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Ex1.xml" ContentType="application/vnd.ms-office.chartex+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developer/zFinance Learning ML/Project/Data Science/Northwind/"/>
    </mc:Choice>
  </mc:AlternateContent>
  <xr:revisionPtr revIDLastSave="0" documentId="13_ncr:1_{3AA5E52F-F361-D544-B78D-7B0B9686ED02}" xr6:coauthVersionLast="47" xr6:coauthVersionMax="47" xr10:uidLastSave="{00000000-0000-0000-0000-000000000000}"/>
  <bookViews>
    <workbookView xWindow="0" yWindow="680" windowWidth="29180" windowHeight="18960" firstSheet="2" activeTab="8" xr2:uid="{5695EDC7-F46F-BE40-9C64-7323FFC53870}"/>
  </bookViews>
  <sheets>
    <sheet name="territories" sheetId="2" r:id="rId1"/>
    <sheet name="suppliers" sheetId="3" r:id="rId2"/>
    <sheet name="supplier_pivot" sheetId="17" r:id="rId3"/>
    <sheet name="shippers" sheetId="4" r:id="rId4"/>
    <sheet name="region" sheetId="5" r:id="rId5"/>
    <sheet name="products" sheetId="6" r:id="rId6"/>
    <sheet name="product_pivot" sheetId="19" r:id="rId7"/>
    <sheet name="orders" sheetId="7" r:id="rId8"/>
    <sheet name="Dashboard2" sheetId="21" r:id="rId9"/>
    <sheet name="Dashboard" sheetId="1" r:id="rId10"/>
    <sheet name="order_details (2)" sheetId="14" r:id="rId11"/>
    <sheet name="order_detail_pivot" sheetId="20" r:id="rId12"/>
    <sheet name="order_details" sheetId="8" r:id="rId13"/>
    <sheet name="employees" sheetId="9" r:id="rId14"/>
    <sheet name="employee_territory" sheetId="10" r:id="rId15"/>
    <sheet name="customers (2)" sheetId="12" r:id="rId16"/>
    <sheet name="categories" sheetId="13" r:id="rId17"/>
  </sheets>
  <definedNames>
    <definedName name="_xlnm._FilterDatabase" localSheetId="12" hidden="1">order_details!$A$2:$A$2156</definedName>
    <definedName name="_xlnm._FilterDatabase" localSheetId="10" hidden="1">'order_details (2)'!$A$2:$A$2156</definedName>
    <definedName name="_xlchart.v5.0" hidden="1">order_detail_pivot!$D$97</definedName>
    <definedName name="_xlchart.v5.1" hidden="1">order_detail_pivot!$D$98:$D$118</definedName>
    <definedName name="_xlchart.v5.2" hidden="1">order_detail_pivot!$E$97</definedName>
    <definedName name="_xlchart.v5.3" hidden="1">order_detail_pivot!$E$98:$E$118</definedName>
    <definedName name="ExternalData_1" localSheetId="16" hidden="1">'categories'!$A$1:$C$9</definedName>
    <definedName name="ExternalData_1" localSheetId="15" hidden="1">'customers (2)'!$A$1:$K$94</definedName>
    <definedName name="ExternalData_1" localSheetId="14" hidden="1">employee_territory!$A$1:$B$50</definedName>
    <definedName name="ExternalData_1" localSheetId="13" hidden="1">employees!$A$1:$N$10</definedName>
    <definedName name="ExternalData_1" localSheetId="10" hidden="1">'order_details (2)'!$A$1:$E$2156</definedName>
    <definedName name="ExternalData_1" localSheetId="7" hidden="1">orders!$A$1:$N$831</definedName>
    <definedName name="ExternalData_1" localSheetId="5" hidden="1">products!$A$1:$J$78</definedName>
    <definedName name="ExternalData_1" localSheetId="4" hidden="1">'region'!$A$1:$B$5</definedName>
    <definedName name="ExternalData_1" localSheetId="3" hidden="1">shippers!$A$1:$C$4</definedName>
    <definedName name="ExternalData_1" localSheetId="1" hidden="1">suppliers!$A$1:$L$30</definedName>
    <definedName name="ExternalData_1" localSheetId="0" hidden="1">territories!$A$1:$C$54</definedName>
    <definedName name="_xlnm.Extract" localSheetId="12">order_details!$C$3</definedName>
    <definedName name="Slicer_Region">#N/A</definedName>
    <definedName name="Slicer_Year">#N/A</definedName>
  </definedNames>
  <calcPr calcId="191029"/>
  <pivotCaches>
    <pivotCache cacheId="0" r:id="rId18"/>
    <pivotCache cacheId="1" r:id="rId19"/>
    <pivotCache cacheId="2"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4" l="1"/>
  <c r="R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13" i="14"/>
  <c r="R114" i="14"/>
  <c r="R115" i="14"/>
  <c r="R116" i="14"/>
  <c r="R117" i="14"/>
  <c r="R118" i="14"/>
  <c r="R119" i="14"/>
  <c r="R120" i="14"/>
  <c r="R121" i="14"/>
  <c r="R122" i="14"/>
  <c r="R123" i="14"/>
  <c r="R124" i="14"/>
  <c r="R125" i="14"/>
  <c r="R126" i="14"/>
  <c r="R127" i="14"/>
  <c r="R128" i="14"/>
  <c r="R129" i="14"/>
  <c r="R130" i="14"/>
  <c r="R131" i="14"/>
  <c r="R132" i="14"/>
  <c r="R133" i="14"/>
  <c r="R134" i="14"/>
  <c r="R135" i="14"/>
  <c r="R136" i="14"/>
  <c r="R137" i="14"/>
  <c r="R138" i="14"/>
  <c r="R139" i="14"/>
  <c r="R140" i="14"/>
  <c r="R141" i="14"/>
  <c r="R142" i="14"/>
  <c r="R143" i="14"/>
  <c r="R144" i="14"/>
  <c r="R145" i="14"/>
  <c r="R146" i="14"/>
  <c r="R147" i="14"/>
  <c r="R148" i="14"/>
  <c r="R149" i="14"/>
  <c r="R150" i="14"/>
  <c r="R151" i="14"/>
  <c r="R152" i="14"/>
  <c r="R153" i="14"/>
  <c r="R154" i="14"/>
  <c r="R155" i="14"/>
  <c r="R156" i="14"/>
  <c r="R157" i="14"/>
  <c r="R158" i="14"/>
  <c r="R159" i="14"/>
  <c r="R160" i="14"/>
  <c r="R161" i="14"/>
  <c r="R162" i="14"/>
  <c r="R163" i="14"/>
  <c r="R164" i="14"/>
  <c r="R165" i="14"/>
  <c r="R166" i="14"/>
  <c r="R167" i="14"/>
  <c r="R168" i="14"/>
  <c r="R169" i="14"/>
  <c r="R170" i="14"/>
  <c r="R171" i="14"/>
  <c r="R172" i="14"/>
  <c r="R173" i="14"/>
  <c r="R174" i="14"/>
  <c r="R175" i="14"/>
  <c r="R176" i="14"/>
  <c r="R177" i="14"/>
  <c r="R178" i="14"/>
  <c r="R179" i="14"/>
  <c r="R180" i="14"/>
  <c r="R181" i="14"/>
  <c r="R182" i="14"/>
  <c r="R183" i="14"/>
  <c r="R184" i="14"/>
  <c r="R185" i="14"/>
  <c r="R186" i="14"/>
  <c r="R187" i="14"/>
  <c r="R188" i="14"/>
  <c r="R189" i="14"/>
  <c r="R190" i="14"/>
  <c r="R191" i="14"/>
  <c r="R192" i="14"/>
  <c r="R193" i="14"/>
  <c r="R194" i="14"/>
  <c r="R195" i="14"/>
  <c r="R196" i="14"/>
  <c r="R197" i="14"/>
  <c r="R198" i="14"/>
  <c r="R199" i="14"/>
  <c r="R200" i="14"/>
  <c r="R201" i="14"/>
  <c r="R202" i="14"/>
  <c r="R203" i="14"/>
  <c r="R204" i="14"/>
  <c r="R205" i="14"/>
  <c r="R206" i="14"/>
  <c r="R207" i="14"/>
  <c r="R208" i="14"/>
  <c r="R209" i="14"/>
  <c r="R210" i="14"/>
  <c r="R211" i="14"/>
  <c r="R212" i="14"/>
  <c r="R213" i="14"/>
  <c r="R214" i="14"/>
  <c r="R215" i="14"/>
  <c r="R216" i="14"/>
  <c r="R217" i="14"/>
  <c r="R218" i="14"/>
  <c r="R219" i="14"/>
  <c r="R220" i="14"/>
  <c r="R221" i="14"/>
  <c r="R222" i="14"/>
  <c r="R223" i="14"/>
  <c r="R224" i="14"/>
  <c r="R225" i="14"/>
  <c r="R226" i="14"/>
  <c r="R227" i="14"/>
  <c r="R228" i="14"/>
  <c r="R229" i="14"/>
  <c r="R230" i="14"/>
  <c r="R231" i="14"/>
  <c r="R232" i="14"/>
  <c r="R233" i="14"/>
  <c r="R234" i="14"/>
  <c r="R235" i="14"/>
  <c r="R236" i="14"/>
  <c r="R237" i="14"/>
  <c r="R238" i="14"/>
  <c r="R239" i="14"/>
  <c r="R240" i="14"/>
  <c r="R241" i="14"/>
  <c r="R242" i="14"/>
  <c r="R243" i="14"/>
  <c r="R244" i="14"/>
  <c r="R245" i="14"/>
  <c r="R246" i="14"/>
  <c r="R247" i="14"/>
  <c r="R248" i="14"/>
  <c r="R249" i="14"/>
  <c r="R250" i="14"/>
  <c r="R251" i="14"/>
  <c r="R252" i="14"/>
  <c r="R253" i="14"/>
  <c r="R254" i="14"/>
  <c r="R255" i="14"/>
  <c r="R256" i="14"/>
  <c r="R257" i="14"/>
  <c r="R258" i="14"/>
  <c r="R259" i="14"/>
  <c r="R260" i="14"/>
  <c r="R261" i="14"/>
  <c r="R262" i="14"/>
  <c r="R263" i="14"/>
  <c r="R264" i="14"/>
  <c r="R265" i="14"/>
  <c r="R266" i="14"/>
  <c r="R267" i="14"/>
  <c r="R268" i="14"/>
  <c r="R269" i="14"/>
  <c r="R270" i="14"/>
  <c r="R271" i="14"/>
  <c r="R272" i="14"/>
  <c r="R273" i="14"/>
  <c r="R274" i="14"/>
  <c r="R275" i="14"/>
  <c r="R276" i="14"/>
  <c r="R277" i="14"/>
  <c r="R278" i="14"/>
  <c r="R279" i="14"/>
  <c r="R280" i="14"/>
  <c r="R281" i="14"/>
  <c r="R282" i="14"/>
  <c r="R283" i="14"/>
  <c r="R284" i="14"/>
  <c r="R285" i="14"/>
  <c r="R286" i="14"/>
  <c r="R287" i="14"/>
  <c r="R288" i="14"/>
  <c r="R289" i="14"/>
  <c r="R290" i="14"/>
  <c r="R291" i="14"/>
  <c r="R292" i="14"/>
  <c r="R293" i="14"/>
  <c r="R294" i="14"/>
  <c r="R295" i="14"/>
  <c r="R296" i="14"/>
  <c r="R297" i="14"/>
  <c r="R298" i="14"/>
  <c r="R299" i="14"/>
  <c r="R300" i="14"/>
  <c r="R301" i="14"/>
  <c r="R302" i="14"/>
  <c r="R303" i="14"/>
  <c r="R304" i="14"/>
  <c r="R305" i="14"/>
  <c r="R306" i="14"/>
  <c r="R307" i="14"/>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R481" i="14"/>
  <c r="R482" i="14"/>
  <c r="R483" i="14"/>
  <c r="R484" i="14"/>
  <c r="R485" i="14"/>
  <c r="R486" i="14"/>
  <c r="R487" i="14"/>
  <c r="R488" i="14"/>
  <c r="R489" i="14"/>
  <c r="R490" i="14"/>
  <c r="R491" i="14"/>
  <c r="R492" i="14"/>
  <c r="R493" i="14"/>
  <c r="R494" i="14"/>
  <c r="R495" i="14"/>
  <c r="R496" i="14"/>
  <c r="R497" i="14"/>
  <c r="R498" i="14"/>
  <c r="R499" i="14"/>
  <c r="R500" i="14"/>
  <c r="R501" i="14"/>
  <c r="R502" i="14"/>
  <c r="R503" i="14"/>
  <c r="R504" i="14"/>
  <c r="R505" i="14"/>
  <c r="R506" i="14"/>
  <c r="R507" i="14"/>
  <c r="R508" i="14"/>
  <c r="R509" i="14"/>
  <c r="R510" i="14"/>
  <c r="R511" i="14"/>
  <c r="R512" i="14"/>
  <c r="R513" i="14"/>
  <c r="R514" i="14"/>
  <c r="R515" i="14"/>
  <c r="R516" i="14"/>
  <c r="R517" i="14"/>
  <c r="R518" i="14"/>
  <c r="R519" i="14"/>
  <c r="R520" i="14"/>
  <c r="R521" i="14"/>
  <c r="R522" i="14"/>
  <c r="R523" i="14"/>
  <c r="R524" i="14"/>
  <c r="R525" i="14"/>
  <c r="R526" i="14"/>
  <c r="R527" i="14"/>
  <c r="R528" i="14"/>
  <c r="R529" i="14"/>
  <c r="R530" i="14"/>
  <c r="R531" i="14"/>
  <c r="R532" i="14"/>
  <c r="R533" i="14"/>
  <c r="R534" i="14"/>
  <c r="R535" i="14"/>
  <c r="R536" i="14"/>
  <c r="R537" i="14"/>
  <c r="R538" i="14"/>
  <c r="R539" i="14"/>
  <c r="R540" i="14"/>
  <c r="R541" i="14"/>
  <c r="R542" i="14"/>
  <c r="R543" i="14"/>
  <c r="R544" i="14"/>
  <c r="R545" i="14"/>
  <c r="R546" i="14"/>
  <c r="R547" i="14"/>
  <c r="R548" i="14"/>
  <c r="R549" i="14"/>
  <c r="R550" i="14"/>
  <c r="R551" i="14"/>
  <c r="R552" i="14"/>
  <c r="R553" i="14"/>
  <c r="R554" i="14"/>
  <c r="R555" i="14"/>
  <c r="R556" i="14"/>
  <c r="R557" i="14"/>
  <c r="R558" i="14"/>
  <c r="R559" i="14"/>
  <c r="R560" i="14"/>
  <c r="R561" i="14"/>
  <c r="R562" i="14"/>
  <c r="R563" i="14"/>
  <c r="R564" i="14"/>
  <c r="R565" i="14"/>
  <c r="R566" i="14"/>
  <c r="R567" i="14"/>
  <c r="R568" i="14"/>
  <c r="R569" i="14"/>
  <c r="R570" i="14"/>
  <c r="R571" i="14"/>
  <c r="R572" i="14"/>
  <c r="R573" i="14"/>
  <c r="R574" i="14"/>
  <c r="R575" i="14"/>
  <c r="R576" i="14"/>
  <c r="R577" i="14"/>
  <c r="R578" i="14"/>
  <c r="R579" i="14"/>
  <c r="R580" i="14"/>
  <c r="R581" i="14"/>
  <c r="R582" i="14"/>
  <c r="R583" i="14"/>
  <c r="R584" i="14"/>
  <c r="R585" i="14"/>
  <c r="R586" i="14"/>
  <c r="R587" i="14"/>
  <c r="R588" i="14"/>
  <c r="R589" i="14"/>
  <c r="R590" i="14"/>
  <c r="R591" i="14"/>
  <c r="R592" i="14"/>
  <c r="R593" i="14"/>
  <c r="R594" i="14"/>
  <c r="R595" i="14"/>
  <c r="R596" i="14"/>
  <c r="R597" i="14"/>
  <c r="R598" i="14"/>
  <c r="R599" i="14"/>
  <c r="R600" i="14"/>
  <c r="R601" i="14"/>
  <c r="R602" i="14"/>
  <c r="R603" i="14"/>
  <c r="R604" i="14"/>
  <c r="R605" i="14"/>
  <c r="R606" i="14"/>
  <c r="R607" i="14"/>
  <c r="R608" i="14"/>
  <c r="R609" i="14"/>
  <c r="R610" i="14"/>
  <c r="R611" i="14"/>
  <c r="R612" i="14"/>
  <c r="R613" i="14"/>
  <c r="R614" i="14"/>
  <c r="R615" i="14"/>
  <c r="R616" i="14"/>
  <c r="R617" i="14"/>
  <c r="R618" i="14"/>
  <c r="R619" i="14"/>
  <c r="R620" i="14"/>
  <c r="R621" i="14"/>
  <c r="R622" i="14"/>
  <c r="R623" i="14"/>
  <c r="R624" i="14"/>
  <c r="R625" i="14"/>
  <c r="R626" i="14"/>
  <c r="R627" i="14"/>
  <c r="R628" i="14"/>
  <c r="R629" i="14"/>
  <c r="R630" i="14"/>
  <c r="R631" i="14"/>
  <c r="R632" i="14"/>
  <c r="R633" i="14"/>
  <c r="R634" i="14"/>
  <c r="R635" i="14"/>
  <c r="R636" i="14"/>
  <c r="R637" i="14"/>
  <c r="R638" i="14"/>
  <c r="R639" i="14"/>
  <c r="R640" i="14"/>
  <c r="R641" i="14"/>
  <c r="R642" i="14"/>
  <c r="R643" i="14"/>
  <c r="R644" i="14"/>
  <c r="R645" i="14"/>
  <c r="R646" i="14"/>
  <c r="R647" i="14"/>
  <c r="R648" i="14"/>
  <c r="R649" i="14"/>
  <c r="R650" i="14"/>
  <c r="R651" i="14"/>
  <c r="R652" i="14"/>
  <c r="R653" i="14"/>
  <c r="R654" i="14"/>
  <c r="R655" i="14"/>
  <c r="R656" i="14"/>
  <c r="R657" i="14"/>
  <c r="R658" i="14"/>
  <c r="R659" i="14"/>
  <c r="R660" i="14"/>
  <c r="R661" i="14"/>
  <c r="R662" i="14"/>
  <c r="R663" i="14"/>
  <c r="R664" i="14"/>
  <c r="R665" i="14"/>
  <c r="R666" i="14"/>
  <c r="R667" i="14"/>
  <c r="R668" i="14"/>
  <c r="R669" i="14"/>
  <c r="R670" i="14"/>
  <c r="R671" i="14"/>
  <c r="R672" i="14"/>
  <c r="R673" i="14"/>
  <c r="R674" i="14"/>
  <c r="R675" i="14"/>
  <c r="R676" i="14"/>
  <c r="R677" i="14"/>
  <c r="R678" i="14"/>
  <c r="R679" i="14"/>
  <c r="R680" i="14"/>
  <c r="R681" i="14"/>
  <c r="R682" i="14"/>
  <c r="R683" i="14"/>
  <c r="R684" i="14"/>
  <c r="R685" i="14"/>
  <c r="R686" i="14"/>
  <c r="R687" i="14"/>
  <c r="R688" i="14"/>
  <c r="R689" i="14"/>
  <c r="R690" i="14"/>
  <c r="R691" i="14"/>
  <c r="R692" i="14"/>
  <c r="R693" i="14"/>
  <c r="R694" i="14"/>
  <c r="R695" i="14"/>
  <c r="R696" i="14"/>
  <c r="R697" i="14"/>
  <c r="R698" i="14"/>
  <c r="R699" i="14"/>
  <c r="R700" i="14"/>
  <c r="R701" i="14"/>
  <c r="R702" i="14"/>
  <c r="R703" i="14"/>
  <c r="R704" i="14"/>
  <c r="R705" i="14"/>
  <c r="R706" i="14"/>
  <c r="R707" i="14"/>
  <c r="R708" i="14"/>
  <c r="R709" i="14"/>
  <c r="R710" i="14"/>
  <c r="R711" i="14"/>
  <c r="R712" i="14"/>
  <c r="R713" i="14"/>
  <c r="R714" i="14"/>
  <c r="R715" i="14"/>
  <c r="R716" i="14"/>
  <c r="R717" i="14"/>
  <c r="R718" i="14"/>
  <c r="R719" i="14"/>
  <c r="R720" i="14"/>
  <c r="R721" i="14"/>
  <c r="R722" i="14"/>
  <c r="R723" i="14"/>
  <c r="R724" i="14"/>
  <c r="R725" i="14"/>
  <c r="R726" i="14"/>
  <c r="R727" i="14"/>
  <c r="R728" i="14"/>
  <c r="R729" i="14"/>
  <c r="R730" i="14"/>
  <c r="R731" i="14"/>
  <c r="R732" i="14"/>
  <c r="R733" i="14"/>
  <c r="R734" i="14"/>
  <c r="R735" i="14"/>
  <c r="R736" i="14"/>
  <c r="R737" i="14"/>
  <c r="R738" i="14"/>
  <c r="R739" i="14"/>
  <c r="R740" i="14"/>
  <c r="R741" i="14"/>
  <c r="R742" i="14"/>
  <c r="R743" i="14"/>
  <c r="R744" i="14"/>
  <c r="R745" i="14"/>
  <c r="R746" i="14"/>
  <c r="R747" i="14"/>
  <c r="R748" i="14"/>
  <c r="R749" i="14"/>
  <c r="R750" i="14"/>
  <c r="R751" i="14"/>
  <c r="R752" i="14"/>
  <c r="R753" i="14"/>
  <c r="R754" i="14"/>
  <c r="R755" i="14"/>
  <c r="R756" i="14"/>
  <c r="R757" i="14"/>
  <c r="R758" i="14"/>
  <c r="R759" i="14"/>
  <c r="R760" i="14"/>
  <c r="R761" i="14"/>
  <c r="R762" i="14"/>
  <c r="R763" i="14"/>
  <c r="R764" i="14"/>
  <c r="R765" i="14"/>
  <c r="R766" i="14"/>
  <c r="R767" i="14"/>
  <c r="R768" i="14"/>
  <c r="R769" i="14"/>
  <c r="R770" i="14"/>
  <c r="R771" i="14"/>
  <c r="R772" i="14"/>
  <c r="R773" i="14"/>
  <c r="R774" i="14"/>
  <c r="R775" i="14"/>
  <c r="R776" i="14"/>
  <c r="R777" i="14"/>
  <c r="R778" i="14"/>
  <c r="R779" i="14"/>
  <c r="R780" i="14"/>
  <c r="R781" i="14"/>
  <c r="R782" i="14"/>
  <c r="R783" i="14"/>
  <c r="R784" i="14"/>
  <c r="R785" i="14"/>
  <c r="R786" i="14"/>
  <c r="R787" i="14"/>
  <c r="R788" i="14"/>
  <c r="R789" i="14"/>
  <c r="R790" i="14"/>
  <c r="R791" i="14"/>
  <c r="R792" i="14"/>
  <c r="R793" i="14"/>
  <c r="R794" i="14"/>
  <c r="R795" i="14"/>
  <c r="R796" i="14"/>
  <c r="R797" i="14"/>
  <c r="R798" i="14"/>
  <c r="R799" i="14"/>
  <c r="R800" i="14"/>
  <c r="R801" i="14"/>
  <c r="R802" i="14"/>
  <c r="R803" i="14"/>
  <c r="R804" i="14"/>
  <c r="R805" i="14"/>
  <c r="R806" i="14"/>
  <c r="R807" i="14"/>
  <c r="R808" i="14"/>
  <c r="R809" i="14"/>
  <c r="R810" i="14"/>
  <c r="R811" i="14"/>
  <c r="R812" i="14"/>
  <c r="R813" i="14"/>
  <c r="R814" i="14"/>
  <c r="R815" i="14"/>
  <c r="R816" i="14"/>
  <c r="R817" i="14"/>
  <c r="R818" i="14"/>
  <c r="R819" i="14"/>
  <c r="R820" i="14"/>
  <c r="R821" i="14"/>
  <c r="R822" i="14"/>
  <c r="R823" i="14"/>
  <c r="R824" i="14"/>
  <c r="R825" i="14"/>
  <c r="R826" i="14"/>
  <c r="R827" i="14"/>
  <c r="R828" i="14"/>
  <c r="R829" i="14"/>
  <c r="R830" i="14"/>
  <c r="R831" i="14"/>
  <c r="R832" i="14"/>
  <c r="R833" i="14"/>
  <c r="R834" i="14"/>
  <c r="R835" i="14"/>
  <c r="R836" i="14"/>
  <c r="R837" i="14"/>
  <c r="R838" i="14"/>
  <c r="R839" i="14"/>
  <c r="R840" i="14"/>
  <c r="R841" i="14"/>
  <c r="R842" i="14"/>
  <c r="R843" i="14"/>
  <c r="R844" i="14"/>
  <c r="R845" i="14"/>
  <c r="R846" i="14"/>
  <c r="R847" i="14"/>
  <c r="R848" i="14"/>
  <c r="R849" i="14"/>
  <c r="R850" i="14"/>
  <c r="R851" i="14"/>
  <c r="R852" i="14"/>
  <c r="R853" i="14"/>
  <c r="R854" i="14"/>
  <c r="R855" i="14"/>
  <c r="R856" i="14"/>
  <c r="R857" i="14"/>
  <c r="R858" i="14"/>
  <c r="R859" i="14"/>
  <c r="R860" i="14"/>
  <c r="R861" i="14"/>
  <c r="R862" i="14"/>
  <c r="R863" i="14"/>
  <c r="R864" i="14"/>
  <c r="R865" i="14"/>
  <c r="R866" i="14"/>
  <c r="R867" i="14"/>
  <c r="R868" i="14"/>
  <c r="R869" i="14"/>
  <c r="R870" i="14"/>
  <c r="R871" i="14"/>
  <c r="R872" i="14"/>
  <c r="R873" i="14"/>
  <c r="R874" i="14"/>
  <c r="R875" i="14"/>
  <c r="R876" i="14"/>
  <c r="R877" i="14"/>
  <c r="R878" i="14"/>
  <c r="R879" i="14"/>
  <c r="R880" i="14"/>
  <c r="R881" i="14"/>
  <c r="R882" i="14"/>
  <c r="R883" i="14"/>
  <c r="R884" i="14"/>
  <c r="R885" i="14"/>
  <c r="R886" i="14"/>
  <c r="R887" i="14"/>
  <c r="R888" i="14"/>
  <c r="R889" i="14"/>
  <c r="R890" i="14"/>
  <c r="R891" i="14"/>
  <c r="R892" i="14"/>
  <c r="R893" i="14"/>
  <c r="R894" i="14"/>
  <c r="R895" i="14"/>
  <c r="R896" i="14"/>
  <c r="R897" i="14"/>
  <c r="R898" i="14"/>
  <c r="R899" i="14"/>
  <c r="R900" i="14"/>
  <c r="R901" i="14"/>
  <c r="R902" i="14"/>
  <c r="R903" i="14"/>
  <c r="R904" i="14"/>
  <c r="R905" i="14"/>
  <c r="R906" i="14"/>
  <c r="R907" i="14"/>
  <c r="R908" i="14"/>
  <c r="R909" i="14"/>
  <c r="R910" i="14"/>
  <c r="R911" i="14"/>
  <c r="R912" i="14"/>
  <c r="R913" i="14"/>
  <c r="R914" i="14"/>
  <c r="R915" i="14"/>
  <c r="R916" i="14"/>
  <c r="R917" i="14"/>
  <c r="R918" i="14"/>
  <c r="R919" i="14"/>
  <c r="R920" i="14"/>
  <c r="R921" i="14"/>
  <c r="R922" i="14"/>
  <c r="R923" i="14"/>
  <c r="R924" i="14"/>
  <c r="R925" i="14"/>
  <c r="R926" i="14"/>
  <c r="R927" i="14"/>
  <c r="R928" i="14"/>
  <c r="R929" i="14"/>
  <c r="R930" i="14"/>
  <c r="R931" i="14"/>
  <c r="R932" i="14"/>
  <c r="R933" i="14"/>
  <c r="R934" i="14"/>
  <c r="R935" i="14"/>
  <c r="R936" i="14"/>
  <c r="R937" i="14"/>
  <c r="R938" i="14"/>
  <c r="R939" i="14"/>
  <c r="R940" i="14"/>
  <c r="R941" i="14"/>
  <c r="R942" i="14"/>
  <c r="R943" i="14"/>
  <c r="R944" i="14"/>
  <c r="R945" i="14"/>
  <c r="R946" i="14"/>
  <c r="R947" i="14"/>
  <c r="R948" i="14"/>
  <c r="R949" i="14"/>
  <c r="R950" i="14"/>
  <c r="R951" i="14"/>
  <c r="R952" i="14"/>
  <c r="R953" i="14"/>
  <c r="R954" i="14"/>
  <c r="R955" i="14"/>
  <c r="R956" i="14"/>
  <c r="R957" i="14"/>
  <c r="R958" i="14"/>
  <c r="R959" i="14"/>
  <c r="R960" i="14"/>
  <c r="R961" i="14"/>
  <c r="R962" i="14"/>
  <c r="R963" i="14"/>
  <c r="R964" i="14"/>
  <c r="R965" i="14"/>
  <c r="R966" i="14"/>
  <c r="R967" i="14"/>
  <c r="R968" i="14"/>
  <c r="R969" i="14"/>
  <c r="R970" i="14"/>
  <c r="R971" i="14"/>
  <c r="R972" i="14"/>
  <c r="R973" i="14"/>
  <c r="R974" i="14"/>
  <c r="R975" i="14"/>
  <c r="R976" i="14"/>
  <c r="R977" i="14"/>
  <c r="R978" i="14"/>
  <c r="R979" i="14"/>
  <c r="R980" i="14"/>
  <c r="R981" i="14"/>
  <c r="R982" i="14"/>
  <c r="R983" i="14"/>
  <c r="R984" i="14"/>
  <c r="R985" i="14"/>
  <c r="R986" i="14"/>
  <c r="R987" i="14"/>
  <c r="R988" i="14"/>
  <c r="R989" i="14"/>
  <c r="R990" i="14"/>
  <c r="R991" i="14"/>
  <c r="R992" i="14"/>
  <c r="R993" i="14"/>
  <c r="R994" i="14"/>
  <c r="R995" i="14"/>
  <c r="R996" i="14"/>
  <c r="R997" i="14"/>
  <c r="R998" i="14"/>
  <c r="R999" i="14"/>
  <c r="R1000" i="14"/>
  <c r="R1001" i="14"/>
  <c r="R1002" i="14"/>
  <c r="R1003" i="14"/>
  <c r="R1004" i="14"/>
  <c r="R1005" i="14"/>
  <c r="R1006" i="14"/>
  <c r="R1007" i="14"/>
  <c r="R1008" i="14"/>
  <c r="R1009" i="14"/>
  <c r="R1010" i="14"/>
  <c r="R1011" i="14"/>
  <c r="R1012" i="14"/>
  <c r="R1013" i="14"/>
  <c r="R1014" i="14"/>
  <c r="R1015" i="14"/>
  <c r="R1016" i="14"/>
  <c r="R1017" i="14"/>
  <c r="R1018" i="14"/>
  <c r="R1019" i="14"/>
  <c r="R1020" i="14"/>
  <c r="R1021" i="14"/>
  <c r="R1022" i="14"/>
  <c r="R1023" i="14"/>
  <c r="R1024" i="14"/>
  <c r="R1025" i="14"/>
  <c r="R1026" i="14"/>
  <c r="R1027" i="14"/>
  <c r="R1028" i="14"/>
  <c r="R1029" i="14"/>
  <c r="R1030" i="14"/>
  <c r="R1031" i="14"/>
  <c r="R1032" i="14"/>
  <c r="R1033" i="14"/>
  <c r="R1034" i="14"/>
  <c r="R1035" i="14"/>
  <c r="R1036" i="14"/>
  <c r="R1037" i="14"/>
  <c r="R1038" i="14"/>
  <c r="R1039" i="14"/>
  <c r="R1040" i="14"/>
  <c r="R1041" i="14"/>
  <c r="R1042" i="14"/>
  <c r="R1043" i="14"/>
  <c r="R1044" i="14"/>
  <c r="R1045" i="14"/>
  <c r="R1046" i="14"/>
  <c r="R1047" i="14"/>
  <c r="R1048" i="14"/>
  <c r="R1049" i="14"/>
  <c r="R1050" i="14"/>
  <c r="R1051" i="14"/>
  <c r="R1052" i="14"/>
  <c r="R1053" i="14"/>
  <c r="R1054" i="14"/>
  <c r="R1055" i="14"/>
  <c r="R1056" i="14"/>
  <c r="R1057" i="14"/>
  <c r="R1058" i="14"/>
  <c r="R1059" i="14"/>
  <c r="R1060" i="14"/>
  <c r="R1061" i="14"/>
  <c r="R1062" i="14"/>
  <c r="R1063" i="14"/>
  <c r="R1064" i="14"/>
  <c r="R1065" i="14"/>
  <c r="R1066" i="14"/>
  <c r="R1067" i="14"/>
  <c r="R1068" i="14"/>
  <c r="R1069" i="14"/>
  <c r="R1070" i="14"/>
  <c r="R1071" i="14"/>
  <c r="R1072" i="14"/>
  <c r="R1073" i="14"/>
  <c r="R1074" i="14"/>
  <c r="R1075" i="14"/>
  <c r="R1076" i="14"/>
  <c r="R1077" i="14"/>
  <c r="R1078" i="14"/>
  <c r="R1079" i="14"/>
  <c r="R1080" i="14"/>
  <c r="R1081" i="14"/>
  <c r="R1082" i="14"/>
  <c r="R1083" i="14"/>
  <c r="R1084" i="14"/>
  <c r="R1085" i="14"/>
  <c r="R1086" i="14"/>
  <c r="R1087" i="14"/>
  <c r="R1088" i="14"/>
  <c r="R1089" i="14"/>
  <c r="R1090" i="14"/>
  <c r="R1091" i="14"/>
  <c r="R1092" i="14"/>
  <c r="R1093" i="14"/>
  <c r="R1094" i="14"/>
  <c r="R1095" i="14"/>
  <c r="R1096" i="14"/>
  <c r="R1097" i="14"/>
  <c r="R1098" i="14"/>
  <c r="R1099" i="14"/>
  <c r="R1100" i="14"/>
  <c r="R1101" i="14"/>
  <c r="R1102" i="14"/>
  <c r="R1103" i="14"/>
  <c r="R1104" i="14"/>
  <c r="R1105" i="14"/>
  <c r="R1106" i="14"/>
  <c r="R1107" i="14"/>
  <c r="R1108" i="14"/>
  <c r="R1109" i="14"/>
  <c r="R1110" i="14"/>
  <c r="R1111" i="14"/>
  <c r="R1112" i="14"/>
  <c r="R1113" i="14"/>
  <c r="R1114" i="14"/>
  <c r="R1115" i="14"/>
  <c r="R1116" i="14"/>
  <c r="R1117" i="14"/>
  <c r="R1118" i="14"/>
  <c r="R1119" i="14"/>
  <c r="R1120" i="14"/>
  <c r="R1121" i="14"/>
  <c r="R1122" i="14"/>
  <c r="R1123" i="14"/>
  <c r="R1124" i="14"/>
  <c r="R1125" i="14"/>
  <c r="R1126" i="14"/>
  <c r="R1127" i="14"/>
  <c r="R1128" i="14"/>
  <c r="R1129" i="14"/>
  <c r="R1130" i="14"/>
  <c r="R1131" i="14"/>
  <c r="R1132" i="14"/>
  <c r="R1133" i="14"/>
  <c r="R1134" i="14"/>
  <c r="R1135" i="14"/>
  <c r="R1136" i="14"/>
  <c r="R1137" i="14"/>
  <c r="R1138" i="14"/>
  <c r="R1139" i="14"/>
  <c r="R1140" i="14"/>
  <c r="R1141" i="14"/>
  <c r="R1142" i="14"/>
  <c r="R1143" i="14"/>
  <c r="R1144" i="14"/>
  <c r="R1145" i="14"/>
  <c r="R1146" i="14"/>
  <c r="R1147" i="14"/>
  <c r="R1148" i="14"/>
  <c r="R1149" i="14"/>
  <c r="R1150" i="14"/>
  <c r="R1151" i="14"/>
  <c r="R1152" i="14"/>
  <c r="R1153" i="14"/>
  <c r="R1154" i="14"/>
  <c r="R1155" i="14"/>
  <c r="R1156" i="14"/>
  <c r="R1157" i="14"/>
  <c r="R1158" i="14"/>
  <c r="R1159" i="14"/>
  <c r="R1160" i="14"/>
  <c r="R1161" i="14"/>
  <c r="R1162" i="14"/>
  <c r="R1163" i="14"/>
  <c r="R1164" i="14"/>
  <c r="R1165" i="14"/>
  <c r="R1166" i="14"/>
  <c r="R1167" i="14"/>
  <c r="R1168" i="14"/>
  <c r="R1169" i="14"/>
  <c r="R1170" i="14"/>
  <c r="R1171" i="14"/>
  <c r="R1172" i="14"/>
  <c r="R1173" i="14"/>
  <c r="R1174" i="14"/>
  <c r="R1175" i="14"/>
  <c r="R1176" i="14"/>
  <c r="R1177" i="14"/>
  <c r="R1178" i="14"/>
  <c r="R1179" i="14"/>
  <c r="R1180" i="14"/>
  <c r="R1181" i="14"/>
  <c r="R1182" i="14"/>
  <c r="R1183" i="14"/>
  <c r="R1184" i="14"/>
  <c r="R1185" i="14"/>
  <c r="R1186" i="14"/>
  <c r="R1187" i="14"/>
  <c r="R1188" i="14"/>
  <c r="R1189" i="14"/>
  <c r="R1190" i="14"/>
  <c r="R1191" i="14"/>
  <c r="R1192" i="14"/>
  <c r="R1193" i="14"/>
  <c r="R1194" i="14"/>
  <c r="R1195" i="14"/>
  <c r="R1196" i="14"/>
  <c r="R1197" i="14"/>
  <c r="R1198" i="14"/>
  <c r="R1199" i="14"/>
  <c r="R1200" i="14"/>
  <c r="R1201" i="14"/>
  <c r="R1202" i="14"/>
  <c r="R1203" i="14"/>
  <c r="R1204" i="14"/>
  <c r="R1205" i="14"/>
  <c r="R1206" i="14"/>
  <c r="R1207" i="14"/>
  <c r="R1208" i="14"/>
  <c r="R1209" i="14"/>
  <c r="R1210" i="14"/>
  <c r="R1211" i="14"/>
  <c r="R1212" i="14"/>
  <c r="R1213" i="14"/>
  <c r="R1214" i="14"/>
  <c r="R1215" i="14"/>
  <c r="R1216" i="14"/>
  <c r="R1217" i="14"/>
  <c r="R1218" i="14"/>
  <c r="R1219" i="14"/>
  <c r="R1220" i="14"/>
  <c r="R1221" i="14"/>
  <c r="R1222" i="14"/>
  <c r="R1223" i="14"/>
  <c r="R1224" i="14"/>
  <c r="R1225" i="14"/>
  <c r="R1226" i="14"/>
  <c r="R1227" i="14"/>
  <c r="R1228" i="14"/>
  <c r="R1229" i="14"/>
  <c r="R1230" i="14"/>
  <c r="R1231" i="14"/>
  <c r="R1232" i="14"/>
  <c r="R1233" i="14"/>
  <c r="R1234" i="14"/>
  <c r="R1235" i="14"/>
  <c r="R1236" i="14"/>
  <c r="R1237" i="14"/>
  <c r="R1238" i="14"/>
  <c r="R1239" i="14"/>
  <c r="R1240" i="14"/>
  <c r="R1241" i="14"/>
  <c r="R1242" i="14"/>
  <c r="R1243" i="14"/>
  <c r="R1244" i="14"/>
  <c r="R1245" i="14"/>
  <c r="R1246" i="14"/>
  <c r="R1247" i="14"/>
  <c r="R1248" i="14"/>
  <c r="R1249" i="14"/>
  <c r="R1250" i="14"/>
  <c r="R1251" i="14"/>
  <c r="R1252" i="14"/>
  <c r="R1253" i="14"/>
  <c r="R1254" i="14"/>
  <c r="R1255" i="14"/>
  <c r="R1256" i="14"/>
  <c r="R1257" i="14"/>
  <c r="R1258" i="14"/>
  <c r="R1259" i="14"/>
  <c r="R1260" i="14"/>
  <c r="R1261" i="14"/>
  <c r="R1262" i="14"/>
  <c r="R1263" i="14"/>
  <c r="R1264" i="14"/>
  <c r="R1265" i="14"/>
  <c r="R1266" i="14"/>
  <c r="R1267" i="14"/>
  <c r="R1268" i="14"/>
  <c r="R1269" i="14"/>
  <c r="R1270" i="14"/>
  <c r="R1271" i="14"/>
  <c r="R1272" i="14"/>
  <c r="R1273" i="14"/>
  <c r="R1274" i="14"/>
  <c r="R1275" i="14"/>
  <c r="R1276" i="14"/>
  <c r="R1277" i="14"/>
  <c r="R1278" i="14"/>
  <c r="R1279" i="14"/>
  <c r="R1280" i="14"/>
  <c r="R1281" i="14"/>
  <c r="R1282" i="14"/>
  <c r="R1283" i="14"/>
  <c r="R1284" i="14"/>
  <c r="R1285" i="14"/>
  <c r="R1286" i="14"/>
  <c r="R1287" i="14"/>
  <c r="R1288" i="14"/>
  <c r="R1289" i="14"/>
  <c r="R1290" i="14"/>
  <c r="R1291" i="14"/>
  <c r="R1292" i="14"/>
  <c r="R1293" i="14"/>
  <c r="R1294" i="14"/>
  <c r="R1295" i="14"/>
  <c r="R1296" i="14"/>
  <c r="R1297" i="14"/>
  <c r="R1298" i="14"/>
  <c r="R1299" i="14"/>
  <c r="R1300" i="14"/>
  <c r="R1301" i="14"/>
  <c r="R1302" i="14"/>
  <c r="R1303" i="14"/>
  <c r="R1304" i="14"/>
  <c r="R1305" i="14"/>
  <c r="R1306" i="14"/>
  <c r="R1307" i="14"/>
  <c r="R1308" i="14"/>
  <c r="R1309" i="14"/>
  <c r="R1310" i="14"/>
  <c r="R1311" i="14"/>
  <c r="R1312" i="14"/>
  <c r="R1313" i="14"/>
  <c r="R1314" i="14"/>
  <c r="R1315" i="14"/>
  <c r="R1316" i="14"/>
  <c r="R1317" i="14"/>
  <c r="R1318" i="14"/>
  <c r="R1319" i="14"/>
  <c r="R1320" i="14"/>
  <c r="R1321" i="14"/>
  <c r="R1322" i="14"/>
  <c r="R1323" i="14"/>
  <c r="R1324" i="14"/>
  <c r="R1325" i="14"/>
  <c r="R1326" i="14"/>
  <c r="R1327" i="14"/>
  <c r="R1328" i="14"/>
  <c r="R1329" i="14"/>
  <c r="R1330" i="14"/>
  <c r="R1331" i="14"/>
  <c r="R1332" i="14"/>
  <c r="R1333" i="14"/>
  <c r="R1334" i="14"/>
  <c r="R1335" i="14"/>
  <c r="R1336" i="14"/>
  <c r="R1337" i="14"/>
  <c r="R1338" i="14"/>
  <c r="R1339" i="14"/>
  <c r="R1340" i="14"/>
  <c r="R1341" i="14"/>
  <c r="R1342" i="14"/>
  <c r="R1343" i="14"/>
  <c r="R1344" i="14"/>
  <c r="R1345" i="14"/>
  <c r="R1346" i="14"/>
  <c r="R1347" i="14"/>
  <c r="R1348" i="14"/>
  <c r="R1349" i="14"/>
  <c r="R1350" i="14"/>
  <c r="R1351" i="14"/>
  <c r="R1352" i="14"/>
  <c r="R1353" i="14"/>
  <c r="R1354" i="14"/>
  <c r="R1355" i="14"/>
  <c r="R1356" i="14"/>
  <c r="R1357" i="14"/>
  <c r="R1358" i="14"/>
  <c r="R1359" i="14"/>
  <c r="R1360" i="14"/>
  <c r="R1361" i="14"/>
  <c r="R1362" i="14"/>
  <c r="R1363" i="14"/>
  <c r="R1364" i="14"/>
  <c r="R1365" i="14"/>
  <c r="R1366" i="14"/>
  <c r="R1367" i="14"/>
  <c r="R1368" i="14"/>
  <c r="R1369" i="14"/>
  <c r="R1370" i="14"/>
  <c r="R1371" i="14"/>
  <c r="R1372" i="14"/>
  <c r="R1373" i="14"/>
  <c r="R1374" i="14"/>
  <c r="R1375" i="14"/>
  <c r="R1376" i="14"/>
  <c r="R1377" i="14"/>
  <c r="R1378" i="14"/>
  <c r="R1379" i="14"/>
  <c r="R1380" i="14"/>
  <c r="R1381" i="14"/>
  <c r="R1382" i="14"/>
  <c r="R1383" i="14"/>
  <c r="R1384" i="14"/>
  <c r="R1385" i="14"/>
  <c r="R1386" i="14"/>
  <c r="R1387" i="14"/>
  <c r="R1388" i="14"/>
  <c r="R1389" i="14"/>
  <c r="R1390" i="14"/>
  <c r="R1391" i="14"/>
  <c r="R1392" i="14"/>
  <c r="R1393" i="14"/>
  <c r="R1394" i="14"/>
  <c r="R1395" i="14"/>
  <c r="R1396" i="14"/>
  <c r="R1397" i="14"/>
  <c r="R1398" i="14"/>
  <c r="R1399" i="14"/>
  <c r="R1400" i="14"/>
  <c r="R1401" i="14"/>
  <c r="R1402" i="14"/>
  <c r="R1403" i="14"/>
  <c r="R1404" i="14"/>
  <c r="R1405" i="14"/>
  <c r="R1406" i="14"/>
  <c r="R1407" i="14"/>
  <c r="R1408" i="14"/>
  <c r="R1409" i="14"/>
  <c r="R1410" i="14"/>
  <c r="R1411" i="14"/>
  <c r="R1412" i="14"/>
  <c r="R1413" i="14"/>
  <c r="R1414" i="14"/>
  <c r="R1415" i="14"/>
  <c r="R1416" i="14"/>
  <c r="R1417" i="14"/>
  <c r="R1418" i="14"/>
  <c r="R1419" i="14"/>
  <c r="R1420" i="14"/>
  <c r="R1421" i="14"/>
  <c r="R1422" i="14"/>
  <c r="R1423" i="14"/>
  <c r="R1424" i="14"/>
  <c r="R1425" i="14"/>
  <c r="R1426" i="14"/>
  <c r="R1427" i="14"/>
  <c r="R1428" i="14"/>
  <c r="R1429" i="14"/>
  <c r="R1430" i="14"/>
  <c r="R1431" i="14"/>
  <c r="R1432" i="14"/>
  <c r="R1433" i="14"/>
  <c r="R1434" i="14"/>
  <c r="R1435" i="14"/>
  <c r="R1436" i="14"/>
  <c r="R1437" i="14"/>
  <c r="R1438" i="14"/>
  <c r="R1439" i="14"/>
  <c r="R1440" i="14"/>
  <c r="R1441" i="14"/>
  <c r="R1442" i="14"/>
  <c r="R1443" i="14"/>
  <c r="R1444" i="14"/>
  <c r="R1445" i="14"/>
  <c r="R1446" i="14"/>
  <c r="R1447" i="14"/>
  <c r="R1448" i="14"/>
  <c r="R1449" i="14"/>
  <c r="R1450" i="14"/>
  <c r="R1451" i="14"/>
  <c r="R1452" i="14"/>
  <c r="R1453" i="14"/>
  <c r="R1454" i="14"/>
  <c r="R1455" i="14"/>
  <c r="R1456" i="14"/>
  <c r="R1457" i="14"/>
  <c r="R1458" i="14"/>
  <c r="R1459" i="14"/>
  <c r="R1460" i="14"/>
  <c r="R1461" i="14"/>
  <c r="R1462" i="14"/>
  <c r="R1463" i="14"/>
  <c r="R1464" i="14"/>
  <c r="R1465" i="14"/>
  <c r="R1466" i="14"/>
  <c r="R1467" i="14"/>
  <c r="R1468" i="14"/>
  <c r="R1469" i="14"/>
  <c r="R1470" i="14"/>
  <c r="R1471" i="14"/>
  <c r="R1472" i="14"/>
  <c r="R1473" i="14"/>
  <c r="R1474" i="14"/>
  <c r="R1475" i="14"/>
  <c r="R1476" i="14"/>
  <c r="R1477" i="14"/>
  <c r="R1478" i="14"/>
  <c r="R1479" i="14"/>
  <c r="R1480" i="14"/>
  <c r="R1481" i="14"/>
  <c r="R1482" i="14"/>
  <c r="R1483" i="14"/>
  <c r="R1484" i="14"/>
  <c r="R1485" i="14"/>
  <c r="R1486" i="14"/>
  <c r="R1487" i="14"/>
  <c r="R1488" i="14"/>
  <c r="R1489" i="14"/>
  <c r="R1490" i="14"/>
  <c r="R1491" i="14"/>
  <c r="R1492" i="14"/>
  <c r="R1493" i="14"/>
  <c r="R1494" i="14"/>
  <c r="R1495" i="14"/>
  <c r="R1496" i="14"/>
  <c r="R1497" i="14"/>
  <c r="R1498" i="14"/>
  <c r="R1499" i="14"/>
  <c r="R1500" i="14"/>
  <c r="R1501" i="14"/>
  <c r="R1502" i="14"/>
  <c r="R1503" i="14"/>
  <c r="R1504" i="14"/>
  <c r="R1505" i="14"/>
  <c r="R1506" i="14"/>
  <c r="R1507" i="14"/>
  <c r="R1508" i="14"/>
  <c r="R1509" i="14"/>
  <c r="R1510" i="14"/>
  <c r="R1511" i="14"/>
  <c r="R1512" i="14"/>
  <c r="R1513" i="14"/>
  <c r="R1514" i="14"/>
  <c r="R1515" i="14"/>
  <c r="R1516" i="14"/>
  <c r="R1517" i="14"/>
  <c r="R1518" i="14"/>
  <c r="R1519" i="14"/>
  <c r="R1520" i="14"/>
  <c r="R1521" i="14"/>
  <c r="R1522" i="14"/>
  <c r="R1523" i="14"/>
  <c r="R1524" i="14"/>
  <c r="R1525" i="14"/>
  <c r="R1526" i="14"/>
  <c r="R1527" i="14"/>
  <c r="R1528" i="14"/>
  <c r="R1529" i="14"/>
  <c r="R1530" i="14"/>
  <c r="R1531" i="14"/>
  <c r="R1532" i="14"/>
  <c r="R1533" i="14"/>
  <c r="R1534" i="14"/>
  <c r="R1535" i="14"/>
  <c r="R1536" i="14"/>
  <c r="R1537" i="14"/>
  <c r="R1538" i="14"/>
  <c r="R1539" i="14"/>
  <c r="R1540" i="14"/>
  <c r="R1541" i="14"/>
  <c r="R1542" i="14"/>
  <c r="R1543" i="14"/>
  <c r="R1544" i="14"/>
  <c r="R1545" i="14"/>
  <c r="R1546" i="14"/>
  <c r="R1547" i="14"/>
  <c r="R1548" i="14"/>
  <c r="R1549" i="14"/>
  <c r="R1550" i="14"/>
  <c r="R1551" i="14"/>
  <c r="R1552" i="14"/>
  <c r="R1553" i="14"/>
  <c r="R1554" i="14"/>
  <c r="R1555" i="14"/>
  <c r="R1556" i="14"/>
  <c r="R1557" i="14"/>
  <c r="R1558" i="14"/>
  <c r="R1559" i="14"/>
  <c r="R1560" i="14"/>
  <c r="R1561" i="14"/>
  <c r="R1562" i="14"/>
  <c r="R1563" i="14"/>
  <c r="R1564" i="14"/>
  <c r="R1565" i="14"/>
  <c r="R1566" i="14"/>
  <c r="R1567" i="14"/>
  <c r="R1568" i="14"/>
  <c r="R1569" i="14"/>
  <c r="R1570" i="14"/>
  <c r="R1571" i="14"/>
  <c r="R1572" i="14"/>
  <c r="R1573" i="14"/>
  <c r="R1574" i="14"/>
  <c r="R1575" i="14"/>
  <c r="R1576" i="14"/>
  <c r="R1577" i="14"/>
  <c r="R1578" i="14"/>
  <c r="R1579" i="14"/>
  <c r="R1580" i="14"/>
  <c r="R1581" i="14"/>
  <c r="R1582" i="14"/>
  <c r="R1583" i="14"/>
  <c r="R1584" i="14"/>
  <c r="R1585" i="14"/>
  <c r="R1586" i="14"/>
  <c r="R1587" i="14"/>
  <c r="R1588" i="14"/>
  <c r="R1589" i="14"/>
  <c r="R1590" i="14"/>
  <c r="R1591" i="14"/>
  <c r="R1592" i="14"/>
  <c r="R1593" i="14"/>
  <c r="R1594" i="14"/>
  <c r="R1595" i="14"/>
  <c r="R1596" i="14"/>
  <c r="R1597" i="14"/>
  <c r="R1598" i="14"/>
  <c r="R1599" i="14"/>
  <c r="R1600" i="14"/>
  <c r="R1601" i="14"/>
  <c r="R1602" i="14"/>
  <c r="R1603" i="14"/>
  <c r="R1604" i="14"/>
  <c r="R1605" i="14"/>
  <c r="R1606" i="14"/>
  <c r="R1607" i="14"/>
  <c r="R1608" i="14"/>
  <c r="R1609" i="14"/>
  <c r="R1610" i="14"/>
  <c r="R1611" i="14"/>
  <c r="R1612" i="14"/>
  <c r="R1613" i="14"/>
  <c r="R1614" i="14"/>
  <c r="R1615" i="14"/>
  <c r="R1616" i="14"/>
  <c r="R1617" i="14"/>
  <c r="R1618" i="14"/>
  <c r="R1619" i="14"/>
  <c r="R1620" i="14"/>
  <c r="R1621" i="14"/>
  <c r="R1622" i="14"/>
  <c r="R1623" i="14"/>
  <c r="R1624" i="14"/>
  <c r="R1625" i="14"/>
  <c r="R1626" i="14"/>
  <c r="R1627" i="14"/>
  <c r="R1628" i="14"/>
  <c r="R1629" i="14"/>
  <c r="R1630" i="14"/>
  <c r="R1631" i="14"/>
  <c r="R1632" i="14"/>
  <c r="R1633" i="14"/>
  <c r="R1634" i="14"/>
  <c r="R1635" i="14"/>
  <c r="R1636" i="14"/>
  <c r="R1637" i="14"/>
  <c r="R1638" i="14"/>
  <c r="R1639" i="14"/>
  <c r="R1640" i="14"/>
  <c r="R1641" i="14"/>
  <c r="R1642" i="14"/>
  <c r="R1643" i="14"/>
  <c r="R1644" i="14"/>
  <c r="R1645" i="14"/>
  <c r="R1646" i="14"/>
  <c r="R1647" i="14"/>
  <c r="R1648" i="14"/>
  <c r="R1649" i="14"/>
  <c r="R1650" i="14"/>
  <c r="R1651" i="14"/>
  <c r="R1652" i="14"/>
  <c r="R1653" i="14"/>
  <c r="R1654" i="14"/>
  <c r="R1655" i="14"/>
  <c r="R1656" i="14"/>
  <c r="R1657" i="14"/>
  <c r="R1658" i="14"/>
  <c r="R1659" i="14"/>
  <c r="R1660" i="14"/>
  <c r="R1661" i="14"/>
  <c r="R1662" i="14"/>
  <c r="R1663" i="14"/>
  <c r="R1664" i="14"/>
  <c r="R1665" i="14"/>
  <c r="R1666" i="14"/>
  <c r="R1667" i="14"/>
  <c r="R1668" i="14"/>
  <c r="R1669" i="14"/>
  <c r="R1670" i="14"/>
  <c r="R1671" i="14"/>
  <c r="R1672" i="14"/>
  <c r="R1673" i="14"/>
  <c r="R1674" i="14"/>
  <c r="R1675" i="14"/>
  <c r="R1676" i="14"/>
  <c r="R1677" i="14"/>
  <c r="R1678" i="14"/>
  <c r="R1679" i="14"/>
  <c r="R1680" i="14"/>
  <c r="R1681" i="14"/>
  <c r="R1682" i="14"/>
  <c r="R1683" i="14"/>
  <c r="R1684" i="14"/>
  <c r="R1685" i="14"/>
  <c r="R1686" i="14"/>
  <c r="R1687" i="14"/>
  <c r="R1688" i="14"/>
  <c r="R1689" i="14"/>
  <c r="R1690" i="14"/>
  <c r="R1691" i="14"/>
  <c r="R1692" i="14"/>
  <c r="R1693" i="14"/>
  <c r="R1694" i="14"/>
  <c r="R1695" i="14"/>
  <c r="R1696" i="14"/>
  <c r="R1697" i="14"/>
  <c r="R1698" i="14"/>
  <c r="R1699" i="14"/>
  <c r="R1700" i="14"/>
  <c r="R1701" i="14"/>
  <c r="R1702" i="14"/>
  <c r="R1703" i="14"/>
  <c r="R1704" i="14"/>
  <c r="R1705" i="14"/>
  <c r="R1706" i="14"/>
  <c r="R1707" i="14"/>
  <c r="R1708" i="14"/>
  <c r="R1709" i="14"/>
  <c r="R1710" i="14"/>
  <c r="R1711" i="14"/>
  <c r="R1712" i="14"/>
  <c r="R1713" i="14"/>
  <c r="R1714" i="14"/>
  <c r="R1715" i="14"/>
  <c r="R1716" i="14"/>
  <c r="R1717" i="14"/>
  <c r="R1718" i="14"/>
  <c r="R1719" i="14"/>
  <c r="R1720" i="14"/>
  <c r="R1721" i="14"/>
  <c r="R1722" i="14"/>
  <c r="R1723" i="14"/>
  <c r="R1724" i="14"/>
  <c r="R1725" i="14"/>
  <c r="R1726" i="14"/>
  <c r="R1727" i="14"/>
  <c r="R1728" i="14"/>
  <c r="R1729" i="14"/>
  <c r="R1730" i="14"/>
  <c r="R1731" i="14"/>
  <c r="R1732" i="14"/>
  <c r="R1733" i="14"/>
  <c r="R1734" i="14"/>
  <c r="R1735" i="14"/>
  <c r="R1736" i="14"/>
  <c r="R1737" i="14"/>
  <c r="R1738" i="14"/>
  <c r="R1739" i="14"/>
  <c r="R1740" i="14"/>
  <c r="R1741" i="14"/>
  <c r="R1742" i="14"/>
  <c r="R1743" i="14"/>
  <c r="R1744" i="14"/>
  <c r="R1745" i="14"/>
  <c r="R1746" i="14"/>
  <c r="R1747" i="14"/>
  <c r="R1748" i="14"/>
  <c r="R1749" i="14"/>
  <c r="R1750" i="14"/>
  <c r="R1751" i="14"/>
  <c r="R1752" i="14"/>
  <c r="R1753" i="14"/>
  <c r="R1754" i="14"/>
  <c r="R1755" i="14"/>
  <c r="R1756" i="14"/>
  <c r="R1757" i="14"/>
  <c r="R1758" i="14"/>
  <c r="R1759" i="14"/>
  <c r="R1760" i="14"/>
  <c r="R1761" i="14"/>
  <c r="R1762" i="14"/>
  <c r="R1763" i="14"/>
  <c r="R1764" i="14"/>
  <c r="R1765" i="14"/>
  <c r="R1766" i="14"/>
  <c r="R1767" i="14"/>
  <c r="R1768" i="14"/>
  <c r="R1769" i="14"/>
  <c r="R1770" i="14"/>
  <c r="R1771" i="14"/>
  <c r="R1772" i="14"/>
  <c r="R1773" i="14"/>
  <c r="R1774" i="14"/>
  <c r="R1775" i="14"/>
  <c r="R1776" i="14"/>
  <c r="R1777" i="14"/>
  <c r="R1778" i="14"/>
  <c r="R1779" i="14"/>
  <c r="R1780" i="14"/>
  <c r="R1781" i="14"/>
  <c r="R1782" i="14"/>
  <c r="R1783" i="14"/>
  <c r="R1784" i="14"/>
  <c r="R1785" i="14"/>
  <c r="R1786" i="14"/>
  <c r="R1787" i="14"/>
  <c r="R1788" i="14"/>
  <c r="R1789" i="14"/>
  <c r="R1790" i="14"/>
  <c r="R1791" i="14"/>
  <c r="R1792" i="14"/>
  <c r="R1793" i="14"/>
  <c r="R1794" i="14"/>
  <c r="R1795" i="14"/>
  <c r="R1796" i="14"/>
  <c r="R1797" i="14"/>
  <c r="R1798" i="14"/>
  <c r="R1799" i="14"/>
  <c r="R1800" i="14"/>
  <c r="R1801" i="14"/>
  <c r="R1802" i="14"/>
  <c r="R1803" i="14"/>
  <c r="R1804" i="14"/>
  <c r="R1805" i="14"/>
  <c r="R1806" i="14"/>
  <c r="R1807" i="14"/>
  <c r="R1808" i="14"/>
  <c r="R1809" i="14"/>
  <c r="R1810" i="14"/>
  <c r="R1811" i="14"/>
  <c r="R1812" i="14"/>
  <c r="R1813" i="14"/>
  <c r="R1814" i="14"/>
  <c r="R1815" i="14"/>
  <c r="R1816" i="14"/>
  <c r="R1817" i="14"/>
  <c r="R1818" i="14"/>
  <c r="R1819" i="14"/>
  <c r="R1820" i="14"/>
  <c r="R1821" i="14"/>
  <c r="R1822" i="14"/>
  <c r="R1823" i="14"/>
  <c r="R1824" i="14"/>
  <c r="R1825" i="14"/>
  <c r="R1826" i="14"/>
  <c r="R1827" i="14"/>
  <c r="R1828" i="14"/>
  <c r="R1829" i="14"/>
  <c r="R1830" i="14"/>
  <c r="R1831" i="14"/>
  <c r="R1832" i="14"/>
  <c r="R1833" i="14"/>
  <c r="R1834" i="14"/>
  <c r="R1835" i="14"/>
  <c r="R1836" i="14"/>
  <c r="R1837" i="14"/>
  <c r="R1838" i="14"/>
  <c r="R1839" i="14"/>
  <c r="R1840" i="14"/>
  <c r="R1841" i="14"/>
  <c r="R1842" i="14"/>
  <c r="R1843" i="14"/>
  <c r="R1844" i="14"/>
  <c r="R1845" i="14"/>
  <c r="R1846" i="14"/>
  <c r="R1847" i="14"/>
  <c r="R1848" i="14"/>
  <c r="R1849" i="14"/>
  <c r="R1850" i="14"/>
  <c r="R1851" i="14"/>
  <c r="R1852" i="14"/>
  <c r="R1853" i="14"/>
  <c r="R1854" i="14"/>
  <c r="R1855" i="14"/>
  <c r="R1856" i="14"/>
  <c r="R1857" i="14"/>
  <c r="R1858" i="14"/>
  <c r="R1859" i="14"/>
  <c r="R1860" i="14"/>
  <c r="R1861" i="14"/>
  <c r="R1862" i="14"/>
  <c r="R1863" i="14"/>
  <c r="R1864" i="14"/>
  <c r="R1865" i="14"/>
  <c r="R1866" i="14"/>
  <c r="R1867" i="14"/>
  <c r="R1868" i="14"/>
  <c r="R1869" i="14"/>
  <c r="R1870" i="14"/>
  <c r="R1871" i="14"/>
  <c r="R1872" i="14"/>
  <c r="R1873" i="14"/>
  <c r="R1874" i="14"/>
  <c r="R1875" i="14"/>
  <c r="R1876" i="14"/>
  <c r="R1877" i="14"/>
  <c r="R1878" i="14"/>
  <c r="R1879" i="14"/>
  <c r="R1880" i="14"/>
  <c r="R1881" i="14"/>
  <c r="R1882" i="14"/>
  <c r="R1883" i="14"/>
  <c r="R1884" i="14"/>
  <c r="R1885" i="14"/>
  <c r="R1886" i="14"/>
  <c r="R1887" i="14"/>
  <c r="R1888" i="14"/>
  <c r="R1889" i="14"/>
  <c r="R1890" i="14"/>
  <c r="R1891" i="14"/>
  <c r="R1892" i="14"/>
  <c r="R1893" i="14"/>
  <c r="R1894" i="14"/>
  <c r="R1895" i="14"/>
  <c r="R1896" i="14"/>
  <c r="R1897" i="14"/>
  <c r="R1898" i="14"/>
  <c r="R1899" i="14"/>
  <c r="R1900" i="14"/>
  <c r="R1901" i="14"/>
  <c r="R1902" i="14"/>
  <c r="R1903" i="14"/>
  <c r="R1904" i="14"/>
  <c r="R1905" i="14"/>
  <c r="R1906" i="14"/>
  <c r="R1907" i="14"/>
  <c r="R1908" i="14"/>
  <c r="R1909" i="14"/>
  <c r="R1910" i="14"/>
  <c r="R1911" i="14"/>
  <c r="R1912" i="14"/>
  <c r="R1913" i="14"/>
  <c r="R1914" i="14"/>
  <c r="R1915" i="14"/>
  <c r="R1916" i="14"/>
  <c r="R1917" i="14"/>
  <c r="R1918" i="14"/>
  <c r="R1919" i="14"/>
  <c r="R1920" i="14"/>
  <c r="R1921" i="14"/>
  <c r="R1922" i="14"/>
  <c r="R1923" i="14"/>
  <c r="R1924" i="14"/>
  <c r="R1925" i="14"/>
  <c r="R1926" i="14"/>
  <c r="R1927" i="14"/>
  <c r="R1928" i="14"/>
  <c r="R1929" i="14"/>
  <c r="R1930" i="14"/>
  <c r="R1931" i="14"/>
  <c r="R1932" i="14"/>
  <c r="R1933" i="14"/>
  <c r="R1934" i="14"/>
  <c r="R1935" i="14"/>
  <c r="R1936" i="14"/>
  <c r="R1937" i="14"/>
  <c r="R1938" i="14"/>
  <c r="R1939" i="14"/>
  <c r="R1940" i="14"/>
  <c r="R1941" i="14"/>
  <c r="R1942" i="14"/>
  <c r="R1943" i="14"/>
  <c r="R1944" i="14"/>
  <c r="R1945" i="14"/>
  <c r="R1946" i="14"/>
  <c r="R1947" i="14"/>
  <c r="R1948" i="14"/>
  <c r="R1949" i="14"/>
  <c r="R1950" i="14"/>
  <c r="R1951" i="14"/>
  <c r="R1952" i="14"/>
  <c r="R1953" i="14"/>
  <c r="R1954" i="14"/>
  <c r="R1955" i="14"/>
  <c r="R1956" i="14"/>
  <c r="R1957" i="14"/>
  <c r="R1958" i="14"/>
  <c r="R1959" i="14"/>
  <c r="R1960" i="14"/>
  <c r="R1961" i="14"/>
  <c r="R1962" i="14"/>
  <c r="R1963" i="14"/>
  <c r="R1964" i="14"/>
  <c r="R1965" i="14"/>
  <c r="R1966" i="14"/>
  <c r="R1967" i="14"/>
  <c r="R1968" i="14"/>
  <c r="R1969" i="14"/>
  <c r="R1970" i="14"/>
  <c r="R1971" i="14"/>
  <c r="R1972" i="14"/>
  <c r="R1973" i="14"/>
  <c r="R1974" i="14"/>
  <c r="R1975" i="14"/>
  <c r="R1976" i="14"/>
  <c r="R1977" i="14"/>
  <c r="R1978" i="14"/>
  <c r="R1979" i="14"/>
  <c r="R1980" i="14"/>
  <c r="R1981" i="14"/>
  <c r="R1982" i="14"/>
  <c r="R1983" i="14"/>
  <c r="R1984" i="14"/>
  <c r="R1985" i="14"/>
  <c r="R1986" i="14"/>
  <c r="R1987" i="14"/>
  <c r="R1988" i="14"/>
  <c r="R1989" i="14"/>
  <c r="R1990" i="14"/>
  <c r="R1991" i="14"/>
  <c r="R1992" i="14"/>
  <c r="R1993" i="14"/>
  <c r="R1994" i="14"/>
  <c r="R1995" i="14"/>
  <c r="R1996" i="14"/>
  <c r="R1997" i="14"/>
  <c r="R1998" i="14"/>
  <c r="R1999" i="14"/>
  <c r="R2000" i="14"/>
  <c r="R2001" i="14"/>
  <c r="R2002" i="14"/>
  <c r="R2003" i="14"/>
  <c r="R2004" i="14"/>
  <c r="R2005" i="14"/>
  <c r="R2006" i="14"/>
  <c r="R2007" i="14"/>
  <c r="R2008" i="14"/>
  <c r="R2009" i="14"/>
  <c r="R2010" i="14"/>
  <c r="R2011" i="14"/>
  <c r="R2012" i="14"/>
  <c r="R2013" i="14"/>
  <c r="R2014" i="14"/>
  <c r="R2015" i="14"/>
  <c r="R2016" i="14"/>
  <c r="R2017" i="14"/>
  <c r="R2018" i="14"/>
  <c r="R2019" i="14"/>
  <c r="R2020" i="14"/>
  <c r="R2021" i="14"/>
  <c r="R2022" i="14"/>
  <c r="R2023" i="14"/>
  <c r="R2024" i="14"/>
  <c r="R2025" i="14"/>
  <c r="R2026" i="14"/>
  <c r="R2027" i="14"/>
  <c r="R2028" i="14"/>
  <c r="R2029" i="14"/>
  <c r="R2030" i="14"/>
  <c r="R2031" i="14"/>
  <c r="R2032" i="14"/>
  <c r="R2033" i="14"/>
  <c r="R2034" i="14"/>
  <c r="R2035" i="14"/>
  <c r="R2036" i="14"/>
  <c r="R2037" i="14"/>
  <c r="R2038" i="14"/>
  <c r="R2039" i="14"/>
  <c r="R2040" i="14"/>
  <c r="R2041" i="14"/>
  <c r="R2042" i="14"/>
  <c r="R2043" i="14"/>
  <c r="R2044" i="14"/>
  <c r="R2045" i="14"/>
  <c r="R2046" i="14"/>
  <c r="R2047" i="14"/>
  <c r="R2048" i="14"/>
  <c r="R2049" i="14"/>
  <c r="R2050" i="14"/>
  <c r="R2051" i="14"/>
  <c r="R2052" i="14"/>
  <c r="R2053" i="14"/>
  <c r="R2054" i="14"/>
  <c r="R2055" i="14"/>
  <c r="R2056" i="14"/>
  <c r="R2057" i="14"/>
  <c r="R2058" i="14"/>
  <c r="R2059" i="14"/>
  <c r="R2060" i="14"/>
  <c r="R2061" i="14"/>
  <c r="R2062" i="14"/>
  <c r="R2063" i="14"/>
  <c r="R2064" i="14"/>
  <c r="R2065" i="14"/>
  <c r="R2066" i="14"/>
  <c r="R2067" i="14"/>
  <c r="R2068" i="14"/>
  <c r="R2069" i="14"/>
  <c r="R2070" i="14"/>
  <c r="R2071" i="14"/>
  <c r="R2072" i="14"/>
  <c r="R2073" i="14"/>
  <c r="R2074" i="14"/>
  <c r="R2075" i="14"/>
  <c r="R2076" i="14"/>
  <c r="R2077" i="14"/>
  <c r="R2078" i="14"/>
  <c r="R2079" i="14"/>
  <c r="R2080" i="14"/>
  <c r="R2081" i="14"/>
  <c r="R2082" i="14"/>
  <c r="R2083" i="14"/>
  <c r="R2084" i="14"/>
  <c r="R2085" i="14"/>
  <c r="R2086" i="14"/>
  <c r="R2087" i="14"/>
  <c r="R2088" i="14"/>
  <c r="R2089" i="14"/>
  <c r="R2090" i="14"/>
  <c r="R2091" i="14"/>
  <c r="R2092" i="14"/>
  <c r="R2093" i="14"/>
  <c r="R2094" i="14"/>
  <c r="R2095" i="14"/>
  <c r="R2096" i="14"/>
  <c r="R2097" i="14"/>
  <c r="R2098" i="14"/>
  <c r="R2099" i="14"/>
  <c r="R2100" i="14"/>
  <c r="R2101" i="14"/>
  <c r="R2102" i="14"/>
  <c r="R2103" i="14"/>
  <c r="R2104" i="14"/>
  <c r="R2105" i="14"/>
  <c r="R2106" i="14"/>
  <c r="R2107" i="14"/>
  <c r="R2108" i="14"/>
  <c r="R2109" i="14"/>
  <c r="R2110" i="14"/>
  <c r="R2111" i="14"/>
  <c r="R2112" i="14"/>
  <c r="R2113" i="14"/>
  <c r="R2114" i="14"/>
  <c r="R2115" i="14"/>
  <c r="R2116" i="14"/>
  <c r="R2117" i="14"/>
  <c r="R2118" i="14"/>
  <c r="R2119" i="14"/>
  <c r="R2120" i="14"/>
  <c r="R2121" i="14"/>
  <c r="R2122" i="14"/>
  <c r="R2123" i="14"/>
  <c r="R2124" i="14"/>
  <c r="R2125" i="14"/>
  <c r="R2126" i="14"/>
  <c r="R2127" i="14"/>
  <c r="R2128" i="14"/>
  <c r="R2129" i="14"/>
  <c r="R2130" i="14"/>
  <c r="R2131" i="14"/>
  <c r="R2132" i="14"/>
  <c r="R2133" i="14"/>
  <c r="R2134" i="14"/>
  <c r="R2135" i="14"/>
  <c r="R2136" i="14"/>
  <c r="R2137" i="14"/>
  <c r="R2138" i="14"/>
  <c r="R2139" i="14"/>
  <c r="R2140" i="14"/>
  <c r="R2141" i="14"/>
  <c r="R2142" i="14"/>
  <c r="R2143" i="14"/>
  <c r="R2144" i="14"/>
  <c r="R2145" i="14"/>
  <c r="R2146" i="14"/>
  <c r="R2147" i="14"/>
  <c r="R2148" i="14"/>
  <c r="R2149" i="14"/>
  <c r="R2150" i="14"/>
  <c r="R2151" i="14"/>
  <c r="R2152" i="14"/>
  <c r="R2153" i="14"/>
  <c r="R2154" i="14"/>
  <c r="R2155" i="14"/>
  <c r="R2156" i="14"/>
  <c r="U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694" i="7"/>
  <c r="U695" i="7"/>
  <c r="U696" i="7"/>
  <c r="U697" i="7"/>
  <c r="U698" i="7"/>
  <c r="U699" i="7"/>
  <c r="U700" i="7"/>
  <c r="U701" i="7"/>
  <c r="U702" i="7"/>
  <c r="U703" i="7"/>
  <c r="U704" i="7"/>
  <c r="U705" i="7"/>
  <c r="U706" i="7"/>
  <c r="U707" i="7"/>
  <c r="U708" i="7"/>
  <c r="U709" i="7"/>
  <c r="U710" i="7"/>
  <c r="U711" i="7"/>
  <c r="U712" i="7"/>
  <c r="U713" i="7"/>
  <c r="U714" i="7"/>
  <c r="U715" i="7"/>
  <c r="U716" i="7"/>
  <c r="U717" i="7"/>
  <c r="U718" i="7"/>
  <c r="U719" i="7"/>
  <c r="U720" i="7"/>
  <c r="U721" i="7"/>
  <c r="U722" i="7"/>
  <c r="U723" i="7"/>
  <c r="U724" i="7"/>
  <c r="U725" i="7"/>
  <c r="U726" i="7"/>
  <c r="U727" i="7"/>
  <c r="U728" i="7"/>
  <c r="U729" i="7"/>
  <c r="U730" i="7"/>
  <c r="U731" i="7"/>
  <c r="U732" i="7"/>
  <c r="U733" i="7"/>
  <c r="U734" i="7"/>
  <c r="U735" i="7"/>
  <c r="U736" i="7"/>
  <c r="U737" i="7"/>
  <c r="U738" i="7"/>
  <c r="U739" i="7"/>
  <c r="U740" i="7"/>
  <c r="U741" i="7"/>
  <c r="U742" i="7"/>
  <c r="U743" i="7"/>
  <c r="U744" i="7"/>
  <c r="U745" i="7"/>
  <c r="U746" i="7"/>
  <c r="U747" i="7"/>
  <c r="U748" i="7"/>
  <c r="U749" i="7"/>
  <c r="U750" i="7"/>
  <c r="U751" i="7"/>
  <c r="U752" i="7"/>
  <c r="U753" i="7"/>
  <c r="U754" i="7"/>
  <c r="U755" i="7"/>
  <c r="U756" i="7"/>
  <c r="U757" i="7"/>
  <c r="U758" i="7"/>
  <c r="U759" i="7"/>
  <c r="U760" i="7"/>
  <c r="U761" i="7"/>
  <c r="U762" i="7"/>
  <c r="U763" i="7"/>
  <c r="U764" i="7"/>
  <c r="U765" i="7"/>
  <c r="U766" i="7"/>
  <c r="U767" i="7"/>
  <c r="U768" i="7"/>
  <c r="U769" i="7"/>
  <c r="U770" i="7"/>
  <c r="U771" i="7"/>
  <c r="U772" i="7"/>
  <c r="U773" i="7"/>
  <c r="U774" i="7"/>
  <c r="U775" i="7"/>
  <c r="U776" i="7"/>
  <c r="U777" i="7"/>
  <c r="U778" i="7"/>
  <c r="U779" i="7"/>
  <c r="U780" i="7"/>
  <c r="U781" i="7"/>
  <c r="U782" i="7"/>
  <c r="U783" i="7"/>
  <c r="U784" i="7"/>
  <c r="U785" i="7"/>
  <c r="U786" i="7"/>
  <c r="U787" i="7"/>
  <c r="U788" i="7"/>
  <c r="U789" i="7"/>
  <c r="U790" i="7"/>
  <c r="U791" i="7"/>
  <c r="U792" i="7"/>
  <c r="U793" i="7"/>
  <c r="U794" i="7"/>
  <c r="U795" i="7"/>
  <c r="U796" i="7"/>
  <c r="U797" i="7"/>
  <c r="U798" i="7"/>
  <c r="U799" i="7"/>
  <c r="U800" i="7"/>
  <c r="U801" i="7"/>
  <c r="U802" i="7"/>
  <c r="U803" i="7"/>
  <c r="U804" i="7"/>
  <c r="U805" i="7"/>
  <c r="U806" i="7"/>
  <c r="U807" i="7"/>
  <c r="U808" i="7"/>
  <c r="U809" i="7"/>
  <c r="U810" i="7"/>
  <c r="U811" i="7"/>
  <c r="U812" i="7"/>
  <c r="U813" i="7"/>
  <c r="U814" i="7"/>
  <c r="U815" i="7"/>
  <c r="U816" i="7"/>
  <c r="U817" i="7"/>
  <c r="U818" i="7"/>
  <c r="U819" i="7"/>
  <c r="U820" i="7"/>
  <c r="U821" i="7"/>
  <c r="U822" i="7"/>
  <c r="U823" i="7"/>
  <c r="U824" i="7"/>
  <c r="U825" i="7"/>
  <c r="U826" i="7"/>
  <c r="U827" i="7"/>
  <c r="U828" i="7"/>
  <c r="U829" i="7"/>
  <c r="U830" i="7"/>
  <c r="U831" i="7"/>
  <c r="D99" i="20"/>
  <c r="D100" i="20"/>
  <c r="D101" i="20"/>
  <c r="D102" i="20"/>
  <c r="D103" i="20"/>
  <c r="D104" i="20"/>
  <c r="D105" i="20"/>
  <c r="D106" i="20"/>
  <c r="D107" i="20"/>
  <c r="D108" i="20"/>
  <c r="D109" i="20"/>
  <c r="D110" i="20"/>
  <c r="D111" i="20"/>
  <c r="D112" i="20"/>
  <c r="D113" i="20"/>
  <c r="D114" i="20"/>
  <c r="D115" i="20"/>
  <c r="D116" i="20"/>
  <c r="D117" i="20"/>
  <c r="D118" i="20"/>
  <c r="D98" i="20"/>
  <c r="Q3" i="14"/>
  <c r="Q4" i="14"/>
  <c r="Q27" i="14"/>
  <c r="Q65" i="14"/>
  <c r="Q73" i="14"/>
  <c r="Q105" i="14"/>
  <c r="Q115" i="14"/>
  <c r="Q169" i="14"/>
  <c r="Q204" i="14"/>
  <c r="Q233" i="14"/>
  <c r="Q265" i="14"/>
  <c r="Q268" i="14"/>
  <c r="Q307" i="14"/>
  <c r="Q324" i="14"/>
  <c r="Q329" i="14"/>
  <c r="Q361" i="14"/>
  <c r="Q371" i="14"/>
  <c r="Q393" i="14"/>
  <c r="Q411" i="14"/>
  <c r="Q427" i="14"/>
  <c r="Q441" i="14"/>
  <c r="Q468" i="14"/>
  <c r="Q475" i="14"/>
  <c r="Q515" i="14"/>
  <c r="Q532" i="14"/>
  <c r="Q540" i="14"/>
  <c r="Q548" i="14"/>
  <c r="Q588" i="14"/>
  <c r="Q652" i="14"/>
  <c r="Q1150" i="14"/>
  <c r="Q1209" i="14"/>
  <c r="Q1252" i="14"/>
  <c r="Q1317" i="14"/>
  <c r="Q1355" i="14"/>
  <c r="Q1390" i="14"/>
  <c r="Q1420" i="14"/>
  <c r="Q1493" i="14"/>
  <c r="Q1523" i="14"/>
  <c r="Q1558" i="14"/>
  <c r="Q1596" i="14"/>
  <c r="Q1661" i="14"/>
  <c r="Q1715" i="14"/>
  <c r="Q1739" i="14"/>
  <c r="Q1757" i="14"/>
  <c r="Q1775" i="14"/>
  <c r="Q1794" i="14"/>
  <c r="Q1812" i="14"/>
  <c r="Q1830" i="14"/>
  <c r="Q1846" i="14"/>
  <c r="Q1860" i="14"/>
  <c r="Q1875" i="14"/>
  <c r="Q1891" i="14"/>
  <c r="Q1903" i="14"/>
  <c r="Q1919" i="14"/>
  <c r="Q1933" i="14"/>
  <c r="Q1948" i="14"/>
  <c r="Q1964" i="14"/>
  <c r="Q2006" i="14"/>
  <c r="Q2021" i="14"/>
  <c r="Q2037" i="14"/>
  <c r="Q2050" i="14"/>
  <c r="Q2065" i="14"/>
  <c r="Q2077" i="14"/>
  <c r="Q2090" i="14"/>
  <c r="Q2115" i="14"/>
  <c r="Q2129" i="14"/>
  <c r="Q2141" i="14"/>
  <c r="Q2154" i="14"/>
  <c r="P2" i="14"/>
  <c r="Q2" i="14" s="1"/>
  <c r="P3" i="14"/>
  <c r="P4" i="14"/>
  <c r="P5" i="14"/>
  <c r="Q5" i="14" s="1"/>
  <c r="P6" i="14"/>
  <c r="Q6" i="14" s="1"/>
  <c r="P7" i="14"/>
  <c r="Q7" i="14" s="1"/>
  <c r="P8" i="14"/>
  <c r="Q8" i="14" s="1"/>
  <c r="P9" i="14"/>
  <c r="Q9" i="14" s="1"/>
  <c r="P10" i="14"/>
  <c r="Q10" i="14" s="1"/>
  <c r="P11" i="14"/>
  <c r="Q11" i="14" s="1"/>
  <c r="P12" i="14"/>
  <c r="Q12" i="14" s="1"/>
  <c r="P13" i="14"/>
  <c r="Q13" i="14" s="1"/>
  <c r="P14" i="14"/>
  <c r="Q14" i="14" s="1"/>
  <c r="P15" i="14"/>
  <c r="Q15" i="14" s="1"/>
  <c r="P16" i="14"/>
  <c r="Q16" i="14" s="1"/>
  <c r="P17" i="14"/>
  <c r="Q17" i="14" s="1"/>
  <c r="P18" i="14"/>
  <c r="Q18" i="14" s="1"/>
  <c r="P19" i="14"/>
  <c r="Q19" i="14" s="1"/>
  <c r="P20" i="14"/>
  <c r="Q20" i="14" s="1"/>
  <c r="P21" i="14"/>
  <c r="Q21" i="14" s="1"/>
  <c r="P22" i="14"/>
  <c r="Q22" i="14" s="1"/>
  <c r="P23" i="14"/>
  <c r="Q23" i="14" s="1"/>
  <c r="P24" i="14"/>
  <c r="Q24" i="14" s="1"/>
  <c r="P25" i="14"/>
  <c r="Q25" i="14" s="1"/>
  <c r="P26" i="14"/>
  <c r="Q26" i="14" s="1"/>
  <c r="P27" i="14"/>
  <c r="P28" i="14"/>
  <c r="Q28" i="14" s="1"/>
  <c r="P29" i="14"/>
  <c r="Q29" i="14" s="1"/>
  <c r="P30" i="14"/>
  <c r="Q30" i="14" s="1"/>
  <c r="P31" i="14"/>
  <c r="Q31" i="14" s="1"/>
  <c r="P32" i="14"/>
  <c r="Q32" i="14" s="1"/>
  <c r="P33" i="14"/>
  <c r="Q33" i="14" s="1"/>
  <c r="P34" i="14"/>
  <c r="Q34" i="14" s="1"/>
  <c r="P35" i="14"/>
  <c r="Q35" i="14" s="1"/>
  <c r="P36" i="14"/>
  <c r="Q36" i="14" s="1"/>
  <c r="P37" i="14"/>
  <c r="Q37" i="14" s="1"/>
  <c r="P38" i="14"/>
  <c r="Q38" i="14" s="1"/>
  <c r="P39" i="14"/>
  <c r="Q39" i="14" s="1"/>
  <c r="P40" i="14"/>
  <c r="Q40" i="14" s="1"/>
  <c r="P41" i="14"/>
  <c r="Q41" i="14" s="1"/>
  <c r="P42" i="14"/>
  <c r="Q42" i="14" s="1"/>
  <c r="P43" i="14"/>
  <c r="Q43" i="14" s="1"/>
  <c r="P44" i="14"/>
  <c r="Q44" i="14" s="1"/>
  <c r="P45" i="14"/>
  <c r="Q45" i="14" s="1"/>
  <c r="P46" i="14"/>
  <c r="Q46" i="14" s="1"/>
  <c r="P47" i="14"/>
  <c r="Q47" i="14" s="1"/>
  <c r="P48" i="14"/>
  <c r="Q48" i="14" s="1"/>
  <c r="P49" i="14"/>
  <c r="Q49" i="14" s="1"/>
  <c r="P50" i="14"/>
  <c r="Q50" i="14" s="1"/>
  <c r="P51" i="14"/>
  <c r="Q51" i="14" s="1"/>
  <c r="P52" i="14"/>
  <c r="Q52" i="14" s="1"/>
  <c r="P53" i="14"/>
  <c r="Q53" i="14" s="1"/>
  <c r="P54" i="14"/>
  <c r="Q54" i="14" s="1"/>
  <c r="P55" i="14"/>
  <c r="Q55" i="14" s="1"/>
  <c r="P56" i="14"/>
  <c r="Q56" i="14" s="1"/>
  <c r="P57" i="14"/>
  <c r="Q57" i="14" s="1"/>
  <c r="P58" i="14"/>
  <c r="Q58" i="14" s="1"/>
  <c r="P59" i="14"/>
  <c r="Q59" i="14" s="1"/>
  <c r="P60" i="14"/>
  <c r="Q60" i="14" s="1"/>
  <c r="P61" i="14"/>
  <c r="Q61" i="14" s="1"/>
  <c r="P62" i="14"/>
  <c r="Q62" i="14" s="1"/>
  <c r="P63" i="14"/>
  <c r="Q63" i="14" s="1"/>
  <c r="P64" i="14"/>
  <c r="Q64" i="14" s="1"/>
  <c r="P65" i="14"/>
  <c r="P66" i="14"/>
  <c r="Q66" i="14" s="1"/>
  <c r="P67" i="14"/>
  <c r="Q67" i="14" s="1"/>
  <c r="P68" i="14"/>
  <c r="Q68" i="14" s="1"/>
  <c r="P69" i="14"/>
  <c r="Q69" i="14" s="1"/>
  <c r="P70" i="14"/>
  <c r="Q70" i="14" s="1"/>
  <c r="P71" i="14"/>
  <c r="Q71" i="14" s="1"/>
  <c r="P72" i="14"/>
  <c r="Q72" i="14" s="1"/>
  <c r="P73" i="14"/>
  <c r="P74" i="14"/>
  <c r="Q74" i="14" s="1"/>
  <c r="P75" i="14"/>
  <c r="Q75" i="14" s="1"/>
  <c r="P76" i="14"/>
  <c r="Q76" i="14" s="1"/>
  <c r="P77" i="14"/>
  <c r="Q77" i="14" s="1"/>
  <c r="P78" i="14"/>
  <c r="Q78" i="14" s="1"/>
  <c r="P79" i="14"/>
  <c r="Q79" i="14" s="1"/>
  <c r="P80" i="14"/>
  <c r="Q80" i="14" s="1"/>
  <c r="P81" i="14"/>
  <c r="Q81" i="14" s="1"/>
  <c r="P82" i="14"/>
  <c r="Q82" i="14" s="1"/>
  <c r="P83" i="14"/>
  <c r="Q83" i="14" s="1"/>
  <c r="P84" i="14"/>
  <c r="Q84" i="14" s="1"/>
  <c r="P85" i="14"/>
  <c r="Q85" i="14" s="1"/>
  <c r="P86" i="14"/>
  <c r="Q86" i="14" s="1"/>
  <c r="P87" i="14"/>
  <c r="Q87" i="14" s="1"/>
  <c r="P88" i="14"/>
  <c r="Q88" i="14" s="1"/>
  <c r="P89" i="14"/>
  <c r="Q89" i="14" s="1"/>
  <c r="P90" i="14"/>
  <c r="Q90" i="14" s="1"/>
  <c r="P91" i="14"/>
  <c r="Q91" i="14" s="1"/>
  <c r="P92" i="14"/>
  <c r="Q92" i="14" s="1"/>
  <c r="P93" i="14"/>
  <c r="Q93" i="14" s="1"/>
  <c r="P94" i="14"/>
  <c r="Q94" i="14" s="1"/>
  <c r="P95" i="14"/>
  <c r="Q95" i="14" s="1"/>
  <c r="P96" i="14"/>
  <c r="Q96" i="14" s="1"/>
  <c r="P97" i="14"/>
  <c r="Q97" i="14" s="1"/>
  <c r="P98" i="14"/>
  <c r="Q98" i="14" s="1"/>
  <c r="P99" i="14"/>
  <c r="Q99" i="14" s="1"/>
  <c r="P100" i="14"/>
  <c r="Q100" i="14" s="1"/>
  <c r="P101" i="14"/>
  <c r="Q101" i="14" s="1"/>
  <c r="P102" i="14"/>
  <c r="Q102" i="14" s="1"/>
  <c r="P103" i="14"/>
  <c r="Q103" i="14" s="1"/>
  <c r="P104" i="14"/>
  <c r="Q104" i="14" s="1"/>
  <c r="P105" i="14"/>
  <c r="P106" i="14"/>
  <c r="Q106" i="14" s="1"/>
  <c r="P107" i="14"/>
  <c r="Q107" i="14" s="1"/>
  <c r="P108" i="14"/>
  <c r="Q108" i="14" s="1"/>
  <c r="P109" i="14"/>
  <c r="Q109" i="14" s="1"/>
  <c r="P110" i="14"/>
  <c r="Q110" i="14" s="1"/>
  <c r="P111" i="14"/>
  <c r="Q111" i="14" s="1"/>
  <c r="P112" i="14"/>
  <c r="Q112" i="14" s="1"/>
  <c r="P113" i="14"/>
  <c r="Q113" i="14" s="1"/>
  <c r="P114" i="14"/>
  <c r="Q114" i="14" s="1"/>
  <c r="P115" i="14"/>
  <c r="P116" i="14"/>
  <c r="Q116" i="14" s="1"/>
  <c r="P117" i="14"/>
  <c r="Q117" i="14" s="1"/>
  <c r="P118" i="14"/>
  <c r="Q118" i="14" s="1"/>
  <c r="P119" i="14"/>
  <c r="Q119" i="14" s="1"/>
  <c r="P120" i="14"/>
  <c r="Q120" i="14" s="1"/>
  <c r="P121" i="14"/>
  <c r="Q121" i="14" s="1"/>
  <c r="P122" i="14"/>
  <c r="Q122" i="14" s="1"/>
  <c r="P123" i="14"/>
  <c r="Q123" i="14" s="1"/>
  <c r="P124" i="14"/>
  <c r="Q124" i="14" s="1"/>
  <c r="P125" i="14"/>
  <c r="Q125" i="14" s="1"/>
  <c r="P126" i="14"/>
  <c r="Q126" i="14" s="1"/>
  <c r="P127" i="14"/>
  <c r="Q127" i="14" s="1"/>
  <c r="P128" i="14"/>
  <c r="Q128" i="14" s="1"/>
  <c r="P129" i="14"/>
  <c r="Q129" i="14" s="1"/>
  <c r="P130" i="14"/>
  <c r="Q130" i="14" s="1"/>
  <c r="P131" i="14"/>
  <c r="Q131" i="14" s="1"/>
  <c r="P132" i="14"/>
  <c r="Q132" i="14" s="1"/>
  <c r="P133" i="14"/>
  <c r="Q133" i="14" s="1"/>
  <c r="P134" i="14"/>
  <c r="Q134" i="14" s="1"/>
  <c r="P135" i="14"/>
  <c r="Q135" i="14" s="1"/>
  <c r="P136" i="14"/>
  <c r="Q136" i="14" s="1"/>
  <c r="P137" i="14"/>
  <c r="Q137" i="14" s="1"/>
  <c r="P138" i="14"/>
  <c r="Q138" i="14" s="1"/>
  <c r="P139" i="14"/>
  <c r="Q139" i="14" s="1"/>
  <c r="P140" i="14"/>
  <c r="Q140" i="14" s="1"/>
  <c r="P141" i="14"/>
  <c r="Q141" i="14" s="1"/>
  <c r="P142" i="14"/>
  <c r="Q142" i="14" s="1"/>
  <c r="P143" i="14"/>
  <c r="Q143" i="14" s="1"/>
  <c r="P144" i="14"/>
  <c r="Q144" i="14" s="1"/>
  <c r="P145" i="14"/>
  <c r="Q145" i="14" s="1"/>
  <c r="P146" i="14"/>
  <c r="Q146" i="14" s="1"/>
  <c r="P147" i="14"/>
  <c r="Q147" i="14" s="1"/>
  <c r="P148" i="14"/>
  <c r="Q148" i="14" s="1"/>
  <c r="P149" i="14"/>
  <c r="Q149" i="14" s="1"/>
  <c r="P150" i="14"/>
  <c r="Q150" i="14" s="1"/>
  <c r="P151" i="14"/>
  <c r="Q151" i="14" s="1"/>
  <c r="P152" i="14"/>
  <c r="Q152" i="14" s="1"/>
  <c r="P153" i="14"/>
  <c r="Q153" i="14" s="1"/>
  <c r="P154" i="14"/>
  <c r="Q154" i="14" s="1"/>
  <c r="P155" i="14"/>
  <c r="Q155" i="14" s="1"/>
  <c r="P156" i="14"/>
  <c r="Q156" i="14" s="1"/>
  <c r="P157" i="14"/>
  <c r="Q157" i="14" s="1"/>
  <c r="P158" i="14"/>
  <c r="Q158" i="14" s="1"/>
  <c r="P159" i="14"/>
  <c r="Q159" i="14" s="1"/>
  <c r="P160" i="14"/>
  <c r="Q160" i="14" s="1"/>
  <c r="P161" i="14"/>
  <c r="Q161" i="14" s="1"/>
  <c r="P162" i="14"/>
  <c r="Q162" i="14" s="1"/>
  <c r="P163" i="14"/>
  <c r="Q163" i="14" s="1"/>
  <c r="P164" i="14"/>
  <c r="Q164" i="14" s="1"/>
  <c r="P165" i="14"/>
  <c r="Q165" i="14" s="1"/>
  <c r="P166" i="14"/>
  <c r="Q166" i="14" s="1"/>
  <c r="P167" i="14"/>
  <c r="Q167" i="14" s="1"/>
  <c r="P168" i="14"/>
  <c r="Q168" i="14" s="1"/>
  <c r="P169" i="14"/>
  <c r="P170" i="14"/>
  <c r="Q170" i="14" s="1"/>
  <c r="P171" i="14"/>
  <c r="Q171" i="14" s="1"/>
  <c r="P172" i="14"/>
  <c r="Q172" i="14" s="1"/>
  <c r="P173" i="14"/>
  <c r="Q173" i="14" s="1"/>
  <c r="P174" i="14"/>
  <c r="Q174" i="14" s="1"/>
  <c r="P175" i="14"/>
  <c r="Q175" i="14" s="1"/>
  <c r="P176" i="14"/>
  <c r="Q176" i="14" s="1"/>
  <c r="P177" i="14"/>
  <c r="Q177" i="14" s="1"/>
  <c r="P178" i="14"/>
  <c r="Q178" i="14" s="1"/>
  <c r="P179" i="14"/>
  <c r="Q179" i="14" s="1"/>
  <c r="P180" i="14"/>
  <c r="Q180" i="14" s="1"/>
  <c r="P181" i="14"/>
  <c r="Q181" i="14" s="1"/>
  <c r="P182" i="14"/>
  <c r="Q182" i="14" s="1"/>
  <c r="P183" i="14"/>
  <c r="Q183" i="14" s="1"/>
  <c r="P184" i="14"/>
  <c r="Q184" i="14" s="1"/>
  <c r="P185" i="14"/>
  <c r="Q185" i="14" s="1"/>
  <c r="P186" i="14"/>
  <c r="Q186" i="14" s="1"/>
  <c r="P187" i="14"/>
  <c r="Q187" i="14" s="1"/>
  <c r="P188" i="14"/>
  <c r="Q188" i="14" s="1"/>
  <c r="P189" i="14"/>
  <c r="Q189" i="14" s="1"/>
  <c r="P190" i="14"/>
  <c r="Q190" i="14" s="1"/>
  <c r="P191" i="14"/>
  <c r="Q191" i="14" s="1"/>
  <c r="P192" i="14"/>
  <c r="Q192" i="14" s="1"/>
  <c r="P193" i="14"/>
  <c r="Q193" i="14" s="1"/>
  <c r="P194" i="14"/>
  <c r="Q194" i="14" s="1"/>
  <c r="P195" i="14"/>
  <c r="Q195" i="14" s="1"/>
  <c r="P196" i="14"/>
  <c r="Q196" i="14" s="1"/>
  <c r="P197" i="14"/>
  <c r="Q197" i="14" s="1"/>
  <c r="P198" i="14"/>
  <c r="Q198" i="14" s="1"/>
  <c r="P199" i="14"/>
  <c r="Q199" i="14" s="1"/>
  <c r="P200" i="14"/>
  <c r="Q200" i="14" s="1"/>
  <c r="P201" i="14"/>
  <c r="Q201" i="14" s="1"/>
  <c r="P202" i="14"/>
  <c r="Q202" i="14" s="1"/>
  <c r="P203" i="14"/>
  <c r="Q203" i="14" s="1"/>
  <c r="P204" i="14"/>
  <c r="P205" i="14"/>
  <c r="Q205" i="14" s="1"/>
  <c r="P206" i="14"/>
  <c r="Q206" i="14" s="1"/>
  <c r="P207" i="14"/>
  <c r="Q207" i="14" s="1"/>
  <c r="P208" i="14"/>
  <c r="Q208" i="14" s="1"/>
  <c r="P209" i="14"/>
  <c r="Q209" i="14" s="1"/>
  <c r="P210" i="14"/>
  <c r="Q210" i="14" s="1"/>
  <c r="P211" i="14"/>
  <c r="Q211" i="14" s="1"/>
  <c r="P212" i="14"/>
  <c r="Q212" i="14" s="1"/>
  <c r="P213" i="14"/>
  <c r="Q213" i="14" s="1"/>
  <c r="P214" i="14"/>
  <c r="Q214" i="14" s="1"/>
  <c r="P215" i="14"/>
  <c r="Q215" i="14" s="1"/>
  <c r="P216" i="14"/>
  <c r="Q216" i="14" s="1"/>
  <c r="P217" i="14"/>
  <c r="Q217" i="14" s="1"/>
  <c r="P218" i="14"/>
  <c r="Q218" i="14" s="1"/>
  <c r="P219" i="14"/>
  <c r="Q219" i="14" s="1"/>
  <c r="P220" i="14"/>
  <c r="Q220" i="14" s="1"/>
  <c r="P221" i="14"/>
  <c r="Q221" i="14" s="1"/>
  <c r="P222" i="14"/>
  <c r="Q222" i="14" s="1"/>
  <c r="P223" i="14"/>
  <c r="Q223" i="14" s="1"/>
  <c r="P224" i="14"/>
  <c r="Q224" i="14" s="1"/>
  <c r="P225" i="14"/>
  <c r="Q225" i="14" s="1"/>
  <c r="P226" i="14"/>
  <c r="Q226" i="14" s="1"/>
  <c r="P227" i="14"/>
  <c r="Q227" i="14" s="1"/>
  <c r="P228" i="14"/>
  <c r="Q228" i="14" s="1"/>
  <c r="P229" i="14"/>
  <c r="Q229" i="14" s="1"/>
  <c r="P230" i="14"/>
  <c r="Q230" i="14" s="1"/>
  <c r="P231" i="14"/>
  <c r="Q231" i="14" s="1"/>
  <c r="P232" i="14"/>
  <c r="Q232" i="14" s="1"/>
  <c r="P233" i="14"/>
  <c r="P234" i="14"/>
  <c r="Q234" i="14" s="1"/>
  <c r="P235" i="14"/>
  <c r="Q235" i="14" s="1"/>
  <c r="P236" i="14"/>
  <c r="Q236" i="14" s="1"/>
  <c r="P237" i="14"/>
  <c r="Q237" i="14" s="1"/>
  <c r="P238" i="14"/>
  <c r="Q238" i="14" s="1"/>
  <c r="P239" i="14"/>
  <c r="Q239" i="14" s="1"/>
  <c r="P240" i="14"/>
  <c r="Q240" i="14" s="1"/>
  <c r="P241" i="14"/>
  <c r="Q241" i="14" s="1"/>
  <c r="P242" i="14"/>
  <c r="Q242" i="14" s="1"/>
  <c r="P243" i="14"/>
  <c r="Q243" i="14" s="1"/>
  <c r="P244" i="14"/>
  <c r="Q244" i="14" s="1"/>
  <c r="P245" i="14"/>
  <c r="Q245" i="14" s="1"/>
  <c r="P246" i="14"/>
  <c r="Q246" i="14" s="1"/>
  <c r="P247" i="14"/>
  <c r="Q247" i="14" s="1"/>
  <c r="P248" i="14"/>
  <c r="Q248" i="14" s="1"/>
  <c r="P249" i="14"/>
  <c r="Q249" i="14" s="1"/>
  <c r="P250" i="14"/>
  <c r="Q250" i="14" s="1"/>
  <c r="P251" i="14"/>
  <c r="Q251" i="14" s="1"/>
  <c r="P252" i="14"/>
  <c r="Q252" i="14" s="1"/>
  <c r="P253" i="14"/>
  <c r="Q253" i="14" s="1"/>
  <c r="P254" i="14"/>
  <c r="Q254" i="14" s="1"/>
  <c r="P255" i="14"/>
  <c r="Q255" i="14" s="1"/>
  <c r="P256" i="14"/>
  <c r="Q256" i="14" s="1"/>
  <c r="P257" i="14"/>
  <c r="Q257" i="14" s="1"/>
  <c r="P258" i="14"/>
  <c r="Q258" i="14" s="1"/>
  <c r="P259" i="14"/>
  <c r="Q259" i="14" s="1"/>
  <c r="P260" i="14"/>
  <c r="Q260" i="14" s="1"/>
  <c r="P261" i="14"/>
  <c r="Q261" i="14" s="1"/>
  <c r="P262" i="14"/>
  <c r="Q262" i="14" s="1"/>
  <c r="P263" i="14"/>
  <c r="Q263" i="14" s="1"/>
  <c r="P264" i="14"/>
  <c r="Q264" i="14" s="1"/>
  <c r="P265" i="14"/>
  <c r="P266" i="14"/>
  <c r="Q266" i="14" s="1"/>
  <c r="P267" i="14"/>
  <c r="Q267" i="14" s="1"/>
  <c r="P268" i="14"/>
  <c r="P269" i="14"/>
  <c r="Q269" i="14" s="1"/>
  <c r="P270" i="14"/>
  <c r="Q270" i="14" s="1"/>
  <c r="P271" i="14"/>
  <c r="Q271" i="14" s="1"/>
  <c r="P272" i="14"/>
  <c r="Q272" i="14" s="1"/>
  <c r="P273" i="14"/>
  <c r="Q273" i="14" s="1"/>
  <c r="P274" i="14"/>
  <c r="Q274" i="14" s="1"/>
  <c r="P275" i="14"/>
  <c r="Q275" i="14" s="1"/>
  <c r="P276" i="14"/>
  <c r="Q276" i="14" s="1"/>
  <c r="P277" i="14"/>
  <c r="Q277" i="14" s="1"/>
  <c r="P278" i="14"/>
  <c r="Q278" i="14" s="1"/>
  <c r="P279" i="14"/>
  <c r="Q279" i="14" s="1"/>
  <c r="P280" i="14"/>
  <c r="Q280" i="14" s="1"/>
  <c r="P281" i="14"/>
  <c r="Q281" i="14" s="1"/>
  <c r="P282" i="14"/>
  <c r="Q282" i="14" s="1"/>
  <c r="P283" i="14"/>
  <c r="Q283" i="14" s="1"/>
  <c r="P284" i="14"/>
  <c r="Q284" i="14" s="1"/>
  <c r="P285" i="14"/>
  <c r="Q285" i="14" s="1"/>
  <c r="P286" i="14"/>
  <c r="Q286" i="14" s="1"/>
  <c r="P287" i="14"/>
  <c r="Q287" i="14" s="1"/>
  <c r="P288" i="14"/>
  <c r="Q288" i="14" s="1"/>
  <c r="P289" i="14"/>
  <c r="Q289" i="14" s="1"/>
  <c r="P290" i="14"/>
  <c r="Q290" i="14" s="1"/>
  <c r="P291" i="14"/>
  <c r="Q291" i="14" s="1"/>
  <c r="P292" i="14"/>
  <c r="Q292" i="14" s="1"/>
  <c r="P293" i="14"/>
  <c r="Q293" i="14" s="1"/>
  <c r="P294" i="14"/>
  <c r="Q294" i="14" s="1"/>
  <c r="P295" i="14"/>
  <c r="Q295" i="14" s="1"/>
  <c r="P296" i="14"/>
  <c r="Q296" i="14" s="1"/>
  <c r="P297" i="14"/>
  <c r="Q297" i="14" s="1"/>
  <c r="P298" i="14"/>
  <c r="Q298" i="14" s="1"/>
  <c r="P299" i="14"/>
  <c r="Q299" i="14" s="1"/>
  <c r="P300" i="14"/>
  <c r="Q300" i="14" s="1"/>
  <c r="P301" i="14"/>
  <c r="Q301" i="14" s="1"/>
  <c r="P302" i="14"/>
  <c r="Q302" i="14" s="1"/>
  <c r="P303" i="14"/>
  <c r="Q303" i="14" s="1"/>
  <c r="P304" i="14"/>
  <c r="Q304" i="14" s="1"/>
  <c r="P305" i="14"/>
  <c r="Q305" i="14" s="1"/>
  <c r="P306" i="14"/>
  <c r="Q306" i="14" s="1"/>
  <c r="P307" i="14"/>
  <c r="P308" i="14"/>
  <c r="Q308" i="14" s="1"/>
  <c r="P309" i="14"/>
  <c r="Q309" i="14" s="1"/>
  <c r="P310" i="14"/>
  <c r="Q310" i="14" s="1"/>
  <c r="P311" i="14"/>
  <c r="Q311" i="14" s="1"/>
  <c r="P312" i="14"/>
  <c r="Q312" i="14" s="1"/>
  <c r="P313" i="14"/>
  <c r="Q313" i="14" s="1"/>
  <c r="P314" i="14"/>
  <c r="Q314" i="14" s="1"/>
  <c r="P315" i="14"/>
  <c r="Q315" i="14" s="1"/>
  <c r="P316" i="14"/>
  <c r="Q316" i="14" s="1"/>
  <c r="P317" i="14"/>
  <c r="Q317" i="14" s="1"/>
  <c r="P318" i="14"/>
  <c r="Q318" i="14" s="1"/>
  <c r="P319" i="14"/>
  <c r="Q319" i="14" s="1"/>
  <c r="P320" i="14"/>
  <c r="Q320" i="14" s="1"/>
  <c r="P321" i="14"/>
  <c r="Q321" i="14" s="1"/>
  <c r="P322" i="14"/>
  <c r="Q322" i="14" s="1"/>
  <c r="P323" i="14"/>
  <c r="Q323" i="14" s="1"/>
  <c r="P324" i="14"/>
  <c r="P325" i="14"/>
  <c r="Q325" i="14" s="1"/>
  <c r="P326" i="14"/>
  <c r="Q326" i="14" s="1"/>
  <c r="P327" i="14"/>
  <c r="Q327" i="14" s="1"/>
  <c r="P328" i="14"/>
  <c r="Q328" i="14" s="1"/>
  <c r="P329" i="14"/>
  <c r="P330" i="14"/>
  <c r="Q330" i="14" s="1"/>
  <c r="P331" i="14"/>
  <c r="Q331" i="14" s="1"/>
  <c r="P332" i="14"/>
  <c r="Q332" i="14" s="1"/>
  <c r="P333" i="14"/>
  <c r="Q333" i="14" s="1"/>
  <c r="P334" i="14"/>
  <c r="Q334" i="14" s="1"/>
  <c r="P335" i="14"/>
  <c r="Q335" i="14" s="1"/>
  <c r="P336" i="14"/>
  <c r="Q336" i="14" s="1"/>
  <c r="P337" i="14"/>
  <c r="Q337" i="14" s="1"/>
  <c r="P338" i="14"/>
  <c r="Q338" i="14" s="1"/>
  <c r="P339" i="14"/>
  <c r="Q339" i="14" s="1"/>
  <c r="P340" i="14"/>
  <c r="Q340" i="14" s="1"/>
  <c r="P341" i="14"/>
  <c r="Q341" i="14" s="1"/>
  <c r="P342" i="14"/>
  <c r="Q342" i="14" s="1"/>
  <c r="P343" i="14"/>
  <c r="Q343" i="14" s="1"/>
  <c r="P344" i="14"/>
  <c r="Q344" i="14" s="1"/>
  <c r="P345" i="14"/>
  <c r="Q345" i="14" s="1"/>
  <c r="P346" i="14"/>
  <c r="Q346" i="14" s="1"/>
  <c r="P347" i="14"/>
  <c r="Q347" i="14" s="1"/>
  <c r="P348" i="14"/>
  <c r="Q348" i="14" s="1"/>
  <c r="P349" i="14"/>
  <c r="Q349" i="14" s="1"/>
  <c r="P350" i="14"/>
  <c r="Q350" i="14" s="1"/>
  <c r="P351" i="14"/>
  <c r="Q351" i="14" s="1"/>
  <c r="P352" i="14"/>
  <c r="Q352" i="14" s="1"/>
  <c r="P353" i="14"/>
  <c r="Q353" i="14" s="1"/>
  <c r="P354" i="14"/>
  <c r="Q354" i="14" s="1"/>
  <c r="P355" i="14"/>
  <c r="Q355" i="14" s="1"/>
  <c r="P356" i="14"/>
  <c r="Q356" i="14" s="1"/>
  <c r="P357" i="14"/>
  <c r="Q357" i="14" s="1"/>
  <c r="P358" i="14"/>
  <c r="Q358" i="14" s="1"/>
  <c r="P359" i="14"/>
  <c r="Q359" i="14" s="1"/>
  <c r="P360" i="14"/>
  <c r="Q360" i="14" s="1"/>
  <c r="P361" i="14"/>
  <c r="P362" i="14"/>
  <c r="Q362" i="14" s="1"/>
  <c r="P363" i="14"/>
  <c r="Q363" i="14" s="1"/>
  <c r="P364" i="14"/>
  <c r="Q364" i="14" s="1"/>
  <c r="P365" i="14"/>
  <c r="Q365" i="14" s="1"/>
  <c r="P366" i="14"/>
  <c r="Q366" i="14" s="1"/>
  <c r="P367" i="14"/>
  <c r="Q367" i="14" s="1"/>
  <c r="P368" i="14"/>
  <c r="Q368" i="14" s="1"/>
  <c r="P369" i="14"/>
  <c r="Q369" i="14" s="1"/>
  <c r="P370" i="14"/>
  <c r="Q370" i="14" s="1"/>
  <c r="P371" i="14"/>
  <c r="P372" i="14"/>
  <c r="Q372" i="14" s="1"/>
  <c r="P373" i="14"/>
  <c r="Q373" i="14" s="1"/>
  <c r="P374" i="14"/>
  <c r="Q374" i="14" s="1"/>
  <c r="P375" i="14"/>
  <c r="Q375" i="14" s="1"/>
  <c r="P376" i="14"/>
  <c r="Q376" i="14" s="1"/>
  <c r="P377" i="14"/>
  <c r="Q377" i="14" s="1"/>
  <c r="P378" i="14"/>
  <c r="Q378" i="14" s="1"/>
  <c r="P379" i="14"/>
  <c r="Q379" i="14" s="1"/>
  <c r="P380" i="14"/>
  <c r="Q380" i="14" s="1"/>
  <c r="P381" i="14"/>
  <c r="Q381" i="14" s="1"/>
  <c r="P382" i="14"/>
  <c r="Q382" i="14" s="1"/>
  <c r="P383" i="14"/>
  <c r="Q383" i="14" s="1"/>
  <c r="P384" i="14"/>
  <c r="Q384" i="14" s="1"/>
  <c r="P385" i="14"/>
  <c r="Q385" i="14" s="1"/>
  <c r="P386" i="14"/>
  <c r="Q386" i="14" s="1"/>
  <c r="P387" i="14"/>
  <c r="Q387" i="14" s="1"/>
  <c r="P388" i="14"/>
  <c r="Q388" i="14" s="1"/>
  <c r="P389" i="14"/>
  <c r="Q389" i="14" s="1"/>
  <c r="P390" i="14"/>
  <c r="Q390" i="14" s="1"/>
  <c r="P391" i="14"/>
  <c r="Q391" i="14" s="1"/>
  <c r="P392" i="14"/>
  <c r="Q392" i="14" s="1"/>
  <c r="P393" i="14"/>
  <c r="P394" i="14"/>
  <c r="Q394" i="14" s="1"/>
  <c r="P395" i="14"/>
  <c r="Q395" i="14" s="1"/>
  <c r="P396" i="14"/>
  <c r="Q396" i="14" s="1"/>
  <c r="P397" i="14"/>
  <c r="Q397" i="14" s="1"/>
  <c r="P398" i="14"/>
  <c r="Q398" i="14" s="1"/>
  <c r="P399" i="14"/>
  <c r="Q399" i="14" s="1"/>
  <c r="P400" i="14"/>
  <c r="Q400" i="14" s="1"/>
  <c r="P401" i="14"/>
  <c r="Q401" i="14" s="1"/>
  <c r="P402" i="14"/>
  <c r="Q402" i="14" s="1"/>
  <c r="P403" i="14"/>
  <c r="Q403" i="14" s="1"/>
  <c r="P404" i="14"/>
  <c r="Q404" i="14" s="1"/>
  <c r="P405" i="14"/>
  <c r="Q405" i="14" s="1"/>
  <c r="P406" i="14"/>
  <c r="Q406" i="14" s="1"/>
  <c r="P407" i="14"/>
  <c r="Q407" i="14" s="1"/>
  <c r="P408" i="14"/>
  <c r="Q408" i="14" s="1"/>
  <c r="P409" i="14"/>
  <c r="Q409" i="14" s="1"/>
  <c r="P410" i="14"/>
  <c r="Q410" i="14" s="1"/>
  <c r="P411" i="14"/>
  <c r="P412" i="14"/>
  <c r="Q412" i="14" s="1"/>
  <c r="P413" i="14"/>
  <c r="Q413" i="14" s="1"/>
  <c r="P414" i="14"/>
  <c r="Q414" i="14" s="1"/>
  <c r="P415" i="14"/>
  <c r="Q415" i="14" s="1"/>
  <c r="P416" i="14"/>
  <c r="Q416" i="14" s="1"/>
  <c r="P417" i="14"/>
  <c r="Q417" i="14" s="1"/>
  <c r="P418" i="14"/>
  <c r="Q418" i="14" s="1"/>
  <c r="P419" i="14"/>
  <c r="Q419" i="14" s="1"/>
  <c r="P420" i="14"/>
  <c r="Q420" i="14" s="1"/>
  <c r="P421" i="14"/>
  <c r="Q421" i="14" s="1"/>
  <c r="P422" i="14"/>
  <c r="Q422" i="14" s="1"/>
  <c r="P423" i="14"/>
  <c r="Q423" i="14" s="1"/>
  <c r="P424" i="14"/>
  <c r="Q424" i="14" s="1"/>
  <c r="P425" i="14"/>
  <c r="Q425" i="14" s="1"/>
  <c r="P426" i="14"/>
  <c r="Q426" i="14" s="1"/>
  <c r="P427" i="14"/>
  <c r="P428" i="14"/>
  <c r="Q428" i="14" s="1"/>
  <c r="P429" i="14"/>
  <c r="Q429" i="14" s="1"/>
  <c r="P430" i="14"/>
  <c r="Q430" i="14" s="1"/>
  <c r="P431" i="14"/>
  <c r="Q431" i="14" s="1"/>
  <c r="P432" i="14"/>
  <c r="Q432" i="14" s="1"/>
  <c r="P433" i="14"/>
  <c r="Q433" i="14" s="1"/>
  <c r="P434" i="14"/>
  <c r="Q434" i="14" s="1"/>
  <c r="P435" i="14"/>
  <c r="Q435" i="14" s="1"/>
  <c r="P436" i="14"/>
  <c r="Q436" i="14" s="1"/>
  <c r="P437" i="14"/>
  <c r="Q437" i="14" s="1"/>
  <c r="P438" i="14"/>
  <c r="Q438" i="14" s="1"/>
  <c r="P439" i="14"/>
  <c r="Q439" i="14" s="1"/>
  <c r="P440" i="14"/>
  <c r="Q440" i="14" s="1"/>
  <c r="P441" i="14"/>
  <c r="P442" i="14"/>
  <c r="Q442" i="14" s="1"/>
  <c r="P443" i="14"/>
  <c r="Q443" i="14" s="1"/>
  <c r="P444" i="14"/>
  <c r="Q444" i="14" s="1"/>
  <c r="P445" i="14"/>
  <c r="Q445" i="14" s="1"/>
  <c r="P446" i="14"/>
  <c r="Q446" i="14" s="1"/>
  <c r="P447" i="14"/>
  <c r="Q447" i="14" s="1"/>
  <c r="P448" i="14"/>
  <c r="Q448" i="14" s="1"/>
  <c r="P449" i="14"/>
  <c r="Q449" i="14" s="1"/>
  <c r="P450" i="14"/>
  <c r="Q450" i="14" s="1"/>
  <c r="P451" i="14"/>
  <c r="Q451" i="14" s="1"/>
  <c r="P452" i="14"/>
  <c r="Q452" i="14" s="1"/>
  <c r="P453" i="14"/>
  <c r="Q453" i="14" s="1"/>
  <c r="P454" i="14"/>
  <c r="Q454" i="14" s="1"/>
  <c r="P455" i="14"/>
  <c r="Q455" i="14" s="1"/>
  <c r="P456" i="14"/>
  <c r="Q456" i="14" s="1"/>
  <c r="P457" i="14"/>
  <c r="Q457" i="14" s="1"/>
  <c r="P458" i="14"/>
  <c r="Q458" i="14" s="1"/>
  <c r="P459" i="14"/>
  <c r="Q459" i="14" s="1"/>
  <c r="P460" i="14"/>
  <c r="Q460" i="14" s="1"/>
  <c r="P461" i="14"/>
  <c r="Q461" i="14" s="1"/>
  <c r="P462" i="14"/>
  <c r="Q462" i="14" s="1"/>
  <c r="P463" i="14"/>
  <c r="Q463" i="14" s="1"/>
  <c r="P464" i="14"/>
  <c r="Q464" i="14" s="1"/>
  <c r="P465" i="14"/>
  <c r="Q465" i="14" s="1"/>
  <c r="P466" i="14"/>
  <c r="Q466" i="14" s="1"/>
  <c r="P467" i="14"/>
  <c r="Q467" i="14" s="1"/>
  <c r="P468" i="14"/>
  <c r="P469" i="14"/>
  <c r="Q469" i="14" s="1"/>
  <c r="P470" i="14"/>
  <c r="Q470" i="14" s="1"/>
  <c r="P471" i="14"/>
  <c r="Q471" i="14" s="1"/>
  <c r="P472" i="14"/>
  <c r="Q472" i="14" s="1"/>
  <c r="P473" i="14"/>
  <c r="Q473" i="14" s="1"/>
  <c r="P474" i="14"/>
  <c r="Q474" i="14" s="1"/>
  <c r="P475" i="14"/>
  <c r="P476" i="14"/>
  <c r="Q476" i="14" s="1"/>
  <c r="P477" i="14"/>
  <c r="Q477" i="14" s="1"/>
  <c r="P478" i="14"/>
  <c r="Q478" i="14" s="1"/>
  <c r="P479" i="14"/>
  <c r="Q479" i="14" s="1"/>
  <c r="P480" i="14"/>
  <c r="Q480" i="14" s="1"/>
  <c r="P481" i="14"/>
  <c r="Q481" i="14" s="1"/>
  <c r="P482" i="14"/>
  <c r="Q482" i="14" s="1"/>
  <c r="P483" i="14"/>
  <c r="Q483" i="14" s="1"/>
  <c r="P484" i="14"/>
  <c r="Q484" i="14" s="1"/>
  <c r="P485" i="14"/>
  <c r="Q485" i="14" s="1"/>
  <c r="P486" i="14"/>
  <c r="Q486" i="14" s="1"/>
  <c r="P487" i="14"/>
  <c r="Q487" i="14" s="1"/>
  <c r="P488" i="14"/>
  <c r="Q488" i="14" s="1"/>
  <c r="P489" i="14"/>
  <c r="Q489" i="14" s="1"/>
  <c r="P490" i="14"/>
  <c r="Q490" i="14" s="1"/>
  <c r="P491" i="14"/>
  <c r="Q491" i="14" s="1"/>
  <c r="P492" i="14"/>
  <c r="Q492" i="14" s="1"/>
  <c r="P493" i="14"/>
  <c r="Q493" i="14" s="1"/>
  <c r="P494" i="14"/>
  <c r="Q494" i="14" s="1"/>
  <c r="P495" i="14"/>
  <c r="Q495" i="14" s="1"/>
  <c r="P496" i="14"/>
  <c r="Q496" i="14" s="1"/>
  <c r="P497" i="14"/>
  <c r="Q497" i="14" s="1"/>
  <c r="P498" i="14"/>
  <c r="Q498" i="14" s="1"/>
  <c r="P499" i="14"/>
  <c r="Q499" i="14" s="1"/>
  <c r="P500" i="14"/>
  <c r="Q500" i="14" s="1"/>
  <c r="P501" i="14"/>
  <c r="Q501" i="14" s="1"/>
  <c r="P502" i="14"/>
  <c r="Q502" i="14" s="1"/>
  <c r="P503" i="14"/>
  <c r="Q503" i="14" s="1"/>
  <c r="P504" i="14"/>
  <c r="Q504" i="14" s="1"/>
  <c r="P505" i="14"/>
  <c r="Q505" i="14" s="1"/>
  <c r="P506" i="14"/>
  <c r="Q506" i="14" s="1"/>
  <c r="P507" i="14"/>
  <c r="Q507" i="14" s="1"/>
  <c r="P508" i="14"/>
  <c r="Q508" i="14" s="1"/>
  <c r="P509" i="14"/>
  <c r="Q509" i="14" s="1"/>
  <c r="P510" i="14"/>
  <c r="Q510" i="14" s="1"/>
  <c r="P511" i="14"/>
  <c r="Q511" i="14" s="1"/>
  <c r="P512" i="14"/>
  <c r="Q512" i="14" s="1"/>
  <c r="P513" i="14"/>
  <c r="Q513" i="14" s="1"/>
  <c r="P514" i="14"/>
  <c r="Q514" i="14" s="1"/>
  <c r="P515" i="14"/>
  <c r="P516" i="14"/>
  <c r="Q516" i="14" s="1"/>
  <c r="P517" i="14"/>
  <c r="Q517" i="14" s="1"/>
  <c r="P518" i="14"/>
  <c r="Q518" i="14" s="1"/>
  <c r="P519" i="14"/>
  <c r="Q519" i="14" s="1"/>
  <c r="P520" i="14"/>
  <c r="Q520" i="14" s="1"/>
  <c r="P521" i="14"/>
  <c r="Q521" i="14" s="1"/>
  <c r="P522" i="14"/>
  <c r="Q522" i="14" s="1"/>
  <c r="P523" i="14"/>
  <c r="Q523" i="14" s="1"/>
  <c r="P524" i="14"/>
  <c r="Q524" i="14" s="1"/>
  <c r="P525" i="14"/>
  <c r="Q525" i="14" s="1"/>
  <c r="P526" i="14"/>
  <c r="Q526" i="14" s="1"/>
  <c r="P527" i="14"/>
  <c r="Q527" i="14" s="1"/>
  <c r="P528" i="14"/>
  <c r="Q528" i="14" s="1"/>
  <c r="P529" i="14"/>
  <c r="Q529" i="14" s="1"/>
  <c r="P530" i="14"/>
  <c r="Q530" i="14" s="1"/>
  <c r="P531" i="14"/>
  <c r="Q531" i="14" s="1"/>
  <c r="P532" i="14"/>
  <c r="P533" i="14"/>
  <c r="Q533" i="14" s="1"/>
  <c r="P534" i="14"/>
  <c r="Q534" i="14" s="1"/>
  <c r="P535" i="14"/>
  <c r="Q535" i="14" s="1"/>
  <c r="P536" i="14"/>
  <c r="Q536" i="14" s="1"/>
  <c r="P537" i="14"/>
  <c r="Q537" i="14" s="1"/>
  <c r="P538" i="14"/>
  <c r="Q538" i="14" s="1"/>
  <c r="P539" i="14"/>
  <c r="Q539" i="14" s="1"/>
  <c r="P540" i="14"/>
  <c r="P541" i="14"/>
  <c r="Q541" i="14" s="1"/>
  <c r="P542" i="14"/>
  <c r="Q542" i="14" s="1"/>
  <c r="P543" i="14"/>
  <c r="Q543" i="14" s="1"/>
  <c r="P544" i="14"/>
  <c r="Q544" i="14" s="1"/>
  <c r="P545" i="14"/>
  <c r="Q545" i="14" s="1"/>
  <c r="P546" i="14"/>
  <c r="Q546" i="14" s="1"/>
  <c r="P547" i="14"/>
  <c r="Q547" i="14" s="1"/>
  <c r="P548" i="14"/>
  <c r="P549" i="14"/>
  <c r="Q549" i="14" s="1"/>
  <c r="P550" i="14"/>
  <c r="Q550" i="14" s="1"/>
  <c r="P551" i="14"/>
  <c r="Q551" i="14" s="1"/>
  <c r="P552" i="14"/>
  <c r="Q552" i="14" s="1"/>
  <c r="P553" i="14"/>
  <c r="Q553" i="14" s="1"/>
  <c r="P554" i="14"/>
  <c r="Q554" i="14" s="1"/>
  <c r="P555" i="14"/>
  <c r="Q555" i="14" s="1"/>
  <c r="P556" i="14"/>
  <c r="Q556" i="14" s="1"/>
  <c r="P557" i="14"/>
  <c r="Q557" i="14" s="1"/>
  <c r="P558" i="14"/>
  <c r="Q558" i="14" s="1"/>
  <c r="P559" i="14"/>
  <c r="Q559" i="14" s="1"/>
  <c r="P560" i="14"/>
  <c r="Q560" i="14" s="1"/>
  <c r="P561" i="14"/>
  <c r="Q561" i="14" s="1"/>
  <c r="P562" i="14"/>
  <c r="Q562" i="14" s="1"/>
  <c r="P563" i="14"/>
  <c r="Q563" i="14" s="1"/>
  <c r="P564" i="14"/>
  <c r="Q564" i="14" s="1"/>
  <c r="P565" i="14"/>
  <c r="Q565" i="14" s="1"/>
  <c r="P566" i="14"/>
  <c r="Q566" i="14" s="1"/>
  <c r="P567" i="14"/>
  <c r="Q567" i="14" s="1"/>
  <c r="P568" i="14"/>
  <c r="Q568" i="14" s="1"/>
  <c r="P569" i="14"/>
  <c r="Q569" i="14" s="1"/>
  <c r="P570" i="14"/>
  <c r="Q570" i="14" s="1"/>
  <c r="P571" i="14"/>
  <c r="Q571" i="14" s="1"/>
  <c r="P572" i="14"/>
  <c r="Q572" i="14" s="1"/>
  <c r="P573" i="14"/>
  <c r="Q573" i="14" s="1"/>
  <c r="P574" i="14"/>
  <c r="Q574" i="14" s="1"/>
  <c r="P575" i="14"/>
  <c r="Q575" i="14" s="1"/>
  <c r="P576" i="14"/>
  <c r="Q576" i="14" s="1"/>
  <c r="P577" i="14"/>
  <c r="Q577" i="14" s="1"/>
  <c r="P578" i="14"/>
  <c r="Q578" i="14" s="1"/>
  <c r="P579" i="14"/>
  <c r="Q579" i="14" s="1"/>
  <c r="P580" i="14"/>
  <c r="Q580" i="14" s="1"/>
  <c r="P581" i="14"/>
  <c r="Q581" i="14" s="1"/>
  <c r="P582" i="14"/>
  <c r="Q582" i="14" s="1"/>
  <c r="P583" i="14"/>
  <c r="Q583" i="14" s="1"/>
  <c r="P584" i="14"/>
  <c r="Q584" i="14" s="1"/>
  <c r="P585" i="14"/>
  <c r="Q585" i="14" s="1"/>
  <c r="P586" i="14"/>
  <c r="Q586" i="14" s="1"/>
  <c r="P587" i="14"/>
  <c r="Q587" i="14" s="1"/>
  <c r="P588" i="14"/>
  <c r="P589" i="14"/>
  <c r="Q589" i="14" s="1"/>
  <c r="P590" i="14"/>
  <c r="Q590" i="14" s="1"/>
  <c r="P591" i="14"/>
  <c r="Q591" i="14" s="1"/>
  <c r="P592" i="14"/>
  <c r="Q592" i="14" s="1"/>
  <c r="P593" i="14"/>
  <c r="Q593" i="14" s="1"/>
  <c r="P594" i="14"/>
  <c r="Q594" i="14" s="1"/>
  <c r="P595" i="14"/>
  <c r="Q595" i="14" s="1"/>
  <c r="P596" i="14"/>
  <c r="Q596" i="14" s="1"/>
  <c r="P597" i="14"/>
  <c r="Q597" i="14" s="1"/>
  <c r="P598" i="14"/>
  <c r="Q598" i="14" s="1"/>
  <c r="P599" i="14"/>
  <c r="Q599" i="14" s="1"/>
  <c r="P600" i="14"/>
  <c r="Q600" i="14" s="1"/>
  <c r="P601" i="14"/>
  <c r="Q601" i="14" s="1"/>
  <c r="P602" i="14"/>
  <c r="Q602" i="14" s="1"/>
  <c r="P603" i="14"/>
  <c r="Q603" i="14" s="1"/>
  <c r="P604" i="14"/>
  <c r="Q604" i="14" s="1"/>
  <c r="P605" i="14"/>
  <c r="Q605" i="14" s="1"/>
  <c r="P606" i="14"/>
  <c r="Q606" i="14" s="1"/>
  <c r="P607" i="14"/>
  <c r="Q607" i="14" s="1"/>
  <c r="P608" i="14"/>
  <c r="Q608" i="14" s="1"/>
  <c r="P609" i="14"/>
  <c r="Q609" i="14" s="1"/>
  <c r="P610" i="14"/>
  <c r="Q610" i="14" s="1"/>
  <c r="P611" i="14"/>
  <c r="Q611" i="14" s="1"/>
  <c r="P612" i="14"/>
  <c r="Q612" i="14" s="1"/>
  <c r="P613" i="14"/>
  <c r="Q613" i="14" s="1"/>
  <c r="P614" i="14"/>
  <c r="Q614" i="14" s="1"/>
  <c r="P615" i="14"/>
  <c r="Q615" i="14" s="1"/>
  <c r="P616" i="14"/>
  <c r="Q616" i="14" s="1"/>
  <c r="P617" i="14"/>
  <c r="Q617" i="14" s="1"/>
  <c r="P618" i="14"/>
  <c r="Q618" i="14" s="1"/>
  <c r="P619" i="14"/>
  <c r="Q619" i="14" s="1"/>
  <c r="P620" i="14"/>
  <c r="Q620" i="14" s="1"/>
  <c r="P621" i="14"/>
  <c r="Q621" i="14" s="1"/>
  <c r="P622" i="14"/>
  <c r="Q622" i="14" s="1"/>
  <c r="P623" i="14"/>
  <c r="Q623" i="14" s="1"/>
  <c r="P624" i="14"/>
  <c r="Q624" i="14" s="1"/>
  <c r="P625" i="14"/>
  <c r="Q625" i="14" s="1"/>
  <c r="P626" i="14"/>
  <c r="Q626" i="14" s="1"/>
  <c r="P627" i="14"/>
  <c r="Q627" i="14" s="1"/>
  <c r="P628" i="14"/>
  <c r="Q628" i="14" s="1"/>
  <c r="P629" i="14"/>
  <c r="Q629" i="14" s="1"/>
  <c r="P630" i="14"/>
  <c r="Q630" i="14" s="1"/>
  <c r="P631" i="14"/>
  <c r="Q631" i="14" s="1"/>
  <c r="P632" i="14"/>
  <c r="Q632" i="14" s="1"/>
  <c r="P633" i="14"/>
  <c r="Q633" i="14" s="1"/>
  <c r="P634" i="14"/>
  <c r="Q634" i="14" s="1"/>
  <c r="P635" i="14"/>
  <c r="Q635" i="14" s="1"/>
  <c r="P636" i="14"/>
  <c r="Q636" i="14" s="1"/>
  <c r="P637" i="14"/>
  <c r="Q637" i="14" s="1"/>
  <c r="P638" i="14"/>
  <c r="Q638" i="14" s="1"/>
  <c r="P639" i="14"/>
  <c r="Q639" i="14" s="1"/>
  <c r="P640" i="14"/>
  <c r="Q640" i="14" s="1"/>
  <c r="P641" i="14"/>
  <c r="Q641" i="14" s="1"/>
  <c r="P642" i="14"/>
  <c r="Q642" i="14" s="1"/>
  <c r="P643" i="14"/>
  <c r="Q643" i="14" s="1"/>
  <c r="P644" i="14"/>
  <c r="Q644" i="14" s="1"/>
  <c r="P645" i="14"/>
  <c r="Q645" i="14" s="1"/>
  <c r="P646" i="14"/>
  <c r="Q646" i="14" s="1"/>
  <c r="P647" i="14"/>
  <c r="Q647" i="14" s="1"/>
  <c r="P648" i="14"/>
  <c r="Q648" i="14" s="1"/>
  <c r="P649" i="14"/>
  <c r="Q649" i="14" s="1"/>
  <c r="P650" i="14"/>
  <c r="Q650" i="14" s="1"/>
  <c r="P651" i="14"/>
  <c r="Q651" i="14" s="1"/>
  <c r="P652" i="14"/>
  <c r="P653" i="14"/>
  <c r="Q653" i="14" s="1"/>
  <c r="P654" i="14"/>
  <c r="Q654" i="14" s="1"/>
  <c r="P655" i="14"/>
  <c r="Q655" i="14" s="1"/>
  <c r="P656" i="14"/>
  <c r="Q656" i="14" s="1"/>
  <c r="P657" i="14"/>
  <c r="Q657" i="14" s="1"/>
  <c r="P658" i="14"/>
  <c r="Q658" i="14" s="1"/>
  <c r="P659" i="14"/>
  <c r="Q659" i="14" s="1"/>
  <c r="P660" i="14"/>
  <c r="Q660" i="14" s="1"/>
  <c r="P661" i="14"/>
  <c r="Q661" i="14" s="1"/>
  <c r="P662" i="14"/>
  <c r="Q662" i="14" s="1"/>
  <c r="P663" i="14"/>
  <c r="Q663" i="14" s="1"/>
  <c r="P664" i="14"/>
  <c r="Q664" i="14" s="1"/>
  <c r="P665" i="14"/>
  <c r="Q665" i="14" s="1"/>
  <c r="P666" i="14"/>
  <c r="Q666" i="14" s="1"/>
  <c r="P667" i="14"/>
  <c r="Q667" i="14" s="1"/>
  <c r="P668" i="14"/>
  <c r="Q668" i="14" s="1"/>
  <c r="P669" i="14"/>
  <c r="Q669" i="14" s="1"/>
  <c r="P670" i="14"/>
  <c r="Q670" i="14" s="1"/>
  <c r="P671" i="14"/>
  <c r="Q671" i="14" s="1"/>
  <c r="P672" i="14"/>
  <c r="Q672" i="14" s="1"/>
  <c r="P673" i="14"/>
  <c r="Q673" i="14" s="1"/>
  <c r="P674" i="14"/>
  <c r="Q674" i="14" s="1"/>
  <c r="P675" i="14"/>
  <c r="Q675" i="14" s="1"/>
  <c r="P676" i="14"/>
  <c r="Q676" i="14" s="1"/>
  <c r="P677" i="14"/>
  <c r="Q677" i="14" s="1"/>
  <c r="P678" i="14"/>
  <c r="Q678" i="14" s="1"/>
  <c r="P679" i="14"/>
  <c r="Q679" i="14" s="1"/>
  <c r="P680" i="14"/>
  <c r="Q680" i="14" s="1"/>
  <c r="P681" i="14"/>
  <c r="Q681" i="14" s="1"/>
  <c r="P682" i="14"/>
  <c r="Q682" i="14" s="1"/>
  <c r="P683" i="14"/>
  <c r="Q683" i="14" s="1"/>
  <c r="P684" i="14"/>
  <c r="Q684" i="14" s="1"/>
  <c r="P685" i="14"/>
  <c r="Q685" i="14" s="1"/>
  <c r="P686" i="14"/>
  <c r="Q686" i="14" s="1"/>
  <c r="P687" i="14"/>
  <c r="Q687" i="14" s="1"/>
  <c r="P688" i="14"/>
  <c r="Q688" i="14" s="1"/>
  <c r="P689" i="14"/>
  <c r="Q689" i="14" s="1"/>
  <c r="P690" i="14"/>
  <c r="Q690" i="14" s="1"/>
  <c r="P691" i="14"/>
  <c r="Q691" i="14" s="1"/>
  <c r="P692" i="14"/>
  <c r="Q692" i="14" s="1"/>
  <c r="P693" i="14"/>
  <c r="Q693" i="14" s="1"/>
  <c r="P694" i="14"/>
  <c r="Q694" i="14" s="1"/>
  <c r="P695" i="14"/>
  <c r="Q695" i="14" s="1"/>
  <c r="P696" i="14"/>
  <c r="Q696" i="14" s="1"/>
  <c r="P697" i="14"/>
  <c r="Q697" i="14" s="1"/>
  <c r="P698" i="14"/>
  <c r="Q698" i="14" s="1"/>
  <c r="P699" i="14"/>
  <c r="Q699" i="14" s="1"/>
  <c r="P700" i="14"/>
  <c r="Q700" i="14" s="1"/>
  <c r="P701" i="14"/>
  <c r="Q701" i="14" s="1"/>
  <c r="P702" i="14"/>
  <c r="Q702" i="14" s="1"/>
  <c r="P703" i="14"/>
  <c r="Q703" i="14" s="1"/>
  <c r="P704" i="14"/>
  <c r="Q704" i="14" s="1"/>
  <c r="P705" i="14"/>
  <c r="Q705" i="14" s="1"/>
  <c r="P706" i="14"/>
  <c r="Q706" i="14" s="1"/>
  <c r="P707" i="14"/>
  <c r="Q707" i="14" s="1"/>
  <c r="P708" i="14"/>
  <c r="Q708" i="14" s="1"/>
  <c r="P709" i="14"/>
  <c r="Q709" i="14" s="1"/>
  <c r="P710" i="14"/>
  <c r="Q710" i="14" s="1"/>
  <c r="P711" i="14"/>
  <c r="Q711" i="14" s="1"/>
  <c r="P712" i="14"/>
  <c r="Q712" i="14" s="1"/>
  <c r="P713" i="14"/>
  <c r="Q713" i="14" s="1"/>
  <c r="P714" i="14"/>
  <c r="Q714" i="14" s="1"/>
  <c r="P715" i="14"/>
  <c r="Q715" i="14" s="1"/>
  <c r="P716" i="14"/>
  <c r="Q716" i="14" s="1"/>
  <c r="P717" i="14"/>
  <c r="Q717" i="14" s="1"/>
  <c r="P718" i="14"/>
  <c r="Q718" i="14" s="1"/>
  <c r="P719" i="14"/>
  <c r="Q719" i="14" s="1"/>
  <c r="P720" i="14"/>
  <c r="Q720" i="14" s="1"/>
  <c r="P721" i="14"/>
  <c r="Q721" i="14" s="1"/>
  <c r="P722" i="14"/>
  <c r="Q722" i="14" s="1"/>
  <c r="P723" i="14"/>
  <c r="Q723" i="14" s="1"/>
  <c r="P724" i="14"/>
  <c r="Q724" i="14" s="1"/>
  <c r="P725" i="14"/>
  <c r="Q725" i="14" s="1"/>
  <c r="P726" i="14"/>
  <c r="Q726" i="14" s="1"/>
  <c r="P727" i="14"/>
  <c r="Q727" i="14" s="1"/>
  <c r="P728" i="14"/>
  <c r="Q728" i="14" s="1"/>
  <c r="P729" i="14"/>
  <c r="Q729" i="14" s="1"/>
  <c r="P730" i="14"/>
  <c r="Q730" i="14" s="1"/>
  <c r="P731" i="14"/>
  <c r="Q731" i="14" s="1"/>
  <c r="P732" i="14"/>
  <c r="Q732" i="14" s="1"/>
  <c r="P733" i="14"/>
  <c r="Q733" i="14" s="1"/>
  <c r="P734" i="14"/>
  <c r="Q734" i="14" s="1"/>
  <c r="P735" i="14"/>
  <c r="Q735" i="14" s="1"/>
  <c r="P736" i="14"/>
  <c r="Q736" i="14" s="1"/>
  <c r="P737" i="14"/>
  <c r="Q737" i="14" s="1"/>
  <c r="P738" i="14"/>
  <c r="Q738" i="14" s="1"/>
  <c r="P739" i="14"/>
  <c r="Q739" i="14" s="1"/>
  <c r="P740" i="14"/>
  <c r="Q740" i="14" s="1"/>
  <c r="P741" i="14"/>
  <c r="Q741" i="14" s="1"/>
  <c r="P742" i="14"/>
  <c r="Q742" i="14" s="1"/>
  <c r="P743" i="14"/>
  <c r="Q743" i="14" s="1"/>
  <c r="P744" i="14"/>
  <c r="Q744" i="14" s="1"/>
  <c r="P745" i="14"/>
  <c r="Q745" i="14" s="1"/>
  <c r="P746" i="14"/>
  <c r="Q746" i="14" s="1"/>
  <c r="P747" i="14"/>
  <c r="Q747" i="14" s="1"/>
  <c r="P748" i="14"/>
  <c r="Q748" i="14" s="1"/>
  <c r="P749" i="14"/>
  <c r="Q749" i="14" s="1"/>
  <c r="P750" i="14"/>
  <c r="Q750" i="14" s="1"/>
  <c r="P751" i="14"/>
  <c r="Q751" i="14" s="1"/>
  <c r="P752" i="14"/>
  <c r="Q752" i="14" s="1"/>
  <c r="P753" i="14"/>
  <c r="Q753" i="14" s="1"/>
  <c r="P754" i="14"/>
  <c r="Q754" i="14" s="1"/>
  <c r="P755" i="14"/>
  <c r="Q755" i="14" s="1"/>
  <c r="P756" i="14"/>
  <c r="Q756" i="14" s="1"/>
  <c r="P757" i="14"/>
  <c r="Q757" i="14" s="1"/>
  <c r="P758" i="14"/>
  <c r="Q758" i="14" s="1"/>
  <c r="P759" i="14"/>
  <c r="Q759" i="14" s="1"/>
  <c r="P760" i="14"/>
  <c r="Q760" i="14" s="1"/>
  <c r="P761" i="14"/>
  <c r="Q761" i="14" s="1"/>
  <c r="P762" i="14"/>
  <c r="Q762" i="14" s="1"/>
  <c r="P763" i="14"/>
  <c r="Q763" i="14" s="1"/>
  <c r="P764" i="14"/>
  <c r="Q764" i="14" s="1"/>
  <c r="P765" i="14"/>
  <c r="Q765" i="14" s="1"/>
  <c r="P766" i="14"/>
  <c r="Q766" i="14" s="1"/>
  <c r="P767" i="14"/>
  <c r="Q767" i="14" s="1"/>
  <c r="P768" i="14"/>
  <c r="Q768" i="14" s="1"/>
  <c r="P769" i="14"/>
  <c r="Q769" i="14" s="1"/>
  <c r="P770" i="14"/>
  <c r="Q770" i="14" s="1"/>
  <c r="P771" i="14"/>
  <c r="Q771" i="14" s="1"/>
  <c r="P772" i="14"/>
  <c r="Q772" i="14" s="1"/>
  <c r="P773" i="14"/>
  <c r="Q773" i="14" s="1"/>
  <c r="P774" i="14"/>
  <c r="Q774" i="14" s="1"/>
  <c r="P775" i="14"/>
  <c r="Q775" i="14" s="1"/>
  <c r="P776" i="14"/>
  <c r="Q776" i="14" s="1"/>
  <c r="P777" i="14"/>
  <c r="Q777" i="14" s="1"/>
  <c r="P778" i="14"/>
  <c r="Q778" i="14" s="1"/>
  <c r="P779" i="14"/>
  <c r="Q779" i="14" s="1"/>
  <c r="P780" i="14"/>
  <c r="Q780" i="14" s="1"/>
  <c r="P781" i="14"/>
  <c r="Q781" i="14" s="1"/>
  <c r="P782" i="14"/>
  <c r="Q782" i="14" s="1"/>
  <c r="P783" i="14"/>
  <c r="Q783" i="14" s="1"/>
  <c r="P784" i="14"/>
  <c r="Q784" i="14" s="1"/>
  <c r="P785" i="14"/>
  <c r="Q785" i="14" s="1"/>
  <c r="P786" i="14"/>
  <c r="Q786" i="14" s="1"/>
  <c r="P787" i="14"/>
  <c r="Q787" i="14" s="1"/>
  <c r="P788" i="14"/>
  <c r="Q788" i="14" s="1"/>
  <c r="P789" i="14"/>
  <c r="Q789" i="14" s="1"/>
  <c r="P790" i="14"/>
  <c r="Q790" i="14" s="1"/>
  <c r="P791" i="14"/>
  <c r="Q791" i="14" s="1"/>
  <c r="P792" i="14"/>
  <c r="Q792" i="14" s="1"/>
  <c r="P793" i="14"/>
  <c r="Q793" i="14" s="1"/>
  <c r="P794" i="14"/>
  <c r="Q794" i="14" s="1"/>
  <c r="P795" i="14"/>
  <c r="Q795" i="14" s="1"/>
  <c r="P796" i="14"/>
  <c r="Q796" i="14" s="1"/>
  <c r="P797" i="14"/>
  <c r="Q797" i="14" s="1"/>
  <c r="P798" i="14"/>
  <c r="Q798" i="14" s="1"/>
  <c r="P799" i="14"/>
  <c r="Q799" i="14" s="1"/>
  <c r="P800" i="14"/>
  <c r="Q800" i="14" s="1"/>
  <c r="P801" i="14"/>
  <c r="Q801" i="14" s="1"/>
  <c r="P802" i="14"/>
  <c r="Q802" i="14" s="1"/>
  <c r="P803" i="14"/>
  <c r="Q803" i="14" s="1"/>
  <c r="P804" i="14"/>
  <c r="Q804" i="14" s="1"/>
  <c r="P805" i="14"/>
  <c r="Q805" i="14" s="1"/>
  <c r="P806" i="14"/>
  <c r="Q806" i="14" s="1"/>
  <c r="P807" i="14"/>
  <c r="Q807" i="14" s="1"/>
  <c r="P808" i="14"/>
  <c r="Q808" i="14" s="1"/>
  <c r="P809" i="14"/>
  <c r="Q809" i="14" s="1"/>
  <c r="P810" i="14"/>
  <c r="Q810" i="14" s="1"/>
  <c r="P811" i="14"/>
  <c r="Q811" i="14" s="1"/>
  <c r="P812" i="14"/>
  <c r="Q812" i="14" s="1"/>
  <c r="P813" i="14"/>
  <c r="Q813" i="14" s="1"/>
  <c r="P814" i="14"/>
  <c r="Q814" i="14" s="1"/>
  <c r="P815" i="14"/>
  <c r="Q815" i="14" s="1"/>
  <c r="P816" i="14"/>
  <c r="Q816" i="14" s="1"/>
  <c r="P817" i="14"/>
  <c r="Q817" i="14" s="1"/>
  <c r="P818" i="14"/>
  <c r="Q818" i="14" s="1"/>
  <c r="P819" i="14"/>
  <c r="Q819" i="14" s="1"/>
  <c r="P820" i="14"/>
  <c r="Q820" i="14" s="1"/>
  <c r="P821" i="14"/>
  <c r="Q821" i="14" s="1"/>
  <c r="P822" i="14"/>
  <c r="Q822" i="14" s="1"/>
  <c r="P823" i="14"/>
  <c r="Q823" i="14" s="1"/>
  <c r="P824" i="14"/>
  <c r="Q824" i="14" s="1"/>
  <c r="P825" i="14"/>
  <c r="Q825" i="14" s="1"/>
  <c r="P826" i="14"/>
  <c r="Q826" i="14" s="1"/>
  <c r="P827" i="14"/>
  <c r="Q827" i="14" s="1"/>
  <c r="P828" i="14"/>
  <c r="Q828" i="14" s="1"/>
  <c r="P829" i="14"/>
  <c r="Q829" i="14" s="1"/>
  <c r="P830" i="14"/>
  <c r="Q830" i="14" s="1"/>
  <c r="P831" i="14"/>
  <c r="Q831" i="14" s="1"/>
  <c r="P832" i="14"/>
  <c r="Q832" i="14" s="1"/>
  <c r="P833" i="14"/>
  <c r="Q833" i="14" s="1"/>
  <c r="P834" i="14"/>
  <c r="Q834" i="14" s="1"/>
  <c r="P835" i="14"/>
  <c r="Q835" i="14" s="1"/>
  <c r="P836" i="14"/>
  <c r="Q836" i="14" s="1"/>
  <c r="P837" i="14"/>
  <c r="Q837" i="14" s="1"/>
  <c r="P838" i="14"/>
  <c r="Q838" i="14" s="1"/>
  <c r="P839" i="14"/>
  <c r="Q839" i="14" s="1"/>
  <c r="P840" i="14"/>
  <c r="Q840" i="14" s="1"/>
  <c r="P841" i="14"/>
  <c r="Q841" i="14" s="1"/>
  <c r="P842" i="14"/>
  <c r="Q842" i="14" s="1"/>
  <c r="P843" i="14"/>
  <c r="Q843" i="14" s="1"/>
  <c r="P844" i="14"/>
  <c r="Q844" i="14" s="1"/>
  <c r="P845" i="14"/>
  <c r="Q845" i="14" s="1"/>
  <c r="P846" i="14"/>
  <c r="Q846" i="14" s="1"/>
  <c r="P847" i="14"/>
  <c r="Q847" i="14" s="1"/>
  <c r="P848" i="14"/>
  <c r="Q848" i="14" s="1"/>
  <c r="P849" i="14"/>
  <c r="Q849" i="14" s="1"/>
  <c r="P850" i="14"/>
  <c r="Q850" i="14" s="1"/>
  <c r="P851" i="14"/>
  <c r="Q851" i="14" s="1"/>
  <c r="P852" i="14"/>
  <c r="Q852" i="14" s="1"/>
  <c r="P853" i="14"/>
  <c r="Q853" i="14" s="1"/>
  <c r="P854" i="14"/>
  <c r="Q854" i="14" s="1"/>
  <c r="P855" i="14"/>
  <c r="Q855" i="14" s="1"/>
  <c r="P856" i="14"/>
  <c r="Q856" i="14" s="1"/>
  <c r="P857" i="14"/>
  <c r="Q857" i="14" s="1"/>
  <c r="P858" i="14"/>
  <c r="Q858" i="14" s="1"/>
  <c r="P859" i="14"/>
  <c r="Q859" i="14" s="1"/>
  <c r="P860" i="14"/>
  <c r="Q860" i="14" s="1"/>
  <c r="P861" i="14"/>
  <c r="Q861" i="14" s="1"/>
  <c r="P862" i="14"/>
  <c r="Q862" i="14" s="1"/>
  <c r="P863" i="14"/>
  <c r="Q863" i="14" s="1"/>
  <c r="P864" i="14"/>
  <c r="Q864" i="14" s="1"/>
  <c r="P865" i="14"/>
  <c r="Q865" i="14" s="1"/>
  <c r="P866" i="14"/>
  <c r="Q866" i="14" s="1"/>
  <c r="P867" i="14"/>
  <c r="Q867" i="14" s="1"/>
  <c r="P868" i="14"/>
  <c r="Q868" i="14" s="1"/>
  <c r="P869" i="14"/>
  <c r="Q869" i="14" s="1"/>
  <c r="P870" i="14"/>
  <c r="Q870" i="14" s="1"/>
  <c r="P871" i="14"/>
  <c r="Q871" i="14" s="1"/>
  <c r="P872" i="14"/>
  <c r="Q872" i="14" s="1"/>
  <c r="P873" i="14"/>
  <c r="Q873" i="14" s="1"/>
  <c r="P874" i="14"/>
  <c r="Q874" i="14" s="1"/>
  <c r="P875" i="14"/>
  <c r="Q875" i="14" s="1"/>
  <c r="P876" i="14"/>
  <c r="Q876" i="14" s="1"/>
  <c r="P877" i="14"/>
  <c r="Q877" i="14" s="1"/>
  <c r="P878" i="14"/>
  <c r="Q878" i="14" s="1"/>
  <c r="P879" i="14"/>
  <c r="Q879" i="14" s="1"/>
  <c r="P880" i="14"/>
  <c r="Q880" i="14" s="1"/>
  <c r="P881" i="14"/>
  <c r="Q881" i="14" s="1"/>
  <c r="P882" i="14"/>
  <c r="Q882" i="14" s="1"/>
  <c r="P883" i="14"/>
  <c r="Q883" i="14" s="1"/>
  <c r="P884" i="14"/>
  <c r="Q884" i="14" s="1"/>
  <c r="P885" i="14"/>
  <c r="Q885" i="14" s="1"/>
  <c r="P886" i="14"/>
  <c r="Q886" i="14" s="1"/>
  <c r="P887" i="14"/>
  <c r="Q887" i="14" s="1"/>
  <c r="P888" i="14"/>
  <c r="Q888" i="14" s="1"/>
  <c r="P889" i="14"/>
  <c r="Q889" i="14" s="1"/>
  <c r="P890" i="14"/>
  <c r="Q890" i="14" s="1"/>
  <c r="P891" i="14"/>
  <c r="Q891" i="14" s="1"/>
  <c r="P892" i="14"/>
  <c r="Q892" i="14" s="1"/>
  <c r="P893" i="14"/>
  <c r="Q893" i="14" s="1"/>
  <c r="P894" i="14"/>
  <c r="Q894" i="14" s="1"/>
  <c r="P895" i="14"/>
  <c r="Q895" i="14" s="1"/>
  <c r="P896" i="14"/>
  <c r="Q896" i="14" s="1"/>
  <c r="P897" i="14"/>
  <c r="Q897" i="14" s="1"/>
  <c r="P898" i="14"/>
  <c r="Q898" i="14" s="1"/>
  <c r="P899" i="14"/>
  <c r="Q899" i="14" s="1"/>
  <c r="P900" i="14"/>
  <c r="Q900" i="14" s="1"/>
  <c r="P901" i="14"/>
  <c r="Q901" i="14" s="1"/>
  <c r="P902" i="14"/>
  <c r="Q902" i="14" s="1"/>
  <c r="P903" i="14"/>
  <c r="Q903" i="14" s="1"/>
  <c r="P904" i="14"/>
  <c r="Q904" i="14" s="1"/>
  <c r="P905" i="14"/>
  <c r="Q905" i="14" s="1"/>
  <c r="P906" i="14"/>
  <c r="Q906" i="14" s="1"/>
  <c r="P907" i="14"/>
  <c r="Q907" i="14" s="1"/>
  <c r="P908" i="14"/>
  <c r="Q908" i="14" s="1"/>
  <c r="P909" i="14"/>
  <c r="Q909" i="14" s="1"/>
  <c r="P910" i="14"/>
  <c r="Q910" i="14" s="1"/>
  <c r="P911" i="14"/>
  <c r="Q911" i="14" s="1"/>
  <c r="P912" i="14"/>
  <c r="Q912" i="14" s="1"/>
  <c r="P913" i="14"/>
  <c r="Q913" i="14" s="1"/>
  <c r="P914" i="14"/>
  <c r="Q914" i="14" s="1"/>
  <c r="P915" i="14"/>
  <c r="Q915" i="14" s="1"/>
  <c r="P916" i="14"/>
  <c r="Q916" i="14" s="1"/>
  <c r="P917" i="14"/>
  <c r="Q917" i="14" s="1"/>
  <c r="P918" i="14"/>
  <c r="Q918" i="14" s="1"/>
  <c r="P919" i="14"/>
  <c r="Q919" i="14" s="1"/>
  <c r="P920" i="14"/>
  <c r="Q920" i="14" s="1"/>
  <c r="P921" i="14"/>
  <c r="Q921" i="14" s="1"/>
  <c r="P922" i="14"/>
  <c r="Q922" i="14" s="1"/>
  <c r="P923" i="14"/>
  <c r="Q923" i="14" s="1"/>
  <c r="P924" i="14"/>
  <c r="Q924" i="14" s="1"/>
  <c r="P925" i="14"/>
  <c r="Q925" i="14" s="1"/>
  <c r="P926" i="14"/>
  <c r="Q926" i="14" s="1"/>
  <c r="P927" i="14"/>
  <c r="Q927" i="14" s="1"/>
  <c r="P928" i="14"/>
  <c r="Q928" i="14" s="1"/>
  <c r="P929" i="14"/>
  <c r="Q929" i="14" s="1"/>
  <c r="P930" i="14"/>
  <c r="Q930" i="14" s="1"/>
  <c r="P931" i="14"/>
  <c r="Q931" i="14" s="1"/>
  <c r="P932" i="14"/>
  <c r="Q932" i="14" s="1"/>
  <c r="P933" i="14"/>
  <c r="Q933" i="14" s="1"/>
  <c r="P934" i="14"/>
  <c r="Q934" i="14" s="1"/>
  <c r="P935" i="14"/>
  <c r="Q935" i="14" s="1"/>
  <c r="P936" i="14"/>
  <c r="Q936" i="14" s="1"/>
  <c r="P937" i="14"/>
  <c r="Q937" i="14" s="1"/>
  <c r="P938" i="14"/>
  <c r="Q938" i="14" s="1"/>
  <c r="P939" i="14"/>
  <c r="Q939" i="14" s="1"/>
  <c r="P940" i="14"/>
  <c r="Q940" i="14" s="1"/>
  <c r="P941" i="14"/>
  <c r="Q941" i="14" s="1"/>
  <c r="P942" i="14"/>
  <c r="Q942" i="14" s="1"/>
  <c r="P943" i="14"/>
  <c r="Q943" i="14" s="1"/>
  <c r="P944" i="14"/>
  <c r="Q944" i="14" s="1"/>
  <c r="P945" i="14"/>
  <c r="Q945" i="14" s="1"/>
  <c r="P946" i="14"/>
  <c r="Q946" i="14" s="1"/>
  <c r="P947" i="14"/>
  <c r="Q947" i="14" s="1"/>
  <c r="P948" i="14"/>
  <c r="Q948" i="14" s="1"/>
  <c r="P949" i="14"/>
  <c r="Q949" i="14" s="1"/>
  <c r="P950" i="14"/>
  <c r="Q950" i="14" s="1"/>
  <c r="P951" i="14"/>
  <c r="Q951" i="14" s="1"/>
  <c r="P952" i="14"/>
  <c r="Q952" i="14" s="1"/>
  <c r="P953" i="14"/>
  <c r="Q953" i="14" s="1"/>
  <c r="P954" i="14"/>
  <c r="Q954" i="14" s="1"/>
  <c r="P955" i="14"/>
  <c r="Q955" i="14" s="1"/>
  <c r="P956" i="14"/>
  <c r="Q956" i="14" s="1"/>
  <c r="P957" i="14"/>
  <c r="Q957" i="14" s="1"/>
  <c r="P958" i="14"/>
  <c r="Q958" i="14" s="1"/>
  <c r="P959" i="14"/>
  <c r="Q959" i="14" s="1"/>
  <c r="P960" i="14"/>
  <c r="Q960" i="14" s="1"/>
  <c r="P961" i="14"/>
  <c r="Q961" i="14" s="1"/>
  <c r="P962" i="14"/>
  <c r="Q962" i="14" s="1"/>
  <c r="P963" i="14"/>
  <c r="Q963" i="14" s="1"/>
  <c r="P964" i="14"/>
  <c r="Q964" i="14" s="1"/>
  <c r="P965" i="14"/>
  <c r="Q965" i="14" s="1"/>
  <c r="P966" i="14"/>
  <c r="Q966" i="14" s="1"/>
  <c r="P967" i="14"/>
  <c r="Q967" i="14" s="1"/>
  <c r="P968" i="14"/>
  <c r="Q968" i="14" s="1"/>
  <c r="P969" i="14"/>
  <c r="Q969" i="14" s="1"/>
  <c r="P970" i="14"/>
  <c r="Q970" i="14" s="1"/>
  <c r="P971" i="14"/>
  <c r="Q971" i="14" s="1"/>
  <c r="P972" i="14"/>
  <c r="Q972" i="14" s="1"/>
  <c r="P973" i="14"/>
  <c r="Q973" i="14" s="1"/>
  <c r="P974" i="14"/>
  <c r="Q974" i="14" s="1"/>
  <c r="P975" i="14"/>
  <c r="Q975" i="14" s="1"/>
  <c r="P976" i="14"/>
  <c r="Q976" i="14" s="1"/>
  <c r="P977" i="14"/>
  <c r="Q977" i="14" s="1"/>
  <c r="P978" i="14"/>
  <c r="Q978" i="14" s="1"/>
  <c r="P979" i="14"/>
  <c r="Q979" i="14" s="1"/>
  <c r="P980" i="14"/>
  <c r="Q980" i="14" s="1"/>
  <c r="P981" i="14"/>
  <c r="Q981" i="14" s="1"/>
  <c r="P982" i="14"/>
  <c r="Q982" i="14" s="1"/>
  <c r="P983" i="14"/>
  <c r="Q983" i="14" s="1"/>
  <c r="P984" i="14"/>
  <c r="Q984" i="14" s="1"/>
  <c r="P985" i="14"/>
  <c r="Q985" i="14" s="1"/>
  <c r="P986" i="14"/>
  <c r="Q986" i="14" s="1"/>
  <c r="P987" i="14"/>
  <c r="Q987" i="14" s="1"/>
  <c r="P988" i="14"/>
  <c r="Q988" i="14" s="1"/>
  <c r="P989" i="14"/>
  <c r="Q989" i="14" s="1"/>
  <c r="P990" i="14"/>
  <c r="Q990" i="14" s="1"/>
  <c r="P991" i="14"/>
  <c r="Q991" i="14" s="1"/>
  <c r="P992" i="14"/>
  <c r="Q992" i="14" s="1"/>
  <c r="P993" i="14"/>
  <c r="Q993" i="14" s="1"/>
  <c r="P994" i="14"/>
  <c r="Q994" i="14" s="1"/>
  <c r="P995" i="14"/>
  <c r="Q995" i="14" s="1"/>
  <c r="P996" i="14"/>
  <c r="Q996" i="14" s="1"/>
  <c r="P997" i="14"/>
  <c r="Q997" i="14" s="1"/>
  <c r="P998" i="14"/>
  <c r="Q998" i="14" s="1"/>
  <c r="P999" i="14"/>
  <c r="Q999" i="14" s="1"/>
  <c r="P1000" i="14"/>
  <c r="Q1000" i="14" s="1"/>
  <c r="P1001" i="14"/>
  <c r="Q1001" i="14" s="1"/>
  <c r="P1002" i="14"/>
  <c r="Q1002" i="14" s="1"/>
  <c r="P1003" i="14"/>
  <c r="Q1003" i="14" s="1"/>
  <c r="P1004" i="14"/>
  <c r="Q1004" i="14" s="1"/>
  <c r="P1005" i="14"/>
  <c r="Q1005" i="14" s="1"/>
  <c r="P1006" i="14"/>
  <c r="Q1006" i="14" s="1"/>
  <c r="P1007" i="14"/>
  <c r="Q1007" i="14" s="1"/>
  <c r="P1008" i="14"/>
  <c r="Q1008" i="14" s="1"/>
  <c r="P1009" i="14"/>
  <c r="Q1009" i="14" s="1"/>
  <c r="P1010" i="14"/>
  <c r="Q1010" i="14" s="1"/>
  <c r="P1011" i="14"/>
  <c r="Q1011" i="14" s="1"/>
  <c r="P1012" i="14"/>
  <c r="Q1012" i="14" s="1"/>
  <c r="P1013" i="14"/>
  <c r="Q1013" i="14" s="1"/>
  <c r="P1014" i="14"/>
  <c r="Q1014" i="14" s="1"/>
  <c r="P1015" i="14"/>
  <c r="Q1015" i="14" s="1"/>
  <c r="P1016" i="14"/>
  <c r="Q1016" i="14" s="1"/>
  <c r="P1017" i="14"/>
  <c r="Q1017" i="14" s="1"/>
  <c r="P1018" i="14"/>
  <c r="Q1018" i="14" s="1"/>
  <c r="P1019" i="14"/>
  <c r="Q1019" i="14" s="1"/>
  <c r="P1020" i="14"/>
  <c r="Q1020" i="14" s="1"/>
  <c r="P1021" i="14"/>
  <c r="Q1021" i="14" s="1"/>
  <c r="P1022" i="14"/>
  <c r="Q1022" i="14" s="1"/>
  <c r="P1023" i="14"/>
  <c r="Q1023" i="14" s="1"/>
  <c r="P1024" i="14"/>
  <c r="Q1024" i="14" s="1"/>
  <c r="P1025" i="14"/>
  <c r="Q1025" i="14" s="1"/>
  <c r="P1026" i="14"/>
  <c r="Q1026" i="14" s="1"/>
  <c r="P1027" i="14"/>
  <c r="Q1027" i="14" s="1"/>
  <c r="P1028" i="14"/>
  <c r="Q1028" i="14" s="1"/>
  <c r="P1029" i="14"/>
  <c r="Q1029" i="14" s="1"/>
  <c r="P1030" i="14"/>
  <c r="Q1030" i="14" s="1"/>
  <c r="P1031" i="14"/>
  <c r="Q1031" i="14" s="1"/>
  <c r="P1032" i="14"/>
  <c r="Q1032" i="14" s="1"/>
  <c r="P1033" i="14"/>
  <c r="Q1033" i="14" s="1"/>
  <c r="P1034" i="14"/>
  <c r="Q1034" i="14" s="1"/>
  <c r="P1035" i="14"/>
  <c r="Q1035" i="14" s="1"/>
  <c r="P1036" i="14"/>
  <c r="Q1036" i="14" s="1"/>
  <c r="P1037" i="14"/>
  <c r="Q1037" i="14" s="1"/>
  <c r="P1038" i="14"/>
  <c r="Q1038" i="14" s="1"/>
  <c r="P1039" i="14"/>
  <c r="Q1039" i="14" s="1"/>
  <c r="P1040" i="14"/>
  <c r="Q1040" i="14" s="1"/>
  <c r="P1041" i="14"/>
  <c r="Q1041" i="14" s="1"/>
  <c r="P1042" i="14"/>
  <c r="Q1042" i="14" s="1"/>
  <c r="P1043" i="14"/>
  <c r="Q1043" i="14" s="1"/>
  <c r="P1044" i="14"/>
  <c r="Q1044" i="14" s="1"/>
  <c r="P1045" i="14"/>
  <c r="Q1045" i="14" s="1"/>
  <c r="P1046" i="14"/>
  <c r="Q1046" i="14" s="1"/>
  <c r="P1047" i="14"/>
  <c r="Q1047" i="14" s="1"/>
  <c r="P1048" i="14"/>
  <c r="Q1048" i="14" s="1"/>
  <c r="P1049" i="14"/>
  <c r="Q1049" i="14" s="1"/>
  <c r="P1050" i="14"/>
  <c r="Q1050" i="14" s="1"/>
  <c r="P1051" i="14"/>
  <c r="Q1051" i="14" s="1"/>
  <c r="P1052" i="14"/>
  <c r="Q1052" i="14" s="1"/>
  <c r="P1053" i="14"/>
  <c r="Q1053" i="14" s="1"/>
  <c r="P1054" i="14"/>
  <c r="Q1054" i="14" s="1"/>
  <c r="P1055" i="14"/>
  <c r="Q1055" i="14" s="1"/>
  <c r="P1056" i="14"/>
  <c r="Q1056" i="14" s="1"/>
  <c r="P1057" i="14"/>
  <c r="Q1057" i="14" s="1"/>
  <c r="P1058" i="14"/>
  <c r="Q1058" i="14" s="1"/>
  <c r="P1059" i="14"/>
  <c r="Q1059" i="14" s="1"/>
  <c r="P1060" i="14"/>
  <c r="Q1060" i="14" s="1"/>
  <c r="P1061" i="14"/>
  <c r="Q1061" i="14" s="1"/>
  <c r="P1062" i="14"/>
  <c r="Q1062" i="14" s="1"/>
  <c r="P1063" i="14"/>
  <c r="Q1063" i="14" s="1"/>
  <c r="P1064" i="14"/>
  <c r="Q1064" i="14" s="1"/>
  <c r="P1065" i="14"/>
  <c r="Q1065" i="14" s="1"/>
  <c r="P1066" i="14"/>
  <c r="Q1066" i="14" s="1"/>
  <c r="P1067" i="14"/>
  <c r="Q1067" i="14" s="1"/>
  <c r="P1068" i="14"/>
  <c r="Q1068" i="14" s="1"/>
  <c r="P1069" i="14"/>
  <c r="Q1069" i="14" s="1"/>
  <c r="P1070" i="14"/>
  <c r="Q1070" i="14" s="1"/>
  <c r="P1071" i="14"/>
  <c r="Q1071" i="14" s="1"/>
  <c r="P1072" i="14"/>
  <c r="Q1072" i="14" s="1"/>
  <c r="P1073" i="14"/>
  <c r="Q1073" i="14" s="1"/>
  <c r="P1074" i="14"/>
  <c r="Q1074" i="14" s="1"/>
  <c r="P1075" i="14"/>
  <c r="Q1075" i="14" s="1"/>
  <c r="P1076" i="14"/>
  <c r="Q1076" i="14" s="1"/>
  <c r="P1077" i="14"/>
  <c r="Q1077" i="14" s="1"/>
  <c r="P1078" i="14"/>
  <c r="Q1078" i="14" s="1"/>
  <c r="P1079" i="14"/>
  <c r="Q1079" i="14" s="1"/>
  <c r="P1080" i="14"/>
  <c r="Q1080" i="14" s="1"/>
  <c r="P1081" i="14"/>
  <c r="Q1081" i="14" s="1"/>
  <c r="P1082" i="14"/>
  <c r="Q1082" i="14" s="1"/>
  <c r="P1083" i="14"/>
  <c r="Q1083" i="14" s="1"/>
  <c r="P1084" i="14"/>
  <c r="Q1084" i="14" s="1"/>
  <c r="P1085" i="14"/>
  <c r="Q1085" i="14" s="1"/>
  <c r="P1086" i="14"/>
  <c r="Q1086" i="14" s="1"/>
  <c r="P1087" i="14"/>
  <c r="Q1087" i="14" s="1"/>
  <c r="P1088" i="14"/>
  <c r="Q1088" i="14" s="1"/>
  <c r="P1089" i="14"/>
  <c r="Q1089" i="14" s="1"/>
  <c r="P1090" i="14"/>
  <c r="Q1090" i="14" s="1"/>
  <c r="P1091" i="14"/>
  <c r="Q1091" i="14" s="1"/>
  <c r="P1092" i="14"/>
  <c r="Q1092" i="14" s="1"/>
  <c r="P1093" i="14"/>
  <c r="Q1093" i="14" s="1"/>
  <c r="P1094" i="14"/>
  <c r="Q1094" i="14" s="1"/>
  <c r="P1095" i="14"/>
  <c r="Q1095" i="14" s="1"/>
  <c r="P1096" i="14"/>
  <c r="Q1096" i="14" s="1"/>
  <c r="P1097" i="14"/>
  <c r="Q1097" i="14" s="1"/>
  <c r="P1098" i="14"/>
  <c r="Q1098" i="14" s="1"/>
  <c r="P1099" i="14"/>
  <c r="Q1099" i="14" s="1"/>
  <c r="P1100" i="14"/>
  <c r="Q1100" i="14" s="1"/>
  <c r="P1101" i="14"/>
  <c r="Q1101" i="14" s="1"/>
  <c r="P1102" i="14"/>
  <c r="Q1102" i="14" s="1"/>
  <c r="P1103" i="14"/>
  <c r="Q1103" i="14" s="1"/>
  <c r="P1104" i="14"/>
  <c r="Q1104" i="14" s="1"/>
  <c r="P1105" i="14"/>
  <c r="Q1105" i="14" s="1"/>
  <c r="P1106" i="14"/>
  <c r="Q1106" i="14" s="1"/>
  <c r="P1107" i="14"/>
  <c r="Q1107" i="14" s="1"/>
  <c r="P1108" i="14"/>
  <c r="Q1108" i="14" s="1"/>
  <c r="P1109" i="14"/>
  <c r="Q1109" i="14" s="1"/>
  <c r="P1110" i="14"/>
  <c r="Q1110" i="14" s="1"/>
  <c r="P1111" i="14"/>
  <c r="Q1111" i="14" s="1"/>
  <c r="P1112" i="14"/>
  <c r="Q1112" i="14" s="1"/>
  <c r="P1113" i="14"/>
  <c r="Q1113" i="14" s="1"/>
  <c r="P1114" i="14"/>
  <c r="Q1114" i="14" s="1"/>
  <c r="P1115" i="14"/>
  <c r="Q1115" i="14" s="1"/>
  <c r="P1116" i="14"/>
  <c r="Q1116" i="14" s="1"/>
  <c r="P1117" i="14"/>
  <c r="Q1117" i="14" s="1"/>
  <c r="P1118" i="14"/>
  <c r="Q1118" i="14" s="1"/>
  <c r="P1119" i="14"/>
  <c r="Q1119" i="14" s="1"/>
  <c r="P1120" i="14"/>
  <c r="Q1120" i="14" s="1"/>
  <c r="P1121" i="14"/>
  <c r="Q1121" i="14" s="1"/>
  <c r="P1122" i="14"/>
  <c r="Q1122" i="14" s="1"/>
  <c r="P1123" i="14"/>
  <c r="Q1123" i="14" s="1"/>
  <c r="P1124" i="14"/>
  <c r="Q1124" i="14" s="1"/>
  <c r="P1125" i="14"/>
  <c r="Q1125" i="14" s="1"/>
  <c r="P1126" i="14"/>
  <c r="Q1126" i="14" s="1"/>
  <c r="P1127" i="14"/>
  <c r="Q1127" i="14" s="1"/>
  <c r="P1128" i="14"/>
  <c r="Q1128" i="14" s="1"/>
  <c r="P1129" i="14"/>
  <c r="Q1129" i="14" s="1"/>
  <c r="P1130" i="14"/>
  <c r="Q1130" i="14" s="1"/>
  <c r="P1131" i="14"/>
  <c r="Q1131" i="14" s="1"/>
  <c r="P1132" i="14"/>
  <c r="Q1132" i="14" s="1"/>
  <c r="P1133" i="14"/>
  <c r="Q1133" i="14" s="1"/>
  <c r="P1134" i="14"/>
  <c r="Q1134" i="14" s="1"/>
  <c r="P1135" i="14"/>
  <c r="Q1135" i="14" s="1"/>
  <c r="P1136" i="14"/>
  <c r="Q1136" i="14" s="1"/>
  <c r="P1137" i="14"/>
  <c r="Q1137" i="14" s="1"/>
  <c r="P1138" i="14"/>
  <c r="Q1138" i="14" s="1"/>
  <c r="P1139" i="14"/>
  <c r="Q1139" i="14" s="1"/>
  <c r="P1140" i="14"/>
  <c r="Q1140" i="14" s="1"/>
  <c r="P1141" i="14"/>
  <c r="Q1141" i="14" s="1"/>
  <c r="P1142" i="14"/>
  <c r="Q1142" i="14" s="1"/>
  <c r="P1143" i="14"/>
  <c r="Q1143" i="14" s="1"/>
  <c r="P1144" i="14"/>
  <c r="Q1144" i="14" s="1"/>
  <c r="P1145" i="14"/>
  <c r="Q1145" i="14" s="1"/>
  <c r="P1146" i="14"/>
  <c r="Q1146" i="14" s="1"/>
  <c r="P1147" i="14"/>
  <c r="Q1147" i="14" s="1"/>
  <c r="P1148" i="14"/>
  <c r="Q1148" i="14" s="1"/>
  <c r="P1149" i="14"/>
  <c r="Q1149" i="14" s="1"/>
  <c r="P1150" i="14"/>
  <c r="P1151" i="14"/>
  <c r="Q1151" i="14" s="1"/>
  <c r="P1152" i="14"/>
  <c r="Q1152" i="14" s="1"/>
  <c r="P1153" i="14"/>
  <c r="Q1153" i="14" s="1"/>
  <c r="P1154" i="14"/>
  <c r="Q1154" i="14" s="1"/>
  <c r="P1155" i="14"/>
  <c r="Q1155" i="14" s="1"/>
  <c r="P1156" i="14"/>
  <c r="Q1156" i="14" s="1"/>
  <c r="P1157" i="14"/>
  <c r="Q1157" i="14" s="1"/>
  <c r="P1158" i="14"/>
  <c r="Q1158" i="14" s="1"/>
  <c r="P1159" i="14"/>
  <c r="Q1159" i="14" s="1"/>
  <c r="P1160" i="14"/>
  <c r="Q1160" i="14" s="1"/>
  <c r="P1161" i="14"/>
  <c r="Q1161" i="14" s="1"/>
  <c r="P1162" i="14"/>
  <c r="Q1162" i="14" s="1"/>
  <c r="P1163" i="14"/>
  <c r="Q1163" i="14" s="1"/>
  <c r="P1164" i="14"/>
  <c r="Q1164" i="14" s="1"/>
  <c r="P1165" i="14"/>
  <c r="Q1165" i="14" s="1"/>
  <c r="P1166" i="14"/>
  <c r="Q1166" i="14" s="1"/>
  <c r="P1167" i="14"/>
  <c r="Q1167" i="14" s="1"/>
  <c r="P1168" i="14"/>
  <c r="Q1168" i="14" s="1"/>
  <c r="P1169" i="14"/>
  <c r="Q1169" i="14" s="1"/>
  <c r="P1170" i="14"/>
  <c r="Q1170" i="14" s="1"/>
  <c r="P1171" i="14"/>
  <c r="Q1171" i="14" s="1"/>
  <c r="P1172" i="14"/>
  <c r="Q1172" i="14" s="1"/>
  <c r="P1173" i="14"/>
  <c r="Q1173" i="14" s="1"/>
  <c r="P1174" i="14"/>
  <c r="Q1174" i="14" s="1"/>
  <c r="P1175" i="14"/>
  <c r="Q1175" i="14" s="1"/>
  <c r="P1176" i="14"/>
  <c r="Q1176" i="14" s="1"/>
  <c r="P1177" i="14"/>
  <c r="Q1177" i="14" s="1"/>
  <c r="P1178" i="14"/>
  <c r="Q1178" i="14" s="1"/>
  <c r="P1179" i="14"/>
  <c r="Q1179" i="14" s="1"/>
  <c r="P1180" i="14"/>
  <c r="Q1180" i="14" s="1"/>
  <c r="P1181" i="14"/>
  <c r="Q1181" i="14" s="1"/>
  <c r="P1182" i="14"/>
  <c r="Q1182" i="14" s="1"/>
  <c r="P1183" i="14"/>
  <c r="Q1183" i="14" s="1"/>
  <c r="P1184" i="14"/>
  <c r="Q1184" i="14" s="1"/>
  <c r="P1185" i="14"/>
  <c r="Q1185" i="14" s="1"/>
  <c r="P1186" i="14"/>
  <c r="Q1186" i="14" s="1"/>
  <c r="P1187" i="14"/>
  <c r="Q1187" i="14" s="1"/>
  <c r="P1188" i="14"/>
  <c r="Q1188" i="14" s="1"/>
  <c r="P1189" i="14"/>
  <c r="Q1189" i="14" s="1"/>
  <c r="P1190" i="14"/>
  <c r="Q1190" i="14" s="1"/>
  <c r="P1191" i="14"/>
  <c r="Q1191" i="14" s="1"/>
  <c r="P1192" i="14"/>
  <c r="Q1192" i="14" s="1"/>
  <c r="P1193" i="14"/>
  <c r="Q1193" i="14" s="1"/>
  <c r="P1194" i="14"/>
  <c r="Q1194" i="14" s="1"/>
  <c r="P1195" i="14"/>
  <c r="Q1195" i="14" s="1"/>
  <c r="P1196" i="14"/>
  <c r="Q1196" i="14" s="1"/>
  <c r="P1197" i="14"/>
  <c r="Q1197" i="14" s="1"/>
  <c r="P1198" i="14"/>
  <c r="Q1198" i="14" s="1"/>
  <c r="P1199" i="14"/>
  <c r="Q1199" i="14" s="1"/>
  <c r="P1200" i="14"/>
  <c r="Q1200" i="14" s="1"/>
  <c r="P1201" i="14"/>
  <c r="Q1201" i="14" s="1"/>
  <c r="P1202" i="14"/>
  <c r="Q1202" i="14" s="1"/>
  <c r="P1203" i="14"/>
  <c r="Q1203" i="14" s="1"/>
  <c r="P1204" i="14"/>
  <c r="Q1204" i="14" s="1"/>
  <c r="P1205" i="14"/>
  <c r="Q1205" i="14" s="1"/>
  <c r="P1206" i="14"/>
  <c r="Q1206" i="14" s="1"/>
  <c r="P1207" i="14"/>
  <c r="Q1207" i="14" s="1"/>
  <c r="P1208" i="14"/>
  <c r="Q1208" i="14" s="1"/>
  <c r="P1209" i="14"/>
  <c r="P1210" i="14"/>
  <c r="Q1210" i="14" s="1"/>
  <c r="P1211" i="14"/>
  <c r="Q1211" i="14" s="1"/>
  <c r="P1212" i="14"/>
  <c r="Q1212" i="14" s="1"/>
  <c r="P1213" i="14"/>
  <c r="Q1213" i="14" s="1"/>
  <c r="P1214" i="14"/>
  <c r="Q1214" i="14" s="1"/>
  <c r="P1215" i="14"/>
  <c r="Q1215" i="14" s="1"/>
  <c r="P1216" i="14"/>
  <c r="Q1216" i="14" s="1"/>
  <c r="P1217" i="14"/>
  <c r="Q1217" i="14" s="1"/>
  <c r="P1218" i="14"/>
  <c r="Q1218" i="14" s="1"/>
  <c r="P1219" i="14"/>
  <c r="Q1219" i="14" s="1"/>
  <c r="P1220" i="14"/>
  <c r="Q1220" i="14" s="1"/>
  <c r="P1221" i="14"/>
  <c r="Q1221" i="14" s="1"/>
  <c r="P1222" i="14"/>
  <c r="Q1222" i="14" s="1"/>
  <c r="P1223" i="14"/>
  <c r="Q1223" i="14" s="1"/>
  <c r="P1224" i="14"/>
  <c r="Q1224" i="14" s="1"/>
  <c r="P1225" i="14"/>
  <c r="Q1225" i="14" s="1"/>
  <c r="P1226" i="14"/>
  <c r="Q1226" i="14" s="1"/>
  <c r="P1227" i="14"/>
  <c r="Q1227" i="14" s="1"/>
  <c r="P1228" i="14"/>
  <c r="Q1228" i="14" s="1"/>
  <c r="P1229" i="14"/>
  <c r="Q1229" i="14" s="1"/>
  <c r="P1230" i="14"/>
  <c r="Q1230" i="14" s="1"/>
  <c r="P1231" i="14"/>
  <c r="Q1231" i="14" s="1"/>
  <c r="P1232" i="14"/>
  <c r="Q1232" i="14" s="1"/>
  <c r="P1233" i="14"/>
  <c r="Q1233" i="14" s="1"/>
  <c r="P1234" i="14"/>
  <c r="Q1234" i="14" s="1"/>
  <c r="P1235" i="14"/>
  <c r="Q1235" i="14" s="1"/>
  <c r="P1236" i="14"/>
  <c r="Q1236" i="14" s="1"/>
  <c r="P1237" i="14"/>
  <c r="Q1237" i="14" s="1"/>
  <c r="P1238" i="14"/>
  <c r="Q1238" i="14" s="1"/>
  <c r="P1239" i="14"/>
  <c r="Q1239" i="14" s="1"/>
  <c r="P1240" i="14"/>
  <c r="Q1240" i="14" s="1"/>
  <c r="P1241" i="14"/>
  <c r="Q1241" i="14" s="1"/>
  <c r="P1242" i="14"/>
  <c r="Q1242" i="14" s="1"/>
  <c r="P1243" i="14"/>
  <c r="Q1243" i="14" s="1"/>
  <c r="P1244" i="14"/>
  <c r="Q1244" i="14" s="1"/>
  <c r="P1245" i="14"/>
  <c r="Q1245" i="14" s="1"/>
  <c r="P1246" i="14"/>
  <c r="Q1246" i="14" s="1"/>
  <c r="P1247" i="14"/>
  <c r="Q1247" i="14" s="1"/>
  <c r="P1248" i="14"/>
  <c r="Q1248" i="14" s="1"/>
  <c r="P1249" i="14"/>
  <c r="Q1249" i="14" s="1"/>
  <c r="P1250" i="14"/>
  <c r="Q1250" i="14" s="1"/>
  <c r="P1251" i="14"/>
  <c r="Q1251" i="14" s="1"/>
  <c r="P1252" i="14"/>
  <c r="P1253" i="14"/>
  <c r="Q1253" i="14" s="1"/>
  <c r="P1254" i="14"/>
  <c r="Q1254" i="14" s="1"/>
  <c r="P1255" i="14"/>
  <c r="Q1255" i="14" s="1"/>
  <c r="P1256" i="14"/>
  <c r="Q1256" i="14" s="1"/>
  <c r="P1257" i="14"/>
  <c r="Q1257" i="14" s="1"/>
  <c r="P1258" i="14"/>
  <c r="Q1258" i="14" s="1"/>
  <c r="P1259" i="14"/>
  <c r="Q1259" i="14" s="1"/>
  <c r="P1260" i="14"/>
  <c r="Q1260" i="14" s="1"/>
  <c r="P1261" i="14"/>
  <c r="Q1261" i="14" s="1"/>
  <c r="P1262" i="14"/>
  <c r="Q1262" i="14" s="1"/>
  <c r="P1263" i="14"/>
  <c r="Q1263" i="14" s="1"/>
  <c r="P1264" i="14"/>
  <c r="Q1264" i="14" s="1"/>
  <c r="P1265" i="14"/>
  <c r="Q1265" i="14" s="1"/>
  <c r="P1266" i="14"/>
  <c r="Q1266" i="14" s="1"/>
  <c r="P1267" i="14"/>
  <c r="Q1267" i="14" s="1"/>
  <c r="P1268" i="14"/>
  <c r="Q1268" i="14" s="1"/>
  <c r="P1269" i="14"/>
  <c r="Q1269" i="14" s="1"/>
  <c r="P1270" i="14"/>
  <c r="Q1270" i="14" s="1"/>
  <c r="P1271" i="14"/>
  <c r="Q1271" i="14" s="1"/>
  <c r="P1272" i="14"/>
  <c r="Q1272" i="14" s="1"/>
  <c r="P1273" i="14"/>
  <c r="Q1273" i="14" s="1"/>
  <c r="P1274" i="14"/>
  <c r="Q1274" i="14" s="1"/>
  <c r="P1275" i="14"/>
  <c r="Q1275" i="14" s="1"/>
  <c r="P1276" i="14"/>
  <c r="Q1276" i="14" s="1"/>
  <c r="P1277" i="14"/>
  <c r="Q1277" i="14" s="1"/>
  <c r="P1278" i="14"/>
  <c r="Q1278" i="14" s="1"/>
  <c r="P1279" i="14"/>
  <c r="Q1279" i="14" s="1"/>
  <c r="P1280" i="14"/>
  <c r="Q1280" i="14" s="1"/>
  <c r="P1281" i="14"/>
  <c r="Q1281" i="14" s="1"/>
  <c r="P1282" i="14"/>
  <c r="Q1282" i="14" s="1"/>
  <c r="P1283" i="14"/>
  <c r="Q1283" i="14" s="1"/>
  <c r="P1284" i="14"/>
  <c r="Q1284" i="14" s="1"/>
  <c r="P1285" i="14"/>
  <c r="Q1285" i="14" s="1"/>
  <c r="P1286" i="14"/>
  <c r="Q1286" i="14" s="1"/>
  <c r="P1287" i="14"/>
  <c r="Q1287" i="14" s="1"/>
  <c r="P1288" i="14"/>
  <c r="Q1288" i="14" s="1"/>
  <c r="P1289" i="14"/>
  <c r="Q1289" i="14" s="1"/>
  <c r="P1290" i="14"/>
  <c r="Q1290" i="14" s="1"/>
  <c r="P1291" i="14"/>
  <c r="Q1291" i="14" s="1"/>
  <c r="P1292" i="14"/>
  <c r="Q1292" i="14" s="1"/>
  <c r="P1293" i="14"/>
  <c r="Q1293" i="14" s="1"/>
  <c r="P1294" i="14"/>
  <c r="Q1294" i="14" s="1"/>
  <c r="P1295" i="14"/>
  <c r="Q1295" i="14" s="1"/>
  <c r="P1296" i="14"/>
  <c r="Q1296" i="14" s="1"/>
  <c r="P1297" i="14"/>
  <c r="Q1297" i="14" s="1"/>
  <c r="P1298" i="14"/>
  <c r="Q1298" i="14" s="1"/>
  <c r="P1299" i="14"/>
  <c r="Q1299" i="14" s="1"/>
  <c r="P1300" i="14"/>
  <c r="Q1300" i="14" s="1"/>
  <c r="P1301" i="14"/>
  <c r="Q1301" i="14" s="1"/>
  <c r="P1302" i="14"/>
  <c r="Q1302" i="14" s="1"/>
  <c r="P1303" i="14"/>
  <c r="Q1303" i="14" s="1"/>
  <c r="P1304" i="14"/>
  <c r="Q1304" i="14" s="1"/>
  <c r="P1305" i="14"/>
  <c r="Q1305" i="14" s="1"/>
  <c r="P1306" i="14"/>
  <c r="Q1306" i="14" s="1"/>
  <c r="P1307" i="14"/>
  <c r="Q1307" i="14" s="1"/>
  <c r="P1308" i="14"/>
  <c r="Q1308" i="14" s="1"/>
  <c r="P1309" i="14"/>
  <c r="Q1309" i="14" s="1"/>
  <c r="P1310" i="14"/>
  <c r="Q1310" i="14" s="1"/>
  <c r="P1311" i="14"/>
  <c r="Q1311" i="14" s="1"/>
  <c r="P1312" i="14"/>
  <c r="Q1312" i="14" s="1"/>
  <c r="P1313" i="14"/>
  <c r="Q1313" i="14" s="1"/>
  <c r="P1314" i="14"/>
  <c r="Q1314" i="14" s="1"/>
  <c r="P1315" i="14"/>
  <c r="Q1315" i="14" s="1"/>
  <c r="P1316" i="14"/>
  <c r="Q1316" i="14" s="1"/>
  <c r="P1317" i="14"/>
  <c r="P1318" i="14"/>
  <c r="Q1318" i="14" s="1"/>
  <c r="P1319" i="14"/>
  <c r="Q1319" i="14" s="1"/>
  <c r="P1320" i="14"/>
  <c r="Q1320" i="14" s="1"/>
  <c r="P1321" i="14"/>
  <c r="Q1321" i="14" s="1"/>
  <c r="P1322" i="14"/>
  <c r="Q1322" i="14" s="1"/>
  <c r="P1323" i="14"/>
  <c r="Q1323" i="14" s="1"/>
  <c r="P1324" i="14"/>
  <c r="Q1324" i="14" s="1"/>
  <c r="P1325" i="14"/>
  <c r="Q1325" i="14" s="1"/>
  <c r="P1326" i="14"/>
  <c r="Q1326" i="14" s="1"/>
  <c r="P1327" i="14"/>
  <c r="Q1327" i="14" s="1"/>
  <c r="P1328" i="14"/>
  <c r="Q1328" i="14" s="1"/>
  <c r="P1329" i="14"/>
  <c r="Q1329" i="14" s="1"/>
  <c r="P1330" i="14"/>
  <c r="Q1330" i="14" s="1"/>
  <c r="P1331" i="14"/>
  <c r="Q1331" i="14" s="1"/>
  <c r="P1332" i="14"/>
  <c r="Q1332" i="14" s="1"/>
  <c r="P1333" i="14"/>
  <c r="Q1333" i="14" s="1"/>
  <c r="P1334" i="14"/>
  <c r="Q1334" i="14" s="1"/>
  <c r="P1335" i="14"/>
  <c r="Q1335" i="14" s="1"/>
  <c r="P1336" i="14"/>
  <c r="Q1336" i="14" s="1"/>
  <c r="P1337" i="14"/>
  <c r="Q1337" i="14" s="1"/>
  <c r="P1338" i="14"/>
  <c r="Q1338" i="14" s="1"/>
  <c r="P1339" i="14"/>
  <c r="Q1339" i="14" s="1"/>
  <c r="P1340" i="14"/>
  <c r="Q1340" i="14" s="1"/>
  <c r="P1341" i="14"/>
  <c r="Q1341" i="14" s="1"/>
  <c r="P1342" i="14"/>
  <c r="Q1342" i="14" s="1"/>
  <c r="P1343" i="14"/>
  <c r="Q1343" i="14" s="1"/>
  <c r="P1344" i="14"/>
  <c r="Q1344" i="14" s="1"/>
  <c r="P1345" i="14"/>
  <c r="Q1345" i="14" s="1"/>
  <c r="P1346" i="14"/>
  <c r="Q1346" i="14" s="1"/>
  <c r="P1347" i="14"/>
  <c r="Q1347" i="14" s="1"/>
  <c r="P1348" i="14"/>
  <c r="Q1348" i="14" s="1"/>
  <c r="P1349" i="14"/>
  <c r="Q1349" i="14" s="1"/>
  <c r="P1350" i="14"/>
  <c r="Q1350" i="14" s="1"/>
  <c r="P1351" i="14"/>
  <c r="Q1351" i="14" s="1"/>
  <c r="P1352" i="14"/>
  <c r="Q1352" i="14" s="1"/>
  <c r="P1353" i="14"/>
  <c r="Q1353" i="14" s="1"/>
  <c r="P1354" i="14"/>
  <c r="Q1354" i="14" s="1"/>
  <c r="P1355" i="14"/>
  <c r="P1356" i="14"/>
  <c r="Q1356" i="14" s="1"/>
  <c r="P1357" i="14"/>
  <c r="Q1357" i="14" s="1"/>
  <c r="P1358" i="14"/>
  <c r="Q1358" i="14" s="1"/>
  <c r="P1359" i="14"/>
  <c r="Q1359" i="14" s="1"/>
  <c r="P1360" i="14"/>
  <c r="Q1360" i="14" s="1"/>
  <c r="P1361" i="14"/>
  <c r="Q1361" i="14" s="1"/>
  <c r="P1362" i="14"/>
  <c r="Q1362" i="14" s="1"/>
  <c r="P1363" i="14"/>
  <c r="Q1363" i="14" s="1"/>
  <c r="P1364" i="14"/>
  <c r="Q1364" i="14" s="1"/>
  <c r="P1365" i="14"/>
  <c r="Q1365" i="14" s="1"/>
  <c r="P1366" i="14"/>
  <c r="Q1366" i="14" s="1"/>
  <c r="P1367" i="14"/>
  <c r="Q1367" i="14" s="1"/>
  <c r="P1368" i="14"/>
  <c r="Q1368" i="14" s="1"/>
  <c r="P1369" i="14"/>
  <c r="Q1369" i="14" s="1"/>
  <c r="P1370" i="14"/>
  <c r="Q1370" i="14" s="1"/>
  <c r="P1371" i="14"/>
  <c r="Q1371" i="14" s="1"/>
  <c r="P1372" i="14"/>
  <c r="Q1372" i="14" s="1"/>
  <c r="P1373" i="14"/>
  <c r="Q1373" i="14" s="1"/>
  <c r="P1374" i="14"/>
  <c r="Q1374" i="14" s="1"/>
  <c r="P1375" i="14"/>
  <c r="Q1375" i="14" s="1"/>
  <c r="P1376" i="14"/>
  <c r="Q1376" i="14" s="1"/>
  <c r="P1377" i="14"/>
  <c r="Q1377" i="14" s="1"/>
  <c r="P1378" i="14"/>
  <c r="Q1378" i="14" s="1"/>
  <c r="P1379" i="14"/>
  <c r="Q1379" i="14" s="1"/>
  <c r="P1380" i="14"/>
  <c r="Q1380" i="14" s="1"/>
  <c r="P1381" i="14"/>
  <c r="Q1381" i="14" s="1"/>
  <c r="P1382" i="14"/>
  <c r="Q1382" i="14" s="1"/>
  <c r="P1383" i="14"/>
  <c r="Q1383" i="14" s="1"/>
  <c r="P1384" i="14"/>
  <c r="Q1384" i="14" s="1"/>
  <c r="P1385" i="14"/>
  <c r="Q1385" i="14" s="1"/>
  <c r="P1386" i="14"/>
  <c r="Q1386" i="14" s="1"/>
  <c r="P1387" i="14"/>
  <c r="Q1387" i="14" s="1"/>
  <c r="P1388" i="14"/>
  <c r="Q1388" i="14" s="1"/>
  <c r="P1389" i="14"/>
  <c r="Q1389" i="14" s="1"/>
  <c r="P1390" i="14"/>
  <c r="P1391" i="14"/>
  <c r="Q1391" i="14" s="1"/>
  <c r="P1392" i="14"/>
  <c r="Q1392" i="14" s="1"/>
  <c r="P1393" i="14"/>
  <c r="Q1393" i="14" s="1"/>
  <c r="P1394" i="14"/>
  <c r="Q1394" i="14" s="1"/>
  <c r="P1395" i="14"/>
  <c r="Q1395" i="14" s="1"/>
  <c r="P1396" i="14"/>
  <c r="Q1396" i="14" s="1"/>
  <c r="P1397" i="14"/>
  <c r="Q1397" i="14" s="1"/>
  <c r="P1398" i="14"/>
  <c r="Q1398" i="14" s="1"/>
  <c r="P1399" i="14"/>
  <c r="Q1399" i="14" s="1"/>
  <c r="P1400" i="14"/>
  <c r="Q1400" i="14" s="1"/>
  <c r="P1401" i="14"/>
  <c r="Q1401" i="14" s="1"/>
  <c r="P1402" i="14"/>
  <c r="Q1402" i="14" s="1"/>
  <c r="P1403" i="14"/>
  <c r="Q1403" i="14" s="1"/>
  <c r="P1404" i="14"/>
  <c r="Q1404" i="14" s="1"/>
  <c r="P1405" i="14"/>
  <c r="Q1405" i="14" s="1"/>
  <c r="P1406" i="14"/>
  <c r="Q1406" i="14" s="1"/>
  <c r="P1407" i="14"/>
  <c r="Q1407" i="14" s="1"/>
  <c r="P1408" i="14"/>
  <c r="Q1408" i="14" s="1"/>
  <c r="P1409" i="14"/>
  <c r="Q1409" i="14" s="1"/>
  <c r="P1410" i="14"/>
  <c r="Q1410" i="14" s="1"/>
  <c r="P1411" i="14"/>
  <c r="Q1411" i="14" s="1"/>
  <c r="P1412" i="14"/>
  <c r="Q1412" i="14" s="1"/>
  <c r="P1413" i="14"/>
  <c r="Q1413" i="14" s="1"/>
  <c r="P1414" i="14"/>
  <c r="Q1414" i="14" s="1"/>
  <c r="P1415" i="14"/>
  <c r="Q1415" i="14" s="1"/>
  <c r="P1416" i="14"/>
  <c r="Q1416" i="14" s="1"/>
  <c r="P1417" i="14"/>
  <c r="Q1417" i="14" s="1"/>
  <c r="P1418" i="14"/>
  <c r="Q1418" i="14" s="1"/>
  <c r="P1419" i="14"/>
  <c r="Q1419" i="14" s="1"/>
  <c r="P1420" i="14"/>
  <c r="P1421" i="14"/>
  <c r="Q1421" i="14" s="1"/>
  <c r="P1422" i="14"/>
  <c r="Q1422" i="14" s="1"/>
  <c r="P1423" i="14"/>
  <c r="Q1423" i="14" s="1"/>
  <c r="P1424" i="14"/>
  <c r="Q1424" i="14" s="1"/>
  <c r="P1425" i="14"/>
  <c r="Q1425" i="14" s="1"/>
  <c r="P1426" i="14"/>
  <c r="Q1426" i="14" s="1"/>
  <c r="P1427" i="14"/>
  <c r="Q1427" i="14" s="1"/>
  <c r="P1428" i="14"/>
  <c r="Q1428" i="14" s="1"/>
  <c r="P1429" i="14"/>
  <c r="Q1429" i="14" s="1"/>
  <c r="P1430" i="14"/>
  <c r="Q1430" i="14" s="1"/>
  <c r="P1431" i="14"/>
  <c r="Q1431" i="14" s="1"/>
  <c r="P1432" i="14"/>
  <c r="Q1432" i="14" s="1"/>
  <c r="P1433" i="14"/>
  <c r="Q1433" i="14" s="1"/>
  <c r="P1434" i="14"/>
  <c r="Q1434" i="14" s="1"/>
  <c r="P1435" i="14"/>
  <c r="Q1435" i="14" s="1"/>
  <c r="P1436" i="14"/>
  <c r="Q1436" i="14" s="1"/>
  <c r="P1437" i="14"/>
  <c r="Q1437" i="14" s="1"/>
  <c r="P1438" i="14"/>
  <c r="Q1438" i="14" s="1"/>
  <c r="P1439" i="14"/>
  <c r="Q1439" i="14" s="1"/>
  <c r="P1440" i="14"/>
  <c r="Q1440" i="14" s="1"/>
  <c r="P1441" i="14"/>
  <c r="Q1441" i="14" s="1"/>
  <c r="P1442" i="14"/>
  <c r="Q1442" i="14" s="1"/>
  <c r="P1443" i="14"/>
  <c r="Q1443" i="14" s="1"/>
  <c r="P1444" i="14"/>
  <c r="Q1444" i="14" s="1"/>
  <c r="P1445" i="14"/>
  <c r="Q1445" i="14" s="1"/>
  <c r="P1446" i="14"/>
  <c r="Q1446" i="14" s="1"/>
  <c r="P1447" i="14"/>
  <c r="Q1447" i="14" s="1"/>
  <c r="P1448" i="14"/>
  <c r="Q1448" i="14" s="1"/>
  <c r="P1449" i="14"/>
  <c r="Q1449" i="14" s="1"/>
  <c r="P1450" i="14"/>
  <c r="Q1450" i="14" s="1"/>
  <c r="P1451" i="14"/>
  <c r="Q1451" i="14" s="1"/>
  <c r="P1452" i="14"/>
  <c r="Q1452" i="14" s="1"/>
  <c r="P1453" i="14"/>
  <c r="Q1453" i="14" s="1"/>
  <c r="P1454" i="14"/>
  <c r="Q1454" i="14" s="1"/>
  <c r="P1455" i="14"/>
  <c r="Q1455" i="14" s="1"/>
  <c r="P1456" i="14"/>
  <c r="Q1456" i="14" s="1"/>
  <c r="P1457" i="14"/>
  <c r="Q1457" i="14" s="1"/>
  <c r="P1458" i="14"/>
  <c r="Q1458" i="14" s="1"/>
  <c r="P1459" i="14"/>
  <c r="Q1459" i="14" s="1"/>
  <c r="P1460" i="14"/>
  <c r="Q1460" i="14" s="1"/>
  <c r="P1461" i="14"/>
  <c r="Q1461" i="14" s="1"/>
  <c r="P1462" i="14"/>
  <c r="Q1462" i="14" s="1"/>
  <c r="P1463" i="14"/>
  <c r="Q1463" i="14" s="1"/>
  <c r="P1464" i="14"/>
  <c r="Q1464" i="14" s="1"/>
  <c r="P1465" i="14"/>
  <c r="Q1465" i="14" s="1"/>
  <c r="P1466" i="14"/>
  <c r="Q1466" i="14" s="1"/>
  <c r="P1467" i="14"/>
  <c r="Q1467" i="14" s="1"/>
  <c r="P1468" i="14"/>
  <c r="Q1468" i="14" s="1"/>
  <c r="P1469" i="14"/>
  <c r="Q1469" i="14" s="1"/>
  <c r="P1470" i="14"/>
  <c r="Q1470" i="14" s="1"/>
  <c r="P1471" i="14"/>
  <c r="Q1471" i="14" s="1"/>
  <c r="P1472" i="14"/>
  <c r="Q1472" i="14" s="1"/>
  <c r="P1473" i="14"/>
  <c r="Q1473" i="14" s="1"/>
  <c r="P1474" i="14"/>
  <c r="Q1474" i="14" s="1"/>
  <c r="P1475" i="14"/>
  <c r="Q1475" i="14" s="1"/>
  <c r="P1476" i="14"/>
  <c r="Q1476" i="14" s="1"/>
  <c r="P1477" i="14"/>
  <c r="Q1477" i="14" s="1"/>
  <c r="P1478" i="14"/>
  <c r="Q1478" i="14" s="1"/>
  <c r="P1479" i="14"/>
  <c r="Q1479" i="14" s="1"/>
  <c r="P1480" i="14"/>
  <c r="Q1480" i="14" s="1"/>
  <c r="P1481" i="14"/>
  <c r="Q1481" i="14" s="1"/>
  <c r="P1482" i="14"/>
  <c r="Q1482" i="14" s="1"/>
  <c r="P1483" i="14"/>
  <c r="Q1483" i="14" s="1"/>
  <c r="P1484" i="14"/>
  <c r="Q1484" i="14" s="1"/>
  <c r="P1485" i="14"/>
  <c r="Q1485" i="14" s="1"/>
  <c r="P1486" i="14"/>
  <c r="Q1486" i="14" s="1"/>
  <c r="P1487" i="14"/>
  <c r="Q1487" i="14" s="1"/>
  <c r="P1488" i="14"/>
  <c r="Q1488" i="14" s="1"/>
  <c r="P1489" i="14"/>
  <c r="Q1489" i="14" s="1"/>
  <c r="P1490" i="14"/>
  <c r="Q1490" i="14" s="1"/>
  <c r="P1491" i="14"/>
  <c r="Q1491" i="14" s="1"/>
  <c r="P1492" i="14"/>
  <c r="Q1492" i="14" s="1"/>
  <c r="P1493" i="14"/>
  <c r="P1494" i="14"/>
  <c r="Q1494" i="14" s="1"/>
  <c r="P1495" i="14"/>
  <c r="Q1495" i="14" s="1"/>
  <c r="P1496" i="14"/>
  <c r="Q1496" i="14" s="1"/>
  <c r="P1497" i="14"/>
  <c r="Q1497" i="14" s="1"/>
  <c r="P1498" i="14"/>
  <c r="Q1498" i="14" s="1"/>
  <c r="P1499" i="14"/>
  <c r="Q1499" i="14" s="1"/>
  <c r="P1500" i="14"/>
  <c r="Q1500" i="14" s="1"/>
  <c r="P1501" i="14"/>
  <c r="Q1501" i="14" s="1"/>
  <c r="P1502" i="14"/>
  <c r="Q1502" i="14" s="1"/>
  <c r="P1503" i="14"/>
  <c r="Q1503" i="14" s="1"/>
  <c r="P1504" i="14"/>
  <c r="Q1504" i="14" s="1"/>
  <c r="P1505" i="14"/>
  <c r="Q1505" i="14" s="1"/>
  <c r="P1506" i="14"/>
  <c r="Q1506" i="14" s="1"/>
  <c r="P1507" i="14"/>
  <c r="Q1507" i="14" s="1"/>
  <c r="P1508" i="14"/>
  <c r="Q1508" i="14" s="1"/>
  <c r="P1509" i="14"/>
  <c r="Q1509" i="14" s="1"/>
  <c r="P1510" i="14"/>
  <c r="Q1510" i="14" s="1"/>
  <c r="P1511" i="14"/>
  <c r="Q1511" i="14" s="1"/>
  <c r="P1512" i="14"/>
  <c r="Q1512" i="14" s="1"/>
  <c r="P1513" i="14"/>
  <c r="Q1513" i="14" s="1"/>
  <c r="P1514" i="14"/>
  <c r="Q1514" i="14" s="1"/>
  <c r="P1515" i="14"/>
  <c r="Q1515" i="14" s="1"/>
  <c r="P1516" i="14"/>
  <c r="Q1516" i="14" s="1"/>
  <c r="P1517" i="14"/>
  <c r="Q1517" i="14" s="1"/>
  <c r="P1518" i="14"/>
  <c r="Q1518" i="14" s="1"/>
  <c r="P1519" i="14"/>
  <c r="Q1519" i="14" s="1"/>
  <c r="P1520" i="14"/>
  <c r="Q1520" i="14" s="1"/>
  <c r="P1521" i="14"/>
  <c r="Q1521" i="14" s="1"/>
  <c r="P1522" i="14"/>
  <c r="Q1522" i="14" s="1"/>
  <c r="P1523" i="14"/>
  <c r="P1524" i="14"/>
  <c r="Q1524" i="14" s="1"/>
  <c r="P1525" i="14"/>
  <c r="Q1525" i="14" s="1"/>
  <c r="P1526" i="14"/>
  <c r="Q1526" i="14" s="1"/>
  <c r="P1527" i="14"/>
  <c r="Q1527" i="14" s="1"/>
  <c r="P1528" i="14"/>
  <c r="Q1528" i="14" s="1"/>
  <c r="P1529" i="14"/>
  <c r="Q1529" i="14" s="1"/>
  <c r="P1530" i="14"/>
  <c r="Q1530" i="14" s="1"/>
  <c r="P1531" i="14"/>
  <c r="Q1531" i="14" s="1"/>
  <c r="P1532" i="14"/>
  <c r="Q1532" i="14" s="1"/>
  <c r="P1533" i="14"/>
  <c r="Q1533" i="14" s="1"/>
  <c r="P1534" i="14"/>
  <c r="Q1534" i="14" s="1"/>
  <c r="P1535" i="14"/>
  <c r="Q1535" i="14" s="1"/>
  <c r="P1536" i="14"/>
  <c r="Q1536" i="14" s="1"/>
  <c r="P1537" i="14"/>
  <c r="Q1537" i="14" s="1"/>
  <c r="P1538" i="14"/>
  <c r="Q1538" i="14" s="1"/>
  <c r="P1539" i="14"/>
  <c r="Q1539" i="14" s="1"/>
  <c r="P1540" i="14"/>
  <c r="Q1540" i="14" s="1"/>
  <c r="P1541" i="14"/>
  <c r="Q1541" i="14" s="1"/>
  <c r="P1542" i="14"/>
  <c r="Q1542" i="14" s="1"/>
  <c r="P1543" i="14"/>
  <c r="Q1543" i="14" s="1"/>
  <c r="P1544" i="14"/>
  <c r="Q1544" i="14" s="1"/>
  <c r="P1545" i="14"/>
  <c r="Q1545" i="14" s="1"/>
  <c r="P1546" i="14"/>
  <c r="Q1546" i="14" s="1"/>
  <c r="P1547" i="14"/>
  <c r="Q1547" i="14" s="1"/>
  <c r="P1548" i="14"/>
  <c r="Q1548" i="14" s="1"/>
  <c r="P1549" i="14"/>
  <c r="Q1549" i="14" s="1"/>
  <c r="P1550" i="14"/>
  <c r="Q1550" i="14" s="1"/>
  <c r="P1551" i="14"/>
  <c r="Q1551" i="14" s="1"/>
  <c r="P1552" i="14"/>
  <c r="Q1552" i="14" s="1"/>
  <c r="P1553" i="14"/>
  <c r="Q1553" i="14" s="1"/>
  <c r="P1554" i="14"/>
  <c r="Q1554" i="14" s="1"/>
  <c r="P1555" i="14"/>
  <c r="Q1555" i="14" s="1"/>
  <c r="P1556" i="14"/>
  <c r="Q1556" i="14" s="1"/>
  <c r="P1557" i="14"/>
  <c r="Q1557" i="14" s="1"/>
  <c r="P1558" i="14"/>
  <c r="P1559" i="14"/>
  <c r="Q1559" i="14" s="1"/>
  <c r="P1560" i="14"/>
  <c r="Q1560" i="14" s="1"/>
  <c r="P1561" i="14"/>
  <c r="Q1561" i="14" s="1"/>
  <c r="P1562" i="14"/>
  <c r="Q1562" i="14" s="1"/>
  <c r="P1563" i="14"/>
  <c r="Q1563" i="14" s="1"/>
  <c r="P1564" i="14"/>
  <c r="Q1564" i="14" s="1"/>
  <c r="P1565" i="14"/>
  <c r="Q1565" i="14" s="1"/>
  <c r="P1566" i="14"/>
  <c r="Q1566" i="14" s="1"/>
  <c r="P1567" i="14"/>
  <c r="Q1567" i="14" s="1"/>
  <c r="P1568" i="14"/>
  <c r="Q1568" i="14" s="1"/>
  <c r="P1569" i="14"/>
  <c r="Q1569" i="14" s="1"/>
  <c r="P1570" i="14"/>
  <c r="Q1570" i="14" s="1"/>
  <c r="P1571" i="14"/>
  <c r="Q1571" i="14" s="1"/>
  <c r="P1572" i="14"/>
  <c r="Q1572" i="14" s="1"/>
  <c r="P1573" i="14"/>
  <c r="Q1573" i="14" s="1"/>
  <c r="P1574" i="14"/>
  <c r="Q1574" i="14" s="1"/>
  <c r="P1575" i="14"/>
  <c r="Q1575" i="14" s="1"/>
  <c r="P1576" i="14"/>
  <c r="Q1576" i="14" s="1"/>
  <c r="P1577" i="14"/>
  <c r="Q1577" i="14" s="1"/>
  <c r="P1578" i="14"/>
  <c r="Q1578" i="14" s="1"/>
  <c r="P1579" i="14"/>
  <c r="Q1579" i="14" s="1"/>
  <c r="P1580" i="14"/>
  <c r="Q1580" i="14" s="1"/>
  <c r="P1581" i="14"/>
  <c r="Q1581" i="14" s="1"/>
  <c r="P1582" i="14"/>
  <c r="Q1582" i="14" s="1"/>
  <c r="P1583" i="14"/>
  <c r="Q1583" i="14" s="1"/>
  <c r="P1584" i="14"/>
  <c r="Q1584" i="14" s="1"/>
  <c r="P1585" i="14"/>
  <c r="Q1585" i="14" s="1"/>
  <c r="P1586" i="14"/>
  <c r="Q1586" i="14" s="1"/>
  <c r="P1587" i="14"/>
  <c r="Q1587" i="14" s="1"/>
  <c r="P1588" i="14"/>
  <c r="Q1588" i="14" s="1"/>
  <c r="P1589" i="14"/>
  <c r="Q1589" i="14" s="1"/>
  <c r="P1590" i="14"/>
  <c r="Q1590" i="14" s="1"/>
  <c r="P1591" i="14"/>
  <c r="Q1591" i="14" s="1"/>
  <c r="P1592" i="14"/>
  <c r="Q1592" i="14" s="1"/>
  <c r="P1593" i="14"/>
  <c r="Q1593" i="14" s="1"/>
  <c r="P1594" i="14"/>
  <c r="Q1594" i="14" s="1"/>
  <c r="P1595" i="14"/>
  <c r="Q1595" i="14" s="1"/>
  <c r="P1596" i="14"/>
  <c r="P1597" i="14"/>
  <c r="Q1597" i="14" s="1"/>
  <c r="P1598" i="14"/>
  <c r="Q1598" i="14" s="1"/>
  <c r="P1599" i="14"/>
  <c r="Q1599" i="14" s="1"/>
  <c r="P1600" i="14"/>
  <c r="Q1600" i="14" s="1"/>
  <c r="P1601" i="14"/>
  <c r="Q1601" i="14" s="1"/>
  <c r="P1602" i="14"/>
  <c r="Q1602" i="14" s="1"/>
  <c r="P1603" i="14"/>
  <c r="Q1603" i="14" s="1"/>
  <c r="P1604" i="14"/>
  <c r="Q1604" i="14" s="1"/>
  <c r="P1605" i="14"/>
  <c r="Q1605" i="14" s="1"/>
  <c r="P1606" i="14"/>
  <c r="Q1606" i="14" s="1"/>
  <c r="P1607" i="14"/>
  <c r="Q1607" i="14" s="1"/>
  <c r="P1608" i="14"/>
  <c r="Q1608" i="14" s="1"/>
  <c r="P1609" i="14"/>
  <c r="Q1609" i="14" s="1"/>
  <c r="P1610" i="14"/>
  <c r="Q1610" i="14" s="1"/>
  <c r="P1611" i="14"/>
  <c r="Q1611" i="14" s="1"/>
  <c r="P1612" i="14"/>
  <c r="Q1612" i="14" s="1"/>
  <c r="P1613" i="14"/>
  <c r="Q1613" i="14" s="1"/>
  <c r="P1614" i="14"/>
  <c r="Q1614" i="14" s="1"/>
  <c r="P1615" i="14"/>
  <c r="Q1615" i="14" s="1"/>
  <c r="P1616" i="14"/>
  <c r="Q1616" i="14" s="1"/>
  <c r="P1617" i="14"/>
  <c r="Q1617" i="14" s="1"/>
  <c r="P1618" i="14"/>
  <c r="Q1618" i="14" s="1"/>
  <c r="P1619" i="14"/>
  <c r="Q1619" i="14" s="1"/>
  <c r="P1620" i="14"/>
  <c r="Q1620" i="14" s="1"/>
  <c r="P1621" i="14"/>
  <c r="Q1621" i="14" s="1"/>
  <c r="P1622" i="14"/>
  <c r="Q1622" i="14" s="1"/>
  <c r="P1623" i="14"/>
  <c r="Q1623" i="14" s="1"/>
  <c r="P1624" i="14"/>
  <c r="Q1624" i="14" s="1"/>
  <c r="P1625" i="14"/>
  <c r="Q1625" i="14" s="1"/>
  <c r="P1626" i="14"/>
  <c r="Q1626" i="14" s="1"/>
  <c r="P1627" i="14"/>
  <c r="Q1627" i="14" s="1"/>
  <c r="P1628" i="14"/>
  <c r="Q1628" i="14" s="1"/>
  <c r="P1629" i="14"/>
  <c r="Q1629" i="14" s="1"/>
  <c r="P1630" i="14"/>
  <c r="Q1630" i="14" s="1"/>
  <c r="P1631" i="14"/>
  <c r="Q1631" i="14" s="1"/>
  <c r="P1632" i="14"/>
  <c r="Q1632" i="14" s="1"/>
  <c r="P1633" i="14"/>
  <c r="Q1633" i="14" s="1"/>
  <c r="P1634" i="14"/>
  <c r="Q1634" i="14" s="1"/>
  <c r="P1635" i="14"/>
  <c r="Q1635" i="14" s="1"/>
  <c r="P1636" i="14"/>
  <c r="Q1636" i="14" s="1"/>
  <c r="P1637" i="14"/>
  <c r="Q1637" i="14" s="1"/>
  <c r="P1638" i="14"/>
  <c r="Q1638" i="14" s="1"/>
  <c r="P1639" i="14"/>
  <c r="Q1639" i="14" s="1"/>
  <c r="P1640" i="14"/>
  <c r="Q1640" i="14" s="1"/>
  <c r="P1641" i="14"/>
  <c r="Q1641" i="14" s="1"/>
  <c r="P1642" i="14"/>
  <c r="Q1642" i="14" s="1"/>
  <c r="P1643" i="14"/>
  <c r="Q1643" i="14" s="1"/>
  <c r="P1644" i="14"/>
  <c r="Q1644" i="14" s="1"/>
  <c r="P1645" i="14"/>
  <c r="Q1645" i="14" s="1"/>
  <c r="P1646" i="14"/>
  <c r="Q1646" i="14" s="1"/>
  <c r="P1647" i="14"/>
  <c r="Q1647" i="14" s="1"/>
  <c r="P1648" i="14"/>
  <c r="Q1648" i="14" s="1"/>
  <c r="P1649" i="14"/>
  <c r="Q1649" i="14" s="1"/>
  <c r="P1650" i="14"/>
  <c r="Q1650" i="14" s="1"/>
  <c r="P1651" i="14"/>
  <c r="Q1651" i="14" s="1"/>
  <c r="P1652" i="14"/>
  <c r="Q1652" i="14" s="1"/>
  <c r="P1653" i="14"/>
  <c r="Q1653" i="14" s="1"/>
  <c r="P1654" i="14"/>
  <c r="Q1654" i="14" s="1"/>
  <c r="P1655" i="14"/>
  <c r="Q1655" i="14" s="1"/>
  <c r="P1656" i="14"/>
  <c r="Q1656" i="14" s="1"/>
  <c r="P1657" i="14"/>
  <c r="Q1657" i="14" s="1"/>
  <c r="P1658" i="14"/>
  <c r="Q1658" i="14" s="1"/>
  <c r="P1659" i="14"/>
  <c r="Q1659" i="14" s="1"/>
  <c r="P1660" i="14"/>
  <c r="Q1660" i="14" s="1"/>
  <c r="P1661" i="14"/>
  <c r="P1662" i="14"/>
  <c r="Q1662" i="14" s="1"/>
  <c r="P1663" i="14"/>
  <c r="Q1663" i="14" s="1"/>
  <c r="P1664" i="14"/>
  <c r="Q1664" i="14" s="1"/>
  <c r="P1665" i="14"/>
  <c r="Q1665" i="14" s="1"/>
  <c r="P1666" i="14"/>
  <c r="Q1666" i="14" s="1"/>
  <c r="P1667" i="14"/>
  <c r="Q1667" i="14" s="1"/>
  <c r="P1668" i="14"/>
  <c r="Q1668" i="14" s="1"/>
  <c r="P1669" i="14"/>
  <c r="Q1669" i="14" s="1"/>
  <c r="P1670" i="14"/>
  <c r="Q1670" i="14" s="1"/>
  <c r="P1671" i="14"/>
  <c r="Q1671" i="14" s="1"/>
  <c r="P1672" i="14"/>
  <c r="Q1672" i="14" s="1"/>
  <c r="P1673" i="14"/>
  <c r="Q1673" i="14" s="1"/>
  <c r="P1674" i="14"/>
  <c r="Q1674" i="14" s="1"/>
  <c r="P1675" i="14"/>
  <c r="Q1675" i="14" s="1"/>
  <c r="P1676" i="14"/>
  <c r="Q1676" i="14" s="1"/>
  <c r="P1677" i="14"/>
  <c r="Q1677" i="14" s="1"/>
  <c r="P1678" i="14"/>
  <c r="Q1678" i="14" s="1"/>
  <c r="P1679" i="14"/>
  <c r="Q1679" i="14" s="1"/>
  <c r="P1680" i="14"/>
  <c r="Q1680" i="14" s="1"/>
  <c r="P1681" i="14"/>
  <c r="Q1681" i="14" s="1"/>
  <c r="P1682" i="14"/>
  <c r="Q1682" i="14" s="1"/>
  <c r="P1683" i="14"/>
  <c r="Q1683" i="14" s="1"/>
  <c r="P1684" i="14"/>
  <c r="Q1684" i="14" s="1"/>
  <c r="P1685" i="14"/>
  <c r="Q1685" i="14" s="1"/>
  <c r="P1686" i="14"/>
  <c r="Q1686" i="14" s="1"/>
  <c r="P1687" i="14"/>
  <c r="Q1687" i="14" s="1"/>
  <c r="P1688" i="14"/>
  <c r="Q1688" i="14" s="1"/>
  <c r="P1689" i="14"/>
  <c r="Q1689" i="14" s="1"/>
  <c r="P1690" i="14"/>
  <c r="Q1690" i="14" s="1"/>
  <c r="P1691" i="14"/>
  <c r="Q1691" i="14" s="1"/>
  <c r="P1692" i="14"/>
  <c r="Q1692" i="14" s="1"/>
  <c r="P1693" i="14"/>
  <c r="Q1693" i="14" s="1"/>
  <c r="P1694" i="14"/>
  <c r="Q1694" i="14" s="1"/>
  <c r="P1695" i="14"/>
  <c r="Q1695" i="14" s="1"/>
  <c r="P1696" i="14"/>
  <c r="Q1696" i="14" s="1"/>
  <c r="P1697" i="14"/>
  <c r="Q1697" i="14" s="1"/>
  <c r="P1698" i="14"/>
  <c r="Q1698" i="14" s="1"/>
  <c r="P1699" i="14"/>
  <c r="Q1699" i="14" s="1"/>
  <c r="P1700" i="14"/>
  <c r="Q1700" i="14" s="1"/>
  <c r="P1701" i="14"/>
  <c r="Q1701" i="14" s="1"/>
  <c r="P1702" i="14"/>
  <c r="Q1702" i="14" s="1"/>
  <c r="P1703" i="14"/>
  <c r="Q1703" i="14" s="1"/>
  <c r="P1704" i="14"/>
  <c r="Q1704" i="14" s="1"/>
  <c r="P1705" i="14"/>
  <c r="Q1705" i="14" s="1"/>
  <c r="P1706" i="14"/>
  <c r="Q1706" i="14" s="1"/>
  <c r="P1707" i="14"/>
  <c r="Q1707" i="14" s="1"/>
  <c r="P1708" i="14"/>
  <c r="Q1708" i="14" s="1"/>
  <c r="P1709" i="14"/>
  <c r="Q1709" i="14" s="1"/>
  <c r="P1710" i="14"/>
  <c r="Q1710" i="14" s="1"/>
  <c r="P1711" i="14"/>
  <c r="Q1711" i="14" s="1"/>
  <c r="P1712" i="14"/>
  <c r="Q1712" i="14" s="1"/>
  <c r="P1713" i="14"/>
  <c r="Q1713" i="14" s="1"/>
  <c r="P1714" i="14"/>
  <c r="Q1714" i="14" s="1"/>
  <c r="P1715" i="14"/>
  <c r="P1716" i="14"/>
  <c r="Q1716" i="14" s="1"/>
  <c r="P1717" i="14"/>
  <c r="Q1717" i="14" s="1"/>
  <c r="P1718" i="14"/>
  <c r="Q1718" i="14" s="1"/>
  <c r="P1719" i="14"/>
  <c r="Q1719" i="14" s="1"/>
  <c r="P1720" i="14"/>
  <c r="Q1720" i="14" s="1"/>
  <c r="P1721" i="14"/>
  <c r="Q1721" i="14" s="1"/>
  <c r="P1722" i="14"/>
  <c r="Q1722" i="14" s="1"/>
  <c r="P1723" i="14"/>
  <c r="Q1723" i="14" s="1"/>
  <c r="P1724" i="14"/>
  <c r="Q1724" i="14" s="1"/>
  <c r="P1725" i="14"/>
  <c r="Q1725" i="14" s="1"/>
  <c r="P1726" i="14"/>
  <c r="Q1726" i="14" s="1"/>
  <c r="P1727" i="14"/>
  <c r="Q1727" i="14" s="1"/>
  <c r="P1728" i="14"/>
  <c r="Q1728" i="14" s="1"/>
  <c r="P1729" i="14"/>
  <c r="Q1729" i="14" s="1"/>
  <c r="P1730" i="14"/>
  <c r="Q1730" i="14" s="1"/>
  <c r="P1731" i="14"/>
  <c r="Q1731" i="14" s="1"/>
  <c r="P1732" i="14"/>
  <c r="Q1732" i="14" s="1"/>
  <c r="P1733" i="14"/>
  <c r="Q1733" i="14" s="1"/>
  <c r="P1734" i="14"/>
  <c r="Q1734" i="14" s="1"/>
  <c r="P1735" i="14"/>
  <c r="Q1735" i="14" s="1"/>
  <c r="P1736" i="14"/>
  <c r="Q1736" i="14" s="1"/>
  <c r="P1737" i="14"/>
  <c r="Q1737" i="14" s="1"/>
  <c r="P1738" i="14"/>
  <c r="Q1738" i="14" s="1"/>
  <c r="P1739" i="14"/>
  <c r="P1740" i="14"/>
  <c r="Q1740" i="14" s="1"/>
  <c r="P1741" i="14"/>
  <c r="Q1741" i="14" s="1"/>
  <c r="P1742" i="14"/>
  <c r="Q1742" i="14" s="1"/>
  <c r="P1743" i="14"/>
  <c r="Q1743" i="14" s="1"/>
  <c r="P1744" i="14"/>
  <c r="Q1744" i="14" s="1"/>
  <c r="P1745" i="14"/>
  <c r="Q1745" i="14" s="1"/>
  <c r="P1746" i="14"/>
  <c r="Q1746" i="14" s="1"/>
  <c r="P1747" i="14"/>
  <c r="Q1747" i="14" s="1"/>
  <c r="P1748" i="14"/>
  <c r="Q1748" i="14" s="1"/>
  <c r="P1749" i="14"/>
  <c r="Q1749" i="14" s="1"/>
  <c r="P1750" i="14"/>
  <c r="Q1750" i="14" s="1"/>
  <c r="P1751" i="14"/>
  <c r="Q1751" i="14" s="1"/>
  <c r="P1752" i="14"/>
  <c r="Q1752" i="14" s="1"/>
  <c r="P1753" i="14"/>
  <c r="Q1753" i="14" s="1"/>
  <c r="P1754" i="14"/>
  <c r="Q1754" i="14" s="1"/>
  <c r="P1755" i="14"/>
  <c r="Q1755" i="14" s="1"/>
  <c r="P1756" i="14"/>
  <c r="Q1756" i="14" s="1"/>
  <c r="P1757" i="14"/>
  <c r="P1758" i="14"/>
  <c r="Q1758" i="14" s="1"/>
  <c r="P1759" i="14"/>
  <c r="Q1759" i="14" s="1"/>
  <c r="P1760" i="14"/>
  <c r="Q1760" i="14" s="1"/>
  <c r="P1761" i="14"/>
  <c r="Q1761" i="14" s="1"/>
  <c r="P1762" i="14"/>
  <c r="Q1762" i="14" s="1"/>
  <c r="P1763" i="14"/>
  <c r="Q1763" i="14" s="1"/>
  <c r="P1764" i="14"/>
  <c r="Q1764" i="14" s="1"/>
  <c r="P1765" i="14"/>
  <c r="Q1765" i="14" s="1"/>
  <c r="P1766" i="14"/>
  <c r="Q1766" i="14" s="1"/>
  <c r="P1767" i="14"/>
  <c r="Q1767" i="14" s="1"/>
  <c r="P1768" i="14"/>
  <c r="Q1768" i="14" s="1"/>
  <c r="P1769" i="14"/>
  <c r="Q1769" i="14" s="1"/>
  <c r="P1770" i="14"/>
  <c r="Q1770" i="14" s="1"/>
  <c r="P1771" i="14"/>
  <c r="Q1771" i="14" s="1"/>
  <c r="P1772" i="14"/>
  <c r="Q1772" i="14" s="1"/>
  <c r="P1773" i="14"/>
  <c r="Q1773" i="14" s="1"/>
  <c r="P1774" i="14"/>
  <c r="Q1774" i="14" s="1"/>
  <c r="P1775" i="14"/>
  <c r="P1776" i="14"/>
  <c r="Q1776" i="14" s="1"/>
  <c r="P1777" i="14"/>
  <c r="Q1777" i="14" s="1"/>
  <c r="P1778" i="14"/>
  <c r="Q1778" i="14" s="1"/>
  <c r="P1779" i="14"/>
  <c r="Q1779" i="14" s="1"/>
  <c r="P1780" i="14"/>
  <c r="Q1780" i="14" s="1"/>
  <c r="P1781" i="14"/>
  <c r="Q1781" i="14" s="1"/>
  <c r="P1782" i="14"/>
  <c r="Q1782" i="14" s="1"/>
  <c r="P1783" i="14"/>
  <c r="Q1783" i="14" s="1"/>
  <c r="P1784" i="14"/>
  <c r="Q1784" i="14" s="1"/>
  <c r="P1785" i="14"/>
  <c r="Q1785" i="14" s="1"/>
  <c r="P1786" i="14"/>
  <c r="Q1786" i="14" s="1"/>
  <c r="P1787" i="14"/>
  <c r="Q1787" i="14" s="1"/>
  <c r="P1788" i="14"/>
  <c r="Q1788" i="14" s="1"/>
  <c r="P1789" i="14"/>
  <c r="Q1789" i="14" s="1"/>
  <c r="P1790" i="14"/>
  <c r="Q1790" i="14" s="1"/>
  <c r="P1791" i="14"/>
  <c r="Q1791" i="14" s="1"/>
  <c r="P1792" i="14"/>
  <c r="Q1792" i="14" s="1"/>
  <c r="P1793" i="14"/>
  <c r="Q1793" i="14" s="1"/>
  <c r="P1794" i="14"/>
  <c r="P1795" i="14"/>
  <c r="Q1795" i="14" s="1"/>
  <c r="P1796" i="14"/>
  <c r="Q1796" i="14" s="1"/>
  <c r="P1797" i="14"/>
  <c r="Q1797" i="14" s="1"/>
  <c r="P1798" i="14"/>
  <c r="Q1798" i="14" s="1"/>
  <c r="P1799" i="14"/>
  <c r="Q1799" i="14" s="1"/>
  <c r="P1800" i="14"/>
  <c r="Q1800" i="14" s="1"/>
  <c r="P1801" i="14"/>
  <c r="Q1801" i="14" s="1"/>
  <c r="P1802" i="14"/>
  <c r="Q1802" i="14" s="1"/>
  <c r="P1803" i="14"/>
  <c r="Q1803" i="14" s="1"/>
  <c r="P1804" i="14"/>
  <c r="Q1804" i="14" s="1"/>
  <c r="P1805" i="14"/>
  <c r="Q1805" i="14" s="1"/>
  <c r="P1806" i="14"/>
  <c r="Q1806" i="14" s="1"/>
  <c r="P1807" i="14"/>
  <c r="Q1807" i="14" s="1"/>
  <c r="P1808" i="14"/>
  <c r="Q1808" i="14" s="1"/>
  <c r="P1809" i="14"/>
  <c r="Q1809" i="14" s="1"/>
  <c r="P1810" i="14"/>
  <c r="Q1810" i="14" s="1"/>
  <c r="P1811" i="14"/>
  <c r="Q1811" i="14" s="1"/>
  <c r="P1812" i="14"/>
  <c r="P1813" i="14"/>
  <c r="Q1813" i="14" s="1"/>
  <c r="P1814" i="14"/>
  <c r="Q1814" i="14" s="1"/>
  <c r="P1815" i="14"/>
  <c r="Q1815" i="14" s="1"/>
  <c r="P1816" i="14"/>
  <c r="Q1816" i="14" s="1"/>
  <c r="P1817" i="14"/>
  <c r="Q1817" i="14" s="1"/>
  <c r="P1818" i="14"/>
  <c r="Q1818" i="14" s="1"/>
  <c r="P1819" i="14"/>
  <c r="Q1819" i="14" s="1"/>
  <c r="P1820" i="14"/>
  <c r="Q1820" i="14" s="1"/>
  <c r="P1821" i="14"/>
  <c r="Q1821" i="14" s="1"/>
  <c r="P1822" i="14"/>
  <c r="Q1822" i="14" s="1"/>
  <c r="P1823" i="14"/>
  <c r="Q1823" i="14" s="1"/>
  <c r="P1824" i="14"/>
  <c r="Q1824" i="14" s="1"/>
  <c r="P1825" i="14"/>
  <c r="Q1825" i="14" s="1"/>
  <c r="P1826" i="14"/>
  <c r="Q1826" i="14" s="1"/>
  <c r="P1827" i="14"/>
  <c r="Q1827" i="14" s="1"/>
  <c r="P1828" i="14"/>
  <c r="Q1828" i="14" s="1"/>
  <c r="P1829" i="14"/>
  <c r="Q1829" i="14" s="1"/>
  <c r="P1830" i="14"/>
  <c r="P1831" i="14"/>
  <c r="Q1831" i="14" s="1"/>
  <c r="P1832" i="14"/>
  <c r="Q1832" i="14" s="1"/>
  <c r="P1833" i="14"/>
  <c r="Q1833" i="14" s="1"/>
  <c r="P1834" i="14"/>
  <c r="Q1834" i="14" s="1"/>
  <c r="P1835" i="14"/>
  <c r="Q1835" i="14" s="1"/>
  <c r="P1836" i="14"/>
  <c r="Q1836" i="14" s="1"/>
  <c r="P1837" i="14"/>
  <c r="Q1837" i="14" s="1"/>
  <c r="P1838" i="14"/>
  <c r="Q1838" i="14" s="1"/>
  <c r="P1839" i="14"/>
  <c r="Q1839" i="14" s="1"/>
  <c r="P1840" i="14"/>
  <c r="Q1840" i="14" s="1"/>
  <c r="P1841" i="14"/>
  <c r="Q1841" i="14" s="1"/>
  <c r="P1842" i="14"/>
  <c r="Q1842" i="14" s="1"/>
  <c r="P1843" i="14"/>
  <c r="Q1843" i="14" s="1"/>
  <c r="P1844" i="14"/>
  <c r="Q1844" i="14" s="1"/>
  <c r="P1845" i="14"/>
  <c r="Q1845" i="14" s="1"/>
  <c r="P1846" i="14"/>
  <c r="P1847" i="14"/>
  <c r="Q1847" i="14" s="1"/>
  <c r="P1848" i="14"/>
  <c r="Q1848" i="14" s="1"/>
  <c r="P1849" i="14"/>
  <c r="Q1849" i="14" s="1"/>
  <c r="P1850" i="14"/>
  <c r="Q1850" i="14" s="1"/>
  <c r="P1851" i="14"/>
  <c r="Q1851" i="14" s="1"/>
  <c r="P1852" i="14"/>
  <c r="Q1852" i="14" s="1"/>
  <c r="P1853" i="14"/>
  <c r="Q1853" i="14" s="1"/>
  <c r="P1854" i="14"/>
  <c r="Q1854" i="14" s="1"/>
  <c r="P1855" i="14"/>
  <c r="Q1855" i="14" s="1"/>
  <c r="P1856" i="14"/>
  <c r="Q1856" i="14" s="1"/>
  <c r="P1857" i="14"/>
  <c r="Q1857" i="14" s="1"/>
  <c r="P1858" i="14"/>
  <c r="Q1858" i="14" s="1"/>
  <c r="P1859" i="14"/>
  <c r="Q1859" i="14" s="1"/>
  <c r="P1860" i="14"/>
  <c r="P1861" i="14"/>
  <c r="Q1861" i="14" s="1"/>
  <c r="P1862" i="14"/>
  <c r="Q1862" i="14" s="1"/>
  <c r="P1863" i="14"/>
  <c r="Q1863" i="14" s="1"/>
  <c r="P1864" i="14"/>
  <c r="Q1864" i="14" s="1"/>
  <c r="P1865" i="14"/>
  <c r="Q1865" i="14" s="1"/>
  <c r="P1866" i="14"/>
  <c r="Q1866" i="14" s="1"/>
  <c r="P1867" i="14"/>
  <c r="Q1867" i="14" s="1"/>
  <c r="P1868" i="14"/>
  <c r="Q1868" i="14" s="1"/>
  <c r="P1869" i="14"/>
  <c r="Q1869" i="14" s="1"/>
  <c r="P1870" i="14"/>
  <c r="Q1870" i="14" s="1"/>
  <c r="P1871" i="14"/>
  <c r="Q1871" i="14" s="1"/>
  <c r="P1872" i="14"/>
  <c r="Q1872" i="14" s="1"/>
  <c r="P1873" i="14"/>
  <c r="Q1873" i="14" s="1"/>
  <c r="P1874" i="14"/>
  <c r="Q1874" i="14" s="1"/>
  <c r="P1875" i="14"/>
  <c r="P1876" i="14"/>
  <c r="Q1876" i="14" s="1"/>
  <c r="P1877" i="14"/>
  <c r="Q1877" i="14" s="1"/>
  <c r="P1878" i="14"/>
  <c r="Q1878" i="14" s="1"/>
  <c r="P1879" i="14"/>
  <c r="Q1879" i="14" s="1"/>
  <c r="P1880" i="14"/>
  <c r="Q1880" i="14" s="1"/>
  <c r="P1881" i="14"/>
  <c r="Q1881" i="14" s="1"/>
  <c r="P1882" i="14"/>
  <c r="Q1882" i="14" s="1"/>
  <c r="P1883" i="14"/>
  <c r="Q1883" i="14" s="1"/>
  <c r="P1884" i="14"/>
  <c r="Q1884" i="14" s="1"/>
  <c r="P1885" i="14"/>
  <c r="Q1885" i="14" s="1"/>
  <c r="P1886" i="14"/>
  <c r="Q1886" i="14" s="1"/>
  <c r="P1887" i="14"/>
  <c r="Q1887" i="14" s="1"/>
  <c r="P1888" i="14"/>
  <c r="Q1888" i="14" s="1"/>
  <c r="P1889" i="14"/>
  <c r="Q1889" i="14" s="1"/>
  <c r="P1890" i="14"/>
  <c r="Q1890" i="14" s="1"/>
  <c r="P1891" i="14"/>
  <c r="P1892" i="14"/>
  <c r="Q1892" i="14" s="1"/>
  <c r="P1893" i="14"/>
  <c r="Q1893" i="14" s="1"/>
  <c r="P1894" i="14"/>
  <c r="Q1894" i="14" s="1"/>
  <c r="P1895" i="14"/>
  <c r="Q1895" i="14" s="1"/>
  <c r="P1896" i="14"/>
  <c r="Q1896" i="14" s="1"/>
  <c r="P1897" i="14"/>
  <c r="Q1897" i="14" s="1"/>
  <c r="P1898" i="14"/>
  <c r="Q1898" i="14" s="1"/>
  <c r="P1899" i="14"/>
  <c r="Q1899" i="14" s="1"/>
  <c r="P1900" i="14"/>
  <c r="Q1900" i="14" s="1"/>
  <c r="P1901" i="14"/>
  <c r="Q1901" i="14" s="1"/>
  <c r="P1902" i="14"/>
  <c r="Q1902" i="14" s="1"/>
  <c r="P1903" i="14"/>
  <c r="P1904" i="14"/>
  <c r="Q1904" i="14" s="1"/>
  <c r="P1905" i="14"/>
  <c r="Q1905" i="14" s="1"/>
  <c r="P1906" i="14"/>
  <c r="Q1906" i="14" s="1"/>
  <c r="P1907" i="14"/>
  <c r="Q1907" i="14" s="1"/>
  <c r="P1908" i="14"/>
  <c r="Q1908" i="14" s="1"/>
  <c r="P1909" i="14"/>
  <c r="Q1909" i="14" s="1"/>
  <c r="P1910" i="14"/>
  <c r="Q1910" i="14" s="1"/>
  <c r="P1911" i="14"/>
  <c r="Q1911" i="14" s="1"/>
  <c r="P1912" i="14"/>
  <c r="Q1912" i="14" s="1"/>
  <c r="P1913" i="14"/>
  <c r="Q1913" i="14" s="1"/>
  <c r="P1914" i="14"/>
  <c r="Q1914" i="14" s="1"/>
  <c r="P1915" i="14"/>
  <c r="Q1915" i="14" s="1"/>
  <c r="P1916" i="14"/>
  <c r="Q1916" i="14" s="1"/>
  <c r="P1917" i="14"/>
  <c r="Q1917" i="14" s="1"/>
  <c r="P1918" i="14"/>
  <c r="Q1918" i="14" s="1"/>
  <c r="P1919" i="14"/>
  <c r="P1920" i="14"/>
  <c r="Q1920" i="14" s="1"/>
  <c r="P1921" i="14"/>
  <c r="Q1921" i="14" s="1"/>
  <c r="P1922" i="14"/>
  <c r="Q1922" i="14" s="1"/>
  <c r="P1923" i="14"/>
  <c r="Q1923" i="14" s="1"/>
  <c r="P1924" i="14"/>
  <c r="Q1924" i="14" s="1"/>
  <c r="P1925" i="14"/>
  <c r="Q1925" i="14" s="1"/>
  <c r="P1926" i="14"/>
  <c r="Q1926" i="14" s="1"/>
  <c r="P1927" i="14"/>
  <c r="Q1927" i="14" s="1"/>
  <c r="P1928" i="14"/>
  <c r="Q1928" i="14" s="1"/>
  <c r="P1929" i="14"/>
  <c r="Q1929" i="14" s="1"/>
  <c r="P1930" i="14"/>
  <c r="Q1930" i="14" s="1"/>
  <c r="P1931" i="14"/>
  <c r="Q1931" i="14" s="1"/>
  <c r="P1932" i="14"/>
  <c r="Q1932" i="14" s="1"/>
  <c r="P1933" i="14"/>
  <c r="P1934" i="14"/>
  <c r="Q1934" i="14" s="1"/>
  <c r="P1935" i="14"/>
  <c r="Q1935" i="14" s="1"/>
  <c r="P1936" i="14"/>
  <c r="Q1936" i="14" s="1"/>
  <c r="P1937" i="14"/>
  <c r="Q1937" i="14" s="1"/>
  <c r="P1938" i="14"/>
  <c r="Q1938" i="14" s="1"/>
  <c r="P1939" i="14"/>
  <c r="Q1939" i="14" s="1"/>
  <c r="P1940" i="14"/>
  <c r="Q1940" i="14" s="1"/>
  <c r="P1941" i="14"/>
  <c r="Q1941" i="14" s="1"/>
  <c r="P1942" i="14"/>
  <c r="Q1942" i="14" s="1"/>
  <c r="P1943" i="14"/>
  <c r="Q1943" i="14" s="1"/>
  <c r="P1944" i="14"/>
  <c r="Q1944" i="14" s="1"/>
  <c r="P1945" i="14"/>
  <c r="Q1945" i="14" s="1"/>
  <c r="P1946" i="14"/>
  <c r="Q1946" i="14" s="1"/>
  <c r="P1947" i="14"/>
  <c r="Q1947" i="14" s="1"/>
  <c r="P1948" i="14"/>
  <c r="P1949" i="14"/>
  <c r="Q1949" i="14" s="1"/>
  <c r="P1950" i="14"/>
  <c r="Q1950" i="14" s="1"/>
  <c r="P1951" i="14"/>
  <c r="Q1951" i="14" s="1"/>
  <c r="P1952" i="14"/>
  <c r="Q1952" i="14" s="1"/>
  <c r="P1953" i="14"/>
  <c r="Q1953" i="14" s="1"/>
  <c r="P1954" i="14"/>
  <c r="Q1954" i="14" s="1"/>
  <c r="P1955" i="14"/>
  <c r="Q1955" i="14" s="1"/>
  <c r="P1956" i="14"/>
  <c r="Q1956" i="14" s="1"/>
  <c r="P1957" i="14"/>
  <c r="Q1957" i="14" s="1"/>
  <c r="P1958" i="14"/>
  <c r="Q1958" i="14" s="1"/>
  <c r="P1959" i="14"/>
  <c r="Q1959" i="14" s="1"/>
  <c r="P1960" i="14"/>
  <c r="Q1960" i="14" s="1"/>
  <c r="P1961" i="14"/>
  <c r="Q1961" i="14" s="1"/>
  <c r="P1962" i="14"/>
  <c r="Q1962" i="14" s="1"/>
  <c r="P1963" i="14"/>
  <c r="Q1963" i="14" s="1"/>
  <c r="P1964" i="14"/>
  <c r="P1965" i="14"/>
  <c r="Q1965" i="14" s="1"/>
  <c r="P1966" i="14"/>
  <c r="Q1966" i="14" s="1"/>
  <c r="P1967" i="14"/>
  <c r="Q1967" i="14" s="1"/>
  <c r="P1968" i="14"/>
  <c r="Q1968" i="14" s="1"/>
  <c r="P1969" i="14"/>
  <c r="Q1969" i="14" s="1"/>
  <c r="P1970" i="14"/>
  <c r="Q1970" i="14" s="1"/>
  <c r="P1971" i="14"/>
  <c r="Q1971" i="14" s="1"/>
  <c r="P1972" i="14"/>
  <c r="Q1972" i="14" s="1"/>
  <c r="P1973" i="14"/>
  <c r="Q1973" i="14" s="1"/>
  <c r="P1974" i="14"/>
  <c r="Q1974" i="14" s="1"/>
  <c r="P1975" i="14"/>
  <c r="Q1975" i="14" s="1"/>
  <c r="P1976" i="14"/>
  <c r="Q1976" i="14" s="1"/>
  <c r="P1977" i="14"/>
  <c r="Q1977" i="14" s="1"/>
  <c r="P1978" i="14"/>
  <c r="Q1978" i="14" s="1"/>
  <c r="P1979" i="14"/>
  <c r="Q1979" i="14" s="1"/>
  <c r="P1980" i="14"/>
  <c r="Q1980" i="14" s="1"/>
  <c r="P1981" i="14"/>
  <c r="Q1981" i="14" s="1"/>
  <c r="P1982" i="14"/>
  <c r="Q1982" i="14" s="1"/>
  <c r="P1983" i="14"/>
  <c r="Q1983" i="14" s="1"/>
  <c r="P1984" i="14"/>
  <c r="Q1984" i="14" s="1"/>
  <c r="P1985" i="14"/>
  <c r="Q1985" i="14" s="1"/>
  <c r="P1986" i="14"/>
  <c r="Q1986" i="14" s="1"/>
  <c r="P1987" i="14"/>
  <c r="Q1987" i="14" s="1"/>
  <c r="P1988" i="14"/>
  <c r="Q1988" i="14" s="1"/>
  <c r="P1989" i="14"/>
  <c r="Q1989" i="14" s="1"/>
  <c r="P1990" i="14"/>
  <c r="Q1990" i="14" s="1"/>
  <c r="P1991" i="14"/>
  <c r="Q1991" i="14" s="1"/>
  <c r="P1992" i="14"/>
  <c r="Q1992" i="14" s="1"/>
  <c r="P1993" i="14"/>
  <c r="Q1993" i="14" s="1"/>
  <c r="P1994" i="14"/>
  <c r="Q1994" i="14" s="1"/>
  <c r="P1995" i="14"/>
  <c r="Q1995" i="14" s="1"/>
  <c r="P1996" i="14"/>
  <c r="Q1996" i="14" s="1"/>
  <c r="P1997" i="14"/>
  <c r="Q1997" i="14" s="1"/>
  <c r="P1998" i="14"/>
  <c r="Q1998" i="14" s="1"/>
  <c r="P1999" i="14"/>
  <c r="Q1999" i="14" s="1"/>
  <c r="P2000" i="14"/>
  <c r="Q2000" i="14" s="1"/>
  <c r="P2001" i="14"/>
  <c r="Q2001" i="14" s="1"/>
  <c r="P2002" i="14"/>
  <c r="Q2002" i="14" s="1"/>
  <c r="P2003" i="14"/>
  <c r="Q2003" i="14" s="1"/>
  <c r="P2004" i="14"/>
  <c r="Q2004" i="14" s="1"/>
  <c r="P2005" i="14"/>
  <c r="Q2005" i="14" s="1"/>
  <c r="P2006" i="14"/>
  <c r="P2007" i="14"/>
  <c r="Q2007" i="14" s="1"/>
  <c r="P2008" i="14"/>
  <c r="Q2008" i="14" s="1"/>
  <c r="P2009" i="14"/>
  <c r="Q2009" i="14" s="1"/>
  <c r="P2010" i="14"/>
  <c r="Q2010" i="14" s="1"/>
  <c r="P2011" i="14"/>
  <c r="Q2011" i="14" s="1"/>
  <c r="P2012" i="14"/>
  <c r="Q2012" i="14" s="1"/>
  <c r="P2013" i="14"/>
  <c r="Q2013" i="14" s="1"/>
  <c r="P2014" i="14"/>
  <c r="Q2014" i="14" s="1"/>
  <c r="P2015" i="14"/>
  <c r="Q2015" i="14" s="1"/>
  <c r="P2016" i="14"/>
  <c r="Q2016" i="14" s="1"/>
  <c r="P2017" i="14"/>
  <c r="Q2017" i="14" s="1"/>
  <c r="P2018" i="14"/>
  <c r="Q2018" i="14" s="1"/>
  <c r="P2019" i="14"/>
  <c r="Q2019" i="14" s="1"/>
  <c r="P2020" i="14"/>
  <c r="Q2020" i="14" s="1"/>
  <c r="P2021" i="14"/>
  <c r="P2022" i="14"/>
  <c r="Q2022" i="14" s="1"/>
  <c r="P2023" i="14"/>
  <c r="Q2023" i="14" s="1"/>
  <c r="P2024" i="14"/>
  <c r="Q2024" i="14" s="1"/>
  <c r="P2025" i="14"/>
  <c r="Q2025" i="14" s="1"/>
  <c r="P2026" i="14"/>
  <c r="Q2026" i="14" s="1"/>
  <c r="P2027" i="14"/>
  <c r="Q2027" i="14" s="1"/>
  <c r="P2028" i="14"/>
  <c r="Q2028" i="14" s="1"/>
  <c r="P2029" i="14"/>
  <c r="Q2029" i="14" s="1"/>
  <c r="P2030" i="14"/>
  <c r="Q2030" i="14" s="1"/>
  <c r="P2031" i="14"/>
  <c r="Q2031" i="14" s="1"/>
  <c r="P2032" i="14"/>
  <c r="Q2032" i="14" s="1"/>
  <c r="P2033" i="14"/>
  <c r="Q2033" i="14" s="1"/>
  <c r="P2034" i="14"/>
  <c r="Q2034" i="14" s="1"/>
  <c r="P2035" i="14"/>
  <c r="Q2035" i="14" s="1"/>
  <c r="P2036" i="14"/>
  <c r="Q2036" i="14" s="1"/>
  <c r="P2037" i="14"/>
  <c r="P2038" i="14"/>
  <c r="Q2038" i="14" s="1"/>
  <c r="P2039" i="14"/>
  <c r="Q2039" i="14" s="1"/>
  <c r="P2040" i="14"/>
  <c r="Q2040" i="14" s="1"/>
  <c r="P2041" i="14"/>
  <c r="Q2041" i="14" s="1"/>
  <c r="P2042" i="14"/>
  <c r="Q2042" i="14" s="1"/>
  <c r="P2043" i="14"/>
  <c r="Q2043" i="14" s="1"/>
  <c r="P2044" i="14"/>
  <c r="Q2044" i="14" s="1"/>
  <c r="P2045" i="14"/>
  <c r="Q2045" i="14" s="1"/>
  <c r="P2046" i="14"/>
  <c r="Q2046" i="14" s="1"/>
  <c r="P2047" i="14"/>
  <c r="Q2047" i="14" s="1"/>
  <c r="P2048" i="14"/>
  <c r="Q2048" i="14" s="1"/>
  <c r="P2049" i="14"/>
  <c r="Q2049" i="14" s="1"/>
  <c r="P2050" i="14"/>
  <c r="P2051" i="14"/>
  <c r="Q2051" i="14" s="1"/>
  <c r="P2052" i="14"/>
  <c r="Q2052" i="14" s="1"/>
  <c r="P2053" i="14"/>
  <c r="Q2053" i="14" s="1"/>
  <c r="P2054" i="14"/>
  <c r="Q2054" i="14" s="1"/>
  <c r="P2055" i="14"/>
  <c r="Q2055" i="14" s="1"/>
  <c r="P2056" i="14"/>
  <c r="Q2056" i="14" s="1"/>
  <c r="P2057" i="14"/>
  <c r="Q2057" i="14" s="1"/>
  <c r="P2058" i="14"/>
  <c r="Q2058" i="14" s="1"/>
  <c r="P2059" i="14"/>
  <c r="Q2059" i="14" s="1"/>
  <c r="P2060" i="14"/>
  <c r="Q2060" i="14" s="1"/>
  <c r="P2061" i="14"/>
  <c r="Q2061" i="14" s="1"/>
  <c r="P2062" i="14"/>
  <c r="Q2062" i="14" s="1"/>
  <c r="P2063" i="14"/>
  <c r="Q2063" i="14" s="1"/>
  <c r="P2064" i="14"/>
  <c r="Q2064" i="14" s="1"/>
  <c r="P2065" i="14"/>
  <c r="P2066" i="14"/>
  <c r="Q2066" i="14" s="1"/>
  <c r="P2067" i="14"/>
  <c r="Q2067" i="14" s="1"/>
  <c r="P2068" i="14"/>
  <c r="Q2068" i="14" s="1"/>
  <c r="P2069" i="14"/>
  <c r="Q2069" i="14" s="1"/>
  <c r="P2070" i="14"/>
  <c r="Q2070" i="14" s="1"/>
  <c r="P2071" i="14"/>
  <c r="Q2071" i="14" s="1"/>
  <c r="P2072" i="14"/>
  <c r="Q2072" i="14" s="1"/>
  <c r="P2073" i="14"/>
  <c r="Q2073" i="14" s="1"/>
  <c r="P2074" i="14"/>
  <c r="Q2074" i="14" s="1"/>
  <c r="P2075" i="14"/>
  <c r="Q2075" i="14" s="1"/>
  <c r="P2076" i="14"/>
  <c r="Q2076" i="14" s="1"/>
  <c r="P2077" i="14"/>
  <c r="P2078" i="14"/>
  <c r="Q2078" i="14" s="1"/>
  <c r="P2079" i="14"/>
  <c r="Q2079" i="14" s="1"/>
  <c r="P2080" i="14"/>
  <c r="Q2080" i="14" s="1"/>
  <c r="P2081" i="14"/>
  <c r="Q2081" i="14" s="1"/>
  <c r="P2082" i="14"/>
  <c r="Q2082" i="14" s="1"/>
  <c r="P2083" i="14"/>
  <c r="Q2083" i="14" s="1"/>
  <c r="P2084" i="14"/>
  <c r="Q2084" i="14" s="1"/>
  <c r="P2085" i="14"/>
  <c r="Q2085" i="14" s="1"/>
  <c r="P2086" i="14"/>
  <c r="Q2086" i="14" s="1"/>
  <c r="P2087" i="14"/>
  <c r="Q2087" i="14" s="1"/>
  <c r="P2088" i="14"/>
  <c r="Q2088" i="14" s="1"/>
  <c r="P2089" i="14"/>
  <c r="Q2089" i="14" s="1"/>
  <c r="P2090" i="14"/>
  <c r="P2091" i="14"/>
  <c r="Q2091" i="14" s="1"/>
  <c r="P2092" i="14"/>
  <c r="Q2092" i="14" s="1"/>
  <c r="P2093" i="14"/>
  <c r="Q2093" i="14" s="1"/>
  <c r="P2094" i="14"/>
  <c r="Q2094" i="14" s="1"/>
  <c r="P2095" i="14"/>
  <c r="Q2095" i="14" s="1"/>
  <c r="P2096" i="14"/>
  <c r="Q2096" i="14" s="1"/>
  <c r="P2097" i="14"/>
  <c r="Q2097" i="14" s="1"/>
  <c r="P2098" i="14"/>
  <c r="Q2098" i="14" s="1"/>
  <c r="P2099" i="14"/>
  <c r="Q2099" i="14" s="1"/>
  <c r="P2100" i="14"/>
  <c r="Q2100" i="14" s="1"/>
  <c r="P2101" i="14"/>
  <c r="Q2101" i="14" s="1"/>
  <c r="P2102" i="14"/>
  <c r="Q2102" i="14" s="1"/>
  <c r="P2103" i="14"/>
  <c r="Q2103" i="14" s="1"/>
  <c r="P2104" i="14"/>
  <c r="Q2104" i="14" s="1"/>
  <c r="P2105" i="14"/>
  <c r="Q2105" i="14" s="1"/>
  <c r="P2106" i="14"/>
  <c r="Q2106" i="14" s="1"/>
  <c r="P2107" i="14"/>
  <c r="Q2107" i="14" s="1"/>
  <c r="P2108" i="14"/>
  <c r="Q2108" i="14" s="1"/>
  <c r="P2109" i="14"/>
  <c r="Q2109" i="14" s="1"/>
  <c r="P2110" i="14"/>
  <c r="Q2110" i="14" s="1"/>
  <c r="P2111" i="14"/>
  <c r="Q2111" i="14" s="1"/>
  <c r="P2112" i="14"/>
  <c r="Q2112" i="14" s="1"/>
  <c r="P2113" i="14"/>
  <c r="Q2113" i="14" s="1"/>
  <c r="P2114" i="14"/>
  <c r="Q2114" i="14" s="1"/>
  <c r="P2115" i="14"/>
  <c r="P2116" i="14"/>
  <c r="Q2116" i="14" s="1"/>
  <c r="P2117" i="14"/>
  <c r="Q2117" i="14" s="1"/>
  <c r="P2118" i="14"/>
  <c r="Q2118" i="14" s="1"/>
  <c r="P2119" i="14"/>
  <c r="Q2119" i="14" s="1"/>
  <c r="P2120" i="14"/>
  <c r="Q2120" i="14" s="1"/>
  <c r="P2121" i="14"/>
  <c r="Q2121" i="14" s="1"/>
  <c r="P2122" i="14"/>
  <c r="Q2122" i="14" s="1"/>
  <c r="P2123" i="14"/>
  <c r="Q2123" i="14" s="1"/>
  <c r="P2124" i="14"/>
  <c r="Q2124" i="14" s="1"/>
  <c r="P2125" i="14"/>
  <c r="Q2125" i="14" s="1"/>
  <c r="P2126" i="14"/>
  <c r="Q2126" i="14" s="1"/>
  <c r="P2127" i="14"/>
  <c r="Q2127" i="14" s="1"/>
  <c r="P2128" i="14"/>
  <c r="Q2128" i="14" s="1"/>
  <c r="P2129" i="14"/>
  <c r="P2130" i="14"/>
  <c r="Q2130" i="14" s="1"/>
  <c r="P2131" i="14"/>
  <c r="Q2131" i="14" s="1"/>
  <c r="P2132" i="14"/>
  <c r="Q2132" i="14" s="1"/>
  <c r="P2133" i="14"/>
  <c r="Q2133" i="14" s="1"/>
  <c r="P2134" i="14"/>
  <c r="Q2134" i="14" s="1"/>
  <c r="P2135" i="14"/>
  <c r="Q2135" i="14" s="1"/>
  <c r="P2136" i="14"/>
  <c r="Q2136" i="14" s="1"/>
  <c r="P2137" i="14"/>
  <c r="Q2137" i="14" s="1"/>
  <c r="P2138" i="14"/>
  <c r="Q2138" i="14" s="1"/>
  <c r="P2139" i="14"/>
  <c r="Q2139" i="14" s="1"/>
  <c r="P2140" i="14"/>
  <c r="Q2140" i="14" s="1"/>
  <c r="P2141" i="14"/>
  <c r="P2142" i="14"/>
  <c r="Q2142" i="14" s="1"/>
  <c r="P2143" i="14"/>
  <c r="Q2143" i="14" s="1"/>
  <c r="P2144" i="14"/>
  <c r="Q2144" i="14" s="1"/>
  <c r="P2145" i="14"/>
  <c r="Q2145" i="14" s="1"/>
  <c r="P2146" i="14"/>
  <c r="Q2146" i="14" s="1"/>
  <c r="P2147" i="14"/>
  <c r="Q2147" i="14" s="1"/>
  <c r="P2148" i="14"/>
  <c r="Q2148" i="14" s="1"/>
  <c r="P2149" i="14"/>
  <c r="Q2149" i="14" s="1"/>
  <c r="P2150" i="14"/>
  <c r="Q2150" i="14" s="1"/>
  <c r="P2151" i="14"/>
  <c r="Q2151" i="14" s="1"/>
  <c r="P2152" i="14"/>
  <c r="Q2152" i="14" s="1"/>
  <c r="P2153" i="14"/>
  <c r="Q2153" i="14" s="1"/>
  <c r="P2154" i="14"/>
  <c r="P2155" i="14"/>
  <c r="Q2155" i="14" s="1"/>
  <c r="P2156" i="14"/>
  <c r="Q2156" i="14" s="1"/>
  <c r="N2" i="14"/>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524" i="14"/>
  <c r="N525" i="14"/>
  <c r="N526" i="14"/>
  <c r="N527" i="14"/>
  <c r="N528" i="14"/>
  <c r="N529" i="14"/>
  <c r="N530" i="14"/>
  <c r="N531" i="14"/>
  <c r="N532" i="14"/>
  <c r="N533" i="14"/>
  <c r="N534" i="14"/>
  <c r="N535" i="14"/>
  <c r="N536" i="14"/>
  <c r="N537" i="14"/>
  <c r="N538" i="14"/>
  <c r="N539" i="14"/>
  <c r="N540" i="14"/>
  <c r="N541" i="14"/>
  <c r="N542" i="14"/>
  <c r="N543" i="14"/>
  <c r="N544" i="14"/>
  <c r="N545" i="14"/>
  <c r="N546" i="14"/>
  <c r="N547" i="14"/>
  <c r="N548" i="14"/>
  <c r="N549" i="14"/>
  <c r="N550" i="14"/>
  <c r="N551" i="14"/>
  <c r="N552" i="14"/>
  <c r="N553" i="14"/>
  <c r="N554" i="14"/>
  <c r="N555" i="14"/>
  <c r="N556" i="14"/>
  <c r="N557" i="14"/>
  <c r="N558" i="14"/>
  <c r="N559" i="14"/>
  <c r="N560" i="14"/>
  <c r="N561" i="14"/>
  <c r="N562" i="14"/>
  <c r="N563" i="14"/>
  <c r="N564" i="14"/>
  <c r="N565" i="14"/>
  <c r="N566" i="14"/>
  <c r="N567" i="14"/>
  <c r="N568" i="14"/>
  <c r="N569" i="14"/>
  <c r="N570" i="14"/>
  <c r="N571" i="14"/>
  <c r="N572" i="14"/>
  <c r="N573" i="14"/>
  <c r="N574" i="14"/>
  <c r="N575" i="14"/>
  <c r="N576" i="14"/>
  <c r="N577" i="14"/>
  <c r="N578" i="14"/>
  <c r="N579" i="14"/>
  <c r="N580" i="14"/>
  <c r="N581" i="14"/>
  <c r="N582" i="14"/>
  <c r="N583" i="14"/>
  <c r="N584" i="14"/>
  <c r="N585" i="14"/>
  <c r="N586" i="14"/>
  <c r="N587" i="14"/>
  <c r="N588" i="14"/>
  <c r="N589" i="14"/>
  <c r="N590" i="14"/>
  <c r="N591" i="14"/>
  <c r="N592" i="14"/>
  <c r="N593" i="14"/>
  <c r="N594" i="14"/>
  <c r="N595" i="14"/>
  <c r="N596" i="14"/>
  <c r="N597" i="14"/>
  <c r="N598" i="14"/>
  <c r="N599" i="14"/>
  <c r="N600" i="14"/>
  <c r="N601" i="14"/>
  <c r="N602" i="14"/>
  <c r="N603" i="14"/>
  <c r="N604" i="14"/>
  <c r="N605" i="14"/>
  <c r="N606" i="14"/>
  <c r="N607" i="14"/>
  <c r="N608" i="14"/>
  <c r="N609" i="14"/>
  <c r="N610" i="14"/>
  <c r="N611" i="14"/>
  <c r="N612" i="14"/>
  <c r="N613" i="14"/>
  <c r="N614" i="14"/>
  <c r="N615" i="14"/>
  <c r="N616" i="14"/>
  <c r="N617" i="14"/>
  <c r="N618" i="14"/>
  <c r="N619" i="14"/>
  <c r="N620" i="14"/>
  <c r="N621" i="14"/>
  <c r="N622" i="14"/>
  <c r="N623" i="14"/>
  <c r="N624" i="14"/>
  <c r="N625" i="14"/>
  <c r="N626" i="14"/>
  <c r="N627" i="14"/>
  <c r="N628" i="14"/>
  <c r="N629" i="14"/>
  <c r="N630" i="14"/>
  <c r="N631" i="14"/>
  <c r="N632" i="14"/>
  <c r="N633" i="14"/>
  <c r="N634" i="14"/>
  <c r="N635" i="14"/>
  <c r="N636" i="14"/>
  <c r="N637" i="14"/>
  <c r="N638" i="14"/>
  <c r="N639" i="14"/>
  <c r="N640" i="14"/>
  <c r="N641" i="14"/>
  <c r="N642" i="14"/>
  <c r="N643" i="14"/>
  <c r="N644" i="14"/>
  <c r="N645" i="14"/>
  <c r="N646" i="14"/>
  <c r="N647" i="14"/>
  <c r="N648" i="14"/>
  <c r="N649" i="14"/>
  <c r="N650" i="14"/>
  <c r="N651" i="14"/>
  <c r="N652" i="14"/>
  <c r="N653" i="14"/>
  <c r="N654" i="14"/>
  <c r="N655" i="14"/>
  <c r="N656" i="14"/>
  <c r="N657" i="14"/>
  <c r="N658" i="14"/>
  <c r="N659" i="14"/>
  <c r="N660" i="14"/>
  <c r="N661" i="14"/>
  <c r="N662" i="14"/>
  <c r="N663" i="14"/>
  <c r="N664" i="14"/>
  <c r="N665" i="14"/>
  <c r="N666" i="14"/>
  <c r="N667" i="14"/>
  <c r="N668" i="14"/>
  <c r="N669" i="14"/>
  <c r="N670" i="14"/>
  <c r="N671" i="14"/>
  <c r="N672" i="14"/>
  <c r="N673" i="14"/>
  <c r="N674" i="14"/>
  <c r="N675" i="14"/>
  <c r="N676" i="14"/>
  <c r="N677" i="14"/>
  <c r="N678" i="14"/>
  <c r="N679" i="14"/>
  <c r="N680" i="14"/>
  <c r="N681" i="14"/>
  <c r="N682" i="14"/>
  <c r="N683" i="14"/>
  <c r="N684" i="14"/>
  <c r="N685" i="14"/>
  <c r="N686" i="14"/>
  <c r="N687" i="14"/>
  <c r="N688" i="14"/>
  <c r="N689" i="14"/>
  <c r="N690" i="14"/>
  <c r="N691" i="14"/>
  <c r="N692" i="14"/>
  <c r="N693" i="14"/>
  <c r="N694" i="14"/>
  <c r="N695" i="14"/>
  <c r="N696" i="14"/>
  <c r="N697" i="14"/>
  <c r="N698" i="14"/>
  <c r="N699" i="14"/>
  <c r="N700" i="14"/>
  <c r="N701" i="14"/>
  <c r="N702" i="14"/>
  <c r="N703" i="14"/>
  <c r="N704" i="14"/>
  <c r="N705" i="14"/>
  <c r="N706" i="14"/>
  <c r="N707" i="14"/>
  <c r="N708" i="14"/>
  <c r="N709" i="14"/>
  <c r="N710" i="14"/>
  <c r="N711" i="14"/>
  <c r="N712" i="14"/>
  <c r="N713" i="14"/>
  <c r="N714" i="14"/>
  <c r="N715" i="14"/>
  <c r="N716" i="14"/>
  <c r="N717" i="14"/>
  <c r="N718" i="14"/>
  <c r="N719" i="14"/>
  <c r="N720" i="14"/>
  <c r="N721" i="14"/>
  <c r="N722" i="14"/>
  <c r="N723" i="14"/>
  <c r="N724" i="14"/>
  <c r="N725" i="14"/>
  <c r="N726" i="14"/>
  <c r="N727" i="14"/>
  <c r="N728" i="14"/>
  <c r="N729" i="14"/>
  <c r="N730" i="14"/>
  <c r="N731" i="14"/>
  <c r="N732" i="14"/>
  <c r="N733" i="14"/>
  <c r="N734" i="14"/>
  <c r="N735" i="14"/>
  <c r="N736" i="14"/>
  <c r="N737" i="14"/>
  <c r="N738" i="14"/>
  <c r="N739" i="14"/>
  <c r="N740" i="14"/>
  <c r="N741" i="14"/>
  <c r="N742" i="14"/>
  <c r="N743" i="14"/>
  <c r="N744" i="14"/>
  <c r="N745" i="14"/>
  <c r="N746" i="14"/>
  <c r="N747" i="14"/>
  <c r="N748" i="14"/>
  <c r="N749" i="14"/>
  <c r="N750" i="14"/>
  <c r="N751" i="14"/>
  <c r="N752" i="14"/>
  <c r="N753" i="14"/>
  <c r="N754" i="14"/>
  <c r="N755" i="14"/>
  <c r="N756" i="14"/>
  <c r="N757" i="14"/>
  <c r="N758" i="14"/>
  <c r="N759" i="14"/>
  <c r="N760" i="14"/>
  <c r="N761" i="14"/>
  <c r="N762" i="14"/>
  <c r="N763" i="14"/>
  <c r="N764" i="14"/>
  <c r="N765" i="14"/>
  <c r="N766" i="14"/>
  <c r="N767" i="14"/>
  <c r="N768" i="14"/>
  <c r="N769" i="14"/>
  <c r="N770" i="14"/>
  <c r="N771" i="14"/>
  <c r="N772" i="14"/>
  <c r="N773" i="14"/>
  <c r="N774" i="14"/>
  <c r="N775" i="14"/>
  <c r="N776" i="14"/>
  <c r="N777" i="14"/>
  <c r="N778" i="14"/>
  <c r="N779" i="14"/>
  <c r="N780" i="14"/>
  <c r="N781" i="14"/>
  <c r="N782" i="14"/>
  <c r="N783" i="14"/>
  <c r="N784" i="14"/>
  <c r="N785" i="14"/>
  <c r="N786" i="14"/>
  <c r="N787" i="14"/>
  <c r="N788" i="14"/>
  <c r="N789" i="14"/>
  <c r="N790" i="14"/>
  <c r="N791" i="14"/>
  <c r="N792" i="14"/>
  <c r="N793" i="14"/>
  <c r="N794" i="14"/>
  <c r="N795" i="14"/>
  <c r="N796" i="14"/>
  <c r="N797" i="14"/>
  <c r="N798" i="14"/>
  <c r="N799" i="14"/>
  <c r="N800" i="14"/>
  <c r="N801" i="14"/>
  <c r="N802" i="14"/>
  <c r="N803" i="14"/>
  <c r="N804" i="14"/>
  <c r="N805" i="14"/>
  <c r="N806" i="14"/>
  <c r="N807" i="14"/>
  <c r="N808" i="14"/>
  <c r="N809" i="14"/>
  <c r="N810" i="14"/>
  <c r="N811" i="14"/>
  <c r="N812" i="14"/>
  <c r="N813" i="14"/>
  <c r="N814" i="14"/>
  <c r="N815" i="14"/>
  <c r="N816" i="14"/>
  <c r="N817" i="14"/>
  <c r="N818" i="14"/>
  <c r="N819" i="14"/>
  <c r="N820" i="14"/>
  <c r="N821" i="14"/>
  <c r="N822" i="14"/>
  <c r="N823" i="14"/>
  <c r="N824" i="14"/>
  <c r="N825" i="14"/>
  <c r="N826" i="14"/>
  <c r="N827" i="14"/>
  <c r="N828" i="14"/>
  <c r="N829" i="14"/>
  <c r="N830" i="14"/>
  <c r="N831" i="14"/>
  <c r="N832" i="14"/>
  <c r="N833" i="14"/>
  <c r="N834" i="14"/>
  <c r="N835" i="14"/>
  <c r="N836" i="14"/>
  <c r="N837" i="14"/>
  <c r="N838" i="14"/>
  <c r="N839" i="14"/>
  <c r="N840" i="14"/>
  <c r="N841" i="14"/>
  <c r="N842" i="14"/>
  <c r="N843" i="14"/>
  <c r="N844" i="14"/>
  <c r="N845" i="14"/>
  <c r="N846" i="14"/>
  <c r="N847" i="14"/>
  <c r="N848" i="14"/>
  <c r="N849" i="14"/>
  <c r="N850" i="14"/>
  <c r="N851" i="14"/>
  <c r="N852" i="14"/>
  <c r="N853" i="14"/>
  <c r="N854" i="14"/>
  <c r="N855" i="14"/>
  <c r="N856" i="14"/>
  <c r="N857" i="14"/>
  <c r="N858" i="14"/>
  <c r="N859" i="14"/>
  <c r="N860" i="14"/>
  <c r="N861" i="14"/>
  <c r="N862" i="14"/>
  <c r="N863" i="14"/>
  <c r="N864" i="14"/>
  <c r="N865" i="14"/>
  <c r="N866" i="14"/>
  <c r="N867" i="14"/>
  <c r="N868" i="14"/>
  <c r="N869" i="14"/>
  <c r="N870" i="14"/>
  <c r="N871" i="14"/>
  <c r="N872" i="14"/>
  <c r="N873" i="14"/>
  <c r="N874" i="14"/>
  <c r="N875" i="14"/>
  <c r="N876" i="14"/>
  <c r="N877" i="14"/>
  <c r="N878" i="14"/>
  <c r="N879" i="14"/>
  <c r="N880" i="14"/>
  <c r="N881" i="14"/>
  <c r="N882" i="14"/>
  <c r="N883" i="14"/>
  <c r="N884" i="14"/>
  <c r="N885" i="14"/>
  <c r="N886" i="14"/>
  <c r="N887" i="14"/>
  <c r="N888" i="14"/>
  <c r="N889" i="14"/>
  <c r="N890" i="14"/>
  <c r="N891" i="14"/>
  <c r="N892" i="14"/>
  <c r="N893" i="14"/>
  <c r="N894" i="14"/>
  <c r="N895" i="14"/>
  <c r="N896" i="14"/>
  <c r="N897" i="14"/>
  <c r="N898" i="14"/>
  <c r="N899" i="14"/>
  <c r="N900" i="14"/>
  <c r="N901" i="14"/>
  <c r="N902" i="14"/>
  <c r="N903" i="14"/>
  <c r="N904" i="14"/>
  <c r="N905" i="14"/>
  <c r="N906" i="14"/>
  <c r="N907" i="14"/>
  <c r="N908" i="14"/>
  <c r="N909" i="14"/>
  <c r="N910" i="14"/>
  <c r="N911" i="14"/>
  <c r="N912" i="14"/>
  <c r="N913" i="14"/>
  <c r="N914" i="14"/>
  <c r="N915" i="14"/>
  <c r="N916" i="14"/>
  <c r="N917" i="14"/>
  <c r="N918" i="14"/>
  <c r="N919" i="14"/>
  <c r="N920" i="14"/>
  <c r="N921" i="14"/>
  <c r="N922" i="14"/>
  <c r="N923" i="14"/>
  <c r="N924" i="14"/>
  <c r="N925" i="14"/>
  <c r="N926" i="14"/>
  <c r="N927" i="14"/>
  <c r="N928" i="14"/>
  <c r="N929" i="14"/>
  <c r="N930" i="14"/>
  <c r="N931" i="14"/>
  <c r="N932" i="14"/>
  <c r="N933" i="14"/>
  <c r="N934" i="14"/>
  <c r="N935" i="14"/>
  <c r="N936" i="14"/>
  <c r="N937" i="14"/>
  <c r="N938" i="14"/>
  <c r="N939" i="14"/>
  <c r="N940" i="14"/>
  <c r="N941" i="14"/>
  <c r="N942" i="14"/>
  <c r="N943" i="14"/>
  <c r="N944" i="14"/>
  <c r="N945" i="14"/>
  <c r="N946" i="14"/>
  <c r="N947" i="14"/>
  <c r="N948" i="14"/>
  <c r="N949" i="14"/>
  <c r="N950" i="14"/>
  <c r="N951" i="14"/>
  <c r="N952" i="14"/>
  <c r="N953" i="14"/>
  <c r="N954" i="14"/>
  <c r="N955" i="14"/>
  <c r="N956" i="14"/>
  <c r="N957" i="14"/>
  <c r="N958" i="14"/>
  <c r="N959" i="14"/>
  <c r="N960" i="14"/>
  <c r="N961" i="14"/>
  <c r="N962" i="14"/>
  <c r="N963" i="14"/>
  <c r="N964" i="14"/>
  <c r="N965" i="14"/>
  <c r="N966" i="14"/>
  <c r="N967" i="14"/>
  <c r="N968" i="14"/>
  <c r="N969" i="14"/>
  <c r="N970" i="14"/>
  <c r="N971" i="14"/>
  <c r="N972" i="14"/>
  <c r="N973" i="14"/>
  <c r="N974" i="14"/>
  <c r="N975" i="14"/>
  <c r="N976" i="14"/>
  <c r="N977" i="14"/>
  <c r="N978" i="14"/>
  <c r="N979" i="14"/>
  <c r="N980" i="14"/>
  <c r="N981" i="14"/>
  <c r="N982" i="14"/>
  <c r="N983" i="14"/>
  <c r="N984" i="14"/>
  <c r="N985" i="14"/>
  <c r="N986" i="14"/>
  <c r="N987" i="14"/>
  <c r="N988" i="14"/>
  <c r="N989" i="14"/>
  <c r="N990" i="14"/>
  <c r="N991" i="14"/>
  <c r="N992" i="14"/>
  <c r="N993" i="14"/>
  <c r="N994" i="14"/>
  <c r="N995" i="14"/>
  <c r="N996" i="14"/>
  <c r="N997" i="14"/>
  <c r="N998" i="14"/>
  <c r="N999" i="14"/>
  <c r="N1000" i="14"/>
  <c r="N1001" i="14"/>
  <c r="N1002" i="14"/>
  <c r="N1003" i="14"/>
  <c r="N1004" i="14"/>
  <c r="N1005" i="14"/>
  <c r="N1006" i="14"/>
  <c r="N1007" i="14"/>
  <c r="N1008" i="14"/>
  <c r="N1009" i="14"/>
  <c r="N1010" i="14"/>
  <c r="N1011" i="14"/>
  <c r="N1012" i="14"/>
  <c r="N1013" i="14"/>
  <c r="N1014" i="14"/>
  <c r="N1015" i="14"/>
  <c r="N1016" i="14"/>
  <c r="N1017" i="14"/>
  <c r="N1018" i="14"/>
  <c r="N1019" i="14"/>
  <c r="N1020" i="14"/>
  <c r="N1021" i="14"/>
  <c r="N1022" i="14"/>
  <c r="N1023" i="14"/>
  <c r="N1024" i="14"/>
  <c r="N1025" i="14"/>
  <c r="N1026" i="14"/>
  <c r="N1027" i="14"/>
  <c r="N1028" i="14"/>
  <c r="N1029" i="14"/>
  <c r="N1030" i="14"/>
  <c r="N1031" i="14"/>
  <c r="N1032" i="14"/>
  <c r="N1033" i="14"/>
  <c r="N1034" i="14"/>
  <c r="N1035" i="14"/>
  <c r="N1036" i="14"/>
  <c r="N1037" i="14"/>
  <c r="N1038" i="14"/>
  <c r="N1039" i="14"/>
  <c r="N1040" i="14"/>
  <c r="N1041" i="14"/>
  <c r="N1042" i="14"/>
  <c r="N1043" i="14"/>
  <c r="N1044" i="14"/>
  <c r="N1045" i="14"/>
  <c r="N1046" i="14"/>
  <c r="N1047" i="14"/>
  <c r="N1048" i="14"/>
  <c r="N1049" i="14"/>
  <c r="N1050" i="14"/>
  <c r="N1051" i="14"/>
  <c r="N1052" i="14"/>
  <c r="N1053" i="14"/>
  <c r="N1054" i="14"/>
  <c r="N1055" i="14"/>
  <c r="N1056" i="14"/>
  <c r="N1057" i="14"/>
  <c r="N1058" i="14"/>
  <c r="N1059" i="14"/>
  <c r="N1060" i="14"/>
  <c r="N1061" i="14"/>
  <c r="N1062" i="14"/>
  <c r="N1063" i="14"/>
  <c r="N1064" i="14"/>
  <c r="N1065" i="14"/>
  <c r="N1066" i="14"/>
  <c r="N1067" i="14"/>
  <c r="N1068" i="14"/>
  <c r="N1069" i="14"/>
  <c r="N1070" i="14"/>
  <c r="N1071" i="14"/>
  <c r="N1072" i="14"/>
  <c r="N1073" i="14"/>
  <c r="N1074" i="14"/>
  <c r="N1075" i="14"/>
  <c r="N1076" i="14"/>
  <c r="N1077" i="14"/>
  <c r="N1078" i="14"/>
  <c r="N1079" i="14"/>
  <c r="N1080" i="14"/>
  <c r="N1081" i="14"/>
  <c r="N1082" i="14"/>
  <c r="N1083" i="14"/>
  <c r="N1084" i="14"/>
  <c r="N1085" i="14"/>
  <c r="N1086" i="14"/>
  <c r="N1087" i="14"/>
  <c r="N1088" i="14"/>
  <c r="N1089" i="14"/>
  <c r="N1090" i="14"/>
  <c r="N1091" i="14"/>
  <c r="N1092" i="14"/>
  <c r="N1093" i="14"/>
  <c r="N1094" i="14"/>
  <c r="N1095" i="14"/>
  <c r="N1096" i="14"/>
  <c r="N1097" i="14"/>
  <c r="N1098" i="14"/>
  <c r="N1099" i="14"/>
  <c r="N1100" i="14"/>
  <c r="N1101" i="14"/>
  <c r="N1102" i="14"/>
  <c r="N1103" i="14"/>
  <c r="N1104" i="14"/>
  <c r="N1105" i="14"/>
  <c r="N1106" i="14"/>
  <c r="N1107" i="14"/>
  <c r="N1108" i="14"/>
  <c r="N1109" i="14"/>
  <c r="N1110" i="14"/>
  <c r="N1111" i="14"/>
  <c r="N1112" i="14"/>
  <c r="N1113" i="14"/>
  <c r="N1114" i="14"/>
  <c r="N1115" i="14"/>
  <c r="N1116" i="14"/>
  <c r="N1117" i="14"/>
  <c r="N1118" i="14"/>
  <c r="N1119" i="14"/>
  <c r="N1120" i="14"/>
  <c r="N1121" i="14"/>
  <c r="N1122" i="14"/>
  <c r="N1123" i="14"/>
  <c r="N1124" i="14"/>
  <c r="N1125" i="14"/>
  <c r="N1126" i="14"/>
  <c r="N1127" i="14"/>
  <c r="N1128" i="14"/>
  <c r="N1129" i="14"/>
  <c r="N1130" i="14"/>
  <c r="N1131" i="14"/>
  <c r="N1132" i="14"/>
  <c r="N1133" i="14"/>
  <c r="N1134" i="14"/>
  <c r="N1135" i="14"/>
  <c r="N1136" i="14"/>
  <c r="N1137" i="14"/>
  <c r="N1138" i="14"/>
  <c r="N1139" i="14"/>
  <c r="N1140" i="14"/>
  <c r="N1141" i="14"/>
  <c r="N1142" i="14"/>
  <c r="N1143" i="14"/>
  <c r="N1144" i="14"/>
  <c r="N1145" i="14"/>
  <c r="N1146" i="14"/>
  <c r="N1147" i="14"/>
  <c r="N1148" i="14"/>
  <c r="N1149" i="14"/>
  <c r="N1150" i="14"/>
  <c r="N1151" i="14"/>
  <c r="N1152" i="14"/>
  <c r="N1153" i="14"/>
  <c r="N1154" i="14"/>
  <c r="N1155" i="14"/>
  <c r="N1156" i="14"/>
  <c r="N1157" i="14"/>
  <c r="N1158" i="14"/>
  <c r="N1159" i="14"/>
  <c r="N1160" i="14"/>
  <c r="N1161" i="14"/>
  <c r="N1162" i="14"/>
  <c r="N1163" i="14"/>
  <c r="N1164" i="14"/>
  <c r="N1165" i="14"/>
  <c r="N1166" i="14"/>
  <c r="N1167" i="14"/>
  <c r="N1168" i="14"/>
  <c r="N1169" i="14"/>
  <c r="N1170" i="14"/>
  <c r="N1171" i="14"/>
  <c r="N1172" i="14"/>
  <c r="N1173" i="14"/>
  <c r="N1174" i="14"/>
  <c r="N1175" i="14"/>
  <c r="N1176" i="14"/>
  <c r="N1177" i="14"/>
  <c r="N1178" i="14"/>
  <c r="N1179" i="14"/>
  <c r="N1180" i="14"/>
  <c r="N1181" i="14"/>
  <c r="N1182" i="14"/>
  <c r="N1183" i="14"/>
  <c r="N1184" i="14"/>
  <c r="N1185" i="14"/>
  <c r="N1186" i="14"/>
  <c r="N1187" i="14"/>
  <c r="N1188" i="14"/>
  <c r="N1189" i="14"/>
  <c r="N1190" i="14"/>
  <c r="N1191" i="14"/>
  <c r="N1192" i="14"/>
  <c r="N1193" i="14"/>
  <c r="N1194" i="14"/>
  <c r="N1195" i="14"/>
  <c r="N1196" i="14"/>
  <c r="N1197" i="14"/>
  <c r="N1198" i="14"/>
  <c r="N1199" i="14"/>
  <c r="N1200" i="14"/>
  <c r="N1201" i="14"/>
  <c r="N1202" i="14"/>
  <c r="N1203" i="14"/>
  <c r="N1204" i="14"/>
  <c r="N1205" i="14"/>
  <c r="N1206" i="14"/>
  <c r="N1207" i="14"/>
  <c r="N1208" i="14"/>
  <c r="N1209" i="14"/>
  <c r="N1210" i="14"/>
  <c r="N1211" i="14"/>
  <c r="N1212" i="14"/>
  <c r="N1213" i="14"/>
  <c r="N1214" i="14"/>
  <c r="N1215" i="14"/>
  <c r="N1216" i="14"/>
  <c r="N1217" i="14"/>
  <c r="N1218" i="14"/>
  <c r="N1219" i="14"/>
  <c r="N1220" i="14"/>
  <c r="N1221" i="14"/>
  <c r="N1222" i="14"/>
  <c r="N1223" i="14"/>
  <c r="N1224" i="14"/>
  <c r="N1225" i="14"/>
  <c r="N1226" i="14"/>
  <c r="N1227" i="14"/>
  <c r="N1228" i="14"/>
  <c r="N1229" i="14"/>
  <c r="N1230" i="14"/>
  <c r="N1231" i="14"/>
  <c r="N1232" i="14"/>
  <c r="N1233" i="14"/>
  <c r="N1234" i="14"/>
  <c r="N1235" i="14"/>
  <c r="N1236" i="14"/>
  <c r="N1237" i="14"/>
  <c r="N1238" i="14"/>
  <c r="N1239" i="14"/>
  <c r="N1240" i="14"/>
  <c r="N1241" i="14"/>
  <c r="N1242" i="14"/>
  <c r="N1243" i="14"/>
  <c r="N1244" i="14"/>
  <c r="N1245" i="14"/>
  <c r="N1246" i="14"/>
  <c r="N1247" i="14"/>
  <c r="N1248" i="14"/>
  <c r="N1249" i="14"/>
  <c r="N1250" i="14"/>
  <c r="N1251" i="14"/>
  <c r="N1252" i="14"/>
  <c r="N1253" i="14"/>
  <c r="N1254" i="14"/>
  <c r="N1255" i="14"/>
  <c r="N1256" i="14"/>
  <c r="N1257" i="14"/>
  <c r="N1258" i="14"/>
  <c r="N1259" i="14"/>
  <c r="N1260" i="14"/>
  <c r="N1261" i="14"/>
  <c r="N1262" i="14"/>
  <c r="N1263" i="14"/>
  <c r="N1264" i="14"/>
  <c r="N1265" i="14"/>
  <c r="N1266" i="14"/>
  <c r="N1267" i="14"/>
  <c r="N1268" i="14"/>
  <c r="N1269" i="14"/>
  <c r="N1270" i="14"/>
  <c r="N1271" i="14"/>
  <c r="N1272" i="14"/>
  <c r="N1273" i="14"/>
  <c r="N1274" i="14"/>
  <c r="N1275" i="14"/>
  <c r="N1276" i="14"/>
  <c r="N1277" i="14"/>
  <c r="N1278" i="14"/>
  <c r="N1279" i="14"/>
  <c r="N1280" i="14"/>
  <c r="N1281" i="14"/>
  <c r="N1282" i="14"/>
  <c r="N1283" i="14"/>
  <c r="N1284" i="14"/>
  <c r="N1285" i="14"/>
  <c r="N1286" i="14"/>
  <c r="N1287" i="14"/>
  <c r="N1288" i="14"/>
  <c r="N1289" i="14"/>
  <c r="N1290" i="14"/>
  <c r="N1291" i="14"/>
  <c r="N1292" i="14"/>
  <c r="N1293" i="14"/>
  <c r="N1294" i="14"/>
  <c r="N1295" i="14"/>
  <c r="N1296" i="14"/>
  <c r="N1297" i="14"/>
  <c r="N1298" i="14"/>
  <c r="N1299" i="14"/>
  <c r="N1300" i="14"/>
  <c r="N1301" i="14"/>
  <c r="N1302" i="14"/>
  <c r="N1303" i="14"/>
  <c r="N1304" i="14"/>
  <c r="N1305" i="14"/>
  <c r="N1306" i="14"/>
  <c r="N1307" i="14"/>
  <c r="N1308" i="14"/>
  <c r="N1309" i="14"/>
  <c r="N1310" i="14"/>
  <c r="N1311" i="14"/>
  <c r="N1312" i="14"/>
  <c r="N1313" i="14"/>
  <c r="N1314" i="14"/>
  <c r="N1315" i="14"/>
  <c r="N1316" i="14"/>
  <c r="N1317" i="14"/>
  <c r="N1318" i="14"/>
  <c r="N1319" i="14"/>
  <c r="N1320" i="14"/>
  <c r="N1321" i="14"/>
  <c r="N1322" i="14"/>
  <c r="N1323" i="14"/>
  <c r="N1324" i="14"/>
  <c r="N1325" i="14"/>
  <c r="N1326" i="14"/>
  <c r="N1327" i="14"/>
  <c r="N1328" i="14"/>
  <c r="N1329" i="14"/>
  <c r="N1330" i="14"/>
  <c r="N1331" i="14"/>
  <c r="N1332" i="14"/>
  <c r="N1333" i="14"/>
  <c r="N1334" i="14"/>
  <c r="N1335" i="14"/>
  <c r="N1336" i="14"/>
  <c r="N1337" i="14"/>
  <c r="N1338" i="14"/>
  <c r="N1339" i="14"/>
  <c r="N1340" i="14"/>
  <c r="N1341" i="14"/>
  <c r="N1342" i="14"/>
  <c r="N1343" i="14"/>
  <c r="N1344" i="14"/>
  <c r="N1345" i="14"/>
  <c r="N1346" i="14"/>
  <c r="N1347" i="14"/>
  <c r="N1348" i="14"/>
  <c r="N1349" i="14"/>
  <c r="N1350" i="14"/>
  <c r="N1351" i="14"/>
  <c r="N1352" i="14"/>
  <c r="N1353" i="14"/>
  <c r="N1354" i="14"/>
  <c r="N1355" i="14"/>
  <c r="N1356" i="14"/>
  <c r="N1357" i="14"/>
  <c r="N1358" i="14"/>
  <c r="N1359" i="14"/>
  <c r="N1360" i="14"/>
  <c r="N1361" i="14"/>
  <c r="N1362" i="14"/>
  <c r="N1363" i="14"/>
  <c r="N1364" i="14"/>
  <c r="N1365" i="14"/>
  <c r="N1366" i="14"/>
  <c r="N1367" i="14"/>
  <c r="N1368" i="14"/>
  <c r="N1369" i="14"/>
  <c r="N1370" i="14"/>
  <c r="N1371" i="14"/>
  <c r="N1372" i="14"/>
  <c r="N1373" i="14"/>
  <c r="N1374" i="14"/>
  <c r="N1375" i="14"/>
  <c r="N1376" i="14"/>
  <c r="N1377" i="14"/>
  <c r="N1378" i="14"/>
  <c r="N1379" i="14"/>
  <c r="N1380" i="14"/>
  <c r="N1381" i="14"/>
  <c r="N1382" i="14"/>
  <c r="N1383" i="14"/>
  <c r="N1384" i="14"/>
  <c r="N1385" i="14"/>
  <c r="N1386" i="14"/>
  <c r="N1387" i="14"/>
  <c r="N1388" i="14"/>
  <c r="N1389" i="14"/>
  <c r="N1390" i="14"/>
  <c r="N1391" i="14"/>
  <c r="N1392" i="14"/>
  <c r="N1393" i="14"/>
  <c r="N1394" i="14"/>
  <c r="N1395" i="14"/>
  <c r="N1396" i="14"/>
  <c r="N1397" i="14"/>
  <c r="N1398" i="14"/>
  <c r="N1399" i="14"/>
  <c r="N1400" i="14"/>
  <c r="N1401" i="14"/>
  <c r="N1402" i="14"/>
  <c r="N1403" i="14"/>
  <c r="N1404" i="14"/>
  <c r="N1405" i="14"/>
  <c r="N1406" i="14"/>
  <c r="N1407" i="14"/>
  <c r="N1408" i="14"/>
  <c r="N1409" i="14"/>
  <c r="N1410" i="14"/>
  <c r="N1411" i="14"/>
  <c r="N1412" i="14"/>
  <c r="N1413" i="14"/>
  <c r="N1414" i="14"/>
  <c r="N1415" i="14"/>
  <c r="N1416" i="14"/>
  <c r="N1417" i="14"/>
  <c r="N1418" i="14"/>
  <c r="N1419" i="14"/>
  <c r="N1420" i="14"/>
  <c r="N1421" i="14"/>
  <c r="N1422" i="14"/>
  <c r="N1423" i="14"/>
  <c r="N1424" i="14"/>
  <c r="N1425" i="14"/>
  <c r="N1426" i="14"/>
  <c r="N1427" i="14"/>
  <c r="N1428" i="14"/>
  <c r="N1429" i="14"/>
  <c r="N1430" i="14"/>
  <c r="N1431" i="14"/>
  <c r="N1432" i="14"/>
  <c r="N1433" i="14"/>
  <c r="N1434" i="14"/>
  <c r="N1435" i="14"/>
  <c r="N1436" i="14"/>
  <c r="N1437" i="14"/>
  <c r="N1438" i="14"/>
  <c r="N1439" i="14"/>
  <c r="N1440" i="14"/>
  <c r="N1441" i="14"/>
  <c r="N1442" i="14"/>
  <c r="N1443" i="14"/>
  <c r="N1444" i="14"/>
  <c r="N1445" i="14"/>
  <c r="N1446" i="14"/>
  <c r="N1447" i="14"/>
  <c r="N1448" i="14"/>
  <c r="N1449" i="14"/>
  <c r="N1450" i="14"/>
  <c r="N1451" i="14"/>
  <c r="N1452" i="14"/>
  <c r="N1453" i="14"/>
  <c r="N1454" i="14"/>
  <c r="N1455" i="14"/>
  <c r="N1456" i="14"/>
  <c r="N1457" i="14"/>
  <c r="N1458" i="14"/>
  <c r="N1459" i="14"/>
  <c r="N1460" i="14"/>
  <c r="N1461" i="14"/>
  <c r="N1462" i="14"/>
  <c r="N1463" i="14"/>
  <c r="N1464" i="14"/>
  <c r="N1465" i="14"/>
  <c r="N1466" i="14"/>
  <c r="N1467" i="14"/>
  <c r="N1468" i="14"/>
  <c r="N1469" i="14"/>
  <c r="N1470" i="14"/>
  <c r="N1471" i="14"/>
  <c r="N1472" i="14"/>
  <c r="N1473" i="14"/>
  <c r="N1474" i="14"/>
  <c r="N1475" i="14"/>
  <c r="N1476" i="14"/>
  <c r="N1477" i="14"/>
  <c r="N1478" i="14"/>
  <c r="N1479" i="14"/>
  <c r="N1480" i="14"/>
  <c r="N1481" i="14"/>
  <c r="N1482" i="14"/>
  <c r="N1483" i="14"/>
  <c r="N1484" i="14"/>
  <c r="N1485" i="14"/>
  <c r="N1486" i="14"/>
  <c r="N1487" i="14"/>
  <c r="N1488" i="14"/>
  <c r="N1489" i="14"/>
  <c r="N1490" i="14"/>
  <c r="N1491" i="14"/>
  <c r="N1492" i="14"/>
  <c r="N1493" i="14"/>
  <c r="N1494" i="14"/>
  <c r="N1495" i="14"/>
  <c r="N1496" i="14"/>
  <c r="N1497" i="14"/>
  <c r="N1498" i="14"/>
  <c r="N1499" i="14"/>
  <c r="N1500" i="14"/>
  <c r="N1501" i="14"/>
  <c r="N1502" i="14"/>
  <c r="N1503" i="14"/>
  <c r="N1504" i="14"/>
  <c r="N1505" i="14"/>
  <c r="N1506" i="14"/>
  <c r="N1507" i="14"/>
  <c r="N1508" i="14"/>
  <c r="N1509" i="14"/>
  <c r="N1510" i="14"/>
  <c r="N1511" i="14"/>
  <c r="N1512" i="14"/>
  <c r="N1513" i="14"/>
  <c r="N1514" i="14"/>
  <c r="N1515" i="14"/>
  <c r="N1516" i="14"/>
  <c r="N1517" i="14"/>
  <c r="N1518" i="14"/>
  <c r="N1519" i="14"/>
  <c r="N1520" i="14"/>
  <c r="N1521" i="14"/>
  <c r="N1522" i="14"/>
  <c r="N1523" i="14"/>
  <c r="N1524" i="14"/>
  <c r="N1525" i="14"/>
  <c r="N1526" i="14"/>
  <c r="N1527" i="14"/>
  <c r="N1528" i="14"/>
  <c r="N1529" i="14"/>
  <c r="N1530" i="14"/>
  <c r="N1531" i="14"/>
  <c r="N1532" i="14"/>
  <c r="N1533" i="14"/>
  <c r="N1534" i="14"/>
  <c r="N1535" i="14"/>
  <c r="N1536" i="14"/>
  <c r="N1537" i="14"/>
  <c r="N1538" i="14"/>
  <c r="N1539" i="14"/>
  <c r="N1540" i="14"/>
  <c r="N1541" i="14"/>
  <c r="N1542" i="14"/>
  <c r="N1543" i="14"/>
  <c r="N1544" i="14"/>
  <c r="N1545" i="14"/>
  <c r="N1546" i="14"/>
  <c r="N1547" i="14"/>
  <c r="N1548" i="14"/>
  <c r="N1549" i="14"/>
  <c r="N1550" i="14"/>
  <c r="N1551" i="14"/>
  <c r="N1552" i="14"/>
  <c r="N1553" i="14"/>
  <c r="N1554" i="14"/>
  <c r="N1555" i="14"/>
  <c r="N1556" i="14"/>
  <c r="N1557" i="14"/>
  <c r="N1558" i="14"/>
  <c r="N1559" i="14"/>
  <c r="N1560" i="14"/>
  <c r="N1561" i="14"/>
  <c r="N1562" i="14"/>
  <c r="N1563" i="14"/>
  <c r="N1564" i="14"/>
  <c r="N1565" i="14"/>
  <c r="N1566" i="14"/>
  <c r="N1567" i="14"/>
  <c r="N1568" i="14"/>
  <c r="N1569" i="14"/>
  <c r="N1570" i="14"/>
  <c r="N1571" i="14"/>
  <c r="N1572" i="14"/>
  <c r="N1573" i="14"/>
  <c r="N1574" i="14"/>
  <c r="N1575" i="14"/>
  <c r="N1576" i="14"/>
  <c r="N1577" i="14"/>
  <c r="N1578" i="14"/>
  <c r="N1579" i="14"/>
  <c r="N1580" i="14"/>
  <c r="N1581" i="14"/>
  <c r="N1582" i="14"/>
  <c r="N1583" i="14"/>
  <c r="N1584" i="14"/>
  <c r="N1585" i="14"/>
  <c r="N1586" i="14"/>
  <c r="N1587" i="14"/>
  <c r="N1588" i="14"/>
  <c r="N1589" i="14"/>
  <c r="N1590" i="14"/>
  <c r="N1591" i="14"/>
  <c r="N1592" i="14"/>
  <c r="N1593" i="14"/>
  <c r="N1594" i="14"/>
  <c r="N1595" i="14"/>
  <c r="N1596" i="14"/>
  <c r="N1597" i="14"/>
  <c r="N1598" i="14"/>
  <c r="N1599" i="14"/>
  <c r="N1600" i="14"/>
  <c r="N1601" i="14"/>
  <c r="N1602" i="14"/>
  <c r="N1603" i="14"/>
  <c r="N1604" i="14"/>
  <c r="N1605" i="14"/>
  <c r="N1606" i="14"/>
  <c r="N1607" i="14"/>
  <c r="N1608" i="14"/>
  <c r="N1609" i="14"/>
  <c r="N1610" i="14"/>
  <c r="N1611" i="14"/>
  <c r="N1612" i="14"/>
  <c r="N1613" i="14"/>
  <c r="N1614" i="14"/>
  <c r="N1615" i="14"/>
  <c r="N1616" i="14"/>
  <c r="N1617" i="14"/>
  <c r="N1618" i="14"/>
  <c r="N1619" i="14"/>
  <c r="N1620" i="14"/>
  <c r="N1621" i="14"/>
  <c r="N1622" i="14"/>
  <c r="N1623" i="14"/>
  <c r="N1624" i="14"/>
  <c r="N1625" i="14"/>
  <c r="N1626" i="14"/>
  <c r="N1627" i="14"/>
  <c r="N1628" i="14"/>
  <c r="N1629" i="14"/>
  <c r="N1630" i="14"/>
  <c r="N1631" i="14"/>
  <c r="N1632" i="14"/>
  <c r="N1633" i="14"/>
  <c r="N1634" i="14"/>
  <c r="N1635" i="14"/>
  <c r="N1636" i="14"/>
  <c r="N1637" i="14"/>
  <c r="N1638" i="14"/>
  <c r="N1639" i="14"/>
  <c r="N1640" i="14"/>
  <c r="N1641" i="14"/>
  <c r="N1642" i="14"/>
  <c r="N1643" i="14"/>
  <c r="N1644" i="14"/>
  <c r="N1645" i="14"/>
  <c r="N1646" i="14"/>
  <c r="N1647" i="14"/>
  <c r="N1648" i="14"/>
  <c r="N1649" i="14"/>
  <c r="N1650" i="14"/>
  <c r="N1651" i="14"/>
  <c r="N1652" i="14"/>
  <c r="N1653" i="14"/>
  <c r="N1654" i="14"/>
  <c r="N1655" i="14"/>
  <c r="N1656" i="14"/>
  <c r="N1657" i="14"/>
  <c r="N1658" i="14"/>
  <c r="N1659" i="14"/>
  <c r="N1660" i="14"/>
  <c r="N1661" i="14"/>
  <c r="N1662" i="14"/>
  <c r="N1663" i="14"/>
  <c r="N1664" i="14"/>
  <c r="N1665" i="14"/>
  <c r="N1666" i="14"/>
  <c r="N1667" i="14"/>
  <c r="N1668" i="14"/>
  <c r="N1669" i="14"/>
  <c r="N1670" i="14"/>
  <c r="N1671" i="14"/>
  <c r="N1672" i="14"/>
  <c r="N1673" i="14"/>
  <c r="N1674" i="14"/>
  <c r="N1675" i="14"/>
  <c r="N1676" i="14"/>
  <c r="N1677" i="14"/>
  <c r="N1678" i="14"/>
  <c r="N1679" i="14"/>
  <c r="N1680" i="14"/>
  <c r="N1681" i="14"/>
  <c r="N1682" i="14"/>
  <c r="N1683" i="14"/>
  <c r="N1684" i="14"/>
  <c r="N1685" i="14"/>
  <c r="N1686" i="14"/>
  <c r="N1687" i="14"/>
  <c r="N1688" i="14"/>
  <c r="N1689" i="14"/>
  <c r="N1690" i="14"/>
  <c r="N1691" i="14"/>
  <c r="N1692" i="14"/>
  <c r="N1693" i="14"/>
  <c r="N1694" i="14"/>
  <c r="N1695" i="14"/>
  <c r="N1696" i="14"/>
  <c r="N1697" i="14"/>
  <c r="N1698" i="14"/>
  <c r="N1699" i="14"/>
  <c r="N1700" i="14"/>
  <c r="N1701" i="14"/>
  <c r="N1702" i="14"/>
  <c r="N1703" i="14"/>
  <c r="N1704" i="14"/>
  <c r="N1705" i="14"/>
  <c r="N1706" i="14"/>
  <c r="N1707" i="14"/>
  <c r="N1708" i="14"/>
  <c r="N1709" i="14"/>
  <c r="N1710" i="14"/>
  <c r="N1711" i="14"/>
  <c r="N1712" i="14"/>
  <c r="N1713" i="14"/>
  <c r="N1714" i="14"/>
  <c r="N1715" i="14"/>
  <c r="N1716" i="14"/>
  <c r="N1717" i="14"/>
  <c r="N1718" i="14"/>
  <c r="N1719" i="14"/>
  <c r="N1720" i="14"/>
  <c r="N1721" i="14"/>
  <c r="N1722" i="14"/>
  <c r="N1723" i="14"/>
  <c r="N1724" i="14"/>
  <c r="N1725" i="14"/>
  <c r="N1726" i="14"/>
  <c r="N1727" i="14"/>
  <c r="N1728" i="14"/>
  <c r="N1729" i="14"/>
  <c r="N1730" i="14"/>
  <c r="N1731" i="14"/>
  <c r="N1732" i="14"/>
  <c r="N1733" i="14"/>
  <c r="N1734" i="14"/>
  <c r="N1735" i="14"/>
  <c r="N1736" i="14"/>
  <c r="N1737" i="14"/>
  <c r="N1738" i="14"/>
  <c r="N1739" i="14"/>
  <c r="N1740" i="14"/>
  <c r="N1741" i="14"/>
  <c r="N1742" i="14"/>
  <c r="N1743" i="14"/>
  <c r="N1744" i="14"/>
  <c r="N1745" i="14"/>
  <c r="N1746" i="14"/>
  <c r="N1747" i="14"/>
  <c r="N1748" i="14"/>
  <c r="N1749" i="14"/>
  <c r="N1750" i="14"/>
  <c r="N1751" i="14"/>
  <c r="N1752" i="14"/>
  <c r="N1753" i="14"/>
  <c r="N1754" i="14"/>
  <c r="N1755" i="14"/>
  <c r="N1756" i="14"/>
  <c r="N1757" i="14"/>
  <c r="N1758" i="14"/>
  <c r="N1759" i="14"/>
  <c r="N1760" i="14"/>
  <c r="N1761" i="14"/>
  <c r="N1762" i="14"/>
  <c r="N1763" i="14"/>
  <c r="N1764" i="14"/>
  <c r="N1765" i="14"/>
  <c r="N1766" i="14"/>
  <c r="N1767" i="14"/>
  <c r="N1768" i="14"/>
  <c r="N1769" i="14"/>
  <c r="N1770" i="14"/>
  <c r="N1771" i="14"/>
  <c r="N1772" i="14"/>
  <c r="N1773" i="14"/>
  <c r="N1774" i="14"/>
  <c r="N1775" i="14"/>
  <c r="N1776" i="14"/>
  <c r="N1777" i="14"/>
  <c r="N1778" i="14"/>
  <c r="N1779" i="14"/>
  <c r="N1780" i="14"/>
  <c r="N1781" i="14"/>
  <c r="N1782" i="14"/>
  <c r="N1783" i="14"/>
  <c r="N1784" i="14"/>
  <c r="N1785" i="14"/>
  <c r="N1786" i="14"/>
  <c r="N1787" i="14"/>
  <c r="N1788" i="14"/>
  <c r="N1789" i="14"/>
  <c r="N1790" i="14"/>
  <c r="N1791" i="14"/>
  <c r="N1792" i="14"/>
  <c r="N1793" i="14"/>
  <c r="N1794" i="14"/>
  <c r="N1795" i="14"/>
  <c r="N1796" i="14"/>
  <c r="N1797" i="14"/>
  <c r="N1798" i="14"/>
  <c r="N1799" i="14"/>
  <c r="N1800" i="14"/>
  <c r="N1801" i="14"/>
  <c r="N1802" i="14"/>
  <c r="N1803" i="14"/>
  <c r="N1804" i="14"/>
  <c r="N1805" i="14"/>
  <c r="N1806" i="14"/>
  <c r="N1807" i="14"/>
  <c r="N1808" i="14"/>
  <c r="N1809" i="14"/>
  <c r="N1810" i="14"/>
  <c r="N1811" i="14"/>
  <c r="N1812" i="14"/>
  <c r="N1813" i="14"/>
  <c r="N1814" i="14"/>
  <c r="N1815" i="14"/>
  <c r="N1816" i="14"/>
  <c r="N1817" i="14"/>
  <c r="N1818" i="14"/>
  <c r="N1819" i="14"/>
  <c r="N1820" i="14"/>
  <c r="N1821" i="14"/>
  <c r="N1822" i="14"/>
  <c r="N1823" i="14"/>
  <c r="N1824" i="14"/>
  <c r="N1825" i="14"/>
  <c r="N1826" i="14"/>
  <c r="N1827" i="14"/>
  <c r="N1828" i="14"/>
  <c r="N1829" i="14"/>
  <c r="N1830" i="14"/>
  <c r="N1831" i="14"/>
  <c r="N1832" i="14"/>
  <c r="N1833" i="14"/>
  <c r="N1834" i="14"/>
  <c r="N1835" i="14"/>
  <c r="N1836" i="14"/>
  <c r="N1837" i="14"/>
  <c r="N1838" i="14"/>
  <c r="N1839" i="14"/>
  <c r="N1840" i="14"/>
  <c r="N1841" i="14"/>
  <c r="N1842" i="14"/>
  <c r="N1843" i="14"/>
  <c r="N1844" i="14"/>
  <c r="N1845" i="14"/>
  <c r="N1846" i="14"/>
  <c r="N1847" i="14"/>
  <c r="N1848" i="14"/>
  <c r="N1849" i="14"/>
  <c r="N1850" i="14"/>
  <c r="N1851" i="14"/>
  <c r="N1852" i="14"/>
  <c r="N1853" i="14"/>
  <c r="N1854" i="14"/>
  <c r="N1855" i="14"/>
  <c r="N1856" i="14"/>
  <c r="N1857" i="14"/>
  <c r="N1858" i="14"/>
  <c r="N1859" i="14"/>
  <c r="N1860" i="14"/>
  <c r="N1861" i="14"/>
  <c r="N1862" i="14"/>
  <c r="N1863" i="14"/>
  <c r="N1864" i="14"/>
  <c r="N1865" i="14"/>
  <c r="N1866" i="14"/>
  <c r="N1867" i="14"/>
  <c r="N1868" i="14"/>
  <c r="N1869" i="14"/>
  <c r="N1870" i="14"/>
  <c r="N1871" i="14"/>
  <c r="N1872" i="14"/>
  <c r="N1873" i="14"/>
  <c r="N1874" i="14"/>
  <c r="N1875" i="14"/>
  <c r="N1876" i="14"/>
  <c r="N1877" i="14"/>
  <c r="N1878" i="14"/>
  <c r="N1879" i="14"/>
  <c r="N1880" i="14"/>
  <c r="N1881" i="14"/>
  <c r="N1882" i="14"/>
  <c r="N1883" i="14"/>
  <c r="N1884" i="14"/>
  <c r="N1885" i="14"/>
  <c r="N1886" i="14"/>
  <c r="N1887" i="14"/>
  <c r="N1888" i="14"/>
  <c r="N1889" i="14"/>
  <c r="N1890" i="14"/>
  <c r="N1891" i="14"/>
  <c r="N1892" i="14"/>
  <c r="N1893" i="14"/>
  <c r="N1894" i="14"/>
  <c r="N1895" i="14"/>
  <c r="N1896" i="14"/>
  <c r="N1897" i="14"/>
  <c r="N1898" i="14"/>
  <c r="N1899" i="14"/>
  <c r="N1900" i="14"/>
  <c r="N1901" i="14"/>
  <c r="N1902" i="14"/>
  <c r="N1903" i="14"/>
  <c r="N1904" i="14"/>
  <c r="N1905" i="14"/>
  <c r="N1906" i="14"/>
  <c r="N1907" i="14"/>
  <c r="N1908" i="14"/>
  <c r="N1909" i="14"/>
  <c r="N1910" i="14"/>
  <c r="N1911" i="14"/>
  <c r="N1912" i="14"/>
  <c r="N1913" i="14"/>
  <c r="N1914" i="14"/>
  <c r="N1915" i="14"/>
  <c r="N1916" i="14"/>
  <c r="N1917" i="14"/>
  <c r="N1918" i="14"/>
  <c r="N1919" i="14"/>
  <c r="N1920" i="14"/>
  <c r="N1921" i="14"/>
  <c r="N1922" i="14"/>
  <c r="N1923" i="14"/>
  <c r="N1924" i="14"/>
  <c r="N1925" i="14"/>
  <c r="N1926" i="14"/>
  <c r="N1927" i="14"/>
  <c r="N1928" i="14"/>
  <c r="N1929" i="14"/>
  <c r="N1930" i="14"/>
  <c r="N1931" i="14"/>
  <c r="N1932" i="14"/>
  <c r="N1933" i="14"/>
  <c r="N1934" i="14"/>
  <c r="N1935" i="14"/>
  <c r="N1936" i="14"/>
  <c r="N1937" i="14"/>
  <c r="N1938" i="14"/>
  <c r="N1939" i="14"/>
  <c r="N1940" i="14"/>
  <c r="N1941" i="14"/>
  <c r="N1942" i="14"/>
  <c r="N1943" i="14"/>
  <c r="N1944" i="14"/>
  <c r="N1945" i="14"/>
  <c r="N1946" i="14"/>
  <c r="N1947" i="14"/>
  <c r="N1948" i="14"/>
  <c r="N1949" i="14"/>
  <c r="N1950" i="14"/>
  <c r="N1951" i="14"/>
  <c r="N1952" i="14"/>
  <c r="N1953" i="14"/>
  <c r="N1954" i="14"/>
  <c r="N1955" i="14"/>
  <c r="N1956" i="14"/>
  <c r="N1957" i="14"/>
  <c r="N1958" i="14"/>
  <c r="N1959" i="14"/>
  <c r="N1960" i="14"/>
  <c r="N1961" i="14"/>
  <c r="N1962" i="14"/>
  <c r="N1963" i="14"/>
  <c r="N1964" i="14"/>
  <c r="N1965" i="14"/>
  <c r="N1966" i="14"/>
  <c r="N1967" i="14"/>
  <c r="N1968" i="14"/>
  <c r="N1969" i="14"/>
  <c r="N1970" i="14"/>
  <c r="N1971" i="14"/>
  <c r="N1972" i="14"/>
  <c r="N1973" i="14"/>
  <c r="N1974" i="14"/>
  <c r="N1975" i="14"/>
  <c r="N1976" i="14"/>
  <c r="N1977" i="14"/>
  <c r="N1978" i="14"/>
  <c r="N1979" i="14"/>
  <c r="N1980" i="14"/>
  <c r="N1981" i="14"/>
  <c r="N1982" i="14"/>
  <c r="N1983" i="14"/>
  <c r="N1984" i="14"/>
  <c r="N1985" i="14"/>
  <c r="N1986" i="14"/>
  <c r="N1987" i="14"/>
  <c r="N1988" i="14"/>
  <c r="N1989" i="14"/>
  <c r="N1990" i="14"/>
  <c r="N1991" i="14"/>
  <c r="N1992" i="14"/>
  <c r="N1993" i="14"/>
  <c r="N1994" i="14"/>
  <c r="N1995" i="14"/>
  <c r="N1996" i="14"/>
  <c r="N1997" i="14"/>
  <c r="N1998" i="14"/>
  <c r="N1999" i="14"/>
  <c r="N2000" i="14"/>
  <c r="N2001" i="14"/>
  <c r="N2002" i="14"/>
  <c r="N2003" i="14"/>
  <c r="N2004" i="14"/>
  <c r="N2005" i="14"/>
  <c r="N2006" i="14"/>
  <c r="N2007" i="14"/>
  <c r="N2008" i="14"/>
  <c r="N2009" i="14"/>
  <c r="N2010" i="14"/>
  <c r="N2011" i="14"/>
  <c r="N2012" i="14"/>
  <c r="N2013" i="14"/>
  <c r="N2014" i="14"/>
  <c r="N2015" i="14"/>
  <c r="N2016" i="14"/>
  <c r="N2017" i="14"/>
  <c r="N2018" i="14"/>
  <c r="N2019" i="14"/>
  <c r="N2020" i="14"/>
  <c r="N2021" i="14"/>
  <c r="N2022" i="14"/>
  <c r="N2023" i="14"/>
  <c r="N2024" i="14"/>
  <c r="N2025" i="14"/>
  <c r="N2026" i="14"/>
  <c r="N2027" i="14"/>
  <c r="N2028" i="14"/>
  <c r="N2029" i="14"/>
  <c r="N2030" i="14"/>
  <c r="N2031" i="14"/>
  <c r="N2032" i="14"/>
  <c r="N2033" i="14"/>
  <c r="N2034" i="14"/>
  <c r="N2035" i="14"/>
  <c r="N2036" i="14"/>
  <c r="N2037" i="14"/>
  <c r="N2038" i="14"/>
  <c r="N2039" i="14"/>
  <c r="N2040" i="14"/>
  <c r="N2041" i="14"/>
  <c r="N2042" i="14"/>
  <c r="N2043" i="14"/>
  <c r="N2044" i="14"/>
  <c r="N2045" i="14"/>
  <c r="N2046" i="14"/>
  <c r="N2047" i="14"/>
  <c r="N2048" i="14"/>
  <c r="N2049" i="14"/>
  <c r="N2050" i="14"/>
  <c r="N2051" i="14"/>
  <c r="N2052" i="14"/>
  <c r="N2053" i="14"/>
  <c r="N2054" i="14"/>
  <c r="N2055" i="14"/>
  <c r="N2056" i="14"/>
  <c r="N2057" i="14"/>
  <c r="N2058" i="14"/>
  <c r="N2059" i="14"/>
  <c r="N2060" i="14"/>
  <c r="N2061" i="14"/>
  <c r="N2062" i="14"/>
  <c r="N2063" i="14"/>
  <c r="N2064" i="14"/>
  <c r="N2065" i="14"/>
  <c r="N2066" i="14"/>
  <c r="N2067" i="14"/>
  <c r="N2068" i="14"/>
  <c r="N2069" i="14"/>
  <c r="N2070" i="14"/>
  <c r="N2071" i="14"/>
  <c r="N2072" i="14"/>
  <c r="N2073" i="14"/>
  <c r="N2074" i="14"/>
  <c r="N2075" i="14"/>
  <c r="N2076" i="14"/>
  <c r="N2077" i="14"/>
  <c r="N2078" i="14"/>
  <c r="N2079" i="14"/>
  <c r="N2080" i="14"/>
  <c r="N2081" i="14"/>
  <c r="N2082" i="14"/>
  <c r="N2083" i="14"/>
  <c r="N2084" i="14"/>
  <c r="N2085" i="14"/>
  <c r="N2086" i="14"/>
  <c r="N2087" i="14"/>
  <c r="N2088" i="14"/>
  <c r="N2089" i="14"/>
  <c r="N2090" i="14"/>
  <c r="N2091" i="14"/>
  <c r="N2092" i="14"/>
  <c r="N2093" i="14"/>
  <c r="N2094" i="14"/>
  <c r="N2095" i="14"/>
  <c r="N2096" i="14"/>
  <c r="N2097" i="14"/>
  <c r="N2098" i="14"/>
  <c r="N2099" i="14"/>
  <c r="N2100" i="14"/>
  <c r="N2101" i="14"/>
  <c r="N2102" i="14"/>
  <c r="N2103" i="14"/>
  <c r="N2104" i="14"/>
  <c r="N2105" i="14"/>
  <c r="N2106" i="14"/>
  <c r="N2107" i="14"/>
  <c r="N2108" i="14"/>
  <c r="N2109" i="14"/>
  <c r="N2110" i="14"/>
  <c r="N2111" i="14"/>
  <c r="N2112" i="14"/>
  <c r="N2113" i="14"/>
  <c r="N2114" i="14"/>
  <c r="N2115" i="14"/>
  <c r="N2116" i="14"/>
  <c r="N2117" i="14"/>
  <c r="N2118" i="14"/>
  <c r="N2119" i="14"/>
  <c r="N2120" i="14"/>
  <c r="N2121" i="14"/>
  <c r="N2122" i="14"/>
  <c r="N2123" i="14"/>
  <c r="N2124" i="14"/>
  <c r="N2125" i="14"/>
  <c r="N2126" i="14"/>
  <c r="N2127" i="14"/>
  <c r="N2128" i="14"/>
  <c r="N2129" i="14"/>
  <c r="N2130" i="14"/>
  <c r="N2131" i="14"/>
  <c r="N2132" i="14"/>
  <c r="N2133" i="14"/>
  <c r="N2134" i="14"/>
  <c r="N2135" i="14"/>
  <c r="N2136" i="14"/>
  <c r="N2137" i="14"/>
  <c r="N2138" i="14"/>
  <c r="N2139" i="14"/>
  <c r="N2140" i="14"/>
  <c r="N2141" i="14"/>
  <c r="N2142" i="14"/>
  <c r="N2143" i="14"/>
  <c r="N2144" i="14"/>
  <c r="N2145" i="14"/>
  <c r="N2146" i="14"/>
  <c r="N2147" i="14"/>
  <c r="N2148" i="14"/>
  <c r="N2149" i="14"/>
  <c r="N2150" i="14"/>
  <c r="N2151" i="14"/>
  <c r="N2152" i="14"/>
  <c r="N2153" i="14"/>
  <c r="N2154" i="14"/>
  <c r="N2155" i="14"/>
  <c r="N2156" i="14"/>
  <c r="L2" i="14"/>
  <c r="M2" i="14" s="1"/>
  <c r="L3" i="14"/>
  <c r="M3" i="14" s="1"/>
  <c r="L4" i="14"/>
  <c r="M4" i="14" s="1"/>
  <c r="L5" i="14"/>
  <c r="M5" i="14" s="1"/>
  <c r="L6" i="14"/>
  <c r="M6" i="14" s="1"/>
  <c r="L7" i="14"/>
  <c r="M7" i="14" s="1"/>
  <c r="L8" i="14"/>
  <c r="M8" i="14" s="1"/>
  <c r="L9" i="14"/>
  <c r="M9" i="14" s="1"/>
  <c r="L10" i="14"/>
  <c r="M10" i="14" s="1"/>
  <c r="L11" i="14"/>
  <c r="M11" i="14" s="1"/>
  <c r="L12" i="14"/>
  <c r="M12" i="14" s="1"/>
  <c r="L13" i="14"/>
  <c r="M13" i="14" s="1"/>
  <c r="L14" i="14"/>
  <c r="M14" i="14" s="1"/>
  <c r="L15" i="14"/>
  <c r="M15" i="14" s="1"/>
  <c r="L16" i="14"/>
  <c r="M16" i="14" s="1"/>
  <c r="L17" i="14"/>
  <c r="M17" i="14" s="1"/>
  <c r="L18" i="14"/>
  <c r="M18" i="14" s="1"/>
  <c r="L19" i="14"/>
  <c r="M19" i="14" s="1"/>
  <c r="L20" i="14"/>
  <c r="M20" i="14" s="1"/>
  <c r="L21" i="14"/>
  <c r="M21" i="14" s="1"/>
  <c r="L22" i="14"/>
  <c r="M22" i="14" s="1"/>
  <c r="L23" i="14"/>
  <c r="M23" i="14" s="1"/>
  <c r="L24" i="14"/>
  <c r="M24" i="14" s="1"/>
  <c r="L25" i="14"/>
  <c r="M25" i="14" s="1"/>
  <c r="L26" i="14"/>
  <c r="M26" i="14" s="1"/>
  <c r="L27" i="14"/>
  <c r="M27" i="14" s="1"/>
  <c r="L28" i="14"/>
  <c r="M28" i="14" s="1"/>
  <c r="L29" i="14"/>
  <c r="M29" i="14" s="1"/>
  <c r="L30" i="14"/>
  <c r="M30" i="14" s="1"/>
  <c r="L31" i="14"/>
  <c r="M31" i="14" s="1"/>
  <c r="L32" i="14"/>
  <c r="M32" i="14" s="1"/>
  <c r="L33" i="14"/>
  <c r="M33" i="14" s="1"/>
  <c r="L34" i="14"/>
  <c r="M34" i="14" s="1"/>
  <c r="L35" i="14"/>
  <c r="M35" i="14" s="1"/>
  <c r="L36" i="14"/>
  <c r="M36" i="14" s="1"/>
  <c r="L37" i="14"/>
  <c r="M37" i="14" s="1"/>
  <c r="L38" i="14"/>
  <c r="M38" i="14" s="1"/>
  <c r="L39" i="14"/>
  <c r="M39" i="14" s="1"/>
  <c r="L40" i="14"/>
  <c r="M40" i="14" s="1"/>
  <c r="L41" i="14"/>
  <c r="M41" i="14" s="1"/>
  <c r="L42" i="14"/>
  <c r="M42" i="14" s="1"/>
  <c r="L43" i="14"/>
  <c r="M43" i="14" s="1"/>
  <c r="L44" i="14"/>
  <c r="M44" i="14" s="1"/>
  <c r="L45" i="14"/>
  <c r="M45" i="14" s="1"/>
  <c r="L46" i="14"/>
  <c r="M46" i="14" s="1"/>
  <c r="L47" i="14"/>
  <c r="M47" i="14" s="1"/>
  <c r="L48" i="14"/>
  <c r="M48" i="14" s="1"/>
  <c r="L49" i="14"/>
  <c r="M49" i="14" s="1"/>
  <c r="L50" i="14"/>
  <c r="M50" i="14" s="1"/>
  <c r="L51" i="14"/>
  <c r="M51" i="14" s="1"/>
  <c r="L52" i="14"/>
  <c r="M52" i="14" s="1"/>
  <c r="L53" i="14"/>
  <c r="M53" i="14" s="1"/>
  <c r="L54" i="14"/>
  <c r="M54" i="14" s="1"/>
  <c r="L55" i="14"/>
  <c r="M55" i="14" s="1"/>
  <c r="L56" i="14"/>
  <c r="M56" i="14" s="1"/>
  <c r="L57" i="14"/>
  <c r="M57" i="14" s="1"/>
  <c r="L58" i="14"/>
  <c r="M58" i="14" s="1"/>
  <c r="L59" i="14"/>
  <c r="M59" i="14" s="1"/>
  <c r="L60" i="14"/>
  <c r="M60" i="14" s="1"/>
  <c r="L61" i="14"/>
  <c r="M61" i="14" s="1"/>
  <c r="L62" i="14"/>
  <c r="M62" i="14" s="1"/>
  <c r="L63" i="14"/>
  <c r="M63" i="14" s="1"/>
  <c r="L64" i="14"/>
  <c r="M64" i="14" s="1"/>
  <c r="L65" i="14"/>
  <c r="M65" i="14" s="1"/>
  <c r="L66" i="14"/>
  <c r="M66" i="14" s="1"/>
  <c r="L67" i="14"/>
  <c r="M67" i="14" s="1"/>
  <c r="L68" i="14"/>
  <c r="M68" i="14" s="1"/>
  <c r="L69" i="14"/>
  <c r="M69" i="14" s="1"/>
  <c r="L70" i="14"/>
  <c r="M70" i="14" s="1"/>
  <c r="L71" i="14"/>
  <c r="M71" i="14" s="1"/>
  <c r="L72" i="14"/>
  <c r="M72" i="14" s="1"/>
  <c r="L73" i="14"/>
  <c r="M73" i="14" s="1"/>
  <c r="L74" i="14"/>
  <c r="M74" i="14" s="1"/>
  <c r="L75" i="14"/>
  <c r="M75" i="14" s="1"/>
  <c r="L76" i="14"/>
  <c r="M76" i="14" s="1"/>
  <c r="L77" i="14"/>
  <c r="M77" i="14" s="1"/>
  <c r="L78" i="14"/>
  <c r="M78" i="14" s="1"/>
  <c r="L79" i="14"/>
  <c r="M79" i="14" s="1"/>
  <c r="L80" i="14"/>
  <c r="M80" i="14" s="1"/>
  <c r="L81" i="14"/>
  <c r="M81" i="14" s="1"/>
  <c r="L82" i="14"/>
  <c r="M82" i="14" s="1"/>
  <c r="L83" i="14"/>
  <c r="M83" i="14" s="1"/>
  <c r="L84" i="14"/>
  <c r="M84" i="14" s="1"/>
  <c r="L85" i="14"/>
  <c r="M85" i="14" s="1"/>
  <c r="L86" i="14"/>
  <c r="M86" i="14" s="1"/>
  <c r="L87" i="14"/>
  <c r="M87" i="14" s="1"/>
  <c r="L88" i="14"/>
  <c r="M88" i="14" s="1"/>
  <c r="L89" i="14"/>
  <c r="M89" i="14" s="1"/>
  <c r="L90" i="14"/>
  <c r="M90" i="14" s="1"/>
  <c r="L91" i="14"/>
  <c r="M91" i="14" s="1"/>
  <c r="L92" i="14"/>
  <c r="M92" i="14" s="1"/>
  <c r="L93" i="14"/>
  <c r="M93" i="14" s="1"/>
  <c r="L94" i="14"/>
  <c r="M94" i="14" s="1"/>
  <c r="L95" i="14"/>
  <c r="M95" i="14" s="1"/>
  <c r="L96" i="14"/>
  <c r="M96" i="14" s="1"/>
  <c r="L97" i="14"/>
  <c r="M97" i="14" s="1"/>
  <c r="L98" i="14"/>
  <c r="M98" i="14" s="1"/>
  <c r="L99" i="14"/>
  <c r="M99" i="14" s="1"/>
  <c r="L100" i="14"/>
  <c r="M100" i="14" s="1"/>
  <c r="L101" i="14"/>
  <c r="M101" i="14" s="1"/>
  <c r="L102" i="14"/>
  <c r="M102" i="14" s="1"/>
  <c r="L103" i="14"/>
  <c r="M103" i="14" s="1"/>
  <c r="L104" i="14"/>
  <c r="M104" i="14" s="1"/>
  <c r="L105" i="14"/>
  <c r="M105" i="14" s="1"/>
  <c r="L106" i="14"/>
  <c r="M106" i="14" s="1"/>
  <c r="L107" i="14"/>
  <c r="M107" i="14" s="1"/>
  <c r="L108" i="14"/>
  <c r="M108" i="14" s="1"/>
  <c r="L109" i="14"/>
  <c r="M109" i="14" s="1"/>
  <c r="L110" i="14"/>
  <c r="M110" i="14" s="1"/>
  <c r="L111" i="14"/>
  <c r="M111" i="14" s="1"/>
  <c r="L112" i="14"/>
  <c r="M112" i="14" s="1"/>
  <c r="L113" i="14"/>
  <c r="M113" i="14" s="1"/>
  <c r="L114" i="14"/>
  <c r="M114" i="14" s="1"/>
  <c r="L115" i="14"/>
  <c r="M115" i="14" s="1"/>
  <c r="L116" i="14"/>
  <c r="M116" i="14" s="1"/>
  <c r="L117" i="14"/>
  <c r="M117" i="14" s="1"/>
  <c r="L118" i="14"/>
  <c r="M118" i="14" s="1"/>
  <c r="L119" i="14"/>
  <c r="M119" i="14" s="1"/>
  <c r="L120" i="14"/>
  <c r="M120" i="14" s="1"/>
  <c r="L121" i="14"/>
  <c r="M121" i="14" s="1"/>
  <c r="L122" i="14"/>
  <c r="M122" i="14" s="1"/>
  <c r="L123" i="14"/>
  <c r="M123" i="14" s="1"/>
  <c r="L124" i="14"/>
  <c r="M124" i="14" s="1"/>
  <c r="L125" i="14"/>
  <c r="M125" i="14" s="1"/>
  <c r="L126" i="14"/>
  <c r="M126" i="14" s="1"/>
  <c r="L127" i="14"/>
  <c r="M127" i="14" s="1"/>
  <c r="L128" i="14"/>
  <c r="M128" i="14" s="1"/>
  <c r="L129" i="14"/>
  <c r="M129" i="14" s="1"/>
  <c r="L130" i="14"/>
  <c r="M130" i="14" s="1"/>
  <c r="L131" i="14"/>
  <c r="M131" i="14" s="1"/>
  <c r="L132" i="14"/>
  <c r="M132" i="14" s="1"/>
  <c r="L133" i="14"/>
  <c r="M133" i="14" s="1"/>
  <c r="L134" i="14"/>
  <c r="M134" i="14" s="1"/>
  <c r="L135" i="14"/>
  <c r="M135" i="14" s="1"/>
  <c r="L136" i="14"/>
  <c r="M136" i="14" s="1"/>
  <c r="L137" i="14"/>
  <c r="M137" i="14" s="1"/>
  <c r="L138" i="14"/>
  <c r="M138" i="14" s="1"/>
  <c r="L139" i="14"/>
  <c r="M139" i="14" s="1"/>
  <c r="L140" i="14"/>
  <c r="M140" i="14" s="1"/>
  <c r="L141" i="14"/>
  <c r="M141" i="14" s="1"/>
  <c r="L142" i="14"/>
  <c r="M142" i="14" s="1"/>
  <c r="L143" i="14"/>
  <c r="M143" i="14" s="1"/>
  <c r="L144" i="14"/>
  <c r="M144" i="14" s="1"/>
  <c r="L145" i="14"/>
  <c r="M145" i="14" s="1"/>
  <c r="L146" i="14"/>
  <c r="M146" i="14" s="1"/>
  <c r="L147" i="14"/>
  <c r="M147" i="14" s="1"/>
  <c r="L148" i="14"/>
  <c r="M148" i="14" s="1"/>
  <c r="L149" i="14"/>
  <c r="M149" i="14" s="1"/>
  <c r="L150" i="14"/>
  <c r="M150" i="14" s="1"/>
  <c r="L151" i="14"/>
  <c r="M151" i="14" s="1"/>
  <c r="L152" i="14"/>
  <c r="M152" i="14" s="1"/>
  <c r="L153" i="14"/>
  <c r="M153" i="14" s="1"/>
  <c r="L154" i="14"/>
  <c r="M154" i="14" s="1"/>
  <c r="L155" i="14"/>
  <c r="M155" i="14" s="1"/>
  <c r="L156" i="14"/>
  <c r="M156" i="14" s="1"/>
  <c r="L157" i="14"/>
  <c r="M157" i="14" s="1"/>
  <c r="L158" i="14"/>
  <c r="M158" i="14" s="1"/>
  <c r="L159" i="14"/>
  <c r="M159" i="14" s="1"/>
  <c r="L160" i="14"/>
  <c r="M160" i="14" s="1"/>
  <c r="L161" i="14"/>
  <c r="M161" i="14" s="1"/>
  <c r="L162" i="14"/>
  <c r="M162" i="14" s="1"/>
  <c r="L163" i="14"/>
  <c r="M163" i="14" s="1"/>
  <c r="L164" i="14"/>
  <c r="M164" i="14" s="1"/>
  <c r="L165" i="14"/>
  <c r="M165" i="14" s="1"/>
  <c r="L166" i="14"/>
  <c r="M166" i="14" s="1"/>
  <c r="L167" i="14"/>
  <c r="M167" i="14" s="1"/>
  <c r="L168" i="14"/>
  <c r="M168" i="14" s="1"/>
  <c r="L169" i="14"/>
  <c r="M169" i="14" s="1"/>
  <c r="L170" i="14"/>
  <c r="M170" i="14" s="1"/>
  <c r="L171" i="14"/>
  <c r="M171" i="14" s="1"/>
  <c r="L172" i="14"/>
  <c r="M172" i="14" s="1"/>
  <c r="L173" i="14"/>
  <c r="M173" i="14" s="1"/>
  <c r="L174" i="14"/>
  <c r="M174" i="14" s="1"/>
  <c r="L175" i="14"/>
  <c r="M175" i="14" s="1"/>
  <c r="L176" i="14"/>
  <c r="M176" i="14" s="1"/>
  <c r="L177" i="14"/>
  <c r="M177" i="14" s="1"/>
  <c r="L178" i="14"/>
  <c r="M178" i="14" s="1"/>
  <c r="L179" i="14"/>
  <c r="M179" i="14" s="1"/>
  <c r="L180" i="14"/>
  <c r="M180" i="14" s="1"/>
  <c r="L181" i="14"/>
  <c r="M181" i="14" s="1"/>
  <c r="L182" i="14"/>
  <c r="M182" i="14" s="1"/>
  <c r="L183" i="14"/>
  <c r="M183" i="14" s="1"/>
  <c r="L184" i="14"/>
  <c r="M184" i="14" s="1"/>
  <c r="L185" i="14"/>
  <c r="M185" i="14" s="1"/>
  <c r="L186" i="14"/>
  <c r="M186" i="14" s="1"/>
  <c r="L187" i="14"/>
  <c r="M187" i="14" s="1"/>
  <c r="L188" i="14"/>
  <c r="M188" i="14" s="1"/>
  <c r="L189" i="14"/>
  <c r="M189" i="14" s="1"/>
  <c r="L190" i="14"/>
  <c r="M190" i="14" s="1"/>
  <c r="L191" i="14"/>
  <c r="M191" i="14" s="1"/>
  <c r="L192" i="14"/>
  <c r="M192" i="14" s="1"/>
  <c r="L193" i="14"/>
  <c r="M193" i="14" s="1"/>
  <c r="L194" i="14"/>
  <c r="M194" i="14" s="1"/>
  <c r="L195" i="14"/>
  <c r="M195" i="14" s="1"/>
  <c r="L196" i="14"/>
  <c r="M196" i="14" s="1"/>
  <c r="L197" i="14"/>
  <c r="M197" i="14" s="1"/>
  <c r="L198" i="14"/>
  <c r="M198" i="14" s="1"/>
  <c r="L199" i="14"/>
  <c r="M199" i="14" s="1"/>
  <c r="L200" i="14"/>
  <c r="M200" i="14" s="1"/>
  <c r="L201" i="14"/>
  <c r="M201" i="14" s="1"/>
  <c r="L202" i="14"/>
  <c r="M202" i="14" s="1"/>
  <c r="L203" i="14"/>
  <c r="M203" i="14" s="1"/>
  <c r="L204" i="14"/>
  <c r="M204" i="14" s="1"/>
  <c r="L205" i="14"/>
  <c r="M205" i="14" s="1"/>
  <c r="L206" i="14"/>
  <c r="M206" i="14" s="1"/>
  <c r="L207" i="14"/>
  <c r="M207" i="14" s="1"/>
  <c r="L208" i="14"/>
  <c r="M208" i="14" s="1"/>
  <c r="L209" i="14"/>
  <c r="M209" i="14" s="1"/>
  <c r="L210" i="14"/>
  <c r="M210" i="14" s="1"/>
  <c r="L211" i="14"/>
  <c r="M211" i="14" s="1"/>
  <c r="L212" i="14"/>
  <c r="M212" i="14" s="1"/>
  <c r="L213" i="14"/>
  <c r="M213" i="14" s="1"/>
  <c r="L214" i="14"/>
  <c r="M214" i="14" s="1"/>
  <c r="L215" i="14"/>
  <c r="M215" i="14" s="1"/>
  <c r="L216" i="14"/>
  <c r="M216" i="14" s="1"/>
  <c r="L217" i="14"/>
  <c r="M217" i="14" s="1"/>
  <c r="L218" i="14"/>
  <c r="M218" i="14" s="1"/>
  <c r="L219" i="14"/>
  <c r="M219" i="14" s="1"/>
  <c r="L220" i="14"/>
  <c r="M220" i="14" s="1"/>
  <c r="L221" i="14"/>
  <c r="M221" i="14" s="1"/>
  <c r="L222" i="14"/>
  <c r="M222" i="14" s="1"/>
  <c r="L223" i="14"/>
  <c r="M223" i="14" s="1"/>
  <c r="L224" i="14"/>
  <c r="M224" i="14" s="1"/>
  <c r="L225" i="14"/>
  <c r="M225" i="14" s="1"/>
  <c r="L226" i="14"/>
  <c r="M226" i="14" s="1"/>
  <c r="L227" i="14"/>
  <c r="M227" i="14" s="1"/>
  <c r="L228" i="14"/>
  <c r="M228" i="14" s="1"/>
  <c r="L229" i="14"/>
  <c r="M229" i="14" s="1"/>
  <c r="L230" i="14"/>
  <c r="M230" i="14" s="1"/>
  <c r="L231" i="14"/>
  <c r="M231" i="14" s="1"/>
  <c r="L232" i="14"/>
  <c r="M232" i="14" s="1"/>
  <c r="L233" i="14"/>
  <c r="M233" i="14" s="1"/>
  <c r="L234" i="14"/>
  <c r="M234" i="14" s="1"/>
  <c r="L235" i="14"/>
  <c r="M235" i="14" s="1"/>
  <c r="L236" i="14"/>
  <c r="M236" i="14" s="1"/>
  <c r="L237" i="14"/>
  <c r="M237" i="14" s="1"/>
  <c r="L238" i="14"/>
  <c r="M238" i="14" s="1"/>
  <c r="L239" i="14"/>
  <c r="M239" i="14" s="1"/>
  <c r="L240" i="14"/>
  <c r="M240" i="14" s="1"/>
  <c r="L241" i="14"/>
  <c r="M241" i="14" s="1"/>
  <c r="L242" i="14"/>
  <c r="M242" i="14" s="1"/>
  <c r="L243" i="14"/>
  <c r="M243" i="14" s="1"/>
  <c r="L244" i="14"/>
  <c r="M244" i="14" s="1"/>
  <c r="L245" i="14"/>
  <c r="M245" i="14" s="1"/>
  <c r="L246" i="14"/>
  <c r="M246" i="14" s="1"/>
  <c r="L247" i="14"/>
  <c r="M247" i="14" s="1"/>
  <c r="L248" i="14"/>
  <c r="M248" i="14" s="1"/>
  <c r="L249" i="14"/>
  <c r="M249" i="14" s="1"/>
  <c r="L250" i="14"/>
  <c r="M250" i="14" s="1"/>
  <c r="L251" i="14"/>
  <c r="M251" i="14" s="1"/>
  <c r="L252" i="14"/>
  <c r="M252" i="14" s="1"/>
  <c r="L253" i="14"/>
  <c r="M253" i="14" s="1"/>
  <c r="L254" i="14"/>
  <c r="M254" i="14" s="1"/>
  <c r="L255" i="14"/>
  <c r="M255" i="14" s="1"/>
  <c r="L256" i="14"/>
  <c r="M256" i="14" s="1"/>
  <c r="L257" i="14"/>
  <c r="M257" i="14" s="1"/>
  <c r="L258" i="14"/>
  <c r="M258" i="14" s="1"/>
  <c r="L259" i="14"/>
  <c r="M259" i="14" s="1"/>
  <c r="L260" i="14"/>
  <c r="M260" i="14" s="1"/>
  <c r="L261" i="14"/>
  <c r="M261" i="14" s="1"/>
  <c r="L262" i="14"/>
  <c r="M262" i="14" s="1"/>
  <c r="L263" i="14"/>
  <c r="M263" i="14" s="1"/>
  <c r="L264" i="14"/>
  <c r="M264" i="14" s="1"/>
  <c r="L265" i="14"/>
  <c r="M265" i="14" s="1"/>
  <c r="L266" i="14"/>
  <c r="M266" i="14" s="1"/>
  <c r="L267" i="14"/>
  <c r="M267" i="14" s="1"/>
  <c r="L268" i="14"/>
  <c r="M268" i="14" s="1"/>
  <c r="L269" i="14"/>
  <c r="M269" i="14" s="1"/>
  <c r="L270" i="14"/>
  <c r="M270" i="14" s="1"/>
  <c r="L271" i="14"/>
  <c r="M271" i="14" s="1"/>
  <c r="L272" i="14"/>
  <c r="M272" i="14" s="1"/>
  <c r="L273" i="14"/>
  <c r="M273" i="14" s="1"/>
  <c r="L274" i="14"/>
  <c r="M274" i="14" s="1"/>
  <c r="L275" i="14"/>
  <c r="M275" i="14" s="1"/>
  <c r="L276" i="14"/>
  <c r="M276" i="14" s="1"/>
  <c r="L277" i="14"/>
  <c r="M277" i="14" s="1"/>
  <c r="L278" i="14"/>
  <c r="M278" i="14" s="1"/>
  <c r="L279" i="14"/>
  <c r="M279" i="14" s="1"/>
  <c r="L280" i="14"/>
  <c r="M280" i="14" s="1"/>
  <c r="L281" i="14"/>
  <c r="M281" i="14" s="1"/>
  <c r="L282" i="14"/>
  <c r="M282" i="14" s="1"/>
  <c r="L283" i="14"/>
  <c r="M283" i="14" s="1"/>
  <c r="L284" i="14"/>
  <c r="M284" i="14" s="1"/>
  <c r="L285" i="14"/>
  <c r="M285" i="14" s="1"/>
  <c r="L286" i="14"/>
  <c r="M286" i="14" s="1"/>
  <c r="L287" i="14"/>
  <c r="M287" i="14" s="1"/>
  <c r="L288" i="14"/>
  <c r="M288" i="14" s="1"/>
  <c r="L289" i="14"/>
  <c r="M289" i="14" s="1"/>
  <c r="L290" i="14"/>
  <c r="M290" i="14" s="1"/>
  <c r="L291" i="14"/>
  <c r="M291" i="14" s="1"/>
  <c r="L292" i="14"/>
  <c r="M292" i="14" s="1"/>
  <c r="L293" i="14"/>
  <c r="M293" i="14" s="1"/>
  <c r="L294" i="14"/>
  <c r="M294" i="14" s="1"/>
  <c r="L295" i="14"/>
  <c r="M295" i="14" s="1"/>
  <c r="L296" i="14"/>
  <c r="M296" i="14" s="1"/>
  <c r="L297" i="14"/>
  <c r="M297" i="14" s="1"/>
  <c r="L298" i="14"/>
  <c r="M298" i="14" s="1"/>
  <c r="L299" i="14"/>
  <c r="M299" i="14" s="1"/>
  <c r="L300" i="14"/>
  <c r="M300" i="14" s="1"/>
  <c r="L301" i="14"/>
  <c r="M301" i="14" s="1"/>
  <c r="L302" i="14"/>
  <c r="M302" i="14" s="1"/>
  <c r="L303" i="14"/>
  <c r="M303" i="14" s="1"/>
  <c r="L304" i="14"/>
  <c r="M304" i="14" s="1"/>
  <c r="L305" i="14"/>
  <c r="M305" i="14" s="1"/>
  <c r="L306" i="14"/>
  <c r="M306" i="14" s="1"/>
  <c r="L307" i="14"/>
  <c r="M307" i="14" s="1"/>
  <c r="L308" i="14"/>
  <c r="M308" i="14" s="1"/>
  <c r="L309" i="14"/>
  <c r="M309" i="14" s="1"/>
  <c r="L310" i="14"/>
  <c r="M310" i="14" s="1"/>
  <c r="L311" i="14"/>
  <c r="M311" i="14" s="1"/>
  <c r="L312" i="14"/>
  <c r="M312" i="14" s="1"/>
  <c r="L313" i="14"/>
  <c r="M313" i="14" s="1"/>
  <c r="L314" i="14"/>
  <c r="M314" i="14" s="1"/>
  <c r="L315" i="14"/>
  <c r="M315" i="14" s="1"/>
  <c r="L316" i="14"/>
  <c r="M316" i="14" s="1"/>
  <c r="L317" i="14"/>
  <c r="M317" i="14" s="1"/>
  <c r="L318" i="14"/>
  <c r="M318" i="14" s="1"/>
  <c r="L319" i="14"/>
  <c r="M319" i="14" s="1"/>
  <c r="L320" i="14"/>
  <c r="M320" i="14" s="1"/>
  <c r="L321" i="14"/>
  <c r="M321" i="14" s="1"/>
  <c r="L322" i="14"/>
  <c r="M322" i="14" s="1"/>
  <c r="L323" i="14"/>
  <c r="M323" i="14" s="1"/>
  <c r="L324" i="14"/>
  <c r="M324" i="14" s="1"/>
  <c r="L325" i="14"/>
  <c r="M325" i="14" s="1"/>
  <c r="L326" i="14"/>
  <c r="M326" i="14" s="1"/>
  <c r="L327" i="14"/>
  <c r="M327" i="14" s="1"/>
  <c r="L328" i="14"/>
  <c r="M328" i="14" s="1"/>
  <c r="L329" i="14"/>
  <c r="M329" i="14" s="1"/>
  <c r="L330" i="14"/>
  <c r="M330" i="14" s="1"/>
  <c r="L331" i="14"/>
  <c r="M331" i="14" s="1"/>
  <c r="L332" i="14"/>
  <c r="M332" i="14" s="1"/>
  <c r="L333" i="14"/>
  <c r="M333" i="14" s="1"/>
  <c r="L334" i="14"/>
  <c r="M334" i="14" s="1"/>
  <c r="L335" i="14"/>
  <c r="M335" i="14" s="1"/>
  <c r="L336" i="14"/>
  <c r="M336" i="14" s="1"/>
  <c r="L337" i="14"/>
  <c r="M337" i="14" s="1"/>
  <c r="L338" i="14"/>
  <c r="M338" i="14" s="1"/>
  <c r="L339" i="14"/>
  <c r="M339" i="14" s="1"/>
  <c r="L340" i="14"/>
  <c r="M340" i="14" s="1"/>
  <c r="L341" i="14"/>
  <c r="M341" i="14" s="1"/>
  <c r="L342" i="14"/>
  <c r="M342" i="14" s="1"/>
  <c r="L343" i="14"/>
  <c r="M343" i="14" s="1"/>
  <c r="L344" i="14"/>
  <c r="M344" i="14" s="1"/>
  <c r="L345" i="14"/>
  <c r="M345" i="14" s="1"/>
  <c r="L346" i="14"/>
  <c r="M346" i="14" s="1"/>
  <c r="L347" i="14"/>
  <c r="M347" i="14" s="1"/>
  <c r="L348" i="14"/>
  <c r="M348" i="14" s="1"/>
  <c r="L349" i="14"/>
  <c r="M349" i="14" s="1"/>
  <c r="L350" i="14"/>
  <c r="M350" i="14" s="1"/>
  <c r="L351" i="14"/>
  <c r="M351" i="14" s="1"/>
  <c r="L352" i="14"/>
  <c r="M352" i="14" s="1"/>
  <c r="L353" i="14"/>
  <c r="M353" i="14" s="1"/>
  <c r="L354" i="14"/>
  <c r="M354" i="14" s="1"/>
  <c r="L355" i="14"/>
  <c r="M355" i="14" s="1"/>
  <c r="L356" i="14"/>
  <c r="M356" i="14" s="1"/>
  <c r="L357" i="14"/>
  <c r="M357" i="14" s="1"/>
  <c r="L358" i="14"/>
  <c r="M358" i="14" s="1"/>
  <c r="L359" i="14"/>
  <c r="M359" i="14" s="1"/>
  <c r="L360" i="14"/>
  <c r="M360" i="14" s="1"/>
  <c r="L361" i="14"/>
  <c r="M361" i="14" s="1"/>
  <c r="L362" i="14"/>
  <c r="M362" i="14" s="1"/>
  <c r="L363" i="14"/>
  <c r="M363" i="14" s="1"/>
  <c r="L364" i="14"/>
  <c r="M364" i="14" s="1"/>
  <c r="L365" i="14"/>
  <c r="M365" i="14" s="1"/>
  <c r="L366" i="14"/>
  <c r="M366" i="14" s="1"/>
  <c r="L367" i="14"/>
  <c r="M367" i="14" s="1"/>
  <c r="L368" i="14"/>
  <c r="M368" i="14" s="1"/>
  <c r="L369" i="14"/>
  <c r="M369" i="14" s="1"/>
  <c r="L370" i="14"/>
  <c r="M370" i="14" s="1"/>
  <c r="L371" i="14"/>
  <c r="M371" i="14" s="1"/>
  <c r="L372" i="14"/>
  <c r="M372" i="14" s="1"/>
  <c r="L373" i="14"/>
  <c r="M373" i="14" s="1"/>
  <c r="L374" i="14"/>
  <c r="M374" i="14" s="1"/>
  <c r="L375" i="14"/>
  <c r="M375" i="14" s="1"/>
  <c r="L376" i="14"/>
  <c r="M376" i="14" s="1"/>
  <c r="L377" i="14"/>
  <c r="M377" i="14" s="1"/>
  <c r="L378" i="14"/>
  <c r="M378" i="14" s="1"/>
  <c r="L379" i="14"/>
  <c r="M379" i="14" s="1"/>
  <c r="L380" i="14"/>
  <c r="M380" i="14" s="1"/>
  <c r="L381" i="14"/>
  <c r="M381" i="14" s="1"/>
  <c r="L382" i="14"/>
  <c r="M382" i="14" s="1"/>
  <c r="L383" i="14"/>
  <c r="M383" i="14" s="1"/>
  <c r="L384" i="14"/>
  <c r="M384" i="14" s="1"/>
  <c r="L385" i="14"/>
  <c r="M385" i="14" s="1"/>
  <c r="L386" i="14"/>
  <c r="M386" i="14" s="1"/>
  <c r="L387" i="14"/>
  <c r="M387" i="14" s="1"/>
  <c r="L388" i="14"/>
  <c r="M388" i="14" s="1"/>
  <c r="L389" i="14"/>
  <c r="M389" i="14" s="1"/>
  <c r="L390" i="14"/>
  <c r="M390" i="14" s="1"/>
  <c r="L391" i="14"/>
  <c r="M391" i="14" s="1"/>
  <c r="L392" i="14"/>
  <c r="M392" i="14" s="1"/>
  <c r="L393" i="14"/>
  <c r="M393" i="14" s="1"/>
  <c r="L394" i="14"/>
  <c r="M394" i="14" s="1"/>
  <c r="L395" i="14"/>
  <c r="M395" i="14" s="1"/>
  <c r="L396" i="14"/>
  <c r="M396" i="14" s="1"/>
  <c r="L397" i="14"/>
  <c r="M397" i="14" s="1"/>
  <c r="L398" i="14"/>
  <c r="M398" i="14" s="1"/>
  <c r="L399" i="14"/>
  <c r="M399" i="14" s="1"/>
  <c r="L400" i="14"/>
  <c r="M400" i="14" s="1"/>
  <c r="L401" i="14"/>
  <c r="M401" i="14" s="1"/>
  <c r="L402" i="14"/>
  <c r="M402" i="14" s="1"/>
  <c r="L403" i="14"/>
  <c r="M403" i="14" s="1"/>
  <c r="L404" i="14"/>
  <c r="M404" i="14" s="1"/>
  <c r="L405" i="14"/>
  <c r="M405" i="14" s="1"/>
  <c r="L406" i="14"/>
  <c r="M406" i="14" s="1"/>
  <c r="L407" i="14"/>
  <c r="M407" i="14" s="1"/>
  <c r="L408" i="14"/>
  <c r="M408" i="14" s="1"/>
  <c r="L409" i="14"/>
  <c r="M409" i="14" s="1"/>
  <c r="L410" i="14"/>
  <c r="M410" i="14" s="1"/>
  <c r="L411" i="14"/>
  <c r="M411" i="14" s="1"/>
  <c r="L412" i="14"/>
  <c r="M412" i="14" s="1"/>
  <c r="L413" i="14"/>
  <c r="M413" i="14" s="1"/>
  <c r="L414" i="14"/>
  <c r="M414" i="14" s="1"/>
  <c r="L415" i="14"/>
  <c r="M415" i="14" s="1"/>
  <c r="L416" i="14"/>
  <c r="M416" i="14" s="1"/>
  <c r="L417" i="14"/>
  <c r="M417" i="14" s="1"/>
  <c r="L418" i="14"/>
  <c r="M418" i="14" s="1"/>
  <c r="L419" i="14"/>
  <c r="M419" i="14" s="1"/>
  <c r="L420" i="14"/>
  <c r="M420" i="14" s="1"/>
  <c r="L421" i="14"/>
  <c r="M421" i="14" s="1"/>
  <c r="L422" i="14"/>
  <c r="M422" i="14" s="1"/>
  <c r="L423" i="14"/>
  <c r="M423" i="14" s="1"/>
  <c r="L424" i="14"/>
  <c r="M424" i="14" s="1"/>
  <c r="L425" i="14"/>
  <c r="M425" i="14" s="1"/>
  <c r="L426" i="14"/>
  <c r="M426" i="14" s="1"/>
  <c r="L427" i="14"/>
  <c r="M427" i="14" s="1"/>
  <c r="L428" i="14"/>
  <c r="M428" i="14" s="1"/>
  <c r="L429" i="14"/>
  <c r="M429" i="14" s="1"/>
  <c r="L430" i="14"/>
  <c r="M430" i="14" s="1"/>
  <c r="L431" i="14"/>
  <c r="M431" i="14" s="1"/>
  <c r="L432" i="14"/>
  <c r="M432" i="14" s="1"/>
  <c r="L433" i="14"/>
  <c r="M433" i="14" s="1"/>
  <c r="L434" i="14"/>
  <c r="M434" i="14" s="1"/>
  <c r="L435" i="14"/>
  <c r="M435" i="14" s="1"/>
  <c r="L436" i="14"/>
  <c r="M436" i="14" s="1"/>
  <c r="L437" i="14"/>
  <c r="M437" i="14" s="1"/>
  <c r="L438" i="14"/>
  <c r="M438" i="14" s="1"/>
  <c r="L439" i="14"/>
  <c r="M439" i="14" s="1"/>
  <c r="L440" i="14"/>
  <c r="M440" i="14" s="1"/>
  <c r="L441" i="14"/>
  <c r="M441" i="14" s="1"/>
  <c r="L442" i="14"/>
  <c r="M442" i="14" s="1"/>
  <c r="L443" i="14"/>
  <c r="M443" i="14" s="1"/>
  <c r="L444" i="14"/>
  <c r="M444" i="14" s="1"/>
  <c r="L445" i="14"/>
  <c r="M445" i="14" s="1"/>
  <c r="L446" i="14"/>
  <c r="M446" i="14" s="1"/>
  <c r="L447" i="14"/>
  <c r="M447" i="14" s="1"/>
  <c r="L448" i="14"/>
  <c r="M448" i="14" s="1"/>
  <c r="L449" i="14"/>
  <c r="M449" i="14" s="1"/>
  <c r="L450" i="14"/>
  <c r="M450" i="14" s="1"/>
  <c r="L451" i="14"/>
  <c r="M451" i="14" s="1"/>
  <c r="L452" i="14"/>
  <c r="M452" i="14" s="1"/>
  <c r="L453" i="14"/>
  <c r="M453" i="14" s="1"/>
  <c r="L454" i="14"/>
  <c r="M454" i="14" s="1"/>
  <c r="L455" i="14"/>
  <c r="M455" i="14" s="1"/>
  <c r="L456" i="14"/>
  <c r="M456" i="14" s="1"/>
  <c r="L457" i="14"/>
  <c r="M457" i="14" s="1"/>
  <c r="L458" i="14"/>
  <c r="M458" i="14" s="1"/>
  <c r="L459" i="14"/>
  <c r="M459" i="14" s="1"/>
  <c r="L460" i="14"/>
  <c r="M460" i="14" s="1"/>
  <c r="L461" i="14"/>
  <c r="M461" i="14" s="1"/>
  <c r="L462" i="14"/>
  <c r="M462" i="14" s="1"/>
  <c r="L463" i="14"/>
  <c r="M463" i="14" s="1"/>
  <c r="L464" i="14"/>
  <c r="M464" i="14" s="1"/>
  <c r="L465" i="14"/>
  <c r="M465" i="14" s="1"/>
  <c r="L466" i="14"/>
  <c r="M466" i="14" s="1"/>
  <c r="L467" i="14"/>
  <c r="M467" i="14" s="1"/>
  <c r="L468" i="14"/>
  <c r="M468" i="14" s="1"/>
  <c r="L469" i="14"/>
  <c r="M469" i="14" s="1"/>
  <c r="L470" i="14"/>
  <c r="M470" i="14" s="1"/>
  <c r="L471" i="14"/>
  <c r="M471" i="14" s="1"/>
  <c r="L472" i="14"/>
  <c r="M472" i="14" s="1"/>
  <c r="L473" i="14"/>
  <c r="M473" i="14" s="1"/>
  <c r="L474" i="14"/>
  <c r="M474" i="14" s="1"/>
  <c r="L475" i="14"/>
  <c r="M475" i="14" s="1"/>
  <c r="L476" i="14"/>
  <c r="M476" i="14" s="1"/>
  <c r="L477" i="14"/>
  <c r="M477" i="14" s="1"/>
  <c r="L478" i="14"/>
  <c r="M478" i="14" s="1"/>
  <c r="L479" i="14"/>
  <c r="M479" i="14" s="1"/>
  <c r="L480" i="14"/>
  <c r="M480" i="14" s="1"/>
  <c r="L481" i="14"/>
  <c r="M481" i="14" s="1"/>
  <c r="L482" i="14"/>
  <c r="M482" i="14" s="1"/>
  <c r="L483" i="14"/>
  <c r="M483" i="14" s="1"/>
  <c r="L484" i="14"/>
  <c r="M484" i="14" s="1"/>
  <c r="L485" i="14"/>
  <c r="M485" i="14" s="1"/>
  <c r="L486" i="14"/>
  <c r="M486" i="14" s="1"/>
  <c r="L487" i="14"/>
  <c r="M487" i="14" s="1"/>
  <c r="L488" i="14"/>
  <c r="M488" i="14" s="1"/>
  <c r="L489" i="14"/>
  <c r="M489" i="14" s="1"/>
  <c r="L490" i="14"/>
  <c r="M490" i="14" s="1"/>
  <c r="L491" i="14"/>
  <c r="M491" i="14" s="1"/>
  <c r="L492" i="14"/>
  <c r="M492" i="14" s="1"/>
  <c r="L493" i="14"/>
  <c r="M493" i="14" s="1"/>
  <c r="L494" i="14"/>
  <c r="M494" i="14" s="1"/>
  <c r="L495" i="14"/>
  <c r="M495" i="14" s="1"/>
  <c r="L496" i="14"/>
  <c r="M496" i="14" s="1"/>
  <c r="L497" i="14"/>
  <c r="M497" i="14" s="1"/>
  <c r="L498" i="14"/>
  <c r="M498" i="14" s="1"/>
  <c r="L499" i="14"/>
  <c r="M499" i="14" s="1"/>
  <c r="L500" i="14"/>
  <c r="M500" i="14" s="1"/>
  <c r="L501" i="14"/>
  <c r="M501" i="14" s="1"/>
  <c r="L502" i="14"/>
  <c r="M502" i="14" s="1"/>
  <c r="L503" i="14"/>
  <c r="M503" i="14" s="1"/>
  <c r="L504" i="14"/>
  <c r="M504" i="14" s="1"/>
  <c r="L505" i="14"/>
  <c r="M505" i="14" s="1"/>
  <c r="L506" i="14"/>
  <c r="M506" i="14" s="1"/>
  <c r="L507" i="14"/>
  <c r="M507" i="14" s="1"/>
  <c r="L508" i="14"/>
  <c r="M508" i="14" s="1"/>
  <c r="L509" i="14"/>
  <c r="M509" i="14" s="1"/>
  <c r="L510" i="14"/>
  <c r="M510" i="14" s="1"/>
  <c r="L511" i="14"/>
  <c r="M511" i="14" s="1"/>
  <c r="L512" i="14"/>
  <c r="M512" i="14" s="1"/>
  <c r="L513" i="14"/>
  <c r="M513" i="14" s="1"/>
  <c r="L514" i="14"/>
  <c r="M514" i="14" s="1"/>
  <c r="L515" i="14"/>
  <c r="M515" i="14" s="1"/>
  <c r="L516" i="14"/>
  <c r="M516" i="14" s="1"/>
  <c r="L517" i="14"/>
  <c r="M517" i="14" s="1"/>
  <c r="L518" i="14"/>
  <c r="M518" i="14" s="1"/>
  <c r="L519" i="14"/>
  <c r="M519" i="14" s="1"/>
  <c r="L520" i="14"/>
  <c r="M520" i="14" s="1"/>
  <c r="L521" i="14"/>
  <c r="M521" i="14" s="1"/>
  <c r="L522" i="14"/>
  <c r="M522" i="14" s="1"/>
  <c r="L523" i="14"/>
  <c r="M523" i="14" s="1"/>
  <c r="L524" i="14"/>
  <c r="M524" i="14" s="1"/>
  <c r="L525" i="14"/>
  <c r="M525" i="14" s="1"/>
  <c r="L526" i="14"/>
  <c r="M526" i="14" s="1"/>
  <c r="L527" i="14"/>
  <c r="M527" i="14" s="1"/>
  <c r="L528" i="14"/>
  <c r="M528" i="14" s="1"/>
  <c r="L529" i="14"/>
  <c r="M529" i="14" s="1"/>
  <c r="L530" i="14"/>
  <c r="M530" i="14" s="1"/>
  <c r="L531" i="14"/>
  <c r="M531" i="14" s="1"/>
  <c r="L532" i="14"/>
  <c r="M532" i="14" s="1"/>
  <c r="L533" i="14"/>
  <c r="M533" i="14" s="1"/>
  <c r="L534" i="14"/>
  <c r="M534" i="14" s="1"/>
  <c r="L535" i="14"/>
  <c r="M535" i="14" s="1"/>
  <c r="L536" i="14"/>
  <c r="M536" i="14" s="1"/>
  <c r="L537" i="14"/>
  <c r="M537" i="14" s="1"/>
  <c r="L538" i="14"/>
  <c r="M538" i="14" s="1"/>
  <c r="L539" i="14"/>
  <c r="M539" i="14" s="1"/>
  <c r="L540" i="14"/>
  <c r="M540" i="14" s="1"/>
  <c r="L541" i="14"/>
  <c r="M541" i="14" s="1"/>
  <c r="L542" i="14"/>
  <c r="M542" i="14" s="1"/>
  <c r="L543" i="14"/>
  <c r="M543" i="14" s="1"/>
  <c r="L544" i="14"/>
  <c r="M544" i="14" s="1"/>
  <c r="L545" i="14"/>
  <c r="M545" i="14" s="1"/>
  <c r="L546" i="14"/>
  <c r="M546" i="14" s="1"/>
  <c r="L547" i="14"/>
  <c r="M547" i="14" s="1"/>
  <c r="L548" i="14"/>
  <c r="M548" i="14" s="1"/>
  <c r="L549" i="14"/>
  <c r="M549" i="14" s="1"/>
  <c r="L550" i="14"/>
  <c r="M550" i="14" s="1"/>
  <c r="L551" i="14"/>
  <c r="M551" i="14" s="1"/>
  <c r="L552" i="14"/>
  <c r="M552" i="14" s="1"/>
  <c r="L553" i="14"/>
  <c r="M553" i="14" s="1"/>
  <c r="L554" i="14"/>
  <c r="M554" i="14" s="1"/>
  <c r="L555" i="14"/>
  <c r="M555" i="14" s="1"/>
  <c r="L556" i="14"/>
  <c r="M556" i="14" s="1"/>
  <c r="L557" i="14"/>
  <c r="M557" i="14" s="1"/>
  <c r="L558" i="14"/>
  <c r="M558" i="14" s="1"/>
  <c r="L559" i="14"/>
  <c r="M559" i="14" s="1"/>
  <c r="L560" i="14"/>
  <c r="M560" i="14" s="1"/>
  <c r="L561" i="14"/>
  <c r="M561" i="14" s="1"/>
  <c r="L562" i="14"/>
  <c r="M562" i="14" s="1"/>
  <c r="L563" i="14"/>
  <c r="M563" i="14" s="1"/>
  <c r="L564" i="14"/>
  <c r="M564" i="14" s="1"/>
  <c r="L565" i="14"/>
  <c r="M565" i="14" s="1"/>
  <c r="L566" i="14"/>
  <c r="M566" i="14" s="1"/>
  <c r="L567" i="14"/>
  <c r="M567" i="14" s="1"/>
  <c r="L568" i="14"/>
  <c r="M568" i="14" s="1"/>
  <c r="L569" i="14"/>
  <c r="M569" i="14" s="1"/>
  <c r="L570" i="14"/>
  <c r="M570" i="14" s="1"/>
  <c r="L571" i="14"/>
  <c r="M571" i="14" s="1"/>
  <c r="L572" i="14"/>
  <c r="M572" i="14" s="1"/>
  <c r="L573" i="14"/>
  <c r="M573" i="14" s="1"/>
  <c r="L574" i="14"/>
  <c r="M574" i="14" s="1"/>
  <c r="L575" i="14"/>
  <c r="M575" i="14" s="1"/>
  <c r="L576" i="14"/>
  <c r="M576" i="14" s="1"/>
  <c r="L577" i="14"/>
  <c r="M577" i="14" s="1"/>
  <c r="L578" i="14"/>
  <c r="M578" i="14" s="1"/>
  <c r="L579" i="14"/>
  <c r="M579" i="14" s="1"/>
  <c r="L580" i="14"/>
  <c r="M580" i="14" s="1"/>
  <c r="L581" i="14"/>
  <c r="M581" i="14" s="1"/>
  <c r="L582" i="14"/>
  <c r="M582" i="14" s="1"/>
  <c r="L583" i="14"/>
  <c r="M583" i="14" s="1"/>
  <c r="L584" i="14"/>
  <c r="M584" i="14" s="1"/>
  <c r="L585" i="14"/>
  <c r="M585" i="14" s="1"/>
  <c r="L586" i="14"/>
  <c r="M586" i="14" s="1"/>
  <c r="L587" i="14"/>
  <c r="M587" i="14" s="1"/>
  <c r="L588" i="14"/>
  <c r="M588" i="14" s="1"/>
  <c r="L589" i="14"/>
  <c r="M589" i="14" s="1"/>
  <c r="L590" i="14"/>
  <c r="M590" i="14" s="1"/>
  <c r="L591" i="14"/>
  <c r="M591" i="14" s="1"/>
  <c r="L592" i="14"/>
  <c r="M592" i="14" s="1"/>
  <c r="L593" i="14"/>
  <c r="M593" i="14" s="1"/>
  <c r="L594" i="14"/>
  <c r="M594" i="14" s="1"/>
  <c r="L595" i="14"/>
  <c r="M595" i="14" s="1"/>
  <c r="L596" i="14"/>
  <c r="M596" i="14" s="1"/>
  <c r="L597" i="14"/>
  <c r="M597" i="14" s="1"/>
  <c r="L598" i="14"/>
  <c r="M598" i="14" s="1"/>
  <c r="L599" i="14"/>
  <c r="M599" i="14" s="1"/>
  <c r="L600" i="14"/>
  <c r="M600" i="14" s="1"/>
  <c r="L601" i="14"/>
  <c r="M601" i="14" s="1"/>
  <c r="L602" i="14"/>
  <c r="M602" i="14" s="1"/>
  <c r="L603" i="14"/>
  <c r="M603" i="14" s="1"/>
  <c r="L604" i="14"/>
  <c r="M604" i="14" s="1"/>
  <c r="L605" i="14"/>
  <c r="M605" i="14" s="1"/>
  <c r="L606" i="14"/>
  <c r="M606" i="14" s="1"/>
  <c r="L607" i="14"/>
  <c r="M607" i="14" s="1"/>
  <c r="L608" i="14"/>
  <c r="M608" i="14" s="1"/>
  <c r="L609" i="14"/>
  <c r="M609" i="14" s="1"/>
  <c r="L610" i="14"/>
  <c r="M610" i="14" s="1"/>
  <c r="L611" i="14"/>
  <c r="M611" i="14" s="1"/>
  <c r="L612" i="14"/>
  <c r="M612" i="14" s="1"/>
  <c r="L613" i="14"/>
  <c r="M613" i="14" s="1"/>
  <c r="L614" i="14"/>
  <c r="M614" i="14" s="1"/>
  <c r="L615" i="14"/>
  <c r="M615" i="14" s="1"/>
  <c r="L616" i="14"/>
  <c r="M616" i="14" s="1"/>
  <c r="L617" i="14"/>
  <c r="M617" i="14" s="1"/>
  <c r="L618" i="14"/>
  <c r="M618" i="14" s="1"/>
  <c r="L619" i="14"/>
  <c r="M619" i="14" s="1"/>
  <c r="L620" i="14"/>
  <c r="M620" i="14" s="1"/>
  <c r="L621" i="14"/>
  <c r="M621" i="14" s="1"/>
  <c r="L622" i="14"/>
  <c r="M622" i="14" s="1"/>
  <c r="L623" i="14"/>
  <c r="M623" i="14" s="1"/>
  <c r="L624" i="14"/>
  <c r="M624" i="14" s="1"/>
  <c r="L625" i="14"/>
  <c r="M625" i="14" s="1"/>
  <c r="L626" i="14"/>
  <c r="M626" i="14" s="1"/>
  <c r="L627" i="14"/>
  <c r="M627" i="14" s="1"/>
  <c r="L628" i="14"/>
  <c r="M628" i="14" s="1"/>
  <c r="L629" i="14"/>
  <c r="M629" i="14" s="1"/>
  <c r="L630" i="14"/>
  <c r="M630" i="14" s="1"/>
  <c r="L631" i="14"/>
  <c r="M631" i="14" s="1"/>
  <c r="L632" i="14"/>
  <c r="M632" i="14" s="1"/>
  <c r="L633" i="14"/>
  <c r="M633" i="14" s="1"/>
  <c r="L634" i="14"/>
  <c r="M634" i="14" s="1"/>
  <c r="L635" i="14"/>
  <c r="M635" i="14" s="1"/>
  <c r="L636" i="14"/>
  <c r="M636" i="14" s="1"/>
  <c r="L637" i="14"/>
  <c r="M637" i="14" s="1"/>
  <c r="L638" i="14"/>
  <c r="M638" i="14" s="1"/>
  <c r="L639" i="14"/>
  <c r="M639" i="14" s="1"/>
  <c r="L640" i="14"/>
  <c r="M640" i="14" s="1"/>
  <c r="L641" i="14"/>
  <c r="M641" i="14" s="1"/>
  <c r="L642" i="14"/>
  <c r="M642" i="14" s="1"/>
  <c r="L643" i="14"/>
  <c r="M643" i="14" s="1"/>
  <c r="L644" i="14"/>
  <c r="M644" i="14" s="1"/>
  <c r="L645" i="14"/>
  <c r="M645" i="14" s="1"/>
  <c r="L646" i="14"/>
  <c r="M646" i="14" s="1"/>
  <c r="L647" i="14"/>
  <c r="M647" i="14" s="1"/>
  <c r="L648" i="14"/>
  <c r="M648" i="14" s="1"/>
  <c r="L649" i="14"/>
  <c r="M649" i="14" s="1"/>
  <c r="L650" i="14"/>
  <c r="M650" i="14" s="1"/>
  <c r="L651" i="14"/>
  <c r="M651" i="14" s="1"/>
  <c r="L652" i="14"/>
  <c r="M652" i="14" s="1"/>
  <c r="L653" i="14"/>
  <c r="M653" i="14" s="1"/>
  <c r="L654" i="14"/>
  <c r="M654" i="14" s="1"/>
  <c r="L655" i="14"/>
  <c r="M655" i="14" s="1"/>
  <c r="L656" i="14"/>
  <c r="M656" i="14" s="1"/>
  <c r="L657" i="14"/>
  <c r="M657" i="14" s="1"/>
  <c r="L658" i="14"/>
  <c r="M658" i="14" s="1"/>
  <c r="L659" i="14"/>
  <c r="M659" i="14" s="1"/>
  <c r="L660" i="14"/>
  <c r="M660" i="14" s="1"/>
  <c r="L661" i="14"/>
  <c r="M661" i="14" s="1"/>
  <c r="L662" i="14"/>
  <c r="M662" i="14" s="1"/>
  <c r="L663" i="14"/>
  <c r="M663" i="14" s="1"/>
  <c r="L664" i="14"/>
  <c r="M664" i="14" s="1"/>
  <c r="L665" i="14"/>
  <c r="M665" i="14" s="1"/>
  <c r="L666" i="14"/>
  <c r="M666" i="14" s="1"/>
  <c r="L667" i="14"/>
  <c r="M667" i="14" s="1"/>
  <c r="L668" i="14"/>
  <c r="M668" i="14" s="1"/>
  <c r="L669" i="14"/>
  <c r="M669" i="14" s="1"/>
  <c r="L670" i="14"/>
  <c r="M670" i="14" s="1"/>
  <c r="L671" i="14"/>
  <c r="M671" i="14" s="1"/>
  <c r="L672" i="14"/>
  <c r="M672" i="14" s="1"/>
  <c r="L673" i="14"/>
  <c r="M673" i="14" s="1"/>
  <c r="L674" i="14"/>
  <c r="M674" i="14" s="1"/>
  <c r="L675" i="14"/>
  <c r="M675" i="14" s="1"/>
  <c r="L676" i="14"/>
  <c r="M676" i="14" s="1"/>
  <c r="L677" i="14"/>
  <c r="M677" i="14" s="1"/>
  <c r="L678" i="14"/>
  <c r="M678" i="14" s="1"/>
  <c r="L679" i="14"/>
  <c r="M679" i="14" s="1"/>
  <c r="L680" i="14"/>
  <c r="M680" i="14" s="1"/>
  <c r="L681" i="14"/>
  <c r="M681" i="14" s="1"/>
  <c r="L682" i="14"/>
  <c r="M682" i="14" s="1"/>
  <c r="L683" i="14"/>
  <c r="M683" i="14" s="1"/>
  <c r="L684" i="14"/>
  <c r="M684" i="14" s="1"/>
  <c r="L685" i="14"/>
  <c r="M685" i="14" s="1"/>
  <c r="L686" i="14"/>
  <c r="M686" i="14" s="1"/>
  <c r="L687" i="14"/>
  <c r="M687" i="14" s="1"/>
  <c r="L688" i="14"/>
  <c r="M688" i="14" s="1"/>
  <c r="L689" i="14"/>
  <c r="M689" i="14" s="1"/>
  <c r="L690" i="14"/>
  <c r="M690" i="14" s="1"/>
  <c r="L691" i="14"/>
  <c r="M691" i="14" s="1"/>
  <c r="L692" i="14"/>
  <c r="M692" i="14" s="1"/>
  <c r="L693" i="14"/>
  <c r="M693" i="14" s="1"/>
  <c r="L694" i="14"/>
  <c r="M694" i="14" s="1"/>
  <c r="L695" i="14"/>
  <c r="M695" i="14" s="1"/>
  <c r="L696" i="14"/>
  <c r="M696" i="14" s="1"/>
  <c r="L697" i="14"/>
  <c r="M697" i="14" s="1"/>
  <c r="L698" i="14"/>
  <c r="M698" i="14" s="1"/>
  <c r="L699" i="14"/>
  <c r="M699" i="14" s="1"/>
  <c r="L700" i="14"/>
  <c r="M700" i="14" s="1"/>
  <c r="L701" i="14"/>
  <c r="M701" i="14" s="1"/>
  <c r="L702" i="14"/>
  <c r="M702" i="14" s="1"/>
  <c r="L703" i="14"/>
  <c r="M703" i="14" s="1"/>
  <c r="L704" i="14"/>
  <c r="M704" i="14" s="1"/>
  <c r="L705" i="14"/>
  <c r="M705" i="14" s="1"/>
  <c r="L706" i="14"/>
  <c r="M706" i="14" s="1"/>
  <c r="L707" i="14"/>
  <c r="M707" i="14" s="1"/>
  <c r="L708" i="14"/>
  <c r="M708" i="14" s="1"/>
  <c r="L709" i="14"/>
  <c r="M709" i="14" s="1"/>
  <c r="L710" i="14"/>
  <c r="M710" i="14" s="1"/>
  <c r="L711" i="14"/>
  <c r="M711" i="14" s="1"/>
  <c r="L712" i="14"/>
  <c r="M712" i="14" s="1"/>
  <c r="L713" i="14"/>
  <c r="M713" i="14" s="1"/>
  <c r="L714" i="14"/>
  <c r="M714" i="14" s="1"/>
  <c r="L715" i="14"/>
  <c r="M715" i="14" s="1"/>
  <c r="L716" i="14"/>
  <c r="M716" i="14" s="1"/>
  <c r="L717" i="14"/>
  <c r="M717" i="14" s="1"/>
  <c r="L718" i="14"/>
  <c r="M718" i="14" s="1"/>
  <c r="L719" i="14"/>
  <c r="M719" i="14" s="1"/>
  <c r="L720" i="14"/>
  <c r="M720" i="14" s="1"/>
  <c r="L721" i="14"/>
  <c r="M721" i="14" s="1"/>
  <c r="L722" i="14"/>
  <c r="M722" i="14" s="1"/>
  <c r="L723" i="14"/>
  <c r="M723" i="14" s="1"/>
  <c r="L724" i="14"/>
  <c r="M724" i="14" s="1"/>
  <c r="L725" i="14"/>
  <c r="M725" i="14" s="1"/>
  <c r="L726" i="14"/>
  <c r="M726" i="14" s="1"/>
  <c r="L727" i="14"/>
  <c r="M727" i="14" s="1"/>
  <c r="L728" i="14"/>
  <c r="M728" i="14" s="1"/>
  <c r="L729" i="14"/>
  <c r="M729" i="14" s="1"/>
  <c r="L730" i="14"/>
  <c r="M730" i="14" s="1"/>
  <c r="L731" i="14"/>
  <c r="M731" i="14" s="1"/>
  <c r="L732" i="14"/>
  <c r="M732" i="14" s="1"/>
  <c r="L733" i="14"/>
  <c r="M733" i="14" s="1"/>
  <c r="L734" i="14"/>
  <c r="M734" i="14" s="1"/>
  <c r="L735" i="14"/>
  <c r="M735" i="14" s="1"/>
  <c r="L736" i="14"/>
  <c r="M736" i="14" s="1"/>
  <c r="L737" i="14"/>
  <c r="M737" i="14" s="1"/>
  <c r="L738" i="14"/>
  <c r="M738" i="14" s="1"/>
  <c r="L739" i="14"/>
  <c r="M739" i="14" s="1"/>
  <c r="L740" i="14"/>
  <c r="M740" i="14" s="1"/>
  <c r="L741" i="14"/>
  <c r="M741" i="14" s="1"/>
  <c r="L742" i="14"/>
  <c r="M742" i="14" s="1"/>
  <c r="L743" i="14"/>
  <c r="M743" i="14" s="1"/>
  <c r="L744" i="14"/>
  <c r="M744" i="14" s="1"/>
  <c r="L745" i="14"/>
  <c r="M745" i="14" s="1"/>
  <c r="L746" i="14"/>
  <c r="M746" i="14" s="1"/>
  <c r="L747" i="14"/>
  <c r="M747" i="14" s="1"/>
  <c r="L748" i="14"/>
  <c r="M748" i="14" s="1"/>
  <c r="L749" i="14"/>
  <c r="M749" i="14" s="1"/>
  <c r="L750" i="14"/>
  <c r="M750" i="14" s="1"/>
  <c r="L751" i="14"/>
  <c r="M751" i="14" s="1"/>
  <c r="L752" i="14"/>
  <c r="M752" i="14" s="1"/>
  <c r="L753" i="14"/>
  <c r="M753" i="14" s="1"/>
  <c r="L754" i="14"/>
  <c r="M754" i="14" s="1"/>
  <c r="L755" i="14"/>
  <c r="M755" i="14" s="1"/>
  <c r="L756" i="14"/>
  <c r="M756" i="14" s="1"/>
  <c r="L757" i="14"/>
  <c r="M757" i="14" s="1"/>
  <c r="L758" i="14"/>
  <c r="M758" i="14" s="1"/>
  <c r="L759" i="14"/>
  <c r="M759" i="14" s="1"/>
  <c r="L760" i="14"/>
  <c r="M760" i="14" s="1"/>
  <c r="L761" i="14"/>
  <c r="M761" i="14" s="1"/>
  <c r="L762" i="14"/>
  <c r="M762" i="14" s="1"/>
  <c r="L763" i="14"/>
  <c r="M763" i="14" s="1"/>
  <c r="L764" i="14"/>
  <c r="M764" i="14" s="1"/>
  <c r="L765" i="14"/>
  <c r="M765" i="14" s="1"/>
  <c r="L766" i="14"/>
  <c r="M766" i="14" s="1"/>
  <c r="L767" i="14"/>
  <c r="M767" i="14" s="1"/>
  <c r="L768" i="14"/>
  <c r="M768" i="14" s="1"/>
  <c r="L769" i="14"/>
  <c r="M769" i="14" s="1"/>
  <c r="L770" i="14"/>
  <c r="M770" i="14" s="1"/>
  <c r="L771" i="14"/>
  <c r="M771" i="14" s="1"/>
  <c r="L772" i="14"/>
  <c r="M772" i="14" s="1"/>
  <c r="L773" i="14"/>
  <c r="M773" i="14" s="1"/>
  <c r="L774" i="14"/>
  <c r="M774" i="14" s="1"/>
  <c r="L775" i="14"/>
  <c r="M775" i="14" s="1"/>
  <c r="L776" i="14"/>
  <c r="M776" i="14" s="1"/>
  <c r="L777" i="14"/>
  <c r="M777" i="14" s="1"/>
  <c r="L778" i="14"/>
  <c r="M778" i="14" s="1"/>
  <c r="L779" i="14"/>
  <c r="M779" i="14" s="1"/>
  <c r="L780" i="14"/>
  <c r="M780" i="14" s="1"/>
  <c r="L781" i="14"/>
  <c r="M781" i="14" s="1"/>
  <c r="L782" i="14"/>
  <c r="M782" i="14" s="1"/>
  <c r="L783" i="14"/>
  <c r="M783" i="14" s="1"/>
  <c r="L784" i="14"/>
  <c r="M784" i="14" s="1"/>
  <c r="L785" i="14"/>
  <c r="M785" i="14" s="1"/>
  <c r="L786" i="14"/>
  <c r="M786" i="14" s="1"/>
  <c r="L787" i="14"/>
  <c r="M787" i="14" s="1"/>
  <c r="L788" i="14"/>
  <c r="M788" i="14" s="1"/>
  <c r="L789" i="14"/>
  <c r="M789" i="14" s="1"/>
  <c r="L790" i="14"/>
  <c r="M790" i="14" s="1"/>
  <c r="L791" i="14"/>
  <c r="M791" i="14" s="1"/>
  <c r="L792" i="14"/>
  <c r="M792" i="14" s="1"/>
  <c r="L793" i="14"/>
  <c r="M793" i="14" s="1"/>
  <c r="L794" i="14"/>
  <c r="M794" i="14" s="1"/>
  <c r="L795" i="14"/>
  <c r="M795" i="14" s="1"/>
  <c r="L796" i="14"/>
  <c r="M796" i="14" s="1"/>
  <c r="L797" i="14"/>
  <c r="M797" i="14" s="1"/>
  <c r="L798" i="14"/>
  <c r="M798" i="14" s="1"/>
  <c r="L799" i="14"/>
  <c r="M799" i="14" s="1"/>
  <c r="L800" i="14"/>
  <c r="M800" i="14" s="1"/>
  <c r="L801" i="14"/>
  <c r="M801" i="14" s="1"/>
  <c r="L802" i="14"/>
  <c r="M802" i="14" s="1"/>
  <c r="L803" i="14"/>
  <c r="M803" i="14" s="1"/>
  <c r="L804" i="14"/>
  <c r="M804" i="14" s="1"/>
  <c r="L805" i="14"/>
  <c r="M805" i="14" s="1"/>
  <c r="L806" i="14"/>
  <c r="M806" i="14" s="1"/>
  <c r="L807" i="14"/>
  <c r="M807" i="14" s="1"/>
  <c r="L808" i="14"/>
  <c r="M808" i="14" s="1"/>
  <c r="L809" i="14"/>
  <c r="M809" i="14" s="1"/>
  <c r="L810" i="14"/>
  <c r="M810" i="14" s="1"/>
  <c r="L811" i="14"/>
  <c r="M811" i="14" s="1"/>
  <c r="L812" i="14"/>
  <c r="M812" i="14" s="1"/>
  <c r="L813" i="14"/>
  <c r="M813" i="14" s="1"/>
  <c r="L814" i="14"/>
  <c r="M814" i="14" s="1"/>
  <c r="L815" i="14"/>
  <c r="M815" i="14" s="1"/>
  <c r="L816" i="14"/>
  <c r="M816" i="14" s="1"/>
  <c r="L817" i="14"/>
  <c r="M817" i="14" s="1"/>
  <c r="L818" i="14"/>
  <c r="M818" i="14" s="1"/>
  <c r="L819" i="14"/>
  <c r="M819" i="14" s="1"/>
  <c r="L820" i="14"/>
  <c r="M820" i="14" s="1"/>
  <c r="L821" i="14"/>
  <c r="M821" i="14" s="1"/>
  <c r="L822" i="14"/>
  <c r="M822" i="14" s="1"/>
  <c r="L823" i="14"/>
  <c r="M823" i="14" s="1"/>
  <c r="L824" i="14"/>
  <c r="M824" i="14" s="1"/>
  <c r="L825" i="14"/>
  <c r="M825" i="14" s="1"/>
  <c r="L826" i="14"/>
  <c r="M826" i="14" s="1"/>
  <c r="L827" i="14"/>
  <c r="M827" i="14" s="1"/>
  <c r="L828" i="14"/>
  <c r="M828" i="14" s="1"/>
  <c r="L829" i="14"/>
  <c r="M829" i="14" s="1"/>
  <c r="L830" i="14"/>
  <c r="M830" i="14" s="1"/>
  <c r="L831" i="14"/>
  <c r="M831" i="14" s="1"/>
  <c r="L832" i="14"/>
  <c r="M832" i="14" s="1"/>
  <c r="L833" i="14"/>
  <c r="M833" i="14" s="1"/>
  <c r="L834" i="14"/>
  <c r="M834" i="14" s="1"/>
  <c r="L835" i="14"/>
  <c r="M835" i="14" s="1"/>
  <c r="L836" i="14"/>
  <c r="M836" i="14" s="1"/>
  <c r="L837" i="14"/>
  <c r="M837" i="14" s="1"/>
  <c r="L838" i="14"/>
  <c r="M838" i="14" s="1"/>
  <c r="L839" i="14"/>
  <c r="M839" i="14" s="1"/>
  <c r="L840" i="14"/>
  <c r="M840" i="14" s="1"/>
  <c r="L841" i="14"/>
  <c r="M841" i="14" s="1"/>
  <c r="L842" i="14"/>
  <c r="M842" i="14" s="1"/>
  <c r="L843" i="14"/>
  <c r="M843" i="14" s="1"/>
  <c r="L844" i="14"/>
  <c r="M844" i="14" s="1"/>
  <c r="L845" i="14"/>
  <c r="M845" i="14" s="1"/>
  <c r="L846" i="14"/>
  <c r="M846" i="14" s="1"/>
  <c r="L847" i="14"/>
  <c r="M847" i="14" s="1"/>
  <c r="L848" i="14"/>
  <c r="M848" i="14" s="1"/>
  <c r="L849" i="14"/>
  <c r="M849" i="14" s="1"/>
  <c r="L850" i="14"/>
  <c r="M850" i="14" s="1"/>
  <c r="L851" i="14"/>
  <c r="M851" i="14" s="1"/>
  <c r="L852" i="14"/>
  <c r="M852" i="14" s="1"/>
  <c r="L853" i="14"/>
  <c r="M853" i="14" s="1"/>
  <c r="L854" i="14"/>
  <c r="M854" i="14" s="1"/>
  <c r="L855" i="14"/>
  <c r="M855" i="14" s="1"/>
  <c r="L856" i="14"/>
  <c r="M856" i="14" s="1"/>
  <c r="L857" i="14"/>
  <c r="M857" i="14" s="1"/>
  <c r="L858" i="14"/>
  <c r="M858" i="14" s="1"/>
  <c r="L859" i="14"/>
  <c r="M859" i="14" s="1"/>
  <c r="L860" i="14"/>
  <c r="M860" i="14" s="1"/>
  <c r="L861" i="14"/>
  <c r="M861" i="14" s="1"/>
  <c r="L862" i="14"/>
  <c r="M862" i="14" s="1"/>
  <c r="L863" i="14"/>
  <c r="M863" i="14" s="1"/>
  <c r="L864" i="14"/>
  <c r="M864" i="14" s="1"/>
  <c r="L865" i="14"/>
  <c r="M865" i="14" s="1"/>
  <c r="L866" i="14"/>
  <c r="M866" i="14" s="1"/>
  <c r="L867" i="14"/>
  <c r="M867" i="14" s="1"/>
  <c r="L868" i="14"/>
  <c r="M868" i="14" s="1"/>
  <c r="L869" i="14"/>
  <c r="M869" i="14" s="1"/>
  <c r="L870" i="14"/>
  <c r="M870" i="14" s="1"/>
  <c r="L871" i="14"/>
  <c r="M871" i="14" s="1"/>
  <c r="L872" i="14"/>
  <c r="M872" i="14" s="1"/>
  <c r="L873" i="14"/>
  <c r="M873" i="14" s="1"/>
  <c r="L874" i="14"/>
  <c r="M874" i="14" s="1"/>
  <c r="L875" i="14"/>
  <c r="M875" i="14" s="1"/>
  <c r="L876" i="14"/>
  <c r="M876" i="14" s="1"/>
  <c r="L877" i="14"/>
  <c r="M877" i="14" s="1"/>
  <c r="L878" i="14"/>
  <c r="M878" i="14" s="1"/>
  <c r="L879" i="14"/>
  <c r="M879" i="14" s="1"/>
  <c r="L880" i="14"/>
  <c r="M880" i="14" s="1"/>
  <c r="L881" i="14"/>
  <c r="M881" i="14" s="1"/>
  <c r="L882" i="14"/>
  <c r="M882" i="14" s="1"/>
  <c r="L883" i="14"/>
  <c r="M883" i="14" s="1"/>
  <c r="L884" i="14"/>
  <c r="M884" i="14" s="1"/>
  <c r="L885" i="14"/>
  <c r="M885" i="14" s="1"/>
  <c r="L886" i="14"/>
  <c r="M886" i="14" s="1"/>
  <c r="L887" i="14"/>
  <c r="M887" i="14" s="1"/>
  <c r="L888" i="14"/>
  <c r="M888" i="14" s="1"/>
  <c r="L889" i="14"/>
  <c r="M889" i="14" s="1"/>
  <c r="L890" i="14"/>
  <c r="M890" i="14" s="1"/>
  <c r="L891" i="14"/>
  <c r="M891" i="14" s="1"/>
  <c r="L892" i="14"/>
  <c r="M892" i="14" s="1"/>
  <c r="L893" i="14"/>
  <c r="M893" i="14" s="1"/>
  <c r="L894" i="14"/>
  <c r="M894" i="14" s="1"/>
  <c r="L895" i="14"/>
  <c r="M895" i="14" s="1"/>
  <c r="L896" i="14"/>
  <c r="M896" i="14" s="1"/>
  <c r="L897" i="14"/>
  <c r="M897" i="14" s="1"/>
  <c r="L898" i="14"/>
  <c r="M898" i="14" s="1"/>
  <c r="L899" i="14"/>
  <c r="M899" i="14" s="1"/>
  <c r="L900" i="14"/>
  <c r="M900" i="14" s="1"/>
  <c r="L901" i="14"/>
  <c r="M901" i="14" s="1"/>
  <c r="L902" i="14"/>
  <c r="M902" i="14" s="1"/>
  <c r="L903" i="14"/>
  <c r="M903" i="14" s="1"/>
  <c r="L904" i="14"/>
  <c r="M904" i="14" s="1"/>
  <c r="L905" i="14"/>
  <c r="M905" i="14" s="1"/>
  <c r="L906" i="14"/>
  <c r="M906" i="14" s="1"/>
  <c r="L907" i="14"/>
  <c r="M907" i="14" s="1"/>
  <c r="L908" i="14"/>
  <c r="M908" i="14" s="1"/>
  <c r="L909" i="14"/>
  <c r="M909" i="14" s="1"/>
  <c r="L910" i="14"/>
  <c r="M910" i="14" s="1"/>
  <c r="L911" i="14"/>
  <c r="M911" i="14" s="1"/>
  <c r="L912" i="14"/>
  <c r="M912" i="14" s="1"/>
  <c r="L913" i="14"/>
  <c r="M913" i="14" s="1"/>
  <c r="L914" i="14"/>
  <c r="M914" i="14" s="1"/>
  <c r="L915" i="14"/>
  <c r="M915" i="14" s="1"/>
  <c r="L916" i="14"/>
  <c r="M916" i="14" s="1"/>
  <c r="L917" i="14"/>
  <c r="M917" i="14" s="1"/>
  <c r="L918" i="14"/>
  <c r="M918" i="14" s="1"/>
  <c r="L919" i="14"/>
  <c r="M919" i="14" s="1"/>
  <c r="L920" i="14"/>
  <c r="M920" i="14" s="1"/>
  <c r="L921" i="14"/>
  <c r="M921" i="14" s="1"/>
  <c r="L922" i="14"/>
  <c r="M922" i="14" s="1"/>
  <c r="L923" i="14"/>
  <c r="M923" i="14" s="1"/>
  <c r="L924" i="14"/>
  <c r="M924" i="14" s="1"/>
  <c r="L925" i="14"/>
  <c r="M925" i="14" s="1"/>
  <c r="L926" i="14"/>
  <c r="M926" i="14" s="1"/>
  <c r="L927" i="14"/>
  <c r="M927" i="14" s="1"/>
  <c r="L928" i="14"/>
  <c r="M928" i="14" s="1"/>
  <c r="L929" i="14"/>
  <c r="M929" i="14" s="1"/>
  <c r="L930" i="14"/>
  <c r="M930" i="14" s="1"/>
  <c r="L931" i="14"/>
  <c r="M931" i="14" s="1"/>
  <c r="L932" i="14"/>
  <c r="M932" i="14" s="1"/>
  <c r="L933" i="14"/>
  <c r="M933" i="14" s="1"/>
  <c r="L934" i="14"/>
  <c r="M934" i="14" s="1"/>
  <c r="L935" i="14"/>
  <c r="M935" i="14" s="1"/>
  <c r="L936" i="14"/>
  <c r="M936" i="14" s="1"/>
  <c r="L937" i="14"/>
  <c r="M937" i="14" s="1"/>
  <c r="L938" i="14"/>
  <c r="M938" i="14" s="1"/>
  <c r="L939" i="14"/>
  <c r="M939" i="14" s="1"/>
  <c r="L940" i="14"/>
  <c r="M940" i="14" s="1"/>
  <c r="L941" i="14"/>
  <c r="M941" i="14" s="1"/>
  <c r="L942" i="14"/>
  <c r="M942" i="14" s="1"/>
  <c r="L943" i="14"/>
  <c r="M943" i="14" s="1"/>
  <c r="L944" i="14"/>
  <c r="M944" i="14" s="1"/>
  <c r="L945" i="14"/>
  <c r="M945" i="14" s="1"/>
  <c r="L946" i="14"/>
  <c r="M946" i="14" s="1"/>
  <c r="L947" i="14"/>
  <c r="M947" i="14" s="1"/>
  <c r="L948" i="14"/>
  <c r="M948" i="14" s="1"/>
  <c r="L949" i="14"/>
  <c r="M949" i="14" s="1"/>
  <c r="L950" i="14"/>
  <c r="M950" i="14" s="1"/>
  <c r="L951" i="14"/>
  <c r="M951" i="14" s="1"/>
  <c r="L952" i="14"/>
  <c r="M952" i="14" s="1"/>
  <c r="L953" i="14"/>
  <c r="M953" i="14" s="1"/>
  <c r="L954" i="14"/>
  <c r="M954" i="14" s="1"/>
  <c r="L955" i="14"/>
  <c r="M955" i="14" s="1"/>
  <c r="L956" i="14"/>
  <c r="M956" i="14" s="1"/>
  <c r="L957" i="14"/>
  <c r="M957" i="14" s="1"/>
  <c r="L958" i="14"/>
  <c r="M958" i="14" s="1"/>
  <c r="L959" i="14"/>
  <c r="M959" i="14" s="1"/>
  <c r="L960" i="14"/>
  <c r="M960" i="14" s="1"/>
  <c r="L961" i="14"/>
  <c r="M961" i="14" s="1"/>
  <c r="L962" i="14"/>
  <c r="M962" i="14" s="1"/>
  <c r="L963" i="14"/>
  <c r="M963" i="14" s="1"/>
  <c r="L964" i="14"/>
  <c r="M964" i="14" s="1"/>
  <c r="L965" i="14"/>
  <c r="M965" i="14" s="1"/>
  <c r="L966" i="14"/>
  <c r="M966" i="14" s="1"/>
  <c r="L967" i="14"/>
  <c r="M967" i="14" s="1"/>
  <c r="L968" i="14"/>
  <c r="M968" i="14" s="1"/>
  <c r="L969" i="14"/>
  <c r="M969" i="14" s="1"/>
  <c r="L970" i="14"/>
  <c r="M970" i="14" s="1"/>
  <c r="L971" i="14"/>
  <c r="M971" i="14" s="1"/>
  <c r="L972" i="14"/>
  <c r="M972" i="14" s="1"/>
  <c r="L973" i="14"/>
  <c r="M973" i="14" s="1"/>
  <c r="L974" i="14"/>
  <c r="M974" i="14" s="1"/>
  <c r="L975" i="14"/>
  <c r="M975" i="14" s="1"/>
  <c r="L976" i="14"/>
  <c r="M976" i="14" s="1"/>
  <c r="L977" i="14"/>
  <c r="M977" i="14" s="1"/>
  <c r="L978" i="14"/>
  <c r="M978" i="14" s="1"/>
  <c r="L979" i="14"/>
  <c r="M979" i="14" s="1"/>
  <c r="L980" i="14"/>
  <c r="M980" i="14" s="1"/>
  <c r="L981" i="14"/>
  <c r="M981" i="14" s="1"/>
  <c r="L982" i="14"/>
  <c r="M982" i="14" s="1"/>
  <c r="L983" i="14"/>
  <c r="M983" i="14" s="1"/>
  <c r="L984" i="14"/>
  <c r="M984" i="14" s="1"/>
  <c r="L985" i="14"/>
  <c r="M985" i="14" s="1"/>
  <c r="L986" i="14"/>
  <c r="M986" i="14" s="1"/>
  <c r="L987" i="14"/>
  <c r="M987" i="14" s="1"/>
  <c r="L988" i="14"/>
  <c r="M988" i="14" s="1"/>
  <c r="L989" i="14"/>
  <c r="M989" i="14" s="1"/>
  <c r="L990" i="14"/>
  <c r="M990" i="14" s="1"/>
  <c r="L991" i="14"/>
  <c r="M991" i="14" s="1"/>
  <c r="L992" i="14"/>
  <c r="M992" i="14" s="1"/>
  <c r="L993" i="14"/>
  <c r="M993" i="14" s="1"/>
  <c r="L994" i="14"/>
  <c r="M994" i="14" s="1"/>
  <c r="L995" i="14"/>
  <c r="M995" i="14" s="1"/>
  <c r="L996" i="14"/>
  <c r="M996" i="14" s="1"/>
  <c r="L997" i="14"/>
  <c r="M997" i="14" s="1"/>
  <c r="L998" i="14"/>
  <c r="M998" i="14" s="1"/>
  <c r="L999" i="14"/>
  <c r="M999" i="14" s="1"/>
  <c r="L1000" i="14"/>
  <c r="M1000" i="14" s="1"/>
  <c r="L1001" i="14"/>
  <c r="M1001" i="14" s="1"/>
  <c r="L1002" i="14"/>
  <c r="M1002" i="14" s="1"/>
  <c r="L1003" i="14"/>
  <c r="M1003" i="14" s="1"/>
  <c r="L1004" i="14"/>
  <c r="M1004" i="14" s="1"/>
  <c r="L1005" i="14"/>
  <c r="M1005" i="14" s="1"/>
  <c r="L1006" i="14"/>
  <c r="M1006" i="14" s="1"/>
  <c r="L1007" i="14"/>
  <c r="M1007" i="14" s="1"/>
  <c r="L1008" i="14"/>
  <c r="M1008" i="14" s="1"/>
  <c r="L1009" i="14"/>
  <c r="M1009" i="14" s="1"/>
  <c r="L1010" i="14"/>
  <c r="M1010" i="14" s="1"/>
  <c r="L1011" i="14"/>
  <c r="M1011" i="14" s="1"/>
  <c r="L1012" i="14"/>
  <c r="M1012" i="14" s="1"/>
  <c r="L1013" i="14"/>
  <c r="M1013" i="14" s="1"/>
  <c r="L1014" i="14"/>
  <c r="M1014" i="14" s="1"/>
  <c r="L1015" i="14"/>
  <c r="M1015" i="14" s="1"/>
  <c r="L1016" i="14"/>
  <c r="M1016" i="14" s="1"/>
  <c r="L1017" i="14"/>
  <c r="M1017" i="14" s="1"/>
  <c r="L1018" i="14"/>
  <c r="M1018" i="14" s="1"/>
  <c r="L1019" i="14"/>
  <c r="M1019" i="14" s="1"/>
  <c r="L1020" i="14"/>
  <c r="M1020" i="14" s="1"/>
  <c r="L1021" i="14"/>
  <c r="M1021" i="14" s="1"/>
  <c r="L1022" i="14"/>
  <c r="M1022" i="14" s="1"/>
  <c r="L1023" i="14"/>
  <c r="M1023" i="14" s="1"/>
  <c r="L1024" i="14"/>
  <c r="M1024" i="14" s="1"/>
  <c r="L1025" i="14"/>
  <c r="M1025" i="14" s="1"/>
  <c r="L1026" i="14"/>
  <c r="M1026" i="14" s="1"/>
  <c r="L1027" i="14"/>
  <c r="M1027" i="14" s="1"/>
  <c r="L1028" i="14"/>
  <c r="M1028" i="14" s="1"/>
  <c r="L1029" i="14"/>
  <c r="M1029" i="14" s="1"/>
  <c r="L1030" i="14"/>
  <c r="M1030" i="14" s="1"/>
  <c r="L1031" i="14"/>
  <c r="M1031" i="14" s="1"/>
  <c r="L1032" i="14"/>
  <c r="M1032" i="14" s="1"/>
  <c r="L1033" i="14"/>
  <c r="M1033" i="14" s="1"/>
  <c r="L1034" i="14"/>
  <c r="M1034" i="14" s="1"/>
  <c r="L1035" i="14"/>
  <c r="M1035" i="14" s="1"/>
  <c r="L1036" i="14"/>
  <c r="M1036" i="14" s="1"/>
  <c r="L1037" i="14"/>
  <c r="M1037" i="14" s="1"/>
  <c r="L1038" i="14"/>
  <c r="M1038" i="14" s="1"/>
  <c r="L1039" i="14"/>
  <c r="M1039" i="14" s="1"/>
  <c r="L1040" i="14"/>
  <c r="M1040" i="14" s="1"/>
  <c r="L1041" i="14"/>
  <c r="M1041" i="14" s="1"/>
  <c r="L1042" i="14"/>
  <c r="M1042" i="14" s="1"/>
  <c r="L1043" i="14"/>
  <c r="M1043" i="14" s="1"/>
  <c r="L1044" i="14"/>
  <c r="M1044" i="14" s="1"/>
  <c r="L1045" i="14"/>
  <c r="M1045" i="14" s="1"/>
  <c r="L1046" i="14"/>
  <c r="M1046" i="14" s="1"/>
  <c r="L1047" i="14"/>
  <c r="M1047" i="14" s="1"/>
  <c r="L1048" i="14"/>
  <c r="M1048" i="14" s="1"/>
  <c r="L1049" i="14"/>
  <c r="M1049" i="14" s="1"/>
  <c r="L1050" i="14"/>
  <c r="M1050" i="14" s="1"/>
  <c r="L1051" i="14"/>
  <c r="M1051" i="14" s="1"/>
  <c r="L1052" i="14"/>
  <c r="M1052" i="14" s="1"/>
  <c r="L1053" i="14"/>
  <c r="M1053" i="14" s="1"/>
  <c r="L1054" i="14"/>
  <c r="M1054" i="14" s="1"/>
  <c r="L1055" i="14"/>
  <c r="M1055" i="14" s="1"/>
  <c r="L1056" i="14"/>
  <c r="M1056" i="14" s="1"/>
  <c r="L1057" i="14"/>
  <c r="M1057" i="14" s="1"/>
  <c r="L1058" i="14"/>
  <c r="M1058" i="14" s="1"/>
  <c r="L1059" i="14"/>
  <c r="M1059" i="14" s="1"/>
  <c r="L1060" i="14"/>
  <c r="M1060" i="14" s="1"/>
  <c r="L1061" i="14"/>
  <c r="M1061" i="14" s="1"/>
  <c r="L1062" i="14"/>
  <c r="M1062" i="14" s="1"/>
  <c r="L1063" i="14"/>
  <c r="M1063" i="14" s="1"/>
  <c r="L1064" i="14"/>
  <c r="M1064" i="14" s="1"/>
  <c r="L1065" i="14"/>
  <c r="M1065" i="14" s="1"/>
  <c r="L1066" i="14"/>
  <c r="M1066" i="14" s="1"/>
  <c r="L1067" i="14"/>
  <c r="M1067" i="14" s="1"/>
  <c r="L1068" i="14"/>
  <c r="M1068" i="14" s="1"/>
  <c r="L1069" i="14"/>
  <c r="M1069" i="14" s="1"/>
  <c r="L1070" i="14"/>
  <c r="M1070" i="14" s="1"/>
  <c r="L1071" i="14"/>
  <c r="M1071" i="14" s="1"/>
  <c r="L1072" i="14"/>
  <c r="M1072" i="14" s="1"/>
  <c r="L1073" i="14"/>
  <c r="M1073" i="14" s="1"/>
  <c r="L1074" i="14"/>
  <c r="M1074" i="14" s="1"/>
  <c r="L1075" i="14"/>
  <c r="M1075" i="14" s="1"/>
  <c r="L1076" i="14"/>
  <c r="M1076" i="14" s="1"/>
  <c r="L1077" i="14"/>
  <c r="M1077" i="14" s="1"/>
  <c r="L1078" i="14"/>
  <c r="M1078" i="14" s="1"/>
  <c r="L1079" i="14"/>
  <c r="M1079" i="14" s="1"/>
  <c r="L1080" i="14"/>
  <c r="M1080" i="14" s="1"/>
  <c r="L1081" i="14"/>
  <c r="M1081" i="14" s="1"/>
  <c r="L1082" i="14"/>
  <c r="M1082" i="14" s="1"/>
  <c r="L1083" i="14"/>
  <c r="M1083" i="14" s="1"/>
  <c r="L1084" i="14"/>
  <c r="M1084" i="14" s="1"/>
  <c r="L1085" i="14"/>
  <c r="M1085" i="14" s="1"/>
  <c r="L1086" i="14"/>
  <c r="M1086" i="14" s="1"/>
  <c r="L1087" i="14"/>
  <c r="M1087" i="14" s="1"/>
  <c r="L1088" i="14"/>
  <c r="M1088" i="14" s="1"/>
  <c r="L1089" i="14"/>
  <c r="M1089" i="14" s="1"/>
  <c r="L1090" i="14"/>
  <c r="M1090" i="14" s="1"/>
  <c r="L1091" i="14"/>
  <c r="M1091" i="14" s="1"/>
  <c r="L1092" i="14"/>
  <c r="M1092" i="14" s="1"/>
  <c r="L1093" i="14"/>
  <c r="M1093" i="14" s="1"/>
  <c r="L1094" i="14"/>
  <c r="M1094" i="14" s="1"/>
  <c r="L1095" i="14"/>
  <c r="M1095" i="14" s="1"/>
  <c r="L1096" i="14"/>
  <c r="M1096" i="14" s="1"/>
  <c r="L1097" i="14"/>
  <c r="M1097" i="14" s="1"/>
  <c r="L1098" i="14"/>
  <c r="M1098" i="14" s="1"/>
  <c r="L1099" i="14"/>
  <c r="M1099" i="14" s="1"/>
  <c r="L1100" i="14"/>
  <c r="M1100" i="14" s="1"/>
  <c r="L1101" i="14"/>
  <c r="M1101" i="14" s="1"/>
  <c r="L1102" i="14"/>
  <c r="M1102" i="14" s="1"/>
  <c r="L1103" i="14"/>
  <c r="M1103" i="14" s="1"/>
  <c r="L1104" i="14"/>
  <c r="M1104" i="14" s="1"/>
  <c r="L1105" i="14"/>
  <c r="M1105" i="14" s="1"/>
  <c r="L1106" i="14"/>
  <c r="M1106" i="14" s="1"/>
  <c r="L1107" i="14"/>
  <c r="M1107" i="14" s="1"/>
  <c r="L1108" i="14"/>
  <c r="M1108" i="14" s="1"/>
  <c r="L1109" i="14"/>
  <c r="M1109" i="14" s="1"/>
  <c r="L1110" i="14"/>
  <c r="M1110" i="14" s="1"/>
  <c r="L1111" i="14"/>
  <c r="M1111" i="14" s="1"/>
  <c r="L1112" i="14"/>
  <c r="M1112" i="14" s="1"/>
  <c r="L1113" i="14"/>
  <c r="M1113" i="14" s="1"/>
  <c r="L1114" i="14"/>
  <c r="M1114" i="14" s="1"/>
  <c r="L1115" i="14"/>
  <c r="M1115" i="14" s="1"/>
  <c r="L1116" i="14"/>
  <c r="M1116" i="14" s="1"/>
  <c r="L1117" i="14"/>
  <c r="M1117" i="14" s="1"/>
  <c r="L1118" i="14"/>
  <c r="M1118" i="14" s="1"/>
  <c r="L1119" i="14"/>
  <c r="M1119" i="14" s="1"/>
  <c r="L1120" i="14"/>
  <c r="M1120" i="14" s="1"/>
  <c r="L1121" i="14"/>
  <c r="M1121" i="14" s="1"/>
  <c r="L1122" i="14"/>
  <c r="M1122" i="14" s="1"/>
  <c r="L1123" i="14"/>
  <c r="M1123" i="14" s="1"/>
  <c r="L1124" i="14"/>
  <c r="M1124" i="14" s="1"/>
  <c r="L1125" i="14"/>
  <c r="M1125" i="14" s="1"/>
  <c r="L1126" i="14"/>
  <c r="M1126" i="14" s="1"/>
  <c r="L1127" i="14"/>
  <c r="M1127" i="14" s="1"/>
  <c r="L1128" i="14"/>
  <c r="M1128" i="14" s="1"/>
  <c r="L1129" i="14"/>
  <c r="M1129" i="14" s="1"/>
  <c r="L1130" i="14"/>
  <c r="M1130" i="14" s="1"/>
  <c r="L1131" i="14"/>
  <c r="M1131" i="14" s="1"/>
  <c r="L1132" i="14"/>
  <c r="M1132" i="14" s="1"/>
  <c r="L1133" i="14"/>
  <c r="M1133" i="14" s="1"/>
  <c r="L1134" i="14"/>
  <c r="M1134" i="14" s="1"/>
  <c r="L1135" i="14"/>
  <c r="M1135" i="14" s="1"/>
  <c r="L1136" i="14"/>
  <c r="M1136" i="14" s="1"/>
  <c r="L1137" i="14"/>
  <c r="M1137" i="14" s="1"/>
  <c r="L1138" i="14"/>
  <c r="M1138" i="14" s="1"/>
  <c r="L1139" i="14"/>
  <c r="M1139" i="14" s="1"/>
  <c r="L1140" i="14"/>
  <c r="M1140" i="14" s="1"/>
  <c r="L1141" i="14"/>
  <c r="M1141" i="14" s="1"/>
  <c r="L1142" i="14"/>
  <c r="M1142" i="14" s="1"/>
  <c r="L1143" i="14"/>
  <c r="M1143" i="14" s="1"/>
  <c r="L1144" i="14"/>
  <c r="M1144" i="14" s="1"/>
  <c r="L1145" i="14"/>
  <c r="M1145" i="14" s="1"/>
  <c r="L1146" i="14"/>
  <c r="M1146" i="14" s="1"/>
  <c r="L1147" i="14"/>
  <c r="M1147" i="14" s="1"/>
  <c r="L1148" i="14"/>
  <c r="M1148" i="14" s="1"/>
  <c r="L1149" i="14"/>
  <c r="M1149" i="14" s="1"/>
  <c r="L1150" i="14"/>
  <c r="M1150" i="14" s="1"/>
  <c r="L1151" i="14"/>
  <c r="M1151" i="14" s="1"/>
  <c r="L1152" i="14"/>
  <c r="M1152" i="14" s="1"/>
  <c r="L1153" i="14"/>
  <c r="M1153" i="14" s="1"/>
  <c r="L1154" i="14"/>
  <c r="M1154" i="14" s="1"/>
  <c r="L1155" i="14"/>
  <c r="M1155" i="14" s="1"/>
  <c r="L1156" i="14"/>
  <c r="M1156" i="14" s="1"/>
  <c r="L1157" i="14"/>
  <c r="M1157" i="14" s="1"/>
  <c r="L1158" i="14"/>
  <c r="M1158" i="14" s="1"/>
  <c r="L1159" i="14"/>
  <c r="M1159" i="14" s="1"/>
  <c r="L1160" i="14"/>
  <c r="M1160" i="14" s="1"/>
  <c r="L1161" i="14"/>
  <c r="M1161" i="14" s="1"/>
  <c r="L1162" i="14"/>
  <c r="M1162" i="14" s="1"/>
  <c r="L1163" i="14"/>
  <c r="M1163" i="14" s="1"/>
  <c r="L1164" i="14"/>
  <c r="M1164" i="14" s="1"/>
  <c r="L1165" i="14"/>
  <c r="M1165" i="14" s="1"/>
  <c r="L1166" i="14"/>
  <c r="M1166" i="14" s="1"/>
  <c r="L1167" i="14"/>
  <c r="M1167" i="14" s="1"/>
  <c r="L1168" i="14"/>
  <c r="M1168" i="14" s="1"/>
  <c r="L1169" i="14"/>
  <c r="M1169" i="14" s="1"/>
  <c r="L1170" i="14"/>
  <c r="M1170" i="14" s="1"/>
  <c r="L1171" i="14"/>
  <c r="M1171" i="14" s="1"/>
  <c r="L1172" i="14"/>
  <c r="M1172" i="14" s="1"/>
  <c r="L1173" i="14"/>
  <c r="M1173" i="14" s="1"/>
  <c r="L1174" i="14"/>
  <c r="M1174" i="14" s="1"/>
  <c r="L1175" i="14"/>
  <c r="M1175" i="14" s="1"/>
  <c r="L1176" i="14"/>
  <c r="M1176" i="14" s="1"/>
  <c r="L1177" i="14"/>
  <c r="M1177" i="14" s="1"/>
  <c r="L1178" i="14"/>
  <c r="M1178" i="14" s="1"/>
  <c r="L1179" i="14"/>
  <c r="M1179" i="14" s="1"/>
  <c r="L1180" i="14"/>
  <c r="M1180" i="14" s="1"/>
  <c r="L1181" i="14"/>
  <c r="M1181" i="14" s="1"/>
  <c r="L1182" i="14"/>
  <c r="M1182" i="14" s="1"/>
  <c r="L1183" i="14"/>
  <c r="M1183" i="14" s="1"/>
  <c r="L1184" i="14"/>
  <c r="M1184" i="14" s="1"/>
  <c r="L1185" i="14"/>
  <c r="M1185" i="14" s="1"/>
  <c r="L1186" i="14"/>
  <c r="M1186" i="14" s="1"/>
  <c r="L1187" i="14"/>
  <c r="M1187" i="14" s="1"/>
  <c r="L1188" i="14"/>
  <c r="M1188" i="14" s="1"/>
  <c r="L1189" i="14"/>
  <c r="M1189" i="14" s="1"/>
  <c r="L1190" i="14"/>
  <c r="M1190" i="14" s="1"/>
  <c r="L1191" i="14"/>
  <c r="M1191" i="14" s="1"/>
  <c r="L1192" i="14"/>
  <c r="M1192" i="14" s="1"/>
  <c r="L1193" i="14"/>
  <c r="M1193" i="14" s="1"/>
  <c r="L1194" i="14"/>
  <c r="M1194" i="14" s="1"/>
  <c r="L1195" i="14"/>
  <c r="M1195" i="14" s="1"/>
  <c r="L1196" i="14"/>
  <c r="M1196" i="14" s="1"/>
  <c r="L1197" i="14"/>
  <c r="M1197" i="14" s="1"/>
  <c r="L1198" i="14"/>
  <c r="M1198" i="14" s="1"/>
  <c r="L1199" i="14"/>
  <c r="M1199" i="14" s="1"/>
  <c r="L1200" i="14"/>
  <c r="M1200" i="14" s="1"/>
  <c r="L1201" i="14"/>
  <c r="M1201" i="14" s="1"/>
  <c r="L1202" i="14"/>
  <c r="M1202" i="14" s="1"/>
  <c r="L1203" i="14"/>
  <c r="M1203" i="14" s="1"/>
  <c r="L1204" i="14"/>
  <c r="M1204" i="14" s="1"/>
  <c r="L1205" i="14"/>
  <c r="M1205" i="14" s="1"/>
  <c r="L1206" i="14"/>
  <c r="M1206" i="14" s="1"/>
  <c r="L1207" i="14"/>
  <c r="M1207" i="14" s="1"/>
  <c r="L1208" i="14"/>
  <c r="M1208" i="14" s="1"/>
  <c r="L1209" i="14"/>
  <c r="M1209" i="14" s="1"/>
  <c r="L1210" i="14"/>
  <c r="M1210" i="14" s="1"/>
  <c r="L1211" i="14"/>
  <c r="M1211" i="14" s="1"/>
  <c r="L1212" i="14"/>
  <c r="M1212" i="14" s="1"/>
  <c r="L1213" i="14"/>
  <c r="M1213" i="14" s="1"/>
  <c r="L1214" i="14"/>
  <c r="M1214" i="14" s="1"/>
  <c r="L1215" i="14"/>
  <c r="M1215" i="14" s="1"/>
  <c r="L1216" i="14"/>
  <c r="M1216" i="14" s="1"/>
  <c r="L1217" i="14"/>
  <c r="M1217" i="14" s="1"/>
  <c r="L1218" i="14"/>
  <c r="M1218" i="14" s="1"/>
  <c r="L1219" i="14"/>
  <c r="M1219" i="14" s="1"/>
  <c r="L1220" i="14"/>
  <c r="M1220" i="14" s="1"/>
  <c r="L1221" i="14"/>
  <c r="M1221" i="14" s="1"/>
  <c r="L1222" i="14"/>
  <c r="M1222" i="14" s="1"/>
  <c r="L1223" i="14"/>
  <c r="M1223" i="14" s="1"/>
  <c r="L1224" i="14"/>
  <c r="M1224" i="14" s="1"/>
  <c r="L1225" i="14"/>
  <c r="M1225" i="14" s="1"/>
  <c r="L1226" i="14"/>
  <c r="M1226" i="14" s="1"/>
  <c r="L1227" i="14"/>
  <c r="M1227" i="14" s="1"/>
  <c r="L1228" i="14"/>
  <c r="M1228" i="14" s="1"/>
  <c r="L1229" i="14"/>
  <c r="M1229" i="14" s="1"/>
  <c r="L1230" i="14"/>
  <c r="M1230" i="14" s="1"/>
  <c r="L1231" i="14"/>
  <c r="M1231" i="14" s="1"/>
  <c r="L1232" i="14"/>
  <c r="M1232" i="14" s="1"/>
  <c r="L1233" i="14"/>
  <c r="M1233" i="14" s="1"/>
  <c r="L1234" i="14"/>
  <c r="M1234" i="14" s="1"/>
  <c r="L1235" i="14"/>
  <c r="M1235" i="14" s="1"/>
  <c r="L1236" i="14"/>
  <c r="M1236" i="14" s="1"/>
  <c r="L1237" i="14"/>
  <c r="M1237" i="14" s="1"/>
  <c r="L1238" i="14"/>
  <c r="M1238" i="14" s="1"/>
  <c r="L1239" i="14"/>
  <c r="M1239" i="14" s="1"/>
  <c r="L1240" i="14"/>
  <c r="M1240" i="14" s="1"/>
  <c r="L1241" i="14"/>
  <c r="M1241" i="14" s="1"/>
  <c r="L1242" i="14"/>
  <c r="M1242" i="14" s="1"/>
  <c r="L1243" i="14"/>
  <c r="M1243" i="14" s="1"/>
  <c r="L1244" i="14"/>
  <c r="M1244" i="14" s="1"/>
  <c r="L1245" i="14"/>
  <c r="M1245" i="14" s="1"/>
  <c r="L1246" i="14"/>
  <c r="M1246" i="14" s="1"/>
  <c r="L1247" i="14"/>
  <c r="M1247" i="14" s="1"/>
  <c r="L1248" i="14"/>
  <c r="M1248" i="14" s="1"/>
  <c r="L1249" i="14"/>
  <c r="M1249" i="14" s="1"/>
  <c r="L1250" i="14"/>
  <c r="M1250" i="14" s="1"/>
  <c r="L1251" i="14"/>
  <c r="M1251" i="14" s="1"/>
  <c r="L1252" i="14"/>
  <c r="M1252" i="14" s="1"/>
  <c r="L1253" i="14"/>
  <c r="M1253" i="14" s="1"/>
  <c r="L1254" i="14"/>
  <c r="M1254" i="14" s="1"/>
  <c r="L1255" i="14"/>
  <c r="M1255" i="14" s="1"/>
  <c r="L1256" i="14"/>
  <c r="M1256" i="14" s="1"/>
  <c r="L1257" i="14"/>
  <c r="M1257" i="14" s="1"/>
  <c r="L1258" i="14"/>
  <c r="M1258" i="14" s="1"/>
  <c r="L1259" i="14"/>
  <c r="M1259" i="14" s="1"/>
  <c r="L1260" i="14"/>
  <c r="M1260" i="14" s="1"/>
  <c r="L1261" i="14"/>
  <c r="M1261" i="14" s="1"/>
  <c r="L1262" i="14"/>
  <c r="M1262" i="14" s="1"/>
  <c r="L1263" i="14"/>
  <c r="M1263" i="14" s="1"/>
  <c r="L1264" i="14"/>
  <c r="M1264" i="14" s="1"/>
  <c r="L1265" i="14"/>
  <c r="M1265" i="14" s="1"/>
  <c r="L1266" i="14"/>
  <c r="M1266" i="14" s="1"/>
  <c r="L1267" i="14"/>
  <c r="M1267" i="14" s="1"/>
  <c r="L1268" i="14"/>
  <c r="M1268" i="14" s="1"/>
  <c r="L1269" i="14"/>
  <c r="M1269" i="14" s="1"/>
  <c r="L1270" i="14"/>
  <c r="M1270" i="14" s="1"/>
  <c r="L1271" i="14"/>
  <c r="M1271" i="14" s="1"/>
  <c r="L1272" i="14"/>
  <c r="M1272" i="14" s="1"/>
  <c r="L1273" i="14"/>
  <c r="M1273" i="14" s="1"/>
  <c r="L1274" i="14"/>
  <c r="M1274" i="14" s="1"/>
  <c r="L1275" i="14"/>
  <c r="M1275" i="14" s="1"/>
  <c r="L1276" i="14"/>
  <c r="M1276" i="14" s="1"/>
  <c r="L1277" i="14"/>
  <c r="M1277" i="14" s="1"/>
  <c r="L1278" i="14"/>
  <c r="M1278" i="14" s="1"/>
  <c r="L1279" i="14"/>
  <c r="M1279" i="14" s="1"/>
  <c r="L1280" i="14"/>
  <c r="M1280" i="14" s="1"/>
  <c r="L1281" i="14"/>
  <c r="M1281" i="14" s="1"/>
  <c r="L1282" i="14"/>
  <c r="M1282" i="14" s="1"/>
  <c r="L1283" i="14"/>
  <c r="M1283" i="14" s="1"/>
  <c r="L1284" i="14"/>
  <c r="M1284" i="14" s="1"/>
  <c r="L1285" i="14"/>
  <c r="M1285" i="14" s="1"/>
  <c r="L1286" i="14"/>
  <c r="M1286" i="14" s="1"/>
  <c r="L1287" i="14"/>
  <c r="M1287" i="14" s="1"/>
  <c r="L1288" i="14"/>
  <c r="M1288" i="14" s="1"/>
  <c r="L1289" i="14"/>
  <c r="M1289" i="14" s="1"/>
  <c r="L1290" i="14"/>
  <c r="M1290" i="14" s="1"/>
  <c r="L1291" i="14"/>
  <c r="M1291" i="14" s="1"/>
  <c r="L1292" i="14"/>
  <c r="M1292" i="14" s="1"/>
  <c r="L1293" i="14"/>
  <c r="M1293" i="14" s="1"/>
  <c r="L1294" i="14"/>
  <c r="M1294" i="14" s="1"/>
  <c r="L1295" i="14"/>
  <c r="M1295" i="14" s="1"/>
  <c r="L1296" i="14"/>
  <c r="M1296" i="14" s="1"/>
  <c r="L1297" i="14"/>
  <c r="M1297" i="14" s="1"/>
  <c r="L1298" i="14"/>
  <c r="M1298" i="14" s="1"/>
  <c r="L1299" i="14"/>
  <c r="M1299" i="14" s="1"/>
  <c r="L1300" i="14"/>
  <c r="M1300" i="14" s="1"/>
  <c r="L1301" i="14"/>
  <c r="M1301" i="14" s="1"/>
  <c r="L1302" i="14"/>
  <c r="M1302" i="14" s="1"/>
  <c r="L1303" i="14"/>
  <c r="M1303" i="14" s="1"/>
  <c r="L1304" i="14"/>
  <c r="M1304" i="14" s="1"/>
  <c r="L1305" i="14"/>
  <c r="M1305" i="14" s="1"/>
  <c r="L1306" i="14"/>
  <c r="M1306" i="14" s="1"/>
  <c r="L1307" i="14"/>
  <c r="M1307" i="14" s="1"/>
  <c r="L1308" i="14"/>
  <c r="M1308" i="14" s="1"/>
  <c r="L1309" i="14"/>
  <c r="M1309" i="14" s="1"/>
  <c r="L1310" i="14"/>
  <c r="M1310" i="14" s="1"/>
  <c r="L1311" i="14"/>
  <c r="M1311" i="14" s="1"/>
  <c r="L1312" i="14"/>
  <c r="M1312" i="14" s="1"/>
  <c r="L1313" i="14"/>
  <c r="M1313" i="14" s="1"/>
  <c r="L1314" i="14"/>
  <c r="M1314" i="14" s="1"/>
  <c r="L1315" i="14"/>
  <c r="M1315" i="14" s="1"/>
  <c r="L1316" i="14"/>
  <c r="M1316" i="14" s="1"/>
  <c r="L1317" i="14"/>
  <c r="M1317" i="14" s="1"/>
  <c r="L1318" i="14"/>
  <c r="M1318" i="14" s="1"/>
  <c r="L1319" i="14"/>
  <c r="M1319" i="14" s="1"/>
  <c r="L1320" i="14"/>
  <c r="M1320" i="14" s="1"/>
  <c r="L1321" i="14"/>
  <c r="M1321" i="14" s="1"/>
  <c r="L1322" i="14"/>
  <c r="M1322" i="14" s="1"/>
  <c r="L1323" i="14"/>
  <c r="M1323" i="14" s="1"/>
  <c r="L1324" i="14"/>
  <c r="M1324" i="14" s="1"/>
  <c r="L1325" i="14"/>
  <c r="M1325" i="14" s="1"/>
  <c r="L1326" i="14"/>
  <c r="M1326" i="14" s="1"/>
  <c r="L1327" i="14"/>
  <c r="M1327" i="14" s="1"/>
  <c r="L1328" i="14"/>
  <c r="M1328" i="14" s="1"/>
  <c r="L1329" i="14"/>
  <c r="M1329" i="14" s="1"/>
  <c r="L1330" i="14"/>
  <c r="M1330" i="14" s="1"/>
  <c r="L1331" i="14"/>
  <c r="M1331" i="14" s="1"/>
  <c r="L1332" i="14"/>
  <c r="M1332" i="14" s="1"/>
  <c r="L1333" i="14"/>
  <c r="M1333" i="14" s="1"/>
  <c r="L1334" i="14"/>
  <c r="M1334" i="14" s="1"/>
  <c r="L1335" i="14"/>
  <c r="M1335" i="14" s="1"/>
  <c r="L1336" i="14"/>
  <c r="M1336" i="14" s="1"/>
  <c r="L1337" i="14"/>
  <c r="M1337" i="14" s="1"/>
  <c r="L1338" i="14"/>
  <c r="M1338" i="14" s="1"/>
  <c r="L1339" i="14"/>
  <c r="M1339" i="14" s="1"/>
  <c r="L1340" i="14"/>
  <c r="M1340" i="14" s="1"/>
  <c r="L1341" i="14"/>
  <c r="M1341" i="14" s="1"/>
  <c r="L1342" i="14"/>
  <c r="M1342" i="14" s="1"/>
  <c r="L1343" i="14"/>
  <c r="M1343" i="14" s="1"/>
  <c r="L1344" i="14"/>
  <c r="M1344" i="14" s="1"/>
  <c r="L1345" i="14"/>
  <c r="M1345" i="14" s="1"/>
  <c r="L1346" i="14"/>
  <c r="M1346" i="14" s="1"/>
  <c r="L1347" i="14"/>
  <c r="M1347" i="14" s="1"/>
  <c r="L1348" i="14"/>
  <c r="M1348" i="14" s="1"/>
  <c r="L1349" i="14"/>
  <c r="M1349" i="14" s="1"/>
  <c r="L1350" i="14"/>
  <c r="M1350" i="14" s="1"/>
  <c r="L1351" i="14"/>
  <c r="M1351" i="14" s="1"/>
  <c r="L1352" i="14"/>
  <c r="M1352" i="14" s="1"/>
  <c r="L1353" i="14"/>
  <c r="M1353" i="14" s="1"/>
  <c r="L1354" i="14"/>
  <c r="M1354" i="14" s="1"/>
  <c r="L1355" i="14"/>
  <c r="M1355" i="14" s="1"/>
  <c r="L1356" i="14"/>
  <c r="M1356" i="14" s="1"/>
  <c r="L1357" i="14"/>
  <c r="M1357" i="14" s="1"/>
  <c r="L1358" i="14"/>
  <c r="M1358" i="14" s="1"/>
  <c r="L1359" i="14"/>
  <c r="M1359" i="14" s="1"/>
  <c r="L1360" i="14"/>
  <c r="M1360" i="14" s="1"/>
  <c r="L1361" i="14"/>
  <c r="M1361" i="14" s="1"/>
  <c r="L1362" i="14"/>
  <c r="M1362" i="14" s="1"/>
  <c r="L1363" i="14"/>
  <c r="M1363" i="14" s="1"/>
  <c r="L1364" i="14"/>
  <c r="M1364" i="14" s="1"/>
  <c r="L1365" i="14"/>
  <c r="M1365" i="14" s="1"/>
  <c r="L1366" i="14"/>
  <c r="M1366" i="14" s="1"/>
  <c r="L1367" i="14"/>
  <c r="M1367" i="14" s="1"/>
  <c r="L1368" i="14"/>
  <c r="M1368" i="14" s="1"/>
  <c r="L1369" i="14"/>
  <c r="M1369" i="14" s="1"/>
  <c r="L1370" i="14"/>
  <c r="M1370" i="14" s="1"/>
  <c r="L1371" i="14"/>
  <c r="M1371" i="14" s="1"/>
  <c r="L1372" i="14"/>
  <c r="M1372" i="14" s="1"/>
  <c r="L1373" i="14"/>
  <c r="M1373" i="14" s="1"/>
  <c r="L1374" i="14"/>
  <c r="M1374" i="14" s="1"/>
  <c r="L1375" i="14"/>
  <c r="M1375" i="14" s="1"/>
  <c r="L1376" i="14"/>
  <c r="M1376" i="14" s="1"/>
  <c r="L1377" i="14"/>
  <c r="M1377" i="14" s="1"/>
  <c r="L1378" i="14"/>
  <c r="M1378" i="14" s="1"/>
  <c r="L1379" i="14"/>
  <c r="M1379" i="14" s="1"/>
  <c r="L1380" i="14"/>
  <c r="M1380" i="14" s="1"/>
  <c r="L1381" i="14"/>
  <c r="M1381" i="14" s="1"/>
  <c r="L1382" i="14"/>
  <c r="M1382" i="14" s="1"/>
  <c r="L1383" i="14"/>
  <c r="M1383" i="14" s="1"/>
  <c r="L1384" i="14"/>
  <c r="M1384" i="14" s="1"/>
  <c r="L1385" i="14"/>
  <c r="M1385" i="14" s="1"/>
  <c r="L1386" i="14"/>
  <c r="M1386" i="14" s="1"/>
  <c r="L1387" i="14"/>
  <c r="M1387" i="14" s="1"/>
  <c r="L1388" i="14"/>
  <c r="M1388" i="14" s="1"/>
  <c r="L1389" i="14"/>
  <c r="M1389" i="14" s="1"/>
  <c r="L1390" i="14"/>
  <c r="M1390" i="14" s="1"/>
  <c r="L1391" i="14"/>
  <c r="M1391" i="14" s="1"/>
  <c r="L1392" i="14"/>
  <c r="M1392" i="14" s="1"/>
  <c r="L1393" i="14"/>
  <c r="M1393" i="14" s="1"/>
  <c r="L1394" i="14"/>
  <c r="M1394" i="14" s="1"/>
  <c r="L1395" i="14"/>
  <c r="M1395" i="14" s="1"/>
  <c r="L1396" i="14"/>
  <c r="M1396" i="14" s="1"/>
  <c r="L1397" i="14"/>
  <c r="M1397" i="14" s="1"/>
  <c r="L1398" i="14"/>
  <c r="M1398" i="14" s="1"/>
  <c r="L1399" i="14"/>
  <c r="M1399" i="14" s="1"/>
  <c r="L1400" i="14"/>
  <c r="M1400" i="14" s="1"/>
  <c r="L1401" i="14"/>
  <c r="M1401" i="14" s="1"/>
  <c r="L1402" i="14"/>
  <c r="M1402" i="14" s="1"/>
  <c r="L1403" i="14"/>
  <c r="M1403" i="14" s="1"/>
  <c r="L1404" i="14"/>
  <c r="M1404" i="14" s="1"/>
  <c r="L1405" i="14"/>
  <c r="M1405" i="14" s="1"/>
  <c r="L1406" i="14"/>
  <c r="M1406" i="14" s="1"/>
  <c r="L1407" i="14"/>
  <c r="M1407" i="14" s="1"/>
  <c r="L1408" i="14"/>
  <c r="M1408" i="14" s="1"/>
  <c r="L1409" i="14"/>
  <c r="M1409" i="14" s="1"/>
  <c r="L1410" i="14"/>
  <c r="M1410" i="14" s="1"/>
  <c r="L1411" i="14"/>
  <c r="M1411" i="14" s="1"/>
  <c r="L1412" i="14"/>
  <c r="M1412" i="14" s="1"/>
  <c r="L1413" i="14"/>
  <c r="M1413" i="14" s="1"/>
  <c r="L1414" i="14"/>
  <c r="M1414" i="14" s="1"/>
  <c r="L1415" i="14"/>
  <c r="M1415" i="14" s="1"/>
  <c r="L1416" i="14"/>
  <c r="M1416" i="14" s="1"/>
  <c r="L1417" i="14"/>
  <c r="M1417" i="14" s="1"/>
  <c r="L1418" i="14"/>
  <c r="M1418" i="14" s="1"/>
  <c r="L1419" i="14"/>
  <c r="M1419" i="14" s="1"/>
  <c r="L1420" i="14"/>
  <c r="M1420" i="14" s="1"/>
  <c r="L1421" i="14"/>
  <c r="M1421" i="14" s="1"/>
  <c r="L1422" i="14"/>
  <c r="M1422" i="14" s="1"/>
  <c r="L1423" i="14"/>
  <c r="M1423" i="14" s="1"/>
  <c r="L1424" i="14"/>
  <c r="M1424" i="14" s="1"/>
  <c r="L1425" i="14"/>
  <c r="M1425" i="14" s="1"/>
  <c r="L1426" i="14"/>
  <c r="M1426" i="14" s="1"/>
  <c r="L1427" i="14"/>
  <c r="M1427" i="14" s="1"/>
  <c r="L1428" i="14"/>
  <c r="M1428" i="14" s="1"/>
  <c r="L1429" i="14"/>
  <c r="M1429" i="14" s="1"/>
  <c r="L1430" i="14"/>
  <c r="M1430" i="14" s="1"/>
  <c r="L1431" i="14"/>
  <c r="M1431" i="14" s="1"/>
  <c r="L1432" i="14"/>
  <c r="M1432" i="14" s="1"/>
  <c r="L1433" i="14"/>
  <c r="M1433" i="14" s="1"/>
  <c r="L1434" i="14"/>
  <c r="M1434" i="14" s="1"/>
  <c r="L1435" i="14"/>
  <c r="M1435" i="14" s="1"/>
  <c r="L1436" i="14"/>
  <c r="M1436" i="14" s="1"/>
  <c r="L1437" i="14"/>
  <c r="M1437" i="14" s="1"/>
  <c r="L1438" i="14"/>
  <c r="M1438" i="14" s="1"/>
  <c r="L1439" i="14"/>
  <c r="M1439" i="14" s="1"/>
  <c r="L1440" i="14"/>
  <c r="M1440" i="14" s="1"/>
  <c r="L1441" i="14"/>
  <c r="M1441" i="14" s="1"/>
  <c r="L1442" i="14"/>
  <c r="M1442" i="14" s="1"/>
  <c r="L1443" i="14"/>
  <c r="M1443" i="14" s="1"/>
  <c r="L1444" i="14"/>
  <c r="M1444" i="14" s="1"/>
  <c r="L1445" i="14"/>
  <c r="M1445" i="14" s="1"/>
  <c r="L1446" i="14"/>
  <c r="M1446" i="14" s="1"/>
  <c r="L1447" i="14"/>
  <c r="M1447" i="14" s="1"/>
  <c r="L1448" i="14"/>
  <c r="M1448" i="14" s="1"/>
  <c r="L1449" i="14"/>
  <c r="M1449" i="14" s="1"/>
  <c r="L1450" i="14"/>
  <c r="M1450" i="14" s="1"/>
  <c r="L1451" i="14"/>
  <c r="M1451" i="14" s="1"/>
  <c r="L1452" i="14"/>
  <c r="M1452" i="14" s="1"/>
  <c r="L1453" i="14"/>
  <c r="M1453" i="14" s="1"/>
  <c r="L1454" i="14"/>
  <c r="M1454" i="14" s="1"/>
  <c r="L1455" i="14"/>
  <c r="M1455" i="14" s="1"/>
  <c r="L1456" i="14"/>
  <c r="M1456" i="14" s="1"/>
  <c r="L1457" i="14"/>
  <c r="M1457" i="14" s="1"/>
  <c r="L1458" i="14"/>
  <c r="M1458" i="14" s="1"/>
  <c r="L1459" i="14"/>
  <c r="M1459" i="14" s="1"/>
  <c r="L1460" i="14"/>
  <c r="M1460" i="14" s="1"/>
  <c r="L1461" i="14"/>
  <c r="M1461" i="14" s="1"/>
  <c r="L1462" i="14"/>
  <c r="M1462" i="14" s="1"/>
  <c r="L1463" i="14"/>
  <c r="M1463" i="14" s="1"/>
  <c r="L1464" i="14"/>
  <c r="M1464" i="14" s="1"/>
  <c r="L1465" i="14"/>
  <c r="M1465" i="14" s="1"/>
  <c r="L1466" i="14"/>
  <c r="M1466" i="14" s="1"/>
  <c r="L1467" i="14"/>
  <c r="M1467" i="14" s="1"/>
  <c r="L1468" i="14"/>
  <c r="M1468" i="14" s="1"/>
  <c r="L1469" i="14"/>
  <c r="M1469" i="14" s="1"/>
  <c r="L1470" i="14"/>
  <c r="M1470" i="14" s="1"/>
  <c r="L1471" i="14"/>
  <c r="M1471" i="14" s="1"/>
  <c r="L1472" i="14"/>
  <c r="M1472" i="14" s="1"/>
  <c r="L1473" i="14"/>
  <c r="M1473" i="14" s="1"/>
  <c r="L1474" i="14"/>
  <c r="M1474" i="14" s="1"/>
  <c r="L1475" i="14"/>
  <c r="M1475" i="14" s="1"/>
  <c r="L1476" i="14"/>
  <c r="M1476" i="14" s="1"/>
  <c r="L1477" i="14"/>
  <c r="M1477" i="14" s="1"/>
  <c r="L1478" i="14"/>
  <c r="M1478" i="14" s="1"/>
  <c r="L1479" i="14"/>
  <c r="M1479" i="14" s="1"/>
  <c r="L1480" i="14"/>
  <c r="M1480" i="14" s="1"/>
  <c r="L1481" i="14"/>
  <c r="M1481" i="14" s="1"/>
  <c r="L1482" i="14"/>
  <c r="M1482" i="14" s="1"/>
  <c r="L1483" i="14"/>
  <c r="M1483" i="14" s="1"/>
  <c r="L1484" i="14"/>
  <c r="M1484" i="14" s="1"/>
  <c r="L1485" i="14"/>
  <c r="M1485" i="14" s="1"/>
  <c r="L1486" i="14"/>
  <c r="M1486" i="14" s="1"/>
  <c r="L1487" i="14"/>
  <c r="M1487" i="14" s="1"/>
  <c r="L1488" i="14"/>
  <c r="M1488" i="14" s="1"/>
  <c r="L1489" i="14"/>
  <c r="M1489" i="14" s="1"/>
  <c r="L1490" i="14"/>
  <c r="M1490" i="14" s="1"/>
  <c r="L1491" i="14"/>
  <c r="M1491" i="14" s="1"/>
  <c r="L1492" i="14"/>
  <c r="M1492" i="14" s="1"/>
  <c r="L1493" i="14"/>
  <c r="M1493" i="14" s="1"/>
  <c r="L1494" i="14"/>
  <c r="M1494" i="14" s="1"/>
  <c r="L1495" i="14"/>
  <c r="M1495" i="14" s="1"/>
  <c r="L1496" i="14"/>
  <c r="M1496" i="14" s="1"/>
  <c r="L1497" i="14"/>
  <c r="M1497" i="14" s="1"/>
  <c r="L1498" i="14"/>
  <c r="M1498" i="14" s="1"/>
  <c r="L1499" i="14"/>
  <c r="M1499" i="14" s="1"/>
  <c r="L1500" i="14"/>
  <c r="M1500" i="14" s="1"/>
  <c r="L1501" i="14"/>
  <c r="M1501" i="14" s="1"/>
  <c r="L1502" i="14"/>
  <c r="M1502" i="14" s="1"/>
  <c r="L1503" i="14"/>
  <c r="M1503" i="14" s="1"/>
  <c r="L1504" i="14"/>
  <c r="M1504" i="14" s="1"/>
  <c r="L1505" i="14"/>
  <c r="M1505" i="14" s="1"/>
  <c r="L1506" i="14"/>
  <c r="M1506" i="14" s="1"/>
  <c r="L1507" i="14"/>
  <c r="M1507" i="14" s="1"/>
  <c r="L1508" i="14"/>
  <c r="M1508" i="14" s="1"/>
  <c r="L1509" i="14"/>
  <c r="M1509" i="14" s="1"/>
  <c r="L1510" i="14"/>
  <c r="M1510" i="14" s="1"/>
  <c r="L1511" i="14"/>
  <c r="M1511" i="14" s="1"/>
  <c r="L1512" i="14"/>
  <c r="M1512" i="14" s="1"/>
  <c r="L1513" i="14"/>
  <c r="M1513" i="14" s="1"/>
  <c r="L1514" i="14"/>
  <c r="M1514" i="14" s="1"/>
  <c r="L1515" i="14"/>
  <c r="M1515" i="14" s="1"/>
  <c r="L1516" i="14"/>
  <c r="M1516" i="14" s="1"/>
  <c r="L1517" i="14"/>
  <c r="M1517" i="14" s="1"/>
  <c r="L1518" i="14"/>
  <c r="M1518" i="14" s="1"/>
  <c r="L1519" i="14"/>
  <c r="M1519" i="14" s="1"/>
  <c r="L1520" i="14"/>
  <c r="M1520" i="14" s="1"/>
  <c r="L1521" i="14"/>
  <c r="M1521" i="14" s="1"/>
  <c r="L1522" i="14"/>
  <c r="M1522" i="14" s="1"/>
  <c r="L1523" i="14"/>
  <c r="M1523" i="14" s="1"/>
  <c r="L1524" i="14"/>
  <c r="M1524" i="14" s="1"/>
  <c r="L1525" i="14"/>
  <c r="M1525" i="14" s="1"/>
  <c r="L1526" i="14"/>
  <c r="M1526" i="14" s="1"/>
  <c r="L1527" i="14"/>
  <c r="M1527" i="14" s="1"/>
  <c r="L1528" i="14"/>
  <c r="M1528" i="14" s="1"/>
  <c r="L1529" i="14"/>
  <c r="M1529" i="14" s="1"/>
  <c r="L1530" i="14"/>
  <c r="M1530" i="14" s="1"/>
  <c r="L1531" i="14"/>
  <c r="M1531" i="14" s="1"/>
  <c r="L1532" i="14"/>
  <c r="M1532" i="14" s="1"/>
  <c r="L1533" i="14"/>
  <c r="M1533" i="14" s="1"/>
  <c r="L1534" i="14"/>
  <c r="M1534" i="14" s="1"/>
  <c r="L1535" i="14"/>
  <c r="M1535" i="14" s="1"/>
  <c r="L1536" i="14"/>
  <c r="M1536" i="14" s="1"/>
  <c r="L1537" i="14"/>
  <c r="M1537" i="14" s="1"/>
  <c r="L1538" i="14"/>
  <c r="M1538" i="14" s="1"/>
  <c r="L1539" i="14"/>
  <c r="M1539" i="14" s="1"/>
  <c r="L1540" i="14"/>
  <c r="M1540" i="14" s="1"/>
  <c r="L1541" i="14"/>
  <c r="M1541" i="14" s="1"/>
  <c r="L1542" i="14"/>
  <c r="M1542" i="14" s="1"/>
  <c r="L1543" i="14"/>
  <c r="M1543" i="14" s="1"/>
  <c r="L1544" i="14"/>
  <c r="M1544" i="14" s="1"/>
  <c r="L1545" i="14"/>
  <c r="M1545" i="14" s="1"/>
  <c r="L1546" i="14"/>
  <c r="M1546" i="14" s="1"/>
  <c r="L1547" i="14"/>
  <c r="M1547" i="14" s="1"/>
  <c r="L1548" i="14"/>
  <c r="M1548" i="14" s="1"/>
  <c r="L1549" i="14"/>
  <c r="M1549" i="14" s="1"/>
  <c r="L1550" i="14"/>
  <c r="M1550" i="14" s="1"/>
  <c r="L1551" i="14"/>
  <c r="M1551" i="14" s="1"/>
  <c r="L1552" i="14"/>
  <c r="M1552" i="14" s="1"/>
  <c r="L1553" i="14"/>
  <c r="M1553" i="14" s="1"/>
  <c r="L1554" i="14"/>
  <c r="M1554" i="14" s="1"/>
  <c r="L1555" i="14"/>
  <c r="M1555" i="14" s="1"/>
  <c r="L1556" i="14"/>
  <c r="M1556" i="14" s="1"/>
  <c r="L1557" i="14"/>
  <c r="M1557" i="14" s="1"/>
  <c r="L1558" i="14"/>
  <c r="M1558" i="14" s="1"/>
  <c r="L1559" i="14"/>
  <c r="M1559" i="14" s="1"/>
  <c r="L1560" i="14"/>
  <c r="M1560" i="14" s="1"/>
  <c r="L1561" i="14"/>
  <c r="M1561" i="14" s="1"/>
  <c r="L1562" i="14"/>
  <c r="M1562" i="14" s="1"/>
  <c r="L1563" i="14"/>
  <c r="M1563" i="14" s="1"/>
  <c r="L1564" i="14"/>
  <c r="M1564" i="14" s="1"/>
  <c r="L1565" i="14"/>
  <c r="M1565" i="14" s="1"/>
  <c r="L1566" i="14"/>
  <c r="M1566" i="14" s="1"/>
  <c r="L1567" i="14"/>
  <c r="M1567" i="14" s="1"/>
  <c r="L1568" i="14"/>
  <c r="M1568" i="14" s="1"/>
  <c r="L1569" i="14"/>
  <c r="M1569" i="14" s="1"/>
  <c r="L1570" i="14"/>
  <c r="M1570" i="14" s="1"/>
  <c r="L1571" i="14"/>
  <c r="M1571" i="14" s="1"/>
  <c r="L1572" i="14"/>
  <c r="M1572" i="14" s="1"/>
  <c r="L1573" i="14"/>
  <c r="M1573" i="14" s="1"/>
  <c r="L1574" i="14"/>
  <c r="M1574" i="14" s="1"/>
  <c r="L1575" i="14"/>
  <c r="M1575" i="14" s="1"/>
  <c r="L1576" i="14"/>
  <c r="M1576" i="14" s="1"/>
  <c r="L1577" i="14"/>
  <c r="M1577" i="14" s="1"/>
  <c r="L1578" i="14"/>
  <c r="M1578" i="14" s="1"/>
  <c r="L1579" i="14"/>
  <c r="M1579" i="14" s="1"/>
  <c r="L1580" i="14"/>
  <c r="M1580" i="14" s="1"/>
  <c r="L1581" i="14"/>
  <c r="M1581" i="14" s="1"/>
  <c r="L1582" i="14"/>
  <c r="M1582" i="14" s="1"/>
  <c r="L1583" i="14"/>
  <c r="M1583" i="14" s="1"/>
  <c r="L1584" i="14"/>
  <c r="M1584" i="14" s="1"/>
  <c r="L1585" i="14"/>
  <c r="M1585" i="14" s="1"/>
  <c r="L1586" i="14"/>
  <c r="M1586" i="14" s="1"/>
  <c r="L1587" i="14"/>
  <c r="M1587" i="14" s="1"/>
  <c r="L1588" i="14"/>
  <c r="M1588" i="14" s="1"/>
  <c r="L1589" i="14"/>
  <c r="M1589" i="14" s="1"/>
  <c r="L1590" i="14"/>
  <c r="M1590" i="14" s="1"/>
  <c r="L1591" i="14"/>
  <c r="M1591" i="14" s="1"/>
  <c r="L1592" i="14"/>
  <c r="M1592" i="14" s="1"/>
  <c r="L1593" i="14"/>
  <c r="M1593" i="14" s="1"/>
  <c r="L1594" i="14"/>
  <c r="M1594" i="14" s="1"/>
  <c r="L1595" i="14"/>
  <c r="M1595" i="14" s="1"/>
  <c r="L1596" i="14"/>
  <c r="M1596" i="14" s="1"/>
  <c r="L1597" i="14"/>
  <c r="M1597" i="14" s="1"/>
  <c r="L1598" i="14"/>
  <c r="M1598" i="14" s="1"/>
  <c r="L1599" i="14"/>
  <c r="M1599" i="14" s="1"/>
  <c r="L1600" i="14"/>
  <c r="M1600" i="14" s="1"/>
  <c r="L1601" i="14"/>
  <c r="M1601" i="14" s="1"/>
  <c r="L1602" i="14"/>
  <c r="M1602" i="14" s="1"/>
  <c r="L1603" i="14"/>
  <c r="M1603" i="14" s="1"/>
  <c r="L1604" i="14"/>
  <c r="M1604" i="14" s="1"/>
  <c r="L1605" i="14"/>
  <c r="M1605" i="14" s="1"/>
  <c r="L1606" i="14"/>
  <c r="M1606" i="14" s="1"/>
  <c r="L1607" i="14"/>
  <c r="M1607" i="14" s="1"/>
  <c r="L1608" i="14"/>
  <c r="M1608" i="14" s="1"/>
  <c r="L1609" i="14"/>
  <c r="M1609" i="14" s="1"/>
  <c r="L1610" i="14"/>
  <c r="M1610" i="14" s="1"/>
  <c r="L1611" i="14"/>
  <c r="M1611" i="14" s="1"/>
  <c r="L1612" i="14"/>
  <c r="M1612" i="14" s="1"/>
  <c r="L1613" i="14"/>
  <c r="M1613" i="14" s="1"/>
  <c r="L1614" i="14"/>
  <c r="M1614" i="14" s="1"/>
  <c r="L1615" i="14"/>
  <c r="M1615" i="14" s="1"/>
  <c r="L1616" i="14"/>
  <c r="M1616" i="14" s="1"/>
  <c r="L1617" i="14"/>
  <c r="M1617" i="14" s="1"/>
  <c r="L1618" i="14"/>
  <c r="M1618" i="14" s="1"/>
  <c r="L1619" i="14"/>
  <c r="M1619" i="14" s="1"/>
  <c r="L1620" i="14"/>
  <c r="M1620" i="14" s="1"/>
  <c r="L1621" i="14"/>
  <c r="M1621" i="14" s="1"/>
  <c r="L1622" i="14"/>
  <c r="M1622" i="14" s="1"/>
  <c r="L1623" i="14"/>
  <c r="M1623" i="14" s="1"/>
  <c r="L1624" i="14"/>
  <c r="M1624" i="14" s="1"/>
  <c r="L1625" i="14"/>
  <c r="M1625" i="14" s="1"/>
  <c r="L1626" i="14"/>
  <c r="M1626" i="14" s="1"/>
  <c r="L1627" i="14"/>
  <c r="M1627" i="14" s="1"/>
  <c r="L1628" i="14"/>
  <c r="M1628" i="14" s="1"/>
  <c r="L1629" i="14"/>
  <c r="M1629" i="14" s="1"/>
  <c r="L1630" i="14"/>
  <c r="M1630" i="14" s="1"/>
  <c r="L1631" i="14"/>
  <c r="M1631" i="14" s="1"/>
  <c r="L1632" i="14"/>
  <c r="M1632" i="14" s="1"/>
  <c r="L1633" i="14"/>
  <c r="M1633" i="14" s="1"/>
  <c r="L1634" i="14"/>
  <c r="M1634" i="14" s="1"/>
  <c r="L1635" i="14"/>
  <c r="M1635" i="14" s="1"/>
  <c r="L1636" i="14"/>
  <c r="M1636" i="14" s="1"/>
  <c r="L1637" i="14"/>
  <c r="M1637" i="14" s="1"/>
  <c r="L1638" i="14"/>
  <c r="M1638" i="14" s="1"/>
  <c r="L1639" i="14"/>
  <c r="M1639" i="14" s="1"/>
  <c r="L1640" i="14"/>
  <c r="M1640" i="14" s="1"/>
  <c r="L1641" i="14"/>
  <c r="M1641" i="14" s="1"/>
  <c r="L1642" i="14"/>
  <c r="M1642" i="14" s="1"/>
  <c r="L1643" i="14"/>
  <c r="M1643" i="14" s="1"/>
  <c r="L1644" i="14"/>
  <c r="M1644" i="14" s="1"/>
  <c r="L1645" i="14"/>
  <c r="M1645" i="14" s="1"/>
  <c r="L1646" i="14"/>
  <c r="M1646" i="14" s="1"/>
  <c r="L1647" i="14"/>
  <c r="M1647" i="14" s="1"/>
  <c r="L1648" i="14"/>
  <c r="M1648" i="14" s="1"/>
  <c r="L1649" i="14"/>
  <c r="M1649" i="14" s="1"/>
  <c r="L1650" i="14"/>
  <c r="M1650" i="14" s="1"/>
  <c r="L1651" i="14"/>
  <c r="M1651" i="14" s="1"/>
  <c r="L1652" i="14"/>
  <c r="M1652" i="14" s="1"/>
  <c r="L1653" i="14"/>
  <c r="M1653" i="14" s="1"/>
  <c r="L1654" i="14"/>
  <c r="M1654" i="14" s="1"/>
  <c r="L1655" i="14"/>
  <c r="M1655" i="14" s="1"/>
  <c r="L1656" i="14"/>
  <c r="M1656" i="14" s="1"/>
  <c r="L1657" i="14"/>
  <c r="M1657" i="14" s="1"/>
  <c r="L1658" i="14"/>
  <c r="M1658" i="14" s="1"/>
  <c r="L1659" i="14"/>
  <c r="M1659" i="14" s="1"/>
  <c r="L1660" i="14"/>
  <c r="M1660" i="14" s="1"/>
  <c r="L1661" i="14"/>
  <c r="M1661" i="14" s="1"/>
  <c r="L1662" i="14"/>
  <c r="M1662" i="14" s="1"/>
  <c r="L1663" i="14"/>
  <c r="M1663" i="14" s="1"/>
  <c r="L1664" i="14"/>
  <c r="M1664" i="14" s="1"/>
  <c r="L1665" i="14"/>
  <c r="M1665" i="14" s="1"/>
  <c r="L1666" i="14"/>
  <c r="M1666" i="14" s="1"/>
  <c r="L1667" i="14"/>
  <c r="M1667" i="14" s="1"/>
  <c r="L1668" i="14"/>
  <c r="M1668" i="14" s="1"/>
  <c r="L1669" i="14"/>
  <c r="M1669" i="14" s="1"/>
  <c r="L1670" i="14"/>
  <c r="M1670" i="14" s="1"/>
  <c r="L1671" i="14"/>
  <c r="M1671" i="14" s="1"/>
  <c r="L1672" i="14"/>
  <c r="M1672" i="14" s="1"/>
  <c r="L1673" i="14"/>
  <c r="M1673" i="14" s="1"/>
  <c r="L1674" i="14"/>
  <c r="M1674" i="14" s="1"/>
  <c r="L1675" i="14"/>
  <c r="M1675" i="14" s="1"/>
  <c r="L1676" i="14"/>
  <c r="M1676" i="14" s="1"/>
  <c r="L1677" i="14"/>
  <c r="M1677" i="14" s="1"/>
  <c r="L1678" i="14"/>
  <c r="M1678" i="14" s="1"/>
  <c r="L1679" i="14"/>
  <c r="M1679" i="14" s="1"/>
  <c r="L1680" i="14"/>
  <c r="M1680" i="14" s="1"/>
  <c r="L1681" i="14"/>
  <c r="M1681" i="14" s="1"/>
  <c r="L1682" i="14"/>
  <c r="M1682" i="14" s="1"/>
  <c r="L1683" i="14"/>
  <c r="M1683" i="14" s="1"/>
  <c r="L1684" i="14"/>
  <c r="M1684" i="14" s="1"/>
  <c r="L1685" i="14"/>
  <c r="M1685" i="14" s="1"/>
  <c r="L1686" i="14"/>
  <c r="M1686" i="14" s="1"/>
  <c r="L1687" i="14"/>
  <c r="M1687" i="14" s="1"/>
  <c r="L1688" i="14"/>
  <c r="M1688" i="14" s="1"/>
  <c r="L1689" i="14"/>
  <c r="M1689" i="14" s="1"/>
  <c r="L1690" i="14"/>
  <c r="M1690" i="14" s="1"/>
  <c r="L1691" i="14"/>
  <c r="M1691" i="14" s="1"/>
  <c r="L1692" i="14"/>
  <c r="M1692" i="14" s="1"/>
  <c r="L1693" i="14"/>
  <c r="M1693" i="14" s="1"/>
  <c r="L1694" i="14"/>
  <c r="M1694" i="14" s="1"/>
  <c r="L1695" i="14"/>
  <c r="M1695" i="14" s="1"/>
  <c r="L1696" i="14"/>
  <c r="M1696" i="14" s="1"/>
  <c r="L1697" i="14"/>
  <c r="M1697" i="14" s="1"/>
  <c r="L1698" i="14"/>
  <c r="M1698" i="14" s="1"/>
  <c r="L1699" i="14"/>
  <c r="M1699" i="14" s="1"/>
  <c r="L1700" i="14"/>
  <c r="M1700" i="14" s="1"/>
  <c r="L1701" i="14"/>
  <c r="M1701" i="14" s="1"/>
  <c r="L1702" i="14"/>
  <c r="M1702" i="14" s="1"/>
  <c r="L1703" i="14"/>
  <c r="M1703" i="14" s="1"/>
  <c r="L1704" i="14"/>
  <c r="M1704" i="14" s="1"/>
  <c r="L1705" i="14"/>
  <c r="M1705" i="14" s="1"/>
  <c r="L1706" i="14"/>
  <c r="M1706" i="14" s="1"/>
  <c r="L1707" i="14"/>
  <c r="M1707" i="14" s="1"/>
  <c r="L1708" i="14"/>
  <c r="M1708" i="14" s="1"/>
  <c r="L1709" i="14"/>
  <c r="M1709" i="14" s="1"/>
  <c r="L1710" i="14"/>
  <c r="M1710" i="14" s="1"/>
  <c r="L1711" i="14"/>
  <c r="M1711" i="14" s="1"/>
  <c r="L1712" i="14"/>
  <c r="M1712" i="14" s="1"/>
  <c r="L1713" i="14"/>
  <c r="M1713" i="14" s="1"/>
  <c r="L1714" i="14"/>
  <c r="M1714" i="14" s="1"/>
  <c r="L1715" i="14"/>
  <c r="M1715" i="14" s="1"/>
  <c r="L1716" i="14"/>
  <c r="M1716" i="14" s="1"/>
  <c r="L1717" i="14"/>
  <c r="M1717" i="14" s="1"/>
  <c r="L1718" i="14"/>
  <c r="M1718" i="14" s="1"/>
  <c r="L1719" i="14"/>
  <c r="M1719" i="14" s="1"/>
  <c r="L1720" i="14"/>
  <c r="M1720" i="14" s="1"/>
  <c r="L1721" i="14"/>
  <c r="M1721" i="14" s="1"/>
  <c r="L1722" i="14"/>
  <c r="M1722" i="14" s="1"/>
  <c r="L1723" i="14"/>
  <c r="M1723" i="14" s="1"/>
  <c r="L1724" i="14"/>
  <c r="M1724" i="14" s="1"/>
  <c r="L1725" i="14"/>
  <c r="M1725" i="14" s="1"/>
  <c r="L1726" i="14"/>
  <c r="M1726" i="14" s="1"/>
  <c r="L1727" i="14"/>
  <c r="M1727" i="14" s="1"/>
  <c r="L1728" i="14"/>
  <c r="M1728" i="14" s="1"/>
  <c r="L1729" i="14"/>
  <c r="M1729" i="14" s="1"/>
  <c r="L1730" i="14"/>
  <c r="M1730" i="14" s="1"/>
  <c r="L1731" i="14"/>
  <c r="M1731" i="14" s="1"/>
  <c r="L1732" i="14"/>
  <c r="M1732" i="14" s="1"/>
  <c r="L1733" i="14"/>
  <c r="M1733" i="14" s="1"/>
  <c r="L1734" i="14"/>
  <c r="M1734" i="14" s="1"/>
  <c r="L1735" i="14"/>
  <c r="M1735" i="14" s="1"/>
  <c r="L1736" i="14"/>
  <c r="M1736" i="14" s="1"/>
  <c r="L1737" i="14"/>
  <c r="M1737" i="14" s="1"/>
  <c r="L1738" i="14"/>
  <c r="M1738" i="14" s="1"/>
  <c r="L1739" i="14"/>
  <c r="M1739" i="14" s="1"/>
  <c r="L1740" i="14"/>
  <c r="M1740" i="14" s="1"/>
  <c r="L1741" i="14"/>
  <c r="M1741" i="14" s="1"/>
  <c r="L1742" i="14"/>
  <c r="M1742" i="14" s="1"/>
  <c r="L1743" i="14"/>
  <c r="M1743" i="14" s="1"/>
  <c r="L1744" i="14"/>
  <c r="M1744" i="14" s="1"/>
  <c r="L1745" i="14"/>
  <c r="M1745" i="14" s="1"/>
  <c r="L1746" i="14"/>
  <c r="M1746" i="14" s="1"/>
  <c r="L1747" i="14"/>
  <c r="M1747" i="14" s="1"/>
  <c r="L1748" i="14"/>
  <c r="M1748" i="14" s="1"/>
  <c r="L1749" i="14"/>
  <c r="M1749" i="14" s="1"/>
  <c r="L1750" i="14"/>
  <c r="M1750" i="14" s="1"/>
  <c r="L1751" i="14"/>
  <c r="M1751" i="14" s="1"/>
  <c r="L1752" i="14"/>
  <c r="M1752" i="14" s="1"/>
  <c r="L1753" i="14"/>
  <c r="M1753" i="14" s="1"/>
  <c r="L1754" i="14"/>
  <c r="M1754" i="14" s="1"/>
  <c r="L1755" i="14"/>
  <c r="M1755" i="14" s="1"/>
  <c r="L1756" i="14"/>
  <c r="M1756" i="14" s="1"/>
  <c r="L1757" i="14"/>
  <c r="M1757" i="14" s="1"/>
  <c r="L1758" i="14"/>
  <c r="M1758" i="14" s="1"/>
  <c r="L1759" i="14"/>
  <c r="M1759" i="14" s="1"/>
  <c r="L1760" i="14"/>
  <c r="M1760" i="14" s="1"/>
  <c r="L1761" i="14"/>
  <c r="M1761" i="14" s="1"/>
  <c r="L1762" i="14"/>
  <c r="M1762" i="14" s="1"/>
  <c r="L1763" i="14"/>
  <c r="M1763" i="14" s="1"/>
  <c r="L1764" i="14"/>
  <c r="M1764" i="14" s="1"/>
  <c r="L1765" i="14"/>
  <c r="M1765" i="14" s="1"/>
  <c r="L1766" i="14"/>
  <c r="M1766" i="14" s="1"/>
  <c r="L1767" i="14"/>
  <c r="M1767" i="14" s="1"/>
  <c r="L1768" i="14"/>
  <c r="M1768" i="14" s="1"/>
  <c r="L1769" i="14"/>
  <c r="M1769" i="14" s="1"/>
  <c r="L1770" i="14"/>
  <c r="M1770" i="14" s="1"/>
  <c r="L1771" i="14"/>
  <c r="M1771" i="14" s="1"/>
  <c r="L1772" i="14"/>
  <c r="M1772" i="14" s="1"/>
  <c r="L1773" i="14"/>
  <c r="M1773" i="14" s="1"/>
  <c r="L1774" i="14"/>
  <c r="M1774" i="14" s="1"/>
  <c r="L1775" i="14"/>
  <c r="M1775" i="14" s="1"/>
  <c r="L1776" i="14"/>
  <c r="M1776" i="14" s="1"/>
  <c r="L1777" i="14"/>
  <c r="M1777" i="14" s="1"/>
  <c r="L1778" i="14"/>
  <c r="M1778" i="14" s="1"/>
  <c r="L1779" i="14"/>
  <c r="M1779" i="14" s="1"/>
  <c r="L1780" i="14"/>
  <c r="M1780" i="14" s="1"/>
  <c r="L1781" i="14"/>
  <c r="M1781" i="14" s="1"/>
  <c r="L1782" i="14"/>
  <c r="M1782" i="14" s="1"/>
  <c r="L1783" i="14"/>
  <c r="M1783" i="14" s="1"/>
  <c r="L1784" i="14"/>
  <c r="M1784" i="14" s="1"/>
  <c r="L1785" i="14"/>
  <c r="M1785" i="14" s="1"/>
  <c r="L1786" i="14"/>
  <c r="M1786" i="14" s="1"/>
  <c r="L1787" i="14"/>
  <c r="M1787" i="14" s="1"/>
  <c r="L1788" i="14"/>
  <c r="M1788" i="14" s="1"/>
  <c r="L1789" i="14"/>
  <c r="M1789" i="14" s="1"/>
  <c r="L1790" i="14"/>
  <c r="M1790" i="14" s="1"/>
  <c r="L1791" i="14"/>
  <c r="M1791" i="14" s="1"/>
  <c r="L1792" i="14"/>
  <c r="M1792" i="14" s="1"/>
  <c r="L1793" i="14"/>
  <c r="M1793" i="14" s="1"/>
  <c r="L1794" i="14"/>
  <c r="M1794" i="14" s="1"/>
  <c r="L1795" i="14"/>
  <c r="M1795" i="14" s="1"/>
  <c r="L1796" i="14"/>
  <c r="M1796" i="14" s="1"/>
  <c r="L1797" i="14"/>
  <c r="M1797" i="14" s="1"/>
  <c r="L1798" i="14"/>
  <c r="M1798" i="14" s="1"/>
  <c r="L1799" i="14"/>
  <c r="M1799" i="14" s="1"/>
  <c r="L1800" i="14"/>
  <c r="M1800" i="14" s="1"/>
  <c r="L1801" i="14"/>
  <c r="M1801" i="14" s="1"/>
  <c r="L1802" i="14"/>
  <c r="M1802" i="14" s="1"/>
  <c r="L1803" i="14"/>
  <c r="M1803" i="14" s="1"/>
  <c r="L1804" i="14"/>
  <c r="M1804" i="14" s="1"/>
  <c r="L1805" i="14"/>
  <c r="M1805" i="14" s="1"/>
  <c r="L1806" i="14"/>
  <c r="M1806" i="14" s="1"/>
  <c r="L1807" i="14"/>
  <c r="M1807" i="14" s="1"/>
  <c r="L1808" i="14"/>
  <c r="M1808" i="14" s="1"/>
  <c r="L1809" i="14"/>
  <c r="M1809" i="14" s="1"/>
  <c r="L1810" i="14"/>
  <c r="M1810" i="14" s="1"/>
  <c r="L1811" i="14"/>
  <c r="M1811" i="14" s="1"/>
  <c r="L1812" i="14"/>
  <c r="M1812" i="14" s="1"/>
  <c r="L1813" i="14"/>
  <c r="M1813" i="14" s="1"/>
  <c r="L1814" i="14"/>
  <c r="M1814" i="14" s="1"/>
  <c r="L1815" i="14"/>
  <c r="M1815" i="14" s="1"/>
  <c r="L1816" i="14"/>
  <c r="M1816" i="14" s="1"/>
  <c r="L1817" i="14"/>
  <c r="M1817" i="14" s="1"/>
  <c r="L1818" i="14"/>
  <c r="M1818" i="14" s="1"/>
  <c r="L1819" i="14"/>
  <c r="M1819" i="14" s="1"/>
  <c r="L1820" i="14"/>
  <c r="M1820" i="14" s="1"/>
  <c r="L1821" i="14"/>
  <c r="M1821" i="14" s="1"/>
  <c r="L1822" i="14"/>
  <c r="M1822" i="14" s="1"/>
  <c r="L1823" i="14"/>
  <c r="M1823" i="14" s="1"/>
  <c r="L1824" i="14"/>
  <c r="M1824" i="14" s="1"/>
  <c r="L1825" i="14"/>
  <c r="M1825" i="14" s="1"/>
  <c r="L1826" i="14"/>
  <c r="M1826" i="14" s="1"/>
  <c r="L1827" i="14"/>
  <c r="M1827" i="14" s="1"/>
  <c r="L1828" i="14"/>
  <c r="M1828" i="14" s="1"/>
  <c r="L1829" i="14"/>
  <c r="M1829" i="14" s="1"/>
  <c r="L1830" i="14"/>
  <c r="M1830" i="14" s="1"/>
  <c r="L1831" i="14"/>
  <c r="M1831" i="14" s="1"/>
  <c r="L1832" i="14"/>
  <c r="M1832" i="14" s="1"/>
  <c r="L1833" i="14"/>
  <c r="M1833" i="14" s="1"/>
  <c r="L1834" i="14"/>
  <c r="M1834" i="14" s="1"/>
  <c r="L1835" i="14"/>
  <c r="M1835" i="14" s="1"/>
  <c r="L1836" i="14"/>
  <c r="M1836" i="14" s="1"/>
  <c r="L1837" i="14"/>
  <c r="M1837" i="14" s="1"/>
  <c r="L1838" i="14"/>
  <c r="M1838" i="14" s="1"/>
  <c r="L1839" i="14"/>
  <c r="M1839" i="14" s="1"/>
  <c r="L1840" i="14"/>
  <c r="M1840" i="14" s="1"/>
  <c r="L1841" i="14"/>
  <c r="M1841" i="14" s="1"/>
  <c r="L1842" i="14"/>
  <c r="M1842" i="14" s="1"/>
  <c r="L1843" i="14"/>
  <c r="M1843" i="14" s="1"/>
  <c r="L1844" i="14"/>
  <c r="M1844" i="14" s="1"/>
  <c r="L1845" i="14"/>
  <c r="M1845" i="14" s="1"/>
  <c r="L1846" i="14"/>
  <c r="M1846" i="14" s="1"/>
  <c r="L1847" i="14"/>
  <c r="M1847" i="14" s="1"/>
  <c r="L1848" i="14"/>
  <c r="M1848" i="14" s="1"/>
  <c r="L1849" i="14"/>
  <c r="M1849" i="14" s="1"/>
  <c r="L1850" i="14"/>
  <c r="M1850" i="14" s="1"/>
  <c r="L1851" i="14"/>
  <c r="M1851" i="14" s="1"/>
  <c r="L1852" i="14"/>
  <c r="M1852" i="14" s="1"/>
  <c r="L1853" i="14"/>
  <c r="M1853" i="14" s="1"/>
  <c r="L1854" i="14"/>
  <c r="M1854" i="14" s="1"/>
  <c r="L1855" i="14"/>
  <c r="M1855" i="14" s="1"/>
  <c r="L1856" i="14"/>
  <c r="M1856" i="14" s="1"/>
  <c r="L1857" i="14"/>
  <c r="M1857" i="14" s="1"/>
  <c r="L1858" i="14"/>
  <c r="M1858" i="14" s="1"/>
  <c r="L1859" i="14"/>
  <c r="M1859" i="14" s="1"/>
  <c r="L1860" i="14"/>
  <c r="M1860" i="14" s="1"/>
  <c r="L1861" i="14"/>
  <c r="M1861" i="14" s="1"/>
  <c r="L1862" i="14"/>
  <c r="M1862" i="14" s="1"/>
  <c r="L1863" i="14"/>
  <c r="M1863" i="14" s="1"/>
  <c r="L1864" i="14"/>
  <c r="M1864" i="14" s="1"/>
  <c r="L1865" i="14"/>
  <c r="M1865" i="14" s="1"/>
  <c r="L1866" i="14"/>
  <c r="M1866" i="14" s="1"/>
  <c r="L1867" i="14"/>
  <c r="M1867" i="14" s="1"/>
  <c r="L1868" i="14"/>
  <c r="M1868" i="14" s="1"/>
  <c r="L1869" i="14"/>
  <c r="M1869" i="14" s="1"/>
  <c r="L1870" i="14"/>
  <c r="M1870" i="14" s="1"/>
  <c r="L1871" i="14"/>
  <c r="M1871" i="14" s="1"/>
  <c r="L1872" i="14"/>
  <c r="M1872" i="14" s="1"/>
  <c r="L1873" i="14"/>
  <c r="M1873" i="14" s="1"/>
  <c r="L1874" i="14"/>
  <c r="M1874" i="14" s="1"/>
  <c r="L1875" i="14"/>
  <c r="M1875" i="14" s="1"/>
  <c r="L1876" i="14"/>
  <c r="M1876" i="14" s="1"/>
  <c r="L1877" i="14"/>
  <c r="M1877" i="14" s="1"/>
  <c r="L1878" i="14"/>
  <c r="M1878" i="14" s="1"/>
  <c r="L1879" i="14"/>
  <c r="M1879" i="14" s="1"/>
  <c r="L1880" i="14"/>
  <c r="M1880" i="14" s="1"/>
  <c r="L1881" i="14"/>
  <c r="M1881" i="14" s="1"/>
  <c r="L1882" i="14"/>
  <c r="M1882" i="14" s="1"/>
  <c r="L1883" i="14"/>
  <c r="M1883" i="14" s="1"/>
  <c r="L1884" i="14"/>
  <c r="M1884" i="14" s="1"/>
  <c r="L1885" i="14"/>
  <c r="M1885" i="14" s="1"/>
  <c r="L1886" i="14"/>
  <c r="M1886" i="14" s="1"/>
  <c r="L1887" i="14"/>
  <c r="M1887" i="14" s="1"/>
  <c r="L1888" i="14"/>
  <c r="M1888" i="14" s="1"/>
  <c r="L1889" i="14"/>
  <c r="M1889" i="14" s="1"/>
  <c r="L1890" i="14"/>
  <c r="M1890" i="14" s="1"/>
  <c r="L1891" i="14"/>
  <c r="M1891" i="14" s="1"/>
  <c r="L1892" i="14"/>
  <c r="M1892" i="14" s="1"/>
  <c r="L1893" i="14"/>
  <c r="M1893" i="14" s="1"/>
  <c r="L1894" i="14"/>
  <c r="M1894" i="14" s="1"/>
  <c r="L1895" i="14"/>
  <c r="M1895" i="14" s="1"/>
  <c r="L1896" i="14"/>
  <c r="M1896" i="14" s="1"/>
  <c r="L1897" i="14"/>
  <c r="M1897" i="14" s="1"/>
  <c r="L1898" i="14"/>
  <c r="M1898" i="14" s="1"/>
  <c r="L1899" i="14"/>
  <c r="M1899" i="14" s="1"/>
  <c r="L1900" i="14"/>
  <c r="M1900" i="14" s="1"/>
  <c r="L1901" i="14"/>
  <c r="M1901" i="14" s="1"/>
  <c r="L1902" i="14"/>
  <c r="M1902" i="14" s="1"/>
  <c r="L1903" i="14"/>
  <c r="M1903" i="14" s="1"/>
  <c r="L1904" i="14"/>
  <c r="M1904" i="14" s="1"/>
  <c r="L1905" i="14"/>
  <c r="M1905" i="14" s="1"/>
  <c r="L1906" i="14"/>
  <c r="M1906" i="14" s="1"/>
  <c r="L1907" i="14"/>
  <c r="M1907" i="14" s="1"/>
  <c r="L1908" i="14"/>
  <c r="M1908" i="14" s="1"/>
  <c r="L1909" i="14"/>
  <c r="M1909" i="14" s="1"/>
  <c r="L1910" i="14"/>
  <c r="M1910" i="14" s="1"/>
  <c r="L1911" i="14"/>
  <c r="M1911" i="14" s="1"/>
  <c r="L1912" i="14"/>
  <c r="M1912" i="14" s="1"/>
  <c r="L1913" i="14"/>
  <c r="M1913" i="14" s="1"/>
  <c r="L1914" i="14"/>
  <c r="M1914" i="14" s="1"/>
  <c r="L1915" i="14"/>
  <c r="M1915" i="14" s="1"/>
  <c r="L1916" i="14"/>
  <c r="M1916" i="14" s="1"/>
  <c r="L1917" i="14"/>
  <c r="M1917" i="14" s="1"/>
  <c r="L1918" i="14"/>
  <c r="M1918" i="14" s="1"/>
  <c r="L1919" i="14"/>
  <c r="M1919" i="14" s="1"/>
  <c r="L1920" i="14"/>
  <c r="M1920" i="14" s="1"/>
  <c r="L1921" i="14"/>
  <c r="M1921" i="14" s="1"/>
  <c r="L1922" i="14"/>
  <c r="M1922" i="14" s="1"/>
  <c r="L1923" i="14"/>
  <c r="M1923" i="14" s="1"/>
  <c r="L1924" i="14"/>
  <c r="M1924" i="14" s="1"/>
  <c r="L1925" i="14"/>
  <c r="M1925" i="14" s="1"/>
  <c r="L1926" i="14"/>
  <c r="M1926" i="14" s="1"/>
  <c r="L1927" i="14"/>
  <c r="M1927" i="14" s="1"/>
  <c r="L1928" i="14"/>
  <c r="M1928" i="14" s="1"/>
  <c r="L1929" i="14"/>
  <c r="M1929" i="14" s="1"/>
  <c r="L1930" i="14"/>
  <c r="M1930" i="14" s="1"/>
  <c r="L1931" i="14"/>
  <c r="M1931" i="14" s="1"/>
  <c r="L1932" i="14"/>
  <c r="M1932" i="14" s="1"/>
  <c r="L1933" i="14"/>
  <c r="M1933" i="14" s="1"/>
  <c r="L1934" i="14"/>
  <c r="M1934" i="14" s="1"/>
  <c r="L1935" i="14"/>
  <c r="M1935" i="14" s="1"/>
  <c r="L1936" i="14"/>
  <c r="M1936" i="14" s="1"/>
  <c r="L1937" i="14"/>
  <c r="M1937" i="14" s="1"/>
  <c r="L1938" i="14"/>
  <c r="M1938" i="14" s="1"/>
  <c r="L1939" i="14"/>
  <c r="M1939" i="14" s="1"/>
  <c r="L1940" i="14"/>
  <c r="M1940" i="14" s="1"/>
  <c r="L1941" i="14"/>
  <c r="M1941" i="14" s="1"/>
  <c r="L1942" i="14"/>
  <c r="M1942" i="14" s="1"/>
  <c r="L1943" i="14"/>
  <c r="M1943" i="14" s="1"/>
  <c r="L1944" i="14"/>
  <c r="M1944" i="14" s="1"/>
  <c r="L1945" i="14"/>
  <c r="M1945" i="14" s="1"/>
  <c r="L1946" i="14"/>
  <c r="M1946" i="14" s="1"/>
  <c r="L1947" i="14"/>
  <c r="M1947" i="14" s="1"/>
  <c r="L1948" i="14"/>
  <c r="M1948" i="14" s="1"/>
  <c r="L1949" i="14"/>
  <c r="M1949" i="14" s="1"/>
  <c r="L1950" i="14"/>
  <c r="M1950" i="14" s="1"/>
  <c r="L1951" i="14"/>
  <c r="M1951" i="14" s="1"/>
  <c r="L1952" i="14"/>
  <c r="M1952" i="14" s="1"/>
  <c r="L1953" i="14"/>
  <c r="M1953" i="14" s="1"/>
  <c r="L1954" i="14"/>
  <c r="M1954" i="14" s="1"/>
  <c r="L1955" i="14"/>
  <c r="M1955" i="14" s="1"/>
  <c r="L1956" i="14"/>
  <c r="M1956" i="14" s="1"/>
  <c r="L1957" i="14"/>
  <c r="M1957" i="14" s="1"/>
  <c r="L1958" i="14"/>
  <c r="M1958" i="14" s="1"/>
  <c r="L1959" i="14"/>
  <c r="M1959" i="14" s="1"/>
  <c r="L1960" i="14"/>
  <c r="M1960" i="14" s="1"/>
  <c r="L1961" i="14"/>
  <c r="M1961" i="14" s="1"/>
  <c r="L1962" i="14"/>
  <c r="M1962" i="14" s="1"/>
  <c r="L1963" i="14"/>
  <c r="M1963" i="14" s="1"/>
  <c r="L1964" i="14"/>
  <c r="M1964" i="14" s="1"/>
  <c r="L1965" i="14"/>
  <c r="M1965" i="14" s="1"/>
  <c r="L1966" i="14"/>
  <c r="M1966" i="14" s="1"/>
  <c r="L1967" i="14"/>
  <c r="M1967" i="14" s="1"/>
  <c r="L1968" i="14"/>
  <c r="M1968" i="14" s="1"/>
  <c r="L1969" i="14"/>
  <c r="M1969" i="14" s="1"/>
  <c r="L1970" i="14"/>
  <c r="M1970" i="14" s="1"/>
  <c r="L1971" i="14"/>
  <c r="M1971" i="14" s="1"/>
  <c r="L1972" i="14"/>
  <c r="M1972" i="14" s="1"/>
  <c r="L1973" i="14"/>
  <c r="M1973" i="14" s="1"/>
  <c r="L1974" i="14"/>
  <c r="M1974" i="14" s="1"/>
  <c r="L1975" i="14"/>
  <c r="M1975" i="14" s="1"/>
  <c r="L1976" i="14"/>
  <c r="M1976" i="14" s="1"/>
  <c r="L1977" i="14"/>
  <c r="M1977" i="14" s="1"/>
  <c r="L1978" i="14"/>
  <c r="M1978" i="14" s="1"/>
  <c r="L1979" i="14"/>
  <c r="M1979" i="14" s="1"/>
  <c r="L1980" i="14"/>
  <c r="M1980" i="14" s="1"/>
  <c r="L1981" i="14"/>
  <c r="M1981" i="14" s="1"/>
  <c r="L1982" i="14"/>
  <c r="M1982" i="14" s="1"/>
  <c r="L1983" i="14"/>
  <c r="M1983" i="14" s="1"/>
  <c r="L1984" i="14"/>
  <c r="M1984" i="14" s="1"/>
  <c r="L1985" i="14"/>
  <c r="M1985" i="14" s="1"/>
  <c r="L1986" i="14"/>
  <c r="M1986" i="14" s="1"/>
  <c r="L1987" i="14"/>
  <c r="M1987" i="14" s="1"/>
  <c r="L1988" i="14"/>
  <c r="M1988" i="14" s="1"/>
  <c r="L1989" i="14"/>
  <c r="M1989" i="14" s="1"/>
  <c r="L1990" i="14"/>
  <c r="M1990" i="14" s="1"/>
  <c r="L1991" i="14"/>
  <c r="M1991" i="14" s="1"/>
  <c r="L1992" i="14"/>
  <c r="M1992" i="14" s="1"/>
  <c r="L1993" i="14"/>
  <c r="M1993" i="14" s="1"/>
  <c r="L1994" i="14"/>
  <c r="M1994" i="14" s="1"/>
  <c r="L1995" i="14"/>
  <c r="M1995" i="14" s="1"/>
  <c r="L1996" i="14"/>
  <c r="M1996" i="14" s="1"/>
  <c r="L1997" i="14"/>
  <c r="M1997" i="14" s="1"/>
  <c r="L1998" i="14"/>
  <c r="M1998" i="14" s="1"/>
  <c r="L1999" i="14"/>
  <c r="M1999" i="14" s="1"/>
  <c r="L2000" i="14"/>
  <c r="M2000" i="14" s="1"/>
  <c r="L2001" i="14"/>
  <c r="M2001" i="14" s="1"/>
  <c r="L2002" i="14"/>
  <c r="M2002" i="14" s="1"/>
  <c r="L2003" i="14"/>
  <c r="M2003" i="14" s="1"/>
  <c r="L2004" i="14"/>
  <c r="M2004" i="14" s="1"/>
  <c r="L2005" i="14"/>
  <c r="M2005" i="14" s="1"/>
  <c r="L2006" i="14"/>
  <c r="M2006" i="14" s="1"/>
  <c r="L2007" i="14"/>
  <c r="M2007" i="14" s="1"/>
  <c r="L2008" i="14"/>
  <c r="M2008" i="14" s="1"/>
  <c r="L2009" i="14"/>
  <c r="M2009" i="14" s="1"/>
  <c r="L2010" i="14"/>
  <c r="M2010" i="14" s="1"/>
  <c r="L2011" i="14"/>
  <c r="M2011" i="14" s="1"/>
  <c r="L2012" i="14"/>
  <c r="M2012" i="14" s="1"/>
  <c r="L2013" i="14"/>
  <c r="M2013" i="14" s="1"/>
  <c r="L2014" i="14"/>
  <c r="M2014" i="14" s="1"/>
  <c r="L2015" i="14"/>
  <c r="M2015" i="14" s="1"/>
  <c r="L2016" i="14"/>
  <c r="M2016" i="14" s="1"/>
  <c r="L2017" i="14"/>
  <c r="M2017" i="14" s="1"/>
  <c r="L2018" i="14"/>
  <c r="M2018" i="14" s="1"/>
  <c r="L2019" i="14"/>
  <c r="M2019" i="14" s="1"/>
  <c r="L2020" i="14"/>
  <c r="M2020" i="14" s="1"/>
  <c r="L2021" i="14"/>
  <c r="M2021" i="14" s="1"/>
  <c r="L2022" i="14"/>
  <c r="M2022" i="14" s="1"/>
  <c r="L2023" i="14"/>
  <c r="M2023" i="14" s="1"/>
  <c r="L2024" i="14"/>
  <c r="M2024" i="14" s="1"/>
  <c r="L2025" i="14"/>
  <c r="M2025" i="14" s="1"/>
  <c r="L2026" i="14"/>
  <c r="M2026" i="14" s="1"/>
  <c r="L2027" i="14"/>
  <c r="M2027" i="14" s="1"/>
  <c r="L2028" i="14"/>
  <c r="M2028" i="14" s="1"/>
  <c r="L2029" i="14"/>
  <c r="M2029" i="14" s="1"/>
  <c r="L2030" i="14"/>
  <c r="M2030" i="14" s="1"/>
  <c r="L2031" i="14"/>
  <c r="M2031" i="14" s="1"/>
  <c r="L2032" i="14"/>
  <c r="M2032" i="14" s="1"/>
  <c r="L2033" i="14"/>
  <c r="M2033" i="14" s="1"/>
  <c r="L2034" i="14"/>
  <c r="M2034" i="14" s="1"/>
  <c r="L2035" i="14"/>
  <c r="M2035" i="14" s="1"/>
  <c r="L2036" i="14"/>
  <c r="M2036" i="14" s="1"/>
  <c r="L2037" i="14"/>
  <c r="M2037" i="14" s="1"/>
  <c r="L2038" i="14"/>
  <c r="M2038" i="14" s="1"/>
  <c r="L2039" i="14"/>
  <c r="M2039" i="14" s="1"/>
  <c r="L2040" i="14"/>
  <c r="M2040" i="14" s="1"/>
  <c r="L2041" i="14"/>
  <c r="M2041" i="14" s="1"/>
  <c r="L2042" i="14"/>
  <c r="M2042" i="14" s="1"/>
  <c r="L2043" i="14"/>
  <c r="M2043" i="14" s="1"/>
  <c r="L2044" i="14"/>
  <c r="M2044" i="14" s="1"/>
  <c r="L2045" i="14"/>
  <c r="M2045" i="14" s="1"/>
  <c r="L2046" i="14"/>
  <c r="M2046" i="14" s="1"/>
  <c r="L2047" i="14"/>
  <c r="M2047" i="14" s="1"/>
  <c r="L2048" i="14"/>
  <c r="M2048" i="14" s="1"/>
  <c r="L2049" i="14"/>
  <c r="M2049" i="14" s="1"/>
  <c r="L2050" i="14"/>
  <c r="M2050" i="14" s="1"/>
  <c r="L2051" i="14"/>
  <c r="M2051" i="14" s="1"/>
  <c r="L2052" i="14"/>
  <c r="M2052" i="14" s="1"/>
  <c r="L2053" i="14"/>
  <c r="M2053" i="14" s="1"/>
  <c r="L2054" i="14"/>
  <c r="M2054" i="14" s="1"/>
  <c r="L2055" i="14"/>
  <c r="M2055" i="14" s="1"/>
  <c r="L2056" i="14"/>
  <c r="M2056" i="14" s="1"/>
  <c r="L2057" i="14"/>
  <c r="M2057" i="14" s="1"/>
  <c r="L2058" i="14"/>
  <c r="M2058" i="14" s="1"/>
  <c r="L2059" i="14"/>
  <c r="M2059" i="14" s="1"/>
  <c r="L2060" i="14"/>
  <c r="M2060" i="14" s="1"/>
  <c r="L2061" i="14"/>
  <c r="M2061" i="14" s="1"/>
  <c r="L2062" i="14"/>
  <c r="M2062" i="14" s="1"/>
  <c r="L2063" i="14"/>
  <c r="M2063" i="14" s="1"/>
  <c r="L2064" i="14"/>
  <c r="M2064" i="14" s="1"/>
  <c r="L2065" i="14"/>
  <c r="M2065" i="14" s="1"/>
  <c r="L2066" i="14"/>
  <c r="M2066" i="14" s="1"/>
  <c r="L2067" i="14"/>
  <c r="M2067" i="14" s="1"/>
  <c r="L2068" i="14"/>
  <c r="M2068" i="14" s="1"/>
  <c r="L2069" i="14"/>
  <c r="M2069" i="14" s="1"/>
  <c r="L2070" i="14"/>
  <c r="M2070" i="14" s="1"/>
  <c r="L2071" i="14"/>
  <c r="M2071" i="14" s="1"/>
  <c r="L2072" i="14"/>
  <c r="M2072" i="14" s="1"/>
  <c r="L2073" i="14"/>
  <c r="M2073" i="14" s="1"/>
  <c r="L2074" i="14"/>
  <c r="M2074" i="14" s="1"/>
  <c r="L2075" i="14"/>
  <c r="M2075" i="14" s="1"/>
  <c r="L2076" i="14"/>
  <c r="M2076" i="14" s="1"/>
  <c r="L2077" i="14"/>
  <c r="M2077" i="14" s="1"/>
  <c r="L2078" i="14"/>
  <c r="M2078" i="14" s="1"/>
  <c r="L2079" i="14"/>
  <c r="M2079" i="14" s="1"/>
  <c r="L2080" i="14"/>
  <c r="M2080" i="14" s="1"/>
  <c r="L2081" i="14"/>
  <c r="M2081" i="14" s="1"/>
  <c r="L2082" i="14"/>
  <c r="M2082" i="14" s="1"/>
  <c r="L2083" i="14"/>
  <c r="M2083" i="14" s="1"/>
  <c r="L2084" i="14"/>
  <c r="M2084" i="14" s="1"/>
  <c r="L2085" i="14"/>
  <c r="M2085" i="14" s="1"/>
  <c r="L2086" i="14"/>
  <c r="M2086" i="14" s="1"/>
  <c r="L2087" i="14"/>
  <c r="M2087" i="14" s="1"/>
  <c r="L2088" i="14"/>
  <c r="M2088" i="14" s="1"/>
  <c r="L2089" i="14"/>
  <c r="M2089" i="14" s="1"/>
  <c r="L2090" i="14"/>
  <c r="M2090" i="14" s="1"/>
  <c r="L2091" i="14"/>
  <c r="M2091" i="14" s="1"/>
  <c r="L2092" i="14"/>
  <c r="M2092" i="14" s="1"/>
  <c r="L2093" i="14"/>
  <c r="M2093" i="14" s="1"/>
  <c r="L2094" i="14"/>
  <c r="M2094" i="14" s="1"/>
  <c r="L2095" i="14"/>
  <c r="M2095" i="14" s="1"/>
  <c r="L2096" i="14"/>
  <c r="M2096" i="14" s="1"/>
  <c r="L2097" i="14"/>
  <c r="M2097" i="14" s="1"/>
  <c r="L2098" i="14"/>
  <c r="M2098" i="14" s="1"/>
  <c r="L2099" i="14"/>
  <c r="M2099" i="14" s="1"/>
  <c r="L2100" i="14"/>
  <c r="M2100" i="14" s="1"/>
  <c r="L2101" i="14"/>
  <c r="M2101" i="14" s="1"/>
  <c r="L2102" i="14"/>
  <c r="M2102" i="14" s="1"/>
  <c r="L2103" i="14"/>
  <c r="M2103" i="14" s="1"/>
  <c r="L2104" i="14"/>
  <c r="M2104" i="14" s="1"/>
  <c r="L2105" i="14"/>
  <c r="M2105" i="14" s="1"/>
  <c r="L2106" i="14"/>
  <c r="M2106" i="14" s="1"/>
  <c r="L2107" i="14"/>
  <c r="M2107" i="14" s="1"/>
  <c r="L2108" i="14"/>
  <c r="M2108" i="14" s="1"/>
  <c r="L2109" i="14"/>
  <c r="M2109" i="14" s="1"/>
  <c r="L2110" i="14"/>
  <c r="M2110" i="14" s="1"/>
  <c r="L2111" i="14"/>
  <c r="M2111" i="14" s="1"/>
  <c r="L2112" i="14"/>
  <c r="M2112" i="14" s="1"/>
  <c r="L2113" i="14"/>
  <c r="M2113" i="14" s="1"/>
  <c r="L2114" i="14"/>
  <c r="M2114" i="14" s="1"/>
  <c r="L2115" i="14"/>
  <c r="M2115" i="14" s="1"/>
  <c r="L2116" i="14"/>
  <c r="M2116" i="14" s="1"/>
  <c r="L2117" i="14"/>
  <c r="M2117" i="14" s="1"/>
  <c r="L2118" i="14"/>
  <c r="M2118" i="14" s="1"/>
  <c r="L2119" i="14"/>
  <c r="M2119" i="14" s="1"/>
  <c r="L2120" i="14"/>
  <c r="M2120" i="14" s="1"/>
  <c r="L2121" i="14"/>
  <c r="M2121" i="14" s="1"/>
  <c r="L2122" i="14"/>
  <c r="M2122" i="14" s="1"/>
  <c r="L2123" i="14"/>
  <c r="M2123" i="14" s="1"/>
  <c r="L2124" i="14"/>
  <c r="M2124" i="14" s="1"/>
  <c r="L2125" i="14"/>
  <c r="M2125" i="14" s="1"/>
  <c r="L2126" i="14"/>
  <c r="M2126" i="14" s="1"/>
  <c r="L2127" i="14"/>
  <c r="M2127" i="14" s="1"/>
  <c r="L2128" i="14"/>
  <c r="M2128" i="14" s="1"/>
  <c r="L2129" i="14"/>
  <c r="M2129" i="14" s="1"/>
  <c r="L2130" i="14"/>
  <c r="M2130" i="14" s="1"/>
  <c r="L2131" i="14"/>
  <c r="M2131" i="14" s="1"/>
  <c r="L2132" i="14"/>
  <c r="M2132" i="14" s="1"/>
  <c r="L2133" i="14"/>
  <c r="M2133" i="14" s="1"/>
  <c r="L2134" i="14"/>
  <c r="M2134" i="14" s="1"/>
  <c r="L2135" i="14"/>
  <c r="M2135" i="14" s="1"/>
  <c r="L2136" i="14"/>
  <c r="M2136" i="14" s="1"/>
  <c r="L2137" i="14"/>
  <c r="M2137" i="14" s="1"/>
  <c r="L2138" i="14"/>
  <c r="M2138" i="14" s="1"/>
  <c r="L2139" i="14"/>
  <c r="M2139" i="14" s="1"/>
  <c r="L2140" i="14"/>
  <c r="M2140" i="14" s="1"/>
  <c r="L2141" i="14"/>
  <c r="M2141" i="14" s="1"/>
  <c r="L2142" i="14"/>
  <c r="M2142" i="14" s="1"/>
  <c r="L2143" i="14"/>
  <c r="M2143" i="14" s="1"/>
  <c r="L2144" i="14"/>
  <c r="M2144" i="14" s="1"/>
  <c r="L2145" i="14"/>
  <c r="M2145" i="14" s="1"/>
  <c r="L2146" i="14"/>
  <c r="M2146" i="14" s="1"/>
  <c r="L2147" i="14"/>
  <c r="M2147" i="14" s="1"/>
  <c r="L2148" i="14"/>
  <c r="M2148" i="14" s="1"/>
  <c r="L2149" i="14"/>
  <c r="M2149" i="14" s="1"/>
  <c r="L2150" i="14"/>
  <c r="M2150" i="14" s="1"/>
  <c r="L2151" i="14"/>
  <c r="M2151" i="14" s="1"/>
  <c r="L2152" i="14"/>
  <c r="M2152" i="14" s="1"/>
  <c r="L2153" i="14"/>
  <c r="M2153" i="14" s="1"/>
  <c r="L2154" i="14"/>
  <c r="M2154" i="14" s="1"/>
  <c r="L2155" i="14"/>
  <c r="M2155" i="14" s="1"/>
  <c r="L2156" i="14"/>
  <c r="M2156" i="14" s="1"/>
  <c r="K2"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K168" i="14"/>
  <c r="K169" i="14"/>
  <c r="K170" i="14"/>
  <c r="K171" i="14"/>
  <c r="K172" i="14"/>
  <c r="K173" i="14"/>
  <c r="K174" i="14"/>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8" i="14"/>
  <c r="K219" i="14"/>
  <c r="K220" i="14"/>
  <c r="K221" i="14"/>
  <c r="K222" i="14"/>
  <c r="K223" i="14"/>
  <c r="K224" i="14"/>
  <c r="K225" i="14"/>
  <c r="K226" i="14"/>
  <c r="K227" i="14"/>
  <c r="K228" i="14"/>
  <c r="K229" i="14"/>
  <c r="K230" i="14"/>
  <c r="K231" i="14"/>
  <c r="K232" i="14"/>
  <c r="K233" i="14"/>
  <c r="K234" i="14"/>
  <c r="K235" i="14"/>
  <c r="K236" i="14"/>
  <c r="K237" i="14"/>
  <c r="K238" i="14"/>
  <c r="K239" i="14"/>
  <c r="K240" i="14"/>
  <c r="K241" i="14"/>
  <c r="K242" i="14"/>
  <c r="K243" i="14"/>
  <c r="K244" i="14"/>
  <c r="K245" i="14"/>
  <c r="K246" i="14"/>
  <c r="K247" i="14"/>
  <c r="K248" i="14"/>
  <c r="K249" i="14"/>
  <c r="K250" i="14"/>
  <c r="K251" i="14"/>
  <c r="K252" i="14"/>
  <c r="K253" i="14"/>
  <c r="K254" i="14"/>
  <c r="K255" i="14"/>
  <c r="K256" i="14"/>
  <c r="K257" i="14"/>
  <c r="K258" i="14"/>
  <c r="K259" i="14"/>
  <c r="K260" i="14"/>
  <c r="K261" i="14"/>
  <c r="K262" i="14"/>
  <c r="K263" i="14"/>
  <c r="K264" i="14"/>
  <c r="K265" i="14"/>
  <c r="K266" i="14"/>
  <c r="K267" i="14"/>
  <c r="K268" i="14"/>
  <c r="K269" i="14"/>
  <c r="K270" i="14"/>
  <c r="K271" i="14"/>
  <c r="K272" i="14"/>
  <c r="K273" i="14"/>
  <c r="K274" i="14"/>
  <c r="K275" i="14"/>
  <c r="K276" i="14"/>
  <c r="K277" i="14"/>
  <c r="K278" i="14"/>
  <c r="K279" i="14"/>
  <c r="K280" i="14"/>
  <c r="K281" i="14"/>
  <c r="K282" i="14"/>
  <c r="K283" i="14"/>
  <c r="K284" i="14"/>
  <c r="K285" i="14"/>
  <c r="K286" i="14"/>
  <c r="K287" i="14"/>
  <c r="K288" i="14"/>
  <c r="K289" i="14"/>
  <c r="K290" i="14"/>
  <c r="K291" i="14"/>
  <c r="K292" i="14"/>
  <c r="K293" i="14"/>
  <c r="K294" i="14"/>
  <c r="K295" i="14"/>
  <c r="K296" i="14"/>
  <c r="K297" i="14"/>
  <c r="K298" i="14"/>
  <c r="K299" i="14"/>
  <c r="K300" i="14"/>
  <c r="K301" i="14"/>
  <c r="K302" i="14"/>
  <c r="K303" i="14"/>
  <c r="K304" i="14"/>
  <c r="K305" i="14"/>
  <c r="K306" i="14"/>
  <c r="K307" i="14"/>
  <c r="K308" i="14"/>
  <c r="K309" i="14"/>
  <c r="K310" i="14"/>
  <c r="K311" i="14"/>
  <c r="K312" i="14"/>
  <c r="K313" i="14"/>
  <c r="K314" i="14"/>
  <c r="K315" i="14"/>
  <c r="K316" i="14"/>
  <c r="K317" i="14"/>
  <c r="K318" i="14"/>
  <c r="K319" i="14"/>
  <c r="K320" i="14"/>
  <c r="K321" i="14"/>
  <c r="K322" i="14"/>
  <c r="K323" i="14"/>
  <c r="K324" i="14"/>
  <c r="K325" i="14"/>
  <c r="K326" i="14"/>
  <c r="K327" i="14"/>
  <c r="K328" i="14"/>
  <c r="K329" i="14"/>
  <c r="K330" i="14"/>
  <c r="K331" i="14"/>
  <c r="K332" i="14"/>
  <c r="K333" i="14"/>
  <c r="K334" i="14"/>
  <c r="K335" i="14"/>
  <c r="K336" i="14"/>
  <c r="K337" i="14"/>
  <c r="K338" i="14"/>
  <c r="K339" i="14"/>
  <c r="K340" i="14"/>
  <c r="K341" i="14"/>
  <c r="K342" i="14"/>
  <c r="K343" i="14"/>
  <c r="K344" i="14"/>
  <c r="K345" i="14"/>
  <c r="K346" i="14"/>
  <c r="K347" i="14"/>
  <c r="K348" i="14"/>
  <c r="K349" i="14"/>
  <c r="K350" i="14"/>
  <c r="K351" i="14"/>
  <c r="K352" i="14"/>
  <c r="K353" i="14"/>
  <c r="K354" i="14"/>
  <c r="K355" i="14"/>
  <c r="K356" i="14"/>
  <c r="K357" i="14"/>
  <c r="K358" i="14"/>
  <c r="K359" i="14"/>
  <c r="K360" i="14"/>
  <c r="K361" i="14"/>
  <c r="K362" i="14"/>
  <c r="K363" i="14"/>
  <c r="K364" i="14"/>
  <c r="K365" i="14"/>
  <c r="K366" i="14"/>
  <c r="K367" i="14"/>
  <c r="K368" i="14"/>
  <c r="K369" i="14"/>
  <c r="K370" i="14"/>
  <c r="K371" i="14"/>
  <c r="K372" i="14"/>
  <c r="K373" i="14"/>
  <c r="K374" i="14"/>
  <c r="K375" i="14"/>
  <c r="K376" i="14"/>
  <c r="K377" i="14"/>
  <c r="K378" i="14"/>
  <c r="K379" i="14"/>
  <c r="K380" i="14"/>
  <c r="K381" i="14"/>
  <c r="K382" i="14"/>
  <c r="K383" i="14"/>
  <c r="K384" i="14"/>
  <c r="K385" i="14"/>
  <c r="K386" i="14"/>
  <c r="K387" i="14"/>
  <c r="K388" i="14"/>
  <c r="K389" i="14"/>
  <c r="K390" i="14"/>
  <c r="K391" i="14"/>
  <c r="K392" i="14"/>
  <c r="K393" i="14"/>
  <c r="K394" i="14"/>
  <c r="K395" i="14"/>
  <c r="K396" i="14"/>
  <c r="K397" i="14"/>
  <c r="K398" i="14"/>
  <c r="K399" i="14"/>
  <c r="K400" i="14"/>
  <c r="K401" i="14"/>
  <c r="K402" i="14"/>
  <c r="K403" i="14"/>
  <c r="K404" i="14"/>
  <c r="K405" i="14"/>
  <c r="K406" i="14"/>
  <c r="K407" i="14"/>
  <c r="K408" i="14"/>
  <c r="K409" i="14"/>
  <c r="K410" i="14"/>
  <c r="K411" i="14"/>
  <c r="K412" i="14"/>
  <c r="K413" i="14"/>
  <c r="K414" i="14"/>
  <c r="K415" i="14"/>
  <c r="K416" i="14"/>
  <c r="K417" i="14"/>
  <c r="K418" i="14"/>
  <c r="K419" i="14"/>
  <c r="K420" i="14"/>
  <c r="K421" i="14"/>
  <c r="K422" i="14"/>
  <c r="K423" i="14"/>
  <c r="K424" i="14"/>
  <c r="K425" i="14"/>
  <c r="K426" i="14"/>
  <c r="K427" i="14"/>
  <c r="K428" i="14"/>
  <c r="K429" i="14"/>
  <c r="K430" i="14"/>
  <c r="K431" i="14"/>
  <c r="K432" i="14"/>
  <c r="K433" i="14"/>
  <c r="K434" i="14"/>
  <c r="K435" i="14"/>
  <c r="K436" i="14"/>
  <c r="K437" i="14"/>
  <c r="K438" i="14"/>
  <c r="K439" i="14"/>
  <c r="K440" i="14"/>
  <c r="K441" i="14"/>
  <c r="K442" i="14"/>
  <c r="K443" i="14"/>
  <c r="K444" i="14"/>
  <c r="K445" i="14"/>
  <c r="K446" i="14"/>
  <c r="K447" i="14"/>
  <c r="K448" i="14"/>
  <c r="K449" i="14"/>
  <c r="K450" i="14"/>
  <c r="K451" i="14"/>
  <c r="K452" i="14"/>
  <c r="K453" i="14"/>
  <c r="K454" i="14"/>
  <c r="K455" i="14"/>
  <c r="K456" i="14"/>
  <c r="K457" i="14"/>
  <c r="K458" i="14"/>
  <c r="K459" i="14"/>
  <c r="K460" i="14"/>
  <c r="K461" i="14"/>
  <c r="K462" i="14"/>
  <c r="K463" i="14"/>
  <c r="K464" i="14"/>
  <c r="K465" i="14"/>
  <c r="K466" i="14"/>
  <c r="K467" i="14"/>
  <c r="K468" i="14"/>
  <c r="K469" i="14"/>
  <c r="K470" i="14"/>
  <c r="K471" i="14"/>
  <c r="K472" i="14"/>
  <c r="K473" i="14"/>
  <c r="K474" i="14"/>
  <c r="K475" i="14"/>
  <c r="K476" i="14"/>
  <c r="K477" i="14"/>
  <c r="K478" i="14"/>
  <c r="K479" i="14"/>
  <c r="K480" i="14"/>
  <c r="K481" i="14"/>
  <c r="K482" i="14"/>
  <c r="K483" i="14"/>
  <c r="K484" i="14"/>
  <c r="K485" i="14"/>
  <c r="K486" i="14"/>
  <c r="K487" i="14"/>
  <c r="K488" i="14"/>
  <c r="K489" i="14"/>
  <c r="K490" i="14"/>
  <c r="K491" i="14"/>
  <c r="K492" i="14"/>
  <c r="K493" i="14"/>
  <c r="K494" i="14"/>
  <c r="K495" i="14"/>
  <c r="K496" i="14"/>
  <c r="K497" i="14"/>
  <c r="K498" i="14"/>
  <c r="K499" i="14"/>
  <c r="K500" i="14"/>
  <c r="K501" i="14"/>
  <c r="K502" i="14"/>
  <c r="K503" i="14"/>
  <c r="K504" i="14"/>
  <c r="K505" i="14"/>
  <c r="K506" i="14"/>
  <c r="K507" i="14"/>
  <c r="K508" i="14"/>
  <c r="K509" i="14"/>
  <c r="K510" i="14"/>
  <c r="K511" i="14"/>
  <c r="K512" i="14"/>
  <c r="K513" i="14"/>
  <c r="K514" i="14"/>
  <c r="K515" i="14"/>
  <c r="K516" i="14"/>
  <c r="K517" i="14"/>
  <c r="K518" i="14"/>
  <c r="K519" i="14"/>
  <c r="K520" i="14"/>
  <c r="K521" i="14"/>
  <c r="K522" i="14"/>
  <c r="K523" i="14"/>
  <c r="K524" i="14"/>
  <c r="K525" i="14"/>
  <c r="K526" i="14"/>
  <c r="K527" i="14"/>
  <c r="K528" i="14"/>
  <c r="K529" i="14"/>
  <c r="K530" i="14"/>
  <c r="K531" i="14"/>
  <c r="K532" i="14"/>
  <c r="K533" i="14"/>
  <c r="K534" i="14"/>
  <c r="K535" i="14"/>
  <c r="K536" i="14"/>
  <c r="K537" i="14"/>
  <c r="K538" i="14"/>
  <c r="K539" i="14"/>
  <c r="K540" i="14"/>
  <c r="K541" i="14"/>
  <c r="K542" i="14"/>
  <c r="K543" i="14"/>
  <c r="K544" i="14"/>
  <c r="K545" i="14"/>
  <c r="K546" i="14"/>
  <c r="K547" i="14"/>
  <c r="K548" i="14"/>
  <c r="K549" i="14"/>
  <c r="K550" i="14"/>
  <c r="K551" i="14"/>
  <c r="K552" i="14"/>
  <c r="K553" i="14"/>
  <c r="K554" i="14"/>
  <c r="K555" i="14"/>
  <c r="K556" i="14"/>
  <c r="K557" i="14"/>
  <c r="K558" i="14"/>
  <c r="K559" i="14"/>
  <c r="K560" i="14"/>
  <c r="K561" i="14"/>
  <c r="K562" i="14"/>
  <c r="K563" i="14"/>
  <c r="K564" i="14"/>
  <c r="K565" i="14"/>
  <c r="K566" i="14"/>
  <c r="K567" i="14"/>
  <c r="K568" i="14"/>
  <c r="K569" i="14"/>
  <c r="K570" i="14"/>
  <c r="K571" i="14"/>
  <c r="K572" i="14"/>
  <c r="K573" i="14"/>
  <c r="K574" i="14"/>
  <c r="K575" i="14"/>
  <c r="K576" i="14"/>
  <c r="K577" i="14"/>
  <c r="K578" i="14"/>
  <c r="K579" i="14"/>
  <c r="K580" i="14"/>
  <c r="K581" i="14"/>
  <c r="K582" i="14"/>
  <c r="K583" i="14"/>
  <c r="K584" i="14"/>
  <c r="K585" i="14"/>
  <c r="K586" i="14"/>
  <c r="K587" i="14"/>
  <c r="K588" i="14"/>
  <c r="K589" i="14"/>
  <c r="K590" i="14"/>
  <c r="K591" i="14"/>
  <c r="K592" i="14"/>
  <c r="K593" i="14"/>
  <c r="K594" i="14"/>
  <c r="K595" i="14"/>
  <c r="K596" i="14"/>
  <c r="K597" i="14"/>
  <c r="K598" i="14"/>
  <c r="K599" i="14"/>
  <c r="K600" i="14"/>
  <c r="K601" i="14"/>
  <c r="K602" i="14"/>
  <c r="K603" i="14"/>
  <c r="K604" i="14"/>
  <c r="K605" i="14"/>
  <c r="K606" i="14"/>
  <c r="K607" i="14"/>
  <c r="K608" i="14"/>
  <c r="K609" i="14"/>
  <c r="K610" i="14"/>
  <c r="K611" i="14"/>
  <c r="K612" i="14"/>
  <c r="K613" i="14"/>
  <c r="K614" i="14"/>
  <c r="K615" i="14"/>
  <c r="K616" i="14"/>
  <c r="K617" i="14"/>
  <c r="K618" i="14"/>
  <c r="K619" i="14"/>
  <c r="K620" i="14"/>
  <c r="K621" i="14"/>
  <c r="K622" i="14"/>
  <c r="K623" i="14"/>
  <c r="K624" i="14"/>
  <c r="K625" i="14"/>
  <c r="K626" i="14"/>
  <c r="K627" i="14"/>
  <c r="K628" i="14"/>
  <c r="K629" i="14"/>
  <c r="K630" i="14"/>
  <c r="K631" i="14"/>
  <c r="K632" i="14"/>
  <c r="K633" i="14"/>
  <c r="K634" i="14"/>
  <c r="K635" i="14"/>
  <c r="K636" i="14"/>
  <c r="K637" i="14"/>
  <c r="K638" i="14"/>
  <c r="K639" i="14"/>
  <c r="K640" i="14"/>
  <c r="K641" i="14"/>
  <c r="K642" i="14"/>
  <c r="K643" i="14"/>
  <c r="K644" i="14"/>
  <c r="K645" i="14"/>
  <c r="K646" i="14"/>
  <c r="K647" i="14"/>
  <c r="K648" i="14"/>
  <c r="K649" i="14"/>
  <c r="K650" i="14"/>
  <c r="K651" i="14"/>
  <c r="K652" i="14"/>
  <c r="K653" i="14"/>
  <c r="K654" i="14"/>
  <c r="K655" i="14"/>
  <c r="K656" i="14"/>
  <c r="K657" i="14"/>
  <c r="K658" i="14"/>
  <c r="K659" i="14"/>
  <c r="K660" i="14"/>
  <c r="K661" i="14"/>
  <c r="K662" i="14"/>
  <c r="K663" i="14"/>
  <c r="K664" i="14"/>
  <c r="K665" i="14"/>
  <c r="K666" i="14"/>
  <c r="K667" i="14"/>
  <c r="K668" i="14"/>
  <c r="K669" i="14"/>
  <c r="K670" i="14"/>
  <c r="K671" i="14"/>
  <c r="K672" i="14"/>
  <c r="K673" i="14"/>
  <c r="K674" i="14"/>
  <c r="K675" i="14"/>
  <c r="K676" i="14"/>
  <c r="K677" i="14"/>
  <c r="K678" i="14"/>
  <c r="K679" i="14"/>
  <c r="K680" i="14"/>
  <c r="K681" i="14"/>
  <c r="K682" i="14"/>
  <c r="K683" i="14"/>
  <c r="K684" i="14"/>
  <c r="K685" i="14"/>
  <c r="K686" i="14"/>
  <c r="K687" i="14"/>
  <c r="K688" i="14"/>
  <c r="K689" i="14"/>
  <c r="K690" i="14"/>
  <c r="K691" i="14"/>
  <c r="K692" i="14"/>
  <c r="K693" i="14"/>
  <c r="K694" i="14"/>
  <c r="K695" i="14"/>
  <c r="K696" i="14"/>
  <c r="K697" i="14"/>
  <c r="K698" i="14"/>
  <c r="K699" i="14"/>
  <c r="K700" i="14"/>
  <c r="K701" i="14"/>
  <c r="K702" i="14"/>
  <c r="K703" i="14"/>
  <c r="K704" i="14"/>
  <c r="K705" i="14"/>
  <c r="K706" i="14"/>
  <c r="K707" i="14"/>
  <c r="K708" i="14"/>
  <c r="K709" i="14"/>
  <c r="K710" i="14"/>
  <c r="K711" i="14"/>
  <c r="K712" i="14"/>
  <c r="K713" i="14"/>
  <c r="K714" i="14"/>
  <c r="K715" i="14"/>
  <c r="K716" i="14"/>
  <c r="K717" i="14"/>
  <c r="K718" i="14"/>
  <c r="K719" i="14"/>
  <c r="K720" i="14"/>
  <c r="K721" i="14"/>
  <c r="K722" i="14"/>
  <c r="K723" i="14"/>
  <c r="K724" i="14"/>
  <c r="K725" i="14"/>
  <c r="K726" i="14"/>
  <c r="K727" i="14"/>
  <c r="K728" i="14"/>
  <c r="K729" i="14"/>
  <c r="K730" i="14"/>
  <c r="K731" i="14"/>
  <c r="K732" i="14"/>
  <c r="K733" i="14"/>
  <c r="K734" i="14"/>
  <c r="K735" i="14"/>
  <c r="K736" i="14"/>
  <c r="K737" i="14"/>
  <c r="K738" i="14"/>
  <c r="K739" i="14"/>
  <c r="K740" i="14"/>
  <c r="K741" i="14"/>
  <c r="K742" i="14"/>
  <c r="K743" i="14"/>
  <c r="K744" i="14"/>
  <c r="K745" i="14"/>
  <c r="K746" i="14"/>
  <c r="K747" i="14"/>
  <c r="K748" i="14"/>
  <c r="K749" i="14"/>
  <c r="K750" i="14"/>
  <c r="K751" i="14"/>
  <c r="K752" i="14"/>
  <c r="K753" i="14"/>
  <c r="K754" i="14"/>
  <c r="K755" i="14"/>
  <c r="K756" i="14"/>
  <c r="K757" i="14"/>
  <c r="K758" i="14"/>
  <c r="K759" i="14"/>
  <c r="K760" i="14"/>
  <c r="K761" i="14"/>
  <c r="K762" i="14"/>
  <c r="K763" i="14"/>
  <c r="K764" i="14"/>
  <c r="K765" i="14"/>
  <c r="K766" i="14"/>
  <c r="K767" i="14"/>
  <c r="K768" i="14"/>
  <c r="K769" i="14"/>
  <c r="K770" i="14"/>
  <c r="K771" i="14"/>
  <c r="K772" i="14"/>
  <c r="K773" i="14"/>
  <c r="K774" i="14"/>
  <c r="K775" i="14"/>
  <c r="K776" i="14"/>
  <c r="K777" i="14"/>
  <c r="K778" i="14"/>
  <c r="K779" i="14"/>
  <c r="K780" i="14"/>
  <c r="K781" i="14"/>
  <c r="K782" i="14"/>
  <c r="K783" i="14"/>
  <c r="K784" i="14"/>
  <c r="K785" i="14"/>
  <c r="K786" i="14"/>
  <c r="K787" i="14"/>
  <c r="K788" i="14"/>
  <c r="K789" i="14"/>
  <c r="K790" i="14"/>
  <c r="K791" i="14"/>
  <c r="K792" i="14"/>
  <c r="K793" i="14"/>
  <c r="K794" i="14"/>
  <c r="K795" i="14"/>
  <c r="K796" i="14"/>
  <c r="K797" i="14"/>
  <c r="K798" i="14"/>
  <c r="K799" i="14"/>
  <c r="K800" i="14"/>
  <c r="K801" i="14"/>
  <c r="K802" i="14"/>
  <c r="K803" i="14"/>
  <c r="K804" i="14"/>
  <c r="K805" i="14"/>
  <c r="K806" i="14"/>
  <c r="K807" i="14"/>
  <c r="K808" i="14"/>
  <c r="K809" i="14"/>
  <c r="K810" i="14"/>
  <c r="K811" i="14"/>
  <c r="K812" i="14"/>
  <c r="K813" i="14"/>
  <c r="K814" i="14"/>
  <c r="K815" i="14"/>
  <c r="K816" i="14"/>
  <c r="K817" i="14"/>
  <c r="K818" i="14"/>
  <c r="K819" i="14"/>
  <c r="K820" i="14"/>
  <c r="K821" i="14"/>
  <c r="K822" i="14"/>
  <c r="K823" i="14"/>
  <c r="K824" i="14"/>
  <c r="K825" i="14"/>
  <c r="K826" i="14"/>
  <c r="K827" i="14"/>
  <c r="K828" i="14"/>
  <c r="K829" i="14"/>
  <c r="K830" i="14"/>
  <c r="K831" i="14"/>
  <c r="K832" i="14"/>
  <c r="K833" i="14"/>
  <c r="K834" i="14"/>
  <c r="K835" i="14"/>
  <c r="K836" i="14"/>
  <c r="K837" i="14"/>
  <c r="K838" i="14"/>
  <c r="K839" i="14"/>
  <c r="K840" i="14"/>
  <c r="K841" i="14"/>
  <c r="K842" i="14"/>
  <c r="K843" i="14"/>
  <c r="K844" i="14"/>
  <c r="K845" i="14"/>
  <c r="K846" i="14"/>
  <c r="K847" i="14"/>
  <c r="K848" i="14"/>
  <c r="K849" i="14"/>
  <c r="K850" i="14"/>
  <c r="K851" i="14"/>
  <c r="K852" i="14"/>
  <c r="K853" i="14"/>
  <c r="K854" i="14"/>
  <c r="K855" i="14"/>
  <c r="K856" i="14"/>
  <c r="K857" i="14"/>
  <c r="K858" i="14"/>
  <c r="K859" i="14"/>
  <c r="K860" i="14"/>
  <c r="K861" i="14"/>
  <c r="K862" i="14"/>
  <c r="K863" i="14"/>
  <c r="K864" i="14"/>
  <c r="K865" i="14"/>
  <c r="K866" i="14"/>
  <c r="K867" i="14"/>
  <c r="K868" i="14"/>
  <c r="K869" i="14"/>
  <c r="K870" i="14"/>
  <c r="K871" i="14"/>
  <c r="K872" i="14"/>
  <c r="K873" i="14"/>
  <c r="K874" i="14"/>
  <c r="K875" i="14"/>
  <c r="K876" i="14"/>
  <c r="K877" i="14"/>
  <c r="K878" i="14"/>
  <c r="K879" i="14"/>
  <c r="K880" i="14"/>
  <c r="K881" i="14"/>
  <c r="K882" i="14"/>
  <c r="K883" i="14"/>
  <c r="K884" i="14"/>
  <c r="K885" i="14"/>
  <c r="K886" i="14"/>
  <c r="K887" i="14"/>
  <c r="K888" i="14"/>
  <c r="K889" i="14"/>
  <c r="K890" i="14"/>
  <c r="K891" i="14"/>
  <c r="K892" i="14"/>
  <c r="K893" i="14"/>
  <c r="K894" i="14"/>
  <c r="K895" i="14"/>
  <c r="K896" i="14"/>
  <c r="K897" i="14"/>
  <c r="K898" i="14"/>
  <c r="K899" i="14"/>
  <c r="K900" i="14"/>
  <c r="K901" i="14"/>
  <c r="K902" i="14"/>
  <c r="K903" i="14"/>
  <c r="K904" i="14"/>
  <c r="K905" i="14"/>
  <c r="K906" i="14"/>
  <c r="K907" i="14"/>
  <c r="K908" i="14"/>
  <c r="K909" i="14"/>
  <c r="K910" i="14"/>
  <c r="K911" i="14"/>
  <c r="K912" i="14"/>
  <c r="K913" i="14"/>
  <c r="K914" i="14"/>
  <c r="K915" i="14"/>
  <c r="K916" i="14"/>
  <c r="K917" i="14"/>
  <c r="K918" i="14"/>
  <c r="K919" i="14"/>
  <c r="K920" i="14"/>
  <c r="K921" i="14"/>
  <c r="K922" i="14"/>
  <c r="K923" i="14"/>
  <c r="K924" i="14"/>
  <c r="K925" i="14"/>
  <c r="K926" i="14"/>
  <c r="K927" i="14"/>
  <c r="K928" i="14"/>
  <c r="K929" i="14"/>
  <c r="K930" i="14"/>
  <c r="K931" i="14"/>
  <c r="K932" i="14"/>
  <c r="K933" i="14"/>
  <c r="K934" i="14"/>
  <c r="K935" i="14"/>
  <c r="K936" i="14"/>
  <c r="K937" i="14"/>
  <c r="K938" i="14"/>
  <c r="K939" i="14"/>
  <c r="K940" i="14"/>
  <c r="K941" i="14"/>
  <c r="K942" i="14"/>
  <c r="K943" i="14"/>
  <c r="K944" i="14"/>
  <c r="K945" i="14"/>
  <c r="K946" i="14"/>
  <c r="K947" i="14"/>
  <c r="K948" i="14"/>
  <c r="K949" i="14"/>
  <c r="K950" i="14"/>
  <c r="K951" i="14"/>
  <c r="K952" i="14"/>
  <c r="K953" i="14"/>
  <c r="K954" i="14"/>
  <c r="K955" i="14"/>
  <c r="K956" i="14"/>
  <c r="K957" i="14"/>
  <c r="K958" i="14"/>
  <c r="K959" i="14"/>
  <c r="K960" i="14"/>
  <c r="K961" i="14"/>
  <c r="K962" i="14"/>
  <c r="K963" i="14"/>
  <c r="K964" i="14"/>
  <c r="K965" i="14"/>
  <c r="K966" i="14"/>
  <c r="K967" i="14"/>
  <c r="K968" i="14"/>
  <c r="K969" i="14"/>
  <c r="K970" i="14"/>
  <c r="K971" i="14"/>
  <c r="K972" i="14"/>
  <c r="K973" i="14"/>
  <c r="K974" i="14"/>
  <c r="K975" i="14"/>
  <c r="K976" i="14"/>
  <c r="K977" i="14"/>
  <c r="K978" i="14"/>
  <c r="K979" i="14"/>
  <c r="K980" i="14"/>
  <c r="K981" i="14"/>
  <c r="K982" i="14"/>
  <c r="K983" i="14"/>
  <c r="K984" i="14"/>
  <c r="K985" i="14"/>
  <c r="K986" i="14"/>
  <c r="K987" i="14"/>
  <c r="K988" i="14"/>
  <c r="K989" i="14"/>
  <c r="K990" i="14"/>
  <c r="K991" i="14"/>
  <c r="K992" i="14"/>
  <c r="K993" i="14"/>
  <c r="K994" i="14"/>
  <c r="K995" i="14"/>
  <c r="K996" i="14"/>
  <c r="K997" i="14"/>
  <c r="K998" i="14"/>
  <c r="K999" i="14"/>
  <c r="K1000" i="14"/>
  <c r="K1001" i="14"/>
  <c r="K1002" i="14"/>
  <c r="K1003" i="14"/>
  <c r="K1004" i="14"/>
  <c r="K1005" i="14"/>
  <c r="K1006" i="14"/>
  <c r="K1007" i="14"/>
  <c r="K1008" i="14"/>
  <c r="K1009" i="14"/>
  <c r="K1010" i="14"/>
  <c r="K1011" i="14"/>
  <c r="K1012" i="14"/>
  <c r="K1013" i="14"/>
  <c r="K1014" i="14"/>
  <c r="K1015" i="14"/>
  <c r="K1016" i="14"/>
  <c r="K1017" i="14"/>
  <c r="K1018" i="14"/>
  <c r="K1019" i="14"/>
  <c r="K1020" i="14"/>
  <c r="K1021" i="14"/>
  <c r="K1022" i="14"/>
  <c r="K1023" i="14"/>
  <c r="K1024" i="14"/>
  <c r="K1025" i="14"/>
  <c r="K1026" i="14"/>
  <c r="K1027" i="14"/>
  <c r="K1028" i="14"/>
  <c r="K1029" i="14"/>
  <c r="K1030" i="14"/>
  <c r="K1031" i="14"/>
  <c r="K1032" i="14"/>
  <c r="K1033" i="14"/>
  <c r="K1034" i="14"/>
  <c r="K1035" i="14"/>
  <c r="K1036" i="14"/>
  <c r="K1037" i="14"/>
  <c r="K1038" i="14"/>
  <c r="K1039" i="14"/>
  <c r="K1040" i="14"/>
  <c r="K1041" i="14"/>
  <c r="K1042" i="14"/>
  <c r="K1043" i="14"/>
  <c r="K1044" i="14"/>
  <c r="K1045" i="14"/>
  <c r="K1046" i="14"/>
  <c r="K1047" i="14"/>
  <c r="K1048" i="14"/>
  <c r="K1049" i="14"/>
  <c r="K1050" i="14"/>
  <c r="K1051" i="14"/>
  <c r="K1052" i="14"/>
  <c r="K1053" i="14"/>
  <c r="K1054" i="14"/>
  <c r="K1055" i="14"/>
  <c r="K1056" i="14"/>
  <c r="K1057" i="14"/>
  <c r="K1058" i="14"/>
  <c r="K1059" i="14"/>
  <c r="K1060" i="14"/>
  <c r="K1061" i="14"/>
  <c r="K1062" i="14"/>
  <c r="K1063" i="14"/>
  <c r="K1064" i="14"/>
  <c r="K1065" i="14"/>
  <c r="K1066" i="14"/>
  <c r="K1067" i="14"/>
  <c r="K1068" i="14"/>
  <c r="K1069" i="14"/>
  <c r="K1070" i="14"/>
  <c r="K1071" i="14"/>
  <c r="K1072" i="14"/>
  <c r="K1073" i="14"/>
  <c r="K1074" i="14"/>
  <c r="K1075" i="14"/>
  <c r="K1076" i="14"/>
  <c r="K1077" i="14"/>
  <c r="K1078" i="14"/>
  <c r="K1079" i="14"/>
  <c r="K1080" i="14"/>
  <c r="K1081" i="14"/>
  <c r="K1082" i="14"/>
  <c r="K1083" i="14"/>
  <c r="K1084" i="14"/>
  <c r="K1085" i="14"/>
  <c r="K1086" i="14"/>
  <c r="K1087" i="14"/>
  <c r="K1088" i="14"/>
  <c r="K1089" i="14"/>
  <c r="K1090" i="14"/>
  <c r="K1091" i="14"/>
  <c r="K1092" i="14"/>
  <c r="K1093" i="14"/>
  <c r="K1094" i="14"/>
  <c r="K1095" i="14"/>
  <c r="K1096" i="14"/>
  <c r="K1097" i="14"/>
  <c r="K1098" i="14"/>
  <c r="K1099" i="14"/>
  <c r="K1100" i="14"/>
  <c r="K1101" i="14"/>
  <c r="K1102" i="14"/>
  <c r="K1103" i="14"/>
  <c r="K1104" i="14"/>
  <c r="K1105" i="14"/>
  <c r="K1106" i="14"/>
  <c r="K1107" i="14"/>
  <c r="K1108" i="14"/>
  <c r="K1109" i="14"/>
  <c r="K1110" i="14"/>
  <c r="K1111" i="14"/>
  <c r="K1112" i="14"/>
  <c r="K1113" i="14"/>
  <c r="K1114" i="14"/>
  <c r="K1115" i="14"/>
  <c r="K1116" i="14"/>
  <c r="K1117" i="14"/>
  <c r="K1118" i="14"/>
  <c r="K1119" i="14"/>
  <c r="K1120" i="14"/>
  <c r="K1121" i="14"/>
  <c r="K1122" i="14"/>
  <c r="K1123" i="14"/>
  <c r="K1124" i="14"/>
  <c r="K1125" i="14"/>
  <c r="K1126" i="14"/>
  <c r="K1127" i="14"/>
  <c r="K1128" i="14"/>
  <c r="K1129" i="14"/>
  <c r="K1130" i="14"/>
  <c r="K1131" i="14"/>
  <c r="K1132" i="14"/>
  <c r="K1133" i="14"/>
  <c r="K1134" i="14"/>
  <c r="K1135" i="14"/>
  <c r="K1136" i="14"/>
  <c r="K1137" i="14"/>
  <c r="K1138" i="14"/>
  <c r="K1139" i="14"/>
  <c r="K1140" i="14"/>
  <c r="K1141" i="14"/>
  <c r="K1142" i="14"/>
  <c r="K1143" i="14"/>
  <c r="K1144" i="14"/>
  <c r="K1145" i="14"/>
  <c r="K1146" i="14"/>
  <c r="K1147" i="14"/>
  <c r="K1148" i="14"/>
  <c r="K1149" i="14"/>
  <c r="K1150" i="14"/>
  <c r="K1151" i="14"/>
  <c r="K1152" i="14"/>
  <c r="K1153" i="14"/>
  <c r="K1154" i="14"/>
  <c r="K1155" i="14"/>
  <c r="K1156" i="14"/>
  <c r="K1157" i="14"/>
  <c r="K1158" i="14"/>
  <c r="K1159" i="14"/>
  <c r="K1160" i="14"/>
  <c r="K1161" i="14"/>
  <c r="K1162" i="14"/>
  <c r="K1163" i="14"/>
  <c r="K1164" i="14"/>
  <c r="K1165" i="14"/>
  <c r="K1166" i="14"/>
  <c r="K1167" i="14"/>
  <c r="K1168" i="14"/>
  <c r="K1169" i="14"/>
  <c r="K1170" i="14"/>
  <c r="K1171" i="14"/>
  <c r="K1172" i="14"/>
  <c r="K1173" i="14"/>
  <c r="K1174" i="14"/>
  <c r="K1175" i="14"/>
  <c r="K1176" i="14"/>
  <c r="K1177" i="14"/>
  <c r="K1178" i="14"/>
  <c r="K1179" i="14"/>
  <c r="K1180" i="14"/>
  <c r="K1181" i="14"/>
  <c r="K1182" i="14"/>
  <c r="K1183" i="14"/>
  <c r="K1184" i="14"/>
  <c r="K1185" i="14"/>
  <c r="K1186" i="14"/>
  <c r="K1187" i="14"/>
  <c r="K1188" i="14"/>
  <c r="K1189" i="14"/>
  <c r="K1190" i="14"/>
  <c r="K1191" i="14"/>
  <c r="K1192" i="14"/>
  <c r="K1193" i="14"/>
  <c r="K1194" i="14"/>
  <c r="K1195" i="14"/>
  <c r="K1196" i="14"/>
  <c r="K1197" i="14"/>
  <c r="K1198" i="14"/>
  <c r="K1199" i="14"/>
  <c r="K1200" i="14"/>
  <c r="K1201" i="14"/>
  <c r="K1202" i="14"/>
  <c r="K1203" i="14"/>
  <c r="K1204" i="14"/>
  <c r="K1205" i="14"/>
  <c r="K1206" i="14"/>
  <c r="K1207" i="14"/>
  <c r="K1208" i="14"/>
  <c r="K1209" i="14"/>
  <c r="K1210" i="14"/>
  <c r="K1211" i="14"/>
  <c r="K1212" i="14"/>
  <c r="K1213" i="14"/>
  <c r="K1214" i="14"/>
  <c r="K1215" i="14"/>
  <c r="K1216" i="14"/>
  <c r="K1217" i="14"/>
  <c r="K1218" i="14"/>
  <c r="K1219" i="14"/>
  <c r="K1220" i="14"/>
  <c r="K1221" i="14"/>
  <c r="K1222" i="14"/>
  <c r="K1223" i="14"/>
  <c r="K1224" i="14"/>
  <c r="K1225" i="14"/>
  <c r="K1226" i="14"/>
  <c r="K1227" i="14"/>
  <c r="K1228" i="14"/>
  <c r="K1229" i="14"/>
  <c r="K1230" i="14"/>
  <c r="K1231" i="14"/>
  <c r="K1232" i="14"/>
  <c r="K1233" i="14"/>
  <c r="K1234" i="14"/>
  <c r="K1235" i="14"/>
  <c r="K1236" i="14"/>
  <c r="K1237" i="14"/>
  <c r="K1238" i="14"/>
  <c r="K1239" i="14"/>
  <c r="K1240" i="14"/>
  <c r="K1241" i="14"/>
  <c r="K1242" i="14"/>
  <c r="K1243" i="14"/>
  <c r="K1244" i="14"/>
  <c r="K1245" i="14"/>
  <c r="K1246" i="14"/>
  <c r="K1247" i="14"/>
  <c r="K1248" i="14"/>
  <c r="K1249" i="14"/>
  <c r="K1250" i="14"/>
  <c r="K1251" i="14"/>
  <c r="K1252" i="14"/>
  <c r="K1253" i="14"/>
  <c r="K1254" i="14"/>
  <c r="K1255" i="14"/>
  <c r="K1256" i="14"/>
  <c r="K1257" i="14"/>
  <c r="K1258" i="14"/>
  <c r="K1259" i="14"/>
  <c r="K1260" i="14"/>
  <c r="K1261" i="14"/>
  <c r="K1262" i="14"/>
  <c r="K1263" i="14"/>
  <c r="K1264" i="14"/>
  <c r="K1265" i="14"/>
  <c r="K1266" i="14"/>
  <c r="K1267" i="14"/>
  <c r="K1268" i="14"/>
  <c r="K1269" i="14"/>
  <c r="K1270" i="14"/>
  <c r="K1271" i="14"/>
  <c r="K1272" i="14"/>
  <c r="K1273" i="14"/>
  <c r="K1274" i="14"/>
  <c r="K1275" i="14"/>
  <c r="K1276" i="14"/>
  <c r="K1277" i="14"/>
  <c r="K1278" i="14"/>
  <c r="K1279" i="14"/>
  <c r="K1280" i="14"/>
  <c r="K1281" i="14"/>
  <c r="K1282" i="14"/>
  <c r="K1283" i="14"/>
  <c r="K1284" i="14"/>
  <c r="K1285" i="14"/>
  <c r="K1286" i="14"/>
  <c r="K1287" i="14"/>
  <c r="K1288" i="14"/>
  <c r="K1289" i="14"/>
  <c r="K1290" i="14"/>
  <c r="K1291" i="14"/>
  <c r="K1292" i="14"/>
  <c r="K1293" i="14"/>
  <c r="K1294" i="14"/>
  <c r="K1295" i="14"/>
  <c r="K1296" i="14"/>
  <c r="K1297" i="14"/>
  <c r="K1298" i="14"/>
  <c r="K1299" i="14"/>
  <c r="K1300" i="14"/>
  <c r="K1301" i="14"/>
  <c r="K1302" i="14"/>
  <c r="K1303" i="14"/>
  <c r="K1304" i="14"/>
  <c r="K1305" i="14"/>
  <c r="K1306" i="14"/>
  <c r="K1307" i="14"/>
  <c r="K1308" i="14"/>
  <c r="K1309" i="14"/>
  <c r="K1310" i="14"/>
  <c r="K1311" i="14"/>
  <c r="K1312" i="14"/>
  <c r="K1313" i="14"/>
  <c r="K1314" i="14"/>
  <c r="K1315" i="14"/>
  <c r="K1316" i="14"/>
  <c r="K1317" i="14"/>
  <c r="K1318" i="14"/>
  <c r="K1319" i="14"/>
  <c r="K1320" i="14"/>
  <c r="K1321" i="14"/>
  <c r="K1322" i="14"/>
  <c r="K1323" i="14"/>
  <c r="K1324" i="14"/>
  <c r="K1325" i="14"/>
  <c r="K1326" i="14"/>
  <c r="K1327" i="14"/>
  <c r="K1328" i="14"/>
  <c r="K1329" i="14"/>
  <c r="K1330" i="14"/>
  <c r="K1331" i="14"/>
  <c r="K1332" i="14"/>
  <c r="K1333" i="14"/>
  <c r="K1334" i="14"/>
  <c r="K1335" i="14"/>
  <c r="K1336" i="14"/>
  <c r="K1337" i="14"/>
  <c r="K1338" i="14"/>
  <c r="K1339" i="14"/>
  <c r="K1340" i="14"/>
  <c r="K1341" i="14"/>
  <c r="K1342" i="14"/>
  <c r="K1343" i="14"/>
  <c r="K1344" i="14"/>
  <c r="K1345" i="14"/>
  <c r="K1346" i="14"/>
  <c r="K1347" i="14"/>
  <c r="K1348" i="14"/>
  <c r="K1349" i="14"/>
  <c r="K1350" i="14"/>
  <c r="K1351" i="14"/>
  <c r="K1352" i="14"/>
  <c r="K1353" i="14"/>
  <c r="K1354" i="14"/>
  <c r="K1355" i="14"/>
  <c r="K1356" i="14"/>
  <c r="K1357" i="14"/>
  <c r="K1358" i="14"/>
  <c r="K1359" i="14"/>
  <c r="K1360" i="14"/>
  <c r="K1361" i="14"/>
  <c r="K1362" i="14"/>
  <c r="K1363" i="14"/>
  <c r="K1364" i="14"/>
  <c r="K1365" i="14"/>
  <c r="K1366" i="14"/>
  <c r="K1367" i="14"/>
  <c r="K1368" i="14"/>
  <c r="K1369" i="14"/>
  <c r="K1370" i="14"/>
  <c r="K1371" i="14"/>
  <c r="K1372" i="14"/>
  <c r="K1373" i="14"/>
  <c r="K1374" i="14"/>
  <c r="K1375" i="14"/>
  <c r="K1376" i="14"/>
  <c r="K1377" i="14"/>
  <c r="K1378" i="14"/>
  <c r="K1379" i="14"/>
  <c r="K1380" i="14"/>
  <c r="K1381" i="14"/>
  <c r="K1382" i="14"/>
  <c r="K1383" i="14"/>
  <c r="K1384" i="14"/>
  <c r="K1385" i="14"/>
  <c r="K1386" i="14"/>
  <c r="K1387" i="14"/>
  <c r="K1388" i="14"/>
  <c r="K1389" i="14"/>
  <c r="K1390" i="14"/>
  <c r="K1391" i="14"/>
  <c r="K1392" i="14"/>
  <c r="K1393" i="14"/>
  <c r="K1394" i="14"/>
  <c r="K1395" i="14"/>
  <c r="K1396" i="14"/>
  <c r="K1397" i="14"/>
  <c r="K1398" i="14"/>
  <c r="K1399" i="14"/>
  <c r="K1400" i="14"/>
  <c r="K1401" i="14"/>
  <c r="K1402" i="14"/>
  <c r="K1403" i="14"/>
  <c r="K1404" i="14"/>
  <c r="K1405" i="14"/>
  <c r="K1406" i="14"/>
  <c r="K1407" i="14"/>
  <c r="K1408" i="14"/>
  <c r="K1409" i="14"/>
  <c r="K1410" i="14"/>
  <c r="K1411" i="14"/>
  <c r="K1412" i="14"/>
  <c r="K1413" i="14"/>
  <c r="K1414" i="14"/>
  <c r="K1415" i="14"/>
  <c r="K1416" i="14"/>
  <c r="K1417" i="14"/>
  <c r="K1418" i="14"/>
  <c r="K1419" i="14"/>
  <c r="K1420" i="14"/>
  <c r="K1421" i="14"/>
  <c r="K1422" i="14"/>
  <c r="K1423" i="14"/>
  <c r="K1424" i="14"/>
  <c r="K1425" i="14"/>
  <c r="K1426" i="14"/>
  <c r="K1427" i="14"/>
  <c r="K1428" i="14"/>
  <c r="K1429" i="14"/>
  <c r="K1430" i="14"/>
  <c r="K1431" i="14"/>
  <c r="K1432" i="14"/>
  <c r="K1433" i="14"/>
  <c r="K1434" i="14"/>
  <c r="K1435" i="14"/>
  <c r="K1436" i="14"/>
  <c r="K1437" i="14"/>
  <c r="K1438" i="14"/>
  <c r="K1439" i="14"/>
  <c r="K1440" i="14"/>
  <c r="K1441" i="14"/>
  <c r="K1442" i="14"/>
  <c r="K1443" i="14"/>
  <c r="K1444" i="14"/>
  <c r="K1445" i="14"/>
  <c r="K1446" i="14"/>
  <c r="K1447" i="14"/>
  <c r="K1448" i="14"/>
  <c r="K1449" i="14"/>
  <c r="K1450" i="14"/>
  <c r="K1451" i="14"/>
  <c r="K1452" i="14"/>
  <c r="K1453" i="14"/>
  <c r="K1454" i="14"/>
  <c r="K1455" i="14"/>
  <c r="K1456" i="14"/>
  <c r="K1457" i="14"/>
  <c r="K1458" i="14"/>
  <c r="K1459" i="14"/>
  <c r="K1460" i="14"/>
  <c r="K1461" i="14"/>
  <c r="K1462" i="14"/>
  <c r="K1463" i="14"/>
  <c r="K1464" i="14"/>
  <c r="K1465" i="14"/>
  <c r="K1466" i="14"/>
  <c r="K1467" i="14"/>
  <c r="K1468" i="14"/>
  <c r="K1469" i="14"/>
  <c r="K1470" i="14"/>
  <c r="K1471" i="14"/>
  <c r="K1472" i="14"/>
  <c r="K1473" i="14"/>
  <c r="K1474" i="14"/>
  <c r="K1475" i="14"/>
  <c r="K1476" i="14"/>
  <c r="K1477" i="14"/>
  <c r="K1478" i="14"/>
  <c r="K1479" i="14"/>
  <c r="K1480" i="14"/>
  <c r="K1481" i="14"/>
  <c r="K1482" i="14"/>
  <c r="K1483" i="14"/>
  <c r="K1484" i="14"/>
  <c r="K1485" i="14"/>
  <c r="K1486" i="14"/>
  <c r="K1487" i="14"/>
  <c r="K1488" i="14"/>
  <c r="K1489" i="14"/>
  <c r="K1490" i="14"/>
  <c r="K1491" i="14"/>
  <c r="K1492" i="14"/>
  <c r="K1493" i="14"/>
  <c r="K1494" i="14"/>
  <c r="K1495" i="14"/>
  <c r="K1496" i="14"/>
  <c r="K1497" i="14"/>
  <c r="K1498" i="14"/>
  <c r="K1499" i="14"/>
  <c r="K1500" i="14"/>
  <c r="K1501" i="14"/>
  <c r="K1502" i="14"/>
  <c r="K1503" i="14"/>
  <c r="K1504" i="14"/>
  <c r="K1505" i="14"/>
  <c r="K1506" i="14"/>
  <c r="K1507" i="14"/>
  <c r="K1508" i="14"/>
  <c r="K1509" i="14"/>
  <c r="K1510" i="14"/>
  <c r="K1511" i="14"/>
  <c r="K1512" i="14"/>
  <c r="K1513" i="14"/>
  <c r="K1514" i="14"/>
  <c r="K1515" i="14"/>
  <c r="K1516" i="14"/>
  <c r="K1517" i="14"/>
  <c r="K1518" i="14"/>
  <c r="K1519" i="14"/>
  <c r="K1520" i="14"/>
  <c r="K1521" i="14"/>
  <c r="K1522" i="14"/>
  <c r="K1523" i="14"/>
  <c r="K1524" i="14"/>
  <c r="K1525" i="14"/>
  <c r="K1526" i="14"/>
  <c r="K1527" i="14"/>
  <c r="K1528" i="14"/>
  <c r="K1529" i="14"/>
  <c r="K1530" i="14"/>
  <c r="K1531" i="14"/>
  <c r="K1532" i="14"/>
  <c r="K1533" i="14"/>
  <c r="K1534" i="14"/>
  <c r="K1535" i="14"/>
  <c r="K1536" i="14"/>
  <c r="K1537" i="14"/>
  <c r="K1538" i="14"/>
  <c r="K1539" i="14"/>
  <c r="K1540" i="14"/>
  <c r="K1541" i="14"/>
  <c r="K1542" i="14"/>
  <c r="K1543" i="14"/>
  <c r="K1544" i="14"/>
  <c r="K1545" i="14"/>
  <c r="K1546" i="14"/>
  <c r="K1547" i="14"/>
  <c r="K1548" i="14"/>
  <c r="K1549" i="14"/>
  <c r="K1550" i="14"/>
  <c r="K1551" i="14"/>
  <c r="K1552" i="14"/>
  <c r="K1553" i="14"/>
  <c r="K1554" i="14"/>
  <c r="K1555" i="14"/>
  <c r="K1556" i="14"/>
  <c r="K1557" i="14"/>
  <c r="K1558" i="14"/>
  <c r="K1559" i="14"/>
  <c r="K1560" i="14"/>
  <c r="K1561" i="14"/>
  <c r="K1562" i="14"/>
  <c r="K1563" i="14"/>
  <c r="K1564" i="14"/>
  <c r="K1565" i="14"/>
  <c r="K1566" i="14"/>
  <c r="K1567" i="14"/>
  <c r="K1568" i="14"/>
  <c r="K1569" i="14"/>
  <c r="K1570" i="14"/>
  <c r="K1571" i="14"/>
  <c r="K1572" i="14"/>
  <c r="K1573" i="14"/>
  <c r="K1574" i="14"/>
  <c r="K1575" i="14"/>
  <c r="K1576" i="14"/>
  <c r="K1577" i="14"/>
  <c r="K1578" i="14"/>
  <c r="K1579" i="14"/>
  <c r="K1580" i="14"/>
  <c r="K1581" i="14"/>
  <c r="K1582" i="14"/>
  <c r="K1583" i="14"/>
  <c r="K1584" i="14"/>
  <c r="K1585" i="14"/>
  <c r="K1586" i="14"/>
  <c r="K1587" i="14"/>
  <c r="K1588" i="14"/>
  <c r="K1589" i="14"/>
  <c r="K1590" i="14"/>
  <c r="K1591" i="14"/>
  <c r="K1592" i="14"/>
  <c r="K1593" i="14"/>
  <c r="K1594" i="14"/>
  <c r="K1595" i="14"/>
  <c r="K1596" i="14"/>
  <c r="K1597" i="14"/>
  <c r="K1598" i="14"/>
  <c r="K1599" i="14"/>
  <c r="K1600" i="14"/>
  <c r="K1601" i="14"/>
  <c r="K1602" i="14"/>
  <c r="K1603" i="14"/>
  <c r="K1604" i="14"/>
  <c r="K1605" i="14"/>
  <c r="K1606" i="14"/>
  <c r="K1607" i="14"/>
  <c r="K1608" i="14"/>
  <c r="K1609" i="14"/>
  <c r="K1610" i="14"/>
  <c r="K1611" i="14"/>
  <c r="K1612" i="14"/>
  <c r="K1613" i="14"/>
  <c r="K1614" i="14"/>
  <c r="K1615" i="14"/>
  <c r="K1616" i="14"/>
  <c r="K1617" i="14"/>
  <c r="K1618" i="14"/>
  <c r="K1619" i="14"/>
  <c r="K1620" i="14"/>
  <c r="K1621" i="14"/>
  <c r="K1622" i="14"/>
  <c r="K1623" i="14"/>
  <c r="K1624" i="14"/>
  <c r="K1625" i="14"/>
  <c r="K1626" i="14"/>
  <c r="K1627" i="14"/>
  <c r="K1628" i="14"/>
  <c r="K1629" i="14"/>
  <c r="K1630" i="14"/>
  <c r="K1631" i="14"/>
  <c r="K1632" i="14"/>
  <c r="K1633" i="14"/>
  <c r="K1634" i="14"/>
  <c r="K1635" i="14"/>
  <c r="K1636" i="14"/>
  <c r="K1637" i="14"/>
  <c r="K1638" i="14"/>
  <c r="K1639" i="14"/>
  <c r="K1640" i="14"/>
  <c r="K1641" i="14"/>
  <c r="K1642" i="14"/>
  <c r="K1643" i="14"/>
  <c r="K1644" i="14"/>
  <c r="K1645" i="14"/>
  <c r="K1646" i="14"/>
  <c r="K1647" i="14"/>
  <c r="K1648" i="14"/>
  <c r="K1649" i="14"/>
  <c r="K1650" i="14"/>
  <c r="K1651" i="14"/>
  <c r="K1652" i="14"/>
  <c r="K1653" i="14"/>
  <c r="K1654" i="14"/>
  <c r="K1655" i="14"/>
  <c r="K1656" i="14"/>
  <c r="K1657" i="14"/>
  <c r="K1658" i="14"/>
  <c r="K1659" i="14"/>
  <c r="K1660" i="14"/>
  <c r="K1661" i="14"/>
  <c r="K1662" i="14"/>
  <c r="K1663" i="14"/>
  <c r="K1664" i="14"/>
  <c r="K1665" i="14"/>
  <c r="K1666" i="14"/>
  <c r="K1667" i="14"/>
  <c r="K1668" i="14"/>
  <c r="K1669" i="14"/>
  <c r="K1670" i="14"/>
  <c r="K1671" i="14"/>
  <c r="K1672" i="14"/>
  <c r="K1673" i="14"/>
  <c r="K1674" i="14"/>
  <c r="K1675" i="14"/>
  <c r="K1676" i="14"/>
  <c r="K1677" i="14"/>
  <c r="K1678" i="14"/>
  <c r="K1679" i="14"/>
  <c r="K1680" i="14"/>
  <c r="K1681" i="14"/>
  <c r="K1682" i="14"/>
  <c r="K1683" i="14"/>
  <c r="K1684" i="14"/>
  <c r="K1685" i="14"/>
  <c r="K1686" i="14"/>
  <c r="K1687" i="14"/>
  <c r="K1688" i="14"/>
  <c r="K1689" i="14"/>
  <c r="K1690" i="14"/>
  <c r="K1691" i="14"/>
  <c r="K1692" i="14"/>
  <c r="K1693" i="14"/>
  <c r="K1694" i="14"/>
  <c r="K1695" i="14"/>
  <c r="K1696" i="14"/>
  <c r="K1697" i="14"/>
  <c r="K1698" i="14"/>
  <c r="K1699" i="14"/>
  <c r="K1700" i="14"/>
  <c r="K1701" i="14"/>
  <c r="K1702" i="14"/>
  <c r="K1703" i="14"/>
  <c r="K1704" i="14"/>
  <c r="K1705" i="14"/>
  <c r="K1706" i="14"/>
  <c r="K1707" i="14"/>
  <c r="K1708" i="14"/>
  <c r="K1709" i="14"/>
  <c r="K1710" i="14"/>
  <c r="K1711" i="14"/>
  <c r="K1712" i="14"/>
  <c r="K1713" i="14"/>
  <c r="K1714" i="14"/>
  <c r="K1715" i="14"/>
  <c r="K1716" i="14"/>
  <c r="K1717" i="14"/>
  <c r="K1718" i="14"/>
  <c r="K1719" i="14"/>
  <c r="K1720" i="14"/>
  <c r="K1721" i="14"/>
  <c r="K1722" i="14"/>
  <c r="K1723" i="14"/>
  <c r="K1724" i="14"/>
  <c r="K1725" i="14"/>
  <c r="K1726" i="14"/>
  <c r="K1727" i="14"/>
  <c r="K1728" i="14"/>
  <c r="K1729" i="14"/>
  <c r="K1730" i="14"/>
  <c r="K1731" i="14"/>
  <c r="K1732" i="14"/>
  <c r="K1733" i="14"/>
  <c r="K1734" i="14"/>
  <c r="K1735" i="14"/>
  <c r="K1736" i="14"/>
  <c r="K1737" i="14"/>
  <c r="K1738" i="14"/>
  <c r="K1739" i="14"/>
  <c r="K1740" i="14"/>
  <c r="K1741" i="14"/>
  <c r="K1742" i="14"/>
  <c r="K1743" i="14"/>
  <c r="K1744" i="14"/>
  <c r="K1745" i="14"/>
  <c r="K1746" i="14"/>
  <c r="K1747" i="14"/>
  <c r="K1748" i="14"/>
  <c r="K1749" i="14"/>
  <c r="K1750" i="14"/>
  <c r="K1751" i="14"/>
  <c r="K1752" i="14"/>
  <c r="K1753" i="14"/>
  <c r="K1754" i="14"/>
  <c r="K1755" i="14"/>
  <c r="K1756" i="14"/>
  <c r="K1757" i="14"/>
  <c r="K1758" i="14"/>
  <c r="K1759" i="14"/>
  <c r="K1760" i="14"/>
  <c r="K1761" i="14"/>
  <c r="K1762" i="14"/>
  <c r="K1763" i="14"/>
  <c r="K1764" i="14"/>
  <c r="K1765" i="14"/>
  <c r="K1766" i="14"/>
  <c r="K1767" i="14"/>
  <c r="K1768" i="14"/>
  <c r="K1769" i="14"/>
  <c r="K1770" i="14"/>
  <c r="K1771" i="14"/>
  <c r="K1772" i="14"/>
  <c r="K1773" i="14"/>
  <c r="K1774" i="14"/>
  <c r="K1775" i="14"/>
  <c r="K1776" i="14"/>
  <c r="K1777" i="14"/>
  <c r="K1778" i="14"/>
  <c r="K1779" i="14"/>
  <c r="K1780" i="14"/>
  <c r="K1781" i="14"/>
  <c r="K1782" i="14"/>
  <c r="K1783" i="14"/>
  <c r="K1784" i="14"/>
  <c r="K1785" i="14"/>
  <c r="K1786" i="14"/>
  <c r="K1787" i="14"/>
  <c r="K1788" i="14"/>
  <c r="K1789" i="14"/>
  <c r="K1790" i="14"/>
  <c r="K1791" i="14"/>
  <c r="K1792" i="14"/>
  <c r="K1793" i="14"/>
  <c r="K1794" i="14"/>
  <c r="K1795" i="14"/>
  <c r="K1796" i="14"/>
  <c r="K1797" i="14"/>
  <c r="K1798" i="14"/>
  <c r="K1799" i="14"/>
  <c r="K1800" i="14"/>
  <c r="K1801" i="14"/>
  <c r="K1802" i="14"/>
  <c r="K1803" i="14"/>
  <c r="K1804" i="14"/>
  <c r="K1805" i="14"/>
  <c r="K1806" i="14"/>
  <c r="K1807" i="14"/>
  <c r="K1808" i="14"/>
  <c r="K1809" i="14"/>
  <c r="K1810" i="14"/>
  <c r="K1811" i="14"/>
  <c r="K1812" i="14"/>
  <c r="K1813" i="14"/>
  <c r="K1814" i="14"/>
  <c r="K1815" i="14"/>
  <c r="K1816" i="14"/>
  <c r="K1817" i="14"/>
  <c r="K1818" i="14"/>
  <c r="K1819" i="14"/>
  <c r="K1820" i="14"/>
  <c r="K1821" i="14"/>
  <c r="K1822" i="14"/>
  <c r="K1823" i="14"/>
  <c r="K1824" i="14"/>
  <c r="K1825" i="14"/>
  <c r="K1826" i="14"/>
  <c r="K1827" i="14"/>
  <c r="K1828" i="14"/>
  <c r="K1829" i="14"/>
  <c r="K1830" i="14"/>
  <c r="K1831" i="14"/>
  <c r="K1832" i="14"/>
  <c r="K1833" i="14"/>
  <c r="K1834" i="14"/>
  <c r="K1835" i="14"/>
  <c r="K1836" i="14"/>
  <c r="K1837" i="14"/>
  <c r="K1838" i="14"/>
  <c r="K1839" i="14"/>
  <c r="K1840" i="14"/>
  <c r="K1841" i="14"/>
  <c r="K1842" i="14"/>
  <c r="K1843" i="14"/>
  <c r="K1844" i="14"/>
  <c r="K1845" i="14"/>
  <c r="K1846" i="14"/>
  <c r="K1847" i="14"/>
  <c r="K1848" i="14"/>
  <c r="K1849" i="14"/>
  <c r="K1850" i="14"/>
  <c r="K1851" i="14"/>
  <c r="K1852" i="14"/>
  <c r="K1853" i="14"/>
  <c r="K1854" i="14"/>
  <c r="K1855" i="14"/>
  <c r="K1856" i="14"/>
  <c r="K1857" i="14"/>
  <c r="K1858" i="14"/>
  <c r="K1859" i="14"/>
  <c r="K1860" i="14"/>
  <c r="K1861" i="14"/>
  <c r="K1862" i="14"/>
  <c r="K1863" i="14"/>
  <c r="K1864" i="14"/>
  <c r="K1865" i="14"/>
  <c r="K1866" i="14"/>
  <c r="K1867" i="14"/>
  <c r="K1868" i="14"/>
  <c r="K1869" i="14"/>
  <c r="K1870" i="14"/>
  <c r="K1871" i="14"/>
  <c r="K1872" i="14"/>
  <c r="K1873" i="14"/>
  <c r="K1874" i="14"/>
  <c r="K1875" i="14"/>
  <c r="K1876" i="14"/>
  <c r="K1877" i="14"/>
  <c r="K1878" i="14"/>
  <c r="K1879" i="14"/>
  <c r="K1880" i="14"/>
  <c r="K1881" i="14"/>
  <c r="K1882" i="14"/>
  <c r="K1883" i="14"/>
  <c r="K1884" i="14"/>
  <c r="K1885" i="14"/>
  <c r="K1886" i="14"/>
  <c r="K1887" i="14"/>
  <c r="K1888" i="14"/>
  <c r="K1889" i="14"/>
  <c r="K1890" i="14"/>
  <c r="K1891" i="14"/>
  <c r="K1892" i="14"/>
  <c r="K1893" i="14"/>
  <c r="K1894" i="14"/>
  <c r="K1895" i="14"/>
  <c r="K1896" i="14"/>
  <c r="K1897" i="14"/>
  <c r="K1898" i="14"/>
  <c r="K1899" i="14"/>
  <c r="K1900" i="14"/>
  <c r="K1901" i="14"/>
  <c r="K1902" i="14"/>
  <c r="K1903" i="14"/>
  <c r="K1904" i="14"/>
  <c r="K1905" i="14"/>
  <c r="K1906" i="14"/>
  <c r="K1907" i="14"/>
  <c r="K1908" i="14"/>
  <c r="K1909" i="14"/>
  <c r="K1910" i="14"/>
  <c r="K1911" i="14"/>
  <c r="K1912" i="14"/>
  <c r="K1913" i="14"/>
  <c r="K1914" i="14"/>
  <c r="K1915" i="14"/>
  <c r="K1916" i="14"/>
  <c r="K1917" i="14"/>
  <c r="K1918" i="14"/>
  <c r="K1919" i="14"/>
  <c r="K1920" i="14"/>
  <c r="K1921" i="14"/>
  <c r="K1922" i="14"/>
  <c r="K1923" i="14"/>
  <c r="K1924" i="14"/>
  <c r="K1925" i="14"/>
  <c r="K1926" i="14"/>
  <c r="K1927" i="14"/>
  <c r="K1928" i="14"/>
  <c r="K1929" i="14"/>
  <c r="K1930" i="14"/>
  <c r="K1931" i="14"/>
  <c r="K1932" i="14"/>
  <c r="K1933" i="14"/>
  <c r="K1934" i="14"/>
  <c r="K1935" i="14"/>
  <c r="K1936" i="14"/>
  <c r="K1937" i="14"/>
  <c r="K1938" i="14"/>
  <c r="K1939" i="14"/>
  <c r="K1940" i="14"/>
  <c r="K1941" i="14"/>
  <c r="K1942" i="14"/>
  <c r="K1943" i="14"/>
  <c r="K1944" i="14"/>
  <c r="K1945" i="14"/>
  <c r="K1946" i="14"/>
  <c r="K1947" i="14"/>
  <c r="K1948" i="14"/>
  <c r="K1949" i="14"/>
  <c r="K1950" i="14"/>
  <c r="K1951" i="14"/>
  <c r="K1952" i="14"/>
  <c r="K1953" i="14"/>
  <c r="K1954" i="14"/>
  <c r="K1955" i="14"/>
  <c r="K1956" i="14"/>
  <c r="K1957" i="14"/>
  <c r="K1958" i="14"/>
  <c r="K1959" i="14"/>
  <c r="K1960" i="14"/>
  <c r="K1961" i="14"/>
  <c r="K1962" i="14"/>
  <c r="K1963" i="14"/>
  <c r="K1964" i="14"/>
  <c r="K1965" i="14"/>
  <c r="K1966" i="14"/>
  <c r="K1967" i="14"/>
  <c r="K1968" i="14"/>
  <c r="K1969" i="14"/>
  <c r="K1970" i="14"/>
  <c r="K1971" i="14"/>
  <c r="K1972" i="14"/>
  <c r="K1973" i="14"/>
  <c r="K1974" i="14"/>
  <c r="K1975" i="14"/>
  <c r="K1976" i="14"/>
  <c r="K1977" i="14"/>
  <c r="K1978" i="14"/>
  <c r="K1979" i="14"/>
  <c r="K1980" i="14"/>
  <c r="K1981" i="14"/>
  <c r="K1982" i="14"/>
  <c r="K1983" i="14"/>
  <c r="K1984" i="14"/>
  <c r="K1985" i="14"/>
  <c r="K1986" i="14"/>
  <c r="K1987" i="14"/>
  <c r="K1988" i="14"/>
  <c r="K1989" i="14"/>
  <c r="K1990" i="14"/>
  <c r="K1991" i="14"/>
  <c r="K1992" i="14"/>
  <c r="K1993" i="14"/>
  <c r="K1994" i="14"/>
  <c r="K1995" i="14"/>
  <c r="K1996" i="14"/>
  <c r="K1997" i="14"/>
  <c r="K1998" i="14"/>
  <c r="K1999" i="14"/>
  <c r="K2000" i="14"/>
  <c r="K2001" i="14"/>
  <c r="K2002" i="14"/>
  <c r="K2003" i="14"/>
  <c r="K2004" i="14"/>
  <c r="K2005" i="14"/>
  <c r="K2006" i="14"/>
  <c r="K2007" i="14"/>
  <c r="K2008" i="14"/>
  <c r="K2009" i="14"/>
  <c r="K2010" i="14"/>
  <c r="K2011" i="14"/>
  <c r="K2012" i="14"/>
  <c r="K2013" i="14"/>
  <c r="K2014" i="14"/>
  <c r="K2015" i="14"/>
  <c r="K2016" i="14"/>
  <c r="K2017" i="14"/>
  <c r="K2018" i="14"/>
  <c r="K2019" i="14"/>
  <c r="K2020" i="14"/>
  <c r="K2021" i="14"/>
  <c r="K2022" i="14"/>
  <c r="K2023" i="14"/>
  <c r="K2024" i="14"/>
  <c r="K2025" i="14"/>
  <c r="K2026" i="14"/>
  <c r="K2027" i="14"/>
  <c r="K2028" i="14"/>
  <c r="K2029" i="14"/>
  <c r="K2030" i="14"/>
  <c r="K2031" i="14"/>
  <c r="K2032" i="14"/>
  <c r="K2033" i="14"/>
  <c r="K2034" i="14"/>
  <c r="K2035" i="14"/>
  <c r="K2036" i="14"/>
  <c r="K2037" i="14"/>
  <c r="K2038" i="14"/>
  <c r="K2039" i="14"/>
  <c r="K2040" i="14"/>
  <c r="K2041" i="14"/>
  <c r="K2042" i="14"/>
  <c r="K2043" i="14"/>
  <c r="K2044" i="14"/>
  <c r="K2045" i="14"/>
  <c r="K2046" i="14"/>
  <c r="K2047" i="14"/>
  <c r="K2048" i="14"/>
  <c r="K2049" i="14"/>
  <c r="K2050" i="14"/>
  <c r="K2051" i="14"/>
  <c r="K2052" i="14"/>
  <c r="K2053" i="14"/>
  <c r="K2054" i="14"/>
  <c r="K2055" i="14"/>
  <c r="K2056" i="14"/>
  <c r="K2057" i="14"/>
  <c r="K2058" i="14"/>
  <c r="K2059" i="14"/>
  <c r="K2060" i="14"/>
  <c r="K2061" i="14"/>
  <c r="K2062" i="14"/>
  <c r="K2063" i="14"/>
  <c r="K2064" i="14"/>
  <c r="K2065" i="14"/>
  <c r="K2066" i="14"/>
  <c r="K2067" i="14"/>
  <c r="K2068" i="14"/>
  <c r="K2069" i="14"/>
  <c r="K2070" i="14"/>
  <c r="K2071" i="14"/>
  <c r="K2072" i="14"/>
  <c r="K2073" i="14"/>
  <c r="K2074" i="14"/>
  <c r="K2075" i="14"/>
  <c r="K2076" i="14"/>
  <c r="K2077" i="14"/>
  <c r="K2078" i="14"/>
  <c r="K2079" i="14"/>
  <c r="K2080" i="14"/>
  <c r="K2081" i="14"/>
  <c r="K2082" i="14"/>
  <c r="K2083" i="14"/>
  <c r="K2084" i="14"/>
  <c r="K2085" i="14"/>
  <c r="K2086" i="14"/>
  <c r="K2087" i="14"/>
  <c r="K2088" i="14"/>
  <c r="K2089" i="14"/>
  <c r="K2090" i="14"/>
  <c r="K2091" i="14"/>
  <c r="K2092" i="14"/>
  <c r="K2093" i="14"/>
  <c r="K2094" i="14"/>
  <c r="K2095" i="14"/>
  <c r="K2096" i="14"/>
  <c r="K2097" i="14"/>
  <c r="K2098" i="14"/>
  <c r="K2099" i="14"/>
  <c r="K2100" i="14"/>
  <c r="K2101" i="14"/>
  <c r="K2102" i="14"/>
  <c r="K2103" i="14"/>
  <c r="K2104" i="14"/>
  <c r="K2105" i="14"/>
  <c r="K2106" i="14"/>
  <c r="K2107" i="14"/>
  <c r="K2108" i="14"/>
  <c r="K2109" i="14"/>
  <c r="K2110" i="14"/>
  <c r="K2111" i="14"/>
  <c r="K2112" i="14"/>
  <c r="K2113" i="14"/>
  <c r="K2114" i="14"/>
  <c r="K2115" i="14"/>
  <c r="K2116" i="14"/>
  <c r="K2117" i="14"/>
  <c r="K2118" i="14"/>
  <c r="K2119" i="14"/>
  <c r="K2120" i="14"/>
  <c r="K2121" i="14"/>
  <c r="K2122" i="14"/>
  <c r="K2123" i="14"/>
  <c r="K2124" i="14"/>
  <c r="K2125" i="14"/>
  <c r="K2126" i="14"/>
  <c r="K2127" i="14"/>
  <c r="K2128" i="14"/>
  <c r="K2129" i="14"/>
  <c r="K2130" i="14"/>
  <c r="K2131" i="14"/>
  <c r="K2132" i="14"/>
  <c r="K2133" i="14"/>
  <c r="K2134" i="14"/>
  <c r="K2135" i="14"/>
  <c r="K2136" i="14"/>
  <c r="K2137" i="14"/>
  <c r="K2138" i="14"/>
  <c r="K2139" i="14"/>
  <c r="K2140" i="14"/>
  <c r="K2141" i="14"/>
  <c r="K2142" i="14"/>
  <c r="K2143" i="14"/>
  <c r="K2144" i="14"/>
  <c r="K2145" i="14"/>
  <c r="K2146" i="14"/>
  <c r="K2147" i="14"/>
  <c r="K2148" i="14"/>
  <c r="K2149" i="14"/>
  <c r="K2150" i="14"/>
  <c r="K2151" i="14"/>
  <c r="K2152" i="14"/>
  <c r="K2153" i="14"/>
  <c r="K2154" i="14"/>
  <c r="K2155" i="14"/>
  <c r="K2156" i="14"/>
  <c r="I2" i="14"/>
  <c r="I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I302" i="14"/>
  <c r="I303" i="14"/>
  <c r="I304" i="14"/>
  <c r="I305" i="14"/>
  <c r="I306" i="14"/>
  <c r="I307" i="14"/>
  <c r="I308" i="14"/>
  <c r="I309" i="14"/>
  <c r="I310" i="14"/>
  <c r="I311" i="14"/>
  <c r="I312" i="14"/>
  <c r="I313" i="14"/>
  <c r="I314" i="14"/>
  <c r="I315" i="14"/>
  <c r="I316" i="14"/>
  <c r="I317" i="14"/>
  <c r="I318" i="14"/>
  <c r="I319" i="14"/>
  <c r="I320" i="14"/>
  <c r="I321"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I442" i="14"/>
  <c r="I443" i="14"/>
  <c r="I444" i="14"/>
  <c r="I445" i="14"/>
  <c r="I446" i="14"/>
  <c r="I447" i="14"/>
  <c r="I448" i="14"/>
  <c r="I449" i="14"/>
  <c r="I450" i="14"/>
  <c r="I451" i="14"/>
  <c r="I452" i="14"/>
  <c r="I453" i="14"/>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I481" i="14"/>
  <c r="I482" i="14"/>
  <c r="I483" i="14"/>
  <c r="I484" i="14"/>
  <c r="I485" i="14"/>
  <c r="I486" i="14"/>
  <c r="I487" i="14"/>
  <c r="I488" i="14"/>
  <c r="I489" i="14"/>
  <c r="I490" i="14"/>
  <c r="I491" i="14"/>
  <c r="I492" i="14"/>
  <c r="I493" i="14"/>
  <c r="I494" i="14"/>
  <c r="I495" i="14"/>
  <c r="I496" i="14"/>
  <c r="I497" i="14"/>
  <c r="I498" i="14"/>
  <c r="I499" i="14"/>
  <c r="I500" i="14"/>
  <c r="I501" i="14"/>
  <c r="I502" i="14"/>
  <c r="I503" i="14"/>
  <c r="I504" i="14"/>
  <c r="I505" i="14"/>
  <c r="I506" i="14"/>
  <c r="I507" i="14"/>
  <c r="I508" i="14"/>
  <c r="I509" i="14"/>
  <c r="I510" i="14"/>
  <c r="I511" i="14"/>
  <c r="I512" i="14"/>
  <c r="I513" i="14"/>
  <c r="I514" i="14"/>
  <c r="I515" i="14"/>
  <c r="I516" i="14"/>
  <c r="I517" i="14"/>
  <c r="I518" i="14"/>
  <c r="I519" i="14"/>
  <c r="I520" i="14"/>
  <c r="I521" i="14"/>
  <c r="I522" i="14"/>
  <c r="I523" i="14"/>
  <c r="I524" i="14"/>
  <c r="I525" i="14"/>
  <c r="I526" i="14"/>
  <c r="I527" i="14"/>
  <c r="I528" i="14"/>
  <c r="I529" i="14"/>
  <c r="I530" i="14"/>
  <c r="I531" i="14"/>
  <c r="I532" i="14"/>
  <c r="I533" i="14"/>
  <c r="I534" i="14"/>
  <c r="I535" i="14"/>
  <c r="I536" i="14"/>
  <c r="I537"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I566" i="14"/>
  <c r="I567" i="14"/>
  <c r="I568" i="14"/>
  <c r="I569" i="14"/>
  <c r="I570" i="14"/>
  <c r="I571" i="14"/>
  <c r="I572" i="14"/>
  <c r="I573" i="14"/>
  <c r="I574" i="14"/>
  <c r="I575" i="14"/>
  <c r="I576" i="14"/>
  <c r="I577" i="14"/>
  <c r="I578" i="14"/>
  <c r="I579" i="14"/>
  <c r="I580" i="14"/>
  <c r="I581" i="14"/>
  <c r="I582" i="14"/>
  <c r="I583" i="14"/>
  <c r="I584" i="14"/>
  <c r="I585" i="14"/>
  <c r="I586" i="14"/>
  <c r="I587" i="14"/>
  <c r="I588" i="14"/>
  <c r="I589" i="14"/>
  <c r="I590" i="14"/>
  <c r="I591" i="14"/>
  <c r="I592" i="14"/>
  <c r="I593" i="14"/>
  <c r="I594" i="14"/>
  <c r="I595" i="14"/>
  <c r="I596" i="14"/>
  <c r="I597" i="14"/>
  <c r="I598" i="14"/>
  <c r="I599" i="14"/>
  <c r="I600" i="14"/>
  <c r="I601" i="14"/>
  <c r="I602" i="14"/>
  <c r="I603" i="14"/>
  <c r="I604" i="14"/>
  <c r="I605" i="14"/>
  <c r="I606" i="14"/>
  <c r="I607" i="14"/>
  <c r="I608" i="14"/>
  <c r="I609" i="14"/>
  <c r="I610" i="14"/>
  <c r="I611" i="14"/>
  <c r="I612" i="14"/>
  <c r="I613" i="14"/>
  <c r="I614" i="14"/>
  <c r="I615" i="14"/>
  <c r="I616" i="14"/>
  <c r="I617" i="14"/>
  <c r="I618" i="14"/>
  <c r="I619" i="14"/>
  <c r="I620" i="14"/>
  <c r="I621" i="14"/>
  <c r="I622" i="14"/>
  <c r="I623" i="14"/>
  <c r="I624" i="14"/>
  <c r="I625" i="14"/>
  <c r="I626" i="14"/>
  <c r="I627" i="14"/>
  <c r="I628" i="14"/>
  <c r="I629" i="14"/>
  <c r="I630" i="14"/>
  <c r="I631" i="14"/>
  <c r="I632" i="14"/>
  <c r="I633" i="14"/>
  <c r="I634" i="14"/>
  <c r="I635" i="14"/>
  <c r="I636" i="14"/>
  <c r="I637" i="14"/>
  <c r="I638" i="14"/>
  <c r="I639" i="14"/>
  <c r="I640" i="14"/>
  <c r="I641" i="14"/>
  <c r="I642" i="14"/>
  <c r="I643" i="14"/>
  <c r="I644" i="14"/>
  <c r="I645" i="14"/>
  <c r="I646" i="14"/>
  <c r="I647" i="14"/>
  <c r="I648" i="14"/>
  <c r="I649" i="14"/>
  <c r="I650" i="14"/>
  <c r="I651" i="14"/>
  <c r="I652" i="14"/>
  <c r="I653" i="14"/>
  <c r="I654" i="14"/>
  <c r="I655" i="14"/>
  <c r="I656" i="14"/>
  <c r="I657" i="14"/>
  <c r="I658" i="14"/>
  <c r="I659" i="14"/>
  <c r="I660" i="14"/>
  <c r="I661" i="14"/>
  <c r="I662" i="14"/>
  <c r="I663" i="14"/>
  <c r="I664" i="14"/>
  <c r="I665" i="14"/>
  <c r="I666" i="14"/>
  <c r="I667" i="14"/>
  <c r="I668" i="14"/>
  <c r="I669" i="14"/>
  <c r="I670" i="14"/>
  <c r="I671" i="14"/>
  <c r="I672" i="14"/>
  <c r="I673" i="14"/>
  <c r="I674" i="14"/>
  <c r="I675" i="14"/>
  <c r="I676" i="14"/>
  <c r="I677" i="14"/>
  <c r="I678" i="14"/>
  <c r="I679" i="14"/>
  <c r="I680" i="14"/>
  <c r="I681" i="14"/>
  <c r="I682" i="14"/>
  <c r="I683" i="14"/>
  <c r="I684" i="14"/>
  <c r="I685" i="14"/>
  <c r="I686" i="14"/>
  <c r="I687" i="14"/>
  <c r="I688" i="14"/>
  <c r="I689" i="14"/>
  <c r="I690" i="14"/>
  <c r="I691" i="14"/>
  <c r="I692" i="14"/>
  <c r="I693" i="14"/>
  <c r="I694" i="14"/>
  <c r="I695" i="14"/>
  <c r="I696" i="14"/>
  <c r="I697" i="14"/>
  <c r="I698" i="14"/>
  <c r="I699" i="14"/>
  <c r="I700" i="14"/>
  <c r="I701" i="14"/>
  <c r="I702" i="14"/>
  <c r="I703" i="14"/>
  <c r="I704" i="14"/>
  <c r="I705" i="14"/>
  <c r="I706" i="14"/>
  <c r="I707" i="14"/>
  <c r="I708" i="14"/>
  <c r="I709" i="14"/>
  <c r="I710" i="14"/>
  <c r="I711" i="14"/>
  <c r="I712" i="14"/>
  <c r="I713" i="14"/>
  <c r="I714" i="14"/>
  <c r="I715" i="14"/>
  <c r="I716" i="14"/>
  <c r="I717" i="14"/>
  <c r="I718" i="14"/>
  <c r="I719" i="14"/>
  <c r="I720" i="14"/>
  <c r="I721" i="14"/>
  <c r="I722" i="14"/>
  <c r="I723" i="14"/>
  <c r="I724" i="14"/>
  <c r="I725" i="14"/>
  <c r="I726" i="14"/>
  <c r="I727" i="14"/>
  <c r="I728" i="14"/>
  <c r="I729" i="14"/>
  <c r="I730" i="14"/>
  <c r="I731" i="14"/>
  <c r="I732" i="14"/>
  <c r="I733" i="14"/>
  <c r="I734" i="14"/>
  <c r="I735" i="14"/>
  <c r="I736" i="14"/>
  <c r="I737" i="14"/>
  <c r="I738" i="14"/>
  <c r="I739" i="14"/>
  <c r="I740" i="14"/>
  <c r="I741" i="14"/>
  <c r="I742" i="14"/>
  <c r="I743" i="14"/>
  <c r="I744" i="14"/>
  <c r="I745" i="14"/>
  <c r="I746" i="14"/>
  <c r="I747" i="14"/>
  <c r="I748" i="14"/>
  <c r="I749" i="14"/>
  <c r="I750" i="14"/>
  <c r="I751" i="14"/>
  <c r="I752" i="14"/>
  <c r="I753" i="14"/>
  <c r="I754" i="14"/>
  <c r="I755" i="14"/>
  <c r="I756" i="14"/>
  <c r="I757" i="14"/>
  <c r="I758" i="14"/>
  <c r="I759" i="14"/>
  <c r="I760" i="14"/>
  <c r="I761" i="14"/>
  <c r="I762" i="14"/>
  <c r="I763" i="14"/>
  <c r="I764" i="14"/>
  <c r="I765" i="14"/>
  <c r="I766" i="14"/>
  <c r="I767" i="14"/>
  <c r="I768" i="14"/>
  <c r="I769" i="14"/>
  <c r="I770" i="14"/>
  <c r="I771" i="14"/>
  <c r="I772" i="14"/>
  <c r="I773" i="14"/>
  <c r="I774" i="14"/>
  <c r="I775" i="14"/>
  <c r="I776" i="14"/>
  <c r="I777" i="14"/>
  <c r="I778" i="14"/>
  <c r="I779" i="14"/>
  <c r="I780" i="14"/>
  <c r="I781" i="14"/>
  <c r="I782" i="14"/>
  <c r="I783" i="14"/>
  <c r="I784" i="14"/>
  <c r="I785" i="14"/>
  <c r="I786" i="14"/>
  <c r="I787" i="14"/>
  <c r="I788" i="14"/>
  <c r="I789" i="14"/>
  <c r="I790" i="14"/>
  <c r="I791" i="14"/>
  <c r="I792" i="14"/>
  <c r="I793" i="14"/>
  <c r="I794" i="14"/>
  <c r="I795" i="14"/>
  <c r="I796" i="14"/>
  <c r="I797" i="14"/>
  <c r="I798" i="14"/>
  <c r="I799" i="14"/>
  <c r="I800" i="14"/>
  <c r="I801" i="14"/>
  <c r="I802" i="14"/>
  <c r="I803" i="14"/>
  <c r="I804" i="14"/>
  <c r="I805" i="14"/>
  <c r="I806" i="14"/>
  <c r="I807" i="14"/>
  <c r="I808" i="14"/>
  <c r="I809" i="14"/>
  <c r="I810" i="14"/>
  <c r="I811" i="14"/>
  <c r="I812" i="14"/>
  <c r="I813" i="14"/>
  <c r="I814" i="14"/>
  <c r="I815" i="14"/>
  <c r="I816" i="14"/>
  <c r="I817" i="14"/>
  <c r="I818" i="14"/>
  <c r="I819" i="14"/>
  <c r="I820" i="14"/>
  <c r="I821" i="14"/>
  <c r="I822" i="14"/>
  <c r="I823" i="14"/>
  <c r="I824" i="14"/>
  <c r="I825" i="14"/>
  <c r="I826" i="14"/>
  <c r="I827" i="14"/>
  <c r="I828" i="14"/>
  <c r="I829" i="14"/>
  <c r="I830" i="14"/>
  <c r="I831" i="14"/>
  <c r="I832" i="14"/>
  <c r="I833" i="14"/>
  <c r="I834" i="14"/>
  <c r="I835" i="14"/>
  <c r="I836" i="14"/>
  <c r="I837" i="14"/>
  <c r="I838" i="14"/>
  <c r="I839" i="14"/>
  <c r="I840" i="14"/>
  <c r="I841" i="14"/>
  <c r="I842" i="14"/>
  <c r="I843" i="14"/>
  <c r="I844" i="14"/>
  <c r="I845" i="14"/>
  <c r="I846" i="14"/>
  <c r="I847" i="14"/>
  <c r="I848" i="14"/>
  <c r="I849" i="14"/>
  <c r="I850" i="14"/>
  <c r="I851" i="14"/>
  <c r="I852" i="14"/>
  <c r="I853" i="14"/>
  <c r="I854" i="14"/>
  <c r="I855" i="14"/>
  <c r="I856" i="14"/>
  <c r="I857" i="14"/>
  <c r="I858" i="14"/>
  <c r="I859" i="14"/>
  <c r="I860" i="14"/>
  <c r="I861" i="14"/>
  <c r="I862" i="14"/>
  <c r="I863" i="14"/>
  <c r="I864" i="14"/>
  <c r="I865" i="14"/>
  <c r="I866" i="14"/>
  <c r="I867" i="14"/>
  <c r="I868" i="14"/>
  <c r="I869" i="14"/>
  <c r="I870" i="14"/>
  <c r="I871" i="14"/>
  <c r="I872" i="14"/>
  <c r="I873" i="14"/>
  <c r="I874" i="14"/>
  <c r="I875" i="14"/>
  <c r="I876" i="14"/>
  <c r="I877" i="14"/>
  <c r="I878" i="14"/>
  <c r="I879" i="14"/>
  <c r="I880" i="14"/>
  <c r="I881" i="14"/>
  <c r="I882" i="14"/>
  <c r="I883" i="14"/>
  <c r="I884" i="14"/>
  <c r="I885" i="14"/>
  <c r="I886" i="14"/>
  <c r="I887" i="14"/>
  <c r="I888" i="14"/>
  <c r="I889" i="14"/>
  <c r="I890" i="14"/>
  <c r="I891" i="14"/>
  <c r="I892" i="14"/>
  <c r="I893" i="14"/>
  <c r="I894" i="14"/>
  <c r="I895" i="14"/>
  <c r="I896" i="14"/>
  <c r="I897" i="14"/>
  <c r="I898" i="14"/>
  <c r="I899" i="14"/>
  <c r="I900" i="14"/>
  <c r="I901" i="14"/>
  <c r="I902" i="14"/>
  <c r="I903" i="14"/>
  <c r="I904" i="14"/>
  <c r="I905" i="14"/>
  <c r="I906" i="14"/>
  <c r="I907" i="14"/>
  <c r="I908" i="14"/>
  <c r="I909" i="14"/>
  <c r="I910" i="14"/>
  <c r="I911" i="14"/>
  <c r="I912" i="14"/>
  <c r="I913" i="14"/>
  <c r="I914" i="14"/>
  <c r="I915" i="14"/>
  <c r="I916" i="14"/>
  <c r="I917" i="14"/>
  <c r="I918" i="14"/>
  <c r="I919" i="14"/>
  <c r="I920" i="14"/>
  <c r="I921" i="14"/>
  <c r="I922" i="14"/>
  <c r="I923" i="14"/>
  <c r="I924" i="14"/>
  <c r="I925" i="14"/>
  <c r="I926" i="14"/>
  <c r="I927" i="14"/>
  <c r="I928" i="14"/>
  <c r="I929" i="14"/>
  <c r="I930" i="14"/>
  <c r="I931" i="14"/>
  <c r="I932" i="14"/>
  <c r="I933" i="14"/>
  <c r="I934" i="14"/>
  <c r="I935" i="14"/>
  <c r="I936" i="14"/>
  <c r="I937" i="14"/>
  <c r="I938" i="14"/>
  <c r="I939" i="14"/>
  <c r="I940" i="14"/>
  <c r="I941" i="14"/>
  <c r="I942" i="14"/>
  <c r="I943" i="14"/>
  <c r="I944" i="14"/>
  <c r="I945" i="14"/>
  <c r="I946" i="14"/>
  <c r="I947" i="14"/>
  <c r="I948" i="14"/>
  <c r="I949" i="14"/>
  <c r="I950" i="14"/>
  <c r="I951" i="14"/>
  <c r="I952" i="14"/>
  <c r="I953" i="14"/>
  <c r="I954" i="14"/>
  <c r="I955" i="14"/>
  <c r="I956" i="14"/>
  <c r="I957" i="14"/>
  <c r="I958" i="14"/>
  <c r="I959" i="14"/>
  <c r="I960" i="14"/>
  <c r="I961" i="14"/>
  <c r="I962" i="14"/>
  <c r="I963" i="14"/>
  <c r="I964" i="14"/>
  <c r="I965" i="14"/>
  <c r="I966" i="14"/>
  <c r="I967" i="14"/>
  <c r="I968" i="14"/>
  <c r="I969" i="14"/>
  <c r="I970" i="14"/>
  <c r="I971" i="14"/>
  <c r="I972" i="14"/>
  <c r="I973" i="14"/>
  <c r="I974" i="14"/>
  <c r="I975" i="14"/>
  <c r="I976" i="14"/>
  <c r="I977" i="14"/>
  <c r="I978" i="14"/>
  <c r="I979" i="14"/>
  <c r="I980" i="14"/>
  <c r="I981" i="14"/>
  <c r="I982" i="14"/>
  <c r="I983" i="14"/>
  <c r="I984" i="14"/>
  <c r="I985" i="14"/>
  <c r="I986" i="14"/>
  <c r="I987" i="14"/>
  <c r="I988" i="14"/>
  <c r="I989" i="14"/>
  <c r="I990" i="14"/>
  <c r="I991" i="14"/>
  <c r="I992" i="14"/>
  <c r="I993" i="14"/>
  <c r="I994" i="14"/>
  <c r="I995" i="14"/>
  <c r="I996" i="14"/>
  <c r="I997" i="14"/>
  <c r="I998" i="14"/>
  <c r="I999" i="14"/>
  <c r="I1000" i="14"/>
  <c r="I1001" i="14"/>
  <c r="I1002" i="14"/>
  <c r="I1003" i="14"/>
  <c r="I1004" i="14"/>
  <c r="I1005" i="14"/>
  <c r="I1006" i="14"/>
  <c r="I1007" i="14"/>
  <c r="I1008" i="14"/>
  <c r="I1009" i="14"/>
  <c r="I1010" i="14"/>
  <c r="I1011" i="14"/>
  <c r="I1012" i="14"/>
  <c r="I1013" i="14"/>
  <c r="I1014" i="14"/>
  <c r="I1015" i="14"/>
  <c r="I1016" i="14"/>
  <c r="I1017" i="14"/>
  <c r="I1018" i="14"/>
  <c r="I1019" i="14"/>
  <c r="I1020" i="14"/>
  <c r="I1021" i="14"/>
  <c r="I1022" i="14"/>
  <c r="I1023" i="14"/>
  <c r="I1024" i="14"/>
  <c r="I1025" i="14"/>
  <c r="I1026" i="14"/>
  <c r="I1027" i="14"/>
  <c r="I1028" i="14"/>
  <c r="I1029" i="14"/>
  <c r="I1030" i="14"/>
  <c r="I1031" i="14"/>
  <c r="I1032" i="14"/>
  <c r="I1033" i="14"/>
  <c r="I1034" i="14"/>
  <c r="I1035" i="14"/>
  <c r="I1036" i="14"/>
  <c r="I1037" i="14"/>
  <c r="I1038" i="14"/>
  <c r="I1039" i="14"/>
  <c r="I1040" i="14"/>
  <c r="I1041" i="14"/>
  <c r="I1042" i="14"/>
  <c r="I1043" i="14"/>
  <c r="I1044" i="14"/>
  <c r="I1045" i="14"/>
  <c r="I1046" i="14"/>
  <c r="I1047" i="14"/>
  <c r="I1048" i="14"/>
  <c r="I1049" i="14"/>
  <c r="I1050" i="14"/>
  <c r="I1051" i="14"/>
  <c r="I1052" i="14"/>
  <c r="I1053" i="14"/>
  <c r="I1054" i="14"/>
  <c r="I1055" i="14"/>
  <c r="I1056" i="14"/>
  <c r="I1057" i="14"/>
  <c r="I1058" i="14"/>
  <c r="I1059" i="14"/>
  <c r="I1060" i="14"/>
  <c r="I1061" i="14"/>
  <c r="I1062" i="14"/>
  <c r="I1063" i="14"/>
  <c r="I1064" i="14"/>
  <c r="I1065" i="14"/>
  <c r="I1066" i="14"/>
  <c r="I1067" i="14"/>
  <c r="I1068" i="14"/>
  <c r="I1069" i="14"/>
  <c r="I1070" i="14"/>
  <c r="I1071" i="14"/>
  <c r="I1072" i="14"/>
  <c r="I1073" i="14"/>
  <c r="I1074" i="14"/>
  <c r="I1075" i="14"/>
  <c r="I1076" i="14"/>
  <c r="I1077" i="14"/>
  <c r="I1078" i="14"/>
  <c r="I1079" i="14"/>
  <c r="I1080" i="14"/>
  <c r="I1081" i="14"/>
  <c r="I1082" i="14"/>
  <c r="I1083" i="14"/>
  <c r="I1084" i="14"/>
  <c r="I1085" i="14"/>
  <c r="I1086" i="14"/>
  <c r="I1087" i="14"/>
  <c r="I1088" i="14"/>
  <c r="I1089" i="14"/>
  <c r="I1090" i="14"/>
  <c r="I1091" i="14"/>
  <c r="I1092" i="14"/>
  <c r="I1093" i="14"/>
  <c r="I1094" i="14"/>
  <c r="I1095" i="14"/>
  <c r="I1096" i="14"/>
  <c r="I1097" i="14"/>
  <c r="I1098" i="14"/>
  <c r="I1099" i="14"/>
  <c r="I1100" i="14"/>
  <c r="I1101" i="14"/>
  <c r="I1102" i="14"/>
  <c r="I1103" i="14"/>
  <c r="I1104" i="14"/>
  <c r="I1105" i="14"/>
  <c r="I1106" i="14"/>
  <c r="I1107" i="14"/>
  <c r="I1108" i="14"/>
  <c r="I1109" i="14"/>
  <c r="I1110" i="14"/>
  <c r="I1111" i="14"/>
  <c r="I1112" i="14"/>
  <c r="I1113" i="14"/>
  <c r="I1114" i="14"/>
  <c r="I1115" i="14"/>
  <c r="I1116" i="14"/>
  <c r="I1117" i="14"/>
  <c r="I1118" i="14"/>
  <c r="I1119" i="14"/>
  <c r="I1120" i="14"/>
  <c r="I1121" i="14"/>
  <c r="I1122" i="14"/>
  <c r="I1123" i="14"/>
  <c r="I1124" i="14"/>
  <c r="I1125" i="14"/>
  <c r="I1126" i="14"/>
  <c r="I1127" i="14"/>
  <c r="I1128" i="14"/>
  <c r="I1129" i="14"/>
  <c r="I1130" i="14"/>
  <c r="I1131" i="14"/>
  <c r="I1132" i="14"/>
  <c r="I1133" i="14"/>
  <c r="I1134" i="14"/>
  <c r="I1135" i="14"/>
  <c r="I1136" i="14"/>
  <c r="I1137" i="14"/>
  <c r="I1138" i="14"/>
  <c r="I1139" i="14"/>
  <c r="I1140" i="14"/>
  <c r="I1141" i="14"/>
  <c r="I1142" i="14"/>
  <c r="I1143" i="14"/>
  <c r="I1144" i="14"/>
  <c r="I1145" i="14"/>
  <c r="I1146" i="14"/>
  <c r="I1147" i="14"/>
  <c r="I1148" i="14"/>
  <c r="I1149" i="14"/>
  <c r="I1150" i="14"/>
  <c r="I1151" i="14"/>
  <c r="I1152" i="14"/>
  <c r="I1153" i="14"/>
  <c r="I1154" i="14"/>
  <c r="I1155" i="14"/>
  <c r="I1156" i="14"/>
  <c r="I1157" i="14"/>
  <c r="I1158" i="14"/>
  <c r="I1159" i="14"/>
  <c r="I1160" i="14"/>
  <c r="I1161" i="14"/>
  <c r="I1162" i="14"/>
  <c r="I1163" i="14"/>
  <c r="I1164" i="14"/>
  <c r="I1165" i="14"/>
  <c r="I1166" i="14"/>
  <c r="I1167" i="14"/>
  <c r="I1168" i="14"/>
  <c r="I1169" i="14"/>
  <c r="I1170" i="14"/>
  <c r="I1171" i="14"/>
  <c r="I1172" i="14"/>
  <c r="I1173" i="14"/>
  <c r="I1174" i="14"/>
  <c r="I1175" i="14"/>
  <c r="I1176" i="14"/>
  <c r="I1177" i="14"/>
  <c r="I1178" i="14"/>
  <c r="I1179" i="14"/>
  <c r="I1180" i="14"/>
  <c r="I1181" i="14"/>
  <c r="I1182" i="14"/>
  <c r="I1183" i="14"/>
  <c r="I1184" i="14"/>
  <c r="I1185" i="14"/>
  <c r="I1186" i="14"/>
  <c r="I1187" i="14"/>
  <c r="I1188" i="14"/>
  <c r="I1189" i="14"/>
  <c r="I1190" i="14"/>
  <c r="I1191" i="14"/>
  <c r="I1192" i="14"/>
  <c r="I1193" i="14"/>
  <c r="I1194" i="14"/>
  <c r="I1195" i="14"/>
  <c r="I1196" i="14"/>
  <c r="I1197" i="14"/>
  <c r="I1198" i="14"/>
  <c r="I1199" i="14"/>
  <c r="I1200" i="14"/>
  <c r="I1201" i="14"/>
  <c r="I1202" i="14"/>
  <c r="I1203" i="14"/>
  <c r="I1204" i="14"/>
  <c r="I1205" i="14"/>
  <c r="I1206" i="14"/>
  <c r="I1207" i="14"/>
  <c r="I1208" i="14"/>
  <c r="I1209" i="14"/>
  <c r="I1210" i="14"/>
  <c r="I1211" i="14"/>
  <c r="I1212" i="14"/>
  <c r="I1213" i="14"/>
  <c r="I1214" i="14"/>
  <c r="I1215" i="14"/>
  <c r="I1216" i="14"/>
  <c r="I1217" i="14"/>
  <c r="I1218" i="14"/>
  <c r="I1219" i="14"/>
  <c r="I1220" i="14"/>
  <c r="I1221" i="14"/>
  <c r="I1222" i="14"/>
  <c r="I1223" i="14"/>
  <c r="I1224" i="14"/>
  <c r="I1225" i="14"/>
  <c r="I1226" i="14"/>
  <c r="I1227" i="14"/>
  <c r="I1228" i="14"/>
  <c r="I1229" i="14"/>
  <c r="I1230" i="14"/>
  <c r="I1231" i="14"/>
  <c r="I1232" i="14"/>
  <c r="I1233" i="14"/>
  <c r="I1234" i="14"/>
  <c r="I1235" i="14"/>
  <c r="I1236" i="14"/>
  <c r="I1237" i="14"/>
  <c r="I1238" i="14"/>
  <c r="I1239" i="14"/>
  <c r="I1240" i="14"/>
  <c r="I1241" i="14"/>
  <c r="I1242" i="14"/>
  <c r="I1243" i="14"/>
  <c r="I1244" i="14"/>
  <c r="I1245" i="14"/>
  <c r="I1246" i="14"/>
  <c r="I1247" i="14"/>
  <c r="I1248" i="14"/>
  <c r="I1249" i="14"/>
  <c r="I1250" i="14"/>
  <c r="I1251" i="14"/>
  <c r="I1252" i="14"/>
  <c r="I1253" i="14"/>
  <c r="I1254" i="14"/>
  <c r="I1255" i="14"/>
  <c r="I1256" i="14"/>
  <c r="I1257" i="14"/>
  <c r="I1258" i="14"/>
  <c r="I1259" i="14"/>
  <c r="I1260" i="14"/>
  <c r="I1261" i="14"/>
  <c r="I1262" i="14"/>
  <c r="I1263" i="14"/>
  <c r="I1264" i="14"/>
  <c r="I1265" i="14"/>
  <c r="I1266" i="14"/>
  <c r="I1267" i="14"/>
  <c r="I1268" i="14"/>
  <c r="I1269" i="14"/>
  <c r="I1270" i="14"/>
  <c r="I1271" i="14"/>
  <c r="I1272" i="14"/>
  <c r="I1273" i="14"/>
  <c r="I1274" i="14"/>
  <c r="I1275" i="14"/>
  <c r="I1276" i="14"/>
  <c r="I1277" i="14"/>
  <c r="I1278" i="14"/>
  <c r="I1279" i="14"/>
  <c r="I1280" i="14"/>
  <c r="I1281" i="14"/>
  <c r="I1282" i="14"/>
  <c r="I1283" i="14"/>
  <c r="I1284" i="14"/>
  <c r="I1285" i="14"/>
  <c r="I1286" i="14"/>
  <c r="I1287" i="14"/>
  <c r="I1288" i="14"/>
  <c r="I1289" i="14"/>
  <c r="I1290" i="14"/>
  <c r="I1291" i="14"/>
  <c r="I1292" i="14"/>
  <c r="I1293" i="14"/>
  <c r="I1294" i="14"/>
  <c r="I1295" i="14"/>
  <c r="I1296" i="14"/>
  <c r="I1297" i="14"/>
  <c r="I1298" i="14"/>
  <c r="I1299" i="14"/>
  <c r="I1300" i="14"/>
  <c r="I1301" i="14"/>
  <c r="I1302" i="14"/>
  <c r="I1303" i="14"/>
  <c r="I1304" i="14"/>
  <c r="I1305" i="14"/>
  <c r="I1306" i="14"/>
  <c r="I1307" i="14"/>
  <c r="I1308" i="14"/>
  <c r="I1309" i="14"/>
  <c r="I1310" i="14"/>
  <c r="I1311" i="14"/>
  <c r="I1312" i="14"/>
  <c r="I1313" i="14"/>
  <c r="I1314" i="14"/>
  <c r="I1315" i="14"/>
  <c r="I1316" i="14"/>
  <c r="I1317" i="14"/>
  <c r="I1318" i="14"/>
  <c r="I1319" i="14"/>
  <c r="I1320" i="14"/>
  <c r="I1321" i="14"/>
  <c r="I1322" i="14"/>
  <c r="I1323" i="14"/>
  <c r="I1324" i="14"/>
  <c r="I1325" i="14"/>
  <c r="I1326" i="14"/>
  <c r="I1327" i="14"/>
  <c r="I1328" i="14"/>
  <c r="I1329" i="14"/>
  <c r="I1330" i="14"/>
  <c r="I1331" i="14"/>
  <c r="I1332" i="14"/>
  <c r="I1333" i="14"/>
  <c r="I1334" i="14"/>
  <c r="I1335" i="14"/>
  <c r="I1336" i="14"/>
  <c r="I1337" i="14"/>
  <c r="I1338" i="14"/>
  <c r="I1339" i="14"/>
  <c r="I1340" i="14"/>
  <c r="I1341" i="14"/>
  <c r="I1342" i="14"/>
  <c r="I1343" i="14"/>
  <c r="I1344" i="14"/>
  <c r="I1345" i="14"/>
  <c r="I1346" i="14"/>
  <c r="I1347" i="14"/>
  <c r="I1348" i="14"/>
  <c r="I1349" i="14"/>
  <c r="I1350" i="14"/>
  <c r="I1351" i="14"/>
  <c r="I1352" i="14"/>
  <c r="I1353" i="14"/>
  <c r="I1354" i="14"/>
  <c r="I1355" i="14"/>
  <c r="I1356" i="14"/>
  <c r="I1357" i="14"/>
  <c r="I1358" i="14"/>
  <c r="I1359" i="14"/>
  <c r="I1360" i="14"/>
  <c r="I1361" i="14"/>
  <c r="I1362" i="14"/>
  <c r="I1363" i="14"/>
  <c r="I1364" i="14"/>
  <c r="I1365" i="14"/>
  <c r="I1366" i="14"/>
  <c r="I1367" i="14"/>
  <c r="I1368" i="14"/>
  <c r="I1369" i="14"/>
  <c r="I1370" i="14"/>
  <c r="I1371" i="14"/>
  <c r="I1372" i="14"/>
  <c r="I1373" i="14"/>
  <c r="I1374" i="14"/>
  <c r="I1375" i="14"/>
  <c r="I1376" i="14"/>
  <c r="I1377" i="14"/>
  <c r="I1378" i="14"/>
  <c r="I1379" i="14"/>
  <c r="I1380" i="14"/>
  <c r="I1381" i="14"/>
  <c r="I1382" i="14"/>
  <c r="I1383" i="14"/>
  <c r="I1384" i="14"/>
  <c r="I1385" i="14"/>
  <c r="I1386" i="14"/>
  <c r="I1387" i="14"/>
  <c r="I1388" i="14"/>
  <c r="I1389" i="14"/>
  <c r="I1390" i="14"/>
  <c r="I1391" i="14"/>
  <c r="I1392" i="14"/>
  <c r="I1393" i="14"/>
  <c r="I1394" i="14"/>
  <c r="I1395" i="14"/>
  <c r="I1396" i="14"/>
  <c r="I1397" i="14"/>
  <c r="I1398" i="14"/>
  <c r="I1399" i="14"/>
  <c r="I1400" i="14"/>
  <c r="I1401" i="14"/>
  <c r="I1402" i="14"/>
  <c r="I1403" i="14"/>
  <c r="I1404" i="14"/>
  <c r="I1405" i="14"/>
  <c r="I1406" i="14"/>
  <c r="I1407" i="14"/>
  <c r="I1408" i="14"/>
  <c r="I1409" i="14"/>
  <c r="I1410" i="14"/>
  <c r="I1411" i="14"/>
  <c r="I1412" i="14"/>
  <c r="I1413" i="14"/>
  <c r="I1414" i="14"/>
  <c r="I1415" i="14"/>
  <c r="I1416" i="14"/>
  <c r="I1417" i="14"/>
  <c r="I1418" i="14"/>
  <c r="I1419" i="14"/>
  <c r="I1420" i="14"/>
  <c r="I1421" i="14"/>
  <c r="I1422" i="14"/>
  <c r="I1423" i="14"/>
  <c r="I1424" i="14"/>
  <c r="I1425" i="14"/>
  <c r="I1426" i="14"/>
  <c r="I1427" i="14"/>
  <c r="I1428" i="14"/>
  <c r="I1429" i="14"/>
  <c r="I1430" i="14"/>
  <c r="I1431" i="14"/>
  <c r="I1432" i="14"/>
  <c r="I1433" i="14"/>
  <c r="I1434" i="14"/>
  <c r="I1435" i="14"/>
  <c r="I1436" i="14"/>
  <c r="I1437" i="14"/>
  <c r="I1438" i="14"/>
  <c r="I1439" i="14"/>
  <c r="I1440" i="14"/>
  <c r="I1441" i="14"/>
  <c r="I1442" i="14"/>
  <c r="I1443" i="14"/>
  <c r="I1444" i="14"/>
  <c r="I1445" i="14"/>
  <c r="I1446" i="14"/>
  <c r="I1447" i="14"/>
  <c r="I1448" i="14"/>
  <c r="I1449" i="14"/>
  <c r="I1450" i="14"/>
  <c r="I1451" i="14"/>
  <c r="I1452" i="14"/>
  <c r="I1453" i="14"/>
  <c r="I1454" i="14"/>
  <c r="I1455" i="14"/>
  <c r="I1456" i="14"/>
  <c r="I1457" i="14"/>
  <c r="I1458" i="14"/>
  <c r="I1459" i="14"/>
  <c r="I1460" i="14"/>
  <c r="I1461" i="14"/>
  <c r="I1462" i="14"/>
  <c r="I1463" i="14"/>
  <c r="I1464" i="14"/>
  <c r="I1465" i="14"/>
  <c r="I1466" i="14"/>
  <c r="I1467" i="14"/>
  <c r="I1468" i="14"/>
  <c r="I1469" i="14"/>
  <c r="I1470" i="14"/>
  <c r="I1471" i="14"/>
  <c r="I1472" i="14"/>
  <c r="I1473" i="14"/>
  <c r="I1474" i="14"/>
  <c r="I1475" i="14"/>
  <c r="I1476" i="14"/>
  <c r="I1477" i="14"/>
  <c r="I1478" i="14"/>
  <c r="I1479" i="14"/>
  <c r="I1480" i="14"/>
  <c r="I1481" i="14"/>
  <c r="I1482" i="14"/>
  <c r="I1483" i="14"/>
  <c r="I1484" i="14"/>
  <c r="I1485" i="14"/>
  <c r="I1486" i="14"/>
  <c r="I1487" i="14"/>
  <c r="I1488" i="14"/>
  <c r="I1489" i="14"/>
  <c r="I1490" i="14"/>
  <c r="I1491" i="14"/>
  <c r="I1492" i="14"/>
  <c r="I1493" i="14"/>
  <c r="I1494" i="14"/>
  <c r="I1495" i="14"/>
  <c r="I1496" i="14"/>
  <c r="I1497" i="14"/>
  <c r="I1498" i="14"/>
  <c r="I1499" i="14"/>
  <c r="I1500" i="14"/>
  <c r="I1501" i="14"/>
  <c r="I1502" i="14"/>
  <c r="I1503" i="14"/>
  <c r="I1504" i="14"/>
  <c r="I1505" i="14"/>
  <c r="I1506" i="14"/>
  <c r="I1507" i="14"/>
  <c r="I1508" i="14"/>
  <c r="I1509" i="14"/>
  <c r="I1510" i="14"/>
  <c r="I1511" i="14"/>
  <c r="I1512" i="14"/>
  <c r="I1513" i="14"/>
  <c r="I1514" i="14"/>
  <c r="I1515" i="14"/>
  <c r="I1516" i="14"/>
  <c r="I1517" i="14"/>
  <c r="I1518" i="14"/>
  <c r="I1519" i="14"/>
  <c r="I1520" i="14"/>
  <c r="I1521" i="14"/>
  <c r="I1522" i="14"/>
  <c r="I1523" i="14"/>
  <c r="I1524" i="14"/>
  <c r="I1525" i="14"/>
  <c r="I1526" i="14"/>
  <c r="I1527" i="14"/>
  <c r="I1528" i="14"/>
  <c r="I1529" i="14"/>
  <c r="I1530" i="14"/>
  <c r="I1531" i="14"/>
  <c r="I1532" i="14"/>
  <c r="I1533" i="14"/>
  <c r="I1534" i="14"/>
  <c r="I1535" i="14"/>
  <c r="I1536" i="14"/>
  <c r="I1537" i="14"/>
  <c r="I1538" i="14"/>
  <c r="I1539" i="14"/>
  <c r="I1540" i="14"/>
  <c r="I1541" i="14"/>
  <c r="I1542" i="14"/>
  <c r="I1543" i="14"/>
  <c r="I1544" i="14"/>
  <c r="I1545" i="14"/>
  <c r="I1546" i="14"/>
  <c r="I1547" i="14"/>
  <c r="I1548" i="14"/>
  <c r="I1549" i="14"/>
  <c r="I1550" i="14"/>
  <c r="I1551" i="14"/>
  <c r="I1552" i="14"/>
  <c r="I1553" i="14"/>
  <c r="I1554" i="14"/>
  <c r="I1555" i="14"/>
  <c r="I1556" i="14"/>
  <c r="I1557" i="14"/>
  <c r="I1558" i="14"/>
  <c r="I1559" i="14"/>
  <c r="I1560" i="14"/>
  <c r="I1561" i="14"/>
  <c r="I1562" i="14"/>
  <c r="I1563" i="14"/>
  <c r="I1564" i="14"/>
  <c r="I1565" i="14"/>
  <c r="I1566" i="14"/>
  <c r="I1567" i="14"/>
  <c r="I1568" i="14"/>
  <c r="I1569" i="14"/>
  <c r="I1570" i="14"/>
  <c r="I1571" i="14"/>
  <c r="I1572" i="14"/>
  <c r="I1573" i="14"/>
  <c r="I1574" i="14"/>
  <c r="I1575" i="14"/>
  <c r="I1576" i="14"/>
  <c r="I1577" i="14"/>
  <c r="I1578" i="14"/>
  <c r="I1579" i="14"/>
  <c r="I1580" i="14"/>
  <c r="I1581" i="14"/>
  <c r="I1582" i="14"/>
  <c r="I1583" i="14"/>
  <c r="I1584" i="14"/>
  <c r="I1585" i="14"/>
  <c r="I1586" i="14"/>
  <c r="I1587" i="14"/>
  <c r="I1588" i="14"/>
  <c r="I1589" i="14"/>
  <c r="I1590" i="14"/>
  <c r="I1591" i="14"/>
  <c r="I1592" i="14"/>
  <c r="I1593" i="14"/>
  <c r="I1594" i="14"/>
  <c r="I1595" i="14"/>
  <c r="I1596" i="14"/>
  <c r="I1597" i="14"/>
  <c r="I1598" i="14"/>
  <c r="I1599" i="14"/>
  <c r="I1600" i="14"/>
  <c r="I1601" i="14"/>
  <c r="I1602" i="14"/>
  <c r="I1603" i="14"/>
  <c r="I1604" i="14"/>
  <c r="I1605" i="14"/>
  <c r="I1606" i="14"/>
  <c r="I1607" i="14"/>
  <c r="I1608" i="14"/>
  <c r="I1609" i="14"/>
  <c r="I1610" i="14"/>
  <c r="I1611" i="14"/>
  <c r="I1612" i="14"/>
  <c r="I1613" i="14"/>
  <c r="I1614" i="14"/>
  <c r="I1615" i="14"/>
  <c r="I1616" i="14"/>
  <c r="I1617" i="14"/>
  <c r="I1618" i="14"/>
  <c r="I1619" i="14"/>
  <c r="I1620" i="14"/>
  <c r="I1621" i="14"/>
  <c r="I1622" i="14"/>
  <c r="I1623" i="14"/>
  <c r="I1624" i="14"/>
  <c r="I1625" i="14"/>
  <c r="I1626" i="14"/>
  <c r="I1627" i="14"/>
  <c r="I1628" i="14"/>
  <c r="I1629" i="14"/>
  <c r="I1630" i="14"/>
  <c r="I1631" i="14"/>
  <c r="I1632" i="14"/>
  <c r="I1633" i="14"/>
  <c r="I1634" i="14"/>
  <c r="I1635" i="14"/>
  <c r="I1636" i="14"/>
  <c r="I1637" i="14"/>
  <c r="I1638" i="14"/>
  <c r="I1639" i="14"/>
  <c r="I1640" i="14"/>
  <c r="I1641" i="14"/>
  <c r="I1642" i="14"/>
  <c r="I1643" i="14"/>
  <c r="I1644" i="14"/>
  <c r="I1645" i="14"/>
  <c r="I1646" i="14"/>
  <c r="I1647" i="14"/>
  <c r="I1648" i="14"/>
  <c r="I1649" i="14"/>
  <c r="I1650" i="14"/>
  <c r="I1651" i="14"/>
  <c r="I1652" i="14"/>
  <c r="I1653" i="14"/>
  <c r="I1654" i="14"/>
  <c r="I1655" i="14"/>
  <c r="I1656" i="14"/>
  <c r="I1657" i="14"/>
  <c r="I1658" i="14"/>
  <c r="I1659" i="14"/>
  <c r="I1660" i="14"/>
  <c r="I1661" i="14"/>
  <c r="I1662" i="14"/>
  <c r="I1663" i="14"/>
  <c r="I1664" i="14"/>
  <c r="I1665" i="14"/>
  <c r="I1666" i="14"/>
  <c r="I1667" i="14"/>
  <c r="I1668" i="14"/>
  <c r="I1669" i="14"/>
  <c r="I1670" i="14"/>
  <c r="I1671" i="14"/>
  <c r="I1672" i="14"/>
  <c r="I1673" i="14"/>
  <c r="I1674" i="14"/>
  <c r="I1675" i="14"/>
  <c r="I1676" i="14"/>
  <c r="I1677" i="14"/>
  <c r="I1678" i="14"/>
  <c r="I1679" i="14"/>
  <c r="I1680" i="14"/>
  <c r="I1681" i="14"/>
  <c r="I1682" i="14"/>
  <c r="I1683" i="14"/>
  <c r="I1684" i="14"/>
  <c r="I1685" i="14"/>
  <c r="I1686" i="14"/>
  <c r="I1687" i="14"/>
  <c r="I1688" i="14"/>
  <c r="I1689" i="14"/>
  <c r="I1690" i="14"/>
  <c r="I1691" i="14"/>
  <c r="I1692" i="14"/>
  <c r="I1693" i="14"/>
  <c r="I1694" i="14"/>
  <c r="I1695" i="14"/>
  <c r="I1696" i="14"/>
  <c r="I1697" i="14"/>
  <c r="I1698" i="14"/>
  <c r="I1699" i="14"/>
  <c r="I1700" i="14"/>
  <c r="I1701" i="14"/>
  <c r="I1702" i="14"/>
  <c r="I1703" i="14"/>
  <c r="I1704" i="14"/>
  <c r="I1705" i="14"/>
  <c r="I1706" i="14"/>
  <c r="I1707" i="14"/>
  <c r="I1708" i="14"/>
  <c r="I1709" i="14"/>
  <c r="I1710" i="14"/>
  <c r="I1711" i="14"/>
  <c r="I1712" i="14"/>
  <c r="I1713" i="14"/>
  <c r="I1714" i="14"/>
  <c r="I1715" i="14"/>
  <c r="I1716" i="14"/>
  <c r="I1717" i="14"/>
  <c r="I1718" i="14"/>
  <c r="I1719" i="14"/>
  <c r="I1720" i="14"/>
  <c r="I1721" i="14"/>
  <c r="I1722" i="14"/>
  <c r="I1723" i="14"/>
  <c r="I1724" i="14"/>
  <c r="I1725" i="14"/>
  <c r="I1726" i="14"/>
  <c r="I1727" i="14"/>
  <c r="I1728" i="14"/>
  <c r="I1729" i="14"/>
  <c r="I1730" i="14"/>
  <c r="I1731" i="14"/>
  <c r="I1732" i="14"/>
  <c r="I1733" i="14"/>
  <c r="I1734" i="14"/>
  <c r="I1735" i="14"/>
  <c r="I1736" i="14"/>
  <c r="I1737" i="14"/>
  <c r="I1738" i="14"/>
  <c r="I1739" i="14"/>
  <c r="I1740" i="14"/>
  <c r="I1741" i="14"/>
  <c r="I1742" i="14"/>
  <c r="I1743" i="14"/>
  <c r="I1744" i="14"/>
  <c r="I1745" i="14"/>
  <c r="I1746" i="14"/>
  <c r="I1747" i="14"/>
  <c r="I1748" i="14"/>
  <c r="I1749" i="14"/>
  <c r="I1750" i="14"/>
  <c r="I1751" i="14"/>
  <c r="I1752" i="14"/>
  <c r="I1753" i="14"/>
  <c r="I1754" i="14"/>
  <c r="I1755" i="14"/>
  <c r="I1756" i="14"/>
  <c r="I1757" i="14"/>
  <c r="I1758" i="14"/>
  <c r="I1759" i="14"/>
  <c r="I1760" i="14"/>
  <c r="I1761" i="14"/>
  <c r="I1762" i="14"/>
  <c r="I1763" i="14"/>
  <c r="I1764" i="14"/>
  <c r="I1765" i="14"/>
  <c r="I1766" i="14"/>
  <c r="I1767" i="14"/>
  <c r="I1768" i="14"/>
  <c r="I1769" i="14"/>
  <c r="I1770" i="14"/>
  <c r="I1771" i="14"/>
  <c r="I1772" i="14"/>
  <c r="I1773" i="14"/>
  <c r="I1774" i="14"/>
  <c r="I1775" i="14"/>
  <c r="I1776" i="14"/>
  <c r="I1777" i="14"/>
  <c r="I1778" i="14"/>
  <c r="I1779" i="14"/>
  <c r="I1780" i="14"/>
  <c r="I1781" i="14"/>
  <c r="I1782" i="14"/>
  <c r="I1783" i="14"/>
  <c r="I1784" i="14"/>
  <c r="I1785" i="14"/>
  <c r="I1786" i="14"/>
  <c r="I1787" i="14"/>
  <c r="I1788" i="14"/>
  <c r="I1789" i="14"/>
  <c r="I1790" i="14"/>
  <c r="I1791" i="14"/>
  <c r="I1792" i="14"/>
  <c r="I1793" i="14"/>
  <c r="I1794" i="14"/>
  <c r="I1795" i="14"/>
  <c r="I1796" i="14"/>
  <c r="I1797" i="14"/>
  <c r="I1798" i="14"/>
  <c r="I1799" i="14"/>
  <c r="I1800" i="14"/>
  <c r="I1801" i="14"/>
  <c r="I1802" i="14"/>
  <c r="I1803" i="14"/>
  <c r="I1804" i="14"/>
  <c r="I1805" i="14"/>
  <c r="I1806" i="14"/>
  <c r="I1807" i="14"/>
  <c r="I1808" i="14"/>
  <c r="I1809" i="14"/>
  <c r="I1810" i="14"/>
  <c r="I1811" i="14"/>
  <c r="I1812" i="14"/>
  <c r="I1813" i="14"/>
  <c r="I1814" i="14"/>
  <c r="I1815" i="14"/>
  <c r="I1816" i="14"/>
  <c r="I1817" i="14"/>
  <c r="I1818" i="14"/>
  <c r="I1819" i="14"/>
  <c r="I1820" i="14"/>
  <c r="I1821" i="14"/>
  <c r="I1822" i="14"/>
  <c r="I1823" i="14"/>
  <c r="I1824" i="14"/>
  <c r="I1825" i="14"/>
  <c r="I1826" i="14"/>
  <c r="I1827" i="14"/>
  <c r="I1828" i="14"/>
  <c r="I1829" i="14"/>
  <c r="I1830" i="14"/>
  <c r="I1831" i="14"/>
  <c r="I1832" i="14"/>
  <c r="I1833" i="14"/>
  <c r="I1834" i="14"/>
  <c r="I1835" i="14"/>
  <c r="I1836" i="14"/>
  <c r="I1837" i="14"/>
  <c r="I1838" i="14"/>
  <c r="I1839" i="14"/>
  <c r="I1840" i="14"/>
  <c r="I1841" i="14"/>
  <c r="I1842" i="14"/>
  <c r="I1843" i="14"/>
  <c r="I1844" i="14"/>
  <c r="I1845" i="14"/>
  <c r="I1846" i="14"/>
  <c r="I1847" i="14"/>
  <c r="I1848" i="14"/>
  <c r="I1849" i="14"/>
  <c r="I1850" i="14"/>
  <c r="I1851" i="14"/>
  <c r="I1852" i="14"/>
  <c r="I1853" i="14"/>
  <c r="I1854" i="14"/>
  <c r="I1855" i="14"/>
  <c r="I1856" i="14"/>
  <c r="I1857" i="14"/>
  <c r="I1858" i="14"/>
  <c r="I1859" i="14"/>
  <c r="I1860" i="14"/>
  <c r="I1861" i="14"/>
  <c r="I1862" i="14"/>
  <c r="I1863" i="14"/>
  <c r="I1864" i="14"/>
  <c r="I1865" i="14"/>
  <c r="I1866" i="14"/>
  <c r="I1867" i="14"/>
  <c r="I1868" i="14"/>
  <c r="I1869" i="14"/>
  <c r="I1870" i="14"/>
  <c r="I1871" i="14"/>
  <c r="I1872" i="14"/>
  <c r="I1873" i="14"/>
  <c r="I1874" i="14"/>
  <c r="I1875" i="14"/>
  <c r="I1876" i="14"/>
  <c r="I1877" i="14"/>
  <c r="I1878" i="14"/>
  <c r="I1879" i="14"/>
  <c r="I1880" i="14"/>
  <c r="I1881" i="14"/>
  <c r="I1882" i="14"/>
  <c r="I1883" i="14"/>
  <c r="I1884" i="14"/>
  <c r="I1885" i="14"/>
  <c r="I1886" i="14"/>
  <c r="I1887" i="14"/>
  <c r="I1888" i="14"/>
  <c r="I1889" i="14"/>
  <c r="I1890" i="14"/>
  <c r="I1891" i="14"/>
  <c r="I1892" i="14"/>
  <c r="I1893" i="14"/>
  <c r="I1894" i="14"/>
  <c r="I1895" i="14"/>
  <c r="I1896" i="14"/>
  <c r="I1897" i="14"/>
  <c r="I1898" i="14"/>
  <c r="I1899" i="14"/>
  <c r="I1900" i="14"/>
  <c r="I1901" i="14"/>
  <c r="I1902" i="14"/>
  <c r="I1903" i="14"/>
  <c r="I1904" i="14"/>
  <c r="I1905" i="14"/>
  <c r="I1906" i="14"/>
  <c r="I1907" i="14"/>
  <c r="I1908" i="14"/>
  <c r="I1909" i="14"/>
  <c r="I1910" i="14"/>
  <c r="I1911" i="14"/>
  <c r="I1912" i="14"/>
  <c r="I1913" i="14"/>
  <c r="I1914" i="14"/>
  <c r="I1915" i="14"/>
  <c r="I1916" i="14"/>
  <c r="I1917" i="14"/>
  <c r="I1918" i="14"/>
  <c r="I1919" i="14"/>
  <c r="I1920" i="14"/>
  <c r="I1921" i="14"/>
  <c r="I1922" i="14"/>
  <c r="I1923" i="14"/>
  <c r="I1924" i="14"/>
  <c r="I1925" i="14"/>
  <c r="I1926" i="14"/>
  <c r="I1927" i="14"/>
  <c r="I1928" i="14"/>
  <c r="I1929" i="14"/>
  <c r="I1930" i="14"/>
  <c r="I1931" i="14"/>
  <c r="I1932" i="14"/>
  <c r="I1933" i="14"/>
  <c r="I1934" i="14"/>
  <c r="I1935" i="14"/>
  <c r="I1936" i="14"/>
  <c r="I1937" i="14"/>
  <c r="I1938" i="14"/>
  <c r="I1939" i="14"/>
  <c r="I1940" i="14"/>
  <c r="I1941" i="14"/>
  <c r="I1942" i="14"/>
  <c r="I1943" i="14"/>
  <c r="I1944" i="14"/>
  <c r="I1945" i="14"/>
  <c r="I1946" i="14"/>
  <c r="I1947" i="14"/>
  <c r="I1948" i="14"/>
  <c r="I1949" i="14"/>
  <c r="I1950" i="14"/>
  <c r="I1951" i="14"/>
  <c r="I1952" i="14"/>
  <c r="I1953" i="14"/>
  <c r="I1954" i="14"/>
  <c r="I1955" i="14"/>
  <c r="I1956" i="14"/>
  <c r="I1957" i="14"/>
  <c r="I1958" i="14"/>
  <c r="I1959" i="14"/>
  <c r="I1960" i="14"/>
  <c r="I1961" i="14"/>
  <c r="I1962" i="14"/>
  <c r="I1963" i="14"/>
  <c r="I1964" i="14"/>
  <c r="I1965" i="14"/>
  <c r="I1966" i="14"/>
  <c r="I1967" i="14"/>
  <c r="I1968" i="14"/>
  <c r="I1969" i="14"/>
  <c r="I1970" i="14"/>
  <c r="I1971" i="14"/>
  <c r="I1972" i="14"/>
  <c r="I1973" i="14"/>
  <c r="I1974" i="14"/>
  <c r="I1975" i="14"/>
  <c r="I1976" i="14"/>
  <c r="I1977" i="14"/>
  <c r="I1978" i="14"/>
  <c r="I1979" i="14"/>
  <c r="I1980" i="14"/>
  <c r="I1981" i="14"/>
  <c r="I1982" i="14"/>
  <c r="I1983" i="14"/>
  <c r="I1984" i="14"/>
  <c r="I1985" i="14"/>
  <c r="I1986" i="14"/>
  <c r="I1987" i="14"/>
  <c r="I1988" i="14"/>
  <c r="I1989" i="14"/>
  <c r="I1990" i="14"/>
  <c r="I1991" i="14"/>
  <c r="I1992" i="14"/>
  <c r="I1993" i="14"/>
  <c r="I1994" i="14"/>
  <c r="I1995" i="14"/>
  <c r="I1996" i="14"/>
  <c r="I1997" i="14"/>
  <c r="I1998" i="14"/>
  <c r="I1999" i="14"/>
  <c r="I2000" i="14"/>
  <c r="I2001" i="14"/>
  <c r="I2002" i="14"/>
  <c r="I2003" i="14"/>
  <c r="I2004" i="14"/>
  <c r="I2005" i="14"/>
  <c r="I2006" i="14"/>
  <c r="I2007" i="14"/>
  <c r="I2008" i="14"/>
  <c r="I2009" i="14"/>
  <c r="I2010" i="14"/>
  <c r="I2011" i="14"/>
  <c r="I2012" i="14"/>
  <c r="I2013" i="14"/>
  <c r="I2014" i="14"/>
  <c r="I2015" i="14"/>
  <c r="I2016" i="14"/>
  <c r="I2017" i="14"/>
  <c r="I2018" i="14"/>
  <c r="I2019" i="14"/>
  <c r="I2020" i="14"/>
  <c r="I2021" i="14"/>
  <c r="I2022" i="14"/>
  <c r="I2023" i="14"/>
  <c r="I2024" i="14"/>
  <c r="I2025" i="14"/>
  <c r="I2026" i="14"/>
  <c r="I2027" i="14"/>
  <c r="I2028" i="14"/>
  <c r="I2029" i="14"/>
  <c r="I2030" i="14"/>
  <c r="I2031" i="14"/>
  <c r="I2032" i="14"/>
  <c r="I2033" i="14"/>
  <c r="I2034" i="14"/>
  <c r="I2035" i="14"/>
  <c r="I2036" i="14"/>
  <c r="I2037" i="14"/>
  <c r="I2038" i="14"/>
  <c r="I2039" i="14"/>
  <c r="I2040" i="14"/>
  <c r="I2041" i="14"/>
  <c r="I2042" i="14"/>
  <c r="I2043" i="14"/>
  <c r="I2044" i="14"/>
  <c r="I2045" i="14"/>
  <c r="I2046" i="14"/>
  <c r="I2047" i="14"/>
  <c r="I2048" i="14"/>
  <c r="I2049" i="14"/>
  <c r="I2050" i="14"/>
  <c r="I2051" i="14"/>
  <c r="I2052" i="14"/>
  <c r="I2053" i="14"/>
  <c r="I2054" i="14"/>
  <c r="I2055" i="14"/>
  <c r="I2056" i="14"/>
  <c r="I2057" i="14"/>
  <c r="I2058" i="14"/>
  <c r="I2059" i="14"/>
  <c r="I2060" i="14"/>
  <c r="I2061" i="14"/>
  <c r="I2062" i="14"/>
  <c r="I2063" i="14"/>
  <c r="I2064" i="14"/>
  <c r="I2065" i="14"/>
  <c r="I2066" i="14"/>
  <c r="I2067" i="14"/>
  <c r="I2068" i="14"/>
  <c r="I2069" i="14"/>
  <c r="I2070" i="14"/>
  <c r="I2071" i="14"/>
  <c r="I2072" i="14"/>
  <c r="I2073" i="14"/>
  <c r="I2074" i="14"/>
  <c r="I2075" i="14"/>
  <c r="I2076" i="14"/>
  <c r="I2077" i="14"/>
  <c r="I2078" i="14"/>
  <c r="I2079" i="14"/>
  <c r="I2080" i="14"/>
  <c r="I2081" i="14"/>
  <c r="I2082" i="14"/>
  <c r="I2083" i="14"/>
  <c r="I2084" i="14"/>
  <c r="I2085" i="14"/>
  <c r="I2086" i="14"/>
  <c r="I2087" i="14"/>
  <c r="I2088" i="14"/>
  <c r="I2089" i="14"/>
  <c r="I2090" i="14"/>
  <c r="I2091" i="14"/>
  <c r="I2092" i="14"/>
  <c r="I2093" i="14"/>
  <c r="I2094" i="14"/>
  <c r="I2095" i="14"/>
  <c r="I2096" i="14"/>
  <c r="I2097" i="14"/>
  <c r="I2098" i="14"/>
  <c r="I2099" i="14"/>
  <c r="I2100" i="14"/>
  <c r="I2101" i="14"/>
  <c r="I2102" i="14"/>
  <c r="I2103" i="14"/>
  <c r="I2104" i="14"/>
  <c r="I2105" i="14"/>
  <c r="I2106" i="14"/>
  <c r="I2107" i="14"/>
  <c r="I2108" i="14"/>
  <c r="I2109" i="14"/>
  <c r="I2110" i="14"/>
  <c r="I2111" i="14"/>
  <c r="I2112" i="14"/>
  <c r="I2113" i="14"/>
  <c r="I2114" i="14"/>
  <c r="I2115" i="14"/>
  <c r="I2116" i="14"/>
  <c r="I2117" i="14"/>
  <c r="I2118" i="14"/>
  <c r="I2119" i="14"/>
  <c r="I2120" i="14"/>
  <c r="I2121" i="14"/>
  <c r="I2122" i="14"/>
  <c r="I2123" i="14"/>
  <c r="I2124" i="14"/>
  <c r="I2125" i="14"/>
  <c r="I2126" i="14"/>
  <c r="I2127" i="14"/>
  <c r="I2128" i="14"/>
  <c r="I2129" i="14"/>
  <c r="I2130" i="14"/>
  <c r="I2131" i="14"/>
  <c r="I2132" i="14"/>
  <c r="I2133" i="14"/>
  <c r="I2134" i="14"/>
  <c r="I2135" i="14"/>
  <c r="I2136" i="14"/>
  <c r="I2137" i="14"/>
  <c r="I2138" i="14"/>
  <c r="I2139" i="14"/>
  <c r="I2140" i="14"/>
  <c r="I2141" i="14"/>
  <c r="I2142" i="14"/>
  <c r="I2143" i="14"/>
  <c r="I2144" i="14"/>
  <c r="I2145" i="14"/>
  <c r="I2146" i="14"/>
  <c r="I2147" i="14"/>
  <c r="I2148" i="14"/>
  <c r="I2149" i="14"/>
  <c r="I2150" i="14"/>
  <c r="I2151" i="14"/>
  <c r="I2152" i="14"/>
  <c r="I2153" i="14"/>
  <c r="I2154" i="14"/>
  <c r="I2155" i="14"/>
  <c r="I2156" i="14"/>
  <c r="H2" i="14"/>
  <c r="H21" i="14"/>
  <c r="H42" i="14"/>
  <c r="H49" i="14"/>
  <c r="H70" i="14"/>
  <c r="H80" i="14"/>
  <c r="H81" i="14"/>
  <c r="H93" i="14"/>
  <c r="H117" i="14"/>
  <c r="H138" i="14"/>
  <c r="H156" i="14"/>
  <c r="H162" i="14"/>
  <c r="H208" i="14"/>
  <c r="H230" i="14"/>
  <c r="H252" i="14"/>
  <c r="H295" i="14"/>
  <c r="H368" i="14"/>
  <c r="H401" i="14"/>
  <c r="H407" i="14"/>
  <c r="H416" i="14"/>
  <c r="H423" i="14"/>
  <c r="H437" i="14"/>
  <c r="H438" i="14"/>
  <c r="H465" i="14"/>
  <c r="H485" i="14"/>
  <c r="H497" i="14"/>
  <c r="H517" i="14"/>
  <c r="H529" i="14"/>
  <c r="H548" i="14"/>
  <c r="H562" i="14"/>
  <c r="H593" i="14"/>
  <c r="H594" i="14"/>
  <c r="H612" i="14"/>
  <c r="H654" i="14"/>
  <c r="H685" i="14"/>
  <c r="H690" i="14"/>
  <c r="H704" i="14"/>
  <c r="H716" i="14"/>
  <c r="H729" i="14"/>
  <c r="H752" i="14"/>
  <c r="H767" i="14"/>
  <c r="H809" i="14"/>
  <c r="H825" i="14"/>
  <c r="H836" i="14"/>
  <c r="H841" i="14"/>
  <c r="H855" i="14"/>
  <c r="H876" i="14"/>
  <c r="H895" i="14"/>
  <c r="H909" i="14"/>
  <c r="H921" i="14"/>
  <c r="H945" i="14"/>
  <c r="H948" i="14"/>
  <c r="H973" i="14"/>
  <c r="H977" i="14"/>
  <c r="H1028" i="14"/>
  <c r="H1031" i="14"/>
  <c r="H1043" i="14"/>
  <c r="H1049" i="14"/>
  <c r="H1087" i="14"/>
  <c r="H1103" i="14"/>
  <c r="H1111" i="14"/>
  <c r="H1132" i="14"/>
  <c r="H1156" i="14"/>
  <c r="H1164" i="14"/>
  <c r="H1167" i="14"/>
  <c r="H1188" i="14"/>
  <c r="H1213" i="14"/>
  <c r="H1224" i="14"/>
  <c r="H1235" i="14"/>
  <c r="H1245" i="14"/>
  <c r="H1256" i="14"/>
  <c r="H1257" i="14"/>
  <c r="H1263" i="14"/>
  <c r="H1271" i="14"/>
  <c r="H1277" i="14"/>
  <c r="H1281" i="14"/>
  <c r="H1300" i="14"/>
  <c r="H1303" i="14"/>
  <c r="H1315" i="14"/>
  <c r="H1324" i="14"/>
  <c r="H1327" i="14"/>
  <c r="H1337" i="14"/>
  <c r="H1345" i="14"/>
  <c r="H1348" i="14"/>
  <c r="H1369" i="14"/>
  <c r="H1388" i="14"/>
  <c r="H1391" i="14"/>
  <c r="H1396" i="14"/>
  <c r="H1400" i="14"/>
  <c r="H1415" i="14"/>
  <c r="H1420" i="14"/>
  <c r="H1428" i="14"/>
  <c r="H1431" i="14"/>
  <c r="H1433" i="14"/>
  <c r="H1440" i="14"/>
  <c r="H1455" i="14"/>
  <c r="H1469" i="14"/>
  <c r="H1473" i="14"/>
  <c r="H1481" i="14"/>
  <c r="H1484" i="14"/>
  <c r="H1497" i="14"/>
  <c r="H1498" i="14"/>
  <c r="H1505" i="14"/>
  <c r="H1510" i="14"/>
  <c r="H1520" i="14"/>
  <c r="H1524" i="14"/>
  <c r="H1541" i="14"/>
  <c r="H1548" i="14"/>
  <c r="H1566" i="14"/>
  <c r="H1569" i="14"/>
  <c r="H1576" i="14"/>
  <c r="H1582" i="14"/>
  <c r="H1584" i="14"/>
  <c r="H1586" i="14"/>
  <c r="H1596" i="14"/>
  <c r="H1612" i="14"/>
  <c r="H1633" i="14"/>
  <c r="H1648" i="14"/>
  <c r="H1652" i="14"/>
  <c r="H1669" i="14"/>
  <c r="H1682" i="14"/>
  <c r="H1690" i="14"/>
  <c r="H1710" i="14"/>
  <c r="H1724" i="14"/>
  <c r="H1725" i="14"/>
  <c r="H1736" i="14"/>
  <c r="H1744" i="14"/>
  <c r="H1753" i="14"/>
  <c r="H1756" i="14"/>
  <c r="H1772" i="14"/>
  <c r="H1776" i="14"/>
  <c r="H1782" i="14"/>
  <c r="H1794" i="14"/>
  <c r="H1800" i="14"/>
  <c r="H1805" i="14"/>
  <c r="H1810" i="14"/>
  <c r="H1821" i="14"/>
  <c r="H1825" i="14"/>
  <c r="H1837" i="14"/>
  <c r="H1853" i="14"/>
  <c r="H1864" i="14"/>
  <c r="H1868" i="14"/>
  <c r="H1874" i="14"/>
  <c r="H1889" i="14"/>
  <c r="H1890" i="14"/>
  <c r="H1893" i="14"/>
  <c r="H1906" i="14"/>
  <c r="H1910" i="14"/>
  <c r="H1912" i="14"/>
  <c r="H1917" i="14"/>
  <c r="H1921" i="14"/>
  <c r="H1932" i="14"/>
  <c r="H1933" i="14"/>
  <c r="H1944" i="14"/>
  <c r="H1949" i="14"/>
  <c r="H1953" i="14"/>
  <c r="H1954" i="14"/>
  <c r="H1964" i="14"/>
  <c r="H1974" i="14"/>
  <c r="H1976" i="14"/>
  <c r="H1992" i="14"/>
  <c r="H2002" i="14"/>
  <c r="H2006" i="14"/>
  <c r="H2013" i="14"/>
  <c r="H2029" i="14"/>
  <c r="H2034" i="14"/>
  <c r="H2038" i="14"/>
  <c r="H2049" i="14"/>
  <c r="H2060" i="14"/>
  <c r="H2061" i="14"/>
  <c r="H2074" i="14"/>
  <c r="H2082" i="14"/>
  <c r="H2085" i="14"/>
  <c r="H2088" i="14"/>
  <c r="H2096" i="14"/>
  <c r="H2106" i="14"/>
  <c r="H2117" i="14"/>
  <c r="H2125" i="14"/>
  <c r="H2128" i="14"/>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G2" i="14"/>
  <c r="J2" i="14" s="1"/>
  <c r="G3" i="14"/>
  <c r="J3" i="14" s="1"/>
  <c r="G4" i="14"/>
  <c r="J4" i="14" s="1"/>
  <c r="G5" i="14"/>
  <c r="J5" i="14" s="1"/>
  <c r="G6" i="14"/>
  <c r="J6" i="14" s="1"/>
  <c r="G7" i="14"/>
  <c r="J7" i="14" s="1"/>
  <c r="G8" i="14"/>
  <c r="J8" i="14" s="1"/>
  <c r="G9" i="14"/>
  <c r="J9" i="14" s="1"/>
  <c r="G10" i="14"/>
  <c r="J10" i="14" s="1"/>
  <c r="G11" i="14"/>
  <c r="J11" i="14" s="1"/>
  <c r="G12" i="14"/>
  <c r="J12" i="14" s="1"/>
  <c r="G13" i="14"/>
  <c r="J13" i="14" s="1"/>
  <c r="G14" i="14"/>
  <c r="J14" i="14" s="1"/>
  <c r="G15" i="14"/>
  <c r="J15" i="14" s="1"/>
  <c r="G16" i="14"/>
  <c r="J16" i="14" s="1"/>
  <c r="G17" i="14"/>
  <c r="J17" i="14" s="1"/>
  <c r="G18" i="14"/>
  <c r="J18" i="14" s="1"/>
  <c r="G19" i="14"/>
  <c r="J19" i="14" s="1"/>
  <c r="G20" i="14"/>
  <c r="J20" i="14" s="1"/>
  <c r="G21" i="14"/>
  <c r="J21" i="14" s="1"/>
  <c r="G22" i="14"/>
  <c r="J22" i="14" s="1"/>
  <c r="G23" i="14"/>
  <c r="J23" i="14" s="1"/>
  <c r="G24" i="14"/>
  <c r="J24" i="14" s="1"/>
  <c r="G25" i="14"/>
  <c r="J25" i="14" s="1"/>
  <c r="G26" i="14"/>
  <c r="J26" i="14" s="1"/>
  <c r="G27" i="14"/>
  <c r="J27" i="14" s="1"/>
  <c r="G28" i="14"/>
  <c r="J28" i="14" s="1"/>
  <c r="G29" i="14"/>
  <c r="J29" i="14" s="1"/>
  <c r="G30" i="14"/>
  <c r="J30" i="14" s="1"/>
  <c r="G31" i="14"/>
  <c r="J31" i="14" s="1"/>
  <c r="G32" i="14"/>
  <c r="J32" i="14" s="1"/>
  <c r="G33" i="14"/>
  <c r="J33" i="14" s="1"/>
  <c r="G34" i="14"/>
  <c r="J34" i="14" s="1"/>
  <c r="G35" i="14"/>
  <c r="J35" i="14" s="1"/>
  <c r="G36" i="14"/>
  <c r="J36" i="14" s="1"/>
  <c r="G37" i="14"/>
  <c r="J37" i="14" s="1"/>
  <c r="G38" i="14"/>
  <c r="J38" i="14" s="1"/>
  <c r="G39" i="14"/>
  <c r="J39" i="14" s="1"/>
  <c r="G40" i="14"/>
  <c r="J40" i="14" s="1"/>
  <c r="G41" i="14"/>
  <c r="J41" i="14" s="1"/>
  <c r="G42" i="14"/>
  <c r="J42" i="14" s="1"/>
  <c r="G43" i="14"/>
  <c r="J43" i="14" s="1"/>
  <c r="G44" i="14"/>
  <c r="J44" i="14" s="1"/>
  <c r="G45" i="14"/>
  <c r="J45" i="14" s="1"/>
  <c r="G46" i="14"/>
  <c r="J46" i="14" s="1"/>
  <c r="G47" i="14"/>
  <c r="J47" i="14" s="1"/>
  <c r="G48" i="14"/>
  <c r="J48" i="14" s="1"/>
  <c r="G49" i="14"/>
  <c r="J49" i="14" s="1"/>
  <c r="G50" i="14"/>
  <c r="J50" i="14" s="1"/>
  <c r="G51" i="14"/>
  <c r="J51" i="14" s="1"/>
  <c r="G52" i="14"/>
  <c r="J52" i="14" s="1"/>
  <c r="G53" i="14"/>
  <c r="J53" i="14" s="1"/>
  <c r="G54" i="14"/>
  <c r="J54" i="14" s="1"/>
  <c r="G55" i="14"/>
  <c r="J55" i="14" s="1"/>
  <c r="G56" i="14"/>
  <c r="J56" i="14" s="1"/>
  <c r="G57" i="14"/>
  <c r="J57" i="14" s="1"/>
  <c r="G58" i="14"/>
  <c r="J58" i="14" s="1"/>
  <c r="G59" i="14"/>
  <c r="J59" i="14" s="1"/>
  <c r="G60" i="14"/>
  <c r="J60" i="14" s="1"/>
  <c r="G61" i="14"/>
  <c r="J61" i="14" s="1"/>
  <c r="G62" i="14"/>
  <c r="J62" i="14" s="1"/>
  <c r="G63" i="14"/>
  <c r="J63" i="14" s="1"/>
  <c r="G64" i="14"/>
  <c r="J64" i="14" s="1"/>
  <c r="G65" i="14"/>
  <c r="J65" i="14" s="1"/>
  <c r="G66" i="14"/>
  <c r="J66" i="14" s="1"/>
  <c r="G67" i="14"/>
  <c r="J67" i="14" s="1"/>
  <c r="G68" i="14"/>
  <c r="J68" i="14" s="1"/>
  <c r="G69" i="14"/>
  <c r="J69" i="14" s="1"/>
  <c r="G70" i="14"/>
  <c r="J70" i="14" s="1"/>
  <c r="G71" i="14"/>
  <c r="J71" i="14" s="1"/>
  <c r="G72" i="14"/>
  <c r="J72" i="14" s="1"/>
  <c r="G73" i="14"/>
  <c r="J73" i="14" s="1"/>
  <c r="G74" i="14"/>
  <c r="J74" i="14" s="1"/>
  <c r="G75" i="14"/>
  <c r="J75" i="14" s="1"/>
  <c r="G76" i="14"/>
  <c r="J76" i="14" s="1"/>
  <c r="G77" i="14"/>
  <c r="J77" i="14" s="1"/>
  <c r="G78" i="14"/>
  <c r="J78" i="14" s="1"/>
  <c r="G79" i="14"/>
  <c r="J79" i="14" s="1"/>
  <c r="G80" i="14"/>
  <c r="J80" i="14" s="1"/>
  <c r="G81" i="14"/>
  <c r="J81" i="14" s="1"/>
  <c r="G82" i="14"/>
  <c r="J82" i="14" s="1"/>
  <c r="G83" i="14"/>
  <c r="J83" i="14" s="1"/>
  <c r="G84" i="14"/>
  <c r="J84" i="14" s="1"/>
  <c r="G85" i="14"/>
  <c r="J85" i="14" s="1"/>
  <c r="G86" i="14"/>
  <c r="J86" i="14" s="1"/>
  <c r="G87" i="14"/>
  <c r="J87" i="14" s="1"/>
  <c r="G88" i="14"/>
  <c r="J88" i="14" s="1"/>
  <c r="G89" i="14"/>
  <c r="J89" i="14" s="1"/>
  <c r="G90" i="14"/>
  <c r="J90" i="14" s="1"/>
  <c r="G91" i="14"/>
  <c r="J91" i="14" s="1"/>
  <c r="G92" i="14"/>
  <c r="J92" i="14" s="1"/>
  <c r="G93" i="14"/>
  <c r="J93" i="14" s="1"/>
  <c r="G94" i="14"/>
  <c r="J94" i="14" s="1"/>
  <c r="G95" i="14"/>
  <c r="J95" i="14" s="1"/>
  <c r="G96" i="14"/>
  <c r="J96" i="14" s="1"/>
  <c r="G97" i="14"/>
  <c r="J97" i="14" s="1"/>
  <c r="G98" i="14"/>
  <c r="J98" i="14" s="1"/>
  <c r="G99" i="14"/>
  <c r="J99" i="14" s="1"/>
  <c r="G100" i="14"/>
  <c r="J100" i="14" s="1"/>
  <c r="G101" i="14"/>
  <c r="J101" i="14" s="1"/>
  <c r="G102" i="14"/>
  <c r="J102" i="14" s="1"/>
  <c r="G103" i="14"/>
  <c r="J103" i="14" s="1"/>
  <c r="G104" i="14"/>
  <c r="J104" i="14" s="1"/>
  <c r="G105" i="14"/>
  <c r="J105" i="14" s="1"/>
  <c r="G106" i="14"/>
  <c r="J106" i="14" s="1"/>
  <c r="G107" i="14"/>
  <c r="J107" i="14" s="1"/>
  <c r="G108" i="14"/>
  <c r="J108" i="14" s="1"/>
  <c r="G109" i="14"/>
  <c r="J109" i="14" s="1"/>
  <c r="G110" i="14"/>
  <c r="J110" i="14" s="1"/>
  <c r="G111" i="14"/>
  <c r="J111" i="14" s="1"/>
  <c r="G112" i="14"/>
  <c r="J112" i="14" s="1"/>
  <c r="G113" i="14"/>
  <c r="J113" i="14" s="1"/>
  <c r="G114" i="14"/>
  <c r="J114" i="14" s="1"/>
  <c r="G115" i="14"/>
  <c r="J115" i="14" s="1"/>
  <c r="G116" i="14"/>
  <c r="J116" i="14" s="1"/>
  <c r="G117" i="14"/>
  <c r="J117" i="14" s="1"/>
  <c r="G118" i="14"/>
  <c r="J118" i="14" s="1"/>
  <c r="G119" i="14"/>
  <c r="J119" i="14" s="1"/>
  <c r="G120" i="14"/>
  <c r="J120" i="14" s="1"/>
  <c r="G121" i="14"/>
  <c r="J121" i="14" s="1"/>
  <c r="G122" i="14"/>
  <c r="J122" i="14" s="1"/>
  <c r="G123" i="14"/>
  <c r="J123" i="14" s="1"/>
  <c r="G124" i="14"/>
  <c r="J124" i="14" s="1"/>
  <c r="G125" i="14"/>
  <c r="J125" i="14" s="1"/>
  <c r="G126" i="14"/>
  <c r="J126" i="14" s="1"/>
  <c r="G127" i="14"/>
  <c r="J127" i="14" s="1"/>
  <c r="G128" i="14"/>
  <c r="J128" i="14" s="1"/>
  <c r="G129" i="14"/>
  <c r="J129" i="14" s="1"/>
  <c r="G130" i="14"/>
  <c r="J130" i="14" s="1"/>
  <c r="G131" i="14"/>
  <c r="J131" i="14" s="1"/>
  <c r="G132" i="14"/>
  <c r="J132" i="14" s="1"/>
  <c r="G133" i="14"/>
  <c r="J133" i="14" s="1"/>
  <c r="G134" i="14"/>
  <c r="J134" i="14" s="1"/>
  <c r="G135" i="14"/>
  <c r="J135" i="14" s="1"/>
  <c r="G136" i="14"/>
  <c r="J136" i="14" s="1"/>
  <c r="G137" i="14"/>
  <c r="J137" i="14" s="1"/>
  <c r="G138" i="14"/>
  <c r="J138" i="14" s="1"/>
  <c r="G139" i="14"/>
  <c r="J139" i="14" s="1"/>
  <c r="G140" i="14"/>
  <c r="J140" i="14" s="1"/>
  <c r="G141" i="14"/>
  <c r="J141" i="14" s="1"/>
  <c r="G142" i="14"/>
  <c r="J142" i="14" s="1"/>
  <c r="G143" i="14"/>
  <c r="J143" i="14" s="1"/>
  <c r="G144" i="14"/>
  <c r="J144" i="14" s="1"/>
  <c r="G145" i="14"/>
  <c r="J145" i="14" s="1"/>
  <c r="G146" i="14"/>
  <c r="J146" i="14" s="1"/>
  <c r="G147" i="14"/>
  <c r="J147" i="14" s="1"/>
  <c r="G148" i="14"/>
  <c r="J148" i="14" s="1"/>
  <c r="G149" i="14"/>
  <c r="J149" i="14" s="1"/>
  <c r="G150" i="14"/>
  <c r="J150" i="14" s="1"/>
  <c r="G151" i="14"/>
  <c r="J151" i="14" s="1"/>
  <c r="G152" i="14"/>
  <c r="J152" i="14" s="1"/>
  <c r="G153" i="14"/>
  <c r="J153" i="14" s="1"/>
  <c r="G154" i="14"/>
  <c r="J154" i="14" s="1"/>
  <c r="G155" i="14"/>
  <c r="J155" i="14" s="1"/>
  <c r="G156" i="14"/>
  <c r="J156" i="14" s="1"/>
  <c r="G157" i="14"/>
  <c r="J157" i="14" s="1"/>
  <c r="G158" i="14"/>
  <c r="J158" i="14" s="1"/>
  <c r="G159" i="14"/>
  <c r="J159" i="14" s="1"/>
  <c r="G160" i="14"/>
  <c r="J160" i="14" s="1"/>
  <c r="G161" i="14"/>
  <c r="J161" i="14" s="1"/>
  <c r="G162" i="14"/>
  <c r="J162" i="14" s="1"/>
  <c r="G163" i="14"/>
  <c r="J163" i="14" s="1"/>
  <c r="G164" i="14"/>
  <c r="J164" i="14" s="1"/>
  <c r="G165" i="14"/>
  <c r="J165" i="14" s="1"/>
  <c r="G166" i="14"/>
  <c r="J166" i="14" s="1"/>
  <c r="G167" i="14"/>
  <c r="J167" i="14" s="1"/>
  <c r="G168" i="14"/>
  <c r="J168" i="14" s="1"/>
  <c r="G169" i="14"/>
  <c r="J169" i="14" s="1"/>
  <c r="G170" i="14"/>
  <c r="J170" i="14" s="1"/>
  <c r="G171" i="14"/>
  <c r="J171" i="14" s="1"/>
  <c r="G172" i="14"/>
  <c r="J172" i="14" s="1"/>
  <c r="G173" i="14"/>
  <c r="J173" i="14" s="1"/>
  <c r="G174" i="14"/>
  <c r="J174" i="14" s="1"/>
  <c r="G175" i="14"/>
  <c r="J175" i="14" s="1"/>
  <c r="G176" i="14"/>
  <c r="J176" i="14" s="1"/>
  <c r="G177" i="14"/>
  <c r="J177" i="14" s="1"/>
  <c r="G178" i="14"/>
  <c r="J178" i="14" s="1"/>
  <c r="G179" i="14"/>
  <c r="J179" i="14" s="1"/>
  <c r="G180" i="14"/>
  <c r="J180" i="14" s="1"/>
  <c r="G181" i="14"/>
  <c r="J181" i="14" s="1"/>
  <c r="G182" i="14"/>
  <c r="J182" i="14" s="1"/>
  <c r="G183" i="14"/>
  <c r="J183" i="14" s="1"/>
  <c r="G184" i="14"/>
  <c r="J184" i="14" s="1"/>
  <c r="G185" i="14"/>
  <c r="J185" i="14" s="1"/>
  <c r="G186" i="14"/>
  <c r="J186" i="14" s="1"/>
  <c r="G187" i="14"/>
  <c r="J187" i="14" s="1"/>
  <c r="G188" i="14"/>
  <c r="J188" i="14" s="1"/>
  <c r="G189" i="14"/>
  <c r="J189" i="14" s="1"/>
  <c r="G190" i="14"/>
  <c r="J190" i="14" s="1"/>
  <c r="G191" i="14"/>
  <c r="J191" i="14" s="1"/>
  <c r="G192" i="14"/>
  <c r="J192" i="14" s="1"/>
  <c r="G193" i="14"/>
  <c r="J193" i="14" s="1"/>
  <c r="G194" i="14"/>
  <c r="J194" i="14" s="1"/>
  <c r="G195" i="14"/>
  <c r="J195" i="14" s="1"/>
  <c r="G196" i="14"/>
  <c r="J196" i="14" s="1"/>
  <c r="G197" i="14"/>
  <c r="J197" i="14" s="1"/>
  <c r="G198" i="14"/>
  <c r="J198" i="14" s="1"/>
  <c r="G199" i="14"/>
  <c r="J199" i="14" s="1"/>
  <c r="G200" i="14"/>
  <c r="J200" i="14" s="1"/>
  <c r="G201" i="14"/>
  <c r="J201" i="14" s="1"/>
  <c r="G202" i="14"/>
  <c r="J202" i="14" s="1"/>
  <c r="G203" i="14"/>
  <c r="J203" i="14" s="1"/>
  <c r="G204" i="14"/>
  <c r="J204" i="14" s="1"/>
  <c r="G205" i="14"/>
  <c r="J205" i="14" s="1"/>
  <c r="G206" i="14"/>
  <c r="J206" i="14" s="1"/>
  <c r="G207" i="14"/>
  <c r="J207" i="14" s="1"/>
  <c r="G208" i="14"/>
  <c r="J208" i="14" s="1"/>
  <c r="G209" i="14"/>
  <c r="J209" i="14" s="1"/>
  <c r="G210" i="14"/>
  <c r="J210" i="14" s="1"/>
  <c r="G211" i="14"/>
  <c r="J211" i="14" s="1"/>
  <c r="G212" i="14"/>
  <c r="J212" i="14" s="1"/>
  <c r="G213" i="14"/>
  <c r="J213" i="14" s="1"/>
  <c r="G214" i="14"/>
  <c r="J214" i="14" s="1"/>
  <c r="G215" i="14"/>
  <c r="J215" i="14" s="1"/>
  <c r="G216" i="14"/>
  <c r="J216" i="14" s="1"/>
  <c r="G217" i="14"/>
  <c r="J217" i="14" s="1"/>
  <c r="G218" i="14"/>
  <c r="J218" i="14" s="1"/>
  <c r="G219" i="14"/>
  <c r="J219" i="14" s="1"/>
  <c r="G220" i="14"/>
  <c r="J220" i="14" s="1"/>
  <c r="G221" i="14"/>
  <c r="J221" i="14" s="1"/>
  <c r="G222" i="14"/>
  <c r="J222" i="14" s="1"/>
  <c r="G223" i="14"/>
  <c r="J223" i="14" s="1"/>
  <c r="G224" i="14"/>
  <c r="J224" i="14" s="1"/>
  <c r="G225" i="14"/>
  <c r="J225" i="14" s="1"/>
  <c r="G226" i="14"/>
  <c r="J226" i="14" s="1"/>
  <c r="G227" i="14"/>
  <c r="J227" i="14" s="1"/>
  <c r="G228" i="14"/>
  <c r="J228" i="14" s="1"/>
  <c r="G229" i="14"/>
  <c r="J229" i="14" s="1"/>
  <c r="G230" i="14"/>
  <c r="J230" i="14" s="1"/>
  <c r="G231" i="14"/>
  <c r="J231" i="14" s="1"/>
  <c r="G232" i="14"/>
  <c r="J232" i="14" s="1"/>
  <c r="G233" i="14"/>
  <c r="J233" i="14" s="1"/>
  <c r="G234" i="14"/>
  <c r="J234" i="14" s="1"/>
  <c r="G235" i="14"/>
  <c r="J235" i="14" s="1"/>
  <c r="G236" i="14"/>
  <c r="J236" i="14" s="1"/>
  <c r="G237" i="14"/>
  <c r="J237" i="14" s="1"/>
  <c r="G238" i="14"/>
  <c r="J238" i="14" s="1"/>
  <c r="G239" i="14"/>
  <c r="J239" i="14" s="1"/>
  <c r="G240" i="14"/>
  <c r="J240" i="14" s="1"/>
  <c r="G241" i="14"/>
  <c r="J241" i="14" s="1"/>
  <c r="G242" i="14"/>
  <c r="J242" i="14" s="1"/>
  <c r="G243" i="14"/>
  <c r="J243" i="14" s="1"/>
  <c r="G244" i="14"/>
  <c r="J244" i="14" s="1"/>
  <c r="G245" i="14"/>
  <c r="J245" i="14" s="1"/>
  <c r="G246" i="14"/>
  <c r="J246" i="14" s="1"/>
  <c r="G247" i="14"/>
  <c r="J247" i="14" s="1"/>
  <c r="G248" i="14"/>
  <c r="J248" i="14" s="1"/>
  <c r="G249" i="14"/>
  <c r="J249" i="14" s="1"/>
  <c r="G250" i="14"/>
  <c r="J250" i="14" s="1"/>
  <c r="G251" i="14"/>
  <c r="J251" i="14" s="1"/>
  <c r="G252" i="14"/>
  <c r="J252" i="14" s="1"/>
  <c r="G253" i="14"/>
  <c r="J253" i="14" s="1"/>
  <c r="G254" i="14"/>
  <c r="J254" i="14" s="1"/>
  <c r="G255" i="14"/>
  <c r="J255" i="14" s="1"/>
  <c r="G256" i="14"/>
  <c r="J256" i="14" s="1"/>
  <c r="G257" i="14"/>
  <c r="J257" i="14" s="1"/>
  <c r="G258" i="14"/>
  <c r="J258" i="14" s="1"/>
  <c r="G259" i="14"/>
  <c r="J259" i="14" s="1"/>
  <c r="G260" i="14"/>
  <c r="J260" i="14" s="1"/>
  <c r="G261" i="14"/>
  <c r="J261" i="14" s="1"/>
  <c r="G262" i="14"/>
  <c r="J262" i="14" s="1"/>
  <c r="G263" i="14"/>
  <c r="J263" i="14" s="1"/>
  <c r="G264" i="14"/>
  <c r="J264" i="14" s="1"/>
  <c r="G265" i="14"/>
  <c r="J265" i="14" s="1"/>
  <c r="G266" i="14"/>
  <c r="J266" i="14" s="1"/>
  <c r="G267" i="14"/>
  <c r="J267" i="14" s="1"/>
  <c r="G268" i="14"/>
  <c r="J268" i="14" s="1"/>
  <c r="G269" i="14"/>
  <c r="J269" i="14" s="1"/>
  <c r="G270" i="14"/>
  <c r="J270" i="14" s="1"/>
  <c r="G271" i="14"/>
  <c r="J271" i="14" s="1"/>
  <c r="G272" i="14"/>
  <c r="J272" i="14" s="1"/>
  <c r="G273" i="14"/>
  <c r="J273" i="14" s="1"/>
  <c r="G274" i="14"/>
  <c r="J274" i="14" s="1"/>
  <c r="G275" i="14"/>
  <c r="J275" i="14" s="1"/>
  <c r="G276" i="14"/>
  <c r="J276" i="14" s="1"/>
  <c r="G277" i="14"/>
  <c r="J277" i="14" s="1"/>
  <c r="G278" i="14"/>
  <c r="J278" i="14" s="1"/>
  <c r="G279" i="14"/>
  <c r="J279" i="14" s="1"/>
  <c r="G280" i="14"/>
  <c r="J280" i="14" s="1"/>
  <c r="G281" i="14"/>
  <c r="J281" i="14" s="1"/>
  <c r="G282" i="14"/>
  <c r="J282" i="14" s="1"/>
  <c r="G283" i="14"/>
  <c r="J283" i="14" s="1"/>
  <c r="G284" i="14"/>
  <c r="J284" i="14" s="1"/>
  <c r="G285" i="14"/>
  <c r="J285" i="14" s="1"/>
  <c r="G286" i="14"/>
  <c r="J286" i="14" s="1"/>
  <c r="G287" i="14"/>
  <c r="J287" i="14" s="1"/>
  <c r="G288" i="14"/>
  <c r="J288" i="14" s="1"/>
  <c r="G289" i="14"/>
  <c r="J289" i="14" s="1"/>
  <c r="G290" i="14"/>
  <c r="J290" i="14" s="1"/>
  <c r="G291" i="14"/>
  <c r="J291" i="14" s="1"/>
  <c r="G292" i="14"/>
  <c r="J292" i="14" s="1"/>
  <c r="G293" i="14"/>
  <c r="J293" i="14" s="1"/>
  <c r="G294" i="14"/>
  <c r="J294" i="14" s="1"/>
  <c r="G295" i="14"/>
  <c r="J295" i="14" s="1"/>
  <c r="G296" i="14"/>
  <c r="J296" i="14" s="1"/>
  <c r="G297" i="14"/>
  <c r="J297" i="14" s="1"/>
  <c r="G298" i="14"/>
  <c r="J298" i="14" s="1"/>
  <c r="G299" i="14"/>
  <c r="J299" i="14" s="1"/>
  <c r="G300" i="14"/>
  <c r="J300" i="14" s="1"/>
  <c r="G301" i="14"/>
  <c r="J301" i="14" s="1"/>
  <c r="G302" i="14"/>
  <c r="J302" i="14" s="1"/>
  <c r="G303" i="14"/>
  <c r="J303" i="14" s="1"/>
  <c r="G304" i="14"/>
  <c r="J304" i="14" s="1"/>
  <c r="G305" i="14"/>
  <c r="J305" i="14" s="1"/>
  <c r="G306" i="14"/>
  <c r="J306" i="14" s="1"/>
  <c r="G307" i="14"/>
  <c r="J307" i="14" s="1"/>
  <c r="G308" i="14"/>
  <c r="J308" i="14" s="1"/>
  <c r="G309" i="14"/>
  <c r="J309" i="14" s="1"/>
  <c r="G310" i="14"/>
  <c r="J310" i="14" s="1"/>
  <c r="G311" i="14"/>
  <c r="J311" i="14" s="1"/>
  <c r="G312" i="14"/>
  <c r="J312" i="14" s="1"/>
  <c r="G313" i="14"/>
  <c r="J313" i="14" s="1"/>
  <c r="G314" i="14"/>
  <c r="J314" i="14" s="1"/>
  <c r="G315" i="14"/>
  <c r="J315" i="14" s="1"/>
  <c r="G316" i="14"/>
  <c r="J316" i="14" s="1"/>
  <c r="G317" i="14"/>
  <c r="J317" i="14" s="1"/>
  <c r="G318" i="14"/>
  <c r="J318" i="14" s="1"/>
  <c r="G319" i="14"/>
  <c r="J319" i="14" s="1"/>
  <c r="G320" i="14"/>
  <c r="J320" i="14" s="1"/>
  <c r="G321" i="14"/>
  <c r="J321" i="14" s="1"/>
  <c r="G322" i="14"/>
  <c r="J322" i="14" s="1"/>
  <c r="G323" i="14"/>
  <c r="J323" i="14" s="1"/>
  <c r="G324" i="14"/>
  <c r="J324" i="14" s="1"/>
  <c r="G325" i="14"/>
  <c r="J325" i="14" s="1"/>
  <c r="G326" i="14"/>
  <c r="J326" i="14" s="1"/>
  <c r="G327" i="14"/>
  <c r="J327" i="14" s="1"/>
  <c r="G328" i="14"/>
  <c r="J328" i="14" s="1"/>
  <c r="G329" i="14"/>
  <c r="J329" i="14" s="1"/>
  <c r="G330" i="14"/>
  <c r="J330" i="14" s="1"/>
  <c r="G331" i="14"/>
  <c r="J331" i="14" s="1"/>
  <c r="G332" i="14"/>
  <c r="J332" i="14" s="1"/>
  <c r="G333" i="14"/>
  <c r="J333" i="14" s="1"/>
  <c r="G334" i="14"/>
  <c r="J334" i="14" s="1"/>
  <c r="G335" i="14"/>
  <c r="J335" i="14" s="1"/>
  <c r="G336" i="14"/>
  <c r="J336" i="14" s="1"/>
  <c r="G337" i="14"/>
  <c r="J337" i="14" s="1"/>
  <c r="G338" i="14"/>
  <c r="J338" i="14" s="1"/>
  <c r="G339" i="14"/>
  <c r="J339" i="14" s="1"/>
  <c r="G340" i="14"/>
  <c r="J340" i="14" s="1"/>
  <c r="G341" i="14"/>
  <c r="J341" i="14" s="1"/>
  <c r="G342" i="14"/>
  <c r="J342" i="14" s="1"/>
  <c r="G343" i="14"/>
  <c r="J343" i="14" s="1"/>
  <c r="G344" i="14"/>
  <c r="J344" i="14" s="1"/>
  <c r="G345" i="14"/>
  <c r="J345" i="14" s="1"/>
  <c r="G346" i="14"/>
  <c r="J346" i="14" s="1"/>
  <c r="G347" i="14"/>
  <c r="J347" i="14" s="1"/>
  <c r="G348" i="14"/>
  <c r="J348" i="14" s="1"/>
  <c r="G349" i="14"/>
  <c r="J349" i="14" s="1"/>
  <c r="G350" i="14"/>
  <c r="J350" i="14" s="1"/>
  <c r="G351" i="14"/>
  <c r="J351" i="14" s="1"/>
  <c r="G352" i="14"/>
  <c r="J352" i="14" s="1"/>
  <c r="G353" i="14"/>
  <c r="J353" i="14" s="1"/>
  <c r="G354" i="14"/>
  <c r="J354" i="14" s="1"/>
  <c r="G355" i="14"/>
  <c r="J355" i="14" s="1"/>
  <c r="G356" i="14"/>
  <c r="J356" i="14" s="1"/>
  <c r="G357" i="14"/>
  <c r="J357" i="14" s="1"/>
  <c r="G358" i="14"/>
  <c r="J358" i="14" s="1"/>
  <c r="G359" i="14"/>
  <c r="J359" i="14" s="1"/>
  <c r="G360" i="14"/>
  <c r="J360" i="14" s="1"/>
  <c r="G361" i="14"/>
  <c r="J361" i="14" s="1"/>
  <c r="G362" i="14"/>
  <c r="J362" i="14" s="1"/>
  <c r="G363" i="14"/>
  <c r="J363" i="14" s="1"/>
  <c r="G364" i="14"/>
  <c r="J364" i="14" s="1"/>
  <c r="G365" i="14"/>
  <c r="J365" i="14" s="1"/>
  <c r="G366" i="14"/>
  <c r="J366" i="14" s="1"/>
  <c r="G367" i="14"/>
  <c r="J367" i="14" s="1"/>
  <c r="G368" i="14"/>
  <c r="J368" i="14" s="1"/>
  <c r="G369" i="14"/>
  <c r="J369" i="14" s="1"/>
  <c r="G370" i="14"/>
  <c r="J370" i="14" s="1"/>
  <c r="G371" i="14"/>
  <c r="J371" i="14" s="1"/>
  <c r="G372" i="14"/>
  <c r="J372" i="14" s="1"/>
  <c r="G373" i="14"/>
  <c r="J373" i="14" s="1"/>
  <c r="G374" i="14"/>
  <c r="J374" i="14" s="1"/>
  <c r="G375" i="14"/>
  <c r="J375" i="14" s="1"/>
  <c r="G376" i="14"/>
  <c r="J376" i="14" s="1"/>
  <c r="G377" i="14"/>
  <c r="J377" i="14" s="1"/>
  <c r="G378" i="14"/>
  <c r="J378" i="14" s="1"/>
  <c r="G379" i="14"/>
  <c r="J379" i="14" s="1"/>
  <c r="G380" i="14"/>
  <c r="J380" i="14" s="1"/>
  <c r="G381" i="14"/>
  <c r="J381" i="14" s="1"/>
  <c r="G382" i="14"/>
  <c r="J382" i="14" s="1"/>
  <c r="G383" i="14"/>
  <c r="J383" i="14" s="1"/>
  <c r="G384" i="14"/>
  <c r="J384" i="14" s="1"/>
  <c r="G385" i="14"/>
  <c r="J385" i="14" s="1"/>
  <c r="G386" i="14"/>
  <c r="J386" i="14" s="1"/>
  <c r="G387" i="14"/>
  <c r="J387" i="14" s="1"/>
  <c r="G388" i="14"/>
  <c r="J388" i="14" s="1"/>
  <c r="G389" i="14"/>
  <c r="J389" i="14" s="1"/>
  <c r="G390" i="14"/>
  <c r="J390" i="14" s="1"/>
  <c r="G391" i="14"/>
  <c r="J391" i="14" s="1"/>
  <c r="G392" i="14"/>
  <c r="J392" i="14" s="1"/>
  <c r="G393" i="14"/>
  <c r="J393" i="14" s="1"/>
  <c r="G394" i="14"/>
  <c r="J394" i="14" s="1"/>
  <c r="G395" i="14"/>
  <c r="J395" i="14" s="1"/>
  <c r="G396" i="14"/>
  <c r="J396" i="14" s="1"/>
  <c r="G397" i="14"/>
  <c r="J397" i="14" s="1"/>
  <c r="G398" i="14"/>
  <c r="J398" i="14" s="1"/>
  <c r="G399" i="14"/>
  <c r="J399" i="14" s="1"/>
  <c r="G400" i="14"/>
  <c r="J400" i="14" s="1"/>
  <c r="G401" i="14"/>
  <c r="J401" i="14" s="1"/>
  <c r="G402" i="14"/>
  <c r="J402" i="14" s="1"/>
  <c r="G403" i="14"/>
  <c r="J403" i="14" s="1"/>
  <c r="G404" i="14"/>
  <c r="J404" i="14" s="1"/>
  <c r="G405" i="14"/>
  <c r="J405" i="14" s="1"/>
  <c r="G406" i="14"/>
  <c r="J406" i="14" s="1"/>
  <c r="G407" i="14"/>
  <c r="J407" i="14" s="1"/>
  <c r="G408" i="14"/>
  <c r="J408" i="14" s="1"/>
  <c r="G409" i="14"/>
  <c r="J409" i="14" s="1"/>
  <c r="G410" i="14"/>
  <c r="J410" i="14" s="1"/>
  <c r="G411" i="14"/>
  <c r="J411" i="14" s="1"/>
  <c r="G412" i="14"/>
  <c r="J412" i="14" s="1"/>
  <c r="G413" i="14"/>
  <c r="J413" i="14" s="1"/>
  <c r="G414" i="14"/>
  <c r="J414" i="14" s="1"/>
  <c r="G415" i="14"/>
  <c r="J415" i="14" s="1"/>
  <c r="G416" i="14"/>
  <c r="J416" i="14" s="1"/>
  <c r="G417" i="14"/>
  <c r="J417" i="14" s="1"/>
  <c r="G418" i="14"/>
  <c r="J418" i="14" s="1"/>
  <c r="G419" i="14"/>
  <c r="J419" i="14" s="1"/>
  <c r="G420" i="14"/>
  <c r="J420" i="14" s="1"/>
  <c r="G421" i="14"/>
  <c r="J421" i="14" s="1"/>
  <c r="G422" i="14"/>
  <c r="J422" i="14" s="1"/>
  <c r="G423" i="14"/>
  <c r="J423" i="14" s="1"/>
  <c r="G424" i="14"/>
  <c r="J424" i="14" s="1"/>
  <c r="G425" i="14"/>
  <c r="J425" i="14" s="1"/>
  <c r="G426" i="14"/>
  <c r="J426" i="14" s="1"/>
  <c r="G427" i="14"/>
  <c r="J427" i="14" s="1"/>
  <c r="G428" i="14"/>
  <c r="J428" i="14" s="1"/>
  <c r="G429" i="14"/>
  <c r="J429" i="14" s="1"/>
  <c r="G430" i="14"/>
  <c r="J430" i="14" s="1"/>
  <c r="G431" i="14"/>
  <c r="J431" i="14" s="1"/>
  <c r="G432" i="14"/>
  <c r="J432" i="14" s="1"/>
  <c r="G433" i="14"/>
  <c r="J433" i="14" s="1"/>
  <c r="G434" i="14"/>
  <c r="J434" i="14" s="1"/>
  <c r="G435" i="14"/>
  <c r="J435" i="14" s="1"/>
  <c r="G436" i="14"/>
  <c r="J436" i="14" s="1"/>
  <c r="G437" i="14"/>
  <c r="J437" i="14" s="1"/>
  <c r="G438" i="14"/>
  <c r="J438" i="14" s="1"/>
  <c r="G439" i="14"/>
  <c r="J439" i="14" s="1"/>
  <c r="G440" i="14"/>
  <c r="J440" i="14" s="1"/>
  <c r="G441" i="14"/>
  <c r="J441" i="14" s="1"/>
  <c r="G442" i="14"/>
  <c r="J442" i="14" s="1"/>
  <c r="G443" i="14"/>
  <c r="J443" i="14" s="1"/>
  <c r="G444" i="14"/>
  <c r="J444" i="14" s="1"/>
  <c r="G445" i="14"/>
  <c r="J445" i="14" s="1"/>
  <c r="G446" i="14"/>
  <c r="J446" i="14" s="1"/>
  <c r="G447" i="14"/>
  <c r="J447" i="14" s="1"/>
  <c r="G448" i="14"/>
  <c r="J448" i="14" s="1"/>
  <c r="G449" i="14"/>
  <c r="J449" i="14" s="1"/>
  <c r="G450" i="14"/>
  <c r="J450" i="14" s="1"/>
  <c r="G451" i="14"/>
  <c r="J451" i="14" s="1"/>
  <c r="G452" i="14"/>
  <c r="J452" i="14" s="1"/>
  <c r="G453" i="14"/>
  <c r="J453" i="14" s="1"/>
  <c r="G454" i="14"/>
  <c r="J454" i="14" s="1"/>
  <c r="G455" i="14"/>
  <c r="J455" i="14" s="1"/>
  <c r="G456" i="14"/>
  <c r="J456" i="14" s="1"/>
  <c r="G457" i="14"/>
  <c r="J457" i="14" s="1"/>
  <c r="G458" i="14"/>
  <c r="J458" i="14" s="1"/>
  <c r="G459" i="14"/>
  <c r="J459" i="14" s="1"/>
  <c r="G460" i="14"/>
  <c r="J460" i="14" s="1"/>
  <c r="G461" i="14"/>
  <c r="J461" i="14" s="1"/>
  <c r="G462" i="14"/>
  <c r="J462" i="14" s="1"/>
  <c r="G463" i="14"/>
  <c r="J463" i="14" s="1"/>
  <c r="G464" i="14"/>
  <c r="J464" i="14" s="1"/>
  <c r="G465" i="14"/>
  <c r="J465" i="14" s="1"/>
  <c r="G466" i="14"/>
  <c r="J466" i="14" s="1"/>
  <c r="G467" i="14"/>
  <c r="J467" i="14" s="1"/>
  <c r="G468" i="14"/>
  <c r="J468" i="14" s="1"/>
  <c r="G469" i="14"/>
  <c r="J469" i="14" s="1"/>
  <c r="G470" i="14"/>
  <c r="J470" i="14" s="1"/>
  <c r="G471" i="14"/>
  <c r="J471" i="14" s="1"/>
  <c r="G472" i="14"/>
  <c r="J472" i="14" s="1"/>
  <c r="G473" i="14"/>
  <c r="J473" i="14" s="1"/>
  <c r="G474" i="14"/>
  <c r="J474" i="14" s="1"/>
  <c r="G475" i="14"/>
  <c r="J475" i="14" s="1"/>
  <c r="G476" i="14"/>
  <c r="J476" i="14" s="1"/>
  <c r="G477" i="14"/>
  <c r="J477" i="14" s="1"/>
  <c r="G478" i="14"/>
  <c r="J478" i="14" s="1"/>
  <c r="G479" i="14"/>
  <c r="J479" i="14" s="1"/>
  <c r="G480" i="14"/>
  <c r="J480" i="14" s="1"/>
  <c r="G481" i="14"/>
  <c r="J481" i="14" s="1"/>
  <c r="G482" i="14"/>
  <c r="J482" i="14" s="1"/>
  <c r="G483" i="14"/>
  <c r="J483" i="14" s="1"/>
  <c r="G484" i="14"/>
  <c r="J484" i="14" s="1"/>
  <c r="G485" i="14"/>
  <c r="J485" i="14" s="1"/>
  <c r="G486" i="14"/>
  <c r="J486" i="14" s="1"/>
  <c r="G487" i="14"/>
  <c r="J487" i="14" s="1"/>
  <c r="G488" i="14"/>
  <c r="J488" i="14" s="1"/>
  <c r="G489" i="14"/>
  <c r="J489" i="14" s="1"/>
  <c r="G490" i="14"/>
  <c r="J490" i="14" s="1"/>
  <c r="G491" i="14"/>
  <c r="J491" i="14" s="1"/>
  <c r="G492" i="14"/>
  <c r="J492" i="14" s="1"/>
  <c r="G493" i="14"/>
  <c r="J493" i="14" s="1"/>
  <c r="G494" i="14"/>
  <c r="J494" i="14" s="1"/>
  <c r="G495" i="14"/>
  <c r="J495" i="14" s="1"/>
  <c r="G496" i="14"/>
  <c r="J496" i="14" s="1"/>
  <c r="G497" i="14"/>
  <c r="J497" i="14" s="1"/>
  <c r="G498" i="14"/>
  <c r="J498" i="14" s="1"/>
  <c r="G499" i="14"/>
  <c r="J499" i="14" s="1"/>
  <c r="G500" i="14"/>
  <c r="J500" i="14" s="1"/>
  <c r="G501" i="14"/>
  <c r="J501" i="14" s="1"/>
  <c r="G502" i="14"/>
  <c r="J502" i="14" s="1"/>
  <c r="G503" i="14"/>
  <c r="J503" i="14" s="1"/>
  <c r="G504" i="14"/>
  <c r="J504" i="14" s="1"/>
  <c r="G505" i="14"/>
  <c r="J505" i="14" s="1"/>
  <c r="G506" i="14"/>
  <c r="J506" i="14" s="1"/>
  <c r="G507" i="14"/>
  <c r="J507" i="14" s="1"/>
  <c r="G508" i="14"/>
  <c r="J508" i="14" s="1"/>
  <c r="G509" i="14"/>
  <c r="J509" i="14" s="1"/>
  <c r="G510" i="14"/>
  <c r="J510" i="14" s="1"/>
  <c r="G511" i="14"/>
  <c r="J511" i="14" s="1"/>
  <c r="G512" i="14"/>
  <c r="J512" i="14" s="1"/>
  <c r="G513" i="14"/>
  <c r="J513" i="14" s="1"/>
  <c r="G514" i="14"/>
  <c r="J514" i="14" s="1"/>
  <c r="G515" i="14"/>
  <c r="J515" i="14" s="1"/>
  <c r="G516" i="14"/>
  <c r="J516" i="14" s="1"/>
  <c r="G517" i="14"/>
  <c r="J517" i="14" s="1"/>
  <c r="G518" i="14"/>
  <c r="J518" i="14" s="1"/>
  <c r="G519" i="14"/>
  <c r="J519" i="14" s="1"/>
  <c r="G520" i="14"/>
  <c r="J520" i="14" s="1"/>
  <c r="G521" i="14"/>
  <c r="J521" i="14" s="1"/>
  <c r="G522" i="14"/>
  <c r="J522" i="14" s="1"/>
  <c r="G523" i="14"/>
  <c r="J523" i="14" s="1"/>
  <c r="G524" i="14"/>
  <c r="J524" i="14" s="1"/>
  <c r="G525" i="14"/>
  <c r="J525" i="14" s="1"/>
  <c r="G526" i="14"/>
  <c r="J526" i="14" s="1"/>
  <c r="G527" i="14"/>
  <c r="J527" i="14" s="1"/>
  <c r="G528" i="14"/>
  <c r="J528" i="14" s="1"/>
  <c r="G529" i="14"/>
  <c r="J529" i="14" s="1"/>
  <c r="G530" i="14"/>
  <c r="J530" i="14" s="1"/>
  <c r="G531" i="14"/>
  <c r="J531" i="14" s="1"/>
  <c r="G532" i="14"/>
  <c r="J532" i="14" s="1"/>
  <c r="G533" i="14"/>
  <c r="J533" i="14" s="1"/>
  <c r="G534" i="14"/>
  <c r="J534" i="14" s="1"/>
  <c r="G535" i="14"/>
  <c r="J535" i="14" s="1"/>
  <c r="G536" i="14"/>
  <c r="J536" i="14" s="1"/>
  <c r="G537" i="14"/>
  <c r="J537" i="14" s="1"/>
  <c r="G538" i="14"/>
  <c r="J538" i="14" s="1"/>
  <c r="G539" i="14"/>
  <c r="J539" i="14" s="1"/>
  <c r="G540" i="14"/>
  <c r="J540" i="14" s="1"/>
  <c r="G541" i="14"/>
  <c r="J541" i="14" s="1"/>
  <c r="G542" i="14"/>
  <c r="J542" i="14" s="1"/>
  <c r="G543" i="14"/>
  <c r="J543" i="14" s="1"/>
  <c r="G544" i="14"/>
  <c r="J544" i="14" s="1"/>
  <c r="G545" i="14"/>
  <c r="J545" i="14" s="1"/>
  <c r="G546" i="14"/>
  <c r="J546" i="14" s="1"/>
  <c r="G547" i="14"/>
  <c r="J547" i="14" s="1"/>
  <c r="G548" i="14"/>
  <c r="J548" i="14" s="1"/>
  <c r="G549" i="14"/>
  <c r="J549" i="14" s="1"/>
  <c r="G550" i="14"/>
  <c r="J550" i="14" s="1"/>
  <c r="G551" i="14"/>
  <c r="J551" i="14" s="1"/>
  <c r="G552" i="14"/>
  <c r="J552" i="14" s="1"/>
  <c r="G553" i="14"/>
  <c r="J553" i="14" s="1"/>
  <c r="G554" i="14"/>
  <c r="J554" i="14" s="1"/>
  <c r="G555" i="14"/>
  <c r="J555" i="14" s="1"/>
  <c r="G556" i="14"/>
  <c r="J556" i="14" s="1"/>
  <c r="G557" i="14"/>
  <c r="J557" i="14" s="1"/>
  <c r="G558" i="14"/>
  <c r="J558" i="14" s="1"/>
  <c r="G559" i="14"/>
  <c r="J559" i="14" s="1"/>
  <c r="G560" i="14"/>
  <c r="J560" i="14" s="1"/>
  <c r="G561" i="14"/>
  <c r="J561" i="14" s="1"/>
  <c r="G562" i="14"/>
  <c r="J562" i="14" s="1"/>
  <c r="G563" i="14"/>
  <c r="J563" i="14" s="1"/>
  <c r="G564" i="14"/>
  <c r="J564" i="14" s="1"/>
  <c r="G565" i="14"/>
  <c r="J565" i="14" s="1"/>
  <c r="G566" i="14"/>
  <c r="J566" i="14" s="1"/>
  <c r="G567" i="14"/>
  <c r="J567" i="14" s="1"/>
  <c r="G568" i="14"/>
  <c r="J568" i="14" s="1"/>
  <c r="G569" i="14"/>
  <c r="J569" i="14" s="1"/>
  <c r="G570" i="14"/>
  <c r="J570" i="14" s="1"/>
  <c r="G571" i="14"/>
  <c r="J571" i="14" s="1"/>
  <c r="G572" i="14"/>
  <c r="J572" i="14" s="1"/>
  <c r="G573" i="14"/>
  <c r="J573" i="14" s="1"/>
  <c r="G574" i="14"/>
  <c r="J574" i="14" s="1"/>
  <c r="G575" i="14"/>
  <c r="J575" i="14" s="1"/>
  <c r="G576" i="14"/>
  <c r="J576" i="14" s="1"/>
  <c r="G577" i="14"/>
  <c r="J577" i="14" s="1"/>
  <c r="G578" i="14"/>
  <c r="J578" i="14" s="1"/>
  <c r="G579" i="14"/>
  <c r="J579" i="14" s="1"/>
  <c r="G580" i="14"/>
  <c r="J580" i="14" s="1"/>
  <c r="G581" i="14"/>
  <c r="J581" i="14" s="1"/>
  <c r="G582" i="14"/>
  <c r="J582" i="14" s="1"/>
  <c r="G583" i="14"/>
  <c r="J583" i="14" s="1"/>
  <c r="G584" i="14"/>
  <c r="J584" i="14" s="1"/>
  <c r="G585" i="14"/>
  <c r="J585" i="14" s="1"/>
  <c r="G586" i="14"/>
  <c r="J586" i="14" s="1"/>
  <c r="G587" i="14"/>
  <c r="J587" i="14" s="1"/>
  <c r="G588" i="14"/>
  <c r="J588" i="14" s="1"/>
  <c r="G589" i="14"/>
  <c r="J589" i="14" s="1"/>
  <c r="G590" i="14"/>
  <c r="J590" i="14" s="1"/>
  <c r="G591" i="14"/>
  <c r="J591" i="14" s="1"/>
  <c r="G592" i="14"/>
  <c r="J592" i="14" s="1"/>
  <c r="G593" i="14"/>
  <c r="J593" i="14" s="1"/>
  <c r="G594" i="14"/>
  <c r="J594" i="14" s="1"/>
  <c r="G595" i="14"/>
  <c r="J595" i="14" s="1"/>
  <c r="G596" i="14"/>
  <c r="J596" i="14" s="1"/>
  <c r="G597" i="14"/>
  <c r="J597" i="14" s="1"/>
  <c r="G598" i="14"/>
  <c r="J598" i="14" s="1"/>
  <c r="G599" i="14"/>
  <c r="J599" i="14" s="1"/>
  <c r="G600" i="14"/>
  <c r="J600" i="14" s="1"/>
  <c r="G601" i="14"/>
  <c r="J601" i="14" s="1"/>
  <c r="G602" i="14"/>
  <c r="J602" i="14" s="1"/>
  <c r="G603" i="14"/>
  <c r="J603" i="14" s="1"/>
  <c r="G604" i="14"/>
  <c r="J604" i="14" s="1"/>
  <c r="G605" i="14"/>
  <c r="J605" i="14" s="1"/>
  <c r="G606" i="14"/>
  <c r="J606" i="14" s="1"/>
  <c r="G607" i="14"/>
  <c r="J607" i="14" s="1"/>
  <c r="G608" i="14"/>
  <c r="J608" i="14" s="1"/>
  <c r="G609" i="14"/>
  <c r="J609" i="14" s="1"/>
  <c r="G610" i="14"/>
  <c r="J610" i="14" s="1"/>
  <c r="G611" i="14"/>
  <c r="J611" i="14" s="1"/>
  <c r="G612" i="14"/>
  <c r="J612" i="14" s="1"/>
  <c r="G613" i="14"/>
  <c r="J613" i="14" s="1"/>
  <c r="G614" i="14"/>
  <c r="J614" i="14" s="1"/>
  <c r="G615" i="14"/>
  <c r="J615" i="14" s="1"/>
  <c r="G616" i="14"/>
  <c r="J616" i="14" s="1"/>
  <c r="G617" i="14"/>
  <c r="J617" i="14" s="1"/>
  <c r="G618" i="14"/>
  <c r="J618" i="14" s="1"/>
  <c r="G619" i="14"/>
  <c r="J619" i="14" s="1"/>
  <c r="G620" i="14"/>
  <c r="J620" i="14" s="1"/>
  <c r="G621" i="14"/>
  <c r="J621" i="14" s="1"/>
  <c r="G622" i="14"/>
  <c r="J622" i="14" s="1"/>
  <c r="G623" i="14"/>
  <c r="J623" i="14" s="1"/>
  <c r="G624" i="14"/>
  <c r="J624" i="14" s="1"/>
  <c r="G625" i="14"/>
  <c r="J625" i="14" s="1"/>
  <c r="G626" i="14"/>
  <c r="J626" i="14" s="1"/>
  <c r="G627" i="14"/>
  <c r="J627" i="14" s="1"/>
  <c r="G628" i="14"/>
  <c r="J628" i="14" s="1"/>
  <c r="G629" i="14"/>
  <c r="J629" i="14" s="1"/>
  <c r="G630" i="14"/>
  <c r="J630" i="14" s="1"/>
  <c r="G631" i="14"/>
  <c r="J631" i="14" s="1"/>
  <c r="G632" i="14"/>
  <c r="J632" i="14" s="1"/>
  <c r="G633" i="14"/>
  <c r="J633" i="14" s="1"/>
  <c r="G634" i="14"/>
  <c r="J634" i="14" s="1"/>
  <c r="G635" i="14"/>
  <c r="J635" i="14" s="1"/>
  <c r="G636" i="14"/>
  <c r="J636" i="14" s="1"/>
  <c r="G637" i="14"/>
  <c r="J637" i="14" s="1"/>
  <c r="G638" i="14"/>
  <c r="J638" i="14" s="1"/>
  <c r="G639" i="14"/>
  <c r="J639" i="14" s="1"/>
  <c r="G640" i="14"/>
  <c r="J640" i="14" s="1"/>
  <c r="G641" i="14"/>
  <c r="J641" i="14" s="1"/>
  <c r="G642" i="14"/>
  <c r="J642" i="14" s="1"/>
  <c r="G643" i="14"/>
  <c r="J643" i="14" s="1"/>
  <c r="G644" i="14"/>
  <c r="J644" i="14" s="1"/>
  <c r="G645" i="14"/>
  <c r="J645" i="14" s="1"/>
  <c r="G646" i="14"/>
  <c r="J646" i="14" s="1"/>
  <c r="G647" i="14"/>
  <c r="J647" i="14" s="1"/>
  <c r="G648" i="14"/>
  <c r="J648" i="14" s="1"/>
  <c r="G649" i="14"/>
  <c r="J649" i="14" s="1"/>
  <c r="G650" i="14"/>
  <c r="J650" i="14" s="1"/>
  <c r="G651" i="14"/>
  <c r="J651" i="14" s="1"/>
  <c r="G652" i="14"/>
  <c r="J652" i="14" s="1"/>
  <c r="G653" i="14"/>
  <c r="J653" i="14" s="1"/>
  <c r="G654" i="14"/>
  <c r="J654" i="14" s="1"/>
  <c r="G655" i="14"/>
  <c r="J655" i="14" s="1"/>
  <c r="G656" i="14"/>
  <c r="J656" i="14" s="1"/>
  <c r="G657" i="14"/>
  <c r="J657" i="14" s="1"/>
  <c r="G658" i="14"/>
  <c r="J658" i="14" s="1"/>
  <c r="G659" i="14"/>
  <c r="J659" i="14" s="1"/>
  <c r="G660" i="14"/>
  <c r="J660" i="14" s="1"/>
  <c r="G661" i="14"/>
  <c r="J661" i="14" s="1"/>
  <c r="G662" i="14"/>
  <c r="J662" i="14" s="1"/>
  <c r="G663" i="14"/>
  <c r="J663" i="14" s="1"/>
  <c r="G664" i="14"/>
  <c r="J664" i="14" s="1"/>
  <c r="G665" i="14"/>
  <c r="J665" i="14" s="1"/>
  <c r="G666" i="14"/>
  <c r="J666" i="14" s="1"/>
  <c r="G667" i="14"/>
  <c r="J667" i="14" s="1"/>
  <c r="G668" i="14"/>
  <c r="J668" i="14" s="1"/>
  <c r="G669" i="14"/>
  <c r="J669" i="14" s="1"/>
  <c r="G670" i="14"/>
  <c r="J670" i="14" s="1"/>
  <c r="G671" i="14"/>
  <c r="J671" i="14" s="1"/>
  <c r="G672" i="14"/>
  <c r="J672" i="14" s="1"/>
  <c r="G673" i="14"/>
  <c r="J673" i="14" s="1"/>
  <c r="G674" i="14"/>
  <c r="J674" i="14" s="1"/>
  <c r="G675" i="14"/>
  <c r="J675" i="14" s="1"/>
  <c r="G676" i="14"/>
  <c r="J676" i="14" s="1"/>
  <c r="G677" i="14"/>
  <c r="J677" i="14" s="1"/>
  <c r="G678" i="14"/>
  <c r="J678" i="14" s="1"/>
  <c r="G679" i="14"/>
  <c r="J679" i="14" s="1"/>
  <c r="G680" i="14"/>
  <c r="J680" i="14" s="1"/>
  <c r="G681" i="14"/>
  <c r="J681" i="14" s="1"/>
  <c r="G682" i="14"/>
  <c r="J682" i="14" s="1"/>
  <c r="G683" i="14"/>
  <c r="J683" i="14" s="1"/>
  <c r="G684" i="14"/>
  <c r="J684" i="14" s="1"/>
  <c r="G685" i="14"/>
  <c r="J685" i="14" s="1"/>
  <c r="G686" i="14"/>
  <c r="J686" i="14" s="1"/>
  <c r="G687" i="14"/>
  <c r="J687" i="14" s="1"/>
  <c r="G688" i="14"/>
  <c r="J688" i="14" s="1"/>
  <c r="G689" i="14"/>
  <c r="J689" i="14" s="1"/>
  <c r="G690" i="14"/>
  <c r="J690" i="14" s="1"/>
  <c r="G691" i="14"/>
  <c r="J691" i="14" s="1"/>
  <c r="G692" i="14"/>
  <c r="J692" i="14" s="1"/>
  <c r="G693" i="14"/>
  <c r="J693" i="14" s="1"/>
  <c r="G694" i="14"/>
  <c r="J694" i="14" s="1"/>
  <c r="G695" i="14"/>
  <c r="J695" i="14" s="1"/>
  <c r="G696" i="14"/>
  <c r="J696" i="14" s="1"/>
  <c r="G697" i="14"/>
  <c r="J697" i="14" s="1"/>
  <c r="G698" i="14"/>
  <c r="J698" i="14" s="1"/>
  <c r="G699" i="14"/>
  <c r="J699" i="14" s="1"/>
  <c r="G700" i="14"/>
  <c r="J700" i="14" s="1"/>
  <c r="G701" i="14"/>
  <c r="J701" i="14" s="1"/>
  <c r="G702" i="14"/>
  <c r="J702" i="14" s="1"/>
  <c r="G703" i="14"/>
  <c r="J703" i="14" s="1"/>
  <c r="G704" i="14"/>
  <c r="J704" i="14" s="1"/>
  <c r="G705" i="14"/>
  <c r="J705" i="14" s="1"/>
  <c r="G706" i="14"/>
  <c r="J706" i="14" s="1"/>
  <c r="G707" i="14"/>
  <c r="J707" i="14" s="1"/>
  <c r="G708" i="14"/>
  <c r="J708" i="14" s="1"/>
  <c r="G709" i="14"/>
  <c r="J709" i="14" s="1"/>
  <c r="G710" i="14"/>
  <c r="J710" i="14" s="1"/>
  <c r="G711" i="14"/>
  <c r="J711" i="14" s="1"/>
  <c r="G712" i="14"/>
  <c r="J712" i="14" s="1"/>
  <c r="G713" i="14"/>
  <c r="J713" i="14" s="1"/>
  <c r="G714" i="14"/>
  <c r="J714" i="14" s="1"/>
  <c r="G715" i="14"/>
  <c r="J715" i="14" s="1"/>
  <c r="G716" i="14"/>
  <c r="J716" i="14" s="1"/>
  <c r="G717" i="14"/>
  <c r="J717" i="14" s="1"/>
  <c r="G718" i="14"/>
  <c r="J718" i="14" s="1"/>
  <c r="G719" i="14"/>
  <c r="J719" i="14" s="1"/>
  <c r="G720" i="14"/>
  <c r="J720" i="14" s="1"/>
  <c r="G721" i="14"/>
  <c r="J721" i="14" s="1"/>
  <c r="G722" i="14"/>
  <c r="J722" i="14" s="1"/>
  <c r="G723" i="14"/>
  <c r="J723" i="14" s="1"/>
  <c r="G724" i="14"/>
  <c r="J724" i="14" s="1"/>
  <c r="G725" i="14"/>
  <c r="J725" i="14" s="1"/>
  <c r="G726" i="14"/>
  <c r="J726" i="14" s="1"/>
  <c r="G727" i="14"/>
  <c r="J727" i="14" s="1"/>
  <c r="G728" i="14"/>
  <c r="J728" i="14" s="1"/>
  <c r="G729" i="14"/>
  <c r="J729" i="14" s="1"/>
  <c r="G730" i="14"/>
  <c r="J730" i="14" s="1"/>
  <c r="G731" i="14"/>
  <c r="J731" i="14" s="1"/>
  <c r="G732" i="14"/>
  <c r="J732" i="14" s="1"/>
  <c r="G733" i="14"/>
  <c r="J733" i="14" s="1"/>
  <c r="G734" i="14"/>
  <c r="J734" i="14" s="1"/>
  <c r="G735" i="14"/>
  <c r="J735" i="14" s="1"/>
  <c r="G736" i="14"/>
  <c r="J736" i="14" s="1"/>
  <c r="G737" i="14"/>
  <c r="J737" i="14" s="1"/>
  <c r="G738" i="14"/>
  <c r="J738" i="14" s="1"/>
  <c r="G739" i="14"/>
  <c r="J739" i="14" s="1"/>
  <c r="G740" i="14"/>
  <c r="J740" i="14" s="1"/>
  <c r="G741" i="14"/>
  <c r="J741" i="14" s="1"/>
  <c r="G742" i="14"/>
  <c r="J742" i="14" s="1"/>
  <c r="G743" i="14"/>
  <c r="J743" i="14" s="1"/>
  <c r="G744" i="14"/>
  <c r="J744" i="14" s="1"/>
  <c r="G745" i="14"/>
  <c r="J745" i="14" s="1"/>
  <c r="G746" i="14"/>
  <c r="J746" i="14" s="1"/>
  <c r="G747" i="14"/>
  <c r="J747" i="14" s="1"/>
  <c r="G748" i="14"/>
  <c r="J748" i="14" s="1"/>
  <c r="G749" i="14"/>
  <c r="J749" i="14" s="1"/>
  <c r="G750" i="14"/>
  <c r="J750" i="14" s="1"/>
  <c r="G751" i="14"/>
  <c r="J751" i="14" s="1"/>
  <c r="G752" i="14"/>
  <c r="J752" i="14" s="1"/>
  <c r="G753" i="14"/>
  <c r="J753" i="14" s="1"/>
  <c r="G754" i="14"/>
  <c r="J754" i="14" s="1"/>
  <c r="G755" i="14"/>
  <c r="J755" i="14" s="1"/>
  <c r="G756" i="14"/>
  <c r="J756" i="14" s="1"/>
  <c r="G757" i="14"/>
  <c r="J757" i="14" s="1"/>
  <c r="G758" i="14"/>
  <c r="J758" i="14" s="1"/>
  <c r="G759" i="14"/>
  <c r="J759" i="14" s="1"/>
  <c r="G760" i="14"/>
  <c r="J760" i="14" s="1"/>
  <c r="G761" i="14"/>
  <c r="J761" i="14" s="1"/>
  <c r="G762" i="14"/>
  <c r="J762" i="14" s="1"/>
  <c r="G763" i="14"/>
  <c r="J763" i="14" s="1"/>
  <c r="G764" i="14"/>
  <c r="J764" i="14" s="1"/>
  <c r="G765" i="14"/>
  <c r="J765" i="14" s="1"/>
  <c r="G766" i="14"/>
  <c r="J766" i="14" s="1"/>
  <c r="G767" i="14"/>
  <c r="J767" i="14" s="1"/>
  <c r="G768" i="14"/>
  <c r="J768" i="14" s="1"/>
  <c r="G769" i="14"/>
  <c r="J769" i="14" s="1"/>
  <c r="G770" i="14"/>
  <c r="J770" i="14" s="1"/>
  <c r="G771" i="14"/>
  <c r="J771" i="14" s="1"/>
  <c r="G772" i="14"/>
  <c r="J772" i="14" s="1"/>
  <c r="G773" i="14"/>
  <c r="J773" i="14" s="1"/>
  <c r="G774" i="14"/>
  <c r="J774" i="14" s="1"/>
  <c r="G775" i="14"/>
  <c r="J775" i="14" s="1"/>
  <c r="G776" i="14"/>
  <c r="J776" i="14" s="1"/>
  <c r="G777" i="14"/>
  <c r="J777" i="14" s="1"/>
  <c r="G778" i="14"/>
  <c r="J778" i="14" s="1"/>
  <c r="G779" i="14"/>
  <c r="J779" i="14" s="1"/>
  <c r="G780" i="14"/>
  <c r="J780" i="14" s="1"/>
  <c r="G781" i="14"/>
  <c r="J781" i="14" s="1"/>
  <c r="G782" i="14"/>
  <c r="J782" i="14" s="1"/>
  <c r="G783" i="14"/>
  <c r="J783" i="14" s="1"/>
  <c r="G784" i="14"/>
  <c r="J784" i="14" s="1"/>
  <c r="G785" i="14"/>
  <c r="J785" i="14" s="1"/>
  <c r="G786" i="14"/>
  <c r="J786" i="14" s="1"/>
  <c r="G787" i="14"/>
  <c r="J787" i="14" s="1"/>
  <c r="G788" i="14"/>
  <c r="J788" i="14" s="1"/>
  <c r="G789" i="14"/>
  <c r="J789" i="14" s="1"/>
  <c r="G790" i="14"/>
  <c r="J790" i="14" s="1"/>
  <c r="G791" i="14"/>
  <c r="J791" i="14" s="1"/>
  <c r="G792" i="14"/>
  <c r="J792" i="14" s="1"/>
  <c r="G793" i="14"/>
  <c r="J793" i="14" s="1"/>
  <c r="G794" i="14"/>
  <c r="J794" i="14" s="1"/>
  <c r="G795" i="14"/>
  <c r="J795" i="14" s="1"/>
  <c r="G796" i="14"/>
  <c r="J796" i="14" s="1"/>
  <c r="G797" i="14"/>
  <c r="J797" i="14" s="1"/>
  <c r="G798" i="14"/>
  <c r="J798" i="14" s="1"/>
  <c r="G799" i="14"/>
  <c r="J799" i="14" s="1"/>
  <c r="G800" i="14"/>
  <c r="J800" i="14" s="1"/>
  <c r="G801" i="14"/>
  <c r="J801" i="14" s="1"/>
  <c r="G802" i="14"/>
  <c r="J802" i="14" s="1"/>
  <c r="G803" i="14"/>
  <c r="J803" i="14" s="1"/>
  <c r="G804" i="14"/>
  <c r="J804" i="14" s="1"/>
  <c r="G805" i="14"/>
  <c r="J805" i="14" s="1"/>
  <c r="G806" i="14"/>
  <c r="J806" i="14" s="1"/>
  <c r="G807" i="14"/>
  <c r="J807" i="14" s="1"/>
  <c r="G808" i="14"/>
  <c r="J808" i="14" s="1"/>
  <c r="G809" i="14"/>
  <c r="J809" i="14" s="1"/>
  <c r="G810" i="14"/>
  <c r="J810" i="14" s="1"/>
  <c r="G811" i="14"/>
  <c r="J811" i="14" s="1"/>
  <c r="G812" i="14"/>
  <c r="J812" i="14" s="1"/>
  <c r="G813" i="14"/>
  <c r="J813" i="14" s="1"/>
  <c r="G814" i="14"/>
  <c r="J814" i="14" s="1"/>
  <c r="G815" i="14"/>
  <c r="J815" i="14" s="1"/>
  <c r="G816" i="14"/>
  <c r="J816" i="14" s="1"/>
  <c r="G817" i="14"/>
  <c r="J817" i="14" s="1"/>
  <c r="G818" i="14"/>
  <c r="J818" i="14" s="1"/>
  <c r="G819" i="14"/>
  <c r="J819" i="14" s="1"/>
  <c r="G820" i="14"/>
  <c r="J820" i="14" s="1"/>
  <c r="G821" i="14"/>
  <c r="J821" i="14" s="1"/>
  <c r="G822" i="14"/>
  <c r="J822" i="14" s="1"/>
  <c r="G823" i="14"/>
  <c r="J823" i="14" s="1"/>
  <c r="G824" i="14"/>
  <c r="J824" i="14" s="1"/>
  <c r="G825" i="14"/>
  <c r="J825" i="14" s="1"/>
  <c r="G826" i="14"/>
  <c r="J826" i="14" s="1"/>
  <c r="G827" i="14"/>
  <c r="J827" i="14" s="1"/>
  <c r="G828" i="14"/>
  <c r="J828" i="14" s="1"/>
  <c r="G829" i="14"/>
  <c r="J829" i="14" s="1"/>
  <c r="G830" i="14"/>
  <c r="J830" i="14" s="1"/>
  <c r="G831" i="14"/>
  <c r="J831" i="14" s="1"/>
  <c r="G832" i="14"/>
  <c r="J832" i="14" s="1"/>
  <c r="G833" i="14"/>
  <c r="J833" i="14" s="1"/>
  <c r="G834" i="14"/>
  <c r="J834" i="14" s="1"/>
  <c r="G835" i="14"/>
  <c r="J835" i="14" s="1"/>
  <c r="G836" i="14"/>
  <c r="J836" i="14" s="1"/>
  <c r="G837" i="14"/>
  <c r="J837" i="14" s="1"/>
  <c r="G838" i="14"/>
  <c r="J838" i="14" s="1"/>
  <c r="G839" i="14"/>
  <c r="J839" i="14" s="1"/>
  <c r="G840" i="14"/>
  <c r="J840" i="14" s="1"/>
  <c r="G841" i="14"/>
  <c r="J841" i="14" s="1"/>
  <c r="G842" i="14"/>
  <c r="J842" i="14" s="1"/>
  <c r="G843" i="14"/>
  <c r="J843" i="14" s="1"/>
  <c r="G844" i="14"/>
  <c r="J844" i="14" s="1"/>
  <c r="G845" i="14"/>
  <c r="J845" i="14" s="1"/>
  <c r="G846" i="14"/>
  <c r="J846" i="14" s="1"/>
  <c r="G847" i="14"/>
  <c r="J847" i="14" s="1"/>
  <c r="G848" i="14"/>
  <c r="J848" i="14" s="1"/>
  <c r="G849" i="14"/>
  <c r="J849" i="14" s="1"/>
  <c r="G850" i="14"/>
  <c r="J850" i="14" s="1"/>
  <c r="G851" i="14"/>
  <c r="J851" i="14" s="1"/>
  <c r="G852" i="14"/>
  <c r="J852" i="14" s="1"/>
  <c r="G853" i="14"/>
  <c r="J853" i="14" s="1"/>
  <c r="G854" i="14"/>
  <c r="J854" i="14" s="1"/>
  <c r="G855" i="14"/>
  <c r="J855" i="14" s="1"/>
  <c r="G856" i="14"/>
  <c r="J856" i="14" s="1"/>
  <c r="G857" i="14"/>
  <c r="J857" i="14" s="1"/>
  <c r="G858" i="14"/>
  <c r="J858" i="14" s="1"/>
  <c r="G859" i="14"/>
  <c r="J859" i="14" s="1"/>
  <c r="G860" i="14"/>
  <c r="J860" i="14" s="1"/>
  <c r="G861" i="14"/>
  <c r="J861" i="14" s="1"/>
  <c r="G862" i="14"/>
  <c r="J862" i="14" s="1"/>
  <c r="G863" i="14"/>
  <c r="J863" i="14" s="1"/>
  <c r="G864" i="14"/>
  <c r="J864" i="14" s="1"/>
  <c r="G865" i="14"/>
  <c r="J865" i="14" s="1"/>
  <c r="G866" i="14"/>
  <c r="J866" i="14" s="1"/>
  <c r="G867" i="14"/>
  <c r="J867" i="14" s="1"/>
  <c r="G868" i="14"/>
  <c r="J868" i="14" s="1"/>
  <c r="G869" i="14"/>
  <c r="J869" i="14" s="1"/>
  <c r="G870" i="14"/>
  <c r="J870" i="14" s="1"/>
  <c r="G871" i="14"/>
  <c r="J871" i="14" s="1"/>
  <c r="G872" i="14"/>
  <c r="J872" i="14" s="1"/>
  <c r="G873" i="14"/>
  <c r="J873" i="14" s="1"/>
  <c r="G874" i="14"/>
  <c r="J874" i="14" s="1"/>
  <c r="G875" i="14"/>
  <c r="J875" i="14" s="1"/>
  <c r="G876" i="14"/>
  <c r="J876" i="14" s="1"/>
  <c r="G877" i="14"/>
  <c r="J877" i="14" s="1"/>
  <c r="G878" i="14"/>
  <c r="J878" i="14" s="1"/>
  <c r="G879" i="14"/>
  <c r="J879" i="14" s="1"/>
  <c r="G880" i="14"/>
  <c r="J880" i="14" s="1"/>
  <c r="G881" i="14"/>
  <c r="J881" i="14" s="1"/>
  <c r="G882" i="14"/>
  <c r="J882" i="14" s="1"/>
  <c r="G883" i="14"/>
  <c r="J883" i="14" s="1"/>
  <c r="G884" i="14"/>
  <c r="J884" i="14" s="1"/>
  <c r="G885" i="14"/>
  <c r="J885" i="14" s="1"/>
  <c r="G886" i="14"/>
  <c r="J886" i="14" s="1"/>
  <c r="G887" i="14"/>
  <c r="J887" i="14" s="1"/>
  <c r="G888" i="14"/>
  <c r="J888" i="14" s="1"/>
  <c r="G889" i="14"/>
  <c r="J889" i="14" s="1"/>
  <c r="G890" i="14"/>
  <c r="J890" i="14" s="1"/>
  <c r="G891" i="14"/>
  <c r="J891" i="14" s="1"/>
  <c r="G892" i="14"/>
  <c r="J892" i="14" s="1"/>
  <c r="G893" i="14"/>
  <c r="J893" i="14" s="1"/>
  <c r="G894" i="14"/>
  <c r="J894" i="14" s="1"/>
  <c r="G895" i="14"/>
  <c r="J895" i="14" s="1"/>
  <c r="G896" i="14"/>
  <c r="J896" i="14" s="1"/>
  <c r="G897" i="14"/>
  <c r="J897" i="14" s="1"/>
  <c r="G898" i="14"/>
  <c r="J898" i="14" s="1"/>
  <c r="G899" i="14"/>
  <c r="J899" i="14" s="1"/>
  <c r="G900" i="14"/>
  <c r="J900" i="14" s="1"/>
  <c r="G901" i="14"/>
  <c r="J901" i="14" s="1"/>
  <c r="G902" i="14"/>
  <c r="J902" i="14" s="1"/>
  <c r="G903" i="14"/>
  <c r="J903" i="14" s="1"/>
  <c r="G904" i="14"/>
  <c r="J904" i="14" s="1"/>
  <c r="G905" i="14"/>
  <c r="J905" i="14" s="1"/>
  <c r="G906" i="14"/>
  <c r="J906" i="14" s="1"/>
  <c r="G907" i="14"/>
  <c r="J907" i="14" s="1"/>
  <c r="G908" i="14"/>
  <c r="J908" i="14" s="1"/>
  <c r="G909" i="14"/>
  <c r="J909" i="14" s="1"/>
  <c r="G910" i="14"/>
  <c r="J910" i="14" s="1"/>
  <c r="G911" i="14"/>
  <c r="J911" i="14" s="1"/>
  <c r="G912" i="14"/>
  <c r="J912" i="14" s="1"/>
  <c r="G913" i="14"/>
  <c r="J913" i="14" s="1"/>
  <c r="G914" i="14"/>
  <c r="J914" i="14" s="1"/>
  <c r="G915" i="14"/>
  <c r="J915" i="14" s="1"/>
  <c r="G916" i="14"/>
  <c r="J916" i="14" s="1"/>
  <c r="G917" i="14"/>
  <c r="J917" i="14" s="1"/>
  <c r="G918" i="14"/>
  <c r="J918" i="14" s="1"/>
  <c r="G919" i="14"/>
  <c r="J919" i="14" s="1"/>
  <c r="G920" i="14"/>
  <c r="J920" i="14" s="1"/>
  <c r="G921" i="14"/>
  <c r="J921" i="14" s="1"/>
  <c r="G922" i="14"/>
  <c r="J922" i="14" s="1"/>
  <c r="G923" i="14"/>
  <c r="J923" i="14" s="1"/>
  <c r="G924" i="14"/>
  <c r="J924" i="14" s="1"/>
  <c r="G925" i="14"/>
  <c r="J925" i="14" s="1"/>
  <c r="G926" i="14"/>
  <c r="J926" i="14" s="1"/>
  <c r="G927" i="14"/>
  <c r="J927" i="14" s="1"/>
  <c r="G928" i="14"/>
  <c r="J928" i="14" s="1"/>
  <c r="G929" i="14"/>
  <c r="J929" i="14" s="1"/>
  <c r="G930" i="14"/>
  <c r="J930" i="14" s="1"/>
  <c r="G931" i="14"/>
  <c r="J931" i="14" s="1"/>
  <c r="G932" i="14"/>
  <c r="J932" i="14" s="1"/>
  <c r="G933" i="14"/>
  <c r="J933" i="14" s="1"/>
  <c r="G934" i="14"/>
  <c r="J934" i="14" s="1"/>
  <c r="G935" i="14"/>
  <c r="J935" i="14" s="1"/>
  <c r="G936" i="14"/>
  <c r="J936" i="14" s="1"/>
  <c r="G937" i="14"/>
  <c r="J937" i="14" s="1"/>
  <c r="G938" i="14"/>
  <c r="J938" i="14" s="1"/>
  <c r="G939" i="14"/>
  <c r="J939" i="14" s="1"/>
  <c r="G940" i="14"/>
  <c r="J940" i="14" s="1"/>
  <c r="G941" i="14"/>
  <c r="J941" i="14" s="1"/>
  <c r="G942" i="14"/>
  <c r="J942" i="14" s="1"/>
  <c r="G943" i="14"/>
  <c r="J943" i="14" s="1"/>
  <c r="G944" i="14"/>
  <c r="J944" i="14" s="1"/>
  <c r="G945" i="14"/>
  <c r="J945" i="14" s="1"/>
  <c r="G946" i="14"/>
  <c r="J946" i="14" s="1"/>
  <c r="G947" i="14"/>
  <c r="J947" i="14" s="1"/>
  <c r="G948" i="14"/>
  <c r="J948" i="14" s="1"/>
  <c r="G949" i="14"/>
  <c r="J949" i="14" s="1"/>
  <c r="G950" i="14"/>
  <c r="J950" i="14" s="1"/>
  <c r="G951" i="14"/>
  <c r="J951" i="14" s="1"/>
  <c r="G952" i="14"/>
  <c r="J952" i="14" s="1"/>
  <c r="G953" i="14"/>
  <c r="J953" i="14" s="1"/>
  <c r="G954" i="14"/>
  <c r="J954" i="14" s="1"/>
  <c r="G955" i="14"/>
  <c r="J955" i="14" s="1"/>
  <c r="G956" i="14"/>
  <c r="J956" i="14" s="1"/>
  <c r="G957" i="14"/>
  <c r="J957" i="14" s="1"/>
  <c r="G958" i="14"/>
  <c r="J958" i="14" s="1"/>
  <c r="G959" i="14"/>
  <c r="J959" i="14" s="1"/>
  <c r="G960" i="14"/>
  <c r="J960" i="14" s="1"/>
  <c r="G961" i="14"/>
  <c r="J961" i="14" s="1"/>
  <c r="G962" i="14"/>
  <c r="J962" i="14" s="1"/>
  <c r="G963" i="14"/>
  <c r="J963" i="14" s="1"/>
  <c r="G964" i="14"/>
  <c r="J964" i="14" s="1"/>
  <c r="G965" i="14"/>
  <c r="J965" i="14" s="1"/>
  <c r="G966" i="14"/>
  <c r="J966" i="14" s="1"/>
  <c r="G967" i="14"/>
  <c r="J967" i="14" s="1"/>
  <c r="G968" i="14"/>
  <c r="J968" i="14" s="1"/>
  <c r="G969" i="14"/>
  <c r="J969" i="14" s="1"/>
  <c r="G970" i="14"/>
  <c r="J970" i="14" s="1"/>
  <c r="G971" i="14"/>
  <c r="J971" i="14" s="1"/>
  <c r="G972" i="14"/>
  <c r="J972" i="14" s="1"/>
  <c r="G973" i="14"/>
  <c r="J973" i="14" s="1"/>
  <c r="G974" i="14"/>
  <c r="J974" i="14" s="1"/>
  <c r="G975" i="14"/>
  <c r="J975" i="14" s="1"/>
  <c r="G976" i="14"/>
  <c r="J976" i="14" s="1"/>
  <c r="G977" i="14"/>
  <c r="J977" i="14" s="1"/>
  <c r="G978" i="14"/>
  <c r="J978" i="14" s="1"/>
  <c r="G979" i="14"/>
  <c r="J979" i="14" s="1"/>
  <c r="G980" i="14"/>
  <c r="J980" i="14" s="1"/>
  <c r="G981" i="14"/>
  <c r="J981" i="14" s="1"/>
  <c r="G982" i="14"/>
  <c r="J982" i="14" s="1"/>
  <c r="G983" i="14"/>
  <c r="J983" i="14" s="1"/>
  <c r="G984" i="14"/>
  <c r="J984" i="14" s="1"/>
  <c r="G985" i="14"/>
  <c r="J985" i="14" s="1"/>
  <c r="G986" i="14"/>
  <c r="J986" i="14" s="1"/>
  <c r="G987" i="14"/>
  <c r="J987" i="14" s="1"/>
  <c r="G988" i="14"/>
  <c r="J988" i="14" s="1"/>
  <c r="G989" i="14"/>
  <c r="J989" i="14" s="1"/>
  <c r="G990" i="14"/>
  <c r="J990" i="14" s="1"/>
  <c r="G991" i="14"/>
  <c r="J991" i="14" s="1"/>
  <c r="G992" i="14"/>
  <c r="J992" i="14" s="1"/>
  <c r="G993" i="14"/>
  <c r="J993" i="14" s="1"/>
  <c r="G994" i="14"/>
  <c r="J994" i="14" s="1"/>
  <c r="G995" i="14"/>
  <c r="J995" i="14" s="1"/>
  <c r="G996" i="14"/>
  <c r="J996" i="14" s="1"/>
  <c r="G997" i="14"/>
  <c r="J997" i="14" s="1"/>
  <c r="G998" i="14"/>
  <c r="J998" i="14" s="1"/>
  <c r="G999" i="14"/>
  <c r="J999" i="14" s="1"/>
  <c r="G1000" i="14"/>
  <c r="J1000" i="14" s="1"/>
  <c r="G1001" i="14"/>
  <c r="J1001" i="14" s="1"/>
  <c r="G1002" i="14"/>
  <c r="J1002" i="14" s="1"/>
  <c r="G1003" i="14"/>
  <c r="J1003" i="14" s="1"/>
  <c r="G1004" i="14"/>
  <c r="J1004" i="14" s="1"/>
  <c r="G1005" i="14"/>
  <c r="J1005" i="14" s="1"/>
  <c r="G1006" i="14"/>
  <c r="J1006" i="14" s="1"/>
  <c r="G1007" i="14"/>
  <c r="J1007" i="14" s="1"/>
  <c r="G1008" i="14"/>
  <c r="J1008" i="14" s="1"/>
  <c r="G1009" i="14"/>
  <c r="J1009" i="14" s="1"/>
  <c r="G1010" i="14"/>
  <c r="J1010" i="14" s="1"/>
  <c r="G1011" i="14"/>
  <c r="J1011" i="14" s="1"/>
  <c r="G1012" i="14"/>
  <c r="J1012" i="14" s="1"/>
  <c r="G1013" i="14"/>
  <c r="J1013" i="14" s="1"/>
  <c r="G1014" i="14"/>
  <c r="J1014" i="14" s="1"/>
  <c r="G1015" i="14"/>
  <c r="J1015" i="14" s="1"/>
  <c r="G1016" i="14"/>
  <c r="J1016" i="14" s="1"/>
  <c r="G1017" i="14"/>
  <c r="J1017" i="14" s="1"/>
  <c r="G1018" i="14"/>
  <c r="J1018" i="14" s="1"/>
  <c r="G1019" i="14"/>
  <c r="J1019" i="14" s="1"/>
  <c r="G1020" i="14"/>
  <c r="J1020" i="14" s="1"/>
  <c r="G1021" i="14"/>
  <c r="J1021" i="14" s="1"/>
  <c r="G1022" i="14"/>
  <c r="J1022" i="14" s="1"/>
  <c r="G1023" i="14"/>
  <c r="J1023" i="14" s="1"/>
  <c r="G1024" i="14"/>
  <c r="J1024" i="14" s="1"/>
  <c r="G1025" i="14"/>
  <c r="J1025" i="14" s="1"/>
  <c r="G1026" i="14"/>
  <c r="J1026" i="14" s="1"/>
  <c r="G1027" i="14"/>
  <c r="J1027" i="14" s="1"/>
  <c r="G1028" i="14"/>
  <c r="J1028" i="14" s="1"/>
  <c r="G1029" i="14"/>
  <c r="J1029" i="14" s="1"/>
  <c r="G1030" i="14"/>
  <c r="J1030" i="14" s="1"/>
  <c r="G1031" i="14"/>
  <c r="J1031" i="14" s="1"/>
  <c r="G1032" i="14"/>
  <c r="J1032" i="14" s="1"/>
  <c r="G1033" i="14"/>
  <c r="J1033" i="14" s="1"/>
  <c r="G1034" i="14"/>
  <c r="J1034" i="14" s="1"/>
  <c r="G1035" i="14"/>
  <c r="J1035" i="14" s="1"/>
  <c r="G1036" i="14"/>
  <c r="J1036" i="14" s="1"/>
  <c r="G1037" i="14"/>
  <c r="J1037" i="14" s="1"/>
  <c r="G1038" i="14"/>
  <c r="J1038" i="14" s="1"/>
  <c r="G1039" i="14"/>
  <c r="J1039" i="14" s="1"/>
  <c r="G1040" i="14"/>
  <c r="J1040" i="14" s="1"/>
  <c r="G1041" i="14"/>
  <c r="J1041" i="14" s="1"/>
  <c r="G1042" i="14"/>
  <c r="J1042" i="14" s="1"/>
  <c r="G1043" i="14"/>
  <c r="J1043" i="14" s="1"/>
  <c r="G1044" i="14"/>
  <c r="J1044" i="14" s="1"/>
  <c r="G1045" i="14"/>
  <c r="J1045" i="14" s="1"/>
  <c r="G1046" i="14"/>
  <c r="J1046" i="14" s="1"/>
  <c r="G1047" i="14"/>
  <c r="J1047" i="14" s="1"/>
  <c r="G1048" i="14"/>
  <c r="J1048" i="14" s="1"/>
  <c r="G1049" i="14"/>
  <c r="J1049" i="14" s="1"/>
  <c r="G1050" i="14"/>
  <c r="J1050" i="14" s="1"/>
  <c r="G1051" i="14"/>
  <c r="J1051" i="14" s="1"/>
  <c r="G1052" i="14"/>
  <c r="J1052" i="14" s="1"/>
  <c r="G1053" i="14"/>
  <c r="J1053" i="14" s="1"/>
  <c r="G1054" i="14"/>
  <c r="J1054" i="14" s="1"/>
  <c r="G1055" i="14"/>
  <c r="J1055" i="14" s="1"/>
  <c r="G1056" i="14"/>
  <c r="J1056" i="14" s="1"/>
  <c r="G1057" i="14"/>
  <c r="J1057" i="14" s="1"/>
  <c r="G1058" i="14"/>
  <c r="J1058" i="14" s="1"/>
  <c r="G1059" i="14"/>
  <c r="J1059" i="14" s="1"/>
  <c r="G1060" i="14"/>
  <c r="J1060" i="14" s="1"/>
  <c r="G1061" i="14"/>
  <c r="J1061" i="14" s="1"/>
  <c r="G1062" i="14"/>
  <c r="J1062" i="14" s="1"/>
  <c r="G1063" i="14"/>
  <c r="J1063" i="14" s="1"/>
  <c r="G1064" i="14"/>
  <c r="J1064" i="14" s="1"/>
  <c r="G1065" i="14"/>
  <c r="J1065" i="14" s="1"/>
  <c r="G1066" i="14"/>
  <c r="J1066" i="14" s="1"/>
  <c r="G1067" i="14"/>
  <c r="J1067" i="14" s="1"/>
  <c r="G1068" i="14"/>
  <c r="J1068" i="14" s="1"/>
  <c r="G1069" i="14"/>
  <c r="J1069" i="14" s="1"/>
  <c r="G1070" i="14"/>
  <c r="J1070" i="14" s="1"/>
  <c r="G1071" i="14"/>
  <c r="J1071" i="14" s="1"/>
  <c r="G1072" i="14"/>
  <c r="J1072" i="14" s="1"/>
  <c r="G1073" i="14"/>
  <c r="J1073" i="14" s="1"/>
  <c r="G1074" i="14"/>
  <c r="J1074" i="14" s="1"/>
  <c r="G1075" i="14"/>
  <c r="J1075" i="14" s="1"/>
  <c r="G1076" i="14"/>
  <c r="J1076" i="14" s="1"/>
  <c r="G1077" i="14"/>
  <c r="J1077" i="14" s="1"/>
  <c r="G1078" i="14"/>
  <c r="J1078" i="14" s="1"/>
  <c r="G1079" i="14"/>
  <c r="J1079" i="14" s="1"/>
  <c r="G1080" i="14"/>
  <c r="J1080" i="14" s="1"/>
  <c r="G1081" i="14"/>
  <c r="J1081" i="14" s="1"/>
  <c r="G1082" i="14"/>
  <c r="J1082" i="14" s="1"/>
  <c r="G1083" i="14"/>
  <c r="J1083" i="14" s="1"/>
  <c r="G1084" i="14"/>
  <c r="J1084" i="14" s="1"/>
  <c r="G1085" i="14"/>
  <c r="J1085" i="14" s="1"/>
  <c r="G1086" i="14"/>
  <c r="J1086" i="14" s="1"/>
  <c r="G1087" i="14"/>
  <c r="J1087" i="14" s="1"/>
  <c r="G1088" i="14"/>
  <c r="J1088" i="14" s="1"/>
  <c r="G1089" i="14"/>
  <c r="J1089" i="14" s="1"/>
  <c r="G1090" i="14"/>
  <c r="J1090" i="14" s="1"/>
  <c r="G1091" i="14"/>
  <c r="J1091" i="14" s="1"/>
  <c r="G1092" i="14"/>
  <c r="J1092" i="14" s="1"/>
  <c r="G1093" i="14"/>
  <c r="J1093" i="14" s="1"/>
  <c r="G1094" i="14"/>
  <c r="J1094" i="14" s="1"/>
  <c r="G1095" i="14"/>
  <c r="J1095" i="14" s="1"/>
  <c r="G1096" i="14"/>
  <c r="J1096" i="14" s="1"/>
  <c r="G1097" i="14"/>
  <c r="J1097" i="14" s="1"/>
  <c r="G1098" i="14"/>
  <c r="J1098" i="14" s="1"/>
  <c r="G1099" i="14"/>
  <c r="J1099" i="14" s="1"/>
  <c r="G1100" i="14"/>
  <c r="J1100" i="14" s="1"/>
  <c r="G1101" i="14"/>
  <c r="J1101" i="14" s="1"/>
  <c r="G1102" i="14"/>
  <c r="J1102" i="14" s="1"/>
  <c r="G1103" i="14"/>
  <c r="J1103" i="14" s="1"/>
  <c r="G1104" i="14"/>
  <c r="J1104" i="14" s="1"/>
  <c r="G1105" i="14"/>
  <c r="J1105" i="14" s="1"/>
  <c r="G1106" i="14"/>
  <c r="J1106" i="14" s="1"/>
  <c r="G1107" i="14"/>
  <c r="J1107" i="14" s="1"/>
  <c r="G1108" i="14"/>
  <c r="J1108" i="14" s="1"/>
  <c r="G1109" i="14"/>
  <c r="J1109" i="14" s="1"/>
  <c r="G1110" i="14"/>
  <c r="J1110" i="14" s="1"/>
  <c r="G1111" i="14"/>
  <c r="J1111" i="14" s="1"/>
  <c r="G1112" i="14"/>
  <c r="J1112" i="14" s="1"/>
  <c r="G1113" i="14"/>
  <c r="J1113" i="14" s="1"/>
  <c r="G1114" i="14"/>
  <c r="J1114" i="14" s="1"/>
  <c r="G1115" i="14"/>
  <c r="J1115" i="14" s="1"/>
  <c r="G1116" i="14"/>
  <c r="J1116" i="14" s="1"/>
  <c r="G1117" i="14"/>
  <c r="J1117" i="14" s="1"/>
  <c r="G1118" i="14"/>
  <c r="J1118" i="14" s="1"/>
  <c r="G1119" i="14"/>
  <c r="J1119" i="14" s="1"/>
  <c r="G1120" i="14"/>
  <c r="J1120" i="14" s="1"/>
  <c r="G1121" i="14"/>
  <c r="J1121" i="14" s="1"/>
  <c r="G1122" i="14"/>
  <c r="J1122" i="14" s="1"/>
  <c r="G1123" i="14"/>
  <c r="J1123" i="14" s="1"/>
  <c r="G1124" i="14"/>
  <c r="J1124" i="14" s="1"/>
  <c r="G1125" i="14"/>
  <c r="J1125" i="14" s="1"/>
  <c r="G1126" i="14"/>
  <c r="J1126" i="14" s="1"/>
  <c r="G1127" i="14"/>
  <c r="J1127" i="14" s="1"/>
  <c r="G1128" i="14"/>
  <c r="J1128" i="14" s="1"/>
  <c r="G1129" i="14"/>
  <c r="J1129" i="14" s="1"/>
  <c r="G1130" i="14"/>
  <c r="J1130" i="14" s="1"/>
  <c r="G1131" i="14"/>
  <c r="J1131" i="14" s="1"/>
  <c r="G1132" i="14"/>
  <c r="J1132" i="14" s="1"/>
  <c r="G1133" i="14"/>
  <c r="J1133" i="14" s="1"/>
  <c r="G1134" i="14"/>
  <c r="J1134" i="14" s="1"/>
  <c r="G1135" i="14"/>
  <c r="J1135" i="14" s="1"/>
  <c r="G1136" i="14"/>
  <c r="J1136" i="14" s="1"/>
  <c r="G1137" i="14"/>
  <c r="J1137" i="14" s="1"/>
  <c r="G1138" i="14"/>
  <c r="J1138" i="14" s="1"/>
  <c r="G1139" i="14"/>
  <c r="J1139" i="14" s="1"/>
  <c r="G1140" i="14"/>
  <c r="J1140" i="14" s="1"/>
  <c r="G1141" i="14"/>
  <c r="J1141" i="14" s="1"/>
  <c r="G1142" i="14"/>
  <c r="J1142" i="14" s="1"/>
  <c r="G1143" i="14"/>
  <c r="J1143" i="14" s="1"/>
  <c r="G1144" i="14"/>
  <c r="J1144" i="14" s="1"/>
  <c r="G1145" i="14"/>
  <c r="J1145" i="14" s="1"/>
  <c r="G1146" i="14"/>
  <c r="J1146" i="14" s="1"/>
  <c r="G1147" i="14"/>
  <c r="J1147" i="14" s="1"/>
  <c r="G1148" i="14"/>
  <c r="J1148" i="14" s="1"/>
  <c r="G1149" i="14"/>
  <c r="J1149" i="14" s="1"/>
  <c r="G1150" i="14"/>
  <c r="J1150" i="14" s="1"/>
  <c r="G1151" i="14"/>
  <c r="J1151" i="14" s="1"/>
  <c r="G1152" i="14"/>
  <c r="J1152" i="14" s="1"/>
  <c r="G1153" i="14"/>
  <c r="J1153" i="14" s="1"/>
  <c r="G1154" i="14"/>
  <c r="J1154" i="14" s="1"/>
  <c r="G1155" i="14"/>
  <c r="J1155" i="14" s="1"/>
  <c r="G1156" i="14"/>
  <c r="J1156" i="14" s="1"/>
  <c r="G1157" i="14"/>
  <c r="J1157" i="14" s="1"/>
  <c r="G1158" i="14"/>
  <c r="J1158" i="14" s="1"/>
  <c r="G1159" i="14"/>
  <c r="J1159" i="14" s="1"/>
  <c r="G1160" i="14"/>
  <c r="J1160" i="14" s="1"/>
  <c r="G1161" i="14"/>
  <c r="J1161" i="14" s="1"/>
  <c r="G1162" i="14"/>
  <c r="J1162" i="14" s="1"/>
  <c r="G1163" i="14"/>
  <c r="J1163" i="14" s="1"/>
  <c r="G1164" i="14"/>
  <c r="J1164" i="14" s="1"/>
  <c r="G1165" i="14"/>
  <c r="J1165" i="14" s="1"/>
  <c r="G1166" i="14"/>
  <c r="J1166" i="14" s="1"/>
  <c r="G1167" i="14"/>
  <c r="J1167" i="14" s="1"/>
  <c r="G1168" i="14"/>
  <c r="J1168" i="14" s="1"/>
  <c r="G1169" i="14"/>
  <c r="J1169" i="14" s="1"/>
  <c r="G1170" i="14"/>
  <c r="J1170" i="14" s="1"/>
  <c r="G1171" i="14"/>
  <c r="J1171" i="14" s="1"/>
  <c r="G1172" i="14"/>
  <c r="J1172" i="14" s="1"/>
  <c r="G1173" i="14"/>
  <c r="J1173" i="14" s="1"/>
  <c r="G1174" i="14"/>
  <c r="J1174" i="14" s="1"/>
  <c r="G1175" i="14"/>
  <c r="J1175" i="14" s="1"/>
  <c r="G1176" i="14"/>
  <c r="J1176" i="14" s="1"/>
  <c r="G1177" i="14"/>
  <c r="J1177" i="14" s="1"/>
  <c r="G1178" i="14"/>
  <c r="J1178" i="14" s="1"/>
  <c r="G1179" i="14"/>
  <c r="J1179" i="14" s="1"/>
  <c r="G1180" i="14"/>
  <c r="J1180" i="14" s="1"/>
  <c r="G1181" i="14"/>
  <c r="J1181" i="14" s="1"/>
  <c r="G1182" i="14"/>
  <c r="J1182" i="14" s="1"/>
  <c r="G1183" i="14"/>
  <c r="J1183" i="14" s="1"/>
  <c r="G1184" i="14"/>
  <c r="J1184" i="14" s="1"/>
  <c r="G1185" i="14"/>
  <c r="J1185" i="14" s="1"/>
  <c r="G1186" i="14"/>
  <c r="J1186" i="14" s="1"/>
  <c r="G1187" i="14"/>
  <c r="J1187" i="14" s="1"/>
  <c r="G1188" i="14"/>
  <c r="J1188" i="14" s="1"/>
  <c r="G1189" i="14"/>
  <c r="J1189" i="14" s="1"/>
  <c r="G1190" i="14"/>
  <c r="J1190" i="14" s="1"/>
  <c r="G1191" i="14"/>
  <c r="J1191" i="14" s="1"/>
  <c r="G1192" i="14"/>
  <c r="J1192" i="14" s="1"/>
  <c r="G1193" i="14"/>
  <c r="J1193" i="14" s="1"/>
  <c r="G1194" i="14"/>
  <c r="J1194" i="14" s="1"/>
  <c r="G1195" i="14"/>
  <c r="J1195" i="14" s="1"/>
  <c r="G1196" i="14"/>
  <c r="J1196" i="14" s="1"/>
  <c r="G1197" i="14"/>
  <c r="J1197" i="14" s="1"/>
  <c r="G1198" i="14"/>
  <c r="J1198" i="14" s="1"/>
  <c r="G1199" i="14"/>
  <c r="J1199" i="14" s="1"/>
  <c r="G1200" i="14"/>
  <c r="J1200" i="14" s="1"/>
  <c r="G1201" i="14"/>
  <c r="J1201" i="14" s="1"/>
  <c r="G1202" i="14"/>
  <c r="J1202" i="14" s="1"/>
  <c r="G1203" i="14"/>
  <c r="J1203" i="14" s="1"/>
  <c r="G1204" i="14"/>
  <c r="J1204" i="14" s="1"/>
  <c r="G1205" i="14"/>
  <c r="J1205" i="14" s="1"/>
  <c r="G1206" i="14"/>
  <c r="J1206" i="14" s="1"/>
  <c r="G1207" i="14"/>
  <c r="J1207" i="14" s="1"/>
  <c r="G1208" i="14"/>
  <c r="J1208" i="14" s="1"/>
  <c r="G1209" i="14"/>
  <c r="J1209" i="14" s="1"/>
  <c r="G1210" i="14"/>
  <c r="J1210" i="14" s="1"/>
  <c r="G1211" i="14"/>
  <c r="J1211" i="14" s="1"/>
  <c r="G1212" i="14"/>
  <c r="J1212" i="14" s="1"/>
  <c r="G1213" i="14"/>
  <c r="J1213" i="14" s="1"/>
  <c r="G1214" i="14"/>
  <c r="J1214" i="14" s="1"/>
  <c r="G1215" i="14"/>
  <c r="J1215" i="14" s="1"/>
  <c r="G1216" i="14"/>
  <c r="J1216" i="14" s="1"/>
  <c r="G1217" i="14"/>
  <c r="J1217" i="14" s="1"/>
  <c r="G1218" i="14"/>
  <c r="J1218" i="14" s="1"/>
  <c r="G1219" i="14"/>
  <c r="J1219" i="14" s="1"/>
  <c r="G1220" i="14"/>
  <c r="J1220" i="14" s="1"/>
  <c r="G1221" i="14"/>
  <c r="J1221" i="14" s="1"/>
  <c r="G1222" i="14"/>
  <c r="J1222" i="14" s="1"/>
  <c r="G1223" i="14"/>
  <c r="J1223" i="14" s="1"/>
  <c r="G1224" i="14"/>
  <c r="J1224" i="14" s="1"/>
  <c r="G1225" i="14"/>
  <c r="J1225" i="14" s="1"/>
  <c r="G1226" i="14"/>
  <c r="J1226" i="14" s="1"/>
  <c r="G1227" i="14"/>
  <c r="J1227" i="14" s="1"/>
  <c r="G1228" i="14"/>
  <c r="J1228" i="14" s="1"/>
  <c r="G1229" i="14"/>
  <c r="J1229" i="14" s="1"/>
  <c r="G1230" i="14"/>
  <c r="J1230" i="14" s="1"/>
  <c r="G1231" i="14"/>
  <c r="J1231" i="14" s="1"/>
  <c r="G1232" i="14"/>
  <c r="J1232" i="14" s="1"/>
  <c r="G1233" i="14"/>
  <c r="J1233" i="14" s="1"/>
  <c r="G1234" i="14"/>
  <c r="J1234" i="14" s="1"/>
  <c r="G1235" i="14"/>
  <c r="J1235" i="14" s="1"/>
  <c r="G1236" i="14"/>
  <c r="J1236" i="14" s="1"/>
  <c r="G1237" i="14"/>
  <c r="J1237" i="14" s="1"/>
  <c r="G1238" i="14"/>
  <c r="J1238" i="14" s="1"/>
  <c r="G1239" i="14"/>
  <c r="J1239" i="14" s="1"/>
  <c r="G1240" i="14"/>
  <c r="J1240" i="14" s="1"/>
  <c r="G1241" i="14"/>
  <c r="J1241" i="14" s="1"/>
  <c r="G1242" i="14"/>
  <c r="J1242" i="14" s="1"/>
  <c r="G1243" i="14"/>
  <c r="J1243" i="14" s="1"/>
  <c r="G1244" i="14"/>
  <c r="J1244" i="14" s="1"/>
  <c r="G1245" i="14"/>
  <c r="J1245" i="14" s="1"/>
  <c r="G1246" i="14"/>
  <c r="J1246" i="14" s="1"/>
  <c r="G1247" i="14"/>
  <c r="J1247" i="14" s="1"/>
  <c r="G1248" i="14"/>
  <c r="J1248" i="14" s="1"/>
  <c r="G1249" i="14"/>
  <c r="J1249" i="14" s="1"/>
  <c r="G1250" i="14"/>
  <c r="J1250" i="14" s="1"/>
  <c r="G1251" i="14"/>
  <c r="J1251" i="14" s="1"/>
  <c r="G1252" i="14"/>
  <c r="J1252" i="14" s="1"/>
  <c r="G1253" i="14"/>
  <c r="J1253" i="14" s="1"/>
  <c r="G1254" i="14"/>
  <c r="J1254" i="14" s="1"/>
  <c r="G1255" i="14"/>
  <c r="J1255" i="14" s="1"/>
  <c r="G1256" i="14"/>
  <c r="J1256" i="14" s="1"/>
  <c r="G1257" i="14"/>
  <c r="J1257" i="14" s="1"/>
  <c r="G1258" i="14"/>
  <c r="J1258" i="14" s="1"/>
  <c r="G1259" i="14"/>
  <c r="J1259" i="14" s="1"/>
  <c r="G1260" i="14"/>
  <c r="J1260" i="14" s="1"/>
  <c r="G1261" i="14"/>
  <c r="J1261" i="14" s="1"/>
  <c r="G1262" i="14"/>
  <c r="J1262" i="14" s="1"/>
  <c r="G1263" i="14"/>
  <c r="J1263" i="14" s="1"/>
  <c r="G1264" i="14"/>
  <c r="J1264" i="14" s="1"/>
  <c r="G1265" i="14"/>
  <c r="J1265" i="14" s="1"/>
  <c r="G1266" i="14"/>
  <c r="J1266" i="14" s="1"/>
  <c r="G1267" i="14"/>
  <c r="J1267" i="14" s="1"/>
  <c r="G1268" i="14"/>
  <c r="J1268" i="14" s="1"/>
  <c r="G1269" i="14"/>
  <c r="J1269" i="14" s="1"/>
  <c r="G1270" i="14"/>
  <c r="J1270" i="14" s="1"/>
  <c r="G1271" i="14"/>
  <c r="J1271" i="14" s="1"/>
  <c r="G1272" i="14"/>
  <c r="J1272" i="14" s="1"/>
  <c r="G1273" i="14"/>
  <c r="J1273" i="14" s="1"/>
  <c r="G1274" i="14"/>
  <c r="J1274" i="14" s="1"/>
  <c r="G1275" i="14"/>
  <c r="J1275" i="14" s="1"/>
  <c r="G1276" i="14"/>
  <c r="J1276" i="14" s="1"/>
  <c r="G1277" i="14"/>
  <c r="J1277" i="14" s="1"/>
  <c r="G1278" i="14"/>
  <c r="J1278" i="14" s="1"/>
  <c r="G1279" i="14"/>
  <c r="J1279" i="14" s="1"/>
  <c r="G1280" i="14"/>
  <c r="J1280" i="14" s="1"/>
  <c r="G1281" i="14"/>
  <c r="J1281" i="14" s="1"/>
  <c r="G1282" i="14"/>
  <c r="J1282" i="14" s="1"/>
  <c r="G1283" i="14"/>
  <c r="J1283" i="14" s="1"/>
  <c r="G1284" i="14"/>
  <c r="J1284" i="14" s="1"/>
  <c r="G1285" i="14"/>
  <c r="J1285" i="14" s="1"/>
  <c r="G1286" i="14"/>
  <c r="J1286" i="14" s="1"/>
  <c r="G1287" i="14"/>
  <c r="J1287" i="14" s="1"/>
  <c r="G1288" i="14"/>
  <c r="J1288" i="14" s="1"/>
  <c r="G1289" i="14"/>
  <c r="J1289" i="14" s="1"/>
  <c r="G1290" i="14"/>
  <c r="J1290" i="14" s="1"/>
  <c r="G1291" i="14"/>
  <c r="J1291" i="14" s="1"/>
  <c r="G1292" i="14"/>
  <c r="J1292" i="14" s="1"/>
  <c r="G1293" i="14"/>
  <c r="J1293" i="14" s="1"/>
  <c r="G1294" i="14"/>
  <c r="J1294" i="14" s="1"/>
  <c r="G1295" i="14"/>
  <c r="J1295" i="14" s="1"/>
  <c r="G1296" i="14"/>
  <c r="J1296" i="14" s="1"/>
  <c r="G1297" i="14"/>
  <c r="J1297" i="14" s="1"/>
  <c r="G1298" i="14"/>
  <c r="J1298" i="14" s="1"/>
  <c r="G1299" i="14"/>
  <c r="J1299" i="14" s="1"/>
  <c r="G1300" i="14"/>
  <c r="J1300" i="14" s="1"/>
  <c r="G1301" i="14"/>
  <c r="J1301" i="14" s="1"/>
  <c r="G1302" i="14"/>
  <c r="J1302" i="14" s="1"/>
  <c r="G1303" i="14"/>
  <c r="J1303" i="14" s="1"/>
  <c r="G1304" i="14"/>
  <c r="J1304" i="14" s="1"/>
  <c r="G1305" i="14"/>
  <c r="J1305" i="14" s="1"/>
  <c r="G1306" i="14"/>
  <c r="J1306" i="14" s="1"/>
  <c r="G1307" i="14"/>
  <c r="J1307" i="14" s="1"/>
  <c r="G1308" i="14"/>
  <c r="J1308" i="14" s="1"/>
  <c r="G1309" i="14"/>
  <c r="J1309" i="14" s="1"/>
  <c r="G1310" i="14"/>
  <c r="J1310" i="14" s="1"/>
  <c r="G1311" i="14"/>
  <c r="J1311" i="14" s="1"/>
  <c r="G1312" i="14"/>
  <c r="J1312" i="14" s="1"/>
  <c r="G1313" i="14"/>
  <c r="J1313" i="14" s="1"/>
  <c r="G1314" i="14"/>
  <c r="J1314" i="14" s="1"/>
  <c r="G1315" i="14"/>
  <c r="J1315" i="14" s="1"/>
  <c r="G1316" i="14"/>
  <c r="J1316" i="14" s="1"/>
  <c r="G1317" i="14"/>
  <c r="J1317" i="14" s="1"/>
  <c r="G1318" i="14"/>
  <c r="J1318" i="14" s="1"/>
  <c r="G1319" i="14"/>
  <c r="J1319" i="14" s="1"/>
  <c r="G1320" i="14"/>
  <c r="J1320" i="14" s="1"/>
  <c r="G1321" i="14"/>
  <c r="J1321" i="14" s="1"/>
  <c r="G1322" i="14"/>
  <c r="J1322" i="14" s="1"/>
  <c r="G1323" i="14"/>
  <c r="J1323" i="14" s="1"/>
  <c r="G1324" i="14"/>
  <c r="J1324" i="14" s="1"/>
  <c r="G1325" i="14"/>
  <c r="J1325" i="14" s="1"/>
  <c r="G1326" i="14"/>
  <c r="J1326" i="14" s="1"/>
  <c r="G1327" i="14"/>
  <c r="J1327" i="14" s="1"/>
  <c r="G1328" i="14"/>
  <c r="J1328" i="14" s="1"/>
  <c r="G1329" i="14"/>
  <c r="J1329" i="14" s="1"/>
  <c r="G1330" i="14"/>
  <c r="J1330" i="14" s="1"/>
  <c r="G1331" i="14"/>
  <c r="J1331" i="14" s="1"/>
  <c r="G1332" i="14"/>
  <c r="J1332" i="14" s="1"/>
  <c r="G1333" i="14"/>
  <c r="J1333" i="14" s="1"/>
  <c r="G1334" i="14"/>
  <c r="J1334" i="14" s="1"/>
  <c r="G1335" i="14"/>
  <c r="J1335" i="14" s="1"/>
  <c r="G1336" i="14"/>
  <c r="J1336" i="14" s="1"/>
  <c r="G1337" i="14"/>
  <c r="J1337" i="14" s="1"/>
  <c r="G1338" i="14"/>
  <c r="J1338" i="14" s="1"/>
  <c r="G1339" i="14"/>
  <c r="J1339" i="14" s="1"/>
  <c r="G1340" i="14"/>
  <c r="J1340" i="14" s="1"/>
  <c r="G1341" i="14"/>
  <c r="J1341" i="14" s="1"/>
  <c r="G1342" i="14"/>
  <c r="J1342" i="14" s="1"/>
  <c r="G1343" i="14"/>
  <c r="J1343" i="14" s="1"/>
  <c r="G1344" i="14"/>
  <c r="J1344" i="14" s="1"/>
  <c r="G1345" i="14"/>
  <c r="J1345" i="14" s="1"/>
  <c r="G1346" i="14"/>
  <c r="J1346" i="14" s="1"/>
  <c r="G1347" i="14"/>
  <c r="J1347" i="14" s="1"/>
  <c r="G1348" i="14"/>
  <c r="J1348" i="14" s="1"/>
  <c r="G1349" i="14"/>
  <c r="J1349" i="14" s="1"/>
  <c r="G1350" i="14"/>
  <c r="J1350" i="14" s="1"/>
  <c r="G1351" i="14"/>
  <c r="J1351" i="14" s="1"/>
  <c r="G1352" i="14"/>
  <c r="J1352" i="14" s="1"/>
  <c r="G1353" i="14"/>
  <c r="J1353" i="14" s="1"/>
  <c r="G1354" i="14"/>
  <c r="J1354" i="14" s="1"/>
  <c r="G1355" i="14"/>
  <c r="J1355" i="14" s="1"/>
  <c r="G1356" i="14"/>
  <c r="J1356" i="14" s="1"/>
  <c r="G1357" i="14"/>
  <c r="J1357" i="14" s="1"/>
  <c r="G1358" i="14"/>
  <c r="J1358" i="14" s="1"/>
  <c r="G1359" i="14"/>
  <c r="J1359" i="14" s="1"/>
  <c r="G1360" i="14"/>
  <c r="J1360" i="14" s="1"/>
  <c r="G1361" i="14"/>
  <c r="J1361" i="14" s="1"/>
  <c r="G1362" i="14"/>
  <c r="J1362" i="14" s="1"/>
  <c r="G1363" i="14"/>
  <c r="J1363" i="14" s="1"/>
  <c r="G1364" i="14"/>
  <c r="J1364" i="14" s="1"/>
  <c r="G1365" i="14"/>
  <c r="J1365" i="14" s="1"/>
  <c r="G1366" i="14"/>
  <c r="J1366" i="14" s="1"/>
  <c r="G1367" i="14"/>
  <c r="J1367" i="14" s="1"/>
  <c r="G1368" i="14"/>
  <c r="J1368" i="14" s="1"/>
  <c r="G1369" i="14"/>
  <c r="J1369" i="14" s="1"/>
  <c r="G1370" i="14"/>
  <c r="J1370" i="14" s="1"/>
  <c r="G1371" i="14"/>
  <c r="J1371" i="14" s="1"/>
  <c r="G1372" i="14"/>
  <c r="J1372" i="14" s="1"/>
  <c r="G1373" i="14"/>
  <c r="J1373" i="14" s="1"/>
  <c r="G1374" i="14"/>
  <c r="J1374" i="14" s="1"/>
  <c r="G1375" i="14"/>
  <c r="J1375" i="14" s="1"/>
  <c r="G1376" i="14"/>
  <c r="J1376" i="14" s="1"/>
  <c r="G1377" i="14"/>
  <c r="J1377" i="14" s="1"/>
  <c r="G1378" i="14"/>
  <c r="J1378" i="14" s="1"/>
  <c r="G1379" i="14"/>
  <c r="J1379" i="14" s="1"/>
  <c r="G1380" i="14"/>
  <c r="J1380" i="14" s="1"/>
  <c r="G1381" i="14"/>
  <c r="J1381" i="14" s="1"/>
  <c r="G1382" i="14"/>
  <c r="J1382" i="14" s="1"/>
  <c r="G1383" i="14"/>
  <c r="J1383" i="14" s="1"/>
  <c r="G1384" i="14"/>
  <c r="J1384" i="14" s="1"/>
  <c r="G1385" i="14"/>
  <c r="J1385" i="14" s="1"/>
  <c r="G1386" i="14"/>
  <c r="J1386" i="14" s="1"/>
  <c r="G1387" i="14"/>
  <c r="J1387" i="14" s="1"/>
  <c r="G1388" i="14"/>
  <c r="J1388" i="14" s="1"/>
  <c r="G1389" i="14"/>
  <c r="J1389" i="14" s="1"/>
  <c r="G1390" i="14"/>
  <c r="J1390" i="14" s="1"/>
  <c r="G1391" i="14"/>
  <c r="J1391" i="14" s="1"/>
  <c r="G1392" i="14"/>
  <c r="J1392" i="14" s="1"/>
  <c r="G1393" i="14"/>
  <c r="J1393" i="14" s="1"/>
  <c r="G1394" i="14"/>
  <c r="J1394" i="14" s="1"/>
  <c r="G1395" i="14"/>
  <c r="J1395" i="14" s="1"/>
  <c r="G1396" i="14"/>
  <c r="J1396" i="14" s="1"/>
  <c r="G1397" i="14"/>
  <c r="J1397" i="14" s="1"/>
  <c r="G1398" i="14"/>
  <c r="J1398" i="14" s="1"/>
  <c r="G1399" i="14"/>
  <c r="J1399" i="14" s="1"/>
  <c r="G1400" i="14"/>
  <c r="J1400" i="14" s="1"/>
  <c r="G1401" i="14"/>
  <c r="J1401" i="14" s="1"/>
  <c r="G1402" i="14"/>
  <c r="J1402" i="14" s="1"/>
  <c r="G1403" i="14"/>
  <c r="J1403" i="14" s="1"/>
  <c r="G1404" i="14"/>
  <c r="J1404" i="14" s="1"/>
  <c r="G1405" i="14"/>
  <c r="J1405" i="14" s="1"/>
  <c r="G1406" i="14"/>
  <c r="J1406" i="14" s="1"/>
  <c r="G1407" i="14"/>
  <c r="J1407" i="14" s="1"/>
  <c r="G1408" i="14"/>
  <c r="J1408" i="14" s="1"/>
  <c r="G1409" i="14"/>
  <c r="J1409" i="14" s="1"/>
  <c r="G1410" i="14"/>
  <c r="J1410" i="14" s="1"/>
  <c r="G1411" i="14"/>
  <c r="J1411" i="14" s="1"/>
  <c r="G1412" i="14"/>
  <c r="J1412" i="14" s="1"/>
  <c r="G1413" i="14"/>
  <c r="J1413" i="14" s="1"/>
  <c r="G1414" i="14"/>
  <c r="J1414" i="14" s="1"/>
  <c r="G1415" i="14"/>
  <c r="J1415" i="14" s="1"/>
  <c r="G1416" i="14"/>
  <c r="J1416" i="14" s="1"/>
  <c r="G1417" i="14"/>
  <c r="J1417" i="14" s="1"/>
  <c r="G1418" i="14"/>
  <c r="J1418" i="14" s="1"/>
  <c r="G1419" i="14"/>
  <c r="J1419" i="14" s="1"/>
  <c r="G1420" i="14"/>
  <c r="J1420" i="14" s="1"/>
  <c r="G1421" i="14"/>
  <c r="J1421" i="14" s="1"/>
  <c r="G1422" i="14"/>
  <c r="J1422" i="14" s="1"/>
  <c r="G1423" i="14"/>
  <c r="J1423" i="14" s="1"/>
  <c r="G1424" i="14"/>
  <c r="J1424" i="14" s="1"/>
  <c r="G1425" i="14"/>
  <c r="J1425" i="14" s="1"/>
  <c r="G1426" i="14"/>
  <c r="J1426" i="14" s="1"/>
  <c r="G1427" i="14"/>
  <c r="J1427" i="14" s="1"/>
  <c r="G1428" i="14"/>
  <c r="J1428" i="14" s="1"/>
  <c r="G1429" i="14"/>
  <c r="J1429" i="14" s="1"/>
  <c r="G1430" i="14"/>
  <c r="J1430" i="14" s="1"/>
  <c r="G1431" i="14"/>
  <c r="J1431" i="14" s="1"/>
  <c r="G1432" i="14"/>
  <c r="J1432" i="14" s="1"/>
  <c r="G1433" i="14"/>
  <c r="J1433" i="14" s="1"/>
  <c r="G1434" i="14"/>
  <c r="J1434" i="14" s="1"/>
  <c r="G1435" i="14"/>
  <c r="J1435" i="14" s="1"/>
  <c r="G1436" i="14"/>
  <c r="J1436" i="14" s="1"/>
  <c r="G1437" i="14"/>
  <c r="J1437" i="14" s="1"/>
  <c r="G1438" i="14"/>
  <c r="J1438" i="14" s="1"/>
  <c r="G1439" i="14"/>
  <c r="J1439" i="14" s="1"/>
  <c r="G1440" i="14"/>
  <c r="J1440" i="14" s="1"/>
  <c r="G1441" i="14"/>
  <c r="J1441" i="14" s="1"/>
  <c r="G1442" i="14"/>
  <c r="J1442" i="14" s="1"/>
  <c r="G1443" i="14"/>
  <c r="J1443" i="14" s="1"/>
  <c r="G1444" i="14"/>
  <c r="J1444" i="14" s="1"/>
  <c r="G1445" i="14"/>
  <c r="J1445" i="14" s="1"/>
  <c r="G1446" i="14"/>
  <c r="J1446" i="14" s="1"/>
  <c r="G1447" i="14"/>
  <c r="J1447" i="14" s="1"/>
  <c r="G1448" i="14"/>
  <c r="J1448" i="14" s="1"/>
  <c r="G1449" i="14"/>
  <c r="J1449" i="14" s="1"/>
  <c r="G1450" i="14"/>
  <c r="J1450" i="14" s="1"/>
  <c r="G1451" i="14"/>
  <c r="J1451" i="14" s="1"/>
  <c r="G1452" i="14"/>
  <c r="J1452" i="14" s="1"/>
  <c r="G1453" i="14"/>
  <c r="J1453" i="14" s="1"/>
  <c r="G1454" i="14"/>
  <c r="J1454" i="14" s="1"/>
  <c r="G1455" i="14"/>
  <c r="J1455" i="14" s="1"/>
  <c r="G1456" i="14"/>
  <c r="J1456" i="14" s="1"/>
  <c r="G1457" i="14"/>
  <c r="J1457" i="14" s="1"/>
  <c r="G1458" i="14"/>
  <c r="J1458" i="14" s="1"/>
  <c r="G1459" i="14"/>
  <c r="J1459" i="14" s="1"/>
  <c r="G1460" i="14"/>
  <c r="J1460" i="14" s="1"/>
  <c r="G1461" i="14"/>
  <c r="J1461" i="14" s="1"/>
  <c r="G1462" i="14"/>
  <c r="J1462" i="14" s="1"/>
  <c r="G1463" i="14"/>
  <c r="J1463" i="14" s="1"/>
  <c r="G1464" i="14"/>
  <c r="J1464" i="14" s="1"/>
  <c r="G1465" i="14"/>
  <c r="J1465" i="14" s="1"/>
  <c r="G1466" i="14"/>
  <c r="J1466" i="14" s="1"/>
  <c r="G1467" i="14"/>
  <c r="J1467" i="14" s="1"/>
  <c r="G1468" i="14"/>
  <c r="J1468" i="14" s="1"/>
  <c r="G1469" i="14"/>
  <c r="J1469" i="14" s="1"/>
  <c r="G1470" i="14"/>
  <c r="J1470" i="14" s="1"/>
  <c r="G1471" i="14"/>
  <c r="J1471" i="14" s="1"/>
  <c r="G1472" i="14"/>
  <c r="J1472" i="14" s="1"/>
  <c r="G1473" i="14"/>
  <c r="J1473" i="14" s="1"/>
  <c r="G1474" i="14"/>
  <c r="J1474" i="14" s="1"/>
  <c r="G1475" i="14"/>
  <c r="J1475" i="14" s="1"/>
  <c r="G1476" i="14"/>
  <c r="J1476" i="14" s="1"/>
  <c r="G1477" i="14"/>
  <c r="J1477" i="14" s="1"/>
  <c r="G1478" i="14"/>
  <c r="J1478" i="14" s="1"/>
  <c r="G1479" i="14"/>
  <c r="J1479" i="14" s="1"/>
  <c r="G1480" i="14"/>
  <c r="J1480" i="14" s="1"/>
  <c r="G1481" i="14"/>
  <c r="J1481" i="14" s="1"/>
  <c r="G1482" i="14"/>
  <c r="J1482" i="14" s="1"/>
  <c r="G1483" i="14"/>
  <c r="J1483" i="14" s="1"/>
  <c r="G1484" i="14"/>
  <c r="J1484" i="14" s="1"/>
  <c r="G1485" i="14"/>
  <c r="J1485" i="14" s="1"/>
  <c r="G1486" i="14"/>
  <c r="J1486" i="14" s="1"/>
  <c r="G1487" i="14"/>
  <c r="J1487" i="14" s="1"/>
  <c r="G1488" i="14"/>
  <c r="J1488" i="14" s="1"/>
  <c r="G1489" i="14"/>
  <c r="J1489" i="14" s="1"/>
  <c r="G1490" i="14"/>
  <c r="J1490" i="14" s="1"/>
  <c r="G1491" i="14"/>
  <c r="J1491" i="14" s="1"/>
  <c r="G1492" i="14"/>
  <c r="J1492" i="14" s="1"/>
  <c r="G1493" i="14"/>
  <c r="J1493" i="14" s="1"/>
  <c r="G1494" i="14"/>
  <c r="J1494" i="14" s="1"/>
  <c r="G1495" i="14"/>
  <c r="J1495" i="14" s="1"/>
  <c r="G1496" i="14"/>
  <c r="J1496" i="14" s="1"/>
  <c r="G1497" i="14"/>
  <c r="J1497" i="14" s="1"/>
  <c r="G1498" i="14"/>
  <c r="J1498" i="14" s="1"/>
  <c r="G1499" i="14"/>
  <c r="J1499" i="14" s="1"/>
  <c r="G1500" i="14"/>
  <c r="J1500" i="14" s="1"/>
  <c r="G1501" i="14"/>
  <c r="J1501" i="14" s="1"/>
  <c r="G1502" i="14"/>
  <c r="J1502" i="14" s="1"/>
  <c r="G1503" i="14"/>
  <c r="J1503" i="14" s="1"/>
  <c r="G1504" i="14"/>
  <c r="J1504" i="14" s="1"/>
  <c r="G1505" i="14"/>
  <c r="J1505" i="14" s="1"/>
  <c r="G1506" i="14"/>
  <c r="J1506" i="14" s="1"/>
  <c r="G1507" i="14"/>
  <c r="J1507" i="14" s="1"/>
  <c r="G1508" i="14"/>
  <c r="J1508" i="14" s="1"/>
  <c r="G1509" i="14"/>
  <c r="J1509" i="14" s="1"/>
  <c r="G1510" i="14"/>
  <c r="J1510" i="14" s="1"/>
  <c r="G1511" i="14"/>
  <c r="J1511" i="14" s="1"/>
  <c r="G1512" i="14"/>
  <c r="J1512" i="14" s="1"/>
  <c r="G1513" i="14"/>
  <c r="J1513" i="14" s="1"/>
  <c r="G1514" i="14"/>
  <c r="J1514" i="14" s="1"/>
  <c r="G1515" i="14"/>
  <c r="J1515" i="14" s="1"/>
  <c r="G1516" i="14"/>
  <c r="J1516" i="14" s="1"/>
  <c r="G1517" i="14"/>
  <c r="J1517" i="14" s="1"/>
  <c r="G1518" i="14"/>
  <c r="J1518" i="14" s="1"/>
  <c r="G1519" i="14"/>
  <c r="J1519" i="14" s="1"/>
  <c r="G1520" i="14"/>
  <c r="J1520" i="14" s="1"/>
  <c r="G1521" i="14"/>
  <c r="J1521" i="14" s="1"/>
  <c r="G1522" i="14"/>
  <c r="J1522" i="14" s="1"/>
  <c r="G1523" i="14"/>
  <c r="J1523" i="14" s="1"/>
  <c r="G1524" i="14"/>
  <c r="J1524" i="14" s="1"/>
  <c r="G1525" i="14"/>
  <c r="J1525" i="14" s="1"/>
  <c r="G1526" i="14"/>
  <c r="J1526" i="14" s="1"/>
  <c r="G1527" i="14"/>
  <c r="J1527" i="14" s="1"/>
  <c r="G1528" i="14"/>
  <c r="J1528" i="14" s="1"/>
  <c r="G1529" i="14"/>
  <c r="J1529" i="14" s="1"/>
  <c r="G1530" i="14"/>
  <c r="J1530" i="14" s="1"/>
  <c r="G1531" i="14"/>
  <c r="J1531" i="14" s="1"/>
  <c r="G1532" i="14"/>
  <c r="J1532" i="14" s="1"/>
  <c r="G1533" i="14"/>
  <c r="J1533" i="14" s="1"/>
  <c r="G1534" i="14"/>
  <c r="J1534" i="14" s="1"/>
  <c r="G1535" i="14"/>
  <c r="J1535" i="14" s="1"/>
  <c r="G1536" i="14"/>
  <c r="J1536" i="14" s="1"/>
  <c r="G1537" i="14"/>
  <c r="J1537" i="14" s="1"/>
  <c r="G1538" i="14"/>
  <c r="J1538" i="14" s="1"/>
  <c r="G1539" i="14"/>
  <c r="J1539" i="14" s="1"/>
  <c r="G1540" i="14"/>
  <c r="J1540" i="14" s="1"/>
  <c r="G1541" i="14"/>
  <c r="J1541" i="14" s="1"/>
  <c r="G1542" i="14"/>
  <c r="J1542" i="14" s="1"/>
  <c r="G1543" i="14"/>
  <c r="J1543" i="14" s="1"/>
  <c r="G1544" i="14"/>
  <c r="J1544" i="14" s="1"/>
  <c r="G1545" i="14"/>
  <c r="J1545" i="14" s="1"/>
  <c r="G1546" i="14"/>
  <c r="J1546" i="14" s="1"/>
  <c r="G1547" i="14"/>
  <c r="J1547" i="14" s="1"/>
  <c r="G1548" i="14"/>
  <c r="J1548" i="14" s="1"/>
  <c r="G1549" i="14"/>
  <c r="J1549" i="14" s="1"/>
  <c r="G1550" i="14"/>
  <c r="J1550" i="14" s="1"/>
  <c r="G1551" i="14"/>
  <c r="J1551" i="14" s="1"/>
  <c r="G1552" i="14"/>
  <c r="J1552" i="14" s="1"/>
  <c r="G1553" i="14"/>
  <c r="J1553" i="14" s="1"/>
  <c r="G1554" i="14"/>
  <c r="J1554" i="14" s="1"/>
  <c r="G1555" i="14"/>
  <c r="J1555" i="14" s="1"/>
  <c r="G1556" i="14"/>
  <c r="J1556" i="14" s="1"/>
  <c r="G1557" i="14"/>
  <c r="J1557" i="14" s="1"/>
  <c r="G1558" i="14"/>
  <c r="J1558" i="14" s="1"/>
  <c r="G1559" i="14"/>
  <c r="J1559" i="14" s="1"/>
  <c r="G1560" i="14"/>
  <c r="J1560" i="14" s="1"/>
  <c r="G1561" i="14"/>
  <c r="J1561" i="14" s="1"/>
  <c r="G1562" i="14"/>
  <c r="J1562" i="14" s="1"/>
  <c r="G1563" i="14"/>
  <c r="J1563" i="14" s="1"/>
  <c r="G1564" i="14"/>
  <c r="J1564" i="14" s="1"/>
  <c r="G1565" i="14"/>
  <c r="J1565" i="14" s="1"/>
  <c r="G1566" i="14"/>
  <c r="J1566" i="14" s="1"/>
  <c r="G1567" i="14"/>
  <c r="J1567" i="14" s="1"/>
  <c r="G1568" i="14"/>
  <c r="J1568" i="14" s="1"/>
  <c r="G1569" i="14"/>
  <c r="J1569" i="14" s="1"/>
  <c r="G1570" i="14"/>
  <c r="J1570" i="14" s="1"/>
  <c r="G1571" i="14"/>
  <c r="J1571" i="14" s="1"/>
  <c r="G1572" i="14"/>
  <c r="J1572" i="14" s="1"/>
  <c r="G1573" i="14"/>
  <c r="J1573" i="14" s="1"/>
  <c r="G1574" i="14"/>
  <c r="J1574" i="14" s="1"/>
  <c r="G1575" i="14"/>
  <c r="J1575" i="14" s="1"/>
  <c r="G1576" i="14"/>
  <c r="J1576" i="14" s="1"/>
  <c r="G1577" i="14"/>
  <c r="J1577" i="14" s="1"/>
  <c r="G1578" i="14"/>
  <c r="J1578" i="14" s="1"/>
  <c r="G1579" i="14"/>
  <c r="J1579" i="14" s="1"/>
  <c r="G1580" i="14"/>
  <c r="J1580" i="14" s="1"/>
  <c r="G1581" i="14"/>
  <c r="J1581" i="14" s="1"/>
  <c r="G1582" i="14"/>
  <c r="J1582" i="14" s="1"/>
  <c r="G1583" i="14"/>
  <c r="J1583" i="14" s="1"/>
  <c r="G1584" i="14"/>
  <c r="J1584" i="14" s="1"/>
  <c r="G1585" i="14"/>
  <c r="J1585" i="14" s="1"/>
  <c r="G1586" i="14"/>
  <c r="J1586" i="14" s="1"/>
  <c r="G1587" i="14"/>
  <c r="J1587" i="14" s="1"/>
  <c r="G1588" i="14"/>
  <c r="J1588" i="14" s="1"/>
  <c r="G1589" i="14"/>
  <c r="J1589" i="14" s="1"/>
  <c r="G1590" i="14"/>
  <c r="J1590" i="14" s="1"/>
  <c r="G1591" i="14"/>
  <c r="J1591" i="14" s="1"/>
  <c r="G1592" i="14"/>
  <c r="J1592" i="14" s="1"/>
  <c r="G1593" i="14"/>
  <c r="J1593" i="14" s="1"/>
  <c r="G1594" i="14"/>
  <c r="J1594" i="14" s="1"/>
  <c r="G1595" i="14"/>
  <c r="J1595" i="14" s="1"/>
  <c r="G1596" i="14"/>
  <c r="J1596" i="14" s="1"/>
  <c r="G1597" i="14"/>
  <c r="J1597" i="14" s="1"/>
  <c r="G1598" i="14"/>
  <c r="J1598" i="14" s="1"/>
  <c r="G1599" i="14"/>
  <c r="J1599" i="14" s="1"/>
  <c r="G1600" i="14"/>
  <c r="J1600" i="14" s="1"/>
  <c r="G1601" i="14"/>
  <c r="J1601" i="14" s="1"/>
  <c r="G1602" i="14"/>
  <c r="J1602" i="14" s="1"/>
  <c r="G1603" i="14"/>
  <c r="J1603" i="14" s="1"/>
  <c r="G1604" i="14"/>
  <c r="J1604" i="14" s="1"/>
  <c r="G1605" i="14"/>
  <c r="J1605" i="14" s="1"/>
  <c r="G1606" i="14"/>
  <c r="J1606" i="14" s="1"/>
  <c r="G1607" i="14"/>
  <c r="J1607" i="14" s="1"/>
  <c r="G1608" i="14"/>
  <c r="J1608" i="14" s="1"/>
  <c r="G1609" i="14"/>
  <c r="J1609" i="14" s="1"/>
  <c r="G1610" i="14"/>
  <c r="J1610" i="14" s="1"/>
  <c r="G1611" i="14"/>
  <c r="J1611" i="14" s="1"/>
  <c r="G1612" i="14"/>
  <c r="J1612" i="14" s="1"/>
  <c r="G1613" i="14"/>
  <c r="J1613" i="14" s="1"/>
  <c r="G1614" i="14"/>
  <c r="J1614" i="14" s="1"/>
  <c r="G1615" i="14"/>
  <c r="J1615" i="14" s="1"/>
  <c r="G1616" i="14"/>
  <c r="J1616" i="14" s="1"/>
  <c r="G1617" i="14"/>
  <c r="J1617" i="14" s="1"/>
  <c r="G1618" i="14"/>
  <c r="J1618" i="14" s="1"/>
  <c r="G1619" i="14"/>
  <c r="J1619" i="14" s="1"/>
  <c r="G1620" i="14"/>
  <c r="J1620" i="14" s="1"/>
  <c r="G1621" i="14"/>
  <c r="J1621" i="14" s="1"/>
  <c r="G1622" i="14"/>
  <c r="J1622" i="14" s="1"/>
  <c r="G1623" i="14"/>
  <c r="J1623" i="14" s="1"/>
  <c r="G1624" i="14"/>
  <c r="J1624" i="14" s="1"/>
  <c r="G1625" i="14"/>
  <c r="J1625" i="14" s="1"/>
  <c r="G1626" i="14"/>
  <c r="J1626" i="14" s="1"/>
  <c r="G1627" i="14"/>
  <c r="J1627" i="14" s="1"/>
  <c r="G1628" i="14"/>
  <c r="J1628" i="14" s="1"/>
  <c r="G1629" i="14"/>
  <c r="J1629" i="14" s="1"/>
  <c r="G1630" i="14"/>
  <c r="J1630" i="14" s="1"/>
  <c r="G1631" i="14"/>
  <c r="J1631" i="14" s="1"/>
  <c r="G1632" i="14"/>
  <c r="J1632" i="14" s="1"/>
  <c r="G1633" i="14"/>
  <c r="J1633" i="14" s="1"/>
  <c r="G1634" i="14"/>
  <c r="J1634" i="14" s="1"/>
  <c r="G1635" i="14"/>
  <c r="J1635" i="14" s="1"/>
  <c r="G1636" i="14"/>
  <c r="J1636" i="14" s="1"/>
  <c r="G1637" i="14"/>
  <c r="J1637" i="14" s="1"/>
  <c r="G1638" i="14"/>
  <c r="J1638" i="14" s="1"/>
  <c r="G1639" i="14"/>
  <c r="J1639" i="14" s="1"/>
  <c r="G1640" i="14"/>
  <c r="J1640" i="14" s="1"/>
  <c r="G1641" i="14"/>
  <c r="J1641" i="14" s="1"/>
  <c r="G1642" i="14"/>
  <c r="J1642" i="14" s="1"/>
  <c r="G1643" i="14"/>
  <c r="J1643" i="14" s="1"/>
  <c r="G1644" i="14"/>
  <c r="J1644" i="14" s="1"/>
  <c r="G1645" i="14"/>
  <c r="J1645" i="14" s="1"/>
  <c r="G1646" i="14"/>
  <c r="J1646" i="14" s="1"/>
  <c r="G1647" i="14"/>
  <c r="J1647" i="14" s="1"/>
  <c r="G1648" i="14"/>
  <c r="J1648" i="14" s="1"/>
  <c r="G1649" i="14"/>
  <c r="J1649" i="14" s="1"/>
  <c r="G1650" i="14"/>
  <c r="J1650" i="14" s="1"/>
  <c r="G1651" i="14"/>
  <c r="J1651" i="14" s="1"/>
  <c r="G1652" i="14"/>
  <c r="J1652" i="14" s="1"/>
  <c r="G1653" i="14"/>
  <c r="J1653" i="14" s="1"/>
  <c r="G1654" i="14"/>
  <c r="J1654" i="14" s="1"/>
  <c r="G1655" i="14"/>
  <c r="J1655" i="14" s="1"/>
  <c r="G1656" i="14"/>
  <c r="J1656" i="14" s="1"/>
  <c r="G1657" i="14"/>
  <c r="J1657" i="14" s="1"/>
  <c r="G1658" i="14"/>
  <c r="J1658" i="14" s="1"/>
  <c r="G1659" i="14"/>
  <c r="J1659" i="14" s="1"/>
  <c r="G1660" i="14"/>
  <c r="J1660" i="14" s="1"/>
  <c r="G1661" i="14"/>
  <c r="J1661" i="14" s="1"/>
  <c r="G1662" i="14"/>
  <c r="J1662" i="14" s="1"/>
  <c r="G1663" i="14"/>
  <c r="J1663" i="14" s="1"/>
  <c r="G1664" i="14"/>
  <c r="J1664" i="14" s="1"/>
  <c r="G1665" i="14"/>
  <c r="J1665" i="14" s="1"/>
  <c r="G1666" i="14"/>
  <c r="J1666" i="14" s="1"/>
  <c r="G1667" i="14"/>
  <c r="J1667" i="14" s="1"/>
  <c r="G1668" i="14"/>
  <c r="J1668" i="14" s="1"/>
  <c r="G1669" i="14"/>
  <c r="J1669" i="14" s="1"/>
  <c r="G1670" i="14"/>
  <c r="J1670" i="14" s="1"/>
  <c r="G1671" i="14"/>
  <c r="J1671" i="14" s="1"/>
  <c r="G1672" i="14"/>
  <c r="J1672" i="14" s="1"/>
  <c r="G1673" i="14"/>
  <c r="J1673" i="14" s="1"/>
  <c r="G1674" i="14"/>
  <c r="J1674" i="14" s="1"/>
  <c r="G1675" i="14"/>
  <c r="J1675" i="14" s="1"/>
  <c r="G1676" i="14"/>
  <c r="J1676" i="14" s="1"/>
  <c r="G1677" i="14"/>
  <c r="J1677" i="14" s="1"/>
  <c r="G1678" i="14"/>
  <c r="J1678" i="14" s="1"/>
  <c r="G1679" i="14"/>
  <c r="J1679" i="14" s="1"/>
  <c r="G1680" i="14"/>
  <c r="J1680" i="14" s="1"/>
  <c r="G1681" i="14"/>
  <c r="J1681" i="14" s="1"/>
  <c r="G1682" i="14"/>
  <c r="J1682" i="14" s="1"/>
  <c r="G1683" i="14"/>
  <c r="J1683" i="14" s="1"/>
  <c r="G1684" i="14"/>
  <c r="J1684" i="14" s="1"/>
  <c r="G1685" i="14"/>
  <c r="J1685" i="14" s="1"/>
  <c r="G1686" i="14"/>
  <c r="J1686" i="14" s="1"/>
  <c r="G1687" i="14"/>
  <c r="J1687" i="14" s="1"/>
  <c r="G1688" i="14"/>
  <c r="J1688" i="14" s="1"/>
  <c r="G1689" i="14"/>
  <c r="J1689" i="14" s="1"/>
  <c r="G1690" i="14"/>
  <c r="J1690" i="14" s="1"/>
  <c r="G1691" i="14"/>
  <c r="J1691" i="14" s="1"/>
  <c r="G1692" i="14"/>
  <c r="J1692" i="14" s="1"/>
  <c r="G1693" i="14"/>
  <c r="J1693" i="14" s="1"/>
  <c r="G1694" i="14"/>
  <c r="J1694" i="14" s="1"/>
  <c r="G1695" i="14"/>
  <c r="J1695" i="14" s="1"/>
  <c r="G1696" i="14"/>
  <c r="J1696" i="14" s="1"/>
  <c r="G1697" i="14"/>
  <c r="J1697" i="14" s="1"/>
  <c r="G1698" i="14"/>
  <c r="J1698" i="14" s="1"/>
  <c r="G1699" i="14"/>
  <c r="J1699" i="14" s="1"/>
  <c r="G1700" i="14"/>
  <c r="J1700" i="14" s="1"/>
  <c r="G1701" i="14"/>
  <c r="J1701" i="14" s="1"/>
  <c r="G1702" i="14"/>
  <c r="J1702" i="14" s="1"/>
  <c r="G1703" i="14"/>
  <c r="J1703" i="14" s="1"/>
  <c r="G1704" i="14"/>
  <c r="J1704" i="14" s="1"/>
  <c r="G1705" i="14"/>
  <c r="J1705" i="14" s="1"/>
  <c r="G1706" i="14"/>
  <c r="J1706" i="14" s="1"/>
  <c r="G1707" i="14"/>
  <c r="J1707" i="14" s="1"/>
  <c r="G1708" i="14"/>
  <c r="J1708" i="14" s="1"/>
  <c r="G1709" i="14"/>
  <c r="J1709" i="14" s="1"/>
  <c r="G1710" i="14"/>
  <c r="J1710" i="14" s="1"/>
  <c r="G1711" i="14"/>
  <c r="J1711" i="14" s="1"/>
  <c r="G1712" i="14"/>
  <c r="J1712" i="14" s="1"/>
  <c r="G1713" i="14"/>
  <c r="J1713" i="14" s="1"/>
  <c r="G1714" i="14"/>
  <c r="J1714" i="14" s="1"/>
  <c r="G1715" i="14"/>
  <c r="J1715" i="14" s="1"/>
  <c r="G1716" i="14"/>
  <c r="J1716" i="14" s="1"/>
  <c r="G1717" i="14"/>
  <c r="J1717" i="14" s="1"/>
  <c r="G1718" i="14"/>
  <c r="J1718" i="14" s="1"/>
  <c r="G1719" i="14"/>
  <c r="J1719" i="14" s="1"/>
  <c r="G1720" i="14"/>
  <c r="J1720" i="14" s="1"/>
  <c r="G1721" i="14"/>
  <c r="J1721" i="14" s="1"/>
  <c r="G1722" i="14"/>
  <c r="J1722" i="14" s="1"/>
  <c r="G1723" i="14"/>
  <c r="J1723" i="14" s="1"/>
  <c r="G1724" i="14"/>
  <c r="J1724" i="14" s="1"/>
  <c r="G1725" i="14"/>
  <c r="J1725" i="14" s="1"/>
  <c r="G1726" i="14"/>
  <c r="J1726" i="14" s="1"/>
  <c r="G1727" i="14"/>
  <c r="J1727" i="14" s="1"/>
  <c r="G1728" i="14"/>
  <c r="J1728" i="14" s="1"/>
  <c r="G1729" i="14"/>
  <c r="J1729" i="14" s="1"/>
  <c r="G1730" i="14"/>
  <c r="J1730" i="14" s="1"/>
  <c r="G1731" i="14"/>
  <c r="J1731" i="14" s="1"/>
  <c r="G1732" i="14"/>
  <c r="J1732" i="14" s="1"/>
  <c r="G1733" i="14"/>
  <c r="J1733" i="14" s="1"/>
  <c r="G1734" i="14"/>
  <c r="J1734" i="14" s="1"/>
  <c r="G1735" i="14"/>
  <c r="J1735" i="14" s="1"/>
  <c r="G1736" i="14"/>
  <c r="J1736" i="14" s="1"/>
  <c r="G1737" i="14"/>
  <c r="J1737" i="14" s="1"/>
  <c r="G1738" i="14"/>
  <c r="J1738" i="14" s="1"/>
  <c r="G1739" i="14"/>
  <c r="J1739" i="14" s="1"/>
  <c r="G1740" i="14"/>
  <c r="J1740" i="14" s="1"/>
  <c r="G1741" i="14"/>
  <c r="J1741" i="14" s="1"/>
  <c r="G1742" i="14"/>
  <c r="J1742" i="14" s="1"/>
  <c r="G1743" i="14"/>
  <c r="J1743" i="14" s="1"/>
  <c r="G1744" i="14"/>
  <c r="J1744" i="14" s="1"/>
  <c r="G1745" i="14"/>
  <c r="J1745" i="14" s="1"/>
  <c r="G1746" i="14"/>
  <c r="J1746" i="14" s="1"/>
  <c r="G1747" i="14"/>
  <c r="J1747" i="14" s="1"/>
  <c r="G1748" i="14"/>
  <c r="J1748" i="14" s="1"/>
  <c r="G1749" i="14"/>
  <c r="J1749" i="14" s="1"/>
  <c r="G1750" i="14"/>
  <c r="J1750" i="14" s="1"/>
  <c r="G1751" i="14"/>
  <c r="J1751" i="14" s="1"/>
  <c r="G1752" i="14"/>
  <c r="J1752" i="14" s="1"/>
  <c r="G1753" i="14"/>
  <c r="J1753" i="14" s="1"/>
  <c r="G1754" i="14"/>
  <c r="J1754" i="14" s="1"/>
  <c r="G1755" i="14"/>
  <c r="J1755" i="14" s="1"/>
  <c r="G1756" i="14"/>
  <c r="J1756" i="14" s="1"/>
  <c r="G1757" i="14"/>
  <c r="J1757" i="14" s="1"/>
  <c r="G1758" i="14"/>
  <c r="J1758" i="14" s="1"/>
  <c r="G1759" i="14"/>
  <c r="J1759" i="14" s="1"/>
  <c r="G1760" i="14"/>
  <c r="J1760" i="14" s="1"/>
  <c r="G1761" i="14"/>
  <c r="J1761" i="14" s="1"/>
  <c r="G1762" i="14"/>
  <c r="J1762" i="14" s="1"/>
  <c r="G1763" i="14"/>
  <c r="J1763" i="14" s="1"/>
  <c r="G1764" i="14"/>
  <c r="J1764" i="14" s="1"/>
  <c r="G1765" i="14"/>
  <c r="J1765" i="14" s="1"/>
  <c r="G1766" i="14"/>
  <c r="J1766" i="14" s="1"/>
  <c r="G1767" i="14"/>
  <c r="J1767" i="14" s="1"/>
  <c r="G1768" i="14"/>
  <c r="J1768" i="14" s="1"/>
  <c r="G1769" i="14"/>
  <c r="J1769" i="14" s="1"/>
  <c r="G1770" i="14"/>
  <c r="J1770" i="14" s="1"/>
  <c r="G1771" i="14"/>
  <c r="J1771" i="14" s="1"/>
  <c r="G1772" i="14"/>
  <c r="J1772" i="14" s="1"/>
  <c r="G1773" i="14"/>
  <c r="J1773" i="14" s="1"/>
  <c r="G1774" i="14"/>
  <c r="J1774" i="14" s="1"/>
  <c r="G1775" i="14"/>
  <c r="J1775" i="14" s="1"/>
  <c r="G1776" i="14"/>
  <c r="J1776" i="14" s="1"/>
  <c r="G1777" i="14"/>
  <c r="J1777" i="14" s="1"/>
  <c r="G1778" i="14"/>
  <c r="J1778" i="14" s="1"/>
  <c r="G1779" i="14"/>
  <c r="J1779" i="14" s="1"/>
  <c r="G1780" i="14"/>
  <c r="J1780" i="14" s="1"/>
  <c r="G1781" i="14"/>
  <c r="J1781" i="14" s="1"/>
  <c r="G1782" i="14"/>
  <c r="J1782" i="14" s="1"/>
  <c r="G1783" i="14"/>
  <c r="J1783" i="14" s="1"/>
  <c r="G1784" i="14"/>
  <c r="J1784" i="14" s="1"/>
  <c r="G1785" i="14"/>
  <c r="J1785" i="14" s="1"/>
  <c r="G1786" i="14"/>
  <c r="J1786" i="14" s="1"/>
  <c r="G1787" i="14"/>
  <c r="J1787" i="14" s="1"/>
  <c r="G1788" i="14"/>
  <c r="J1788" i="14" s="1"/>
  <c r="G1789" i="14"/>
  <c r="J1789" i="14" s="1"/>
  <c r="G1790" i="14"/>
  <c r="J1790" i="14" s="1"/>
  <c r="G1791" i="14"/>
  <c r="J1791" i="14" s="1"/>
  <c r="G1792" i="14"/>
  <c r="J1792" i="14" s="1"/>
  <c r="G1793" i="14"/>
  <c r="J1793" i="14" s="1"/>
  <c r="G1794" i="14"/>
  <c r="J1794" i="14" s="1"/>
  <c r="G1795" i="14"/>
  <c r="J1795" i="14" s="1"/>
  <c r="G1796" i="14"/>
  <c r="J1796" i="14" s="1"/>
  <c r="G1797" i="14"/>
  <c r="J1797" i="14" s="1"/>
  <c r="G1798" i="14"/>
  <c r="J1798" i="14" s="1"/>
  <c r="G1799" i="14"/>
  <c r="J1799" i="14" s="1"/>
  <c r="G1800" i="14"/>
  <c r="J1800" i="14" s="1"/>
  <c r="G1801" i="14"/>
  <c r="J1801" i="14" s="1"/>
  <c r="G1802" i="14"/>
  <c r="J1802" i="14" s="1"/>
  <c r="G1803" i="14"/>
  <c r="J1803" i="14" s="1"/>
  <c r="G1804" i="14"/>
  <c r="J1804" i="14" s="1"/>
  <c r="G1805" i="14"/>
  <c r="J1805" i="14" s="1"/>
  <c r="G1806" i="14"/>
  <c r="J1806" i="14" s="1"/>
  <c r="G1807" i="14"/>
  <c r="J1807" i="14" s="1"/>
  <c r="G1808" i="14"/>
  <c r="J1808" i="14" s="1"/>
  <c r="G1809" i="14"/>
  <c r="J1809" i="14" s="1"/>
  <c r="G1810" i="14"/>
  <c r="J1810" i="14" s="1"/>
  <c r="G1811" i="14"/>
  <c r="J1811" i="14" s="1"/>
  <c r="G1812" i="14"/>
  <c r="J1812" i="14" s="1"/>
  <c r="G1813" i="14"/>
  <c r="J1813" i="14" s="1"/>
  <c r="G1814" i="14"/>
  <c r="J1814" i="14" s="1"/>
  <c r="G1815" i="14"/>
  <c r="J1815" i="14" s="1"/>
  <c r="G1816" i="14"/>
  <c r="J1816" i="14" s="1"/>
  <c r="G1817" i="14"/>
  <c r="J1817" i="14" s="1"/>
  <c r="G1818" i="14"/>
  <c r="J1818" i="14" s="1"/>
  <c r="G1819" i="14"/>
  <c r="J1819" i="14" s="1"/>
  <c r="G1820" i="14"/>
  <c r="J1820" i="14" s="1"/>
  <c r="G1821" i="14"/>
  <c r="J1821" i="14" s="1"/>
  <c r="G1822" i="14"/>
  <c r="J1822" i="14" s="1"/>
  <c r="G1823" i="14"/>
  <c r="J1823" i="14" s="1"/>
  <c r="G1824" i="14"/>
  <c r="J1824" i="14" s="1"/>
  <c r="G1825" i="14"/>
  <c r="J1825" i="14" s="1"/>
  <c r="G1826" i="14"/>
  <c r="J1826" i="14" s="1"/>
  <c r="G1827" i="14"/>
  <c r="J1827" i="14" s="1"/>
  <c r="G1828" i="14"/>
  <c r="J1828" i="14" s="1"/>
  <c r="G1829" i="14"/>
  <c r="J1829" i="14" s="1"/>
  <c r="G1830" i="14"/>
  <c r="J1830" i="14" s="1"/>
  <c r="G1831" i="14"/>
  <c r="J1831" i="14" s="1"/>
  <c r="G1832" i="14"/>
  <c r="J1832" i="14" s="1"/>
  <c r="G1833" i="14"/>
  <c r="J1833" i="14" s="1"/>
  <c r="G1834" i="14"/>
  <c r="J1834" i="14" s="1"/>
  <c r="G1835" i="14"/>
  <c r="J1835" i="14" s="1"/>
  <c r="G1836" i="14"/>
  <c r="J1836" i="14" s="1"/>
  <c r="G1837" i="14"/>
  <c r="J1837" i="14" s="1"/>
  <c r="G1838" i="14"/>
  <c r="J1838" i="14" s="1"/>
  <c r="G1839" i="14"/>
  <c r="J1839" i="14" s="1"/>
  <c r="G1840" i="14"/>
  <c r="J1840" i="14" s="1"/>
  <c r="G1841" i="14"/>
  <c r="J1841" i="14" s="1"/>
  <c r="G1842" i="14"/>
  <c r="J1842" i="14" s="1"/>
  <c r="G1843" i="14"/>
  <c r="J1843" i="14" s="1"/>
  <c r="G1844" i="14"/>
  <c r="J1844" i="14" s="1"/>
  <c r="G1845" i="14"/>
  <c r="J1845" i="14" s="1"/>
  <c r="G1846" i="14"/>
  <c r="J1846" i="14" s="1"/>
  <c r="G1847" i="14"/>
  <c r="J1847" i="14" s="1"/>
  <c r="G1848" i="14"/>
  <c r="J1848" i="14" s="1"/>
  <c r="G1849" i="14"/>
  <c r="J1849" i="14" s="1"/>
  <c r="G1850" i="14"/>
  <c r="J1850" i="14" s="1"/>
  <c r="G1851" i="14"/>
  <c r="J1851" i="14" s="1"/>
  <c r="G1852" i="14"/>
  <c r="J1852" i="14" s="1"/>
  <c r="G1853" i="14"/>
  <c r="J1853" i="14" s="1"/>
  <c r="G1854" i="14"/>
  <c r="J1854" i="14" s="1"/>
  <c r="G1855" i="14"/>
  <c r="J1855" i="14" s="1"/>
  <c r="G1856" i="14"/>
  <c r="J1856" i="14" s="1"/>
  <c r="G1857" i="14"/>
  <c r="J1857" i="14" s="1"/>
  <c r="G1858" i="14"/>
  <c r="J1858" i="14" s="1"/>
  <c r="G1859" i="14"/>
  <c r="J1859" i="14" s="1"/>
  <c r="G1860" i="14"/>
  <c r="J1860" i="14" s="1"/>
  <c r="G1861" i="14"/>
  <c r="J1861" i="14" s="1"/>
  <c r="G1862" i="14"/>
  <c r="J1862" i="14" s="1"/>
  <c r="G1863" i="14"/>
  <c r="J1863" i="14" s="1"/>
  <c r="G1864" i="14"/>
  <c r="J1864" i="14" s="1"/>
  <c r="G1865" i="14"/>
  <c r="J1865" i="14" s="1"/>
  <c r="G1866" i="14"/>
  <c r="J1866" i="14" s="1"/>
  <c r="G1867" i="14"/>
  <c r="J1867" i="14" s="1"/>
  <c r="G1868" i="14"/>
  <c r="J1868" i="14" s="1"/>
  <c r="G1869" i="14"/>
  <c r="J1869" i="14" s="1"/>
  <c r="G1870" i="14"/>
  <c r="J1870" i="14" s="1"/>
  <c r="G1871" i="14"/>
  <c r="J1871" i="14" s="1"/>
  <c r="G1872" i="14"/>
  <c r="J1872" i="14" s="1"/>
  <c r="G1873" i="14"/>
  <c r="J1873" i="14" s="1"/>
  <c r="G1874" i="14"/>
  <c r="J1874" i="14" s="1"/>
  <c r="G1875" i="14"/>
  <c r="J1875" i="14" s="1"/>
  <c r="G1876" i="14"/>
  <c r="J1876" i="14" s="1"/>
  <c r="G1877" i="14"/>
  <c r="J1877" i="14" s="1"/>
  <c r="G1878" i="14"/>
  <c r="J1878" i="14" s="1"/>
  <c r="G1879" i="14"/>
  <c r="J1879" i="14" s="1"/>
  <c r="G1880" i="14"/>
  <c r="J1880" i="14" s="1"/>
  <c r="G1881" i="14"/>
  <c r="J1881" i="14" s="1"/>
  <c r="G1882" i="14"/>
  <c r="J1882" i="14" s="1"/>
  <c r="G1883" i="14"/>
  <c r="J1883" i="14" s="1"/>
  <c r="G1884" i="14"/>
  <c r="J1884" i="14" s="1"/>
  <c r="G1885" i="14"/>
  <c r="J1885" i="14" s="1"/>
  <c r="G1886" i="14"/>
  <c r="J1886" i="14" s="1"/>
  <c r="G1887" i="14"/>
  <c r="J1887" i="14" s="1"/>
  <c r="G1888" i="14"/>
  <c r="J1888" i="14" s="1"/>
  <c r="G1889" i="14"/>
  <c r="J1889" i="14" s="1"/>
  <c r="G1890" i="14"/>
  <c r="J1890" i="14" s="1"/>
  <c r="G1891" i="14"/>
  <c r="J1891" i="14" s="1"/>
  <c r="G1892" i="14"/>
  <c r="J1892" i="14" s="1"/>
  <c r="G1893" i="14"/>
  <c r="J1893" i="14" s="1"/>
  <c r="G1894" i="14"/>
  <c r="J1894" i="14" s="1"/>
  <c r="G1895" i="14"/>
  <c r="J1895" i="14" s="1"/>
  <c r="G1896" i="14"/>
  <c r="J1896" i="14" s="1"/>
  <c r="G1897" i="14"/>
  <c r="J1897" i="14" s="1"/>
  <c r="G1898" i="14"/>
  <c r="J1898" i="14" s="1"/>
  <c r="G1899" i="14"/>
  <c r="J1899" i="14" s="1"/>
  <c r="G1900" i="14"/>
  <c r="J1900" i="14" s="1"/>
  <c r="G1901" i="14"/>
  <c r="J1901" i="14" s="1"/>
  <c r="G1902" i="14"/>
  <c r="J1902" i="14" s="1"/>
  <c r="G1903" i="14"/>
  <c r="J1903" i="14" s="1"/>
  <c r="G1904" i="14"/>
  <c r="J1904" i="14" s="1"/>
  <c r="G1905" i="14"/>
  <c r="J1905" i="14" s="1"/>
  <c r="G1906" i="14"/>
  <c r="J1906" i="14" s="1"/>
  <c r="G1907" i="14"/>
  <c r="J1907" i="14" s="1"/>
  <c r="G1908" i="14"/>
  <c r="J1908" i="14" s="1"/>
  <c r="G1909" i="14"/>
  <c r="J1909" i="14" s="1"/>
  <c r="G1910" i="14"/>
  <c r="J1910" i="14" s="1"/>
  <c r="G1911" i="14"/>
  <c r="J1911" i="14" s="1"/>
  <c r="G1912" i="14"/>
  <c r="J1912" i="14" s="1"/>
  <c r="G1913" i="14"/>
  <c r="J1913" i="14" s="1"/>
  <c r="G1914" i="14"/>
  <c r="J1914" i="14" s="1"/>
  <c r="G1915" i="14"/>
  <c r="J1915" i="14" s="1"/>
  <c r="G1916" i="14"/>
  <c r="J1916" i="14" s="1"/>
  <c r="G1917" i="14"/>
  <c r="J1917" i="14" s="1"/>
  <c r="G1918" i="14"/>
  <c r="J1918" i="14" s="1"/>
  <c r="G1919" i="14"/>
  <c r="J1919" i="14" s="1"/>
  <c r="G1920" i="14"/>
  <c r="J1920" i="14" s="1"/>
  <c r="G1921" i="14"/>
  <c r="J1921" i="14" s="1"/>
  <c r="G1922" i="14"/>
  <c r="J1922" i="14" s="1"/>
  <c r="G1923" i="14"/>
  <c r="J1923" i="14" s="1"/>
  <c r="G1924" i="14"/>
  <c r="J1924" i="14" s="1"/>
  <c r="G1925" i="14"/>
  <c r="J1925" i="14" s="1"/>
  <c r="G1926" i="14"/>
  <c r="J1926" i="14" s="1"/>
  <c r="G1927" i="14"/>
  <c r="J1927" i="14" s="1"/>
  <c r="G1928" i="14"/>
  <c r="J1928" i="14" s="1"/>
  <c r="G1929" i="14"/>
  <c r="J1929" i="14" s="1"/>
  <c r="G1930" i="14"/>
  <c r="J1930" i="14" s="1"/>
  <c r="G1931" i="14"/>
  <c r="J1931" i="14" s="1"/>
  <c r="G1932" i="14"/>
  <c r="J1932" i="14" s="1"/>
  <c r="G1933" i="14"/>
  <c r="J1933" i="14" s="1"/>
  <c r="G1934" i="14"/>
  <c r="J1934" i="14" s="1"/>
  <c r="G1935" i="14"/>
  <c r="J1935" i="14" s="1"/>
  <c r="G1936" i="14"/>
  <c r="J1936" i="14" s="1"/>
  <c r="G1937" i="14"/>
  <c r="J1937" i="14" s="1"/>
  <c r="G1938" i="14"/>
  <c r="J1938" i="14" s="1"/>
  <c r="G1939" i="14"/>
  <c r="J1939" i="14" s="1"/>
  <c r="G1940" i="14"/>
  <c r="J1940" i="14" s="1"/>
  <c r="G1941" i="14"/>
  <c r="J1941" i="14" s="1"/>
  <c r="G1942" i="14"/>
  <c r="J1942" i="14" s="1"/>
  <c r="G1943" i="14"/>
  <c r="J1943" i="14" s="1"/>
  <c r="G1944" i="14"/>
  <c r="J1944" i="14" s="1"/>
  <c r="G1945" i="14"/>
  <c r="J1945" i="14" s="1"/>
  <c r="G1946" i="14"/>
  <c r="J1946" i="14" s="1"/>
  <c r="G1947" i="14"/>
  <c r="J1947" i="14" s="1"/>
  <c r="G1948" i="14"/>
  <c r="J1948" i="14" s="1"/>
  <c r="G1949" i="14"/>
  <c r="J1949" i="14" s="1"/>
  <c r="G1950" i="14"/>
  <c r="J1950" i="14" s="1"/>
  <c r="G1951" i="14"/>
  <c r="J1951" i="14" s="1"/>
  <c r="G1952" i="14"/>
  <c r="J1952" i="14" s="1"/>
  <c r="G1953" i="14"/>
  <c r="J1953" i="14" s="1"/>
  <c r="G1954" i="14"/>
  <c r="J1954" i="14" s="1"/>
  <c r="G1955" i="14"/>
  <c r="J1955" i="14" s="1"/>
  <c r="G1956" i="14"/>
  <c r="J1956" i="14" s="1"/>
  <c r="G1957" i="14"/>
  <c r="J1957" i="14" s="1"/>
  <c r="G1958" i="14"/>
  <c r="J1958" i="14" s="1"/>
  <c r="G1959" i="14"/>
  <c r="J1959" i="14" s="1"/>
  <c r="G1960" i="14"/>
  <c r="J1960" i="14" s="1"/>
  <c r="G1961" i="14"/>
  <c r="J1961" i="14" s="1"/>
  <c r="G1962" i="14"/>
  <c r="J1962" i="14" s="1"/>
  <c r="G1963" i="14"/>
  <c r="J1963" i="14" s="1"/>
  <c r="G1964" i="14"/>
  <c r="J1964" i="14" s="1"/>
  <c r="G1965" i="14"/>
  <c r="J1965" i="14" s="1"/>
  <c r="G1966" i="14"/>
  <c r="J1966" i="14" s="1"/>
  <c r="G1967" i="14"/>
  <c r="J1967" i="14" s="1"/>
  <c r="G1968" i="14"/>
  <c r="J1968" i="14" s="1"/>
  <c r="G1969" i="14"/>
  <c r="J1969" i="14" s="1"/>
  <c r="G1970" i="14"/>
  <c r="J1970" i="14" s="1"/>
  <c r="G1971" i="14"/>
  <c r="J1971" i="14" s="1"/>
  <c r="G1972" i="14"/>
  <c r="J1972" i="14" s="1"/>
  <c r="G1973" i="14"/>
  <c r="J1973" i="14" s="1"/>
  <c r="G1974" i="14"/>
  <c r="J1974" i="14" s="1"/>
  <c r="G1975" i="14"/>
  <c r="J1975" i="14" s="1"/>
  <c r="G1976" i="14"/>
  <c r="J1976" i="14" s="1"/>
  <c r="G1977" i="14"/>
  <c r="J1977" i="14" s="1"/>
  <c r="G1978" i="14"/>
  <c r="J1978" i="14" s="1"/>
  <c r="G1979" i="14"/>
  <c r="J1979" i="14" s="1"/>
  <c r="G1980" i="14"/>
  <c r="J1980" i="14" s="1"/>
  <c r="G1981" i="14"/>
  <c r="J1981" i="14" s="1"/>
  <c r="G1982" i="14"/>
  <c r="J1982" i="14" s="1"/>
  <c r="G1983" i="14"/>
  <c r="J1983" i="14" s="1"/>
  <c r="G1984" i="14"/>
  <c r="J1984" i="14" s="1"/>
  <c r="G1985" i="14"/>
  <c r="J1985" i="14" s="1"/>
  <c r="G1986" i="14"/>
  <c r="J1986" i="14" s="1"/>
  <c r="G1987" i="14"/>
  <c r="J1987" i="14" s="1"/>
  <c r="G1988" i="14"/>
  <c r="J1988" i="14" s="1"/>
  <c r="G1989" i="14"/>
  <c r="J1989" i="14" s="1"/>
  <c r="G1990" i="14"/>
  <c r="J1990" i="14" s="1"/>
  <c r="G1991" i="14"/>
  <c r="J1991" i="14" s="1"/>
  <c r="G1992" i="14"/>
  <c r="J1992" i="14" s="1"/>
  <c r="G1993" i="14"/>
  <c r="J1993" i="14" s="1"/>
  <c r="G1994" i="14"/>
  <c r="J1994" i="14" s="1"/>
  <c r="G1995" i="14"/>
  <c r="J1995" i="14" s="1"/>
  <c r="G1996" i="14"/>
  <c r="J1996" i="14" s="1"/>
  <c r="G1997" i="14"/>
  <c r="J1997" i="14" s="1"/>
  <c r="G1998" i="14"/>
  <c r="J1998" i="14" s="1"/>
  <c r="G1999" i="14"/>
  <c r="J1999" i="14" s="1"/>
  <c r="G2000" i="14"/>
  <c r="J2000" i="14" s="1"/>
  <c r="G2001" i="14"/>
  <c r="J2001" i="14" s="1"/>
  <c r="G2002" i="14"/>
  <c r="J2002" i="14" s="1"/>
  <c r="G2003" i="14"/>
  <c r="J2003" i="14" s="1"/>
  <c r="G2004" i="14"/>
  <c r="J2004" i="14" s="1"/>
  <c r="G2005" i="14"/>
  <c r="J2005" i="14" s="1"/>
  <c r="G2006" i="14"/>
  <c r="J2006" i="14" s="1"/>
  <c r="G2007" i="14"/>
  <c r="J2007" i="14" s="1"/>
  <c r="G2008" i="14"/>
  <c r="J2008" i="14" s="1"/>
  <c r="G2009" i="14"/>
  <c r="J2009" i="14" s="1"/>
  <c r="G2010" i="14"/>
  <c r="J2010" i="14" s="1"/>
  <c r="G2011" i="14"/>
  <c r="J2011" i="14" s="1"/>
  <c r="G2012" i="14"/>
  <c r="J2012" i="14" s="1"/>
  <c r="G2013" i="14"/>
  <c r="J2013" i="14" s="1"/>
  <c r="G2014" i="14"/>
  <c r="J2014" i="14" s="1"/>
  <c r="G2015" i="14"/>
  <c r="J2015" i="14" s="1"/>
  <c r="G2016" i="14"/>
  <c r="J2016" i="14" s="1"/>
  <c r="G2017" i="14"/>
  <c r="J2017" i="14" s="1"/>
  <c r="G2018" i="14"/>
  <c r="J2018" i="14" s="1"/>
  <c r="G2019" i="14"/>
  <c r="J2019" i="14" s="1"/>
  <c r="G2020" i="14"/>
  <c r="J2020" i="14" s="1"/>
  <c r="G2021" i="14"/>
  <c r="J2021" i="14" s="1"/>
  <c r="G2022" i="14"/>
  <c r="J2022" i="14" s="1"/>
  <c r="G2023" i="14"/>
  <c r="J2023" i="14" s="1"/>
  <c r="G2024" i="14"/>
  <c r="J2024" i="14" s="1"/>
  <c r="G2025" i="14"/>
  <c r="J2025" i="14" s="1"/>
  <c r="G2026" i="14"/>
  <c r="J2026" i="14" s="1"/>
  <c r="G2027" i="14"/>
  <c r="J2027" i="14" s="1"/>
  <c r="G2028" i="14"/>
  <c r="J2028" i="14" s="1"/>
  <c r="G2029" i="14"/>
  <c r="J2029" i="14" s="1"/>
  <c r="G2030" i="14"/>
  <c r="J2030" i="14" s="1"/>
  <c r="G2031" i="14"/>
  <c r="J2031" i="14" s="1"/>
  <c r="G2032" i="14"/>
  <c r="J2032" i="14" s="1"/>
  <c r="G2033" i="14"/>
  <c r="J2033" i="14" s="1"/>
  <c r="G2034" i="14"/>
  <c r="J2034" i="14" s="1"/>
  <c r="G2035" i="14"/>
  <c r="J2035" i="14" s="1"/>
  <c r="G2036" i="14"/>
  <c r="J2036" i="14" s="1"/>
  <c r="G2037" i="14"/>
  <c r="J2037" i="14" s="1"/>
  <c r="G2038" i="14"/>
  <c r="J2038" i="14" s="1"/>
  <c r="G2039" i="14"/>
  <c r="J2039" i="14" s="1"/>
  <c r="G2040" i="14"/>
  <c r="J2040" i="14" s="1"/>
  <c r="G2041" i="14"/>
  <c r="J2041" i="14" s="1"/>
  <c r="G2042" i="14"/>
  <c r="J2042" i="14" s="1"/>
  <c r="G2043" i="14"/>
  <c r="J2043" i="14" s="1"/>
  <c r="G2044" i="14"/>
  <c r="J2044" i="14" s="1"/>
  <c r="G2045" i="14"/>
  <c r="J2045" i="14" s="1"/>
  <c r="G2046" i="14"/>
  <c r="J2046" i="14" s="1"/>
  <c r="G2047" i="14"/>
  <c r="J2047" i="14" s="1"/>
  <c r="G2048" i="14"/>
  <c r="J2048" i="14" s="1"/>
  <c r="G2049" i="14"/>
  <c r="J2049" i="14" s="1"/>
  <c r="G2050" i="14"/>
  <c r="J2050" i="14" s="1"/>
  <c r="G2051" i="14"/>
  <c r="J2051" i="14" s="1"/>
  <c r="G2052" i="14"/>
  <c r="J2052" i="14" s="1"/>
  <c r="G2053" i="14"/>
  <c r="J2053" i="14" s="1"/>
  <c r="G2054" i="14"/>
  <c r="J2054" i="14" s="1"/>
  <c r="G2055" i="14"/>
  <c r="J2055" i="14" s="1"/>
  <c r="G2056" i="14"/>
  <c r="J2056" i="14" s="1"/>
  <c r="G2057" i="14"/>
  <c r="J2057" i="14" s="1"/>
  <c r="G2058" i="14"/>
  <c r="J2058" i="14" s="1"/>
  <c r="G2059" i="14"/>
  <c r="J2059" i="14" s="1"/>
  <c r="G2060" i="14"/>
  <c r="J2060" i="14" s="1"/>
  <c r="G2061" i="14"/>
  <c r="J2061" i="14" s="1"/>
  <c r="G2062" i="14"/>
  <c r="J2062" i="14" s="1"/>
  <c r="G2063" i="14"/>
  <c r="J2063" i="14" s="1"/>
  <c r="G2064" i="14"/>
  <c r="J2064" i="14" s="1"/>
  <c r="G2065" i="14"/>
  <c r="J2065" i="14" s="1"/>
  <c r="G2066" i="14"/>
  <c r="J2066" i="14" s="1"/>
  <c r="G2067" i="14"/>
  <c r="J2067" i="14" s="1"/>
  <c r="G2068" i="14"/>
  <c r="J2068" i="14" s="1"/>
  <c r="G2069" i="14"/>
  <c r="J2069" i="14" s="1"/>
  <c r="G2070" i="14"/>
  <c r="J2070" i="14" s="1"/>
  <c r="G2071" i="14"/>
  <c r="J2071" i="14" s="1"/>
  <c r="G2072" i="14"/>
  <c r="J2072" i="14" s="1"/>
  <c r="G2073" i="14"/>
  <c r="J2073" i="14" s="1"/>
  <c r="G2074" i="14"/>
  <c r="J2074" i="14" s="1"/>
  <c r="G2075" i="14"/>
  <c r="J2075" i="14" s="1"/>
  <c r="G2076" i="14"/>
  <c r="J2076" i="14" s="1"/>
  <c r="G2077" i="14"/>
  <c r="J2077" i="14" s="1"/>
  <c r="G2078" i="14"/>
  <c r="J2078" i="14" s="1"/>
  <c r="G2079" i="14"/>
  <c r="J2079" i="14" s="1"/>
  <c r="G2080" i="14"/>
  <c r="J2080" i="14" s="1"/>
  <c r="G2081" i="14"/>
  <c r="J2081" i="14" s="1"/>
  <c r="G2082" i="14"/>
  <c r="J2082" i="14" s="1"/>
  <c r="G2083" i="14"/>
  <c r="J2083" i="14" s="1"/>
  <c r="G2084" i="14"/>
  <c r="J2084" i="14" s="1"/>
  <c r="G2085" i="14"/>
  <c r="J2085" i="14" s="1"/>
  <c r="G2086" i="14"/>
  <c r="J2086" i="14" s="1"/>
  <c r="G2087" i="14"/>
  <c r="J2087" i="14" s="1"/>
  <c r="G2088" i="14"/>
  <c r="J2088" i="14" s="1"/>
  <c r="G2089" i="14"/>
  <c r="J2089" i="14" s="1"/>
  <c r="G2090" i="14"/>
  <c r="J2090" i="14" s="1"/>
  <c r="G2091" i="14"/>
  <c r="J2091" i="14" s="1"/>
  <c r="G2092" i="14"/>
  <c r="J2092" i="14" s="1"/>
  <c r="G2093" i="14"/>
  <c r="J2093" i="14" s="1"/>
  <c r="G2094" i="14"/>
  <c r="J2094" i="14" s="1"/>
  <c r="G2095" i="14"/>
  <c r="J2095" i="14" s="1"/>
  <c r="G2096" i="14"/>
  <c r="J2096" i="14" s="1"/>
  <c r="G2097" i="14"/>
  <c r="J2097" i="14" s="1"/>
  <c r="G2098" i="14"/>
  <c r="J2098" i="14" s="1"/>
  <c r="G2099" i="14"/>
  <c r="J2099" i="14" s="1"/>
  <c r="G2100" i="14"/>
  <c r="J2100" i="14" s="1"/>
  <c r="G2101" i="14"/>
  <c r="J2101" i="14" s="1"/>
  <c r="G2102" i="14"/>
  <c r="J2102" i="14" s="1"/>
  <c r="G2103" i="14"/>
  <c r="J2103" i="14" s="1"/>
  <c r="G2104" i="14"/>
  <c r="J2104" i="14" s="1"/>
  <c r="G2105" i="14"/>
  <c r="J2105" i="14" s="1"/>
  <c r="G2106" i="14"/>
  <c r="J2106" i="14" s="1"/>
  <c r="G2107" i="14"/>
  <c r="J2107" i="14" s="1"/>
  <c r="G2108" i="14"/>
  <c r="J2108" i="14" s="1"/>
  <c r="G2109" i="14"/>
  <c r="J2109" i="14" s="1"/>
  <c r="G2110" i="14"/>
  <c r="J2110" i="14" s="1"/>
  <c r="G2111" i="14"/>
  <c r="J2111" i="14" s="1"/>
  <c r="G2112" i="14"/>
  <c r="J2112" i="14" s="1"/>
  <c r="G2113" i="14"/>
  <c r="J2113" i="14" s="1"/>
  <c r="G2114" i="14"/>
  <c r="J2114" i="14" s="1"/>
  <c r="G2115" i="14"/>
  <c r="J2115" i="14" s="1"/>
  <c r="G2116" i="14"/>
  <c r="J2116" i="14" s="1"/>
  <c r="G2117" i="14"/>
  <c r="J2117" i="14" s="1"/>
  <c r="G2118" i="14"/>
  <c r="J2118" i="14" s="1"/>
  <c r="G2119" i="14"/>
  <c r="J2119" i="14" s="1"/>
  <c r="G2120" i="14"/>
  <c r="J2120" i="14" s="1"/>
  <c r="G2121" i="14"/>
  <c r="J2121" i="14" s="1"/>
  <c r="G2122" i="14"/>
  <c r="J2122" i="14" s="1"/>
  <c r="G2123" i="14"/>
  <c r="J2123" i="14" s="1"/>
  <c r="G2124" i="14"/>
  <c r="J2124" i="14" s="1"/>
  <c r="G2125" i="14"/>
  <c r="J2125" i="14" s="1"/>
  <c r="G2126" i="14"/>
  <c r="J2126" i="14" s="1"/>
  <c r="G2127" i="14"/>
  <c r="J2127" i="14" s="1"/>
  <c r="G2128" i="14"/>
  <c r="J2128" i="14" s="1"/>
  <c r="G2129" i="14"/>
  <c r="J2129" i="14" s="1"/>
  <c r="G2130" i="14"/>
  <c r="J2130" i="14" s="1"/>
  <c r="G2131" i="14"/>
  <c r="J2131" i="14" s="1"/>
  <c r="G2132" i="14"/>
  <c r="J2132" i="14" s="1"/>
  <c r="G2133" i="14"/>
  <c r="J2133" i="14" s="1"/>
  <c r="G2134" i="14"/>
  <c r="J2134" i="14" s="1"/>
  <c r="G2135" i="14"/>
  <c r="J2135" i="14" s="1"/>
  <c r="G2136" i="14"/>
  <c r="J2136" i="14" s="1"/>
  <c r="G2137" i="14"/>
  <c r="J2137" i="14" s="1"/>
  <c r="G2138" i="14"/>
  <c r="J2138" i="14" s="1"/>
  <c r="G2139" i="14"/>
  <c r="J2139" i="14" s="1"/>
  <c r="G2140" i="14"/>
  <c r="J2140" i="14" s="1"/>
  <c r="G2141" i="14"/>
  <c r="J2141" i="14" s="1"/>
  <c r="G2142" i="14"/>
  <c r="J2142" i="14" s="1"/>
  <c r="G2143" i="14"/>
  <c r="J2143" i="14" s="1"/>
  <c r="G2144" i="14"/>
  <c r="J2144" i="14" s="1"/>
  <c r="G2145" i="14"/>
  <c r="J2145" i="14" s="1"/>
  <c r="G2146" i="14"/>
  <c r="J2146" i="14" s="1"/>
  <c r="G2147" i="14"/>
  <c r="J2147" i="14" s="1"/>
  <c r="G2148" i="14"/>
  <c r="J2148" i="14" s="1"/>
  <c r="G2149" i="14"/>
  <c r="J2149" i="14" s="1"/>
  <c r="G2150" i="14"/>
  <c r="J2150" i="14" s="1"/>
  <c r="G2151" i="14"/>
  <c r="J2151" i="14" s="1"/>
  <c r="G2152" i="14"/>
  <c r="J2152" i="14" s="1"/>
  <c r="G2153" i="14"/>
  <c r="J2153" i="14" s="1"/>
  <c r="G2154" i="14"/>
  <c r="J2154" i="14" s="1"/>
  <c r="G2155" i="14"/>
  <c r="J2155" i="14" s="1"/>
  <c r="G2156" i="14"/>
  <c r="J2156" i="14" s="1"/>
  <c r="T2" i="7"/>
  <c r="T3" i="7"/>
  <c r="T4" i="7"/>
  <c r="T5" i="7"/>
  <c r="T6" i="7"/>
  <c r="T7" i="7"/>
  <c r="T8" i="7"/>
  <c r="T9" i="7"/>
  <c r="T10" i="7"/>
  <c r="T11" i="7"/>
  <c r="T12" i="7"/>
  <c r="T13" i="7"/>
  <c r="H35" i="14" s="1"/>
  <c r="T14" i="7"/>
  <c r="T15" i="7"/>
  <c r="T16" i="7"/>
  <c r="H43" i="14" s="1"/>
  <c r="T17" i="7"/>
  <c r="T18" i="7"/>
  <c r="H50" i="14" s="1"/>
  <c r="T19" i="7"/>
  <c r="T20" i="7"/>
  <c r="H53" i="14" s="1"/>
  <c r="T21" i="7"/>
  <c r="T22" i="7"/>
  <c r="T23" i="7"/>
  <c r="H59" i="14" s="1"/>
  <c r="T24" i="7"/>
  <c r="H62" i="14" s="1"/>
  <c r="T25" i="7"/>
  <c r="H63" i="14" s="1"/>
  <c r="T26" i="7"/>
  <c r="T27" i="7"/>
  <c r="T28" i="7"/>
  <c r="T29" i="7"/>
  <c r="T30" i="7"/>
  <c r="T31" i="7"/>
  <c r="T32" i="7"/>
  <c r="H83" i="14" s="1"/>
  <c r="T33" i="7"/>
  <c r="H84" i="14" s="1"/>
  <c r="T34" i="7"/>
  <c r="T35" i="7"/>
  <c r="H88" i="14" s="1"/>
  <c r="T36" i="7"/>
  <c r="T37" i="7"/>
  <c r="T38" i="7"/>
  <c r="T39" i="7"/>
  <c r="T40" i="7"/>
  <c r="H105" i="14" s="1"/>
  <c r="T41" i="7"/>
  <c r="T42" i="7"/>
  <c r="H110" i="14" s="1"/>
  <c r="T43" i="7"/>
  <c r="T44" i="7"/>
  <c r="T45" i="7"/>
  <c r="T46" i="7"/>
  <c r="H120" i="14" s="1"/>
  <c r="T47" i="7"/>
  <c r="H124" i="14" s="1"/>
  <c r="T48" i="7"/>
  <c r="H128" i="14" s="1"/>
  <c r="T49" i="7"/>
  <c r="H130" i="14" s="1"/>
  <c r="T50" i="7"/>
  <c r="T51" i="7"/>
  <c r="H135" i="14" s="1"/>
  <c r="T52" i="7"/>
  <c r="T53" i="7"/>
  <c r="T54" i="7"/>
  <c r="T55" i="7"/>
  <c r="T56" i="7"/>
  <c r="T57" i="7"/>
  <c r="T58" i="7"/>
  <c r="T59" i="7"/>
  <c r="T60" i="7"/>
  <c r="T61" i="7"/>
  <c r="H161" i="14" s="1"/>
  <c r="T62" i="7"/>
  <c r="T63" i="7"/>
  <c r="T64" i="7"/>
  <c r="H171" i="14" s="1"/>
  <c r="T65" i="7"/>
  <c r="T66" i="7"/>
  <c r="T67" i="7"/>
  <c r="H178" i="14" s="1"/>
  <c r="T68" i="7"/>
  <c r="T69" i="7"/>
  <c r="T70" i="7"/>
  <c r="H185" i="14" s="1"/>
  <c r="T71" i="7"/>
  <c r="H186" i="14" s="1"/>
  <c r="T72" i="7"/>
  <c r="T73" i="7"/>
  <c r="T74" i="7"/>
  <c r="H192" i="14" s="1"/>
  <c r="T75" i="7"/>
  <c r="H193" i="14" s="1"/>
  <c r="T76" i="7"/>
  <c r="H194" i="14" s="1"/>
  <c r="T77" i="7"/>
  <c r="T78" i="7"/>
  <c r="H202" i="14" s="1"/>
  <c r="T79" i="7"/>
  <c r="T80" i="7"/>
  <c r="T81" i="7"/>
  <c r="T82" i="7"/>
  <c r="T83" i="7"/>
  <c r="H220" i="14" s="1"/>
  <c r="T84" i="7"/>
  <c r="T85" i="7"/>
  <c r="H224" i="14" s="1"/>
  <c r="T86" i="7"/>
  <c r="T87" i="7"/>
  <c r="T88" i="7"/>
  <c r="T89" i="7"/>
  <c r="T90" i="7"/>
  <c r="H237" i="14" s="1"/>
  <c r="T91" i="7"/>
  <c r="T92" i="7"/>
  <c r="T93" i="7"/>
  <c r="T94" i="7"/>
  <c r="T95" i="7"/>
  <c r="H251" i="14" s="1"/>
  <c r="T96" i="7"/>
  <c r="T97" i="7"/>
  <c r="T98" i="7"/>
  <c r="T99" i="7"/>
  <c r="H263" i="14" s="1"/>
  <c r="T100" i="7"/>
  <c r="T101" i="7"/>
  <c r="T102" i="7"/>
  <c r="T103" i="7"/>
  <c r="H273" i="14" s="1"/>
  <c r="T104" i="7"/>
  <c r="T105" i="7"/>
  <c r="T106" i="7"/>
  <c r="T107" i="7"/>
  <c r="H283" i="14" s="1"/>
  <c r="T108" i="7"/>
  <c r="T109" i="7"/>
  <c r="H287" i="14" s="1"/>
  <c r="T110" i="7"/>
  <c r="H290" i="14" s="1"/>
  <c r="T111" i="7"/>
  <c r="T112" i="7"/>
  <c r="T113" i="7"/>
  <c r="T114" i="7"/>
  <c r="T115" i="7"/>
  <c r="T116" i="7"/>
  <c r="T117" i="7"/>
  <c r="T118" i="7"/>
  <c r="H313" i="14" s="1"/>
  <c r="T119" i="7"/>
  <c r="H315" i="14" s="1"/>
  <c r="T120" i="7"/>
  <c r="T121" i="7"/>
  <c r="T122" i="7"/>
  <c r="T123" i="7"/>
  <c r="T124" i="7"/>
  <c r="T125" i="7"/>
  <c r="H331" i="14" s="1"/>
  <c r="T126" i="7"/>
  <c r="T127" i="7"/>
  <c r="T128" i="7"/>
  <c r="T129" i="7"/>
  <c r="T130" i="7"/>
  <c r="H342" i="14" s="1"/>
  <c r="T131" i="7"/>
  <c r="H344" i="14" s="1"/>
  <c r="T132" i="7"/>
  <c r="H345" i="14" s="1"/>
  <c r="T133" i="7"/>
  <c r="T134" i="7"/>
  <c r="T135" i="7"/>
  <c r="H353" i="14" s="1"/>
  <c r="T136" i="7"/>
  <c r="T137" i="7"/>
  <c r="T138" i="7"/>
  <c r="T139" i="7"/>
  <c r="T140" i="7"/>
  <c r="H367" i="14" s="1"/>
  <c r="T141" i="7"/>
  <c r="T142" i="7"/>
  <c r="H374" i="14" s="1"/>
  <c r="T143" i="7"/>
  <c r="T144" i="7"/>
  <c r="H380" i="14" s="1"/>
  <c r="T145" i="7"/>
  <c r="H384" i="14" s="1"/>
  <c r="T146" i="7"/>
  <c r="H385" i="14" s="1"/>
  <c r="T147" i="7"/>
  <c r="H388" i="14" s="1"/>
  <c r="T148" i="7"/>
  <c r="H391" i="14" s="1"/>
  <c r="T149" i="7"/>
  <c r="T150" i="7"/>
  <c r="T151" i="7"/>
  <c r="H399" i="14" s="1"/>
  <c r="T152" i="7"/>
  <c r="H402" i="14" s="1"/>
  <c r="T153" i="7"/>
  <c r="T154" i="7"/>
  <c r="T155" i="7"/>
  <c r="T156" i="7"/>
  <c r="T157" i="7"/>
  <c r="H417" i="14" s="1"/>
  <c r="T158" i="7"/>
  <c r="T159" i="7"/>
  <c r="H421" i="14" s="1"/>
  <c r="T160" i="7"/>
  <c r="T161" i="7"/>
  <c r="T162" i="7"/>
  <c r="T163" i="7"/>
  <c r="T164" i="7"/>
  <c r="T165" i="7"/>
  <c r="H439" i="14" s="1"/>
  <c r="T166" i="7"/>
  <c r="H440" i="14" s="1"/>
  <c r="T167" i="7"/>
  <c r="H441" i="14" s="1"/>
  <c r="T168" i="7"/>
  <c r="T169" i="7"/>
  <c r="T170" i="7"/>
  <c r="T171" i="7"/>
  <c r="T172" i="7"/>
  <c r="H456" i="14" s="1"/>
  <c r="T173" i="7"/>
  <c r="H459" i="14" s="1"/>
  <c r="T174" i="7"/>
  <c r="T175" i="7"/>
  <c r="T176" i="7"/>
  <c r="H469" i="14" s="1"/>
  <c r="T177" i="7"/>
  <c r="H470" i="14" s="1"/>
  <c r="T178" i="7"/>
  <c r="T179" i="7"/>
  <c r="T180" i="7"/>
  <c r="T181" i="7"/>
  <c r="H479" i="14" s="1"/>
  <c r="T182" i="7"/>
  <c r="H480" i="14" s="1"/>
  <c r="T183" i="7"/>
  <c r="T184" i="7"/>
  <c r="T185" i="7"/>
  <c r="T186" i="7"/>
  <c r="T187" i="7"/>
  <c r="H492" i="14" s="1"/>
  <c r="T188" i="7"/>
  <c r="T189" i="7"/>
  <c r="H495" i="14" s="1"/>
  <c r="T190" i="7"/>
  <c r="T191" i="7"/>
  <c r="H502" i="14" s="1"/>
  <c r="T192" i="7"/>
  <c r="H505" i="14" s="1"/>
  <c r="T193" i="7"/>
  <c r="T194" i="7"/>
  <c r="T195" i="7"/>
  <c r="H514" i="14" s="1"/>
  <c r="T196" i="7"/>
  <c r="T197" i="7"/>
  <c r="T198" i="7"/>
  <c r="T199" i="7"/>
  <c r="H525" i="14" s="1"/>
  <c r="T200" i="7"/>
  <c r="T201" i="7"/>
  <c r="T202" i="7"/>
  <c r="H533" i="14" s="1"/>
  <c r="T203" i="7"/>
  <c r="T204" i="7"/>
  <c r="T205" i="7"/>
  <c r="T206" i="7"/>
  <c r="T207" i="7"/>
  <c r="T208" i="7"/>
  <c r="T209" i="7"/>
  <c r="T210" i="7"/>
  <c r="T211" i="7"/>
  <c r="H557" i="14" s="1"/>
  <c r="T212" i="7"/>
  <c r="H558" i="14" s="1"/>
  <c r="T213" i="7"/>
  <c r="T214" i="7"/>
  <c r="T215" i="7"/>
  <c r="H569" i="14" s="1"/>
  <c r="T216" i="7"/>
  <c r="H571" i="14" s="1"/>
  <c r="T217" i="7"/>
  <c r="T218" i="7"/>
  <c r="T219" i="7"/>
  <c r="T220" i="7"/>
  <c r="T221" i="7"/>
  <c r="T222" i="7"/>
  <c r="T223" i="7"/>
  <c r="T224" i="7"/>
  <c r="H595" i="14" s="1"/>
  <c r="T225" i="7"/>
  <c r="T226" i="7"/>
  <c r="T227" i="7"/>
  <c r="T228" i="7"/>
  <c r="T229" i="7"/>
  <c r="T230" i="7"/>
  <c r="T231" i="7"/>
  <c r="T232" i="7"/>
  <c r="H614" i="14" s="1"/>
  <c r="T233" i="7"/>
  <c r="T234" i="7"/>
  <c r="T235" i="7"/>
  <c r="H622" i="14" s="1"/>
  <c r="T236" i="7"/>
  <c r="H623" i="14" s="1"/>
  <c r="T237" i="7"/>
  <c r="T238" i="7"/>
  <c r="H626" i="14" s="1"/>
  <c r="T239" i="7"/>
  <c r="H631" i="14" s="1"/>
  <c r="T240" i="7"/>
  <c r="H633" i="14" s="1"/>
  <c r="T241" i="7"/>
  <c r="T242" i="7"/>
  <c r="T243" i="7"/>
  <c r="H641" i="14" s="1"/>
  <c r="T244" i="7"/>
  <c r="T245" i="7"/>
  <c r="T246" i="7"/>
  <c r="T247" i="7"/>
  <c r="H652" i="14" s="1"/>
  <c r="T248" i="7"/>
  <c r="H653" i="14" s="1"/>
  <c r="T249" i="7"/>
  <c r="H655" i="14" s="1"/>
  <c r="T250" i="7"/>
  <c r="H657" i="14" s="1"/>
  <c r="T251" i="7"/>
  <c r="T252" i="7"/>
  <c r="T253" i="7"/>
  <c r="T254" i="7"/>
  <c r="T255" i="7"/>
  <c r="H668" i="14" s="1"/>
  <c r="T256" i="7"/>
  <c r="H670" i="14" s="1"/>
  <c r="T257" i="7"/>
  <c r="H673" i="14" s="1"/>
  <c r="T258" i="7"/>
  <c r="T259" i="7"/>
  <c r="H678" i="14" s="1"/>
  <c r="T260" i="7"/>
  <c r="T261" i="7"/>
  <c r="T262" i="7"/>
  <c r="T263" i="7"/>
  <c r="T264" i="7"/>
  <c r="T265" i="7"/>
  <c r="T266" i="7"/>
  <c r="T267" i="7"/>
  <c r="T268" i="7"/>
  <c r="T269" i="7"/>
  <c r="T270" i="7"/>
  <c r="T271" i="7"/>
  <c r="H712" i="14" s="1"/>
  <c r="T272" i="7"/>
  <c r="T273" i="7"/>
  <c r="H718" i="14" s="1"/>
  <c r="T274" i="7"/>
  <c r="T275" i="7"/>
  <c r="T276" i="7"/>
  <c r="T277" i="7"/>
  <c r="T278" i="7"/>
  <c r="T279" i="7"/>
  <c r="T280" i="7"/>
  <c r="T281" i="7"/>
  <c r="T282" i="7"/>
  <c r="T283" i="7"/>
  <c r="T284" i="7"/>
  <c r="T285" i="7"/>
  <c r="H754" i="14" s="1"/>
  <c r="T286" i="7"/>
  <c r="T287" i="7"/>
  <c r="H758" i="14" s="1"/>
  <c r="T288" i="7"/>
  <c r="T289" i="7"/>
  <c r="T290" i="7"/>
  <c r="T291" i="7"/>
  <c r="T292" i="7"/>
  <c r="H776" i="14" s="1"/>
  <c r="T293" i="7"/>
  <c r="T294" i="7"/>
  <c r="H782" i="14" s="1"/>
  <c r="T295" i="7"/>
  <c r="H789" i="14" s="1"/>
  <c r="T296" i="7"/>
  <c r="H790" i="14" s="1"/>
  <c r="T297" i="7"/>
  <c r="T298" i="7"/>
  <c r="T299" i="7"/>
  <c r="H796" i="14" s="1"/>
  <c r="T300" i="7"/>
  <c r="H798" i="14" s="1"/>
  <c r="T301" i="7"/>
  <c r="T302" i="7"/>
  <c r="T303" i="7"/>
  <c r="T304" i="7"/>
  <c r="T305" i="7"/>
  <c r="T306" i="7"/>
  <c r="T307" i="7"/>
  <c r="T308" i="7"/>
  <c r="T309" i="7"/>
  <c r="T310" i="7"/>
  <c r="H830" i="14" s="1"/>
  <c r="T311" i="7"/>
  <c r="T312" i="7"/>
  <c r="T313" i="7"/>
  <c r="T314" i="7"/>
  <c r="H840" i="14" s="1"/>
  <c r="T315" i="7"/>
  <c r="T316" i="7"/>
  <c r="T317" i="7"/>
  <c r="T318" i="7"/>
  <c r="T319" i="7"/>
  <c r="T320" i="7"/>
  <c r="T321" i="7"/>
  <c r="T322" i="7"/>
  <c r="H859" i="14" s="1"/>
  <c r="T323" i="7"/>
  <c r="T324" i="7"/>
  <c r="H862" i="14" s="1"/>
  <c r="T325" i="7"/>
  <c r="T326" i="7"/>
  <c r="H867" i="14" s="1"/>
  <c r="T327" i="7"/>
  <c r="H871" i="14" s="1"/>
  <c r="T328" i="7"/>
  <c r="T329" i="7"/>
  <c r="T330" i="7"/>
  <c r="T331" i="7"/>
  <c r="T332" i="7"/>
  <c r="T333" i="7"/>
  <c r="T334" i="7"/>
  <c r="T335" i="7"/>
  <c r="H894" i="14" s="1"/>
  <c r="T336" i="7"/>
  <c r="H896" i="14" s="1"/>
  <c r="T337" i="7"/>
  <c r="T338" i="7"/>
  <c r="H900" i="14" s="1"/>
  <c r="T339" i="7"/>
  <c r="H901" i="14" s="1"/>
  <c r="T340" i="7"/>
  <c r="H902" i="14" s="1"/>
  <c r="T341" i="7"/>
  <c r="T342" i="7"/>
  <c r="T343" i="7"/>
  <c r="H908" i="14" s="1"/>
  <c r="T344" i="7"/>
  <c r="H910" i="14" s="1"/>
  <c r="T345" i="7"/>
  <c r="T346" i="7"/>
  <c r="T347" i="7"/>
  <c r="T348" i="7"/>
  <c r="H920" i="14" s="1"/>
  <c r="T349" i="7"/>
  <c r="T350" i="7"/>
  <c r="T351" i="7"/>
  <c r="H928" i="14" s="1"/>
  <c r="T352" i="7"/>
  <c r="H930" i="14" s="1"/>
  <c r="T353" i="7"/>
  <c r="H932" i="14" s="1"/>
  <c r="T354" i="7"/>
  <c r="T355" i="7"/>
  <c r="H936" i="14" s="1"/>
  <c r="T356" i="7"/>
  <c r="H937" i="14" s="1"/>
  <c r="T357" i="7"/>
  <c r="T358" i="7"/>
  <c r="T359" i="7"/>
  <c r="H943" i="14" s="1"/>
  <c r="T360" i="7"/>
  <c r="T361" i="7"/>
  <c r="T362" i="7"/>
  <c r="H954" i="14" s="1"/>
  <c r="T363" i="7"/>
  <c r="T364" i="7"/>
  <c r="H958" i="14" s="1"/>
  <c r="T365" i="7"/>
  <c r="T366" i="7"/>
  <c r="T367" i="7"/>
  <c r="T368" i="7"/>
  <c r="T369" i="7"/>
  <c r="H972" i="14" s="1"/>
  <c r="T370" i="7"/>
  <c r="T371" i="7"/>
  <c r="T372" i="7"/>
  <c r="T373" i="7"/>
  <c r="T374" i="7"/>
  <c r="T375" i="7"/>
  <c r="H985" i="14" s="1"/>
  <c r="T376" i="7"/>
  <c r="T377" i="7"/>
  <c r="T378" i="7"/>
  <c r="T379" i="7"/>
  <c r="T380" i="7"/>
  <c r="H1004" i="14" s="1"/>
  <c r="T381" i="7"/>
  <c r="T382" i="7"/>
  <c r="H1007" i="14" s="1"/>
  <c r="T383" i="7"/>
  <c r="T384" i="7"/>
  <c r="T385" i="7"/>
  <c r="H1012" i="14" s="1"/>
  <c r="T386" i="7"/>
  <c r="T387" i="7"/>
  <c r="T388" i="7"/>
  <c r="T389" i="7"/>
  <c r="T390" i="7"/>
  <c r="T391" i="7"/>
  <c r="T392" i="7"/>
  <c r="H1033" i="14" s="1"/>
  <c r="T393" i="7"/>
  <c r="H1034" i="14" s="1"/>
  <c r="T394" i="7"/>
  <c r="T395" i="7"/>
  <c r="T396" i="7"/>
  <c r="T397" i="7"/>
  <c r="T398" i="7"/>
  <c r="T399" i="7"/>
  <c r="H1048" i="14" s="1"/>
  <c r="T400" i="7"/>
  <c r="T401" i="7"/>
  <c r="H1054" i="14" s="1"/>
  <c r="T402" i="7"/>
  <c r="T403" i="7"/>
  <c r="T404" i="7"/>
  <c r="T405" i="7"/>
  <c r="T406" i="7"/>
  <c r="H1065" i="14" s="1"/>
  <c r="T407" i="7"/>
  <c r="T408" i="7"/>
  <c r="T409" i="7"/>
  <c r="H1071" i="14" s="1"/>
  <c r="T410" i="7"/>
  <c r="T411" i="7"/>
  <c r="T412" i="7"/>
  <c r="T413" i="7"/>
  <c r="H1086" i="14" s="1"/>
  <c r="T414" i="7"/>
  <c r="H1088" i="14" s="1"/>
  <c r="T415" i="7"/>
  <c r="H1090" i="14" s="1"/>
  <c r="T416" i="7"/>
  <c r="H1091" i="14" s="1"/>
  <c r="T417" i="7"/>
  <c r="T418" i="7"/>
  <c r="T419" i="7"/>
  <c r="T420" i="7"/>
  <c r="T421" i="7"/>
  <c r="H1104" i="14" s="1"/>
  <c r="T422" i="7"/>
  <c r="T423" i="7"/>
  <c r="H1108" i="14" s="1"/>
  <c r="T424" i="7"/>
  <c r="T425" i="7"/>
  <c r="T426" i="7"/>
  <c r="H1118" i="14" s="1"/>
  <c r="T427" i="7"/>
  <c r="T428" i="7"/>
  <c r="H1122" i="14" s="1"/>
  <c r="T429" i="7"/>
  <c r="T430" i="7"/>
  <c r="T431" i="7"/>
  <c r="H1130" i="14" s="1"/>
  <c r="T432" i="7"/>
  <c r="T433" i="7"/>
  <c r="H1135" i="14" s="1"/>
  <c r="T434" i="7"/>
  <c r="T435" i="7"/>
  <c r="T436" i="7"/>
  <c r="H1142" i="14" s="1"/>
  <c r="T437" i="7"/>
  <c r="H1145" i="14" s="1"/>
  <c r="T438" i="7"/>
  <c r="T439" i="7"/>
  <c r="H1149" i="14" s="1"/>
  <c r="T440" i="7"/>
  <c r="H1152" i="14" s="1"/>
  <c r="T441" i="7"/>
  <c r="T442" i="7"/>
  <c r="T443" i="7"/>
  <c r="H1160" i="14" s="1"/>
  <c r="T444" i="7"/>
  <c r="T445" i="7"/>
  <c r="T446" i="7"/>
  <c r="H1168" i="14" s="1"/>
  <c r="T447" i="7"/>
  <c r="H1171" i="14" s="1"/>
  <c r="T448" i="7"/>
  <c r="H1175" i="14" s="1"/>
  <c r="T449" i="7"/>
  <c r="T450" i="7"/>
  <c r="T451" i="7"/>
  <c r="T452" i="7"/>
  <c r="H1187" i="14" s="1"/>
  <c r="T453" i="7"/>
  <c r="H1190" i="14" s="1"/>
  <c r="T454" i="7"/>
  <c r="T455" i="7"/>
  <c r="H1196" i="14" s="1"/>
  <c r="T456" i="7"/>
  <c r="H1198" i="14" s="1"/>
  <c r="T457" i="7"/>
  <c r="T458" i="7"/>
  <c r="T459" i="7"/>
  <c r="T460" i="7"/>
  <c r="H1209" i="14" s="1"/>
  <c r="T461" i="7"/>
  <c r="T462" i="7"/>
  <c r="T463" i="7"/>
  <c r="H1217" i="14" s="1"/>
  <c r="T464" i="7"/>
  <c r="H1219" i="14" s="1"/>
  <c r="T465" i="7"/>
  <c r="T466" i="7"/>
  <c r="H1225" i="14" s="1"/>
  <c r="T467" i="7"/>
  <c r="T468" i="7"/>
  <c r="H1231" i="14" s="1"/>
  <c r="T469" i="7"/>
  <c r="H1236" i="14" s="1"/>
  <c r="T470" i="7"/>
  <c r="T471" i="7"/>
  <c r="H1241" i="14" s="1"/>
  <c r="T472" i="7"/>
  <c r="H1244" i="14" s="1"/>
  <c r="T473" i="7"/>
  <c r="T474" i="7"/>
  <c r="T475" i="7"/>
  <c r="H1252" i="14" s="1"/>
  <c r="T476" i="7"/>
  <c r="T477" i="7"/>
  <c r="T478" i="7"/>
  <c r="T479" i="7"/>
  <c r="H1260" i="14" s="1"/>
  <c r="T480" i="7"/>
  <c r="H1264" i="14" s="1"/>
  <c r="T481" i="7"/>
  <c r="T482" i="7"/>
  <c r="T483" i="7"/>
  <c r="T484" i="7"/>
  <c r="T485" i="7"/>
  <c r="T486" i="7"/>
  <c r="H1280" i="14" s="1"/>
  <c r="T487" i="7"/>
  <c r="T488" i="7"/>
  <c r="H1284" i="14" s="1"/>
  <c r="T489" i="7"/>
  <c r="T490" i="7"/>
  <c r="T491" i="7"/>
  <c r="H1291" i="14" s="1"/>
  <c r="T492" i="7"/>
  <c r="H1293" i="14" s="1"/>
  <c r="T493" i="7"/>
  <c r="H1294" i="14" s="1"/>
  <c r="T494" i="7"/>
  <c r="T495" i="7"/>
  <c r="T496" i="7"/>
  <c r="T497" i="7"/>
  <c r="H1304" i="14" s="1"/>
  <c r="T498" i="7"/>
  <c r="H1305" i="14" s="1"/>
  <c r="T499" i="7"/>
  <c r="T500" i="7"/>
  <c r="T501" i="7"/>
  <c r="T502" i="7"/>
  <c r="T503" i="7"/>
  <c r="T504" i="7"/>
  <c r="T505" i="7"/>
  <c r="T506" i="7"/>
  <c r="T507" i="7"/>
  <c r="T508" i="7"/>
  <c r="H1335" i="14" s="1"/>
  <c r="T509" i="7"/>
  <c r="T510" i="7"/>
  <c r="T511" i="7"/>
  <c r="T512" i="7"/>
  <c r="T513" i="7"/>
  <c r="H1351" i="14" s="1"/>
  <c r="T514" i="7"/>
  <c r="T515" i="7"/>
  <c r="T516" i="7"/>
  <c r="H1359" i="14" s="1"/>
  <c r="T517" i="7"/>
  <c r="T518" i="7"/>
  <c r="T519" i="7"/>
  <c r="H1366" i="14" s="1"/>
  <c r="T520" i="7"/>
  <c r="H1368" i="14" s="1"/>
  <c r="T521" i="7"/>
  <c r="H1370" i="14" s="1"/>
  <c r="T522" i="7"/>
  <c r="T523" i="7"/>
  <c r="T524" i="7"/>
  <c r="H1379" i="14" s="1"/>
  <c r="T525" i="7"/>
  <c r="H1380" i="14" s="1"/>
  <c r="T526" i="7"/>
  <c r="H1381" i="14" s="1"/>
  <c r="T527" i="7"/>
  <c r="H1384" i="14" s="1"/>
  <c r="T528" i="7"/>
  <c r="T529" i="7"/>
  <c r="H1389" i="14" s="1"/>
  <c r="T530" i="7"/>
  <c r="T531" i="7"/>
  <c r="H1394" i="14" s="1"/>
  <c r="T532" i="7"/>
  <c r="H1395" i="14" s="1"/>
  <c r="T533" i="7"/>
  <c r="H1397" i="14" s="1"/>
  <c r="T534" i="7"/>
  <c r="T535" i="7"/>
  <c r="T536" i="7"/>
  <c r="H1403" i="14" s="1"/>
  <c r="T537" i="7"/>
  <c r="T538" i="7"/>
  <c r="T539" i="7"/>
  <c r="H1410" i="14" s="1"/>
  <c r="T540" i="7"/>
  <c r="T541" i="7"/>
  <c r="H1414" i="14" s="1"/>
  <c r="T542" i="7"/>
  <c r="T543" i="7"/>
  <c r="H1419" i="14" s="1"/>
  <c r="T544" i="7"/>
  <c r="H1423" i="14" s="1"/>
  <c r="T545" i="7"/>
  <c r="T546" i="7"/>
  <c r="T547" i="7"/>
  <c r="T548" i="7"/>
  <c r="H1432" i="14" s="1"/>
  <c r="T549" i="7"/>
  <c r="H1434" i="14" s="1"/>
  <c r="T550" i="7"/>
  <c r="T551" i="7"/>
  <c r="H1439" i="14" s="1"/>
  <c r="T552" i="7"/>
  <c r="H1441" i="14" s="1"/>
  <c r="T553" i="7"/>
  <c r="T554" i="7"/>
  <c r="T555" i="7"/>
  <c r="H1448" i="14" s="1"/>
  <c r="T556" i="7"/>
  <c r="T557" i="7"/>
  <c r="H1454" i="14" s="1"/>
  <c r="T558" i="7"/>
  <c r="T559" i="7"/>
  <c r="H1460" i="14" s="1"/>
  <c r="T560" i="7"/>
  <c r="T561" i="7"/>
  <c r="H1465" i="14" s="1"/>
  <c r="T562" i="7"/>
  <c r="T563" i="7"/>
  <c r="H1468" i="14" s="1"/>
  <c r="T564" i="7"/>
  <c r="T565" i="7"/>
  <c r="T566" i="7"/>
  <c r="H1477" i="14" s="1"/>
  <c r="T567" i="7"/>
  <c r="H1479" i="14" s="1"/>
  <c r="T568" i="7"/>
  <c r="T569" i="7"/>
  <c r="T570" i="7"/>
  <c r="T571" i="7"/>
  <c r="T572" i="7"/>
  <c r="T573" i="7"/>
  <c r="H1493" i="14" s="1"/>
  <c r="T574" i="7"/>
  <c r="H1495" i="14" s="1"/>
  <c r="T575" i="7"/>
  <c r="H1496" i="14" s="1"/>
  <c r="T576" i="7"/>
  <c r="H1499" i="14" s="1"/>
  <c r="T577" i="7"/>
  <c r="T578" i="7"/>
  <c r="H1504" i="14" s="1"/>
  <c r="T579" i="7"/>
  <c r="T580" i="7"/>
  <c r="T581" i="7"/>
  <c r="H1511" i="14" s="1"/>
  <c r="T582" i="7"/>
  <c r="H1513" i="14" s="1"/>
  <c r="T583" i="7"/>
  <c r="H1516" i="14" s="1"/>
  <c r="T584" i="7"/>
  <c r="H1519" i="14" s="1"/>
  <c r="T585" i="7"/>
  <c r="T586" i="7"/>
  <c r="T587" i="7"/>
  <c r="T588" i="7"/>
  <c r="H1534" i="14" s="1"/>
  <c r="T589" i="7"/>
  <c r="T590" i="7"/>
  <c r="T591" i="7"/>
  <c r="H1543" i="14" s="1"/>
  <c r="T592" i="7"/>
  <c r="T593" i="7"/>
  <c r="T594" i="7"/>
  <c r="T595" i="7"/>
  <c r="T596" i="7"/>
  <c r="T597" i="7"/>
  <c r="H1561" i="14" s="1"/>
  <c r="T598" i="7"/>
  <c r="H1562" i="14" s="1"/>
  <c r="T599" i="7"/>
  <c r="H1565" i="14" s="1"/>
  <c r="T600" i="7"/>
  <c r="T601" i="7"/>
  <c r="T602" i="7"/>
  <c r="T603" i="7"/>
  <c r="T604" i="7"/>
  <c r="T605" i="7"/>
  <c r="H1587" i="14" s="1"/>
  <c r="T606" i="7"/>
  <c r="H1590" i="14" s="1"/>
  <c r="T607" i="7"/>
  <c r="H1591" i="14" s="1"/>
  <c r="T608" i="7"/>
  <c r="H1592" i="14" s="1"/>
  <c r="T609" i="7"/>
  <c r="T610" i="7"/>
  <c r="T611" i="7"/>
  <c r="T612" i="7"/>
  <c r="H1605" i="14" s="1"/>
  <c r="T613" i="7"/>
  <c r="H1607" i="14" s="1"/>
  <c r="T614" i="7"/>
  <c r="H1610" i="14" s="1"/>
  <c r="T615" i="7"/>
  <c r="H1614" i="14" s="1"/>
  <c r="T616" i="7"/>
  <c r="H1616" i="14" s="1"/>
  <c r="T617" i="7"/>
  <c r="H1619" i="14" s="1"/>
  <c r="T618" i="7"/>
  <c r="T619" i="7"/>
  <c r="T620" i="7"/>
  <c r="H1624" i="14" s="1"/>
  <c r="T621" i="7"/>
  <c r="H1627" i="14" s="1"/>
  <c r="T622" i="7"/>
  <c r="T623" i="7"/>
  <c r="T624" i="7"/>
  <c r="H1635" i="14" s="1"/>
  <c r="T625" i="7"/>
  <c r="T626" i="7"/>
  <c r="T627" i="7"/>
  <c r="T628" i="7"/>
  <c r="H1646" i="14" s="1"/>
  <c r="T629" i="7"/>
  <c r="H1647" i="14" s="1"/>
  <c r="T630" i="7"/>
  <c r="T631" i="7"/>
  <c r="H1653" i="14" s="1"/>
  <c r="T632" i="7"/>
  <c r="H1654" i="14" s="1"/>
  <c r="T633" i="7"/>
  <c r="T634" i="7"/>
  <c r="T635" i="7"/>
  <c r="H1661" i="14" s="1"/>
  <c r="T636" i="7"/>
  <c r="T637" i="7"/>
  <c r="H1665" i="14" s="1"/>
  <c r="T638" i="7"/>
  <c r="H1668" i="14" s="1"/>
  <c r="T639" i="7"/>
  <c r="H1671" i="14" s="1"/>
  <c r="T640" i="7"/>
  <c r="T641" i="7"/>
  <c r="H1676" i="14" s="1"/>
  <c r="T642" i="7"/>
  <c r="T643" i="7"/>
  <c r="T644" i="7"/>
  <c r="H1683" i="14" s="1"/>
  <c r="T645" i="7"/>
  <c r="H1684" i="14" s="1"/>
  <c r="T646" i="7"/>
  <c r="H1685" i="14" s="1"/>
  <c r="T647" i="7"/>
  <c r="H1686" i="14" s="1"/>
  <c r="T648" i="7"/>
  <c r="T649" i="7"/>
  <c r="T650" i="7"/>
  <c r="T651" i="7"/>
  <c r="T652" i="7"/>
  <c r="H1702" i="14" s="1"/>
  <c r="T653" i="7"/>
  <c r="H1703" i="14" s="1"/>
  <c r="T654" i="7"/>
  <c r="H1704" i="14" s="1"/>
  <c r="T655" i="7"/>
  <c r="H1706" i="14" s="1"/>
  <c r="T656" i="7"/>
  <c r="T657" i="7"/>
  <c r="T658" i="7"/>
  <c r="H1713" i="14" s="1"/>
  <c r="T659" i="7"/>
  <c r="H1714" i="14" s="1"/>
  <c r="T660" i="7"/>
  <c r="H1715" i="14" s="1"/>
  <c r="T661" i="7"/>
  <c r="H1716" i="14" s="1"/>
  <c r="T662" i="7"/>
  <c r="H1717" i="14" s="1"/>
  <c r="T663" i="7"/>
  <c r="T664" i="7"/>
  <c r="T665" i="7"/>
  <c r="T666" i="7"/>
  <c r="T667" i="7"/>
  <c r="T668" i="7"/>
  <c r="H1733" i="14" s="1"/>
  <c r="T669" i="7"/>
  <c r="H1735" i="14" s="1"/>
  <c r="T670" i="7"/>
  <c r="H1737" i="14" s="1"/>
  <c r="T671" i="7"/>
  <c r="H1740" i="14" s="1"/>
  <c r="T672" i="7"/>
  <c r="T673" i="7"/>
  <c r="T674" i="7"/>
  <c r="H1747" i="14" s="1"/>
  <c r="T675" i="7"/>
  <c r="H1749" i="14" s="1"/>
  <c r="T676" i="7"/>
  <c r="H1751" i="14" s="1"/>
  <c r="T677" i="7"/>
  <c r="H1752" i="14" s="1"/>
  <c r="T678" i="7"/>
  <c r="T679" i="7"/>
  <c r="H1759" i="14" s="1"/>
  <c r="T680" i="7"/>
  <c r="H1762" i="14" s="1"/>
  <c r="T681" i="7"/>
  <c r="T682" i="7"/>
  <c r="H1767" i="14" s="1"/>
  <c r="T683" i="7"/>
  <c r="T684" i="7"/>
  <c r="T685" i="7"/>
  <c r="H1777" i="14" s="1"/>
  <c r="T686" i="7"/>
  <c r="T687" i="7"/>
  <c r="H1783" i="14" s="1"/>
  <c r="T688" i="7"/>
  <c r="H1784" i="14" s="1"/>
  <c r="T689" i="7"/>
  <c r="T690" i="7"/>
  <c r="H1788" i="14" s="1"/>
  <c r="T691" i="7"/>
  <c r="H1790" i="14" s="1"/>
  <c r="T692" i="7"/>
  <c r="H1793" i="14" s="1"/>
  <c r="T693" i="7"/>
  <c r="H1795" i="14" s="1"/>
  <c r="T694" i="7"/>
  <c r="T695" i="7"/>
  <c r="H1799" i="14" s="1"/>
  <c r="T696" i="7"/>
  <c r="H1803" i="14" s="1"/>
  <c r="T697" i="7"/>
  <c r="H1806" i="14" s="1"/>
  <c r="T698" i="7"/>
  <c r="T699" i="7"/>
  <c r="H1811" i="14" s="1"/>
  <c r="T700" i="7"/>
  <c r="H1814" i="14" s="1"/>
  <c r="T701" i="7"/>
  <c r="H1815" i="14" s="1"/>
  <c r="T702" i="7"/>
  <c r="H1816" i="14" s="1"/>
  <c r="T703" i="7"/>
  <c r="H1819" i="14" s="1"/>
  <c r="T704" i="7"/>
  <c r="H1823" i="14" s="1"/>
  <c r="T705" i="7"/>
  <c r="H1824" i="14" s="1"/>
  <c r="T706" i="7"/>
  <c r="T707" i="7"/>
  <c r="T708" i="7"/>
  <c r="H1832" i="14" s="1"/>
  <c r="T709" i="7"/>
  <c r="H1835" i="14" s="1"/>
  <c r="T710" i="7"/>
  <c r="H1838" i="14" s="1"/>
  <c r="T711" i="7"/>
  <c r="H1839" i="14" s="1"/>
  <c r="T712" i="7"/>
  <c r="T713" i="7"/>
  <c r="H1845" i="14" s="1"/>
  <c r="T714" i="7"/>
  <c r="H1847" i="14" s="1"/>
  <c r="T715" i="7"/>
  <c r="H1849" i="14" s="1"/>
  <c r="T716" i="7"/>
  <c r="T717" i="7"/>
  <c r="H1855" i="14" s="1"/>
  <c r="T718" i="7"/>
  <c r="H1856" i="14" s="1"/>
  <c r="T719" i="7"/>
  <c r="H1859" i="14" s="1"/>
  <c r="T720" i="7"/>
  <c r="T721" i="7"/>
  <c r="H1863" i="14" s="1"/>
  <c r="T722" i="7"/>
  <c r="T723" i="7"/>
  <c r="T724" i="7"/>
  <c r="H1869" i="14" s="1"/>
  <c r="T725" i="7"/>
  <c r="H1870" i="14" s="1"/>
  <c r="T726" i="7"/>
  <c r="T727" i="7"/>
  <c r="H1875" i="14" s="1"/>
  <c r="T728" i="7"/>
  <c r="H1876" i="14" s="1"/>
  <c r="T729" i="7"/>
  <c r="H1877" i="14" s="1"/>
  <c r="T730" i="7"/>
  <c r="H1879" i="14" s="1"/>
  <c r="T731" i="7"/>
  <c r="T732" i="7"/>
  <c r="T733" i="7"/>
  <c r="H1891" i="14" s="1"/>
  <c r="T734" i="7"/>
  <c r="H1894" i="14" s="1"/>
  <c r="T735" i="7"/>
  <c r="H1895" i="14" s="1"/>
  <c r="T736" i="7"/>
  <c r="H1897" i="14" s="1"/>
  <c r="T737" i="7"/>
  <c r="T738" i="7"/>
  <c r="H1902" i="14" s="1"/>
  <c r="T739" i="7"/>
  <c r="T740" i="7"/>
  <c r="T741" i="7"/>
  <c r="H1911" i="14" s="1"/>
  <c r="T742" i="7"/>
  <c r="T743" i="7"/>
  <c r="H1915" i="14" s="1"/>
  <c r="T744" i="7"/>
  <c r="T745" i="7"/>
  <c r="T746" i="7"/>
  <c r="H1925" i="14" s="1"/>
  <c r="T747" i="7"/>
  <c r="T748" i="7"/>
  <c r="H1928" i="14" s="1"/>
  <c r="T749" i="7"/>
  <c r="H1929" i="14" s="1"/>
  <c r="T750" i="7"/>
  <c r="H1931" i="14" s="1"/>
  <c r="T751" i="7"/>
  <c r="H1934" i="14" s="1"/>
  <c r="T752" i="7"/>
  <c r="T753" i="7"/>
  <c r="T754" i="7"/>
  <c r="H1943" i="14" s="1"/>
  <c r="T755" i="7"/>
  <c r="T756" i="7"/>
  <c r="T757" i="7"/>
  <c r="H1955" i="14" s="1"/>
  <c r="T758" i="7"/>
  <c r="T759" i="7"/>
  <c r="H1959" i="14" s="1"/>
  <c r="T760" i="7"/>
  <c r="H1961" i="14" s="1"/>
  <c r="T761" i="7"/>
  <c r="T762" i="7"/>
  <c r="T763" i="7"/>
  <c r="T764" i="7"/>
  <c r="T765" i="7"/>
  <c r="H1973" i="14" s="1"/>
  <c r="T766" i="7"/>
  <c r="T767" i="7"/>
  <c r="H1981" i="14" s="1"/>
  <c r="T768" i="7"/>
  <c r="H1982" i="14" s="1"/>
  <c r="T769" i="7"/>
  <c r="T770" i="7"/>
  <c r="H1985" i="14" s="1"/>
  <c r="T771" i="7"/>
  <c r="T772" i="7"/>
  <c r="T773" i="7"/>
  <c r="H1993" i="14" s="1"/>
  <c r="T774" i="7"/>
  <c r="H1995" i="14" s="1"/>
  <c r="T775" i="7"/>
  <c r="T776" i="7"/>
  <c r="H2001" i="14" s="1"/>
  <c r="T777" i="7"/>
  <c r="T778" i="7"/>
  <c r="T779" i="7"/>
  <c r="T780" i="7"/>
  <c r="T781" i="7"/>
  <c r="H2014" i="14" s="1"/>
  <c r="T782" i="7"/>
  <c r="T783" i="7"/>
  <c r="H2017" i="14" s="1"/>
  <c r="T784" i="7"/>
  <c r="T785" i="7"/>
  <c r="T786" i="7"/>
  <c r="H2030" i="14" s="1"/>
  <c r="T787" i="7"/>
  <c r="T788" i="7"/>
  <c r="T789" i="7"/>
  <c r="H2039" i="14" s="1"/>
  <c r="T790" i="7"/>
  <c r="H2041" i="14" s="1"/>
  <c r="T791" i="7"/>
  <c r="H2042" i="14" s="1"/>
  <c r="T792" i="7"/>
  <c r="H2045" i="14" s="1"/>
  <c r="T793" i="7"/>
  <c r="T794" i="7"/>
  <c r="H2050" i="14" s="1"/>
  <c r="T795" i="7"/>
  <c r="T796" i="7"/>
  <c r="T797" i="7"/>
  <c r="H2055" i="14" s="1"/>
  <c r="T798" i="7"/>
  <c r="H2056" i="14" s="1"/>
  <c r="T799" i="7"/>
  <c r="T800" i="7"/>
  <c r="H2059" i="14" s="1"/>
  <c r="T801" i="7"/>
  <c r="T802" i="7"/>
  <c r="H2064" i="14" s="1"/>
  <c r="T803" i="7"/>
  <c r="H2065" i="14" s="1"/>
  <c r="T804" i="7"/>
  <c r="H2067" i="14" s="1"/>
  <c r="T805" i="7"/>
  <c r="H2068" i="14" s="1"/>
  <c r="T806" i="7"/>
  <c r="H2069" i="14" s="1"/>
  <c r="T807" i="7"/>
  <c r="H2072" i="14" s="1"/>
  <c r="T808" i="7"/>
  <c r="H2075" i="14" s="1"/>
  <c r="T809" i="7"/>
  <c r="T810" i="7"/>
  <c r="H2080" i="14" s="1"/>
  <c r="T811" i="7"/>
  <c r="H2083" i="14" s="1"/>
  <c r="T812" i="7"/>
  <c r="T813" i="7"/>
  <c r="H2087" i="14" s="1"/>
  <c r="T814" i="7"/>
  <c r="T815" i="7"/>
  <c r="H2092" i="14" s="1"/>
  <c r="T816" i="7"/>
  <c r="H2094" i="14" s="1"/>
  <c r="T817" i="7"/>
  <c r="T818" i="7"/>
  <c r="T819" i="7"/>
  <c r="H2103" i="14" s="1"/>
  <c r="T820" i="7"/>
  <c r="T821" i="7"/>
  <c r="H2108" i="14" s="1"/>
  <c r="T822" i="7"/>
  <c r="H2109" i="14" s="1"/>
  <c r="T823" i="7"/>
  <c r="H2112" i="14" s="1"/>
  <c r="T824" i="7"/>
  <c r="H2113" i="14" s="1"/>
  <c r="T825" i="7"/>
  <c r="H2118" i="14" s="1"/>
  <c r="T826" i="7"/>
  <c r="T827" i="7"/>
  <c r="H2123" i="14" s="1"/>
  <c r="T828" i="7"/>
  <c r="T829" i="7"/>
  <c r="H2127" i="14" s="1"/>
  <c r="T830" i="7"/>
  <c r="H2130" i="14" s="1"/>
  <c r="T831" i="7"/>
  <c r="H2152" i="14" s="1"/>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R754" i="7" s="1"/>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R786" i="7" s="1"/>
  <c r="Q787" i="7"/>
  <c r="Q788" i="7"/>
  <c r="Q789" i="7"/>
  <c r="Q790" i="7"/>
  <c r="Q791" i="7"/>
  <c r="Q792" i="7"/>
  <c r="Q793" i="7"/>
  <c r="Q794" i="7"/>
  <c r="Q795" i="7"/>
  <c r="Q796" i="7"/>
  <c r="Q797" i="7"/>
  <c r="Q798" i="7"/>
  <c r="Q799" i="7"/>
  <c r="Q800" i="7"/>
  <c r="Q801" i="7"/>
  <c r="Q802" i="7"/>
  <c r="Q803" i="7"/>
  <c r="Q804" i="7"/>
  <c r="Q805" i="7"/>
  <c r="Q806" i="7"/>
  <c r="Q807" i="7"/>
  <c r="Q808" i="7"/>
  <c r="Q809" i="7"/>
  <c r="Q810" i="7"/>
  <c r="R810" i="7" s="1"/>
  <c r="Q811" i="7"/>
  <c r="Q812" i="7"/>
  <c r="Q813" i="7"/>
  <c r="Q814" i="7"/>
  <c r="Q815" i="7"/>
  <c r="Q816" i="7"/>
  <c r="Q817" i="7"/>
  <c r="Q818" i="7"/>
  <c r="Q819" i="7"/>
  <c r="Q820" i="7"/>
  <c r="Q821" i="7"/>
  <c r="Q822" i="7"/>
  <c r="Q823" i="7"/>
  <c r="Q824" i="7"/>
  <c r="Q825" i="7"/>
  <c r="Q826" i="7"/>
  <c r="Q827" i="7"/>
  <c r="Q828" i="7"/>
  <c r="Q829" i="7"/>
  <c r="Q830" i="7"/>
  <c r="Q831" i="7"/>
  <c r="L23" i="12"/>
  <c r="L58" i="12"/>
  <c r="L85" i="12"/>
  <c r="L86" i="12"/>
  <c r="E2" i="4"/>
  <c r="E3" i="4"/>
  <c r="E4" i="4"/>
  <c r="F4" i="8"/>
  <c r="O2" i="7" s="1"/>
  <c r="F5" i="8"/>
  <c r="O3" i="7" s="1"/>
  <c r="F6" i="8"/>
  <c r="O4" i="7" s="1"/>
  <c r="F7" i="8"/>
  <c r="O5" i="7" s="1"/>
  <c r="F8" i="8"/>
  <c r="O6" i="7" s="1"/>
  <c r="F9" i="8"/>
  <c r="O7" i="7" s="1"/>
  <c r="F10" i="8"/>
  <c r="O8" i="7" s="1"/>
  <c r="F11" i="8"/>
  <c r="O9" i="7" s="1"/>
  <c r="F12" i="8"/>
  <c r="O10" i="7" s="1"/>
  <c r="F13" i="8"/>
  <c r="O11" i="7" s="1"/>
  <c r="F14" i="8"/>
  <c r="O12" i="7" s="1"/>
  <c r="F15" i="8"/>
  <c r="O13" i="7" s="1"/>
  <c r="F16" i="8"/>
  <c r="O14" i="7" s="1"/>
  <c r="F17" i="8"/>
  <c r="O15" i="7" s="1"/>
  <c r="F18" i="8"/>
  <c r="O16" i="7" s="1"/>
  <c r="F19" i="8"/>
  <c r="O17" i="7" s="1"/>
  <c r="F20" i="8"/>
  <c r="O18" i="7" s="1"/>
  <c r="F21" i="8"/>
  <c r="O19" i="7" s="1"/>
  <c r="F22" i="8"/>
  <c r="O20" i="7" s="1"/>
  <c r="F23" i="8"/>
  <c r="O21" i="7" s="1"/>
  <c r="F24" i="8"/>
  <c r="O22" i="7" s="1"/>
  <c r="F25" i="8"/>
  <c r="O23" i="7" s="1"/>
  <c r="F26" i="8"/>
  <c r="O24" i="7" s="1"/>
  <c r="F27" i="8"/>
  <c r="O25" i="7" s="1"/>
  <c r="F28" i="8"/>
  <c r="O26" i="7" s="1"/>
  <c r="F29" i="8"/>
  <c r="O27" i="7" s="1"/>
  <c r="F30" i="8"/>
  <c r="O28" i="7" s="1"/>
  <c r="F31" i="8"/>
  <c r="O29" i="7" s="1"/>
  <c r="F32" i="8"/>
  <c r="O30" i="7" s="1"/>
  <c r="F33" i="8"/>
  <c r="O31" i="7" s="1"/>
  <c r="F34" i="8"/>
  <c r="O32" i="7" s="1"/>
  <c r="F35" i="8"/>
  <c r="O33" i="7" s="1"/>
  <c r="F36" i="8"/>
  <c r="O34" i="7" s="1"/>
  <c r="F37" i="8"/>
  <c r="O35" i="7" s="1"/>
  <c r="F38" i="8"/>
  <c r="O36" i="7" s="1"/>
  <c r="F39" i="8"/>
  <c r="O37" i="7" s="1"/>
  <c r="F40" i="8"/>
  <c r="O38" i="7" s="1"/>
  <c r="F41" i="8"/>
  <c r="O39" i="7" s="1"/>
  <c r="F42" i="8"/>
  <c r="O40" i="7" s="1"/>
  <c r="F43" i="8"/>
  <c r="O41" i="7" s="1"/>
  <c r="F44" i="8"/>
  <c r="O42" i="7" s="1"/>
  <c r="F45" i="8"/>
  <c r="O43" i="7" s="1"/>
  <c r="F46" i="8"/>
  <c r="O44" i="7" s="1"/>
  <c r="F47" i="8"/>
  <c r="O45" i="7" s="1"/>
  <c r="F48" i="8"/>
  <c r="O46" i="7" s="1"/>
  <c r="F49" i="8"/>
  <c r="O47" i="7" s="1"/>
  <c r="F50" i="8"/>
  <c r="O48" i="7" s="1"/>
  <c r="F51" i="8"/>
  <c r="O49" i="7" s="1"/>
  <c r="F52" i="8"/>
  <c r="O50" i="7" s="1"/>
  <c r="F53" i="8"/>
  <c r="O51" i="7" s="1"/>
  <c r="F54" i="8"/>
  <c r="O52" i="7" s="1"/>
  <c r="F55" i="8"/>
  <c r="O53" i="7" s="1"/>
  <c r="F56" i="8"/>
  <c r="O54" i="7" s="1"/>
  <c r="F57" i="8"/>
  <c r="O55" i="7" s="1"/>
  <c r="F58" i="8"/>
  <c r="O56" i="7" s="1"/>
  <c r="F59" i="8"/>
  <c r="O57" i="7" s="1"/>
  <c r="F60" i="8"/>
  <c r="O58" i="7" s="1"/>
  <c r="F61" i="8"/>
  <c r="O59" i="7" s="1"/>
  <c r="F62" i="8"/>
  <c r="O60" i="7" s="1"/>
  <c r="F63" i="8"/>
  <c r="O61" i="7" s="1"/>
  <c r="F64" i="8"/>
  <c r="O62" i="7" s="1"/>
  <c r="F65" i="8"/>
  <c r="O63" i="7" s="1"/>
  <c r="F66" i="8"/>
  <c r="O64" i="7" s="1"/>
  <c r="F67" i="8"/>
  <c r="O65" i="7" s="1"/>
  <c r="F68" i="8"/>
  <c r="O66" i="7" s="1"/>
  <c r="F69" i="8"/>
  <c r="O67" i="7" s="1"/>
  <c r="F70" i="8"/>
  <c r="O68" i="7" s="1"/>
  <c r="F71" i="8"/>
  <c r="O69" i="7" s="1"/>
  <c r="F72" i="8"/>
  <c r="O70" i="7" s="1"/>
  <c r="F73" i="8"/>
  <c r="O71" i="7" s="1"/>
  <c r="F74" i="8"/>
  <c r="O72" i="7" s="1"/>
  <c r="F75" i="8"/>
  <c r="O73" i="7" s="1"/>
  <c r="F76" i="8"/>
  <c r="O74" i="7" s="1"/>
  <c r="F77" i="8"/>
  <c r="O75" i="7" s="1"/>
  <c r="F78" i="8"/>
  <c r="O76" i="7" s="1"/>
  <c r="F79" i="8"/>
  <c r="O77" i="7" s="1"/>
  <c r="F80" i="8"/>
  <c r="O78" i="7" s="1"/>
  <c r="F81" i="8"/>
  <c r="O79" i="7" s="1"/>
  <c r="F82" i="8"/>
  <c r="O80" i="7" s="1"/>
  <c r="F83" i="8"/>
  <c r="O81" i="7" s="1"/>
  <c r="F84" i="8"/>
  <c r="O82" i="7" s="1"/>
  <c r="F85" i="8"/>
  <c r="O83" i="7" s="1"/>
  <c r="F86" i="8"/>
  <c r="O84" i="7" s="1"/>
  <c r="F87" i="8"/>
  <c r="O85" i="7" s="1"/>
  <c r="F88" i="8"/>
  <c r="O86" i="7" s="1"/>
  <c r="F89" i="8"/>
  <c r="O87" i="7" s="1"/>
  <c r="F90" i="8"/>
  <c r="O88" i="7" s="1"/>
  <c r="F91" i="8"/>
  <c r="O89" i="7" s="1"/>
  <c r="F92" i="8"/>
  <c r="O90" i="7" s="1"/>
  <c r="F93" i="8"/>
  <c r="O91" i="7" s="1"/>
  <c r="F94" i="8"/>
  <c r="O92" i="7" s="1"/>
  <c r="F95" i="8"/>
  <c r="O93" i="7" s="1"/>
  <c r="F96" i="8"/>
  <c r="O94" i="7" s="1"/>
  <c r="F97" i="8"/>
  <c r="O95" i="7" s="1"/>
  <c r="F98" i="8"/>
  <c r="O96" i="7" s="1"/>
  <c r="F99" i="8"/>
  <c r="O97" i="7" s="1"/>
  <c r="F100" i="8"/>
  <c r="O98" i="7" s="1"/>
  <c r="F101" i="8"/>
  <c r="O99" i="7" s="1"/>
  <c r="F102" i="8"/>
  <c r="O100" i="7" s="1"/>
  <c r="F103" i="8"/>
  <c r="O101" i="7" s="1"/>
  <c r="F104" i="8"/>
  <c r="O102" i="7" s="1"/>
  <c r="F105" i="8"/>
  <c r="O103" i="7" s="1"/>
  <c r="F106" i="8"/>
  <c r="O104" i="7" s="1"/>
  <c r="F107" i="8"/>
  <c r="O105" i="7" s="1"/>
  <c r="F108" i="8"/>
  <c r="O106" i="7" s="1"/>
  <c r="F109" i="8"/>
  <c r="O107" i="7" s="1"/>
  <c r="F110" i="8"/>
  <c r="O108" i="7" s="1"/>
  <c r="F111" i="8"/>
  <c r="O109" i="7" s="1"/>
  <c r="F112" i="8"/>
  <c r="O110" i="7" s="1"/>
  <c r="F113" i="8"/>
  <c r="O111" i="7" s="1"/>
  <c r="F114" i="8"/>
  <c r="O112" i="7" s="1"/>
  <c r="F115" i="8"/>
  <c r="O113" i="7" s="1"/>
  <c r="F116" i="8"/>
  <c r="O114" i="7" s="1"/>
  <c r="F117" i="8"/>
  <c r="O115" i="7" s="1"/>
  <c r="F118" i="8"/>
  <c r="O116" i="7" s="1"/>
  <c r="F119" i="8"/>
  <c r="O117" i="7" s="1"/>
  <c r="F120" i="8"/>
  <c r="O118" i="7" s="1"/>
  <c r="F121" i="8"/>
  <c r="O119" i="7" s="1"/>
  <c r="F122" i="8"/>
  <c r="O120" i="7" s="1"/>
  <c r="F123" i="8"/>
  <c r="O121" i="7" s="1"/>
  <c r="F124" i="8"/>
  <c r="O122" i="7" s="1"/>
  <c r="F125" i="8"/>
  <c r="O123" i="7" s="1"/>
  <c r="F126" i="8"/>
  <c r="O124" i="7" s="1"/>
  <c r="F127" i="8"/>
  <c r="O125" i="7" s="1"/>
  <c r="F128" i="8"/>
  <c r="O126" i="7" s="1"/>
  <c r="F129" i="8"/>
  <c r="O127" i="7" s="1"/>
  <c r="F130" i="8"/>
  <c r="O128" i="7" s="1"/>
  <c r="F131" i="8"/>
  <c r="O129" i="7" s="1"/>
  <c r="F132" i="8"/>
  <c r="O130" i="7" s="1"/>
  <c r="F133" i="8"/>
  <c r="O131" i="7" s="1"/>
  <c r="F134" i="8"/>
  <c r="O132" i="7" s="1"/>
  <c r="F135" i="8"/>
  <c r="O133" i="7" s="1"/>
  <c r="F136" i="8"/>
  <c r="O134" i="7" s="1"/>
  <c r="F137" i="8"/>
  <c r="O135" i="7" s="1"/>
  <c r="F138" i="8"/>
  <c r="O136" i="7" s="1"/>
  <c r="F139" i="8"/>
  <c r="O137" i="7" s="1"/>
  <c r="F140" i="8"/>
  <c r="O138" i="7" s="1"/>
  <c r="F141" i="8"/>
  <c r="O139" i="7" s="1"/>
  <c r="F142" i="8"/>
  <c r="O140" i="7" s="1"/>
  <c r="F143" i="8"/>
  <c r="O141" i="7" s="1"/>
  <c r="F144" i="8"/>
  <c r="O142" i="7" s="1"/>
  <c r="F145" i="8"/>
  <c r="O143" i="7" s="1"/>
  <c r="F146" i="8"/>
  <c r="O144" i="7" s="1"/>
  <c r="F147" i="8"/>
  <c r="O145" i="7" s="1"/>
  <c r="F148" i="8"/>
  <c r="O146" i="7" s="1"/>
  <c r="F149" i="8"/>
  <c r="O147" i="7" s="1"/>
  <c r="F150" i="8"/>
  <c r="O148" i="7" s="1"/>
  <c r="F151" i="8"/>
  <c r="O149" i="7" s="1"/>
  <c r="F152" i="8"/>
  <c r="O150" i="7" s="1"/>
  <c r="F153" i="8"/>
  <c r="O151" i="7" s="1"/>
  <c r="F154" i="8"/>
  <c r="O152" i="7" s="1"/>
  <c r="F155" i="8"/>
  <c r="O153" i="7" s="1"/>
  <c r="F156" i="8"/>
  <c r="O154" i="7" s="1"/>
  <c r="F157" i="8"/>
  <c r="O155" i="7" s="1"/>
  <c r="F158" i="8"/>
  <c r="O156" i="7" s="1"/>
  <c r="F159" i="8"/>
  <c r="O157" i="7" s="1"/>
  <c r="F160" i="8"/>
  <c r="O158" i="7" s="1"/>
  <c r="F161" i="8"/>
  <c r="O159" i="7" s="1"/>
  <c r="F162" i="8"/>
  <c r="O160" i="7" s="1"/>
  <c r="F163" i="8"/>
  <c r="O161" i="7" s="1"/>
  <c r="F164" i="8"/>
  <c r="O162" i="7" s="1"/>
  <c r="F165" i="8"/>
  <c r="O163" i="7" s="1"/>
  <c r="F166" i="8"/>
  <c r="O164" i="7" s="1"/>
  <c r="F167" i="8"/>
  <c r="O165" i="7" s="1"/>
  <c r="F168" i="8"/>
  <c r="O166" i="7" s="1"/>
  <c r="F169" i="8"/>
  <c r="O167" i="7" s="1"/>
  <c r="F170" i="8"/>
  <c r="O168" i="7" s="1"/>
  <c r="F171" i="8"/>
  <c r="O169" i="7" s="1"/>
  <c r="F172" i="8"/>
  <c r="O170" i="7" s="1"/>
  <c r="F173" i="8"/>
  <c r="O171" i="7" s="1"/>
  <c r="F174" i="8"/>
  <c r="O172" i="7" s="1"/>
  <c r="F175" i="8"/>
  <c r="O173" i="7" s="1"/>
  <c r="F176" i="8"/>
  <c r="O174" i="7" s="1"/>
  <c r="F177" i="8"/>
  <c r="O175" i="7" s="1"/>
  <c r="F178" i="8"/>
  <c r="O176" i="7" s="1"/>
  <c r="F179" i="8"/>
  <c r="O177" i="7" s="1"/>
  <c r="F180" i="8"/>
  <c r="O178" i="7" s="1"/>
  <c r="F181" i="8"/>
  <c r="O179" i="7" s="1"/>
  <c r="F182" i="8"/>
  <c r="O180" i="7" s="1"/>
  <c r="F183" i="8"/>
  <c r="O181" i="7" s="1"/>
  <c r="F184" i="8"/>
  <c r="O182" i="7" s="1"/>
  <c r="F185" i="8"/>
  <c r="O183" i="7" s="1"/>
  <c r="F186" i="8"/>
  <c r="O184" i="7" s="1"/>
  <c r="F187" i="8"/>
  <c r="O185" i="7" s="1"/>
  <c r="F188" i="8"/>
  <c r="O186" i="7" s="1"/>
  <c r="F189" i="8"/>
  <c r="O187" i="7" s="1"/>
  <c r="F190" i="8"/>
  <c r="O188" i="7" s="1"/>
  <c r="F191" i="8"/>
  <c r="O189" i="7" s="1"/>
  <c r="F192" i="8"/>
  <c r="O190" i="7" s="1"/>
  <c r="F193" i="8"/>
  <c r="O191" i="7" s="1"/>
  <c r="F194" i="8"/>
  <c r="O192" i="7" s="1"/>
  <c r="F195" i="8"/>
  <c r="O193" i="7" s="1"/>
  <c r="F196" i="8"/>
  <c r="O194" i="7" s="1"/>
  <c r="F197" i="8"/>
  <c r="O195" i="7" s="1"/>
  <c r="F198" i="8"/>
  <c r="O196" i="7" s="1"/>
  <c r="F199" i="8"/>
  <c r="O197" i="7" s="1"/>
  <c r="F200" i="8"/>
  <c r="O198" i="7" s="1"/>
  <c r="F201" i="8"/>
  <c r="O199" i="7" s="1"/>
  <c r="F202" i="8"/>
  <c r="O200" i="7" s="1"/>
  <c r="F203" i="8"/>
  <c r="O201" i="7" s="1"/>
  <c r="F204" i="8"/>
  <c r="O202" i="7" s="1"/>
  <c r="F205" i="8"/>
  <c r="O203" i="7" s="1"/>
  <c r="F206" i="8"/>
  <c r="O204" i="7" s="1"/>
  <c r="F207" i="8"/>
  <c r="O205" i="7" s="1"/>
  <c r="F208" i="8"/>
  <c r="O206" i="7" s="1"/>
  <c r="F209" i="8"/>
  <c r="O207" i="7" s="1"/>
  <c r="F210" i="8"/>
  <c r="O208" i="7" s="1"/>
  <c r="F211" i="8"/>
  <c r="O209" i="7" s="1"/>
  <c r="F212" i="8"/>
  <c r="O210" i="7" s="1"/>
  <c r="F213" i="8"/>
  <c r="O211" i="7" s="1"/>
  <c r="F214" i="8"/>
  <c r="O212" i="7" s="1"/>
  <c r="F215" i="8"/>
  <c r="O213" i="7" s="1"/>
  <c r="F216" i="8"/>
  <c r="O214" i="7" s="1"/>
  <c r="F217" i="8"/>
  <c r="O215" i="7" s="1"/>
  <c r="F218" i="8"/>
  <c r="O216" i="7" s="1"/>
  <c r="F219" i="8"/>
  <c r="O217" i="7" s="1"/>
  <c r="F220" i="8"/>
  <c r="O218" i="7" s="1"/>
  <c r="F221" i="8"/>
  <c r="O219" i="7" s="1"/>
  <c r="F222" i="8"/>
  <c r="O220" i="7" s="1"/>
  <c r="F223" i="8"/>
  <c r="O221" i="7" s="1"/>
  <c r="F224" i="8"/>
  <c r="O222" i="7" s="1"/>
  <c r="F225" i="8"/>
  <c r="O223" i="7" s="1"/>
  <c r="F226" i="8"/>
  <c r="O224" i="7" s="1"/>
  <c r="F227" i="8"/>
  <c r="O225" i="7" s="1"/>
  <c r="F228" i="8"/>
  <c r="O226" i="7" s="1"/>
  <c r="F229" i="8"/>
  <c r="O227" i="7" s="1"/>
  <c r="F230" i="8"/>
  <c r="O228" i="7" s="1"/>
  <c r="F231" i="8"/>
  <c r="O229" i="7" s="1"/>
  <c r="F232" i="8"/>
  <c r="O230" i="7" s="1"/>
  <c r="F233" i="8"/>
  <c r="O231" i="7" s="1"/>
  <c r="F234" i="8"/>
  <c r="O232" i="7" s="1"/>
  <c r="F235" i="8"/>
  <c r="O233" i="7" s="1"/>
  <c r="F236" i="8"/>
  <c r="O234" i="7" s="1"/>
  <c r="F237" i="8"/>
  <c r="O235" i="7" s="1"/>
  <c r="F238" i="8"/>
  <c r="O236" i="7" s="1"/>
  <c r="F239" i="8"/>
  <c r="O237" i="7" s="1"/>
  <c r="F240" i="8"/>
  <c r="O238" i="7" s="1"/>
  <c r="F241" i="8"/>
  <c r="O239" i="7" s="1"/>
  <c r="F242" i="8"/>
  <c r="O240" i="7" s="1"/>
  <c r="F243" i="8"/>
  <c r="O241" i="7" s="1"/>
  <c r="F244" i="8"/>
  <c r="O242" i="7" s="1"/>
  <c r="F245" i="8"/>
  <c r="O243" i="7" s="1"/>
  <c r="F246" i="8"/>
  <c r="O244" i="7" s="1"/>
  <c r="F247" i="8"/>
  <c r="O245" i="7" s="1"/>
  <c r="F248" i="8"/>
  <c r="O246" i="7" s="1"/>
  <c r="F249" i="8"/>
  <c r="O247" i="7" s="1"/>
  <c r="F250" i="8"/>
  <c r="O248" i="7" s="1"/>
  <c r="F251" i="8"/>
  <c r="O249" i="7" s="1"/>
  <c r="F252" i="8"/>
  <c r="O250" i="7" s="1"/>
  <c r="F253" i="8"/>
  <c r="O251" i="7" s="1"/>
  <c r="F254" i="8"/>
  <c r="O252" i="7" s="1"/>
  <c r="F255" i="8"/>
  <c r="O253" i="7" s="1"/>
  <c r="F256" i="8"/>
  <c r="O254" i="7" s="1"/>
  <c r="F257" i="8"/>
  <c r="O255" i="7" s="1"/>
  <c r="F258" i="8"/>
  <c r="O256" i="7" s="1"/>
  <c r="F259" i="8"/>
  <c r="O257" i="7" s="1"/>
  <c r="F260" i="8"/>
  <c r="O258" i="7" s="1"/>
  <c r="F261" i="8"/>
  <c r="O259" i="7" s="1"/>
  <c r="F262" i="8"/>
  <c r="O260" i="7" s="1"/>
  <c r="F263" i="8"/>
  <c r="O261" i="7" s="1"/>
  <c r="F264" i="8"/>
  <c r="O262" i="7" s="1"/>
  <c r="F265" i="8"/>
  <c r="O263" i="7" s="1"/>
  <c r="F266" i="8"/>
  <c r="O264" i="7" s="1"/>
  <c r="F267" i="8"/>
  <c r="O265" i="7" s="1"/>
  <c r="F268" i="8"/>
  <c r="O266" i="7" s="1"/>
  <c r="F269" i="8"/>
  <c r="O267" i="7" s="1"/>
  <c r="F270" i="8"/>
  <c r="O268" i="7" s="1"/>
  <c r="F271" i="8"/>
  <c r="O269" i="7" s="1"/>
  <c r="F272" i="8"/>
  <c r="O270" i="7" s="1"/>
  <c r="F273" i="8"/>
  <c r="O271" i="7" s="1"/>
  <c r="F274" i="8"/>
  <c r="O272" i="7" s="1"/>
  <c r="F275" i="8"/>
  <c r="O273" i="7" s="1"/>
  <c r="F276" i="8"/>
  <c r="O274" i="7" s="1"/>
  <c r="F277" i="8"/>
  <c r="O275" i="7" s="1"/>
  <c r="F278" i="8"/>
  <c r="O276" i="7" s="1"/>
  <c r="F279" i="8"/>
  <c r="O277" i="7" s="1"/>
  <c r="F280" i="8"/>
  <c r="O278" i="7" s="1"/>
  <c r="F281" i="8"/>
  <c r="O279" i="7" s="1"/>
  <c r="F282" i="8"/>
  <c r="O280" i="7" s="1"/>
  <c r="F283" i="8"/>
  <c r="O281" i="7" s="1"/>
  <c r="F284" i="8"/>
  <c r="O282" i="7" s="1"/>
  <c r="F285" i="8"/>
  <c r="O283" i="7" s="1"/>
  <c r="F286" i="8"/>
  <c r="O284" i="7" s="1"/>
  <c r="F287" i="8"/>
  <c r="O285" i="7" s="1"/>
  <c r="F288" i="8"/>
  <c r="O286" i="7" s="1"/>
  <c r="F289" i="8"/>
  <c r="O287" i="7" s="1"/>
  <c r="F290" i="8"/>
  <c r="O288" i="7" s="1"/>
  <c r="F291" i="8"/>
  <c r="O289" i="7" s="1"/>
  <c r="F292" i="8"/>
  <c r="O290" i="7" s="1"/>
  <c r="F293" i="8"/>
  <c r="O291" i="7" s="1"/>
  <c r="F294" i="8"/>
  <c r="O292" i="7" s="1"/>
  <c r="F295" i="8"/>
  <c r="O293" i="7" s="1"/>
  <c r="F296" i="8"/>
  <c r="O294" i="7" s="1"/>
  <c r="F297" i="8"/>
  <c r="O295" i="7" s="1"/>
  <c r="F298" i="8"/>
  <c r="O296" i="7" s="1"/>
  <c r="F299" i="8"/>
  <c r="O297" i="7" s="1"/>
  <c r="F300" i="8"/>
  <c r="O298" i="7" s="1"/>
  <c r="F301" i="8"/>
  <c r="O299" i="7" s="1"/>
  <c r="F302" i="8"/>
  <c r="O300" i="7" s="1"/>
  <c r="F303" i="8"/>
  <c r="O301" i="7" s="1"/>
  <c r="F304" i="8"/>
  <c r="O302" i="7" s="1"/>
  <c r="F305" i="8"/>
  <c r="O303" i="7" s="1"/>
  <c r="F306" i="8"/>
  <c r="O304" i="7" s="1"/>
  <c r="F307" i="8"/>
  <c r="O305" i="7" s="1"/>
  <c r="F308" i="8"/>
  <c r="O306" i="7" s="1"/>
  <c r="F309" i="8"/>
  <c r="O307" i="7" s="1"/>
  <c r="F310" i="8"/>
  <c r="O308" i="7" s="1"/>
  <c r="F311" i="8"/>
  <c r="O309" i="7" s="1"/>
  <c r="F312" i="8"/>
  <c r="O310" i="7" s="1"/>
  <c r="F313" i="8"/>
  <c r="O311" i="7" s="1"/>
  <c r="F314" i="8"/>
  <c r="O312" i="7" s="1"/>
  <c r="F315" i="8"/>
  <c r="O313" i="7" s="1"/>
  <c r="F316" i="8"/>
  <c r="O314" i="7" s="1"/>
  <c r="F317" i="8"/>
  <c r="O315" i="7" s="1"/>
  <c r="F318" i="8"/>
  <c r="O316" i="7" s="1"/>
  <c r="F319" i="8"/>
  <c r="O317" i="7" s="1"/>
  <c r="F320" i="8"/>
  <c r="O318" i="7" s="1"/>
  <c r="F321" i="8"/>
  <c r="O319" i="7" s="1"/>
  <c r="F322" i="8"/>
  <c r="O320" i="7" s="1"/>
  <c r="F323" i="8"/>
  <c r="O321" i="7" s="1"/>
  <c r="F324" i="8"/>
  <c r="O322" i="7" s="1"/>
  <c r="F325" i="8"/>
  <c r="O323" i="7" s="1"/>
  <c r="F326" i="8"/>
  <c r="O324" i="7" s="1"/>
  <c r="F327" i="8"/>
  <c r="O325" i="7" s="1"/>
  <c r="F328" i="8"/>
  <c r="O326" i="7" s="1"/>
  <c r="F329" i="8"/>
  <c r="O327" i="7" s="1"/>
  <c r="F330" i="8"/>
  <c r="O328" i="7" s="1"/>
  <c r="F331" i="8"/>
  <c r="O329" i="7" s="1"/>
  <c r="F332" i="8"/>
  <c r="O330" i="7" s="1"/>
  <c r="F333" i="8"/>
  <c r="O331" i="7" s="1"/>
  <c r="F334" i="8"/>
  <c r="O332" i="7" s="1"/>
  <c r="F335" i="8"/>
  <c r="O333" i="7" s="1"/>
  <c r="F336" i="8"/>
  <c r="O334" i="7" s="1"/>
  <c r="F337" i="8"/>
  <c r="O335" i="7" s="1"/>
  <c r="F338" i="8"/>
  <c r="O336" i="7" s="1"/>
  <c r="F339" i="8"/>
  <c r="O337" i="7" s="1"/>
  <c r="F340" i="8"/>
  <c r="O338" i="7" s="1"/>
  <c r="F341" i="8"/>
  <c r="O339" i="7" s="1"/>
  <c r="F342" i="8"/>
  <c r="O340" i="7" s="1"/>
  <c r="F343" i="8"/>
  <c r="O341" i="7" s="1"/>
  <c r="F344" i="8"/>
  <c r="O342" i="7" s="1"/>
  <c r="F345" i="8"/>
  <c r="O343" i="7" s="1"/>
  <c r="F346" i="8"/>
  <c r="O344" i="7" s="1"/>
  <c r="F347" i="8"/>
  <c r="O345" i="7" s="1"/>
  <c r="F348" i="8"/>
  <c r="O346" i="7" s="1"/>
  <c r="F349" i="8"/>
  <c r="O347" i="7" s="1"/>
  <c r="F350" i="8"/>
  <c r="O348" i="7" s="1"/>
  <c r="F351" i="8"/>
  <c r="O349" i="7" s="1"/>
  <c r="F352" i="8"/>
  <c r="O350" i="7" s="1"/>
  <c r="F353" i="8"/>
  <c r="O351" i="7" s="1"/>
  <c r="F354" i="8"/>
  <c r="O352" i="7" s="1"/>
  <c r="F355" i="8"/>
  <c r="O353" i="7" s="1"/>
  <c r="F356" i="8"/>
  <c r="O354" i="7" s="1"/>
  <c r="F357" i="8"/>
  <c r="O355" i="7" s="1"/>
  <c r="F358" i="8"/>
  <c r="O356" i="7" s="1"/>
  <c r="F359" i="8"/>
  <c r="O357" i="7" s="1"/>
  <c r="F360" i="8"/>
  <c r="O358" i="7" s="1"/>
  <c r="F361" i="8"/>
  <c r="O359" i="7" s="1"/>
  <c r="F362" i="8"/>
  <c r="O360" i="7" s="1"/>
  <c r="F363" i="8"/>
  <c r="O361" i="7" s="1"/>
  <c r="F364" i="8"/>
  <c r="O362" i="7" s="1"/>
  <c r="F365" i="8"/>
  <c r="O363" i="7" s="1"/>
  <c r="F366" i="8"/>
  <c r="O364" i="7" s="1"/>
  <c r="F367" i="8"/>
  <c r="O365" i="7" s="1"/>
  <c r="F368" i="8"/>
  <c r="O366" i="7" s="1"/>
  <c r="F369" i="8"/>
  <c r="O367" i="7" s="1"/>
  <c r="F370" i="8"/>
  <c r="O368" i="7" s="1"/>
  <c r="F371" i="8"/>
  <c r="O369" i="7" s="1"/>
  <c r="F372" i="8"/>
  <c r="O370" i="7" s="1"/>
  <c r="F373" i="8"/>
  <c r="O371" i="7" s="1"/>
  <c r="F374" i="8"/>
  <c r="O372" i="7" s="1"/>
  <c r="F375" i="8"/>
  <c r="O373" i="7" s="1"/>
  <c r="F376" i="8"/>
  <c r="O374" i="7" s="1"/>
  <c r="F377" i="8"/>
  <c r="O375" i="7" s="1"/>
  <c r="F378" i="8"/>
  <c r="O376" i="7" s="1"/>
  <c r="F379" i="8"/>
  <c r="O377" i="7" s="1"/>
  <c r="F380" i="8"/>
  <c r="O378" i="7" s="1"/>
  <c r="F381" i="8"/>
  <c r="O379" i="7" s="1"/>
  <c r="F382" i="8"/>
  <c r="O380" i="7" s="1"/>
  <c r="F383" i="8"/>
  <c r="O381" i="7" s="1"/>
  <c r="F384" i="8"/>
  <c r="O382" i="7" s="1"/>
  <c r="F385" i="8"/>
  <c r="O383" i="7" s="1"/>
  <c r="F386" i="8"/>
  <c r="O384" i="7" s="1"/>
  <c r="F387" i="8"/>
  <c r="O385" i="7" s="1"/>
  <c r="F388" i="8"/>
  <c r="O386" i="7" s="1"/>
  <c r="F389" i="8"/>
  <c r="O387" i="7" s="1"/>
  <c r="F390" i="8"/>
  <c r="O388" i="7" s="1"/>
  <c r="F391" i="8"/>
  <c r="O389" i="7" s="1"/>
  <c r="F392" i="8"/>
  <c r="O390" i="7" s="1"/>
  <c r="F393" i="8"/>
  <c r="O391" i="7" s="1"/>
  <c r="F394" i="8"/>
  <c r="O392" i="7" s="1"/>
  <c r="F395" i="8"/>
  <c r="O393" i="7" s="1"/>
  <c r="F396" i="8"/>
  <c r="O394" i="7" s="1"/>
  <c r="F397" i="8"/>
  <c r="O395" i="7" s="1"/>
  <c r="F398" i="8"/>
  <c r="O396" i="7" s="1"/>
  <c r="F399" i="8"/>
  <c r="O397" i="7" s="1"/>
  <c r="F400" i="8"/>
  <c r="O398" i="7" s="1"/>
  <c r="F401" i="8"/>
  <c r="O399" i="7" s="1"/>
  <c r="F402" i="8"/>
  <c r="O400" i="7" s="1"/>
  <c r="F403" i="8"/>
  <c r="O401" i="7" s="1"/>
  <c r="F404" i="8"/>
  <c r="O402" i="7" s="1"/>
  <c r="F405" i="8"/>
  <c r="O403" i="7" s="1"/>
  <c r="F406" i="8"/>
  <c r="O404" i="7" s="1"/>
  <c r="F407" i="8"/>
  <c r="O405" i="7" s="1"/>
  <c r="F408" i="8"/>
  <c r="O406" i="7" s="1"/>
  <c r="F409" i="8"/>
  <c r="O407" i="7" s="1"/>
  <c r="F410" i="8"/>
  <c r="O408" i="7" s="1"/>
  <c r="F411" i="8"/>
  <c r="O409" i="7" s="1"/>
  <c r="F412" i="8"/>
  <c r="O410" i="7" s="1"/>
  <c r="F413" i="8"/>
  <c r="O411" i="7" s="1"/>
  <c r="F414" i="8"/>
  <c r="O412" i="7" s="1"/>
  <c r="F415" i="8"/>
  <c r="O413" i="7" s="1"/>
  <c r="F416" i="8"/>
  <c r="O414" i="7" s="1"/>
  <c r="F417" i="8"/>
  <c r="O415" i="7" s="1"/>
  <c r="F418" i="8"/>
  <c r="O416" i="7" s="1"/>
  <c r="F419" i="8"/>
  <c r="O417" i="7" s="1"/>
  <c r="F420" i="8"/>
  <c r="O418" i="7" s="1"/>
  <c r="F421" i="8"/>
  <c r="O419" i="7" s="1"/>
  <c r="F422" i="8"/>
  <c r="O420" i="7" s="1"/>
  <c r="F423" i="8"/>
  <c r="O421" i="7" s="1"/>
  <c r="F424" i="8"/>
  <c r="O422" i="7" s="1"/>
  <c r="F425" i="8"/>
  <c r="O423" i="7" s="1"/>
  <c r="F426" i="8"/>
  <c r="O424" i="7" s="1"/>
  <c r="F427" i="8"/>
  <c r="O425" i="7" s="1"/>
  <c r="F428" i="8"/>
  <c r="O426" i="7" s="1"/>
  <c r="F429" i="8"/>
  <c r="O427" i="7" s="1"/>
  <c r="F430" i="8"/>
  <c r="O428" i="7" s="1"/>
  <c r="F431" i="8"/>
  <c r="O429" i="7" s="1"/>
  <c r="F432" i="8"/>
  <c r="O430" i="7" s="1"/>
  <c r="F433" i="8"/>
  <c r="O431" i="7" s="1"/>
  <c r="F434" i="8"/>
  <c r="O432" i="7" s="1"/>
  <c r="F435" i="8"/>
  <c r="O433" i="7" s="1"/>
  <c r="F436" i="8"/>
  <c r="O434" i="7" s="1"/>
  <c r="F437" i="8"/>
  <c r="O435" i="7" s="1"/>
  <c r="F438" i="8"/>
  <c r="O436" i="7" s="1"/>
  <c r="F439" i="8"/>
  <c r="O437" i="7" s="1"/>
  <c r="F440" i="8"/>
  <c r="O438" i="7" s="1"/>
  <c r="F441" i="8"/>
  <c r="O439" i="7" s="1"/>
  <c r="F442" i="8"/>
  <c r="O440" i="7" s="1"/>
  <c r="F443" i="8"/>
  <c r="O441" i="7" s="1"/>
  <c r="F444" i="8"/>
  <c r="O442" i="7" s="1"/>
  <c r="F445" i="8"/>
  <c r="O443" i="7" s="1"/>
  <c r="F446" i="8"/>
  <c r="O444" i="7" s="1"/>
  <c r="F447" i="8"/>
  <c r="O445" i="7" s="1"/>
  <c r="F448" i="8"/>
  <c r="O446" i="7" s="1"/>
  <c r="F449" i="8"/>
  <c r="O447" i="7" s="1"/>
  <c r="F450" i="8"/>
  <c r="O448" i="7" s="1"/>
  <c r="F451" i="8"/>
  <c r="O449" i="7" s="1"/>
  <c r="F452" i="8"/>
  <c r="O450" i="7" s="1"/>
  <c r="F453" i="8"/>
  <c r="O451" i="7" s="1"/>
  <c r="F454" i="8"/>
  <c r="O452" i="7" s="1"/>
  <c r="F455" i="8"/>
  <c r="O453" i="7" s="1"/>
  <c r="F456" i="8"/>
  <c r="O454" i="7" s="1"/>
  <c r="F457" i="8"/>
  <c r="O455" i="7" s="1"/>
  <c r="F458" i="8"/>
  <c r="O456" i="7" s="1"/>
  <c r="F459" i="8"/>
  <c r="O457" i="7" s="1"/>
  <c r="F460" i="8"/>
  <c r="O458" i="7" s="1"/>
  <c r="F461" i="8"/>
  <c r="O459" i="7" s="1"/>
  <c r="F462" i="8"/>
  <c r="O460" i="7" s="1"/>
  <c r="F463" i="8"/>
  <c r="O461" i="7" s="1"/>
  <c r="F464" i="8"/>
  <c r="O462" i="7" s="1"/>
  <c r="F465" i="8"/>
  <c r="O463" i="7" s="1"/>
  <c r="F466" i="8"/>
  <c r="O464" i="7" s="1"/>
  <c r="F467" i="8"/>
  <c r="O465" i="7" s="1"/>
  <c r="F468" i="8"/>
  <c r="O466" i="7" s="1"/>
  <c r="F469" i="8"/>
  <c r="O467" i="7" s="1"/>
  <c r="F470" i="8"/>
  <c r="O468" i="7" s="1"/>
  <c r="F471" i="8"/>
  <c r="O469" i="7" s="1"/>
  <c r="F472" i="8"/>
  <c r="O470" i="7" s="1"/>
  <c r="F473" i="8"/>
  <c r="O471" i="7" s="1"/>
  <c r="F474" i="8"/>
  <c r="O472" i="7" s="1"/>
  <c r="F475" i="8"/>
  <c r="O473" i="7" s="1"/>
  <c r="F476" i="8"/>
  <c r="O474" i="7" s="1"/>
  <c r="F477" i="8"/>
  <c r="O475" i="7" s="1"/>
  <c r="F478" i="8"/>
  <c r="O476" i="7" s="1"/>
  <c r="F479" i="8"/>
  <c r="O477" i="7" s="1"/>
  <c r="F480" i="8"/>
  <c r="O478" i="7" s="1"/>
  <c r="F481" i="8"/>
  <c r="O479" i="7" s="1"/>
  <c r="F482" i="8"/>
  <c r="O480" i="7" s="1"/>
  <c r="F483" i="8"/>
  <c r="O481" i="7" s="1"/>
  <c r="F484" i="8"/>
  <c r="O482" i="7" s="1"/>
  <c r="F485" i="8"/>
  <c r="O483" i="7" s="1"/>
  <c r="F486" i="8"/>
  <c r="O484" i="7" s="1"/>
  <c r="F487" i="8"/>
  <c r="O485" i="7" s="1"/>
  <c r="F488" i="8"/>
  <c r="O486" i="7" s="1"/>
  <c r="F489" i="8"/>
  <c r="O487" i="7" s="1"/>
  <c r="F490" i="8"/>
  <c r="O488" i="7" s="1"/>
  <c r="F491" i="8"/>
  <c r="O489" i="7" s="1"/>
  <c r="F492" i="8"/>
  <c r="O490" i="7" s="1"/>
  <c r="F493" i="8"/>
  <c r="O491" i="7" s="1"/>
  <c r="F494" i="8"/>
  <c r="O492" i="7" s="1"/>
  <c r="F495" i="8"/>
  <c r="O493" i="7" s="1"/>
  <c r="F496" i="8"/>
  <c r="O494" i="7" s="1"/>
  <c r="F497" i="8"/>
  <c r="O495" i="7" s="1"/>
  <c r="F498" i="8"/>
  <c r="O496" i="7" s="1"/>
  <c r="F499" i="8"/>
  <c r="O497" i="7" s="1"/>
  <c r="F500" i="8"/>
  <c r="O498" i="7" s="1"/>
  <c r="F501" i="8"/>
  <c r="O499" i="7" s="1"/>
  <c r="F502" i="8"/>
  <c r="O500" i="7" s="1"/>
  <c r="F503" i="8"/>
  <c r="O501" i="7" s="1"/>
  <c r="F504" i="8"/>
  <c r="O502" i="7" s="1"/>
  <c r="F505" i="8"/>
  <c r="O503" i="7" s="1"/>
  <c r="F506" i="8"/>
  <c r="O504" i="7" s="1"/>
  <c r="F507" i="8"/>
  <c r="O505" i="7" s="1"/>
  <c r="F508" i="8"/>
  <c r="O506" i="7" s="1"/>
  <c r="F509" i="8"/>
  <c r="O507" i="7" s="1"/>
  <c r="F510" i="8"/>
  <c r="O508" i="7" s="1"/>
  <c r="F511" i="8"/>
  <c r="O509" i="7" s="1"/>
  <c r="F512" i="8"/>
  <c r="O510" i="7" s="1"/>
  <c r="F513" i="8"/>
  <c r="O511" i="7" s="1"/>
  <c r="F514" i="8"/>
  <c r="O512" i="7" s="1"/>
  <c r="F515" i="8"/>
  <c r="O513" i="7" s="1"/>
  <c r="F516" i="8"/>
  <c r="O514" i="7" s="1"/>
  <c r="F517" i="8"/>
  <c r="O515" i="7" s="1"/>
  <c r="F518" i="8"/>
  <c r="O516" i="7" s="1"/>
  <c r="F519" i="8"/>
  <c r="O517" i="7" s="1"/>
  <c r="F520" i="8"/>
  <c r="O518" i="7" s="1"/>
  <c r="F521" i="8"/>
  <c r="O519" i="7" s="1"/>
  <c r="F522" i="8"/>
  <c r="O520" i="7" s="1"/>
  <c r="F523" i="8"/>
  <c r="O521" i="7" s="1"/>
  <c r="F524" i="8"/>
  <c r="O522" i="7" s="1"/>
  <c r="F525" i="8"/>
  <c r="O523" i="7" s="1"/>
  <c r="F526" i="8"/>
  <c r="O524" i="7" s="1"/>
  <c r="F527" i="8"/>
  <c r="O525" i="7" s="1"/>
  <c r="F528" i="8"/>
  <c r="O526" i="7" s="1"/>
  <c r="F529" i="8"/>
  <c r="O527" i="7" s="1"/>
  <c r="F530" i="8"/>
  <c r="O528" i="7" s="1"/>
  <c r="F531" i="8"/>
  <c r="O529" i="7" s="1"/>
  <c r="F532" i="8"/>
  <c r="O530" i="7" s="1"/>
  <c r="F533" i="8"/>
  <c r="O531" i="7" s="1"/>
  <c r="F534" i="8"/>
  <c r="O532" i="7" s="1"/>
  <c r="F535" i="8"/>
  <c r="O533" i="7" s="1"/>
  <c r="F536" i="8"/>
  <c r="O534" i="7" s="1"/>
  <c r="F537" i="8"/>
  <c r="O535" i="7" s="1"/>
  <c r="F538" i="8"/>
  <c r="O536" i="7" s="1"/>
  <c r="F539" i="8"/>
  <c r="O537" i="7" s="1"/>
  <c r="F540" i="8"/>
  <c r="O538" i="7" s="1"/>
  <c r="F541" i="8"/>
  <c r="O539" i="7" s="1"/>
  <c r="F542" i="8"/>
  <c r="O540" i="7" s="1"/>
  <c r="F543" i="8"/>
  <c r="O541" i="7" s="1"/>
  <c r="F544" i="8"/>
  <c r="O542" i="7" s="1"/>
  <c r="F545" i="8"/>
  <c r="O543" i="7" s="1"/>
  <c r="F546" i="8"/>
  <c r="O544" i="7" s="1"/>
  <c r="F547" i="8"/>
  <c r="O545" i="7" s="1"/>
  <c r="F548" i="8"/>
  <c r="O546" i="7" s="1"/>
  <c r="F549" i="8"/>
  <c r="O547" i="7" s="1"/>
  <c r="F550" i="8"/>
  <c r="O548" i="7" s="1"/>
  <c r="F551" i="8"/>
  <c r="O549" i="7" s="1"/>
  <c r="F552" i="8"/>
  <c r="O550" i="7" s="1"/>
  <c r="F553" i="8"/>
  <c r="O551" i="7" s="1"/>
  <c r="F554" i="8"/>
  <c r="O552" i="7" s="1"/>
  <c r="F555" i="8"/>
  <c r="O553" i="7" s="1"/>
  <c r="F556" i="8"/>
  <c r="O554" i="7" s="1"/>
  <c r="F557" i="8"/>
  <c r="O555" i="7" s="1"/>
  <c r="F558" i="8"/>
  <c r="O556" i="7" s="1"/>
  <c r="F559" i="8"/>
  <c r="O557" i="7" s="1"/>
  <c r="F560" i="8"/>
  <c r="O558" i="7" s="1"/>
  <c r="F561" i="8"/>
  <c r="O559" i="7" s="1"/>
  <c r="F562" i="8"/>
  <c r="O560" i="7" s="1"/>
  <c r="F563" i="8"/>
  <c r="O561" i="7" s="1"/>
  <c r="F564" i="8"/>
  <c r="O562" i="7" s="1"/>
  <c r="F565" i="8"/>
  <c r="O563" i="7" s="1"/>
  <c r="F566" i="8"/>
  <c r="O564" i="7" s="1"/>
  <c r="F567" i="8"/>
  <c r="O565" i="7" s="1"/>
  <c r="F568" i="8"/>
  <c r="O566" i="7" s="1"/>
  <c r="F569" i="8"/>
  <c r="O567" i="7" s="1"/>
  <c r="F570" i="8"/>
  <c r="O568" i="7" s="1"/>
  <c r="F571" i="8"/>
  <c r="O569" i="7" s="1"/>
  <c r="F572" i="8"/>
  <c r="O570" i="7" s="1"/>
  <c r="F573" i="8"/>
  <c r="O571" i="7" s="1"/>
  <c r="F574" i="8"/>
  <c r="O572" i="7" s="1"/>
  <c r="F575" i="8"/>
  <c r="O573" i="7" s="1"/>
  <c r="F576" i="8"/>
  <c r="O574" i="7" s="1"/>
  <c r="F577" i="8"/>
  <c r="O575" i="7" s="1"/>
  <c r="F578" i="8"/>
  <c r="O576" i="7" s="1"/>
  <c r="F579" i="8"/>
  <c r="O577" i="7" s="1"/>
  <c r="F580" i="8"/>
  <c r="O578" i="7" s="1"/>
  <c r="F581" i="8"/>
  <c r="O579" i="7" s="1"/>
  <c r="F582" i="8"/>
  <c r="O580" i="7" s="1"/>
  <c r="F583" i="8"/>
  <c r="O581" i="7" s="1"/>
  <c r="F584" i="8"/>
  <c r="O582" i="7" s="1"/>
  <c r="F585" i="8"/>
  <c r="O583" i="7" s="1"/>
  <c r="F586" i="8"/>
  <c r="O584" i="7" s="1"/>
  <c r="F587" i="8"/>
  <c r="O585" i="7" s="1"/>
  <c r="F588" i="8"/>
  <c r="O586" i="7" s="1"/>
  <c r="F589" i="8"/>
  <c r="O587" i="7" s="1"/>
  <c r="F590" i="8"/>
  <c r="O588" i="7" s="1"/>
  <c r="F591" i="8"/>
  <c r="O589" i="7" s="1"/>
  <c r="F592" i="8"/>
  <c r="O590" i="7" s="1"/>
  <c r="F593" i="8"/>
  <c r="O591" i="7" s="1"/>
  <c r="F594" i="8"/>
  <c r="O592" i="7" s="1"/>
  <c r="F595" i="8"/>
  <c r="O593" i="7" s="1"/>
  <c r="F596" i="8"/>
  <c r="O594" i="7" s="1"/>
  <c r="F597" i="8"/>
  <c r="O595" i="7" s="1"/>
  <c r="F598" i="8"/>
  <c r="O596" i="7" s="1"/>
  <c r="F599" i="8"/>
  <c r="O597" i="7" s="1"/>
  <c r="F600" i="8"/>
  <c r="O598" i="7" s="1"/>
  <c r="F601" i="8"/>
  <c r="O599" i="7" s="1"/>
  <c r="F602" i="8"/>
  <c r="O600" i="7" s="1"/>
  <c r="F603" i="8"/>
  <c r="O601" i="7" s="1"/>
  <c r="F604" i="8"/>
  <c r="O602" i="7" s="1"/>
  <c r="F605" i="8"/>
  <c r="O603" i="7" s="1"/>
  <c r="F606" i="8"/>
  <c r="O604" i="7" s="1"/>
  <c r="F607" i="8"/>
  <c r="O605" i="7" s="1"/>
  <c r="F608" i="8"/>
  <c r="O606" i="7" s="1"/>
  <c r="F609" i="8"/>
  <c r="O607" i="7" s="1"/>
  <c r="F610" i="8"/>
  <c r="O608" i="7" s="1"/>
  <c r="F611" i="8"/>
  <c r="O609" i="7" s="1"/>
  <c r="F612" i="8"/>
  <c r="O610" i="7" s="1"/>
  <c r="F613" i="8"/>
  <c r="O611" i="7" s="1"/>
  <c r="F614" i="8"/>
  <c r="O612" i="7" s="1"/>
  <c r="F615" i="8"/>
  <c r="O613" i="7" s="1"/>
  <c r="F616" i="8"/>
  <c r="O614" i="7" s="1"/>
  <c r="F617" i="8"/>
  <c r="O615" i="7" s="1"/>
  <c r="F618" i="8"/>
  <c r="O616" i="7" s="1"/>
  <c r="F619" i="8"/>
  <c r="O617" i="7" s="1"/>
  <c r="F620" i="8"/>
  <c r="O618" i="7" s="1"/>
  <c r="F621" i="8"/>
  <c r="O619" i="7" s="1"/>
  <c r="F622" i="8"/>
  <c r="O620" i="7" s="1"/>
  <c r="F623" i="8"/>
  <c r="O621" i="7" s="1"/>
  <c r="F624" i="8"/>
  <c r="O622" i="7" s="1"/>
  <c r="F625" i="8"/>
  <c r="O623" i="7" s="1"/>
  <c r="F626" i="8"/>
  <c r="O624" i="7" s="1"/>
  <c r="F627" i="8"/>
  <c r="O625" i="7" s="1"/>
  <c r="F628" i="8"/>
  <c r="O626" i="7" s="1"/>
  <c r="F629" i="8"/>
  <c r="O627" i="7" s="1"/>
  <c r="F630" i="8"/>
  <c r="O628" i="7" s="1"/>
  <c r="F631" i="8"/>
  <c r="O629" i="7" s="1"/>
  <c r="F632" i="8"/>
  <c r="O630" i="7" s="1"/>
  <c r="F633" i="8"/>
  <c r="O631" i="7" s="1"/>
  <c r="F634" i="8"/>
  <c r="O632" i="7" s="1"/>
  <c r="F635" i="8"/>
  <c r="O633" i="7" s="1"/>
  <c r="F636" i="8"/>
  <c r="O634" i="7" s="1"/>
  <c r="F637" i="8"/>
  <c r="O635" i="7" s="1"/>
  <c r="F638" i="8"/>
  <c r="O636" i="7" s="1"/>
  <c r="F639" i="8"/>
  <c r="O637" i="7" s="1"/>
  <c r="F640" i="8"/>
  <c r="O638" i="7" s="1"/>
  <c r="F641" i="8"/>
  <c r="O639" i="7" s="1"/>
  <c r="F642" i="8"/>
  <c r="O640" i="7" s="1"/>
  <c r="F643" i="8"/>
  <c r="O641" i="7" s="1"/>
  <c r="F644" i="8"/>
  <c r="O642" i="7" s="1"/>
  <c r="F645" i="8"/>
  <c r="O643" i="7" s="1"/>
  <c r="F646" i="8"/>
  <c r="O644" i="7" s="1"/>
  <c r="F647" i="8"/>
  <c r="O645" i="7" s="1"/>
  <c r="F648" i="8"/>
  <c r="O646" i="7" s="1"/>
  <c r="F649" i="8"/>
  <c r="O647" i="7" s="1"/>
  <c r="F650" i="8"/>
  <c r="O648" i="7" s="1"/>
  <c r="F651" i="8"/>
  <c r="O649" i="7" s="1"/>
  <c r="F652" i="8"/>
  <c r="O650" i="7" s="1"/>
  <c r="F653" i="8"/>
  <c r="O651" i="7" s="1"/>
  <c r="F654" i="8"/>
  <c r="O652" i="7" s="1"/>
  <c r="F655" i="8"/>
  <c r="O653" i="7" s="1"/>
  <c r="F656" i="8"/>
  <c r="O654" i="7" s="1"/>
  <c r="F657" i="8"/>
  <c r="O655" i="7" s="1"/>
  <c r="F658" i="8"/>
  <c r="O656" i="7" s="1"/>
  <c r="F659" i="8"/>
  <c r="O657" i="7" s="1"/>
  <c r="F660" i="8"/>
  <c r="O658" i="7" s="1"/>
  <c r="F661" i="8"/>
  <c r="O659" i="7" s="1"/>
  <c r="F662" i="8"/>
  <c r="O660" i="7" s="1"/>
  <c r="F663" i="8"/>
  <c r="O661" i="7" s="1"/>
  <c r="F664" i="8"/>
  <c r="O662" i="7" s="1"/>
  <c r="F665" i="8"/>
  <c r="O663" i="7" s="1"/>
  <c r="F666" i="8"/>
  <c r="O664" i="7" s="1"/>
  <c r="F667" i="8"/>
  <c r="O665" i="7" s="1"/>
  <c r="F668" i="8"/>
  <c r="O666" i="7" s="1"/>
  <c r="F669" i="8"/>
  <c r="O667" i="7" s="1"/>
  <c r="F670" i="8"/>
  <c r="O668" i="7" s="1"/>
  <c r="F671" i="8"/>
  <c r="O669" i="7" s="1"/>
  <c r="F672" i="8"/>
  <c r="O670" i="7" s="1"/>
  <c r="F673" i="8"/>
  <c r="O671" i="7" s="1"/>
  <c r="F674" i="8"/>
  <c r="O672" i="7" s="1"/>
  <c r="F675" i="8"/>
  <c r="O673" i="7" s="1"/>
  <c r="F676" i="8"/>
  <c r="O674" i="7" s="1"/>
  <c r="F677" i="8"/>
  <c r="O675" i="7" s="1"/>
  <c r="F678" i="8"/>
  <c r="O676" i="7" s="1"/>
  <c r="F679" i="8"/>
  <c r="O677" i="7" s="1"/>
  <c r="F680" i="8"/>
  <c r="O678" i="7" s="1"/>
  <c r="F681" i="8"/>
  <c r="O679" i="7" s="1"/>
  <c r="F682" i="8"/>
  <c r="O680" i="7" s="1"/>
  <c r="F683" i="8"/>
  <c r="O681" i="7" s="1"/>
  <c r="F684" i="8"/>
  <c r="O682" i="7" s="1"/>
  <c r="F685" i="8"/>
  <c r="O683" i="7" s="1"/>
  <c r="F686" i="8"/>
  <c r="O684" i="7" s="1"/>
  <c r="F687" i="8"/>
  <c r="O685" i="7" s="1"/>
  <c r="F688" i="8"/>
  <c r="O686" i="7" s="1"/>
  <c r="F689" i="8"/>
  <c r="O687" i="7" s="1"/>
  <c r="F690" i="8"/>
  <c r="O688" i="7" s="1"/>
  <c r="F691" i="8"/>
  <c r="O689" i="7" s="1"/>
  <c r="F692" i="8"/>
  <c r="O690" i="7" s="1"/>
  <c r="F693" i="8"/>
  <c r="O691" i="7" s="1"/>
  <c r="F694" i="8"/>
  <c r="O692" i="7" s="1"/>
  <c r="F695" i="8"/>
  <c r="O693" i="7" s="1"/>
  <c r="F696" i="8"/>
  <c r="O694" i="7" s="1"/>
  <c r="F697" i="8"/>
  <c r="O695" i="7" s="1"/>
  <c r="F698" i="8"/>
  <c r="O696" i="7" s="1"/>
  <c r="F699" i="8"/>
  <c r="O697" i="7" s="1"/>
  <c r="F700" i="8"/>
  <c r="O698" i="7" s="1"/>
  <c r="F701" i="8"/>
  <c r="O699" i="7" s="1"/>
  <c r="F702" i="8"/>
  <c r="O700" i="7" s="1"/>
  <c r="F703" i="8"/>
  <c r="O701" i="7" s="1"/>
  <c r="F704" i="8"/>
  <c r="O702" i="7" s="1"/>
  <c r="F705" i="8"/>
  <c r="O703" i="7" s="1"/>
  <c r="F706" i="8"/>
  <c r="O704" i="7" s="1"/>
  <c r="F707" i="8"/>
  <c r="O705" i="7" s="1"/>
  <c r="F708" i="8"/>
  <c r="O706" i="7" s="1"/>
  <c r="F709" i="8"/>
  <c r="O707" i="7" s="1"/>
  <c r="F710" i="8"/>
  <c r="O708" i="7" s="1"/>
  <c r="F711" i="8"/>
  <c r="O709" i="7" s="1"/>
  <c r="F712" i="8"/>
  <c r="O710" i="7" s="1"/>
  <c r="F713" i="8"/>
  <c r="O711" i="7" s="1"/>
  <c r="F714" i="8"/>
  <c r="O712" i="7" s="1"/>
  <c r="F715" i="8"/>
  <c r="O713" i="7" s="1"/>
  <c r="F716" i="8"/>
  <c r="O714" i="7" s="1"/>
  <c r="F717" i="8"/>
  <c r="O715" i="7" s="1"/>
  <c r="F718" i="8"/>
  <c r="O716" i="7" s="1"/>
  <c r="F719" i="8"/>
  <c r="O717" i="7" s="1"/>
  <c r="F720" i="8"/>
  <c r="O718" i="7" s="1"/>
  <c r="F721" i="8"/>
  <c r="O719" i="7" s="1"/>
  <c r="F722" i="8"/>
  <c r="O720" i="7" s="1"/>
  <c r="F723" i="8"/>
  <c r="O721" i="7" s="1"/>
  <c r="F724" i="8"/>
  <c r="O722" i="7" s="1"/>
  <c r="F725" i="8"/>
  <c r="O723" i="7" s="1"/>
  <c r="F726" i="8"/>
  <c r="O724" i="7" s="1"/>
  <c r="F727" i="8"/>
  <c r="O725" i="7" s="1"/>
  <c r="F728" i="8"/>
  <c r="O726" i="7" s="1"/>
  <c r="F729" i="8"/>
  <c r="O727" i="7" s="1"/>
  <c r="F730" i="8"/>
  <c r="O728" i="7" s="1"/>
  <c r="F731" i="8"/>
  <c r="O729" i="7" s="1"/>
  <c r="F732" i="8"/>
  <c r="O730" i="7" s="1"/>
  <c r="F733" i="8"/>
  <c r="O731" i="7" s="1"/>
  <c r="F734" i="8"/>
  <c r="O732" i="7" s="1"/>
  <c r="F735" i="8"/>
  <c r="O733" i="7" s="1"/>
  <c r="F736" i="8"/>
  <c r="O734" i="7" s="1"/>
  <c r="F737" i="8"/>
  <c r="O735" i="7" s="1"/>
  <c r="F738" i="8"/>
  <c r="O736" i="7" s="1"/>
  <c r="F739" i="8"/>
  <c r="O737" i="7" s="1"/>
  <c r="F740" i="8"/>
  <c r="O738" i="7" s="1"/>
  <c r="F741" i="8"/>
  <c r="O739" i="7" s="1"/>
  <c r="F742" i="8"/>
  <c r="O740" i="7" s="1"/>
  <c r="F743" i="8"/>
  <c r="O741" i="7" s="1"/>
  <c r="F744" i="8"/>
  <c r="O742" i="7" s="1"/>
  <c r="F745" i="8"/>
  <c r="O743" i="7" s="1"/>
  <c r="F746" i="8"/>
  <c r="O744" i="7" s="1"/>
  <c r="F747" i="8"/>
  <c r="O745" i="7" s="1"/>
  <c r="F748" i="8"/>
  <c r="O746" i="7" s="1"/>
  <c r="F749" i="8"/>
  <c r="O747" i="7" s="1"/>
  <c r="F750" i="8"/>
  <c r="O748" i="7" s="1"/>
  <c r="F751" i="8"/>
  <c r="O749" i="7" s="1"/>
  <c r="F752" i="8"/>
  <c r="O750" i="7" s="1"/>
  <c r="F753" i="8"/>
  <c r="O751" i="7" s="1"/>
  <c r="F754" i="8"/>
  <c r="O752" i="7" s="1"/>
  <c r="F755" i="8"/>
  <c r="O753" i="7" s="1"/>
  <c r="F756" i="8"/>
  <c r="O754" i="7" s="1"/>
  <c r="F757" i="8"/>
  <c r="O755" i="7" s="1"/>
  <c r="F758" i="8"/>
  <c r="O756" i="7" s="1"/>
  <c r="F759" i="8"/>
  <c r="O757" i="7" s="1"/>
  <c r="F760" i="8"/>
  <c r="O758" i="7" s="1"/>
  <c r="F761" i="8"/>
  <c r="O759" i="7" s="1"/>
  <c r="F762" i="8"/>
  <c r="O760" i="7" s="1"/>
  <c r="F763" i="8"/>
  <c r="O761" i="7" s="1"/>
  <c r="F764" i="8"/>
  <c r="O762" i="7" s="1"/>
  <c r="F765" i="8"/>
  <c r="O763" i="7" s="1"/>
  <c r="F766" i="8"/>
  <c r="O764" i="7" s="1"/>
  <c r="F767" i="8"/>
  <c r="O765" i="7" s="1"/>
  <c r="F768" i="8"/>
  <c r="O766" i="7" s="1"/>
  <c r="F769" i="8"/>
  <c r="O767" i="7" s="1"/>
  <c r="F770" i="8"/>
  <c r="O768" i="7" s="1"/>
  <c r="F771" i="8"/>
  <c r="O769" i="7" s="1"/>
  <c r="F772" i="8"/>
  <c r="O770" i="7" s="1"/>
  <c r="F773" i="8"/>
  <c r="O771" i="7" s="1"/>
  <c r="F774" i="8"/>
  <c r="O772" i="7" s="1"/>
  <c r="F775" i="8"/>
  <c r="O773" i="7" s="1"/>
  <c r="F776" i="8"/>
  <c r="O774" i="7" s="1"/>
  <c r="F777" i="8"/>
  <c r="O775" i="7" s="1"/>
  <c r="F778" i="8"/>
  <c r="O776" i="7" s="1"/>
  <c r="F779" i="8"/>
  <c r="O777" i="7" s="1"/>
  <c r="F780" i="8"/>
  <c r="O778" i="7" s="1"/>
  <c r="F781" i="8"/>
  <c r="O779" i="7" s="1"/>
  <c r="F782" i="8"/>
  <c r="O780" i="7" s="1"/>
  <c r="F783" i="8"/>
  <c r="O781" i="7" s="1"/>
  <c r="F784" i="8"/>
  <c r="O782" i="7" s="1"/>
  <c r="F785" i="8"/>
  <c r="O783" i="7" s="1"/>
  <c r="F786" i="8"/>
  <c r="O784" i="7" s="1"/>
  <c r="F787" i="8"/>
  <c r="O785" i="7" s="1"/>
  <c r="F788" i="8"/>
  <c r="O786" i="7" s="1"/>
  <c r="F789" i="8"/>
  <c r="O787" i="7" s="1"/>
  <c r="F790" i="8"/>
  <c r="O788" i="7" s="1"/>
  <c r="F791" i="8"/>
  <c r="O789" i="7" s="1"/>
  <c r="F792" i="8"/>
  <c r="O790" i="7" s="1"/>
  <c r="F793" i="8"/>
  <c r="O791" i="7" s="1"/>
  <c r="F794" i="8"/>
  <c r="O792" i="7" s="1"/>
  <c r="F795" i="8"/>
  <c r="O793" i="7" s="1"/>
  <c r="F796" i="8"/>
  <c r="O794" i="7" s="1"/>
  <c r="F797" i="8"/>
  <c r="O795" i="7" s="1"/>
  <c r="F798" i="8"/>
  <c r="O796" i="7" s="1"/>
  <c r="F799" i="8"/>
  <c r="O797" i="7" s="1"/>
  <c r="F800" i="8"/>
  <c r="O798" i="7" s="1"/>
  <c r="F801" i="8"/>
  <c r="O799" i="7" s="1"/>
  <c r="F802" i="8"/>
  <c r="O800" i="7" s="1"/>
  <c r="F803" i="8"/>
  <c r="O801" i="7" s="1"/>
  <c r="F804" i="8"/>
  <c r="O802" i="7" s="1"/>
  <c r="F805" i="8"/>
  <c r="O803" i="7" s="1"/>
  <c r="F806" i="8"/>
  <c r="O804" i="7" s="1"/>
  <c r="F807" i="8"/>
  <c r="O805" i="7" s="1"/>
  <c r="F808" i="8"/>
  <c r="O806" i="7" s="1"/>
  <c r="F809" i="8"/>
  <c r="O807" i="7" s="1"/>
  <c r="F810" i="8"/>
  <c r="O808" i="7" s="1"/>
  <c r="F811" i="8"/>
  <c r="O809" i="7" s="1"/>
  <c r="F812" i="8"/>
  <c r="O810" i="7" s="1"/>
  <c r="F813" i="8"/>
  <c r="O811" i="7" s="1"/>
  <c r="F814" i="8"/>
  <c r="O812" i="7" s="1"/>
  <c r="F815" i="8"/>
  <c r="O813" i="7" s="1"/>
  <c r="F816" i="8"/>
  <c r="O814" i="7" s="1"/>
  <c r="F817" i="8"/>
  <c r="O815" i="7" s="1"/>
  <c r="F818" i="8"/>
  <c r="O816" i="7" s="1"/>
  <c r="F819" i="8"/>
  <c r="O817" i="7" s="1"/>
  <c r="F820" i="8"/>
  <c r="O818" i="7" s="1"/>
  <c r="F821" i="8"/>
  <c r="O819" i="7" s="1"/>
  <c r="F822" i="8"/>
  <c r="O820" i="7" s="1"/>
  <c r="F823" i="8"/>
  <c r="O821" i="7" s="1"/>
  <c r="F824" i="8"/>
  <c r="O822" i="7" s="1"/>
  <c r="F825" i="8"/>
  <c r="O823" i="7" s="1"/>
  <c r="F826" i="8"/>
  <c r="O824" i="7" s="1"/>
  <c r="F827" i="8"/>
  <c r="O825" i="7" s="1"/>
  <c r="F828" i="8"/>
  <c r="O826" i="7" s="1"/>
  <c r="F829" i="8"/>
  <c r="O827" i="7" s="1"/>
  <c r="F830" i="8"/>
  <c r="O828" i="7" s="1"/>
  <c r="F831" i="8"/>
  <c r="O829" i="7" s="1"/>
  <c r="F832" i="8"/>
  <c r="O830" i="7" s="1"/>
  <c r="F833" i="8"/>
  <c r="O831" i="7" s="1"/>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F2" i="14"/>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D27" i="8" s="1"/>
  <c r="P25" i="7" s="1"/>
  <c r="F64" i="14"/>
  <c r="F65" i="14"/>
  <c r="F66" i="14"/>
  <c r="F67" i="14"/>
  <c r="F68" i="14"/>
  <c r="F69" i="14"/>
  <c r="F70" i="14"/>
  <c r="F71" i="14"/>
  <c r="F72" i="14"/>
  <c r="F73" i="14"/>
  <c r="F74" i="14"/>
  <c r="F75" i="14"/>
  <c r="F76" i="14"/>
  <c r="F77" i="14"/>
  <c r="F78" i="14"/>
  <c r="F79" i="14"/>
  <c r="F80" i="14"/>
  <c r="F81" i="14"/>
  <c r="F82" i="14"/>
  <c r="F83" i="14"/>
  <c r="F84" i="14"/>
  <c r="D35" i="8" s="1"/>
  <c r="P33" i="7" s="1"/>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D48" i="8" s="1"/>
  <c r="P46" i="7" s="1"/>
  <c r="F121" i="14"/>
  <c r="F122" i="14"/>
  <c r="F123" i="14"/>
  <c r="F124" i="14"/>
  <c r="F125" i="14"/>
  <c r="F126" i="14"/>
  <c r="F127" i="14"/>
  <c r="F128" i="14"/>
  <c r="F129" i="14"/>
  <c r="F130" i="14"/>
  <c r="D51" i="8" s="1"/>
  <c r="P49" i="7" s="1"/>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D69" i="8" s="1"/>
  <c r="P67" i="7" s="1"/>
  <c r="F179" i="14"/>
  <c r="F180" i="14"/>
  <c r="F181" i="14"/>
  <c r="F182" i="14"/>
  <c r="F183" i="14"/>
  <c r="F184" i="14"/>
  <c r="F185" i="14"/>
  <c r="F186" i="14"/>
  <c r="D73" i="8" s="1"/>
  <c r="P71" i="7" s="1"/>
  <c r="F187" i="14"/>
  <c r="F188" i="14"/>
  <c r="F189" i="14"/>
  <c r="F190" i="14"/>
  <c r="F191" i="14"/>
  <c r="F192" i="14"/>
  <c r="D76" i="8" s="1"/>
  <c r="P74" i="7" s="1"/>
  <c r="F193" i="14"/>
  <c r="D77" i="8" s="1"/>
  <c r="P75" i="7" s="1"/>
  <c r="F194" i="14"/>
  <c r="D78" i="8" s="1"/>
  <c r="P76" i="7" s="1"/>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D87" i="8" s="1"/>
  <c r="P85" i="7" s="1"/>
  <c r="F225" i="14"/>
  <c r="F226" i="14"/>
  <c r="F227" i="14"/>
  <c r="F228" i="14"/>
  <c r="F229" i="14"/>
  <c r="F230" i="14"/>
  <c r="F231" i="14"/>
  <c r="F232" i="14"/>
  <c r="F233" i="14"/>
  <c r="F234" i="14"/>
  <c r="F235" i="14"/>
  <c r="F236" i="14"/>
  <c r="F237" i="14"/>
  <c r="D92" i="8" s="1"/>
  <c r="P90" i="7" s="1"/>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D105" i="8" s="1"/>
  <c r="P103" i="7" s="1"/>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D121" i="8" s="1"/>
  <c r="P119" i="7" s="1"/>
  <c r="F316" i="14"/>
  <c r="F317" i="14"/>
  <c r="F318" i="14"/>
  <c r="F319" i="14"/>
  <c r="F320" i="14"/>
  <c r="F321" i="14"/>
  <c r="F322" i="14"/>
  <c r="F323" i="14"/>
  <c r="F324" i="14"/>
  <c r="F325" i="14"/>
  <c r="F326" i="14"/>
  <c r="F327" i="14"/>
  <c r="F328" i="14"/>
  <c r="F329" i="14"/>
  <c r="F330" i="14"/>
  <c r="F331" i="14"/>
  <c r="D127" i="8" s="1"/>
  <c r="P125" i="7" s="1"/>
  <c r="F332" i="14"/>
  <c r="F333" i="14"/>
  <c r="F334" i="14"/>
  <c r="F335" i="14"/>
  <c r="F336" i="14"/>
  <c r="F337" i="14"/>
  <c r="F338" i="14"/>
  <c r="F339" i="14"/>
  <c r="F340" i="14"/>
  <c r="F341" i="14"/>
  <c r="F342" i="14"/>
  <c r="D132" i="8" s="1"/>
  <c r="P130" i="7" s="1"/>
  <c r="F343" i="14"/>
  <c r="F344" i="14"/>
  <c r="F345" i="14"/>
  <c r="D134" i="8" s="1"/>
  <c r="P132" i="7" s="1"/>
  <c r="F346" i="14"/>
  <c r="F347" i="14"/>
  <c r="F348" i="14"/>
  <c r="F349" i="14"/>
  <c r="F350" i="14"/>
  <c r="F351" i="14"/>
  <c r="F352" i="14"/>
  <c r="F353" i="14"/>
  <c r="D137" i="8" s="1"/>
  <c r="P135" i="7" s="1"/>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D147" i="8" s="1"/>
  <c r="P145" i="7" s="1"/>
  <c r="F385" i="14"/>
  <c r="D148" i="8" s="1"/>
  <c r="P146" i="7" s="1"/>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D161" i="8" s="1"/>
  <c r="P159" i="7" s="1"/>
  <c r="F422" i="14"/>
  <c r="F423" i="14"/>
  <c r="F424" i="14"/>
  <c r="F425" i="14"/>
  <c r="F426" i="14"/>
  <c r="F427" i="14"/>
  <c r="F428" i="14"/>
  <c r="F429" i="14"/>
  <c r="F430" i="14"/>
  <c r="F431" i="14"/>
  <c r="F432" i="14"/>
  <c r="F433" i="14"/>
  <c r="F434" i="14"/>
  <c r="F435" i="14"/>
  <c r="F436" i="14"/>
  <c r="F437" i="14"/>
  <c r="F438" i="14"/>
  <c r="F439" i="14"/>
  <c r="F440" i="14"/>
  <c r="D168" i="8" s="1"/>
  <c r="P166" i="7" s="1"/>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D178" i="8" s="1"/>
  <c r="P176" i="7" s="1"/>
  <c r="F470" i="14"/>
  <c r="F471" i="14"/>
  <c r="F472" i="14"/>
  <c r="F473" i="14"/>
  <c r="F474" i="14"/>
  <c r="F475" i="14"/>
  <c r="F476" i="14"/>
  <c r="F477" i="14"/>
  <c r="F478" i="14"/>
  <c r="F479" i="14"/>
  <c r="D183" i="8" s="1"/>
  <c r="P181" i="7" s="1"/>
  <c r="F480" i="14"/>
  <c r="D184" i="8" s="1"/>
  <c r="P182" i="7" s="1"/>
  <c r="F481" i="14"/>
  <c r="F482" i="14"/>
  <c r="F483" i="14"/>
  <c r="F484" i="14"/>
  <c r="F485" i="14"/>
  <c r="F486" i="14"/>
  <c r="F487" i="14"/>
  <c r="F488" i="14"/>
  <c r="F489" i="14"/>
  <c r="F490" i="14"/>
  <c r="F491" i="14"/>
  <c r="F492" i="14"/>
  <c r="D189" i="8" s="1"/>
  <c r="P187" i="7" s="1"/>
  <c r="F493" i="14"/>
  <c r="F494" i="14"/>
  <c r="F495" i="14"/>
  <c r="F496" i="14"/>
  <c r="F497" i="14"/>
  <c r="F498" i="14"/>
  <c r="F499" i="14"/>
  <c r="F500" i="14"/>
  <c r="F501" i="14"/>
  <c r="F502" i="14"/>
  <c r="D193" i="8" s="1"/>
  <c r="P191" i="7" s="1"/>
  <c r="F503" i="14"/>
  <c r="F504" i="14"/>
  <c r="F505" i="14"/>
  <c r="F506" i="14"/>
  <c r="F507" i="14"/>
  <c r="F508" i="14"/>
  <c r="F509" i="14"/>
  <c r="F510" i="14"/>
  <c r="F511" i="14"/>
  <c r="F512" i="14"/>
  <c r="F513" i="14"/>
  <c r="F514" i="14"/>
  <c r="D197" i="8" s="1"/>
  <c r="P195" i="7" s="1"/>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D213" i="8" s="1"/>
  <c r="P211" i="7" s="1"/>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D234" i="8" s="1"/>
  <c r="P232" i="7" s="1"/>
  <c r="F615" i="14"/>
  <c r="F616" i="14"/>
  <c r="F617" i="14"/>
  <c r="F618" i="14"/>
  <c r="F619" i="14"/>
  <c r="F620" i="14"/>
  <c r="F621" i="14"/>
  <c r="F622" i="14"/>
  <c r="F623" i="14"/>
  <c r="D238" i="8" s="1"/>
  <c r="P236" i="7" s="1"/>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D250" i="8" s="1"/>
  <c r="P248" i="7" s="1"/>
  <c r="F654" i="14"/>
  <c r="F655" i="14"/>
  <c r="F656" i="14"/>
  <c r="F657" i="14"/>
  <c r="D252" i="8" s="1"/>
  <c r="P250" i="7" s="1"/>
  <c r="F658" i="14"/>
  <c r="F659" i="14"/>
  <c r="F660" i="14"/>
  <c r="F661" i="14"/>
  <c r="F662" i="14"/>
  <c r="F663" i="14"/>
  <c r="F664" i="14"/>
  <c r="F665" i="14"/>
  <c r="F666" i="14"/>
  <c r="F667" i="14"/>
  <c r="F668" i="14"/>
  <c r="D257" i="8" s="1"/>
  <c r="P255" i="7" s="1"/>
  <c r="F669" i="14"/>
  <c r="F670" i="14"/>
  <c r="F671" i="14"/>
  <c r="F672" i="14"/>
  <c r="F673" i="14"/>
  <c r="F674" i="14"/>
  <c r="F675" i="14"/>
  <c r="F676" i="14"/>
  <c r="F677" i="14"/>
  <c r="F678" i="14"/>
  <c r="D261" i="8" s="1"/>
  <c r="P259" i="7" s="1"/>
  <c r="F679" i="14"/>
  <c r="F680" i="14"/>
  <c r="F681" i="14"/>
  <c r="F682" i="14"/>
  <c r="F683" i="14"/>
  <c r="F684" i="14"/>
  <c r="F685" i="14"/>
  <c r="D265" i="8" s="1"/>
  <c r="P263" i="7" s="1"/>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D287" i="8" s="1"/>
  <c r="P285" i="7" s="1"/>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D301" i="8" s="1"/>
  <c r="P299" i="7" s="1"/>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D312" i="8" s="1"/>
  <c r="P310" i="7" s="1"/>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D324" i="8" s="1"/>
  <c r="P322" i="7" s="1"/>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D337" i="8" s="1"/>
  <c r="P335" i="7" s="1"/>
  <c r="F895" i="14"/>
  <c r="F896" i="14"/>
  <c r="F897" i="14"/>
  <c r="F898" i="14"/>
  <c r="F899" i="14"/>
  <c r="F900" i="14"/>
  <c r="D340" i="8" s="1"/>
  <c r="P338" i="7" s="1"/>
  <c r="F901" i="14"/>
  <c r="D341" i="8" s="1"/>
  <c r="P339" i="7" s="1"/>
  <c r="F902" i="14"/>
  <c r="D342" i="8" s="1"/>
  <c r="P340" i="7" s="1"/>
  <c r="F903" i="14"/>
  <c r="F904" i="14"/>
  <c r="F905" i="14"/>
  <c r="F906" i="14"/>
  <c r="F907" i="14"/>
  <c r="F908" i="14"/>
  <c r="D345" i="8" s="1"/>
  <c r="P343" i="7" s="1"/>
  <c r="F909" i="14"/>
  <c r="F910" i="14"/>
  <c r="F911" i="14"/>
  <c r="F912" i="14"/>
  <c r="F913" i="14"/>
  <c r="F914" i="14"/>
  <c r="F915" i="14"/>
  <c r="F916" i="14"/>
  <c r="F917" i="14"/>
  <c r="F918" i="14"/>
  <c r="F919" i="14"/>
  <c r="F920" i="14"/>
  <c r="F921" i="14"/>
  <c r="F922" i="14"/>
  <c r="F923" i="14"/>
  <c r="F924" i="14"/>
  <c r="F925" i="14"/>
  <c r="F926" i="14"/>
  <c r="F927" i="14"/>
  <c r="F928" i="14"/>
  <c r="F929" i="14"/>
  <c r="F930" i="14"/>
  <c r="F931" i="14"/>
  <c r="F932" i="14"/>
  <c r="D355" i="8" s="1"/>
  <c r="P353" i="7" s="1"/>
  <c r="F933" i="14"/>
  <c r="F934" i="14"/>
  <c r="F935" i="14"/>
  <c r="F936" i="14"/>
  <c r="F937" i="14"/>
  <c r="D358" i="8" s="1"/>
  <c r="P356" i="7" s="1"/>
  <c r="F938" i="14"/>
  <c r="F939" i="14"/>
  <c r="F940" i="14"/>
  <c r="F941" i="14"/>
  <c r="F942" i="14"/>
  <c r="F943" i="14"/>
  <c r="F944" i="14"/>
  <c r="F945" i="14"/>
  <c r="F946" i="14"/>
  <c r="F947" i="14"/>
  <c r="F948" i="14"/>
  <c r="F949" i="14"/>
  <c r="F950" i="14"/>
  <c r="F951" i="14"/>
  <c r="F952" i="14"/>
  <c r="F953" i="14"/>
  <c r="F954" i="14"/>
  <c r="D364" i="8" s="1"/>
  <c r="P362" i="7" s="1"/>
  <c r="F955" i="14"/>
  <c r="F956" i="14"/>
  <c r="F957" i="14"/>
  <c r="F958" i="14"/>
  <c r="D366" i="8" s="1"/>
  <c r="P364" i="7" s="1"/>
  <c r="F959" i="14"/>
  <c r="F960" i="14"/>
  <c r="F961" i="14"/>
  <c r="F962" i="14"/>
  <c r="F963" i="14"/>
  <c r="F964" i="14"/>
  <c r="F965" i="14"/>
  <c r="F966" i="14"/>
  <c r="F967" i="14"/>
  <c r="F968" i="14"/>
  <c r="F969" i="14"/>
  <c r="F970" i="14"/>
  <c r="F971" i="14"/>
  <c r="F972" i="14"/>
  <c r="D371" i="8" s="1"/>
  <c r="P369" i="7" s="1"/>
  <c r="F973" i="14"/>
  <c r="F974" i="14"/>
  <c r="F975" i="14"/>
  <c r="F976" i="14"/>
  <c r="F977" i="14"/>
  <c r="D373" i="8" s="1"/>
  <c r="P371" i="7" s="1"/>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D384" i="8" s="1"/>
  <c r="P382" i="7" s="1"/>
  <c r="F1008" i="14"/>
  <c r="F1009" i="14"/>
  <c r="F1010" i="14"/>
  <c r="F1011" i="14"/>
  <c r="F1012" i="14"/>
  <c r="D387" i="8" s="1"/>
  <c r="P385" i="7" s="1"/>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D395" i="8" s="1"/>
  <c r="P393" i="7" s="1"/>
  <c r="F1035" i="14"/>
  <c r="F1036" i="14"/>
  <c r="F1037" i="14"/>
  <c r="F1038" i="14"/>
  <c r="F1039" i="14"/>
  <c r="F1040" i="14"/>
  <c r="F1041" i="14"/>
  <c r="F1042" i="14"/>
  <c r="F1043" i="14"/>
  <c r="F1044" i="14"/>
  <c r="F1045" i="14"/>
  <c r="F1046" i="14"/>
  <c r="F1047" i="14"/>
  <c r="F1048" i="14"/>
  <c r="F1049" i="14"/>
  <c r="F1050" i="14"/>
  <c r="F1051" i="14"/>
  <c r="F1052" i="14"/>
  <c r="F1053" i="14"/>
  <c r="F1054" i="14"/>
  <c r="F1055" i="14"/>
  <c r="F1056" i="14"/>
  <c r="F1057" i="14"/>
  <c r="F1058" i="14"/>
  <c r="F1059" i="14"/>
  <c r="F1060" i="14"/>
  <c r="F1061" i="14"/>
  <c r="F1062" i="14"/>
  <c r="F1063" i="14"/>
  <c r="F1064" i="14"/>
  <c r="F1065" i="14"/>
  <c r="F1066" i="14"/>
  <c r="F1067" i="14"/>
  <c r="F1068" i="14"/>
  <c r="F1069" i="14"/>
  <c r="F1070" i="14"/>
  <c r="F1071" i="14"/>
  <c r="D411" i="8" s="1"/>
  <c r="P409" i="7" s="1"/>
  <c r="F1072" i="14"/>
  <c r="F1073" i="14"/>
  <c r="F1074" i="14"/>
  <c r="F1075" i="14"/>
  <c r="F1076" i="14"/>
  <c r="F1077" i="14"/>
  <c r="F1078" i="14"/>
  <c r="F1079" i="14"/>
  <c r="F1080" i="14"/>
  <c r="F1081" i="14"/>
  <c r="F1082" i="14"/>
  <c r="F1083" i="14"/>
  <c r="F1084" i="14"/>
  <c r="F1085" i="14"/>
  <c r="F1086" i="14"/>
  <c r="F1087" i="14"/>
  <c r="F1088" i="14"/>
  <c r="D416" i="8" s="1"/>
  <c r="P414" i="7" s="1"/>
  <c r="F1089" i="14"/>
  <c r="F1090" i="14"/>
  <c r="F1091" i="14"/>
  <c r="D418" i="8" s="1"/>
  <c r="P416" i="7" s="1"/>
  <c r="F1092" i="14"/>
  <c r="F1093" i="14"/>
  <c r="F1094" i="14"/>
  <c r="F1095" i="14"/>
  <c r="F1096" i="14"/>
  <c r="F1097" i="14"/>
  <c r="F1098" i="14"/>
  <c r="F1099" i="14"/>
  <c r="F1100" i="14"/>
  <c r="F1101" i="14"/>
  <c r="F1102" i="14"/>
  <c r="F1103" i="14"/>
  <c r="F1104" i="14"/>
  <c r="F1105" i="14"/>
  <c r="F1106" i="14"/>
  <c r="F1107" i="14"/>
  <c r="F1108" i="14"/>
  <c r="D425" i="8" s="1"/>
  <c r="P423" i="7" s="1"/>
  <c r="F1109" i="14"/>
  <c r="F1110" i="14"/>
  <c r="F1111" i="14"/>
  <c r="F1112" i="14"/>
  <c r="F1113" i="14"/>
  <c r="F1114" i="14"/>
  <c r="F1115" i="14"/>
  <c r="F1116" i="14"/>
  <c r="F1117" i="14"/>
  <c r="F1118" i="14"/>
  <c r="F1119" i="14"/>
  <c r="F1120" i="14"/>
  <c r="F1121" i="14"/>
  <c r="F1122" i="14"/>
  <c r="D430" i="8" s="1"/>
  <c r="P428" i="7" s="1"/>
  <c r="F1123" i="14"/>
  <c r="F1124" i="14"/>
  <c r="F1125" i="14"/>
  <c r="F1126" i="14"/>
  <c r="F1127" i="14"/>
  <c r="F1128" i="14"/>
  <c r="F1129" i="14"/>
  <c r="F1130" i="14"/>
  <c r="F1131" i="14"/>
  <c r="F1132" i="14"/>
  <c r="F1133" i="14"/>
  <c r="F1134" i="14"/>
  <c r="F1135" i="14"/>
  <c r="D435" i="8" s="1"/>
  <c r="P433" i="7" s="1"/>
  <c r="F1136" i="14"/>
  <c r="F1137" i="14"/>
  <c r="F1138" i="14"/>
  <c r="F1139" i="14"/>
  <c r="F1140" i="14"/>
  <c r="F1141" i="14"/>
  <c r="F1142" i="14"/>
  <c r="F1143" i="14"/>
  <c r="F1144" i="14"/>
  <c r="F1145" i="14"/>
  <c r="D439" i="8" s="1"/>
  <c r="P437" i="7" s="1"/>
  <c r="F1146" i="14"/>
  <c r="F1147" i="14"/>
  <c r="F1148" i="14"/>
  <c r="F1149" i="14"/>
  <c r="F1150" i="14"/>
  <c r="F1151" i="14"/>
  <c r="F1152" i="14"/>
  <c r="F1153" i="14"/>
  <c r="F1154" i="14"/>
  <c r="F1155" i="14"/>
  <c r="F1156" i="14"/>
  <c r="F1157" i="14"/>
  <c r="F1158" i="14"/>
  <c r="F1159" i="14"/>
  <c r="F1160" i="14"/>
  <c r="D445" i="8" s="1"/>
  <c r="P443" i="7" s="1"/>
  <c r="F1161" i="14"/>
  <c r="F1162" i="14"/>
  <c r="F1163" i="14"/>
  <c r="F1164" i="14"/>
  <c r="F1165" i="14"/>
  <c r="F1166" i="14"/>
  <c r="F1167" i="14"/>
  <c r="F1168" i="14"/>
  <c r="D448" i="8" s="1"/>
  <c r="P446" i="7" s="1"/>
  <c r="F1169" i="14"/>
  <c r="F1170" i="14"/>
  <c r="F1171" i="14"/>
  <c r="F1172" i="14"/>
  <c r="F1173" i="14"/>
  <c r="F1174" i="14"/>
  <c r="F1175" i="14"/>
  <c r="F1176" i="14"/>
  <c r="F1177" i="14"/>
  <c r="F1178" i="14"/>
  <c r="F1179" i="14"/>
  <c r="F1180" i="14"/>
  <c r="F1181" i="14"/>
  <c r="F1182" i="14"/>
  <c r="F1183" i="14"/>
  <c r="F1184" i="14"/>
  <c r="F1185" i="14"/>
  <c r="F1186" i="14"/>
  <c r="F1187" i="14"/>
  <c r="F1188" i="14"/>
  <c r="F1189" i="14"/>
  <c r="F1190" i="14"/>
  <c r="D455" i="8" s="1"/>
  <c r="P453" i="7" s="1"/>
  <c r="F1191" i="14"/>
  <c r="F1192" i="14"/>
  <c r="F1193" i="14"/>
  <c r="F1194" i="14"/>
  <c r="F1195" i="14"/>
  <c r="F1196" i="14"/>
  <c r="F1197" i="14"/>
  <c r="F1198" i="14"/>
  <c r="F1199" i="14"/>
  <c r="F1200" i="14"/>
  <c r="F1201" i="14"/>
  <c r="F1202" i="14"/>
  <c r="F1203" i="14"/>
  <c r="F1204" i="14"/>
  <c r="F1205" i="14"/>
  <c r="F1206" i="14"/>
  <c r="F1207" i="14"/>
  <c r="F1208" i="14"/>
  <c r="F1209" i="14"/>
  <c r="F1210" i="14"/>
  <c r="F1211" i="14"/>
  <c r="F1212" i="14"/>
  <c r="F1213" i="14"/>
  <c r="F1214" i="14"/>
  <c r="F1215" i="14"/>
  <c r="F1216" i="14"/>
  <c r="F1217" i="14"/>
  <c r="F1218" i="14"/>
  <c r="F1219" i="14"/>
  <c r="F1220" i="14"/>
  <c r="F1221" i="14"/>
  <c r="F1222" i="14"/>
  <c r="F1223" i="14"/>
  <c r="F1224" i="14"/>
  <c r="F1225" i="14"/>
  <c r="F1226" i="14"/>
  <c r="F1227" i="14"/>
  <c r="F1228" i="14"/>
  <c r="F1229" i="14"/>
  <c r="F1230" i="14"/>
  <c r="F1231" i="14"/>
  <c r="F1232" i="14"/>
  <c r="F1233" i="14"/>
  <c r="F1234" i="14"/>
  <c r="F1235" i="14"/>
  <c r="F1236" i="14"/>
  <c r="F1237" i="14"/>
  <c r="F1238" i="14"/>
  <c r="F1239" i="14"/>
  <c r="F1240" i="14"/>
  <c r="F1241" i="14"/>
  <c r="F1242" i="14"/>
  <c r="F1243" i="14"/>
  <c r="F1244" i="14"/>
  <c r="F1245" i="14"/>
  <c r="F1246" i="14"/>
  <c r="F1247" i="14"/>
  <c r="F1248" i="14"/>
  <c r="F1249" i="14"/>
  <c r="F1250" i="14"/>
  <c r="F1251" i="14"/>
  <c r="F1252" i="14"/>
  <c r="D477" i="8" s="1"/>
  <c r="P475" i="7" s="1"/>
  <c r="F1253" i="14"/>
  <c r="F1254" i="14"/>
  <c r="F1255" i="14"/>
  <c r="F1256" i="14"/>
  <c r="F1257" i="14"/>
  <c r="D479" i="8" s="1"/>
  <c r="P477" i="7" s="1"/>
  <c r="F1258" i="14"/>
  <c r="F1259" i="14"/>
  <c r="F1260" i="14"/>
  <c r="F1261" i="14"/>
  <c r="F1262" i="14"/>
  <c r="F1263" i="14"/>
  <c r="F1264" i="14"/>
  <c r="F1265" i="14"/>
  <c r="F1266" i="14"/>
  <c r="F1267" i="14"/>
  <c r="F1268" i="14"/>
  <c r="F1269" i="14"/>
  <c r="F1270" i="14"/>
  <c r="F1271" i="14"/>
  <c r="F1272" i="14"/>
  <c r="F1273" i="14"/>
  <c r="F1274" i="14"/>
  <c r="F1275" i="14"/>
  <c r="F1276" i="14"/>
  <c r="F1277" i="14"/>
  <c r="F1278" i="14"/>
  <c r="F1279" i="14"/>
  <c r="F1280" i="14"/>
  <c r="D488" i="8" s="1"/>
  <c r="P486" i="7" s="1"/>
  <c r="F1281" i="14"/>
  <c r="F1282" i="14"/>
  <c r="F1283" i="14"/>
  <c r="F1284" i="14"/>
  <c r="F1285" i="14"/>
  <c r="F1286" i="14"/>
  <c r="F1287" i="14"/>
  <c r="F1288" i="14"/>
  <c r="F1289" i="14"/>
  <c r="F1290" i="14"/>
  <c r="F1291" i="14"/>
  <c r="F1292" i="14"/>
  <c r="F1293" i="14"/>
  <c r="D494" i="8" s="1"/>
  <c r="P492" i="7" s="1"/>
  <c r="F1294" i="14"/>
  <c r="F1295" i="14"/>
  <c r="F1296" i="14"/>
  <c r="F1297" i="14"/>
  <c r="F1298" i="14"/>
  <c r="F1299" i="14"/>
  <c r="F1300" i="14"/>
  <c r="D497" i="8" s="1"/>
  <c r="P495" i="7" s="1"/>
  <c r="F1301" i="14"/>
  <c r="F1302" i="14"/>
  <c r="F1303" i="14"/>
  <c r="F1304" i="14"/>
  <c r="D499" i="8" s="1"/>
  <c r="P497" i="7" s="1"/>
  <c r="F1305" i="14"/>
  <c r="D500" i="8" s="1"/>
  <c r="P498" i="7" s="1"/>
  <c r="F1306" i="14"/>
  <c r="F1307" i="14"/>
  <c r="F1308" i="14"/>
  <c r="F1309" i="14"/>
  <c r="F1310" i="14"/>
  <c r="F1311" i="14"/>
  <c r="F1312" i="14"/>
  <c r="F1313" i="14"/>
  <c r="F1314" i="14"/>
  <c r="F1315" i="14"/>
  <c r="F1316" i="14"/>
  <c r="F1317" i="14"/>
  <c r="F1318" i="14"/>
  <c r="F1319" i="14"/>
  <c r="F1320" i="14"/>
  <c r="F1321" i="14"/>
  <c r="F1322" i="14"/>
  <c r="F1323" i="14"/>
  <c r="F1324" i="14"/>
  <c r="F1325" i="14"/>
  <c r="F1326" i="14"/>
  <c r="F1327" i="14"/>
  <c r="F1328" i="14"/>
  <c r="F1329" i="14"/>
  <c r="F1330" i="14"/>
  <c r="F1331" i="14"/>
  <c r="F1332" i="14"/>
  <c r="F1333" i="14"/>
  <c r="F1334" i="14"/>
  <c r="F1335" i="14"/>
  <c r="D510" i="8" s="1"/>
  <c r="P508" i="7" s="1"/>
  <c r="F1336" i="14"/>
  <c r="F1337" i="14"/>
  <c r="F1338" i="14"/>
  <c r="F1339" i="14"/>
  <c r="F1340" i="14"/>
  <c r="F1341" i="14"/>
  <c r="F1342" i="14"/>
  <c r="F1343" i="14"/>
  <c r="F1344" i="14"/>
  <c r="F1345" i="14"/>
  <c r="F1346" i="14"/>
  <c r="F1347" i="14"/>
  <c r="F1348" i="14"/>
  <c r="F1349" i="14"/>
  <c r="F1350" i="14"/>
  <c r="F1351" i="14"/>
  <c r="D515" i="8" s="1"/>
  <c r="P513" i="7" s="1"/>
  <c r="F1352" i="14"/>
  <c r="F1353" i="14"/>
  <c r="F1354" i="14"/>
  <c r="F1355" i="14"/>
  <c r="F1356" i="14"/>
  <c r="F1357" i="14"/>
  <c r="F1358" i="14"/>
  <c r="F1359" i="14"/>
  <c r="F1360" i="14"/>
  <c r="F1361" i="14"/>
  <c r="F1362" i="14"/>
  <c r="F1363" i="14"/>
  <c r="F1364" i="14"/>
  <c r="F1365" i="14"/>
  <c r="F1366" i="14"/>
  <c r="D521" i="8" s="1"/>
  <c r="P519" i="7" s="1"/>
  <c r="F1367" i="14"/>
  <c r="F1368" i="14"/>
  <c r="F1369" i="14"/>
  <c r="F1370" i="14"/>
  <c r="D523" i="8" s="1"/>
  <c r="P521" i="7" s="1"/>
  <c r="F1371" i="14"/>
  <c r="F1372" i="14"/>
  <c r="F1373" i="14"/>
  <c r="F1374" i="14"/>
  <c r="F1375" i="14"/>
  <c r="F1376" i="14"/>
  <c r="F1377" i="14"/>
  <c r="F1378" i="14"/>
  <c r="F1379" i="14"/>
  <c r="D526" i="8" s="1"/>
  <c r="P524" i="7" s="1"/>
  <c r="F1380" i="14"/>
  <c r="D527" i="8" s="1"/>
  <c r="P525" i="7" s="1"/>
  <c r="F1381" i="14"/>
  <c r="F1382" i="14"/>
  <c r="F1383" i="14"/>
  <c r="F1384" i="14"/>
  <c r="F1385" i="14"/>
  <c r="F1386" i="14"/>
  <c r="F1387" i="14"/>
  <c r="F1388" i="14"/>
  <c r="F1389" i="14"/>
  <c r="F1390" i="14"/>
  <c r="F1391" i="14"/>
  <c r="F1392" i="14"/>
  <c r="F1393" i="14"/>
  <c r="F1394" i="14"/>
  <c r="D533" i="8" s="1"/>
  <c r="P531" i="7" s="1"/>
  <c r="F1395" i="14"/>
  <c r="D534" i="8" s="1"/>
  <c r="P532" i="7" s="1"/>
  <c r="F1396" i="14"/>
  <c r="F1397" i="14"/>
  <c r="F1398" i="14"/>
  <c r="F1399" i="14"/>
  <c r="F1400" i="14"/>
  <c r="F1401" i="14"/>
  <c r="F1402" i="14"/>
  <c r="F1403" i="14"/>
  <c r="D538" i="8" s="1"/>
  <c r="P536" i="7" s="1"/>
  <c r="F1404" i="14"/>
  <c r="F1405" i="14"/>
  <c r="F1406" i="14"/>
  <c r="F1407" i="14"/>
  <c r="F1408" i="14"/>
  <c r="F1409" i="14"/>
  <c r="F1410" i="14"/>
  <c r="F1411" i="14"/>
  <c r="F1412" i="14"/>
  <c r="F1413" i="14"/>
  <c r="F1414" i="14"/>
  <c r="F1415" i="14"/>
  <c r="F1416" i="14"/>
  <c r="F1417" i="14"/>
  <c r="F1418" i="14"/>
  <c r="F1419" i="14"/>
  <c r="F1420" i="14"/>
  <c r="F1421" i="14"/>
  <c r="F1422" i="14"/>
  <c r="F1423" i="14"/>
  <c r="F1424" i="14"/>
  <c r="F1425" i="14"/>
  <c r="F1426" i="14"/>
  <c r="F1427" i="14"/>
  <c r="F1428" i="14"/>
  <c r="F1429" i="14"/>
  <c r="F1430" i="14"/>
  <c r="F1431" i="14"/>
  <c r="F1432" i="14"/>
  <c r="F1433" i="14"/>
  <c r="F1434" i="14"/>
  <c r="F1435" i="14"/>
  <c r="F1436" i="14"/>
  <c r="F1437" i="14"/>
  <c r="F1438" i="14"/>
  <c r="F1439" i="14"/>
  <c r="D553" i="8" s="1"/>
  <c r="P551" i="7" s="1"/>
  <c r="F1440" i="14"/>
  <c r="F1441" i="14"/>
  <c r="F1442" i="14"/>
  <c r="F1443" i="14"/>
  <c r="F1444" i="14"/>
  <c r="F1445" i="14"/>
  <c r="F1446" i="14"/>
  <c r="F1447" i="14"/>
  <c r="F1448" i="14"/>
  <c r="F1449" i="14"/>
  <c r="F1450" i="14"/>
  <c r="F1451" i="14"/>
  <c r="F1452" i="14"/>
  <c r="F1453" i="14"/>
  <c r="F1454" i="14"/>
  <c r="F1455" i="14"/>
  <c r="F1456" i="14"/>
  <c r="F1457" i="14"/>
  <c r="F1458" i="14"/>
  <c r="F1459" i="14"/>
  <c r="F1460" i="14"/>
  <c r="F1461" i="14"/>
  <c r="F1462" i="14"/>
  <c r="F1463" i="14"/>
  <c r="F1464" i="14"/>
  <c r="F1465" i="14"/>
  <c r="D563" i="8" s="1"/>
  <c r="P561" i="7" s="1"/>
  <c r="F1466" i="14"/>
  <c r="F1467" i="14"/>
  <c r="F1468" i="14"/>
  <c r="D565" i="8" s="1"/>
  <c r="P563" i="7" s="1"/>
  <c r="F1469" i="14"/>
  <c r="F1470" i="14"/>
  <c r="F1471" i="14"/>
  <c r="F1472" i="14"/>
  <c r="F1473" i="14"/>
  <c r="F1474" i="14"/>
  <c r="F1475" i="14"/>
  <c r="F1476" i="14"/>
  <c r="F1477" i="14"/>
  <c r="F1478" i="14"/>
  <c r="F1479" i="14"/>
  <c r="F1480" i="14"/>
  <c r="F1481" i="14"/>
  <c r="F1482" i="14"/>
  <c r="F1483" i="14"/>
  <c r="F1484" i="14"/>
  <c r="D571" i="8" s="1"/>
  <c r="P569" i="7" s="1"/>
  <c r="F1485" i="14"/>
  <c r="F1486" i="14"/>
  <c r="F1487" i="14"/>
  <c r="F1488" i="14"/>
  <c r="F1489" i="14"/>
  <c r="F1490" i="14"/>
  <c r="F1491" i="14"/>
  <c r="F1492" i="14"/>
  <c r="F1493" i="14"/>
  <c r="F1494" i="14"/>
  <c r="F1495" i="14"/>
  <c r="D576" i="8" s="1"/>
  <c r="P574" i="7" s="1"/>
  <c r="F1496" i="14"/>
  <c r="F1497" i="14"/>
  <c r="F1498" i="14"/>
  <c r="F1499" i="14"/>
  <c r="F1500" i="14"/>
  <c r="F1501" i="14"/>
  <c r="F1502" i="14"/>
  <c r="F1503" i="14"/>
  <c r="F1504" i="14"/>
  <c r="F1505" i="14"/>
  <c r="F1506" i="14"/>
  <c r="F1507" i="14"/>
  <c r="F1508" i="14"/>
  <c r="F1509" i="14"/>
  <c r="F1510" i="14"/>
  <c r="F1511" i="14"/>
  <c r="F1512" i="14"/>
  <c r="F1513" i="14"/>
  <c r="F1514" i="14"/>
  <c r="F1515" i="14"/>
  <c r="F1516" i="14"/>
  <c r="F1517" i="14"/>
  <c r="F1518" i="14"/>
  <c r="F1519" i="14"/>
  <c r="F1520" i="14"/>
  <c r="F1521" i="14"/>
  <c r="F1522" i="14"/>
  <c r="F1523" i="14"/>
  <c r="F1524" i="14"/>
  <c r="F1525" i="14"/>
  <c r="F1526" i="14"/>
  <c r="F1527" i="14"/>
  <c r="F1528" i="14"/>
  <c r="F1529" i="14"/>
  <c r="F1530" i="14"/>
  <c r="F1531" i="14"/>
  <c r="F1532" i="14"/>
  <c r="F1533" i="14"/>
  <c r="F1534" i="14"/>
  <c r="F1535" i="14"/>
  <c r="F1536" i="14"/>
  <c r="F1537" i="14"/>
  <c r="F1538" i="14"/>
  <c r="F1539" i="14"/>
  <c r="F1540" i="14"/>
  <c r="F1541" i="14"/>
  <c r="F1542" i="14"/>
  <c r="F1543" i="14"/>
  <c r="F1544" i="14"/>
  <c r="F1545" i="14"/>
  <c r="F1546" i="14"/>
  <c r="F1547" i="14"/>
  <c r="F1548" i="14"/>
  <c r="F1549" i="14"/>
  <c r="F1550" i="14"/>
  <c r="F1551" i="14"/>
  <c r="F1552" i="14"/>
  <c r="F1553" i="14"/>
  <c r="F1554" i="14"/>
  <c r="F1555" i="14"/>
  <c r="F1556" i="14"/>
  <c r="F1557" i="14"/>
  <c r="F1558" i="14"/>
  <c r="F1559" i="14"/>
  <c r="F1560" i="14"/>
  <c r="F1561" i="14"/>
  <c r="D599" i="8" s="1"/>
  <c r="P597" i="7" s="1"/>
  <c r="F1562" i="14"/>
  <c r="D600" i="8" s="1"/>
  <c r="P598" i="7" s="1"/>
  <c r="F1563" i="14"/>
  <c r="F1564" i="14"/>
  <c r="F1565" i="14"/>
  <c r="F1566" i="14"/>
  <c r="F1567" i="14"/>
  <c r="F1568" i="14"/>
  <c r="F1569" i="14"/>
  <c r="F1570" i="14"/>
  <c r="F1571" i="14"/>
  <c r="F1572" i="14"/>
  <c r="F1573" i="14"/>
  <c r="F1574" i="14"/>
  <c r="F1575" i="14"/>
  <c r="F1576" i="14"/>
  <c r="F1577" i="14"/>
  <c r="F1578" i="14"/>
  <c r="F1579" i="14"/>
  <c r="F1580" i="14"/>
  <c r="F1581" i="14"/>
  <c r="F1582" i="14"/>
  <c r="F1583" i="14"/>
  <c r="F1584" i="14"/>
  <c r="F1585" i="14"/>
  <c r="F1586" i="14"/>
  <c r="F1587" i="14"/>
  <c r="F1588" i="14"/>
  <c r="F1589" i="14"/>
  <c r="F1590" i="14"/>
  <c r="F1591" i="14"/>
  <c r="D609" i="8" s="1"/>
  <c r="P607" i="7" s="1"/>
  <c r="F1592" i="14"/>
  <c r="F1593" i="14"/>
  <c r="F1594" i="14"/>
  <c r="F1595" i="14"/>
  <c r="F1596" i="14"/>
  <c r="F1597" i="14"/>
  <c r="F1598" i="14"/>
  <c r="F1599" i="14"/>
  <c r="F1600" i="14"/>
  <c r="F1601" i="14"/>
  <c r="F1602" i="14"/>
  <c r="F1603" i="14"/>
  <c r="F1604" i="14"/>
  <c r="F1605" i="14"/>
  <c r="F1606" i="14"/>
  <c r="F1607" i="14"/>
  <c r="F1608" i="14"/>
  <c r="F1609" i="14"/>
  <c r="F1610" i="14"/>
  <c r="F1611" i="14"/>
  <c r="F1612" i="14"/>
  <c r="F1613" i="14"/>
  <c r="F1614" i="14"/>
  <c r="F1615" i="14"/>
  <c r="F1616" i="14"/>
  <c r="F1617" i="14"/>
  <c r="F1618" i="14"/>
  <c r="F1619" i="14"/>
  <c r="F1620" i="14"/>
  <c r="F1621" i="14"/>
  <c r="F1622" i="14"/>
  <c r="F1623" i="14"/>
  <c r="F1624" i="14"/>
  <c r="F1625" i="14"/>
  <c r="F1626" i="14"/>
  <c r="F1627" i="14"/>
  <c r="D623" i="8" s="1"/>
  <c r="P621" i="7" s="1"/>
  <c r="F1628" i="14"/>
  <c r="F1629" i="14"/>
  <c r="F1630" i="14"/>
  <c r="F1631" i="14"/>
  <c r="F1632" i="14"/>
  <c r="F1633" i="14"/>
  <c r="F1634" i="14"/>
  <c r="F1635" i="14"/>
  <c r="F1636" i="14"/>
  <c r="F1637" i="14"/>
  <c r="F1638" i="14"/>
  <c r="F1639" i="14"/>
  <c r="F1640" i="14"/>
  <c r="F1641" i="14"/>
  <c r="F1642" i="14"/>
  <c r="F1643" i="14"/>
  <c r="F1644" i="14"/>
  <c r="F1645" i="14"/>
  <c r="F1646" i="14"/>
  <c r="D630" i="8" s="1"/>
  <c r="P628" i="7" s="1"/>
  <c r="F1647" i="14"/>
  <c r="F1648" i="14"/>
  <c r="F1649" i="14"/>
  <c r="F1650" i="14"/>
  <c r="F1651" i="14"/>
  <c r="F1652" i="14"/>
  <c r="F1653" i="14"/>
  <c r="F1654" i="14"/>
  <c r="D634" i="8" s="1"/>
  <c r="P632" i="7" s="1"/>
  <c r="F1655" i="14"/>
  <c r="F1656" i="14"/>
  <c r="F1657" i="14"/>
  <c r="F1658" i="14"/>
  <c r="F1659" i="14"/>
  <c r="F1660" i="14"/>
  <c r="F1661" i="14"/>
  <c r="D637" i="8" s="1"/>
  <c r="P635" i="7" s="1"/>
  <c r="F1662" i="14"/>
  <c r="F1663" i="14"/>
  <c r="F1664" i="14"/>
  <c r="F1665" i="14"/>
  <c r="D639" i="8" s="1"/>
  <c r="P637" i="7" s="1"/>
  <c r="F1666" i="14"/>
  <c r="F1667" i="14"/>
  <c r="F1668" i="14"/>
  <c r="F1669" i="14"/>
  <c r="F1670" i="14"/>
  <c r="F1671" i="14"/>
  <c r="F1672" i="14"/>
  <c r="F1673" i="14"/>
  <c r="F1674" i="14"/>
  <c r="F1675" i="14"/>
  <c r="F1676" i="14"/>
  <c r="D643" i="8" s="1"/>
  <c r="P641" i="7" s="1"/>
  <c r="F1677" i="14"/>
  <c r="F1678" i="14"/>
  <c r="F1679" i="14"/>
  <c r="F1680" i="14"/>
  <c r="F1681" i="14"/>
  <c r="F1682" i="14"/>
  <c r="F1683" i="14"/>
  <c r="F1684" i="14"/>
  <c r="D647" i="8" s="1"/>
  <c r="P645" i="7" s="1"/>
  <c r="F1685" i="14"/>
  <c r="D648" i="8" s="1"/>
  <c r="P646" i="7" s="1"/>
  <c r="F1686" i="14"/>
  <c r="F1687" i="14"/>
  <c r="F1688" i="14"/>
  <c r="F1689" i="14"/>
  <c r="F1690" i="14"/>
  <c r="F1691" i="14"/>
  <c r="F1692" i="14"/>
  <c r="F1693" i="14"/>
  <c r="F1694" i="14"/>
  <c r="F1695" i="14"/>
  <c r="F1696" i="14"/>
  <c r="F1697" i="14"/>
  <c r="F1698" i="14"/>
  <c r="F1699" i="14"/>
  <c r="F1700" i="14"/>
  <c r="F1701" i="14"/>
  <c r="F1702" i="14"/>
  <c r="D654" i="8" s="1"/>
  <c r="P652" i="7" s="1"/>
  <c r="F1703" i="14"/>
  <c r="D655" i="8" s="1"/>
  <c r="P653" i="7" s="1"/>
  <c r="F1704" i="14"/>
  <c r="D656" i="8" s="1"/>
  <c r="P654" i="7" s="1"/>
  <c r="F1705" i="14"/>
  <c r="F1706" i="14"/>
  <c r="F1707" i="14"/>
  <c r="F1708" i="14"/>
  <c r="F1709" i="14"/>
  <c r="F1710" i="14"/>
  <c r="F1711" i="14"/>
  <c r="F1712" i="14"/>
  <c r="F1713" i="14"/>
  <c r="F1714" i="14"/>
  <c r="D661" i="8" s="1"/>
  <c r="P659" i="7" s="1"/>
  <c r="F1715" i="14"/>
  <c r="D662" i="8" s="1"/>
  <c r="P660" i="7" s="1"/>
  <c r="F1716" i="14"/>
  <c r="D663" i="8" s="1"/>
  <c r="P661" i="7" s="1"/>
  <c r="F1717" i="14"/>
  <c r="F1718" i="14"/>
  <c r="F1719" i="14"/>
  <c r="F1720" i="14"/>
  <c r="F1721" i="14"/>
  <c r="F1722" i="14"/>
  <c r="F1723" i="14"/>
  <c r="F1724" i="14"/>
  <c r="F1725" i="14"/>
  <c r="F1726" i="14"/>
  <c r="F1727" i="14"/>
  <c r="F1728" i="14"/>
  <c r="F1729" i="14"/>
  <c r="F1730" i="14"/>
  <c r="F1731" i="14"/>
  <c r="F1732" i="14"/>
  <c r="F1733" i="14"/>
  <c r="D670" i="8" s="1"/>
  <c r="P668" i="7" s="1"/>
  <c r="F1734" i="14"/>
  <c r="F1735" i="14"/>
  <c r="F1736" i="14"/>
  <c r="F1737" i="14"/>
  <c r="F1738" i="14"/>
  <c r="F1739" i="14"/>
  <c r="F1740" i="14"/>
  <c r="F1741" i="14"/>
  <c r="F1742" i="14"/>
  <c r="F1743" i="14"/>
  <c r="F1744" i="14"/>
  <c r="F1745" i="14"/>
  <c r="F1746" i="14"/>
  <c r="F1747" i="14"/>
  <c r="D676" i="8" s="1"/>
  <c r="P674" i="7" s="1"/>
  <c r="F1748" i="14"/>
  <c r="F1749" i="14"/>
  <c r="F1750" i="14"/>
  <c r="F1751" i="14"/>
  <c r="F1752" i="14"/>
  <c r="F1753" i="14"/>
  <c r="F1754" i="14"/>
  <c r="F1755" i="14"/>
  <c r="F1756" i="14"/>
  <c r="F1757" i="14"/>
  <c r="F1758" i="14"/>
  <c r="F1759" i="14"/>
  <c r="F1760" i="14"/>
  <c r="F1761" i="14"/>
  <c r="F1762" i="14"/>
  <c r="F1763" i="14"/>
  <c r="F1764" i="14"/>
  <c r="F1765" i="14"/>
  <c r="F1766" i="14"/>
  <c r="F1767" i="14"/>
  <c r="F1768" i="14"/>
  <c r="F1769" i="14"/>
  <c r="F1770" i="14"/>
  <c r="F1771" i="14"/>
  <c r="F1772" i="14"/>
  <c r="F1773" i="14"/>
  <c r="F1774" i="14"/>
  <c r="F1775" i="14"/>
  <c r="F1776" i="14"/>
  <c r="F1777" i="14"/>
  <c r="F1778" i="14"/>
  <c r="F1779" i="14"/>
  <c r="F1780" i="14"/>
  <c r="F1781" i="14"/>
  <c r="F1782" i="14"/>
  <c r="F1783" i="14"/>
  <c r="F1784" i="14"/>
  <c r="D690" i="8" s="1"/>
  <c r="P688" i="7" s="1"/>
  <c r="F1785" i="14"/>
  <c r="F1786" i="14"/>
  <c r="F1787" i="14"/>
  <c r="F1788" i="14"/>
  <c r="D692" i="8" s="1"/>
  <c r="P690" i="7" s="1"/>
  <c r="F1789" i="14"/>
  <c r="F1790" i="14"/>
  <c r="F1791" i="14"/>
  <c r="F1792" i="14"/>
  <c r="F1793" i="14"/>
  <c r="F1794" i="14"/>
  <c r="F1795" i="14"/>
  <c r="F1796" i="14"/>
  <c r="F1797" i="14"/>
  <c r="F1798" i="14"/>
  <c r="F1799" i="14"/>
  <c r="F1800" i="14"/>
  <c r="F1801" i="14"/>
  <c r="F1802" i="14"/>
  <c r="F1803" i="14"/>
  <c r="D698" i="8" s="1"/>
  <c r="P696" i="7" s="1"/>
  <c r="F1804" i="14"/>
  <c r="F1805" i="14"/>
  <c r="F1806" i="14"/>
  <c r="F1807" i="14"/>
  <c r="F1808" i="14"/>
  <c r="F1809" i="14"/>
  <c r="F1810" i="14"/>
  <c r="F1811" i="14"/>
  <c r="F1812" i="14"/>
  <c r="F1813" i="14"/>
  <c r="F1814" i="14"/>
  <c r="F1815" i="14"/>
  <c r="D703" i="8" s="1"/>
  <c r="P701" i="7" s="1"/>
  <c r="F1816" i="14"/>
  <c r="F1817" i="14"/>
  <c r="F1818" i="14"/>
  <c r="F1819" i="14"/>
  <c r="F1820" i="14"/>
  <c r="F1821" i="14"/>
  <c r="F1822" i="14"/>
  <c r="F1823" i="14"/>
  <c r="D706" i="8" s="1"/>
  <c r="P704" i="7" s="1"/>
  <c r="F1824" i="14"/>
  <c r="F1825" i="14"/>
  <c r="F1826" i="14"/>
  <c r="F1827" i="14"/>
  <c r="F1828" i="14"/>
  <c r="F1829" i="14"/>
  <c r="F1830" i="14"/>
  <c r="F1831" i="14"/>
  <c r="F1832" i="14"/>
  <c r="F1833" i="14"/>
  <c r="F1834" i="14"/>
  <c r="F1835" i="14"/>
  <c r="D711" i="8" s="1"/>
  <c r="P709" i="7" s="1"/>
  <c r="F1836" i="14"/>
  <c r="F1837" i="14"/>
  <c r="F1838" i="14"/>
  <c r="F1839" i="14"/>
  <c r="F1840" i="14"/>
  <c r="F1841" i="14"/>
  <c r="F1842" i="14"/>
  <c r="F1843" i="14"/>
  <c r="F1844" i="14"/>
  <c r="F1845" i="14"/>
  <c r="D715" i="8" s="1"/>
  <c r="P713" i="7" s="1"/>
  <c r="F1846" i="14"/>
  <c r="F1847" i="14"/>
  <c r="F1848" i="14"/>
  <c r="F1849" i="14"/>
  <c r="F1850" i="14"/>
  <c r="F1851" i="14"/>
  <c r="F1852" i="14"/>
  <c r="F1853" i="14"/>
  <c r="F1854" i="14"/>
  <c r="F1855" i="14"/>
  <c r="D719" i="8" s="1"/>
  <c r="P717" i="7" s="1"/>
  <c r="F1856" i="14"/>
  <c r="F1857" i="14"/>
  <c r="F1858" i="14"/>
  <c r="F1859" i="14"/>
  <c r="D721" i="8" s="1"/>
  <c r="P719" i="7" s="1"/>
  <c r="F1860" i="14"/>
  <c r="F1861" i="14"/>
  <c r="F1862" i="14"/>
  <c r="F1863" i="14"/>
  <c r="F1864" i="14"/>
  <c r="F1865" i="14"/>
  <c r="F1866" i="14"/>
  <c r="F1867" i="14"/>
  <c r="F1868" i="14"/>
  <c r="D725" i="8" s="1"/>
  <c r="P723" i="7" s="1"/>
  <c r="F1869" i="14"/>
  <c r="D726" i="8" s="1"/>
  <c r="P724" i="7" s="1"/>
  <c r="F1870" i="14"/>
  <c r="D727" i="8" s="1"/>
  <c r="P725" i="7" s="1"/>
  <c r="F1871" i="14"/>
  <c r="F1872" i="14"/>
  <c r="F1873" i="14"/>
  <c r="F1874" i="14"/>
  <c r="F1875" i="14"/>
  <c r="F1876" i="14"/>
  <c r="D730" i="8" s="1"/>
  <c r="P728" i="7" s="1"/>
  <c r="F1877" i="14"/>
  <c r="F1878" i="14"/>
  <c r="F1879" i="14"/>
  <c r="D732" i="8" s="1"/>
  <c r="P730" i="7" s="1"/>
  <c r="F1880" i="14"/>
  <c r="F1881" i="14"/>
  <c r="F1882" i="14"/>
  <c r="F1883" i="14"/>
  <c r="F1884" i="14"/>
  <c r="F1885" i="14"/>
  <c r="F1886" i="14"/>
  <c r="F1887" i="14"/>
  <c r="F1888" i="14"/>
  <c r="F1889" i="14"/>
  <c r="F1890" i="14"/>
  <c r="F1891" i="14"/>
  <c r="F1892" i="14"/>
  <c r="F1893" i="14"/>
  <c r="F1894" i="14"/>
  <c r="D736" i="8" s="1"/>
  <c r="P734" i="7" s="1"/>
  <c r="F1895" i="14"/>
  <c r="D737" i="8" s="1"/>
  <c r="P735" i="7" s="1"/>
  <c r="F1896" i="14"/>
  <c r="F1897" i="14"/>
  <c r="F1898" i="14"/>
  <c r="F1899" i="14"/>
  <c r="F1900" i="14"/>
  <c r="F1901" i="14"/>
  <c r="F1902" i="14"/>
  <c r="F1903" i="14"/>
  <c r="F1904" i="14"/>
  <c r="F1905" i="14"/>
  <c r="F1906" i="14"/>
  <c r="F1907" i="14"/>
  <c r="F1908" i="14"/>
  <c r="F1909" i="14"/>
  <c r="F1910" i="14"/>
  <c r="F1911" i="14"/>
  <c r="F1912" i="14"/>
  <c r="F1913" i="14"/>
  <c r="F1914" i="14"/>
  <c r="F1915" i="14"/>
  <c r="F1916" i="14"/>
  <c r="F1917" i="14"/>
  <c r="F1918" i="14"/>
  <c r="F1919" i="14"/>
  <c r="F1920" i="14"/>
  <c r="F1921" i="14"/>
  <c r="F1922" i="14"/>
  <c r="F1923" i="14"/>
  <c r="F1924" i="14"/>
  <c r="F1925" i="14"/>
  <c r="D748" i="8" s="1"/>
  <c r="P746" i="7" s="1"/>
  <c r="F1926" i="14"/>
  <c r="F1927" i="14"/>
  <c r="F1928" i="14"/>
  <c r="D750" i="8" s="1"/>
  <c r="P748" i="7" s="1"/>
  <c r="F1929" i="14"/>
  <c r="F1930" i="14"/>
  <c r="F1931" i="14"/>
  <c r="D752" i="8" s="1"/>
  <c r="P750" i="7" s="1"/>
  <c r="F1932" i="14"/>
  <c r="F1933" i="14"/>
  <c r="F1934" i="14"/>
  <c r="F1935" i="14"/>
  <c r="F1936" i="14"/>
  <c r="F1937" i="14"/>
  <c r="F1938" i="14"/>
  <c r="F1939" i="14"/>
  <c r="F1940" i="14"/>
  <c r="F1941" i="14"/>
  <c r="F1942" i="14"/>
  <c r="F1943" i="14"/>
  <c r="F1944" i="14"/>
  <c r="F1945" i="14"/>
  <c r="F1946" i="14"/>
  <c r="F1947" i="14"/>
  <c r="F1948" i="14"/>
  <c r="F1949" i="14"/>
  <c r="F1950" i="14"/>
  <c r="F1951" i="14"/>
  <c r="F1952" i="14"/>
  <c r="F1953" i="14"/>
  <c r="F1954" i="14"/>
  <c r="F1955" i="14"/>
  <c r="F1956" i="14"/>
  <c r="F1957" i="14"/>
  <c r="F1958" i="14"/>
  <c r="F1959" i="14"/>
  <c r="F1960" i="14"/>
  <c r="F1961" i="14"/>
  <c r="F1962" i="14"/>
  <c r="F1963" i="14"/>
  <c r="F1964" i="14"/>
  <c r="F1965" i="14"/>
  <c r="F1966" i="14"/>
  <c r="F1967" i="14"/>
  <c r="F1968" i="14"/>
  <c r="F1969" i="14"/>
  <c r="F1970" i="14"/>
  <c r="F1971" i="14"/>
  <c r="F1972" i="14"/>
  <c r="F1973" i="14"/>
  <c r="F1974" i="14"/>
  <c r="F1975" i="14"/>
  <c r="F1976" i="14"/>
  <c r="F1977" i="14"/>
  <c r="F1978" i="14"/>
  <c r="F1979" i="14"/>
  <c r="F1980" i="14"/>
  <c r="F1981" i="14"/>
  <c r="F1982" i="14"/>
  <c r="D770" i="8" s="1"/>
  <c r="P768" i="7" s="1"/>
  <c r="F1983" i="14"/>
  <c r="F1984" i="14"/>
  <c r="F1985" i="14"/>
  <c r="F1986" i="14"/>
  <c r="F1987" i="14"/>
  <c r="F1988" i="14"/>
  <c r="F1989" i="14"/>
  <c r="F1990" i="14"/>
  <c r="F1991" i="14"/>
  <c r="F1992" i="14"/>
  <c r="F1993" i="14"/>
  <c r="F1994" i="14"/>
  <c r="F1995" i="14"/>
  <c r="D776" i="8" s="1"/>
  <c r="P774" i="7" s="1"/>
  <c r="F1996" i="14"/>
  <c r="F1997" i="14"/>
  <c r="F1998" i="14"/>
  <c r="F1999" i="14"/>
  <c r="F2000" i="14"/>
  <c r="F2001" i="14"/>
  <c r="F2002" i="14"/>
  <c r="F2003" i="14"/>
  <c r="F2004" i="14"/>
  <c r="F2005" i="14"/>
  <c r="F2006" i="14"/>
  <c r="F2007" i="14"/>
  <c r="F2008" i="14"/>
  <c r="F2009" i="14"/>
  <c r="F2010" i="14"/>
  <c r="F2011" i="14"/>
  <c r="F2012" i="14"/>
  <c r="F2013" i="14"/>
  <c r="F2014" i="14"/>
  <c r="F2015" i="14"/>
  <c r="F2016" i="14"/>
  <c r="F2017" i="14"/>
  <c r="F2018" i="14"/>
  <c r="F2019" i="14"/>
  <c r="F2020" i="14"/>
  <c r="F2021" i="14"/>
  <c r="F2022" i="14"/>
  <c r="F2023" i="14"/>
  <c r="F2024" i="14"/>
  <c r="F2025" i="14"/>
  <c r="F2026" i="14"/>
  <c r="F2027" i="14"/>
  <c r="F2028" i="14"/>
  <c r="F2029" i="14"/>
  <c r="F2030" i="14"/>
  <c r="F2031" i="14"/>
  <c r="F2032" i="14"/>
  <c r="F2033" i="14"/>
  <c r="F2034" i="14"/>
  <c r="F2035" i="14"/>
  <c r="F2036" i="14"/>
  <c r="F2037" i="14"/>
  <c r="F2038" i="14"/>
  <c r="F2039" i="14"/>
  <c r="F2040" i="14"/>
  <c r="F2041" i="14"/>
  <c r="F2042" i="14"/>
  <c r="D793" i="8" s="1"/>
  <c r="P791" i="7" s="1"/>
  <c r="F2043" i="14"/>
  <c r="F2044" i="14"/>
  <c r="F2045" i="14"/>
  <c r="F2046" i="14"/>
  <c r="F2047" i="14"/>
  <c r="F2048" i="14"/>
  <c r="F2049" i="14"/>
  <c r="F2050" i="14"/>
  <c r="D796" i="8" s="1"/>
  <c r="P794" i="7" s="1"/>
  <c r="F2051" i="14"/>
  <c r="F2052" i="14"/>
  <c r="F2053" i="14"/>
  <c r="F2054" i="14"/>
  <c r="F2055" i="14"/>
  <c r="D799" i="8" s="1"/>
  <c r="P797" i="7" s="1"/>
  <c r="F2056" i="14"/>
  <c r="D800" i="8" s="1"/>
  <c r="P798" i="7" s="1"/>
  <c r="F2057" i="14"/>
  <c r="F2058" i="14"/>
  <c r="F2059" i="14"/>
  <c r="F2060" i="14"/>
  <c r="F2061" i="14"/>
  <c r="F2062" i="14"/>
  <c r="F2063" i="14"/>
  <c r="F2064" i="14"/>
  <c r="D804" i="8" s="1"/>
  <c r="P802" i="7" s="1"/>
  <c r="F2065" i="14"/>
  <c r="F2066" i="14"/>
  <c r="F2067" i="14"/>
  <c r="D806" i="8" s="1"/>
  <c r="P804" i="7" s="1"/>
  <c r="F2068" i="14"/>
  <c r="D807" i="8" s="1"/>
  <c r="P805" i="7" s="1"/>
  <c r="F2069" i="14"/>
  <c r="F2070" i="14"/>
  <c r="F2071" i="14"/>
  <c r="F2072" i="14"/>
  <c r="F2073" i="14"/>
  <c r="F2074" i="14"/>
  <c r="F2075" i="14"/>
  <c r="F2076" i="14"/>
  <c r="F2077" i="14"/>
  <c r="F2078" i="14"/>
  <c r="F2079" i="14"/>
  <c r="F2080" i="14"/>
  <c r="F2081" i="14"/>
  <c r="F2082" i="14"/>
  <c r="F2083" i="14"/>
  <c r="D813" i="8" s="1"/>
  <c r="P811" i="7" s="1"/>
  <c r="F2084" i="14"/>
  <c r="F2085" i="14"/>
  <c r="F2086" i="14"/>
  <c r="F2087" i="14"/>
  <c r="F2088" i="14"/>
  <c r="F2089" i="14"/>
  <c r="F2090" i="14"/>
  <c r="F2091" i="14"/>
  <c r="F2092" i="14"/>
  <c r="D817" i="8" s="1"/>
  <c r="P815" i="7" s="1"/>
  <c r="F2093" i="14"/>
  <c r="F2094" i="14"/>
  <c r="F2095" i="14"/>
  <c r="F2096" i="14"/>
  <c r="F2097" i="14"/>
  <c r="F2098" i="14"/>
  <c r="F2099" i="14"/>
  <c r="F2100" i="14"/>
  <c r="F2101" i="14"/>
  <c r="F2102" i="14"/>
  <c r="F2103" i="14"/>
  <c r="F2104" i="14"/>
  <c r="F2105" i="14"/>
  <c r="F2106" i="14"/>
  <c r="F2107" i="14"/>
  <c r="F2108" i="14"/>
  <c r="D823" i="8" s="1"/>
  <c r="P821" i="7" s="1"/>
  <c r="F2109" i="14"/>
  <c r="F2110" i="14"/>
  <c r="F2111" i="14"/>
  <c r="F2112" i="14"/>
  <c r="D825" i="8" s="1"/>
  <c r="P823" i="7" s="1"/>
  <c r="F2113" i="14"/>
  <c r="F2114" i="14"/>
  <c r="F2115" i="14"/>
  <c r="F2116" i="14"/>
  <c r="F2117" i="14"/>
  <c r="F2118" i="14"/>
  <c r="F2119" i="14"/>
  <c r="F2120" i="14"/>
  <c r="F2121" i="14"/>
  <c r="F2122" i="14"/>
  <c r="F2123" i="14"/>
  <c r="F2124" i="14"/>
  <c r="F2125" i="14"/>
  <c r="D830" i="8" s="1"/>
  <c r="P828" i="7" s="1"/>
  <c r="F2126" i="14"/>
  <c r="F2127" i="14"/>
  <c r="F2128" i="14"/>
  <c r="F2129" i="14"/>
  <c r="F2130" i="14"/>
  <c r="F2131" i="14"/>
  <c r="F2132" i="14"/>
  <c r="F2133" i="14"/>
  <c r="F2134" i="14"/>
  <c r="F2135" i="14"/>
  <c r="F2136" i="14"/>
  <c r="F2137" i="14"/>
  <c r="F2138" i="14"/>
  <c r="F2139" i="14"/>
  <c r="F2140" i="14"/>
  <c r="F2141" i="14"/>
  <c r="F2142" i="14"/>
  <c r="F2143" i="14"/>
  <c r="F2144" i="14"/>
  <c r="F2145" i="14"/>
  <c r="F2146" i="14"/>
  <c r="F2147" i="14"/>
  <c r="F2148" i="14"/>
  <c r="F2149" i="14"/>
  <c r="F2150" i="14"/>
  <c r="F2151" i="14"/>
  <c r="F2152" i="14"/>
  <c r="F2153" i="14"/>
  <c r="F2154" i="14"/>
  <c r="F2155" i="14"/>
  <c r="F2156" i="14"/>
  <c r="B141" i="20"/>
  <c r="A141" i="20"/>
  <c r="E113" i="20"/>
  <c r="E112" i="20"/>
  <c r="E105" i="20"/>
  <c r="B76" i="20"/>
  <c r="E111" i="20"/>
  <c r="E103" i="20"/>
  <c r="E118" i="20"/>
  <c r="E110" i="20"/>
  <c r="E102" i="20"/>
  <c r="E117" i="20"/>
  <c r="E109" i="20"/>
  <c r="E101" i="20"/>
  <c r="E115" i="20"/>
  <c r="E116" i="20"/>
  <c r="E108" i="20"/>
  <c r="E100" i="20"/>
  <c r="E107" i="20"/>
  <c r="E99" i="20"/>
  <c r="E114" i="20"/>
  <c r="E106" i="20"/>
  <c r="E98" i="20"/>
  <c r="E104" i="20"/>
  <c r="H2051" i="14" l="1"/>
  <c r="H2052" i="14"/>
  <c r="H2031" i="14"/>
  <c r="H2032" i="14"/>
  <c r="H2009" i="14"/>
  <c r="H2010" i="14"/>
  <c r="H1987" i="14"/>
  <c r="H1988" i="14"/>
  <c r="H1989" i="14"/>
  <c r="H1968" i="14"/>
  <c r="H1969" i="14"/>
  <c r="H1947" i="14"/>
  <c r="H1945" i="14"/>
  <c r="H1946" i="14"/>
  <c r="H1948" i="14"/>
  <c r="H1927" i="14"/>
  <c r="H1926" i="14"/>
  <c r="H1903" i="14"/>
  <c r="H1904" i="14"/>
  <c r="H1905" i="14"/>
  <c r="H1883" i="14"/>
  <c r="H1881" i="14"/>
  <c r="H1882" i="14"/>
  <c r="H1829" i="14"/>
  <c r="H1830" i="14"/>
  <c r="H1771" i="14"/>
  <c r="H1769" i="14"/>
  <c r="H1770" i="14"/>
  <c r="H1731" i="14"/>
  <c r="H1730" i="14"/>
  <c r="H1700" i="14"/>
  <c r="H1701" i="14"/>
  <c r="H1679" i="14"/>
  <c r="H1680" i="14"/>
  <c r="H1645" i="14"/>
  <c r="H1644" i="14"/>
  <c r="H1623" i="14"/>
  <c r="H1622" i="14"/>
  <c r="H1602" i="14"/>
  <c r="H1600" i="14"/>
  <c r="H1601" i="14"/>
  <c r="H1579" i="14"/>
  <c r="H1580" i="14"/>
  <c r="H1555" i="14"/>
  <c r="H1556" i="14"/>
  <c r="H1531" i="14"/>
  <c r="H1530" i="14"/>
  <c r="H1532" i="14"/>
  <c r="H1507" i="14"/>
  <c r="H1506" i="14"/>
  <c r="H1487" i="14"/>
  <c r="H1488" i="14"/>
  <c r="H1489" i="14"/>
  <c r="H1430" i="14"/>
  <c r="H1429" i="14"/>
  <c r="H1378" i="14"/>
  <c r="H1375" i="14"/>
  <c r="H1377" i="14"/>
  <c r="H1376" i="14"/>
  <c r="H1355" i="14"/>
  <c r="H1356" i="14"/>
  <c r="H1334" i="14"/>
  <c r="H1333" i="14"/>
  <c r="H1306" i="14"/>
  <c r="H1307" i="14"/>
  <c r="H1308" i="14"/>
  <c r="H1309" i="14"/>
  <c r="H1274" i="14"/>
  <c r="H1272" i="14"/>
  <c r="H1273" i="14"/>
  <c r="H1226" i="14"/>
  <c r="H1227" i="14"/>
  <c r="H1228" i="14"/>
  <c r="H1229" i="14"/>
  <c r="H1206" i="14"/>
  <c r="H1207" i="14"/>
  <c r="H1182" i="14"/>
  <c r="H1184" i="14"/>
  <c r="H1183" i="14"/>
  <c r="H1181" i="14"/>
  <c r="H1141" i="14"/>
  <c r="H1140" i="14"/>
  <c r="H1139" i="14"/>
  <c r="H1120" i="14"/>
  <c r="H1119" i="14"/>
  <c r="H1098" i="14"/>
  <c r="H1099" i="14"/>
  <c r="H1078" i="14"/>
  <c r="H1077" i="14"/>
  <c r="H1080" i="14"/>
  <c r="H1076" i="14"/>
  <c r="H1079" i="14"/>
  <c r="H1058" i="14"/>
  <c r="H1057" i="14"/>
  <c r="H1038" i="14"/>
  <c r="H1037" i="14"/>
  <c r="H1018" i="14"/>
  <c r="H1017" i="14"/>
  <c r="H1015" i="14"/>
  <c r="H1000" i="14"/>
  <c r="H1001" i="14"/>
  <c r="H955" i="14"/>
  <c r="H957" i="14"/>
  <c r="H956" i="14"/>
  <c r="H918" i="14"/>
  <c r="H917" i="14"/>
  <c r="H916" i="14"/>
  <c r="H886" i="14"/>
  <c r="H885" i="14"/>
  <c r="H884" i="14"/>
  <c r="H861" i="14"/>
  <c r="H860" i="14"/>
  <c r="H842" i="14"/>
  <c r="H843" i="14"/>
  <c r="H818" i="14"/>
  <c r="H816" i="14"/>
  <c r="H819" i="14"/>
  <c r="H817" i="14"/>
  <c r="H820" i="14"/>
  <c r="H771" i="14"/>
  <c r="H774" i="14"/>
  <c r="H775" i="14"/>
  <c r="H772" i="14"/>
  <c r="H773" i="14"/>
  <c r="H747" i="14"/>
  <c r="H748" i="14"/>
  <c r="H723" i="14"/>
  <c r="H724" i="14"/>
  <c r="H722" i="14"/>
  <c r="H696" i="14"/>
  <c r="H695" i="14"/>
  <c r="H697" i="14"/>
  <c r="H659" i="14"/>
  <c r="H660" i="14"/>
  <c r="H658" i="14"/>
  <c r="H600" i="14"/>
  <c r="H601" i="14"/>
  <c r="H579" i="14"/>
  <c r="H582" i="14"/>
  <c r="H580" i="14"/>
  <c r="H581" i="14"/>
  <c r="H583" i="14"/>
  <c r="H536" i="14"/>
  <c r="H537" i="14"/>
  <c r="H535" i="14"/>
  <c r="H2138" i="14"/>
  <c r="H2018" i="14"/>
  <c r="H1880" i="14"/>
  <c r="H1449" i="14"/>
  <c r="H1409" i="14"/>
  <c r="H1075" i="14"/>
  <c r="H1016" i="14"/>
  <c r="H314" i="14"/>
  <c r="H2119" i="14"/>
  <c r="H2121" i="14"/>
  <c r="H2122" i="14"/>
  <c r="H2099" i="14"/>
  <c r="H2100" i="14"/>
  <c r="H2101" i="14"/>
  <c r="H2007" i="14"/>
  <c r="H2005" i="14"/>
  <c r="H1967" i="14"/>
  <c r="H1966" i="14"/>
  <c r="H1867" i="14"/>
  <c r="H1865" i="14"/>
  <c r="H1866" i="14"/>
  <c r="H1827" i="14"/>
  <c r="H1828" i="14"/>
  <c r="H1807" i="14"/>
  <c r="H1808" i="14"/>
  <c r="H1809" i="14"/>
  <c r="H1728" i="14"/>
  <c r="H1729" i="14"/>
  <c r="H1699" i="14"/>
  <c r="H1698" i="14"/>
  <c r="H1677" i="14"/>
  <c r="H1678" i="14"/>
  <c r="H1659" i="14"/>
  <c r="H1658" i="14"/>
  <c r="H1660" i="14"/>
  <c r="H1643" i="14"/>
  <c r="H1642" i="14"/>
  <c r="H1641" i="14"/>
  <c r="H1621" i="14"/>
  <c r="H1620" i="14"/>
  <c r="H1599" i="14"/>
  <c r="H1598" i="14"/>
  <c r="H1578" i="14"/>
  <c r="H1577" i="14"/>
  <c r="H1551" i="14"/>
  <c r="H1552" i="14"/>
  <c r="H1527" i="14"/>
  <c r="H1528" i="14"/>
  <c r="H1529" i="14"/>
  <c r="H1485" i="14"/>
  <c r="H1486" i="14"/>
  <c r="H1466" i="14"/>
  <c r="H1467" i="14"/>
  <c r="H1447" i="14"/>
  <c r="H1445" i="14"/>
  <c r="H1426" i="14"/>
  <c r="H1427" i="14"/>
  <c r="H1407" i="14"/>
  <c r="H1406" i="14"/>
  <c r="H1393" i="14"/>
  <c r="H1390" i="14"/>
  <c r="H1392" i="14"/>
  <c r="H1371" i="14"/>
  <c r="H1374" i="14"/>
  <c r="H1373" i="14"/>
  <c r="H1354" i="14"/>
  <c r="H1353" i="14"/>
  <c r="H1352" i="14"/>
  <c r="H1332" i="14"/>
  <c r="H1331" i="14"/>
  <c r="H1290" i="14"/>
  <c r="H1289" i="14"/>
  <c r="H1270" i="14"/>
  <c r="H1269" i="14"/>
  <c r="H1268" i="14"/>
  <c r="H1250" i="14"/>
  <c r="H1251" i="14"/>
  <c r="H1205" i="14"/>
  <c r="H1204" i="14"/>
  <c r="H1203" i="14"/>
  <c r="H1179" i="14"/>
  <c r="H1180" i="14"/>
  <c r="H1158" i="14"/>
  <c r="H1157" i="14"/>
  <c r="H1159" i="14"/>
  <c r="H1138" i="14"/>
  <c r="H1136" i="14"/>
  <c r="H1137" i="14"/>
  <c r="H1095" i="14"/>
  <c r="H1097" i="14"/>
  <c r="H1074" i="14"/>
  <c r="H1072" i="14"/>
  <c r="H1056" i="14"/>
  <c r="H1055" i="14"/>
  <c r="H1035" i="14"/>
  <c r="H1036" i="14"/>
  <c r="H1014" i="14"/>
  <c r="H1013" i="14"/>
  <c r="H998" i="14"/>
  <c r="H997" i="14"/>
  <c r="H996" i="14"/>
  <c r="H974" i="14"/>
  <c r="H976" i="14"/>
  <c r="H975" i="14"/>
  <c r="H934" i="14"/>
  <c r="H933" i="14"/>
  <c r="H914" i="14"/>
  <c r="H915" i="14"/>
  <c r="H882" i="14"/>
  <c r="H883" i="14"/>
  <c r="H881" i="14"/>
  <c r="H814" i="14"/>
  <c r="H815" i="14"/>
  <c r="H795" i="14"/>
  <c r="H794" i="14"/>
  <c r="H769" i="14"/>
  <c r="H768" i="14"/>
  <c r="H770" i="14"/>
  <c r="H746" i="14"/>
  <c r="H744" i="14"/>
  <c r="H745" i="14"/>
  <c r="H720" i="14"/>
  <c r="H721" i="14"/>
  <c r="H691" i="14"/>
  <c r="H692" i="14"/>
  <c r="H693" i="14"/>
  <c r="H694" i="14"/>
  <c r="H675" i="14"/>
  <c r="H677" i="14"/>
  <c r="H674" i="14"/>
  <c r="H676" i="14"/>
  <c r="H640" i="14"/>
  <c r="H639" i="14"/>
  <c r="H619" i="14"/>
  <c r="H620" i="14"/>
  <c r="H598" i="14"/>
  <c r="H599" i="14"/>
  <c r="H577" i="14"/>
  <c r="H576" i="14"/>
  <c r="H575" i="14"/>
  <c r="H555" i="14"/>
  <c r="H556" i="14"/>
  <c r="H513" i="14"/>
  <c r="H512" i="14"/>
  <c r="H511" i="14"/>
  <c r="H510" i="14"/>
  <c r="H491" i="14"/>
  <c r="H490" i="14"/>
  <c r="H472" i="14"/>
  <c r="H473" i="14"/>
  <c r="H474" i="14"/>
  <c r="H449" i="14"/>
  <c r="H448" i="14"/>
  <c r="H450" i="14"/>
  <c r="H431" i="14"/>
  <c r="H430" i="14"/>
  <c r="H432" i="14"/>
  <c r="H408" i="14"/>
  <c r="H409" i="14"/>
  <c r="H363" i="14"/>
  <c r="H362" i="14"/>
  <c r="H323" i="14"/>
  <c r="H324" i="14"/>
  <c r="H322" i="14"/>
  <c r="H325" i="14"/>
  <c r="H303" i="14"/>
  <c r="H300" i="14"/>
  <c r="H301" i="14"/>
  <c r="H302" i="14"/>
  <c r="H304" i="14"/>
  <c r="H280" i="14"/>
  <c r="H281" i="14"/>
  <c r="H260" i="14"/>
  <c r="H261" i="14"/>
  <c r="H215" i="14"/>
  <c r="H217" i="14"/>
  <c r="H216" i="14"/>
  <c r="H175" i="14"/>
  <c r="H174" i="14"/>
  <c r="H176" i="14"/>
  <c r="H177" i="14"/>
  <c r="H153" i="14"/>
  <c r="H154" i="14"/>
  <c r="H152" i="14"/>
  <c r="H131" i="14"/>
  <c r="H132" i="14"/>
  <c r="H133" i="14"/>
  <c r="H87" i="14"/>
  <c r="H86" i="14"/>
  <c r="H85" i="14"/>
  <c r="H66" i="14"/>
  <c r="H64" i="14"/>
  <c r="H27" i="14"/>
  <c r="H26" i="14"/>
  <c r="H3" i="14"/>
  <c r="H4" i="14"/>
  <c r="H2136" i="14"/>
  <c r="H2114" i="14"/>
  <c r="H2093" i="14"/>
  <c r="H1986" i="14"/>
  <c r="H1960" i="14"/>
  <c r="H1901" i="14"/>
  <c r="H1878" i="14"/>
  <c r="H1848" i="14"/>
  <c r="H1768" i="14"/>
  <c r="H1626" i="14"/>
  <c r="H1554" i="14"/>
  <c r="H1446" i="14"/>
  <c r="H1408" i="14"/>
  <c r="H1121" i="14"/>
  <c r="H1073" i="14"/>
  <c r="H935" i="14"/>
  <c r="H642" i="14"/>
  <c r="H471" i="14"/>
  <c r="H184" i="14"/>
  <c r="H2095" i="14"/>
  <c r="H2097" i="14"/>
  <c r="H2079" i="14"/>
  <c r="H2078" i="14"/>
  <c r="H2076" i="14"/>
  <c r="H2063" i="14"/>
  <c r="H2062" i="14"/>
  <c r="H2047" i="14"/>
  <c r="H2046" i="14"/>
  <c r="H2048" i="14"/>
  <c r="H2027" i="14"/>
  <c r="H2023" i="14"/>
  <c r="H2025" i="14"/>
  <c r="H2026" i="14"/>
  <c r="H2003" i="14"/>
  <c r="H2004" i="14"/>
  <c r="H1983" i="14"/>
  <c r="H1984" i="14"/>
  <c r="H1963" i="14"/>
  <c r="H1962" i="14"/>
  <c r="H1939" i="14"/>
  <c r="H1940" i="14"/>
  <c r="H1941" i="14"/>
  <c r="H1923" i="14"/>
  <c r="H1924" i="14"/>
  <c r="H1899" i="14"/>
  <c r="H1898" i="14"/>
  <c r="H1787" i="14"/>
  <c r="H1785" i="14"/>
  <c r="H1786" i="14"/>
  <c r="H1764" i="14"/>
  <c r="H1765" i="14"/>
  <c r="H1766" i="14"/>
  <c r="H1745" i="14"/>
  <c r="H1746" i="14"/>
  <c r="H1727" i="14"/>
  <c r="H1726" i="14"/>
  <c r="H1711" i="14"/>
  <c r="H1709" i="14"/>
  <c r="H1695" i="14"/>
  <c r="H1696" i="14"/>
  <c r="H1655" i="14"/>
  <c r="H1656" i="14"/>
  <c r="H1657" i="14"/>
  <c r="H1639" i="14"/>
  <c r="H1637" i="14"/>
  <c r="H1595" i="14"/>
  <c r="H1594" i="14"/>
  <c r="H1571" i="14"/>
  <c r="H1575" i="14"/>
  <c r="H1572" i="14"/>
  <c r="H1573" i="14"/>
  <c r="H1574" i="14"/>
  <c r="H1549" i="14"/>
  <c r="H1550" i="14"/>
  <c r="H1523" i="14"/>
  <c r="H1525" i="14"/>
  <c r="H1522" i="14"/>
  <c r="H1503" i="14"/>
  <c r="H1500" i="14"/>
  <c r="H1501" i="14"/>
  <c r="H1502" i="14"/>
  <c r="H1442" i="14"/>
  <c r="H1444" i="14"/>
  <c r="H1443" i="14"/>
  <c r="H1425" i="14"/>
  <c r="H1424" i="14"/>
  <c r="H1405" i="14"/>
  <c r="H1404" i="14"/>
  <c r="H1330" i="14"/>
  <c r="H1328" i="14"/>
  <c r="H1329" i="14"/>
  <c r="H1287" i="14"/>
  <c r="H1288" i="14"/>
  <c r="H1266" i="14"/>
  <c r="H1265" i="14"/>
  <c r="H1267" i="14"/>
  <c r="H1248" i="14"/>
  <c r="H1247" i="14"/>
  <c r="H1249" i="14"/>
  <c r="H1222" i="14"/>
  <c r="H1221" i="14"/>
  <c r="H1223" i="14"/>
  <c r="H1202" i="14"/>
  <c r="H1200" i="14"/>
  <c r="H1178" i="14"/>
  <c r="H1176" i="14"/>
  <c r="H1154" i="14"/>
  <c r="H1155" i="14"/>
  <c r="H1114" i="14"/>
  <c r="H1115" i="14"/>
  <c r="H1116" i="14"/>
  <c r="H1094" i="14"/>
  <c r="H1093" i="14"/>
  <c r="H1092" i="14"/>
  <c r="H994" i="14"/>
  <c r="H992" i="14"/>
  <c r="H993" i="14"/>
  <c r="H995" i="14"/>
  <c r="H950" i="14"/>
  <c r="H949" i="14"/>
  <c r="H953" i="14"/>
  <c r="H951" i="14"/>
  <c r="H952" i="14"/>
  <c r="H912" i="14"/>
  <c r="H911" i="14"/>
  <c r="H913" i="14"/>
  <c r="H898" i="14"/>
  <c r="H899" i="14"/>
  <c r="H897" i="14"/>
  <c r="H878" i="14"/>
  <c r="H880" i="14"/>
  <c r="H877" i="14"/>
  <c r="H858" i="14"/>
  <c r="H856" i="14"/>
  <c r="H857" i="14"/>
  <c r="H838" i="14"/>
  <c r="H839" i="14"/>
  <c r="H811" i="14"/>
  <c r="H813" i="14"/>
  <c r="H792" i="14"/>
  <c r="H793" i="14"/>
  <c r="H763" i="14"/>
  <c r="H765" i="14"/>
  <c r="H766" i="14"/>
  <c r="H764" i="14"/>
  <c r="H742" i="14"/>
  <c r="H743" i="14"/>
  <c r="H719" i="14"/>
  <c r="H717" i="14"/>
  <c r="H689" i="14"/>
  <c r="H688" i="14"/>
  <c r="H637" i="14"/>
  <c r="H638" i="14"/>
  <c r="H636" i="14"/>
  <c r="H618" i="14"/>
  <c r="H616" i="14"/>
  <c r="H615" i="14"/>
  <c r="H617" i="14"/>
  <c r="H596" i="14"/>
  <c r="H597" i="14"/>
  <c r="H573" i="14"/>
  <c r="H574" i="14"/>
  <c r="H554" i="14"/>
  <c r="H552" i="14"/>
  <c r="H551" i="14"/>
  <c r="H553" i="14"/>
  <c r="H531" i="14"/>
  <c r="H532" i="14"/>
  <c r="H530" i="14"/>
  <c r="H507" i="14"/>
  <c r="H509" i="14"/>
  <c r="H506" i="14"/>
  <c r="H508" i="14"/>
  <c r="H488" i="14"/>
  <c r="H487" i="14"/>
  <c r="H489" i="14"/>
  <c r="H446" i="14"/>
  <c r="H447" i="14"/>
  <c r="H427" i="14"/>
  <c r="H428" i="14"/>
  <c r="H429" i="14"/>
  <c r="H403" i="14"/>
  <c r="H404" i="14"/>
  <c r="H406" i="14"/>
  <c r="H405" i="14"/>
  <c r="H360" i="14"/>
  <c r="H359" i="14"/>
  <c r="H361" i="14"/>
  <c r="H340" i="14"/>
  <c r="H341" i="14"/>
  <c r="H321" i="14"/>
  <c r="H318" i="14"/>
  <c r="H320" i="14"/>
  <c r="H319" i="14"/>
  <c r="H299" i="14"/>
  <c r="H298" i="14"/>
  <c r="H297" i="14"/>
  <c r="H276" i="14"/>
  <c r="H278" i="14"/>
  <c r="H279" i="14"/>
  <c r="H259" i="14"/>
  <c r="H257" i="14"/>
  <c r="H258" i="14"/>
  <c r="H235" i="14"/>
  <c r="H233" i="14"/>
  <c r="H234" i="14"/>
  <c r="H236" i="14"/>
  <c r="H211" i="14"/>
  <c r="H212" i="14"/>
  <c r="H214" i="14"/>
  <c r="H213" i="14"/>
  <c r="H191" i="14"/>
  <c r="H190" i="14"/>
  <c r="H189" i="14"/>
  <c r="H172" i="14"/>
  <c r="H173" i="14"/>
  <c r="H151" i="14"/>
  <c r="H149" i="14"/>
  <c r="H150" i="14"/>
  <c r="H107" i="14"/>
  <c r="H108" i="14"/>
  <c r="H106" i="14"/>
  <c r="H47" i="14"/>
  <c r="H46" i="14"/>
  <c r="H48" i="14"/>
  <c r="H45" i="14"/>
  <c r="H23" i="14"/>
  <c r="H25" i="14"/>
  <c r="H22" i="14"/>
  <c r="H2156" i="14"/>
  <c r="H2134" i="14"/>
  <c r="H2070" i="14"/>
  <c r="H2040" i="14"/>
  <c r="H1900" i="14"/>
  <c r="H1846" i="14"/>
  <c r="H1789" i="14"/>
  <c r="H1697" i="14"/>
  <c r="H1625" i="14"/>
  <c r="H1553" i="14"/>
  <c r="H1512" i="14"/>
  <c r="H1292" i="14"/>
  <c r="H1177" i="14"/>
  <c r="H1117" i="14"/>
  <c r="H1064" i="14"/>
  <c r="H999" i="14"/>
  <c r="H863" i="14"/>
  <c r="H392" i="14"/>
  <c r="H2115" i="14"/>
  <c r="H2116" i="14"/>
  <c r="H2043" i="14"/>
  <c r="H2044" i="14"/>
  <c r="H2019" i="14"/>
  <c r="H2020" i="14"/>
  <c r="H2021" i="14"/>
  <c r="H2022" i="14"/>
  <c r="H1935" i="14"/>
  <c r="H1936" i="14"/>
  <c r="H1937" i="14"/>
  <c r="H1919" i="14"/>
  <c r="H1918" i="14"/>
  <c r="H1920" i="14"/>
  <c r="H1860" i="14"/>
  <c r="H1861" i="14"/>
  <c r="H1862" i="14"/>
  <c r="H1843" i="14"/>
  <c r="H1844" i="14"/>
  <c r="H1763" i="14"/>
  <c r="H1760" i="14"/>
  <c r="H1743" i="14"/>
  <c r="H1742" i="14"/>
  <c r="H1723" i="14"/>
  <c r="H1722" i="14"/>
  <c r="H1707" i="14"/>
  <c r="H1708" i="14"/>
  <c r="H1691" i="14"/>
  <c r="H1692" i="14"/>
  <c r="H1693" i="14"/>
  <c r="H1675" i="14"/>
  <c r="H1674" i="14"/>
  <c r="H1673" i="14"/>
  <c r="H2066" i="14"/>
  <c r="H2008" i="14"/>
  <c r="H1922" i="14"/>
  <c r="H1896" i="14"/>
  <c r="H1842" i="14"/>
  <c r="H1761" i="14"/>
  <c r="H1732" i="14"/>
  <c r="H1694" i="14"/>
  <c r="H1618" i="14"/>
  <c r="H1053" i="14"/>
  <c r="H991" i="14"/>
  <c r="H919" i="14"/>
  <c r="H777" i="14"/>
  <c r="H621" i="14"/>
  <c r="H534" i="14"/>
  <c r="H277" i="14"/>
  <c r="H65" i="14"/>
  <c r="H2139" i="14"/>
  <c r="H2147" i="14"/>
  <c r="H2155" i="14"/>
  <c r="H2135" i="14"/>
  <c r="H2143" i="14"/>
  <c r="H2151" i="14"/>
  <c r="H2132" i="14"/>
  <c r="H2142" i="14"/>
  <c r="H2153" i="14"/>
  <c r="H2133" i="14"/>
  <c r="H2144" i="14"/>
  <c r="H2154" i="14"/>
  <c r="H2137" i="14"/>
  <c r="H2148" i="14"/>
  <c r="H2140" i="14"/>
  <c r="H2150" i="14"/>
  <c r="H2071" i="14"/>
  <c r="H2073" i="14"/>
  <c r="H2057" i="14"/>
  <c r="H2058" i="14"/>
  <c r="H1999" i="14"/>
  <c r="H1998" i="14"/>
  <c r="H2000" i="14"/>
  <c r="H1979" i="14"/>
  <c r="H1978" i="14"/>
  <c r="H1980" i="14"/>
  <c r="H2149" i="14"/>
  <c r="O2082" i="14"/>
  <c r="O2080" i="14"/>
  <c r="O2081" i="14"/>
  <c r="O2030" i="14"/>
  <c r="O2028" i="14"/>
  <c r="O2029" i="14"/>
  <c r="O1942" i="14"/>
  <c r="O1943" i="14"/>
  <c r="O1944" i="14"/>
  <c r="H2131" i="14"/>
  <c r="H2129" i="14"/>
  <c r="H2111" i="14"/>
  <c r="H2110" i="14"/>
  <c r="H2091" i="14"/>
  <c r="H2090" i="14"/>
  <c r="H2015" i="14"/>
  <c r="H2016" i="14"/>
  <c r="H1975" i="14"/>
  <c r="H1977" i="14"/>
  <c r="H1956" i="14"/>
  <c r="H1957" i="14"/>
  <c r="H1913" i="14"/>
  <c r="H1914" i="14"/>
  <c r="H1871" i="14"/>
  <c r="H1872" i="14"/>
  <c r="H1817" i="14"/>
  <c r="H1818" i="14"/>
  <c r="H1797" i="14"/>
  <c r="H1798" i="14"/>
  <c r="H1779" i="14"/>
  <c r="H1780" i="14"/>
  <c r="H1781" i="14"/>
  <c r="H1755" i="14"/>
  <c r="H1757" i="14"/>
  <c r="H1739" i="14"/>
  <c r="H1738" i="14"/>
  <c r="H1667" i="14"/>
  <c r="H1666" i="14"/>
  <c r="H1651" i="14"/>
  <c r="H1650" i="14"/>
  <c r="H1628" i="14"/>
  <c r="H1629" i="14"/>
  <c r="H1630" i="14"/>
  <c r="H1589" i="14"/>
  <c r="H1588" i="14"/>
  <c r="H1539" i="14"/>
  <c r="H1538" i="14"/>
  <c r="H1537" i="14"/>
  <c r="H1475" i="14"/>
  <c r="H1476" i="14"/>
  <c r="H1458" i="14"/>
  <c r="H1457" i="14"/>
  <c r="H1435" i="14"/>
  <c r="H1438" i="14"/>
  <c r="H1436" i="14"/>
  <c r="H1437" i="14"/>
  <c r="H1416" i="14"/>
  <c r="H1417" i="14"/>
  <c r="H1398" i="14"/>
  <c r="H1399" i="14"/>
  <c r="H1365" i="14"/>
  <c r="H1364" i="14"/>
  <c r="H1342" i="14"/>
  <c r="H1340" i="14"/>
  <c r="H1341" i="14"/>
  <c r="H1343" i="14"/>
  <c r="H1318" i="14"/>
  <c r="H1319" i="14"/>
  <c r="H1320" i="14"/>
  <c r="H1298" i="14"/>
  <c r="H1296" i="14"/>
  <c r="H1297" i="14"/>
  <c r="H1299" i="14"/>
  <c r="H1258" i="14"/>
  <c r="H1259" i="14"/>
  <c r="H1238" i="14"/>
  <c r="H1237" i="14"/>
  <c r="H1239" i="14"/>
  <c r="H1214" i="14"/>
  <c r="H1215" i="14"/>
  <c r="H1194" i="14"/>
  <c r="H1193" i="14"/>
  <c r="H1191" i="14"/>
  <c r="H1192" i="14"/>
  <c r="H1146" i="14"/>
  <c r="H1147" i="14"/>
  <c r="H1148" i="14"/>
  <c r="H1126" i="14"/>
  <c r="H1127" i="14"/>
  <c r="H1128" i="14"/>
  <c r="H1106" i="14"/>
  <c r="H1105" i="14"/>
  <c r="H1107" i="14"/>
  <c r="H1046" i="14"/>
  <c r="H1045" i="14"/>
  <c r="H1044" i="14"/>
  <c r="H1026" i="14"/>
  <c r="H1027" i="14"/>
  <c r="H984" i="14"/>
  <c r="H983" i="14"/>
  <c r="H966" i="14"/>
  <c r="H962" i="14"/>
  <c r="H965" i="14"/>
  <c r="H964" i="14"/>
  <c r="H941" i="14"/>
  <c r="H940" i="14"/>
  <c r="H926" i="14"/>
  <c r="H925" i="14"/>
  <c r="H924" i="14"/>
  <c r="H906" i="14"/>
  <c r="H907" i="14"/>
  <c r="H891" i="14"/>
  <c r="H893" i="14"/>
  <c r="H866" i="14"/>
  <c r="H869" i="14"/>
  <c r="H868" i="14"/>
  <c r="H850" i="14"/>
  <c r="H848" i="14"/>
  <c r="H849" i="14"/>
  <c r="H803" i="14"/>
  <c r="H802" i="14"/>
  <c r="H783" i="14"/>
  <c r="H784" i="14"/>
  <c r="H785" i="14"/>
  <c r="H755" i="14"/>
  <c r="H756" i="14"/>
  <c r="H733" i="14"/>
  <c r="H735" i="14"/>
  <c r="H736" i="14"/>
  <c r="H710" i="14"/>
  <c r="H708" i="14"/>
  <c r="H709" i="14"/>
  <c r="H683" i="14"/>
  <c r="H684" i="14"/>
  <c r="H667" i="14"/>
  <c r="H666" i="14"/>
  <c r="H649" i="14"/>
  <c r="H648" i="14"/>
  <c r="H627" i="14"/>
  <c r="H628" i="14"/>
  <c r="H609" i="14"/>
  <c r="H610" i="14"/>
  <c r="H589" i="14"/>
  <c r="H588" i="14"/>
  <c r="H567" i="14"/>
  <c r="H566" i="14"/>
  <c r="H545" i="14"/>
  <c r="H544" i="14"/>
  <c r="H523" i="14"/>
  <c r="H522" i="14"/>
  <c r="H521" i="14"/>
  <c r="H520" i="14"/>
  <c r="H499" i="14"/>
  <c r="H500" i="14"/>
  <c r="H501" i="14"/>
  <c r="H463" i="14"/>
  <c r="H464" i="14"/>
  <c r="H462" i="14"/>
  <c r="H461" i="14"/>
  <c r="H419" i="14"/>
  <c r="H418" i="14"/>
  <c r="H420" i="14"/>
  <c r="H397" i="14"/>
  <c r="H396" i="14"/>
  <c r="H398" i="14"/>
  <c r="H373" i="14"/>
  <c r="H375" i="14"/>
  <c r="H349" i="14"/>
  <c r="H351" i="14"/>
  <c r="H350" i="14"/>
  <c r="H335" i="14"/>
  <c r="H333" i="14"/>
  <c r="H332" i="14"/>
  <c r="H289" i="14"/>
  <c r="H288" i="14"/>
  <c r="H271" i="14"/>
  <c r="H272" i="14"/>
  <c r="H249" i="14"/>
  <c r="H250" i="14"/>
  <c r="H227" i="14"/>
  <c r="H225" i="14"/>
  <c r="H226" i="14"/>
  <c r="H199" i="14"/>
  <c r="H201" i="14"/>
  <c r="H200" i="14"/>
  <c r="H198" i="14"/>
  <c r="H163" i="14"/>
  <c r="H164" i="14"/>
  <c r="H143" i="14"/>
  <c r="H142" i="14"/>
  <c r="H99" i="14"/>
  <c r="H100" i="14"/>
  <c r="H97" i="14"/>
  <c r="H98" i="14"/>
  <c r="H76" i="14"/>
  <c r="H77" i="14"/>
  <c r="H57" i="14"/>
  <c r="H58" i="14"/>
  <c r="H39" i="14"/>
  <c r="H36" i="14"/>
  <c r="H38" i="14"/>
  <c r="H37" i="14"/>
  <c r="H15" i="14"/>
  <c r="H14" i="14"/>
  <c r="H13" i="14"/>
  <c r="H2146" i="14"/>
  <c r="H2104" i="14"/>
  <c r="H1836" i="14"/>
  <c r="H1778" i="14"/>
  <c r="H1609" i="14"/>
  <c r="H1540" i="14"/>
  <c r="H1100" i="14"/>
  <c r="H352" i="14"/>
  <c r="H248" i="14"/>
  <c r="H2145" i="14"/>
  <c r="H2124" i="14"/>
  <c r="H2102" i="14"/>
  <c r="H2081" i="14"/>
  <c r="H2028" i="14"/>
  <c r="H1997" i="14"/>
  <c r="H1970" i="14"/>
  <c r="H1942" i="14"/>
  <c r="H1858" i="14"/>
  <c r="H1804" i="14"/>
  <c r="H1750" i="14"/>
  <c r="H1718" i="14"/>
  <c r="H1681" i="14"/>
  <c r="H1640" i="14"/>
  <c r="H1533" i="14"/>
  <c r="H1459" i="14"/>
  <c r="H1382" i="14"/>
  <c r="H1144" i="14"/>
  <c r="H1096" i="14"/>
  <c r="H963" i="14"/>
  <c r="H892" i="14"/>
  <c r="H749" i="14"/>
  <c r="H672" i="14"/>
  <c r="H498" i="14"/>
  <c r="H334" i="14"/>
  <c r="H109" i="14"/>
  <c r="H24" i="14"/>
  <c r="H2107" i="14"/>
  <c r="H2105" i="14"/>
  <c r="H2084" i="14"/>
  <c r="H2086" i="14"/>
  <c r="H2053" i="14"/>
  <c r="H2054" i="14"/>
  <c r="H2035" i="14"/>
  <c r="H2033" i="14"/>
  <c r="H2011" i="14"/>
  <c r="H2012" i="14"/>
  <c r="H1991" i="14"/>
  <c r="H1990" i="14"/>
  <c r="H1971" i="14"/>
  <c r="H1972" i="14"/>
  <c r="H1951" i="14"/>
  <c r="H1950" i="14"/>
  <c r="H1952" i="14"/>
  <c r="H1907" i="14"/>
  <c r="H1908" i="14"/>
  <c r="H1909" i="14"/>
  <c r="H1887" i="14"/>
  <c r="H1886" i="14"/>
  <c r="H1884" i="14"/>
  <c r="H1851" i="14"/>
  <c r="H1854" i="14"/>
  <c r="H1850" i="14"/>
  <c r="H1852" i="14"/>
  <c r="H1831" i="14"/>
  <c r="H1833" i="14"/>
  <c r="H1834" i="14"/>
  <c r="H1812" i="14"/>
  <c r="H1813" i="14"/>
  <c r="H1791" i="14"/>
  <c r="H1792" i="14"/>
  <c r="H1775" i="14"/>
  <c r="H1774" i="14"/>
  <c r="H1663" i="14"/>
  <c r="H1664" i="14"/>
  <c r="H1662" i="14"/>
  <c r="H1603" i="14"/>
  <c r="H1604" i="14"/>
  <c r="H1583" i="14"/>
  <c r="H1581" i="14"/>
  <c r="H1559" i="14"/>
  <c r="H1560" i="14"/>
  <c r="H1557" i="14"/>
  <c r="H1558" i="14"/>
  <c r="H1508" i="14"/>
  <c r="H1509" i="14"/>
  <c r="H1491" i="14"/>
  <c r="H1492" i="14"/>
  <c r="H1471" i="14"/>
  <c r="H1470" i="14"/>
  <c r="H1450" i="14"/>
  <c r="H1453" i="14"/>
  <c r="H1451" i="14"/>
  <c r="H1452" i="14"/>
  <c r="H1412" i="14"/>
  <c r="H1411" i="14"/>
  <c r="H1413" i="14"/>
  <c r="H1358" i="14"/>
  <c r="H1360" i="14"/>
  <c r="H1357" i="14"/>
  <c r="H1310" i="14"/>
  <c r="H1312" i="14"/>
  <c r="H1311" i="14"/>
  <c r="H1313" i="14"/>
  <c r="H1275" i="14"/>
  <c r="H1276" i="14"/>
  <c r="H1254" i="14"/>
  <c r="H1253" i="14"/>
  <c r="H1255" i="14"/>
  <c r="H1230" i="14"/>
  <c r="H1234" i="14"/>
  <c r="H1232" i="14"/>
  <c r="H1233" i="14"/>
  <c r="H1210" i="14"/>
  <c r="H1208" i="14"/>
  <c r="H1186" i="14"/>
  <c r="H1189" i="14"/>
  <c r="H1185" i="14"/>
  <c r="H1162" i="14"/>
  <c r="H1161" i="14"/>
  <c r="H1102" i="14"/>
  <c r="H1101" i="14"/>
  <c r="H1082" i="14"/>
  <c r="H1083" i="14"/>
  <c r="H1084" i="14"/>
  <c r="H1081" i="14"/>
  <c r="H1061" i="14"/>
  <c r="H1059" i="14"/>
  <c r="H1060" i="14"/>
  <c r="H1040" i="14"/>
  <c r="H1039" i="14"/>
  <c r="H1022" i="14"/>
  <c r="H1019" i="14"/>
  <c r="H1021" i="14"/>
  <c r="H1020" i="14"/>
  <c r="H1002" i="14"/>
  <c r="H1003" i="14"/>
  <c r="H978" i="14"/>
  <c r="H979" i="14"/>
  <c r="H980" i="14"/>
  <c r="H887" i="14"/>
  <c r="H888" i="14"/>
  <c r="H844" i="14"/>
  <c r="H845" i="14"/>
  <c r="H822" i="14"/>
  <c r="H821" i="14"/>
  <c r="H823" i="14"/>
  <c r="H824" i="14"/>
  <c r="H797" i="14"/>
  <c r="H799" i="14"/>
  <c r="H751" i="14"/>
  <c r="H750" i="14"/>
  <c r="H753" i="14"/>
  <c r="H728" i="14"/>
  <c r="H726" i="14"/>
  <c r="H727" i="14"/>
  <c r="H725" i="14"/>
  <c r="H699" i="14"/>
  <c r="H701" i="14"/>
  <c r="H702" i="14"/>
  <c r="H698" i="14"/>
  <c r="H700" i="14"/>
  <c r="H679" i="14"/>
  <c r="H680" i="14"/>
  <c r="H662" i="14"/>
  <c r="H663" i="14"/>
  <c r="H661" i="14"/>
  <c r="H643" i="14"/>
  <c r="H644" i="14"/>
  <c r="H645" i="14"/>
  <c r="H603" i="14"/>
  <c r="H605" i="14"/>
  <c r="H604" i="14"/>
  <c r="H602" i="14"/>
  <c r="H585" i="14"/>
  <c r="H584" i="14"/>
  <c r="H559" i="14"/>
  <c r="H561" i="14"/>
  <c r="H560" i="14"/>
  <c r="H539" i="14"/>
  <c r="H538" i="14"/>
  <c r="H515" i="14"/>
  <c r="H516" i="14"/>
  <c r="H494" i="14"/>
  <c r="H493" i="14"/>
  <c r="H477" i="14"/>
  <c r="H478" i="14"/>
  <c r="H458" i="14"/>
  <c r="H457" i="14"/>
  <c r="H455" i="14"/>
  <c r="H435" i="14"/>
  <c r="H436" i="14"/>
  <c r="H415" i="14"/>
  <c r="H414" i="14"/>
  <c r="H330" i="14"/>
  <c r="H329" i="14"/>
  <c r="H307" i="14"/>
  <c r="H308" i="14"/>
  <c r="H309" i="14"/>
  <c r="H285" i="14"/>
  <c r="H284" i="14"/>
  <c r="H265" i="14"/>
  <c r="H266" i="14"/>
  <c r="H243" i="14"/>
  <c r="H244" i="14"/>
  <c r="H223" i="14"/>
  <c r="H222" i="14"/>
  <c r="H179" i="14"/>
  <c r="H180" i="14"/>
  <c r="H181" i="14"/>
  <c r="H159" i="14"/>
  <c r="H158" i="14"/>
  <c r="H160" i="14"/>
  <c r="H139" i="14"/>
  <c r="H137" i="14"/>
  <c r="H136" i="14"/>
  <c r="H115" i="14"/>
  <c r="H116" i="14"/>
  <c r="H114" i="14"/>
  <c r="H113" i="14"/>
  <c r="H91" i="14"/>
  <c r="H92" i="14"/>
  <c r="H73" i="14"/>
  <c r="H72" i="14"/>
  <c r="H31" i="14"/>
  <c r="H33" i="14"/>
  <c r="H32" i="14"/>
  <c r="H7" i="14"/>
  <c r="H9" i="14"/>
  <c r="H8" i="14"/>
  <c r="H2141" i="14"/>
  <c r="H2120" i="14"/>
  <c r="H2098" i="14"/>
  <c r="H2077" i="14"/>
  <c r="H2024" i="14"/>
  <c r="H1996" i="14"/>
  <c r="H1965" i="14"/>
  <c r="H1938" i="14"/>
  <c r="H1885" i="14"/>
  <c r="H1857" i="14"/>
  <c r="H1826" i="14"/>
  <c r="H1773" i="14"/>
  <c r="H1748" i="14"/>
  <c r="H1712" i="14"/>
  <c r="H1638" i="14"/>
  <c r="H1597" i="14"/>
  <c r="H1526" i="14"/>
  <c r="H1490" i="14"/>
  <c r="H1372" i="14"/>
  <c r="H1201" i="14"/>
  <c r="H1143" i="14"/>
  <c r="H879" i="14"/>
  <c r="H812" i="14"/>
  <c r="H734" i="14"/>
  <c r="H656" i="14"/>
  <c r="H578" i="14"/>
  <c r="H328" i="14"/>
  <c r="H1535" i="14"/>
  <c r="H1536" i="14"/>
  <c r="H1474" i="14"/>
  <c r="H1472" i="14"/>
  <c r="H1362" i="14"/>
  <c r="H1361" i="14"/>
  <c r="H1338" i="14"/>
  <c r="H1339" i="14"/>
  <c r="H1336" i="14"/>
  <c r="H1314" i="14"/>
  <c r="H1317" i="14"/>
  <c r="H1278" i="14"/>
  <c r="H1279" i="14"/>
  <c r="H1211" i="14"/>
  <c r="H1212" i="14"/>
  <c r="H1166" i="14"/>
  <c r="H1163" i="14"/>
  <c r="H1165" i="14"/>
  <c r="H1125" i="14"/>
  <c r="H1123" i="14"/>
  <c r="H1062" i="14"/>
  <c r="H1063" i="14"/>
  <c r="H1042" i="14"/>
  <c r="H1041" i="14"/>
  <c r="H1024" i="14"/>
  <c r="H1023" i="14"/>
  <c r="H1006" i="14"/>
  <c r="H1005" i="14"/>
  <c r="H982" i="14"/>
  <c r="H981" i="14"/>
  <c r="H960" i="14"/>
  <c r="H959" i="14"/>
  <c r="H938" i="14"/>
  <c r="H939" i="14"/>
  <c r="H922" i="14"/>
  <c r="H923" i="14"/>
  <c r="H904" i="14"/>
  <c r="H903" i="14"/>
  <c r="H890" i="14"/>
  <c r="H889" i="14"/>
  <c r="H864" i="14"/>
  <c r="H865" i="14"/>
  <c r="H846" i="14"/>
  <c r="H847" i="14"/>
  <c r="H826" i="14"/>
  <c r="H827" i="14"/>
  <c r="H829" i="14"/>
  <c r="H801" i="14"/>
  <c r="H800" i="14"/>
  <c r="H779" i="14"/>
  <c r="H778" i="14"/>
  <c r="H781" i="14"/>
  <c r="H780" i="14"/>
  <c r="H731" i="14"/>
  <c r="H732" i="14"/>
  <c r="H707" i="14"/>
  <c r="H705" i="14"/>
  <c r="H703" i="14"/>
  <c r="H706" i="14"/>
  <c r="H682" i="14"/>
  <c r="H681" i="14"/>
  <c r="H664" i="14"/>
  <c r="H665" i="14"/>
  <c r="H646" i="14"/>
  <c r="H647" i="14"/>
  <c r="H625" i="14"/>
  <c r="H624" i="14"/>
  <c r="H606" i="14"/>
  <c r="H608" i="14"/>
  <c r="H587" i="14"/>
  <c r="H586" i="14"/>
  <c r="H563" i="14"/>
  <c r="H564" i="14"/>
  <c r="H565" i="14"/>
  <c r="H541" i="14"/>
  <c r="H543" i="14"/>
  <c r="H540" i="14"/>
  <c r="H542" i="14"/>
  <c r="H518" i="14"/>
  <c r="H519" i="14"/>
  <c r="H395" i="14"/>
  <c r="H394" i="14"/>
  <c r="H393" i="14"/>
  <c r="H371" i="14"/>
  <c r="H372" i="14"/>
  <c r="H369" i="14"/>
  <c r="H370" i="14"/>
  <c r="H347" i="14"/>
  <c r="H348" i="14"/>
  <c r="H346" i="14"/>
  <c r="H312" i="14"/>
  <c r="H311" i="14"/>
  <c r="H267" i="14"/>
  <c r="H270" i="14"/>
  <c r="H268" i="14"/>
  <c r="H247" i="14"/>
  <c r="H246" i="14"/>
  <c r="H245" i="14"/>
  <c r="H195" i="14"/>
  <c r="H196" i="14"/>
  <c r="H197" i="14"/>
  <c r="H183" i="14"/>
  <c r="H182" i="14"/>
  <c r="H140" i="14"/>
  <c r="H141" i="14"/>
  <c r="H119" i="14"/>
  <c r="H118" i="14"/>
  <c r="H95" i="14"/>
  <c r="H94" i="14"/>
  <c r="H96" i="14"/>
  <c r="H75" i="14"/>
  <c r="H74" i="14"/>
  <c r="H55" i="14"/>
  <c r="H54" i="14"/>
  <c r="H11" i="14"/>
  <c r="H12" i="14"/>
  <c r="H1958" i="14"/>
  <c r="H1916" i="14"/>
  <c r="H1873" i="14"/>
  <c r="H1841" i="14"/>
  <c r="H1820" i="14"/>
  <c r="H1754" i="14"/>
  <c r="H1689" i="14"/>
  <c r="H1617" i="14"/>
  <c r="H1545" i="14"/>
  <c r="H1518" i="14"/>
  <c r="H1456" i="14"/>
  <c r="H1220" i="14"/>
  <c r="H1199" i="14"/>
  <c r="H1153" i="14"/>
  <c r="H1129" i="14"/>
  <c r="H1085" i="14"/>
  <c r="H961" i="14"/>
  <c r="H931" i="14"/>
  <c r="H905" i="14"/>
  <c r="H791" i="14"/>
  <c r="H730" i="14"/>
  <c r="H607" i="14"/>
  <c r="H310" i="14"/>
  <c r="H269" i="14"/>
  <c r="H134" i="14"/>
  <c r="H1840" i="14"/>
  <c r="H1741" i="14"/>
  <c r="H1672" i="14"/>
  <c r="H1544" i="14"/>
  <c r="H1172" i="14"/>
  <c r="H929" i="14"/>
  <c r="H572" i="14"/>
  <c r="H383" i="14"/>
  <c r="H343" i="14"/>
  <c r="H264" i="14"/>
  <c r="H475" i="14"/>
  <c r="H476" i="14"/>
  <c r="H451" i="14"/>
  <c r="H454" i="14"/>
  <c r="H452" i="14"/>
  <c r="H453" i="14"/>
  <c r="H433" i="14"/>
  <c r="H434" i="14"/>
  <c r="H411" i="14"/>
  <c r="H413" i="14"/>
  <c r="H410" i="14"/>
  <c r="H387" i="14"/>
  <c r="H390" i="14"/>
  <c r="H389" i="14"/>
  <c r="H386" i="14"/>
  <c r="H366" i="14"/>
  <c r="H365" i="14"/>
  <c r="H326" i="14"/>
  <c r="H327" i="14"/>
  <c r="H305" i="14"/>
  <c r="H306" i="14"/>
  <c r="H239" i="14"/>
  <c r="H238" i="14"/>
  <c r="H240" i="14"/>
  <c r="H242" i="14"/>
  <c r="H219" i="14"/>
  <c r="H218" i="14"/>
  <c r="H221" i="14"/>
  <c r="H155" i="14"/>
  <c r="H157" i="14"/>
  <c r="H111" i="14"/>
  <c r="H112" i="14"/>
  <c r="H89" i="14"/>
  <c r="H90" i="14"/>
  <c r="H71" i="14"/>
  <c r="H67" i="14"/>
  <c r="H68" i="14"/>
  <c r="H69" i="14"/>
  <c r="H51" i="14"/>
  <c r="H52" i="14"/>
  <c r="H30" i="14"/>
  <c r="H29" i="14"/>
  <c r="H28" i="14"/>
  <c r="H5" i="14"/>
  <c r="H6" i="14"/>
  <c r="H2126" i="14"/>
  <c r="H1892" i="14"/>
  <c r="H1796" i="14"/>
  <c r="H1670" i="14"/>
  <c r="H1585" i="14"/>
  <c r="H1542" i="14"/>
  <c r="H1124" i="14"/>
  <c r="H1032" i="14"/>
  <c r="H927" i="14"/>
  <c r="H412" i="14"/>
  <c r="H262" i="14"/>
  <c r="H170" i="14"/>
  <c r="H34" i="14"/>
  <c r="H1570" i="14"/>
  <c r="H1568" i="14"/>
  <c r="H1547" i="14"/>
  <c r="H1546" i="14"/>
  <c r="H1483" i="14"/>
  <c r="H1482" i="14"/>
  <c r="H1462" i="14"/>
  <c r="H1463" i="14"/>
  <c r="H1386" i="14"/>
  <c r="H1387" i="14"/>
  <c r="H1350" i="14"/>
  <c r="H1349" i="14"/>
  <c r="H1326" i="14"/>
  <c r="H1325" i="14"/>
  <c r="H1302" i="14"/>
  <c r="H1301" i="14"/>
  <c r="H1286" i="14"/>
  <c r="H1285" i="14"/>
  <c r="H1246" i="14"/>
  <c r="H1243" i="14"/>
  <c r="H1174" i="14"/>
  <c r="H1173" i="14"/>
  <c r="H1134" i="14"/>
  <c r="H1131" i="14"/>
  <c r="H1133" i="14"/>
  <c r="H1110" i="14"/>
  <c r="H1109" i="14"/>
  <c r="H1112" i="14"/>
  <c r="H1070" i="14"/>
  <c r="H1069" i="14"/>
  <c r="H1050" i="14"/>
  <c r="H1051" i="14"/>
  <c r="H1052" i="14"/>
  <c r="H1010" i="14"/>
  <c r="H1011" i="14"/>
  <c r="H990" i="14"/>
  <c r="H989" i="14"/>
  <c r="H970" i="14"/>
  <c r="H971" i="14"/>
  <c r="H946" i="14"/>
  <c r="H947" i="14"/>
  <c r="H874" i="14"/>
  <c r="H875" i="14"/>
  <c r="H873" i="14"/>
  <c r="H854" i="14"/>
  <c r="H853" i="14"/>
  <c r="H834" i="14"/>
  <c r="H837" i="14"/>
  <c r="H835" i="14"/>
  <c r="H810" i="14"/>
  <c r="H808" i="14"/>
  <c r="H760" i="14"/>
  <c r="H762" i="14"/>
  <c r="H761" i="14"/>
  <c r="H739" i="14"/>
  <c r="H741" i="14"/>
  <c r="H715" i="14"/>
  <c r="H714" i="14"/>
  <c r="H687" i="14"/>
  <c r="H686" i="14"/>
  <c r="H669" i="14"/>
  <c r="H671" i="14"/>
  <c r="H635" i="14"/>
  <c r="H634" i="14"/>
  <c r="H550" i="14"/>
  <c r="H549" i="14"/>
  <c r="H527" i="14"/>
  <c r="H528" i="14"/>
  <c r="H526" i="14"/>
  <c r="H504" i="14"/>
  <c r="H503" i="14"/>
  <c r="H483" i="14"/>
  <c r="H486" i="14"/>
  <c r="H484" i="14"/>
  <c r="H445" i="14"/>
  <c r="H444" i="14"/>
  <c r="H422" i="14"/>
  <c r="H426" i="14"/>
  <c r="H424" i="14"/>
  <c r="H381" i="14"/>
  <c r="H382" i="14"/>
  <c r="H355" i="14"/>
  <c r="H358" i="14"/>
  <c r="H354" i="14"/>
  <c r="H357" i="14"/>
  <c r="H356" i="14"/>
  <c r="H339" i="14"/>
  <c r="H338" i="14"/>
  <c r="H317" i="14"/>
  <c r="H316" i="14"/>
  <c r="H294" i="14"/>
  <c r="H296" i="14"/>
  <c r="H275" i="14"/>
  <c r="H274" i="14"/>
  <c r="H255" i="14"/>
  <c r="H254" i="14"/>
  <c r="H253" i="14"/>
  <c r="H256" i="14"/>
  <c r="H231" i="14"/>
  <c r="H232" i="14"/>
  <c r="H210" i="14"/>
  <c r="H209" i="14"/>
  <c r="H187" i="14"/>
  <c r="H188" i="14"/>
  <c r="H147" i="14"/>
  <c r="H148" i="14"/>
  <c r="H146" i="14"/>
  <c r="H127" i="14"/>
  <c r="H126" i="14"/>
  <c r="H125" i="14"/>
  <c r="H129" i="14"/>
  <c r="H2037" i="14"/>
  <c r="H1994" i="14"/>
  <c r="H1930" i="14"/>
  <c r="H1888" i="14"/>
  <c r="H1802" i="14"/>
  <c r="H1758" i="14"/>
  <c r="H1734" i="14"/>
  <c r="H1608" i="14"/>
  <c r="H1494" i="14"/>
  <c r="H1480" i="14"/>
  <c r="H1464" i="14"/>
  <c r="H1385" i="14"/>
  <c r="H1367" i="14"/>
  <c r="H1047" i="14"/>
  <c r="H1025" i="14"/>
  <c r="H969" i="14"/>
  <c r="H833" i="14"/>
  <c r="H807" i="14"/>
  <c r="H524" i="14"/>
  <c r="H496" i="14"/>
  <c r="H400" i="14"/>
  <c r="H364" i="14"/>
  <c r="H286" i="14"/>
  <c r="H241" i="14"/>
  <c r="H60" i="14"/>
  <c r="H1719" i="14"/>
  <c r="H1720" i="14"/>
  <c r="H1687" i="14"/>
  <c r="H1688" i="14"/>
  <c r="H1631" i="14"/>
  <c r="H1634" i="14"/>
  <c r="H1632" i="14"/>
  <c r="H1611" i="14"/>
  <c r="H1615" i="14"/>
  <c r="H1613" i="14"/>
  <c r="H1563" i="14"/>
  <c r="H1567" i="14"/>
  <c r="H1515" i="14"/>
  <c r="H1517" i="14"/>
  <c r="H1514" i="14"/>
  <c r="H1418" i="14"/>
  <c r="H1421" i="14"/>
  <c r="H1402" i="14"/>
  <c r="H1401" i="14"/>
  <c r="H1346" i="14"/>
  <c r="H1344" i="14"/>
  <c r="H1347" i="14"/>
  <c r="H1322" i="14"/>
  <c r="H1323" i="14"/>
  <c r="H1321" i="14"/>
  <c r="H1282" i="14"/>
  <c r="H1283" i="14"/>
  <c r="H1262" i="14"/>
  <c r="H1261" i="14"/>
  <c r="H1242" i="14"/>
  <c r="H1240" i="14"/>
  <c r="H1218" i="14"/>
  <c r="H1216" i="14"/>
  <c r="H1195" i="14"/>
  <c r="H1197" i="14"/>
  <c r="H1170" i="14"/>
  <c r="H1169" i="14"/>
  <c r="H1150" i="14"/>
  <c r="H1151" i="14"/>
  <c r="H1066" i="14"/>
  <c r="H1067" i="14"/>
  <c r="H1030" i="14"/>
  <c r="H1029" i="14"/>
  <c r="H1008" i="14"/>
  <c r="H1009" i="14"/>
  <c r="H986" i="14"/>
  <c r="H987" i="14"/>
  <c r="H988" i="14"/>
  <c r="H968" i="14"/>
  <c r="H967" i="14"/>
  <c r="H942" i="14"/>
  <c r="H944" i="14"/>
  <c r="H870" i="14"/>
  <c r="H872" i="14"/>
  <c r="H851" i="14"/>
  <c r="H852" i="14"/>
  <c r="H832" i="14"/>
  <c r="H831" i="14"/>
  <c r="H806" i="14"/>
  <c r="H805" i="14"/>
  <c r="H804" i="14"/>
  <c r="H787" i="14"/>
  <c r="H788" i="14"/>
  <c r="H786" i="14"/>
  <c r="H757" i="14"/>
  <c r="H759" i="14"/>
  <c r="H737" i="14"/>
  <c r="H738" i="14"/>
  <c r="H713" i="14"/>
  <c r="H711" i="14"/>
  <c r="H651" i="14"/>
  <c r="H650" i="14"/>
  <c r="H632" i="14"/>
  <c r="H629" i="14"/>
  <c r="H630" i="14"/>
  <c r="H611" i="14"/>
  <c r="H613" i="14"/>
  <c r="H591" i="14"/>
  <c r="H592" i="14"/>
  <c r="H590" i="14"/>
  <c r="H568" i="14"/>
  <c r="H570" i="14"/>
  <c r="H547" i="14"/>
  <c r="H546" i="14"/>
  <c r="H481" i="14"/>
  <c r="H482" i="14"/>
  <c r="H467" i="14"/>
  <c r="H468" i="14"/>
  <c r="H466" i="14"/>
  <c r="H443" i="14"/>
  <c r="H442" i="14"/>
  <c r="H379" i="14"/>
  <c r="H376" i="14"/>
  <c r="H378" i="14"/>
  <c r="H377" i="14"/>
  <c r="H336" i="14"/>
  <c r="H337" i="14"/>
  <c r="H291" i="14"/>
  <c r="H293" i="14"/>
  <c r="H292" i="14"/>
  <c r="H228" i="14"/>
  <c r="H229" i="14"/>
  <c r="H207" i="14"/>
  <c r="H203" i="14"/>
  <c r="H206" i="14"/>
  <c r="H204" i="14"/>
  <c r="H205" i="14"/>
  <c r="H167" i="14"/>
  <c r="H169" i="14"/>
  <c r="H168" i="14"/>
  <c r="H165" i="14"/>
  <c r="H166" i="14"/>
  <c r="H144" i="14"/>
  <c r="H145" i="14"/>
  <c r="H123" i="14"/>
  <c r="H121" i="14"/>
  <c r="H122" i="14"/>
  <c r="H103" i="14"/>
  <c r="H101" i="14"/>
  <c r="H79" i="14"/>
  <c r="H78" i="14"/>
  <c r="H41" i="14"/>
  <c r="H40" i="14"/>
  <c r="H18" i="14"/>
  <c r="H16" i="14"/>
  <c r="H17" i="14"/>
  <c r="H2089" i="14"/>
  <c r="H2036" i="14"/>
  <c r="H1822" i="14"/>
  <c r="H1801" i="14"/>
  <c r="H1721" i="14"/>
  <c r="H1705" i="14"/>
  <c r="H1649" i="14"/>
  <c r="H1636" i="14"/>
  <c r="H1606" i="14"/>
  <c r="H1593" i="14"/>
  <c r="H1564" i="14"/>
  <c r="H1521" i="14"/>
  <c r="H1478" i="14"/>
  <c r="H1461" i="14"/>
  <c r="H1422" i="14"/>
  <c r="H1383" i="14"/>
  <c r="H1363" i="14"/>
  <c r="H1316" i="14"/>
  <c r="H1295" i="14"/>
  <c r="H1113" i="14"/>
  <c r="H1089" i="14"/>
  <c r="H1068" i="14"/>
  <c r="H828" i="14"/>
  <c r="H740" i="14"/>
  <c r="H460" i="14"/>
  <c r="H425" i="14"/>
  <c r="H282" i="14"/>
  <c r="H102" i="14"/>
  <c r="H56" i="14"/>
  <c r="H10" i="14"/>
  <c r="H44" i="14"/>
  <c r="H82" i="14"/>
  <c r="H19" i="14"/>
  <c r="H20" i="14"/>
  <c r="H104" i="14"/>
  <c r="H61" i="14"/>
  <c r="R826" i="7"/>
  <c r="R818" i="7"/>
  <c r="R802" i="7"/>
  <c r="O2064" i="14" s="1"/>
  <c r="R794" i="7"/>
  <c r="O2050" i="14" s="1"/>
  <c r="R778" i="7"/>
  <c r="R770" i="7"/>
  <c r="R762" i="7"/>
  <c r="R746" i="7"/>
  <c r="O1925" i="14" s="1"/>
  <c r="R738" i="7"/>
  <c r="R730" i="7"/>
  <c r="O1879" i="14" s="1"/>
  <c r="R722" i="7"/>
  <c r="R714" i="7"/>
  <c r="R706" i="7"/>
  <c r="R698" i="7"/>
  <c r="R690" i="7"/>
  <c r="O1788" i="14" s="1"/>
  <c r="R682" i="7"/>
  <c r="R825" i="7"/>
  <c r="R817" i="7"/>
  <c r="R809" i="7"/>
  <c r="R801" i="7"/>
  <c r="R793" i="7"/>
  <c r="R785" i="7"/>
  <c r="R777" i="7"/>
  <c r="R769" i="7"/>
  <c r="R761" i="7"/>
  <c r="R753" i="7"/>
  <c r="R745" i="7"/>
  <c r="R737" i="7"/>
  <c r="R729" i="7"/>
  <c r="R721" i="7"/>
  <c r="R713" i="7"/>
  <c r="O1845" i="14" s="1"/>
  <c r="R705" i="7"/>
  <c r="R697" i="7"/>
  <c r="R689" i="7"/>
  <c r="R681" i="7"/>
  <c r="R673" i="7"/>
  <c r="R665" i="7"/>
  <c r="R657" i="7"/>
  <c r="R649" i="7"/>
  <c r="R641" i="7"/>
  <c r="O1676" i="14" s="1"/>
  <c r="R633" i="7"/>
  <c r="R625" i="7"/>
  <c r="R617" i="7"/>
  <c r="R609" i="7"/>
  <c r="R601" i="7"/>
  <c r="R593" i="7"/>
  <c r="R585" i="7"/>
  <c r="R577" i="7"/>
  <c r="R569" i="7"/>
  <c r="O1484" i="14" s="1"/>
  <c r="R561" i="7"/>
  <c r="O1465" i="14" s="1"/>
  <c r="R553" i="7"/>
  <c r="R545" i="7"/>
  <c r="R537" i="7"/>
  <c r="R529" i="7"/>
  <c r="R521" i="7"/>
  <c r="O1370" i="14" s="1"/>
  <c r="R513" i="7"/>
  <c r="O1351" i="14" s="1"/>
  <c r="R505" i="7"/>
  <c r="R497" i="7"/>
  <c r="O1304" i="14" s="1"/>
  <c r="R489" i="7"/>
  <c r="R481" i="7"/>
  <c r="R473" i="7"/>
  <c r="R465" i="7"/>
  <c r="R457" i="7"/>
  <c r="R449" i="7"/>
  <c r="R441" i="7"/>
  <c r="R433" i="7"/>
  <c r="O1135" i="14" s="1"/>
  <c r="R425" i="7"/>
  <c r="R417" i="7"/>
  <c r="R409" i="7"/>
  <c r="O1071" i="14" s="1"/>
  <c r="R401" i="7"/>
  <c r="R393" i="7"/>
  <c r="O1034" i="14" s="1"/>
  <c r="R385" i="7"/>
  <c r="O1012" i="14" s="1"/>
  <c r="R377" i="7"/>
  <c r="R369" i="7"/>
  <c r="O972" i="14" s="1"/>
  <c r="R361" i="7"/>
  <c r="R353" i="7"/>
  <c r="O932" i="14" s="1"/>
  <c r="R345" i="7"/>
  <c r="R337" i="7"/>
  <c r="R329" i="7"/>
  <c r="R321" i="7"/>
  <c r="R313" i="7"/>
  <c r="R305" i="7"/>
  <c r="R297" i="7"/>
  <c r="R289" i="7"/>
  <c r="R281" i="7"/>
  <c r="R273" i="7"/>
  <c r="R265" i="7"/>
  <c r="R257" i="7"/>
  <c r="R249" i="7"/>
  <c r="D701" i="8"/>
  <c r="P699" i="7" s="1"/>
  <c r="D619" i="8"/>
  <c r="P617" i="7" s="1"/>
  <c r="D581" i="8"/>
  <c r="P579" i="7" s="1"/>
  <c r="D578" i="8"/>
  <c r="P576" i="7" s="1"/>
  <c r="D564" i="8"/>
  <c r="P562" i="7" s="1"/>
  <c r="D530" i="8"/>
  <c r="P528" i="7" s="1"/>
  <c r="D652" i="8"/>
  <c r="P650" i="7" s="1"/>
  <c r="D632" i="8"/>
  <c r="P630" i="7" s="1"/>
  <c r="R674" i="7"/>
  <c r="O1747" i="14" s="1"/>
  <c r="R666" i="7"/>
  <c r="R658" i="7"/>
  <c r="R650" i="7"/>
  <c r="R642" i="7"/>
  <c r="R634" i="7"/>
  <c r="R626" i="7"/>
  <c r="R618" i="7"/>
  <c r="R610" i="7"/>
  <c r="R602" i="7"/>
  <c r="R594" i="7"/>
  <c r="R586" i="7"/>
  <c r="R578" i="7"/>
  <c r="R570" i="7"/>
  <c r="R562" i="7"/>
  <c r="R554" i="7"/>
  <c r="R546" i="7"/>
  <c r="R538" i="7"/>
  <c r="R530" i="7"/>
  <c r="R522" i="7"/>
  <c r="R514" i="7"/>
  <c r="R506" i="7"/>
  <c r="R498" i="7"/>
  <c r="O1305" i="14" s="1"/>
  <c r="R490" i="7"/>
  <c r="R482" i="7"/>
  <c r="R474" i="7"/>
  <c r="R466" i="7"/>
  <c r="R458" i="7"/>
  <c r="R450" i="7"/>
  <c r="R442" i="7"/>
  <c r="R434" i="7"/>
  <c r="R426" i="7"/>
  <c r="R418" i="7"/>
  <c r="R410" i="7"/>
  <c r="R402" i="7"/>
  <c r="R394" i="7"/>
  <c r="R386" i="7"/>
  <c r="R378" i="7"/>
  <c r="R370" i="7"/>
  <c r="R362" i="7"/>
  <c r="O954" i="14" s="1"/>
  <c r="R354" i="7"/>
  <c r="R346" i="7"/>
  <c r="R338" i="7"/>
  <c r="O900" i="14" s="1"/>
  <c r="R330" i="7"/>
  <c r="R322" i="7"/>
  <c r="O859" i="14" s="1"/>
  <c r="R314" i="7"/>
  <c r="R306" i="7"/>
  <c r="R298" i="7"/>
  <c r="R290" i="7"/>
  <c r="R282" i="7"/>
  <c r="R274" i="7"/>
  <c r="R266" i="7"/>
  <c r="R258" i="7"/>
  <c r="R250" i="7"/>
  <c r="O657" i="14" s="1"/>
  <c r="R242" i="7"/>
  <c r="R234" i="7"/>
  <c r="R226" i="7"/>
  <c r="R218" i="7"/>
  <c r="R210" i="7"/>
  <c r="R202" i="7"/>
  <c r="R194" i="7"/>
  <c r="R186" i="7"/>
  <c r="R178" i="7"/>
  <c r="R170" i="7"/>
  <c r="R162" i="7"/>
  <c r="R154" i="7"/>
  <c r="R146" i="7"/>
  <c r="O385" i="14" s="1"/>
  <c r="R138" i="7"/>
  <c r="R130" i="7"/>
  <c r="O342" i="14" s="1"/>
  <c r="R122" i="7"/>
  <c r="R114" i="7"/>
  <c r="R106" i="7"/>
  <c r="R98" i="7"/>
  <c r="R90" i="7"/>
  <c r="O237" i="14" s="1"/>
  <c r="R82" i="7"/>
  <c r="R74" i="7"/>
  <c r="O192" i="14" s="1"/>
  <c r="R66" i="7"/>
  <c r="R58" i="7"/>
  <c r="R50" i="7"/>
  <c r="R42" i="7"/>
  <c r="R34" i="7"/>
  <c r="R26" i="7"/>
  <c r="R18" i="7"/>
  <c r="R10" i="7"/>
  <c r="R2" i="7"/>
  <c r="R241" i="7"/>
  <c r="R233" i="7"/>
  <c r="R225" i="7"/>
  <c r="R217" i="7"/>
  <c r="R209" i="7"/>
  <c r="R201" i="7"/>
  <c r="R193" i="7"/>
  <c r="R185" i="7"/>
  <c r="R177" i="7"/>
  <c r="R169" i="7"/>
  <c r="R161" i="7"/>
  <c r="R153" i="7"/>
  <c r="R145" i="7"/>
  <c r="O384" i="14" s="1"/>
  <c r="R137" i="7"/>
  <c r="R129" i="7"/>
  <c r="R121" i="7"/>
  <c r="R113" i="7"/>
  <c r="R105" i="7"/>
  <c r="R97" i="7"/>
  <c r="R89" i="7"/>
  <c r="R81" i="7"/>
  <c r="R73" i="7"/>
  <c r="R65" i="7"/>
  <c r="R57" i="7"/>
  <c r="R49" i="7"/>
  <c r="O130" i="14" s="1"/>
  <c r="R41" i="7"/>
  <c r="R33" i="7"/>
  <c r="O84" i="14" s="1"/>
  <c r="R25" i="7"/>
  <c r="O63" i="14" s="1"/>
  <c r="R17" i="7"/>
  <c r="R9" i="7"/>
  <c r="R824" i="7"/>
  <c r="R816" i="7"/>
  <c r="R808" i="7"/>
  <c r="R800" i="7"/>
  <c r="R792" i="7"/>
  <c r="R784" i="7"/>
  <c r="R776" i="7"/>
  <c r="R768" i="7"/>
  <c r="O1982" i="14" s="1"/>
  <c r="R760" i="7"/>
  <c r="R752" i="7"/>
  <c r="R744" i="7"/>
  <c r="R736" i="7"/>
  <c r="R728" i="7"/>
  <c r="O1876" i="14" s="1"/>
  <c r="R720" i="7"/>
  <c r="R712" i="7"/>
  <c r="R704" i="7"/>
  <c r="O1823" i="14" s="1"/>
  <c r="R696" i="7"/>
  <c r="O1803" i="14" s="1"/>
  <c r="R688" i="7"/>
  <c r="O1784" i="14" s="1"/>
  <c r="R680" i="7"/>
  <c r="R672" i="7"/>
  <c r="R664" i="7"/>
  <c r="R656" i="7"/>
  <c r="R648" i="7"/>
  <c r="R640" i="7"/>
  <c r="R632" i="7"/>
  <c r="O1654" i="14" s="1"/>
  <c r="R624" i="7"/>
  <c r="R616" i="7"/>
  <c r="R608" i="7"/>
  <c r="R600" i="7"/>
  <c r="R592" i="7"/>
  <c r="R584" i="7"/>
  <c r="R576" i="7"/>
  <c r="R568" i="7"/>
  <c r="R560" i="7"/>
  <c r="R552" i="7"/>
  <c r="R544" i="7"/>
  <c r="R536" i="7"/>
  <c r="O1403" i="14" s="1"/>
  <c r="R528" i="7"/>
  <c r="R520" i="7"/>
  <c r="R512" i="7"/>
  <c r="R504" i="7"/>
  <c r="R496" i="7"/>
  <c r="R488" i="7"/>
  <c r="R480" i="7"/>
  <c r="R472" i="7"/>
  <c r="R464" i="7"/>
  <c r="R456" i="7"/>
  <c r="R448" i="7"/>
  <c r="R440" i="7"/>
  <c r="R432" i="7"/>
  <c r="R424" i="7"/>
  <c r="R416" i="7"/>
  <c r="O1091" i="14" s="1"/>
  <c r="R408" i="7"/>
  <c r="R400" i="7"/>
  <c r="R392" i="7"/>
  <c r="R384" i="7"/>
  <c r="R376" i="7"/>
  <c r="R368" i="7"/>
  <c r="R360" i="7"/>
  <c r="R352" i="7"/>
  <c r="R344" i="7"/>
  <c r="R336" i="7"/>
  <c r="R328" i="7"/>
  <c r="R320" i="7"/>
  <c r="R312" i="7"/>
  <c r="R304" i="7"/>
  <c r="R296" i="7"/>
  <c r="R288" i="7"/>
  <c r="R280" i="7"/>
  <c r="R272" i="7"/>
  <c r="R264" i="7"/>
  <c r="R256" i="7"/>
  <c r="R248" i="7"/>
  <c r="O653" i="14" s="1"/>
  <c r="R240" i="7"/>
  <c r="R232" i="7"/>
  <c r="O614" i="14" s="1"/>
  <c r="R224" i="7"/>
  <c r="R216" i="7"/>
  <c r="R208" i="7"/>
  <c r="R200" i="7"/>
  <c r="R192" i="7"/>
  <c r="R184" i="7"/>
  <c r="R176" i="7"/>
  <c r="O469" i="14" s="1"/>
  <c r="R168" i="7"/>
  <c r="R160" i="7"/>
  <c r="R152" i="7"/>
  <c r="R144" i="7"/>
  <c r="R136" i="7"/>
  <c r="R128" i="7"/>
  <c r="R120" i="7"/>
  <c r="R112" i="7"/>
  <c r="R104" i="7"/>
  <c r="R96" i="7"/>
  <c r="R88" i="7"/>
  <c r="R80" i="7"/>
  <c r="R72" i="7"/>
  <c r="R64" i="7"/>
  <c r="R56" i="7"/>
  <c r="R48" i="7"/>
  <c r="R40" i="7"/>
  <c r="R32" i="7"/>
  <c r="R24" i="7"/>
  <c r="R16" i="7"/>
  <c r="R8" i="7"/>
  <c r="R831" i="7"/>
  <c r="R823" i="7"/>
  <c r="O2112" i="14" s="1"/>
  <c r="R815" i="7"/>
  <c r="O2092" i="14" s="1"/>
  <c r="R807" i="7"/>
  <c r="R799" i="7"/>
  <c r="R791" i="7"/>
  <c r="O2042" i="14" s="1"/>
  <c r="R783" i="7"/>
  <c r="R775" i="7"/>
  <c r="R767" i="7"/>
  <c r="R759" i="7"/>
  <c r="R751" i="7"/>
  <c r="R743" i="7"/>
  <c r="R735" i="7"/>
  <c r="O1895" i="14" s="1"/>
  <c r="R727" i="7"/>
  <c r="R719" i="7"/>
  <c r="O1859" i="14" s="1"/>
  <c r="R711" i="7"/>
  <c r="R703" i="7"/>
  <c r="R695" i="7"/>
  <c r="R687" i="7"/>
  <c r="R679" i="7"/>
  <c r="R671" i="7"/>
  <c r="R663" i="7"/>
  <c r="R655" i="7"/>
  <c r="R647" i="7"/>
  <c r="R639" i="7"/>
  <c r="R631" i="7"/>
  <c r="R623" i="7"/>
  <c r="R615" i="7"/>
  <c r="R607" i="7"/>
  <c r="O1591" i="14" s="1"/>
  <c r="R599" i="7"/>
  <c r="R591" i="7"/>
  <c r="R583" i="7"/>
  <c r="R575" i="7"/>
  <c r="R567" i="7"/>
  <c r="R559" i="7"/>
  <c r="R551" i="7"/>
  <c r="O1439" i="14" s="1"/>
  <c r="R543" i="7"/>
  <c r="R535" i="7"/>
  <c r="R527" i="7"/>
  <c r="R519" i="7"/>
  <c r="O1366" i="14" s="1"/>
  <c r="R511" i="7"/>
  <c r="R503" i="7"/>
  <c r="R495" i="7"/>
  <c r="O1300" i="14" s="1"/>
  <c r="R487" i="7"/>
  <c r="R479" i="7"/>
  <c r="R471" i="7"/>
  <c r="R463" i="7"/>
  <c r="R455" i="7"/>
  <c r="R447" i="7"/>
  <c r="R439" i="7"/>
  <c r="R431" i="7"/>
  <c r="R423" i="7"/>
  <c r="O1108" i="14" s="1"/>
  <c r="R415" i="7"/>
  <c r="R407" i="7"/>
  <c r="R399" i="7"/>
  <c r="R391" i="7"/>
  <c r="R383" i="7"/>
  <c r="R375" i="7"/>
  <c r="R367" i="7"/>
  <c r="R359" i="7"/>
  <c r="R351" i="7"/>
  <c r="R343" i="7"/>
  <c r="O908" i="14" s="1"/>
  <c r="R335" i="7"/>
  <c r="O894" i="14" s="1"/>
  <c r="R327" i="7"/>
  <c r="R319" i="7"/>
  <c r="R311" i="7"/>
  <c r="R303" i="7"/>
  <c r="R295" i="7"/>
  <c r="R287" i="7"/>
  <c r="R279" i="7"/>
  <c r="R271" i="7"/>
  <c r="R263" i="7"/>
  <c r="O685" i="14" s="1"/>
  <c r="R255" i="7"/>
  <c r="O668" i="14" s="1"/>
  <c r="R247" i="7"/>
  <c r="R239" i="7"/>
  <c r="R231" i="7"/>
  <c r="R223" i="7"/>
  <c r="R215" i="7"/>
  <c r="R207" i="7"/>
  <c r="R199" i="7"/>
  <c r="R191" i="7"/>
  <c r="O502" i="14" s="1"/>
  <c r="R183" i="7"/>
  <c r="R175" i="7"/>
  <c r="R167" i="7"/>
  <c r="R159" i="7"/>
  <c r="O421" i="14" s="1"/>
  <c r="R151" i="7"/>
  <c r="R143" i="7"/>
  <c r="R135" i="7"/>
  <c r="O353" i="14" s="1"/>
  <c r="R127" i="7"/>
  <c r="R119" i="7"/>
  <c r="O315" i="14" s="1"/>
  <c r="R111" i="7"/>
  <c r="R103" i="7"/>
  <c r="O273" i="14" s="1"/>
  <c r="R95" i="7"/>
  <c r="R87" i="7"/>
  <c r="R79" i="7"/>
  <c r="R71" i="7"/>
  <c r="O186" i="14" s="1"/>
  <c r="R63" i="7"/>
  <c r="R55" i="7"/>
  <c r="R47" i="7"/>
  <c r="R39" i="7"/>
  <c r="R31" i="7"/>
  <c r="R23" i="7"/>
  <c r="R15" i="7"/>
  <c r="R7" i="7"/>
  <c r="R829" i="7"/>
  <c r="R821" i="7"/>
  <c r="O2108" i="14" s="1"/>
  <c r="R813" i="7"/>
  <c r="R805" i="7"/>
  <c r="O2068" i="14" s="1"/>
  <c r="R797" i="7"/>
  <c r="O2055" i="14" s="1"/>
  <c r="R789" i="7"/>
  <c r="R781" i="7"/>
  <c r="R773" i="7"/>
  <c r="R765" i="7"/>
  <c r="R757" i="7"/>
  <c r="R749" i="7"/>
  <c r="R741" i="7"/>
  <c r="R733" i="7"/>
  <c r="R725" i="7"/>
  <c r="O1870" i="14" s="1"/>
  <c r="R717" i="7"/>
  <c r="O1855" i="14" s="1"/>
  <c r="R709" i="7"/>
  <c r="O1835" i="14" s="1"/>
  <c r="R701" i="7"/>
  <c r="O1815" i="14" s="1"/>
  <c r="R693" i="7"/>
  <c r="R685" i="7"/>
  <c r="R830" i="7"/>
  <c r="R822" i="7"/>
  <c r="R814" i="7"/>
  <c r="R806" i="7"/>
  <c r="R798" i="7"/>
  <c r="O2056" i="14" s="1"/>
  <c r="R790" i="7"/>
  <c r="R782" i="7"/>
  <c r="R774" i="7"/>
  <c r="O1995" i="14" s="1"/>
  <c r="R766" i="7"/>
  <c r="R758" i="7"/>
  <c r="R750" i="7"/>
  <c r="O1931" i="14" s="1"/>
  <c r="R742" i="7"/>
  <c r="R734" i="7"/>
  <c r="O1894" i="14" s="1"/>
  <c r="R726" i="7"/>
  <c r="R718" i="7"/>
  <c r="R710" i="7"/>
  <c r="R702" i="7"/>
  <c r="R694" i="7"/>
  <c r="R686" i="7"/>
  <c r="R678" i="7"/>
  <c r="R670" i="7"/>
  <c r="R662" i="7"/>
  <c r="R654" i="7"/>
  <c r="O1704" i="14" s="1"/>
  <c r="R677" i="7"/>
  <c r="R669" i="7"/>
  <c r="R661" i="7"/>
  <c r="O1716" i="14" s="1"/>
  <c r="R653" i="7"/>
  <c r="O1703" i="14" s="1"/>
  <c r="R645" i="7"/>
  <c r="O1684" i="14" s="1"/>
  <c r="R637" i="7"/>
  <c r="O1665" i="14" s="1"/>
  <c r="R629" i="7"/>
  <c r="R621" i="7"/>
  <c r="O1627" i="14" s="1"/>
  <c r="R613" i="7"/>
  <c r="R605" i="7"/>
  <c r="R597" i="7"/>
  <c r="O1561" i="14" s="1"/>
  <c r="R589" i="7"/>
  <c r="R581" i="7"/>
  <c r="R573" i="7"/>
  <c r="R565" i="7"/>
  <c r="R557" i="7"/>
  <c r="R549" i="7"/>
  <c r="R541" i="7"/>
  <c r="R533" i="7"/>
  <c r="R525" i="7"/>
  <c r="O1380" i="14" s="1"/>
  <c r="R517" i="7"/>
  <c r="R509" i="7"/>
  <c r="R501" i="7"/>
  <c r="R493" i="7"/>
  <c r="R485" i="7"/>
  <c r="R477" i="7"/>
  <c r="O1257" i="14" s="1"/>
  <c r="R469" i="7"/>
  <c r="R461" i="7"/>
  <c r="R453" i="7"/>
  <c r="O1190" i="14" s="1"/>
  <c r="R445" i="7"/>
  <c r="R437" i="7"/>
  <c r="O1145" i="14" s="1"/>
  <c r="R429" i="7"/>
  <c r="R421" i="7"/>
  <c r="R413" i="7"/>
  <c r="R405" i="7"/>
  <c r="R397" i="7"/>
  <c r="R389" i="7"/>
  <c r="R381" i="7"/>
  <c r="R373" i="7"/>
  <c r="R365" i="7"/>
  <c r="R357" i="7"/>
  <c r="R349" i="7"/>
  <c r="R341" i="7"/>
  <c r="R333" i="7"/>
  <c r="R325" i="7"/>
  <c r="R317" i="7"/>
  <c r="R309" i="7"/>
  <c r="R301" i="7"/>
  <c r="R293" i="7"/>
  <c r="R285" i="7"/>
  <c r="O754" i="14" s="1"/>
  <c r="R277" i="7"/>
  <c r="R269" i="7"/>
  <c r="R261" i="7"/>
  <c r="R253" i="7"/>
  <c r="R245" i="7"/>
  <c r="R237" i="7"/>
  <c r="R229" i="7"/>
  <c r="R221" i="7"/>
  <c r="R213" i="7"/>
  <c r="R205" i="7"/>
  <c r="R197" i="7"/>
  <c r="R189" i="7"/>
  <c r="R181" i="7"/>
  <c r="O479" i="14" s="1"/>
  <c r="R173" i="7"/>
  <c r="R165" i="7"/>
  <c r="R157" i="7"/>
  <c r="R149" i="7"/>
  <c r="R141" i="7"/>
  <c r="R133" i="7"/>
  <c r="R125" i="7"/>
  <c r="O331" i="14" s="1"/>
  <c r="R117" i="7"/>
  <c r="R109" i="7"/>
  <c r="R101" i="7"/>
  <c r="R93" i="7"/>
  <c r="R85" i="7"/>
  <c r="O224" i="14" s="1"/>
  <c r="R77" i="7"/>
  <c r="R69" i="7"/>
  <c r="R61" i="7"/>
  <c r="R53" i="7"/>
  <c r="R45" i="7"/>
  <c r="R37" i="7"/>
  <c r="R29" i="7"/>
  <c r="R21" i="7"/>
  <c r="R13" i="7"/>
  <c r="R5" i="7"/>
  <c r="R828" i="7"/>
  <c r="O2125" i="14" s="1"/>
  <c r="R820" i="7"/>
  <c r="R812" i="7"/>
  <c r="R804" i="7"/>
  <c r="O2067" i="14" s="1"/>
  <c r="R796" i="7"/>
  <c r="R788" i="7"/>
  <c r="R780" i="7"/>
  <c r="R772" i="7"/>
  <c r="R764" i="7"/>
  <c r="R756" i="7"/>
  <c r="R748" i="7"/>
  <c r="O1928" i="14" s="1"/>
  <c r="R740" i="7"/>
  <c r="R732" i="7"/>
  <c r="R724" i="7"/>
  <c r="O1869" i="14" s="1"/>
  <c r="R716" i="7"/>
  <c r="R708" i="7"/>
  <c r="R700" i="7"/>
  <c r="R692" i="7"/>
  <c r="R684" i="7"/>
  <c r="R827" i="7"/>
  <c r="R819" i="7"/>
  <c r="R811" i="7"/>
  <c r="O2083" i="14" s="1"/>
  <c r="R803" i="7"/>
  <c r="R795" i="7"/>
  <c r="R787" i="7"/>
  <c r="R779" i="7"/>
  <c r="R771" i="7"/>
  <c r="R763" i="7"/>
  <c r="R755" i="7"/>
  <c r="R747" i="7"/>
  <c r="R739" i="7"/>
  <c r="R731" i="7"/>
  <c r="R723" i="7"/>
  <c r="O1868" i="14" s="1"/>
  <c r="R715" i="7"/>
  <c r="R707" i="7"/>
  <c r="R699" i="7"/>
  <c r="R691" i="7"/>
  <c r="R683" i="7"/>
  <c r="R675" i="7"/>
  <c r="R667" i="7"/>
  <c r="R659" i="7"/>
  <c r="O1714" i="14" s="1"/>
  <c r="R651" i="7"/>
  <c r="R643" i="7"/>
  <c r="R635" i="7"/>
  <c r="O1661" i="14" s="1"/>
  <c r="R627" i="7"/>
  <c r="R619" i="7"/>
  <c r="R611" i="7"/>
  <c r="R603" i="7"/>
  <c r="R595" i="7"/>
  <c r="R587" i="7"/>
  <c r="R579" i="7"/>
  <c r="R571" i="7"/>
  <c r="R563" i="7"/>
  <c r="O1468" i="14" s="1"/>
  <c r="R555" i="7"/>
  <c r="R547" i="7"/>
  <c r="R539" i="7"/>
  <c r="R531" i="7"/>
  <c r="O1394" i="14" s="1"/>
  <c r="R523" i="7"/>
  <c r="R515" i="7"/>
  <c r="R507" i="7"/>
  <c r="R499" i="7"/>
  <c r="R491" i="7"/>
  <c r="R483" i="7"/>
  <c r="R475" i="7"/>
  <c r="O1252" i="14" s="1"/>
  <c r="R467" i="7"/>
  <c r="R459" i="7"/>
  <c r="R451" i="7"/>
  <c r="R443" i="7"/>
  <c r="O1160" i="14" s="1"/>
  <c r="R435" i="7"/>
  <c r="R427" i="7"/>
  <c r="R419" i="7"/>
  <c r="R411" i="7"/>
  <c r="R676" i="7"/>
  <c r="R668" i="7"/>
  <c r="O1733" i="14" s="1"/>
  <c r="R660" i="7"/>
  <c r="O1715" i="14" s="1"/>
  <c r="R652" i="7"/>
  <c r="O1702" i="14" s="1"/>
  <c r="R644" i="7"/>
  <c r="R636" i="7"/>
  <c r="R628" i="7"/>
  <c r="O1646" i="14" s="1"/>
  <c r="R620" i="7"/>
  <c r="R612" i="7"/>
  <c r="R604" i="7"/>
  <c r="R596" i="7"/>
  <c r="R588" i="7"/>
  <c r="R580" i="7"/>
  <c r="R572" i="7"/>
  <c r="R564" i="7"/>
  <c r="R556" i="7"/>
  <c r="R548" i="7"/>
  <c r="R540" i="7"/>
  <c r="R532" i="7"/>
  <c r="O1395" i="14" s="1"/>
  <c r="R524" i="7"/>
  <c r="O1379" i="14" s="1"/>
  <c r="R516" i="7"/>
  <c r="R508" i="7"/>
  <c r="O1335" i="14" s="1"/>
  <c r="R500" i="7"/>
  <c r="R492" i="7"/>
  <c r="O1293" i="14" s="1"/>
  <c r="R484" i="7"/>
  <c r="R476" i="7"/>
  <c r="R468" i="7"/>
  <c r="R460" i="7"/>
  <c r="R452" i="7"/>
  <c r="R444" i="7"/>
  <c r="R436" i="7"/>
  <c r="R428" i="7"/>
  <c r="O1122" i="14" s="1"/>
  <c r="R420" i="7"/>
  <c r="R412" i="7"/>
  <c r="R404" i="7"/>
  <c r="R396" i="7"/>
  <c r="R388" i="7"/>
  <c r="R380" i="7"/>
  <c r="R372" i="7"/>
  <c r="R364" i="7"/>
  <c r="O958" i="14" s="1"/>
  <c r="R356" i="7"/>
  <c r="O937" i="14" s="1"/>
  <c r="R348" i="7"/>
  <c r="R340" i="7"/>
  <c r="O902" i="14" s="1"/>
  <c r="R332" i="7"/>
  <c r="R324" i="7"/>
  <c r="R316" i="7"/>
  <c r="R308" i="7"/>
  <c r="R300" i="7"/>
  <c r="R292" i="7"/>
  <c r="R284" i="7"/>
  <c r="R276" i="7"/>
  <c r="R268" i="7"/>
  <c r="R260" i="7"/>
  <c r="R252" i="7"/>
  <c r="R244" i="7"/>
  <c r="R236" i="7"/>
  <c r="O623" i="14" s="1"/>
  <c r="R228" i="7"/>
  <c r="R220" i="7"/>
  <c r="R212" i="7"/>
  <c r="R204" i="7"/>
  <c r="R196" i="7"/>
  <c r="R188" i="7"/>
  <c r="R180" i="7"/>
  <c r="R172" i="7"/>
  <c r="R164" i="7"/>
  <c r="R156" i="7"/>
  <c r="R148" i="7"/>
  <c r="R140" i="7"/>
  <c r="R132" i="7"/>
  <c r="O345" i="14" s="1"/>
  <c r="R124" i="7"/>
  <c r="R116" i="7"/>
  <c r="R108" i="7"/>
  <c r="R100" i="7"/>
  <c r="R92" i="7"/>
  <c r="R84" i="7"/>
  <c r="R76" i="7"/>
  <c r="O194" i="14" s="1"/>
  <c r="R68" i="7"/>
  <c r="R60" i="7"/>
  <c r="R52" i="7"/>
  <c r="R44" i="7"/>
  <c r="R36" i="7"/>
  <c r="R28" i="7"/>
  <c r="R20" i="7"/>
  <c r="O53" i="14" s="1"/>
  <c r="R12" i="7"/>
  <c r="R4" i="7"/>
  <c r="R403" i="7"/>
  <c r="R395" i="7"/>
  <c r="R387" i="7"/>
  <c r="R379" i="7"/>
  <c r="R371" i="7"/>
  <c r="O977" i="14" s="1"/>
  <c r="R363" i="7"/>
  <c r="R355" i="7"/>
  <c r="R347" i="7"/>
  <c r="R339" i="7"/>
  <c r="O901" i="14" s="1"/>
  <c r="R331" i="7"/>
  <c r="R323" i="7"/>
  <c r="R315" i="7"/>
  <c r="R307" i="7"/>
  <c r="R299" i="7"/>
  <c r="O796" i="14" s="1"/>
  <c r="R291" i="7"/>
  <c r="R283" i="7"/>
  <c r="R275" i="7"/>
  <c r="R267" i="7"/>
  <c r="R259" i="7"/>
  <c r="O678" i="14" s="1"/>
  <c r="R251" i="7"/>
  <c r="R243" i="7"/>
  <c r="R235" i="7"/>
  <c r="R227" i="7"/>
  <c r="R219" i="7"/>
  <c r="R211" i="7"/>
  <c r="O557" i="14" s="1"/>
  <c r="R203" i="7"/>
  <c r="R195" i="7"/>
  <c r="O514" i="14" s="1"/>
  <c r="R187" i="7"/>
  <c r="O492" i="14" s="1"/>
  <c r="R179" i="7"/>
  <c r="R171" i="7"/>
  <c r="R163" i="7"/>
  <c r="R155" i="7"/>
  <c r="R147" i="7"/>
  <c r="R139" i="7"/>
  <c r="R131" i="7"/>
  <c r="R123" i="7"/>
  <c r="R115" i="7"/>
  <c r="R107" i="7"/>
  <c r="R99" i="7"/>
  <c r="R91" i="7"/>
  <c r="R83" i="7"/>
  <c r="M2" i="3"/>
  <c r="M25" i="3"/>
  <c r="M17" i="3"/>
  <c r="M9" i="3"/>
  <c r="M24" i="3"/>
  <c r="M16" i="3"/>
  <c r="M8" i="3"/>
  <c r="R75" i="7"/>
  <c r="O193" i="14" s="1"/>
  <c r="R67" i="7"/>
  <c r="O178" i="14" s="1"/>
  <c r="R59" i="7"/>
  <c r="R51" i="7"/>
  <c r="R43" i="7"/>
  <c r="R35" i="7"/>
  <c r="R27" i="7"/>
  <c r="R19" i="7"/>
  <c r="R11" i="7"/>
  <c r="R3" i="7"/>
  <c r="M23" i="3"/>
  <c r="M15" i="3"/>
  <c r="M7" i="3"/>
  <c r="M30" i="3"/>
  <c r="M22" i="3"/>
  <c r="M14" i="3"/>
  <c r="M6" i="3"/>
  <c r="M29" i="3"/>
  <c r="M21" i="3"/>
  <c r="M13" i="3"/>
  <c r="M5" i="3"/>
  <c r="M28" i="3"/>
  <c r="M20" i="3"/>
  <c r="M12" i="3"/>
  <c r="M4" i="3"/>
  <c r="M27" i="3"/>
  <c r="M19" i="3"/>
  <c r="M11" i="3"/>
  <c r="M3" i="3"/>
  <c r="R646" i="7"/>
  <c r="O1685" i="14" s="1"/>
  <c r="R638" i="7"/>
  <c r="R630" i="7"/>
  <c r="R622" i="7"/>
  <c r="R614" i="7"/>
  <c r="R606" i="7"/>
  <c r="R598" i="7"/>
  <c r="O1562" i="14" s="1"/>
  <c r="R590" i="7"/>
  <c r="R582" i="7"/>
  <c r="R574" i="7"/>
  <c r="O1495" i="14" s="1"/>
  <c r="R566" i="7"/>
  <c r="R558" i="7"/>
  <c r="R550" i="7"/>
  <c r="R542" i="7"/>
  <c r="R534" i="7"/>
  <c r="R526" i="7"/>
  <c r="R518" i="7"/>
  <c r="R510" i="7"/>
  <c r="R502" i="7"/>
  <c r="R494" i="7"/>
  <c r="R486" i="7"/>
  <c r="O1280" i="14" s="1"/>
  <c r="R478" i="7"/>
  <c r="R470" i="7"/>
  <c r="R462" i="7"/>
  <c r="R454" i="7"/>
  <c r="R446" i="7"/>
  <c r="O1168" i="14" s="1"/>
  <c r="R438" i="7"/>
  <c r="R430" i="7"/>
  <c r="R422" i="7"/>
  <c r="R414" i="7"/>
  <c r="O1088" i="14" s="1"/>
  <c r="R406" i="7"/>
  <c r="R398" i="7"/>
  <c r="R390" i="7"/>
  <c r="R382" i="7"/>
  <c r="O1007" i="14" s="1"/>
  <c r="R374" i="7"/>
  <c r="R366" i="7"/>
  <c r="R358" i="7"/>
  <c r="R350" i="7"/>
  <c r="R342" i="7"/>
  <c r="R334" i="7"/>
  <c r="R326" i="7"/>
  <c r="R318" i="7"/>
  <c r="R310" i="7"/>
  <c r="O830" i="14" s="1"/>
  <c r="R302" i="7"/>
  <c r="R294" i="7"/>
  <c r="R286" i="7"/>
  <c r="R278" i="7"/>
  <c r="R270" i="7"/>
  <c r="R262" i="7"/>
  <c r="R254" i="7"/>
  <c r="R246" i="7"/>
  <c r="R238" i="7"/>
  <c r="R230" i="7"/>
  <c r="R222" i="7"/>
  <c r="R214" i="7"/>
  <c r="R206" i="7"/>
  <c r="R198" i="7"/>
  <c r="R190" i="7"/>
  <c r="R182" i="7"/>
  <c r="O480" i="14" s="1"/>
  <c r="R174" i="7"/>
  <c r="R166" i="7"/>
  <c r="O440" i="14" s="1"/>
  <c r="R158" i="7"/>
  <c r="R150" i="7"/>
  <c r="R142" i="7"/>
  <c r="R134" i="7"/>
  <c r="R126" i="7"/>
  <c r="R118" i="7"/>
  <c r="R110" i="7"/>
  <c r="R102" i="7"/>
  <c r="R94" i="7"/>
  <c r="R86" i="7"/>
  <c r="R78" i="7"/>
  <c r="R70" i="7"/>
  <c r="R62" i="7"/>
  <c r="R54" i="7"/>
  <c r="R46" i="7"/>
  <c r="O120" i="14" s="1"/>
  <c r="R38" i="7"/>
  <c r="R30" i="7"/>
  <c r="R22" i="7"/>
  <c r="R14" i="7"/>
  <c r="R6" i="7"/>
  <c r="M26" i="3"/>
  <c r="M18" i="3"/>
  <c r="M10" i="3"/>
  <c r="D190" i="8"/>
  <c r="P188" i="7" s="1"/>
  <c r="D182" i="8"/>
  <c r="P180" i="7" s="1"/>
  <c r="D38" i="8"/>
  <c r="P36" i="7" s="1"/>
  <c r="D739" i="8"/>
  <c r="P737" i="7" s="1"/>
  <c r="D351" i="8"/>
  <c r="P349" i="7" s="1"/>
  <c r="D335" i="8"/>
  <c r="P333" i="7" s="1"/>
  <c r="D330" i="8"/>
  <c r="P328" i="7" s="1"/>
  <c r="D281" i="8"/>
  <c r="P279" i="7" s="1"/>
  <c r="D279" i="8"/>
  <c r="P277" i="7" s="1"/>
  <c r="D263" i="8"/>
  <c r="P261" i="7" s="1"/>
  <c r="D242" i="8"/>
  <c r="P240" i="7" s="1"/>
  <c r="D232" i="8"/>
  <c r="P230" i="7" s="1"/>
  <c r="D226" i="8"/>
  <c r="P224" i="7" s="1"/>
  <c r="D185" i="8"/>
  <c r="P183" i="7" s="1"/>
  <c r="D177" i="8"/>
  <c r="P175" i="7" s="1"/>
  <c r="D169" i="8"/>
  <c r="P167" i="7" s="1"/>
  <c r="D165" i="8"/>
  <c r="P163" i="7" s="1"/>
  <c r="D154" i="8"/>
  <c r="P152" i="7" s="1"/>
  <c r="D151" i="8"/>
  <c r="P149" i="7" s="1"/>
  <c r="D339" i="8"/>
  <c r="P337" i="7" s="1"/>
  <c r="D332" i="8"/>
  <c r="P330" i="7" s="1"/>
  <c r="D245" i="8"/>
  <c r="P243" i="7" s="1"/>
  <c r="D669" i="8"/>
  <c r="P667" i="7" s="1"/>
  <c r="D589" i="8"/>
  <c r="P587" i="7" s="1"/>
  <c r="D480" i="8"/>
  <c r="P478" i="7" s="1"/>
  <c r="D476" i="8"/>
  <c r="P474" i="7" s="1"/>
  <c r="D409" i="8"/>
  <c r="P407" i="7" s="1"/>
  <c r="D392" i="8"/>
  <c r="P390" i="7" s="1"/>
  <c r="D386" i="8"/>
  <c r="P384" i="7" s="1"/>
  <c r="D359" i="8"/>
  <c r="P357" i="7" s="1"/>
  <c r="D354" i="8"/>
  <c r="P352" i="7" s="1"/>
  <c r="D348" i="8"/>
  <c r="P346" i="7" s="1"/>
  <c r="D344" i="8"/>
  <c r="P342" i="7" s="1"/>
  <c r="D317" i="8"/>
  <c r="P315" i="7" s="1"/>
  <c r="D304" i="8"/>
  <c r="P302" i="7" s="1"/>
  <c r="D300" i="8"/>
  <c r="P298" i="7" s="1"/>
  <c r="D206" i="8"/>
  <c r="P204" i="7" s="1"/>
  <c r="D109" i="8"/>
  <c r="P107" i="7" s="1"/>
  <c r="D30" i="8"/>
  <c r="P28" i="7" s="1"/>
  <c r="L44" i="12"/>
  <c r="D2" i="4"/>
  <c r="D4" i="4"/>
  <c r="D3" i="4"/>
  <c r="D181" i="8"/>
  <c r="P179" i="7" s="1"/>
  <c r="D541" i="8"/>
  <c r="P539" i="7" s="1"/>
  <c r="D489" i="8"/>
  <c r="P487" i="7" s="1"/>
  <c r="D449" i="8"/>
  <c r="P447" i="7" s="1"/>
  <c r="D405" i="8"/>
  <c r="P403" i="7" s="1"/>
  <c r="D370" i="8"/>
  <c r="P368" i="7" s="1"/>
  <c r="D560" i="8"/>
  <c r="P558" i="7" s="1"/>
  <c r="D519" i="8"/>
  <c r="P517" i="7" s="1"/>
  <c r="D492" i="8"/>
  <c r="P490" i="7" s="1"/>
  <c r="D483" i="8"/>
  <c r="P481" i="7" s="1"/>
  <c r="D424" i="8"/>
  <c r="P422" i="7" s="1"/>
  <c r="D414" i="8"/>
  <c r="P412" i="7" s="1"/>
  <c r="D399" i="8"/>
  <c r="P397" i="7" s="1"/>
  <c r="D816" i="8"/>
  <c r="P814" i="7" s="1"/>
  <c r="D810" i="8"/>
  <c r="P808" i="7" s="1"/>
  <c r="D551" i="8"/>
  <c r="P549" i="7" s="1"/>
  <c r="D505" i="8"/>
  <c r="P503" i="7" s="1"/>
  <c r="D446" i="8"/>
  <c r="P444" i="7" s="1"/>
  <c r="D433" i="8"/>
  <c r="P431" i="7" s="1"/>
  <c r="D417" i="8"/>
  <c r="P415" i="7" s="1"/>
  <c r="D402" i="8"/>
  <c r="P400" i="7" s="1"/>
  <c r="D377" i="8"/>
  <c r="P375" i="7" s="1"/>
  <c r="D219" i="8"/>
  <c r="P217" i="7" s="1"/>
  <c r="D204" i="8"/>
  <c r="P202" i="7" s="1"/>
  <c r="D749" i="8"/>
  <c r="P747" i="7" s="1"/>
  <c r="D743" i="8"/>
  <c r="P741" i="7" s="1"/>
  <c r="D678" i="8"/>
  <c r="P676" i="7" s="1"/>
  <c r="D821" i="8"/>
  <c r="P819" i="7" s="1"/>
  <c r="D591" i="8"/>
  <c r="P589" i="7" s="1"/>
  <c r="D671" i="8"/>
  <c r="P669" i="7" s="1"/>
  <c r="D638" i="8"/>
  <c r="P636" i="7" s="1"/>
  <c r="D621" i="8"/>
  <c r="P619" i="7" s="1"/>
  <c r="D615" i="8"/>
  <c r="P613" i="7" s="1"/>
  <c r="D569" i="8"/>
  <c r="P567" i="7" s="1"/>
  <c r="D559" i="8"/>
  <c r="P557" i="7" s="1"/>
  <c r="D543" i="8"/>
  <c r="P541" i="7" s="1"/>
  <c r="D504" i="8"/>
  <c r="P502" i="7" s="1"/>
  <c r="D495" i="8"/>
  <c r="P493" i="7" s="1"/>
  <c r="D326" i="8"/>
  <c r="P324" i="7" s="1"/>
  <c r="D319" i="8"/>
  <c r="P317" i="7" s="1"/>
  <c r="D315" i="8"/>
  <c r="P313" i="7" s="1"/>
  <c r="D308" i="8"/>
  <c r="P306" i="7" s="1"/>
  <c r="D298" i="8"/>
  <c r="P296" i="7" s="1"/>
  <c r="D283" i="8"/>
  <c r="P281" i="7" s="1"/>
  <c r="D266" i="8"/>
  <c r="P264" i="7" s="1"/>
  <c r="D251" i="8"/>
  <c r="P249" i="7" s="1"/>
  <c r="D247" i="8"/>
  <c r="P245" i="7" s="1"/>
  <c r="D228" i="8"/>
  <c r="P226" i="7" s="1"/>
  <c r="D596" i="8"/>
  <c r="P594" i="7" s="1"/>
  <c r="D774" i="8"/>
  <c r="P772" i="7" s="1"/>
  <c r="D310" i="8"/>
  <c r="P308" i="7" s="1"/>
  <c r="D302" i="8"/>
  <c r="P300" i="7" s="1"/>
  <c r="D289" i="8"/>
  <c r="P287" i="7" s="1"/>
  <c r="D280" i="8"/>
  <c r="P278" i="7" s="1"/>
  <c r="D278" i="8"/>
  <c r="P276" i="7" s="1"/>
  <c r="D275" i="8"/>
  <c r="P273" i="7" s="1"/>
  <c r="D258" i="8"/>
  <c r="P256" i="7" s="1"/>
  <c r="D254" i="8"/>
  <c r="P252" i="7" s="1"/>
  <c r="D241" i="8"/>
  <c r="P239" i="7" s="1"/>
  <c r="D167" i="8"/>
  <c r="P165" i="7" s="1"/>
  <c r="D136" i="8"/>
  <c r="P134" i="7" s="1"/>
  <c r="D98" i="8"/>
  <c r="P96" i="7" s="1"/>
  <c r="D95" i="8"/>
  <c r="P93" i="7" s="1"/>
  <c r="D789" i="8"/>
  <c r="P787" i="7" s="1"/>
  <c r="D645" i="8"/>
  <c r="P643" i="7" s="1"/>
  <c r="D831" i="8"/>
  <c r="P829" i="7" s="1"/>
  <c r="D143" i="8"/>
  <c r="P141" i="7" s="1"/>
  <c r="D120" i="8"/>
  <c r="P118" i="7" s="1"/>
  <c r="D117" i="8"/>
  <c r="P115" i="7" s="1"/>
  <c r="D115" i="8"/>
  <c r="P113" i="7" s="1"/>
  <c r="D102" i="8"/>
  <c r="P100" i="7" s="1"/>
  <c r="D99" i="8"/>
  <c r="P97" i="7" s="1"/>
  <c r="D88" i="8"/>
  <c r="P86" i="7" s="1"/>
  <c r="D63" i="8"/>
  <c r="P61" i="7" s="1"/>
  <c r="D20" i="8"/>
  <c r="P18" i="7" s="1"/>
  <c r="D550" i="8"/>
  <c r="P548" i="7" s="1"/>
  <c r="D491" i="8"/>
  <c r="P489" i="7" s="1"/>
  <c r="D482" i="8"/>
  <c r="P480" i="7" s="1"/>
  <c r="D423" i="8"/>
  <c r="P421" i="7" s="1"/>
  <c r="D404" i="8"/>
  <c r="P402" i="7" s="1"/>
  <c r="D150" i="8"/>
  <c r="P148" i="7" s="1"/>
  <c r="D142" i="8"/>
  <c r="P140" i="7" s="1"/>
  <c r="D231" i="8"/>
  <c r="P229" i="7" s="1"/>
  <c r="D225" i="8"/>
  <c r="P223" i="7" s="1"/>
  <c r="D75" i="8"/>
  <c r="P73" i="7" s="1"/>
  <c r="D59" i="8"/>
  <c r="P57" i="7" s="1"/>
  <c r="D50" i="8"/>
  <c r="P48" i="7" s="1"/>
  <c r="D47" i="8"/>
  <c r="P45" i="7" s="1"/>
  <c r="D26" i="8"/>
  <c r="P24" i="7" s="1"/>
  <c r="D440" i="8"/>
  <c r="P438" i="7" s="1"/>
  <c r="D91" i="8"/>
  <c r="P89" i="7" s="1"/>
  <c r="D832" i="8"/>
  <c r="P830" i="7" s="1"/>
  <c r="D454" i="8"/>
  <c r="P452" i="7" s="1"/>
  <c r="D133" i="8"/>
  <c r="P131" i="7" s="1"/>
  <c r="D216" i="8"/>
  <c r="P214" i="7" s="1"/>
  <c r="D199" i="8"/>
  <c r="P197" i="7" s="1"/>
  <c r="D179" i="8"/>
  <c r="P177" i="7" s="1"/>
  <c r="D171" i="8"/>
  <c r="P169" i="7" s="1"/>
  <c r="D164" i="8"/>
  <c r="P162" i="7" s="1"/>
  <c r="D158" i="8"/>
  <c r="P156" i="7" s="1"/>
  <c r="D125" i="8"/>
  <c r="P123" i="7" s="1"/>
  <c r="D119" i="8"/>
  <c r="P117" i="7" s="1"/>
  <c r="D518" i="8"/>
  <c r="P516" i="7" s="1"/>
  <c r="D478" i="8"/>
  <c r="P476" i="7" s="1"/>
  <c r="D467" i="8"/>
  <c r="P465" i="7" s="1"/>
  <c r="D450" i="8"/>
  <c r="P448" i="7" s="1"/>
  <c r="D428" i="8"/>
  <c r="P426" i="7" s="1"/>
  <c r="D403" i="8"/>
  <c r="P401" i="7" s="1"/>
  <c r="D388" i="8"/>
  <c r="P386" i="7" s="1"/>
  <c r="D375" i="8"/>
  <c r="P373" i="7" s="1"/>
  <c r="D356" i="8"/>
  <c r="P354" i="7" s="1"/>
  <c r="D331" i="8"/>
  <c r="P329" i="7" s="1"/>
  <c r="D322" i="8"/>
  <c r="P320" i="7" s="1"/>
  <c r="D36" i="8"/>
  <c r="P34" i="7" s="1"/>
  <c r="D19" i="8"/>
  <c r="P17" i="7" s="1"/>
  <c r="D472" i="8"/>
  <c r="P470" i="7" s="1"/>
  <c r="D453" i="8"/>
  <c r="P451" i="7" s="1"/>
  <c r="D441" i="8"/>
  <c r="P439" i="7" s="1"/>
  <c r="D415" i="8"/>
  <c r="P413" i="7" s="1"/>
  <c r="D383" i="8"/>
  <c r="P381" i="7" s="1"/>
  <c r="D372" i="8"/>
  <c r="P370" i="7" s="1"/>
  <c r="D528" i="8"/>
  <c r="P526" i="7" s="1"/>
  <c r="D509" i="8"/>
  <c r="P507" i="7" s="1"/>
  <c r="D498" i="8"/>
  <c r="P496" i="7" s="1"/>
  <c r="D444" i="8"/>
  <c r="P442" i="7" s="1"/>
  <c r="D422" i="8"/>
  <c r="P420" i="7" s="1"/>
  <c r="D397" i="8"/>
  <c r="P395" i="7" s="1"/>
  <c r="D378" i="8"/>
  <c r="P376" i="7" s="1"/>
  <c r="D346" i="8"/>
  <c r="P344" i="7" s="1"/>
  <c r="D587" i="8"/>
  <c r="P585" i="7" s="1"/>
  <c r="D775" i="8"/>
  <c r="P773" i="7" s="1"/>
  <c r="D757" i="8"/>
  <c r="P755" i="7" s="1"/>
  <c r="D691" i="8"/>
  <c r="P689" i="7" s="1"/>
  <c r="D646" i="8"/>
  <c r="P644" i="7" s="1"/>
  <c r="D616" i="8"/>
  <c r="P614" i="7" s="1"/>
  <c r="D592" i="8"/>
  <c r="P590" i="7" s="1"/>
  <c r="D314" i="8"/>
  <c r="P312" i="7" s="1"/>
  <c r="D311" i="8"/>
  <c r="P309" i="7" s="1"/>
  <c r="D294" i="8"/>
  <c r="P292" i="7" s="1"/>
  <c r="D271" i="8"/>
  <c r="P269" i="7" s="1"/>
  <c r="D826" i="8"/>
  <c r="P824" i="7" s="1"/>
  <c r="D805" i="8"/>
  <c r="P803" i="7" s="1"/>
  <c r="D790" i="8"/>
  <c r="P788" i="7" s="1"/>
  <c r="D785" i="8"/>
  <c r="P783" i="7" s="1"/>
  <c r="D778" i="8"/>
  <c r="P776" i="7" s="1"/>
  <c r="D759" i="8"/>
  <c r="P757" i="7" s="1"/>
  <c r="D751" i="8"/>
  <c r="P749" i="7" s="1"/>
  <c r="D729" i="8"/>
  <c r="P727" i="7" s="1"/>
  <c r="D672" i="8"/>
  <c r="P670" i="7" s="1"/>
  <c r="D597" i="8"/>
  <c r="P595" i="7" s="1"/>
  <c r="D214" i="8"/>
  <c r="P212" i="7" s="1"/>
  <c r="D114" i="8"/>
  <c r="P112" i="7" s="1"/>
  <c r="D111" i="8"/>
  <c r="P109" i="7" s="1"/>
  <c r="D101" i="8"/>
  <c r="P99" i="7" s="1"/>
  <c r="D93" i="8"/>
  <c r="P91" i="7" s="1"/>
  <c r="D86" i="8"/>
  <c r="P84" i="7" s="1"/>
  <c r="D71" i="8"/>
  <c r="P69" i="7" s="1"/>
  <c r="D62" i="8"/>
  <c r="P60" i="7" s="1"/>
  <c r="D53" i="8"/>
  <c r="P51" i="7" s="1"/>
  <c r="D827" i="8"/>
  <c r="P825" i="7" s="1"/>
  <c r="D798" i="8"/>
  <c r="P796" i="7" s="1"/>
  <c r="D767" i="8"/>
  <c r="P765" i="7" s="1"/>
  <c r="D731" i="8"/>
  <c r="P729" i="7" s="1"/>
  <c r="D709" i="8"/>
  <c r="P707" i="7" s="1"/>
  <c r="D664" i="8"/>
  <c r="P662" i="7" s="1"/>
  <c r="D641" i="8"/>
  <c r="P639" i="7" s="1"/>
  <c r="D606" i="8"/>
  <c r="P604" i="7" s="1"/>
  <c r="D590" i="8"/>
  <c r="P588" i="7" s="1"/>
  <c r="D572" i="8"/>
  <c r="P570" i="7" s="1"/>
  <c r="D237" i="8"/>
  <c r="P235" i="7" s="1"/>
  <c r="D818" i="8"/>
  <c r="P816" i="7" s="1"/>
  <c r="D783" i="8"/>
  <c r="P781" i="7" s="1"/>
  <c r="D758" i="8"/>
  <c r="P756" i="7" s="1"/>
  <c r="D693" i="8"/>
  <c r="P691" i="7" s="1"/>
  <c r="D659" i="8"/>
  <c r="P657" i="7" s="1"/>
  <c r="D644" i="8"/>
  <c r="P642" i="7" s="1"/>
  <c r="D627" i="8"/>
  <c r="P625" i="7" s="1"/>
  <c r="D598" i="8"/>
  <c r="P596" i="7" s="1"/>
  <c r="D566" i="8"/>
  <c r="P564" i="7" s="1"/>
  <c r="D549" i="8"/>
  <c r="P547" i="7" s="1"/>
  <c r="D481" i="8"/>
  <c r="P479" i="7" s="1"/>
  <c r="D400" i="8"/>
  <c r="P398" i="7" s="1"/>
  <c r="D380" i="8"/>
  <c r="P378" i="7" s="1"/>
  <c r="D360" i="8"/>
  <c r="P358" i="7" s="1"/>
  <c r="D352" i="8"/>
  <c r="P350" i="7" s="1"/>
  <c r="D349" i="8"/>
  <c r="P347" i="7" s="1"/>
  <c r="D333" i="8"/>
  <c r="P331" i="7" s="1"/>
  <c r="D325" i="8"/>
  <c r="P323" i="7" s="1"/>
  <c r="D318" i="8"/>
  <c r="P316" i="7" s="1"/>
  <c r="D305" i="8"/>
  <c r="P303" i="7" s="1"/>
  <c r="D272" i="8"/>
  <c r="P270" i="7" s="1"/>
  <c r="D246" i="8"/>
  <c r="P244" i="7" s="1"/>
  <c r="D243" i="8"/>
  <c r="P241" i="7" s="1"/>
  <c r="D227" i="8"/>
  <c r="P225" i="7" s="1"/>
  <c r="D224" i="8"/>
  <c r="P222" i="7" s="1"/>
  <c r="D210" i="8"/>
  <c r="P208" i="7" s="1"/>
  <c r="D207" i="8"/>
  <c r="P205" i="7" s="1"/>
  <c r="D157" i="8"/>
  <c r="P155" i="7" s="1"/>
  <c r="D118" i="8"/>
  <c r="P116" i="7" s="1"/>
  <c r="D32" i="8"/>
  <c r="P30" i="7" s="1"/>
  <c r="D16" i="8"/>
  <c r="P14" i="7" s="1"/>
  <c r="D824" i="8"/>
  <c r="P822" i="7" s="1"/>
  <c r="D808" i="8"/>
  <c r="P806" i="7" s="1"/>
  <c r="D780" i="8"/>
  <c r="P778" i="7" s="1"/>
  <c r="D764" i="8"/>
  <c r="P762" i="7" s="1"/>
  <c r="D696" i="8"/>
  <c r="P694" i="7" s="1"/>
  <c r="D667" i="8"/>
  <c r="P665" i="7" s="1"/>
  <c r="D595" i="8"/>
  <c r="P593" i="7" s="1"/>
  <c r="D575" i="8"/>
  <c r="P573" i="7" s="1"/>
  <c r="D556" i="8"/>
  <c r="P554" i="7" s="1"/>
  <c r="D579" i="8"/>
  <c r="P577" i="7" s="1"/>
  <c r="D561" i="8"/>
  <c r="P559" i="7" s="1"/>
  <c r="D520" i="8"/>
  <c r="P518" i="7" s="1"/>
  <c r="D419" i="8"/>
  <c r="P417" i="7" s="1"/>
  <c r="D393" i="8"/>
  <c r="P391" i="7" s="1"/>
  <c r="D695" i="8"/>
  <c r="P693" i="7" s="1"/>
  <c r="D605" i="8"/>
  <c r="P603" i="7" s="1"/>
  <c r="D568" i="8"/>
  <c r="P566" i="7" s="1"/>
  <c r="D552" i="8"/>
  <c r="P550" i="7" s="1"/>
  <c r="D542" i="8"/>
  <c r="P540" i="7" s="1"/>
  <c r="D493" i="8"/>
  <c r="P491" i="7" s="1"/>
  <c r="D431" i="8"/>
  <c r="P429" i="7" s="1"/>
  <c r="D365" i="8"/>
  <c r="P363" i="7" s="1"/>
  <c r="D253" i="8"/>
  <c r="P251" i="7" s="1"/>
  <c r="D221" i="8"/>
  <c r="P219" i="7" s="1"/>
  <c r="D469" i="8"/>
  <c r="P467" i="7" s="1"/>
  <c r="D382" i="8"/>
  <c r="P380" i="7" s="1"/>
  <c r="D295" i="8"/>
  <c r="P293" i="7" s="1"/>
  <c r="D277" i="8"/>
  <c r="P275" i="7" s="1"/>
  <c r="D822" i="8"/>
  <c r="P820" i="7" s="1"/>
  <c r="D801" i="8"/>
  <c r="P799" i="7" s="1"/>
  <c r="D781" i="8"/>
  <c r="P779" i="7" s="1"/>
  <c r="D772" i="8"/>
  <c r="P770" i="7" s="1"/>
  <c r="D744" i="8"/>
  <c r="P742" i="7" s="1"/>
  <c r="D724" i="8"/>
  <c r="P722" i="7" s="1"/>
  <c r="D685" i="8"/>
  <c r="P683" i="7" s="1"/>
  <c r="D657" i="8"/>
  <c r="P655" i="7" s="1"/>
  <c r="D642" i="8"/>
  <c r="P640" i="7" s="1"/>
  <c r="D604" i="8"/>
  <c r="P602" i="7" s="1"/>
  <c r="K49" i="6"/>
  <c r="D46" i="8"/>
  <c r="P44" i="7" s="1"/>
  <c r="D735" i="8"/>
  <c r="P733" i="7" s="1"/>
  <c r="D717" i="8"/>
  <c r="P715" i="7" s="1"/>
  <c r="D679" i="8"/>
  <c r="P677" i="7" s="1"/>
  <c r="D613" i="8"/>
  <c r="P611" i="7" s="1"/>
  <c r="D607" i="8"/>
  <c r="P605" i="7" s="1"/>
  <c r="D577" i="8"/>
  <c r="P575" i="7" s="1"/>
  <c r="D570" i="8"/>
  <c r="P568" i="7" s="1"/>
  <c r="D465" i="8"/>
  <c r="P463" i="7" s="1"/>
  <c r="D765" i="8"/>
  <c r="P763" i="7" s="1"/>
  <c r="D733" i="8"/>
  <c r="P731" i="7" s="1"/>
  <c r="D687" i="8"/>
  <c r="P685" i="7" s="1"/>
  <c r="D622" i="8"/>
  <c r="P620" i="7" s="1"/>
  <c r="D815" i="8"/>
  <c r="P813" i="7" s="1"/>
  <c r="D741" i="8"/>
  <c r="P739" i="7" s="1"/>
  <c r="D710" i="8"/>
  <c r="P708" i="7" s="1"/>
  <c r="D694" i="8"/>
  <c r="P692" i="7" s="1"/>
  <c r="D631" i="8"/>
  <c r="P629" i="7" s="1"/>
  <c r="D529" i="8"/>
  <c r="P527" i="7" s="1"/>
  <c r="D456" i="8"/>
  <c r="P454" i="7" s="1"/>
  <c r="D429" i="8"/>
  <c r="P427" i="7" s="1"/>
  <c r="D381" i="8"/>
  <c r="P379" i="7" s="1"/>
  <c r="D586" i="8"/>
  <c r="P584" i="7" s="1"/>
  <c r="D470" i="8"/>
  <c r="P468" i="7" s="1"/>
  <c r="D814" i="8"/>
  <c r="P812" i="7" s="1"/>
  <c r="D791" i="8"/>
  <c r="P789" i="7" s="1"/>
  <c r="D760" i="8"/>
  <c r="P758" i="7" s="1"/>
  <c r="D734" i="8"/>
  <c r="P732" i="7" s="1"/>
  <c r="D686" i="8"/>
  <c r="P684" i="7" s="1"/>
  <c r="D629" i="8"/>
  <c r="P627" i="7" s="1"/>
  <c r="D753" i="8"/>
  <c r="P751" i="7" s="1"/>
  <c r="D702" i="8"/>
  <c r="P700" i="7" s="1"/>
  <c r="D829" i="8"/>
  <c r="P827" i="7" s="1"/>
  <c r="D797" i="8"/>
  <c r="P795" i="7" s="1"/>
  <c r="D782" i="8"/>
  <c r="P780" i="7" s="1"/>
  <c r="D773" i="8"/>
  <c r="P771" i="7" s="1"/>
  <c r="D766" i="8"/>
  <c r="P764" i="7" s="1"/>
  <c r="D614" i="8"/>
  <c r="P612" i="7" s="1"/>
  <c r="D833" i="8"/>
  <c r="P831" i="7" s="1"/>
  <c r="D811" i="8"/>
  <c r="P809" i="7" s="1"/>
  <c r="D788" i="8"/>
  <c r="P786" i="7" s="1"/>
  <c r="D777" i="8"/>
  <c r="P775" i="7" s="1"/>
  <c r="D740" i="8"/>
  <c r="P738" i="7" s="1"/>
  <c r="D677" i="8"/>
  <c r="P675" i="7" s="1"/>
  <c r="D653" i="8"/>
  <c r="P651" i="7" s="1"/>
  <c r="D742" i="8"/>
  <c r="P740" i="7" s="1"/>
  <c r="D718" i="8"/>
  <c r="P716" i="7" s="1"/>
  <c r="D426" i="8"/>
  <c r="P424" i="7" s="1"/>
  <c r="D363" i="8"/>
  <c r="P361" i="7" s="1"/>
  <c r="K10" i="6"/>
  <c r="D176" i="8"/>
  <c r="P174" i="7" s="1"/>
  <c r="D144" i="8"/>
  <c r="P142" i="7" s="1"/>
  <c r="K46" i="6"/>
  <c r="K9" i="6"/>
  <c r="D65" i="8"/>
  <c r="P63" i="7" s="1"/>
  <c r="K5" i="6"/>
  <c r="K70" i="6"/>
  <c r="D44" i="8"/>
  <c r="P42" i="7" s="1"/>
  <c r="K55" i="6"/>
  <c r="K2" i="6"/>
  <c r="D41" i="8"/>
  <c r="P39" i="7" s="1"/>
  <c r="K16" i="6"/>
  <c r="D39" i="8"/>
  <c r="P37" i="7" s="1"/>
  <c r="K14" i="6"/>
  <c r="K13" i="6"/>
  <c r="D22" i="8"/>
  <c r="P20" i="7" s="1"/>
  <c r="K75" i="6"/>
  <c r="D8" i="8"/>
  <c r="P6" i="7" s="1"/>
  <c r="K21" i="6"/>
  <c r="K15" i="6"/>
  <c r="D5" i="8"/>
  <c r="P3" i="7" s="1"/>
  <c r="D712" i="8"/>
  <c r="P710" i="7" s="1"/>
  <c r="D620" i="8"/>
  <c r="P618" i="7" s="1"/>
  <c r="D535" i="8"/>
  <c r="P533" i="7" s="1"/>
  <c r="D531" i="8"/>
  <c r="P529" i="7" s="1"/>
  <c r="D514" i="8"/>
  <c r="P512" i="7" s="1"/>
  <c r="D506" i="8"/>
  <c r="P504" i="7" s="1"/>
  <c r="D484" i="8"/>
  <c r="P482" i="7" s="1"/>
  <c r="D410" i="8"/>
  <c r="P408" i="7" s="1"/>
  <c r="D201" i="8"/>
  <c r="P199" i="7" s="1"/>
  <c r="D170" i="8"/>
  <c r="P168" i="7" s="1"/>
  <c r="D152" i="8"/>
  <c r="P150" i="7" s="1"/>
  <c r="D149" i="8"/>
  <c r="P147" i="7" s="1"/>
  <c r="D146" i="8"/>
  <c r="P144" i="7" s="1"/>
  <c r="D141" i="8"/>
  <c r="P139" i="7" s="1"/>
  <c r="D131" i="8"/>
  <c r="P129" i="7" s="1"/>
  <c r="D128" i="8"/>
  <c r="P126" i="7" s="1"/>
  <c r="D122" i="8"/>
  <c r="P120" i="7" s="1"/>
  <c r="D116" i="8"/>
  <c r="P114" i="7" s="1"/>
  <c r="D110" i="8"/>
  <c r="P108" i="7" s="1"/>
  <c r="D107" i="8"/>
  <c r="P105" i="7" s="1"/>
  <c r="D100" i="8"/>
  <c r="P98" i="7" s="1"/>
  <c r="D89" i="8"/>
  <c r="P87" i="7" s="1"/>
  <c r="K39" i="6"/>
  <c r="D85" i="8"/>
  <c r="P83" i="7" s="1"/>
  <c r="K26" i="6"/>
  <c r="K59" i="6"/>
  <c r="L28" i="3" s="1"/>
  <c r="D67" i="8"/>
  <c r="P65" i="7" s="1"/>
  <c r="D55" i="8"/>
  <c r="P53" i="7" s="1"/>
  <c r="K47" i="6"/>
  <c r="K68" i="6"/>
  <c r="K57" i="6"/>
  <c r="K28" i="6"/>
  <c r="D13" i="8"/>
  <c r="P11" i="7" s="1"/>
  <c r="K56" i="6"/>
  <c r="K73" i="6"/>
  <c r="D722" i="8"/>
  <c r="P720" i="7" s="1"/>
  <c r="D673" i="8"/>
  <c r="P671" i="7" s="1"/>
  <c r="D633" i="8"/>
  <c r="P631" i="7" s="1"/>
  <c r="D624" i="8"/>
  <c r="P622" i="7" s="1"/>
  <c r="D608" i="8"/>
  <c r="P606" i="7" s="1"/>
  <c r="D582" i="8"/>
  <c r="P580" i="7" s="1"/>
  <c r="D539" i="8"/>
  <c r="P537" i="7" s="1"/>
  <c r="D512" i="8"/>
  <c r="P510" i="7" s="1"/>
  <c r="D490" i="8"/>
  <c r="P488" i="7" s="1"/>
  <c r="D802" i="8"/>
  <c r="P800" i="7" s="1"/>
  <c r="D794" i="8"/>
  <c r="P792" i="7" s="1"/>
  <c r="D786" i="8"/>
  <c r="P784" i="7" s="1"/>
  <c r="D779" i="8"/>
  <c r="P777" i="7" s="1"/>
  <c r="D755" i="8"/>
  <c r="P753" i="7" s="1"/>
  <c r="D745" i="8"/>
  <c r="P743" i="7" s="1"/>
  <c r="D708" i="8"/>
  <c r="P706" i="7" s="1"/>
  <c r="D705" i="8"/>
  <c r="P703" i="7" s="1"/>
  <c r="D680" i="8"/>
  <c r="P678" i="7" s="1"/>
  <c r="D658" i="8"/>
  <c r="P656" i="7" s="1"/>
  <c r="D650" i="8"/>
  <c r="P648" i="7" s="1"/>
  <c r="D626" i="8"/>
  <c r="P624" i="7" s="1"/>
  <c r="D617" i="8"/>
  <c r="P615" i="7" s="1"/>
  <c r="D603" i="8"/>
  <c r="P601" i="7" s="1"/>
  <c r="D601" i="8"/>
  <c r="P599" i="7" s="1"/>
  <c r="D574" i="8"/>
  <c r="P572" i="7" s="1"/>
  <c r="D524" i="8"/>
  <c r="P522" i="7" s="1"/>
  <c r="D517" i="8"/>
  <c r="P515" i="7" s="1"/>
  <c r="D508" i="8"/>
  <c r="P506" i="7" s="1"/>
  <c r="D486" i="8"/>
  <c r="P484" i="7" s="1"/>
  <c r="D474" i="8"/>
  <c r="P472" i="7" s="1"/>
  <c r="D471" i="8"/>
  <c r="P469" i="7" s="1"/>
  <c r="D466" i="8"/>
  <c r="P464" i="7" s="1"/>
  <c r="D463" i="8"/>
  <c r="P461" i="7" s="1"/>
  <c r="D460" i="8"/>
  <c r="P458" i="7" s="1"/>
  <c r="D457" i="8"/>
  <c r="P455" i="7" s="1"/>
  <c r="D452" i="8"/>
  <c r="P450" i="7" s="1"/>
  <c r="D447" i="8"/>
  <c r="P445" i="7" s="1"/>
  <c r="D437" i="8"/>
  <c r="P435" i="7" s="1"/>
  <c r="D434" i="8"/>
  <c r="P432" i="7" s="1"/>
  <c r="D413" i="8"/>
  <c r="P411" i="7" s="1"/>
  <c r="D406" i="8"/>
  <c r="P404" i="7" s="1"/>
  <c r="D396" i="8"/>
  <c r="P394" i="7" s="1"/>
  <c r="D390" i="8"/>
  <c r="P388" i="7" s="1"/>
  <c r="D336" i="8"/>
  <c r="P334" i="7" s="1"/>
  <c r="D321" i="8"/>
  <c r="P319" i="7" s="1"/>
  <c r="D307" i="8"/>
  <c r="P305" i="7" s="1"/>
  <c r="D293" i="8"/>
  <c r="P291" i="7" s="1"/>
  <c r="D291" i="8"/>
  <c r="P289" i="7" s="1"/>
  <c r="D288" i="8"/>
  <c r="P286" i="7" s="1"/>
  <c r="D285" i="8"/>
  <c r="P283" i="7" s="1"/>
  <c r="D282" i="8"/>
  <c r="P280" i="7" s="1"/>
  <c r="D268" i="8"/>
  <c r="P266" i="7" s="1"/>
  <c r="D264" i="8"/>
  <c r="P262" i="7" s="1"/>
  <c r="D236" i="8"/>
  <c r="P234" i="7" s="1"/>
  <c r="D233" i="8"/>
  <c r="P231" i="7" s="1"/>
  <c r="D218" i="8"/>
  <c r="P216" i="7" s="1"/>
  <c r="D215" i="8"/>
  <c r="P213" i="7" s="1"/>
  <c r="D212" i="8"/>
  <c r="P210" i="7" s="1"/>
  <c r="D198" i="8"/>
  <c r="P196" i="7" s="1"/>
  <c r="D173" i="8"/>
  <c r="P171" i="7" s="1"/>
  <c r="D166" i="8"/>
  <c r="P164" i="7" s="1"/>
  <c r="D94" i="8"/>
  <c r="P92" i="7" s="1"/>
  <c r="D70" i="8"/>
  <c r="P68" i="7" s="1"/>
  <c r="D699" i="8"/>
  <c r="P697" i="7" s="1"/>
  <c r="D683" i="8"/>
  <c r="P681" i="7" s="1"/>
  <c r="D820" i="8"/>
  <c r="P818" i="7" s="1"/>
  <c r="D769" i="8"/>
  <c r="P767" i="7" s="1"/>
  <c r="D763" i="8"/>
  <c r="P761" i="7" s="1"/>
  <c r="D747" i="8"/>
  <c r="P745" i="7" s="1"/>
  <c r="D714" i="8"/>
  <c r="P712" i="7" s="1"/>
  <c r="D688" i="8"/>
  <c r="P686" i="7" s="1"/>
  <c r="D666" i="8"/>
  <c r="P664" i="7" s="1"/>
  <c r="D640" i="8"/>
  <c r="P638" i="7" s="1"/>
  <c r="D636" i="8"/>
  <c r="P634" i="7" s="1"/>
  <c r="D611" i="8"/>
  <c r="P609" i="7" s="1"/>
  <c r="D594" i="8"/>
  <c r="P592" i="7" s="1"/>
  <c r="D585" i="8"/>
  <c r="P583" i="7" s="1"/>
  <c r="D558" i="8"/>
  <c r="P556" i="7" s="1"/>
  <c r="D555" i="8"/>
  <c r="P553" i="7" s="1"/>
  <c r="D548" i="8"/>
  <c r="P546" i="7" s="1"/>
  <c r="D545" i="8"/>
  <c r="P543" i="7" s="1"/>
  <c r="D503" i="8"/>
  <c r="P501" i="7" s="1"/>
  <c r="D501" i="8"/>
  <c r="P499" i="7" s="1"/>
  <c r="D443" i="8"/>
  <c r="P441" i="7" s="1"/>
  <c r="D427" i="8"/>
  <c r="P425" i="7" s="1"/>
  <c r="L27" i="12" s="1"/>
  <c r="D421" i="8"/>
  <c r="P419" i="7" s="1"/>
  <c r="D374" i="8"/>
  <c r="P372" i="7" s="1"/>
  <c r="D368" i="8"/>
  <c r="P366" i="7" s="1"/>
  <c r="D362" i="8"/>
  <c r="P360" i="7" s="1"/>
  <c r="D328" i="8"/>
  <c r="P326" i="7" s="1"/>
  <c r="D297" i="8"/>
  <c r="P295" i="7" s="1"/>
  <c r="D274" i="8"/>
  <c r="P272" i="7" s="1"/>
  <c r="D270" i="8"/>
  <c r="P268" i="7" s="1"/>
  <c r="D230" i="8"/>
  <c r="P228" i="7" s="1"/>
  <c r="K64" i="6"/>
  <c r="K19" i="6"/>
  <c r="D49" i="8"/>
  <c r="P47" i="7" s="1"/>
  <c r="D40" i="8"/>
  <c r="P38" i="7" s="1"/>
  <c r="D24" i="8"/>
  <c r="P22" i="7" s="1"/>
  <c r="K30" i="6"/>
  <c r="K36" i="6"/>
  <c r="K33" i="6"/>
  <c r="K60" i="6"/>
  <c r="K40" i="6"/>
  <c r="K66" i="6"/>
  <c r="D4" i="8"/>
  <c r="P2" i="7" s="1"/>
  <c r="D812" i="8"/>
  <c r="P810" i="7" s="1"/>
  <c r="D762" i="8"/>
  <c r="P760" i="7" s="1"/>
  <c r="D738" i="8"/>
  <c r="P736" i="7" s="1"/>
  <c r="D720" i="8"/>
  <c r="P718" i="7" s="1"/>
  <c r="L75" i="12" s="1"/>
  <c r="D707" i="8"/>
  <c r="P705" i="7" s="1"/>
  <c r="D704" i="8"/>
  <c r="P702" i="7" s="1"/>
  <c r="D682" i="8"/>
  <c r="P680" i="7" s="1"/>
  <c r="D675" i="8"/>
  <c r="P673" i="7" s="1"/>
  <c r="D668" i="8"/>
  <c r="P666" i="7" s="1"/>
  <c r="D660" i="8"/>
  <c r="P658" i="7" s="1"/>
  <c r="D628" i="8"/>
  <c r="P626" i="7" s="1"/>
  <c r="D618" i="8"/>
  <c r="P616" i="7" s="1"/>
  <c r="D610" i="8"/>
  <c r="P608" i="7" s="1"/>
  <c r="D602" i="8"/>
  <c r="P600" i="7" s="1"/>
  <c r="D584" i="8"/>
  <c r="P582" i="7" s="1"/>
  <c r="D580" i="8"/>
  <c r="P578" i="7" s="1"/>
  <c r="D567" i="8"/>
  <c r="P565" i="7" s="1"/>
  <c r="D557" i="8"/>
  <c r="P555" i="7" s="1"/>
  <c r="D554" i="8"/>
  <c r="P552" i="7" s="1"/>
  <c r="D547" i="8"/>
  <c r="P545" i="7" s="1"/>
  <c r="D544" i="8"/>
  <c r="P542" i="7" s="1"/>
  <c r="D537" i="8"/>
  <c r="P535" i="7" s="1"/>
  <c r="D516" i="8"/>
  <c r="P514" i="7" s="1"/>
  <c r="D513" i="8"/>
  <c r="P511" i="7" s="1"/>
  <c r="D511" i="8"/>
  <c r="P509" i="7" s="1"/>
  <c r="D496" i="8"/>
  <c r="P494" i="7" s="1"/>
  <c r="D485" i="8"/>
  <c r="P483" i="7" s="1"/>
  <c r="D473" i="8"/>
  <c r="P471" i="7" s="1"/>
  <c r="D468" i="8"/>
  <c r="P466" i="7" s="1"/>
  <c r="D462" i="8"/>
  <c r="P460" i="7" s="1"/>
  <c r="D459" i="8"/>
  <c r="P457" i="7" s="1"/>
  <c r="D451" i="8"/>
  <c r="P449" i="7" s="1"/>
  <c r="D442" i="8"/>
  <c r="P440" i="7" s="1"/>
  <c r="D436" i="8"/>
  <c r="P434" i="7" s="1"/>
  <c r="D412" i="8"/>
  <c r="P410" i="7" s="1"/>
  <c r="D408" i="8"/>
  <c r="P406" i="7" s="1"/>
  <c r="D385" i="8"/>
  <c r="P383" i="7" s="1"/>
  <c r="D327" i="8"/>
  <c r="P325" i="7" s="1"/>
  <c r="D323" i="8"/>
  <c r="P321" i="7" s="1"/>
  <c r="D320" i="8"/>
  <c r="P318" i="7" s="1"/>
  <c r="D316" i="8"/>
  <c r="P314" i="7" s="1"/>
  <c r="D309" i="8"/>
  <c r="P307" i="7" s="1"/>
  <c r="D303" i="8"/>
  <c r="P301" i="7" s="1"/>
  <c r="D299" i="8"/>
  <c r="P297" i="7" s="1"/>
  <c r="D290" i="8"/>
  <c r="P288" i="7" s="1"/>
  <c r="D284" i="8"/>
  <c r="P282" i="7" s="1"/>
  <c r="D276" i="8"/>
  <c r="P274" i="7" s="1"/>
  <c r="D267" i="8"/>
  <c r="P265" i="7" s="1"/>
  <c r="D259" i="8"/>
  <c r="P257" i="7" s="1"/>
  <c r="D255" i="8"/>
  <c r="P253" i="7" s="1"/>
  <c r="D248" i="8"/>
  <c r="P246" i="7" s="1"/>
  <c r="D239" i="8"/>
  <c r="P237" i="7" s="1"/>
  <c r="D229" i="8"/>
  <c r="P227" i="7" s="1"/>
  <c r="D222" i="8"/>
  <c r="P220" i="7" s="1"/>
  <c r="D217" i="8"/>
  <c r="P215" i="7" s="1"/>
  <c r="D126" i="8"/>
  <c r="P124" i="7" s="1"/>
  <c r="D54" i="8"/>
  <c r="P52" i="7" s="1"/>
  <c r="K72" i="6"/>
  <c r="D792" i="8"/>
  <c r="P790" i="7" s="1"/>
  <c r="D819" i="8"/>
  <c r="P817" i="7" s="1"/>
  <c r="D787" i="8"/>
  <c r="P785" i="7" s="1"/>
  <c r="D771" i="8"/>
  <c r="P769" i="7" s="1"/>
  <c r="D768" i="8"/>
  <c r="P766" i="7" s="1"/>
  <c r="D754" i="8"/>
  <c r="P752" i="7" s="1"/>
  <c r="D723" i="8"/>
  <c r="P721" i="7" s="1"/>
  <c r="D697" i="8"/>
  <c r="P695" i="7" s="1"/>
  <c r="D684" i="8"/>
  <c r="P682" i="7" s="1"/>
  <c r="D635" i="8"/>
  <c r="P633" i="7" s="1"/>
  <c r="D573" i="8"/>
  <c r="P571" i="7" s="1"/>
  <c r="D525" i="8"/>
  <c r="P523" i="7" s="1"/>
  <c r="D522" i="8"/>
  <c r="P520" i="7" s="1"/>
  <c r="D507" i="8"/>
  <c r="P505" i="7" s="1"/>
  <c r="D475" i="8"/>
  <c r="P473" i="7" s="1"/>
  <c r="D420" i="8"/>
  <c r="P418" i="7" s="1"/>
  <c r="D401" i="8"/>
  <c r="P399" i="7" s="1"/>
  <c r="D398" i="8"/>
  <c r="P396" i="7" s="1"/>
  <c r="D394" i="8"/>
  <c r="P392" i="7" s="1"/>
  <c r="D391" i="8"/>
  <c r="P389" i="7" s="1"/>
  <c r="D389" i="8"/>
  <c r="P387" i="7" s="1"/>
  <c r="D379" i="8"/>
  <c r="P377" i="7" s="1"/>
  <c r="D376" i="8"/>
  <c r="P374" i="7" s="1"/>
  <c r="D369" i="8"/>
  <c r="P367" i="7" s="1"/>
  <c r="D367" i="8"/>
  <c r="P365" i="7" s="1"/>
  <c r="D357" i="8"/>
  <c r="P355" i="7" s="1"/>
  <c r="D353" i="8"/>
  <c r="P351" i="7" s="1"/>
  <c r="D350" i="8"/>
  <c r="P348" i="7" s="1"/>
  <c r="D347" i="8"/>
  <c r="P345" i="7" s="1"/>
  <c r="D343" i="8"/>
  <c r="P341" i="7" s="1"/>
  <c r="D338" i="8"/>
  <c r="P336" i="7" s="1"/>
  <c r="D334" i="8"/>
  <c r="P332" i="7" s="1"/>
  <c r="D313" i="8"/>
  <c r="P311" i="7" s="1"/>
  <c r="D269" i="8"/>
  <c r="P267" i="7" s="1"/>
  <c r="D262" i="8"/>
  <c r="P260" i="7" s="1"/>
  <c r="D205" i="8"/>
  <c r="P203" i="7" s="1"/>
  <c r="D174" i="8"/>
  <c r="P172" i="7" s="1"/>
  <c r="D14" i="8"/>
  <c r="P12" i="7" s="1"/>
  <c r="D6" i="8"/>
  <c r="P4" i="7" s="1"/>
  <c r="K62" i="6"/>
  <c r="D828" i="8"/>
  <c r="P826" i="7" s="1"/>
  <c r="D809" i="8"/>
  <c r="P807" i="7" s="1"/>
  <c r="D784" i="8"/>
  <c r="P782" i="7" s="1"/>
  <c r="D728" i="8"/>
  <c r="P726" i="7" s="1"/>
  <c r="D713" i="8"/>
  <c r="P711" i="7" s="1"/>
  <c r="D700" i="8"/>
  <c r="P698" i="7" s="1"/>
  <c r="D665" i="8"/>
  <c r="P663" i="7" s="1"/>
  <c r="D625" i="8"/>
  <c r="P623" i="7" s="1"/>
  <c r="D803" i="8"/>
  <c r="P801" i="7" s="1"/>
  <c r="D795" i="8"/>
  <c r="P793" i="7" s="1"/>
  <c r="D761" i="8"/>
  <c r="P759" i="7" s="1"/>
  <c r="D756" i="8"/>
  <c r="P754" i="7" s="1"/>
  <c r="D746" i="8"/>
  <c r="P744" i="7" s="1"/>
  <c r="D716" i="8"/>
  <c r="P714" i="7" s="1"/>
  <c r="D689" i="8"/>
  <c r="P687" i="7" s="1"/>
  <c r="D681" i="8"/>
  <c r="P679" i="7" s="1"/>
  <c r="D674" i="8"/>
  <c r="P672" i="7" s="1"/>
  <c r="D651" i="8"/>
  <c r="P649" i="7" s="1"/>
  <c r="D649" i="8"/>
  <c r="P647" i="7" s="1"/>
  <c r="D612" i="8"/>
  <c r="P610" i="7" s="1"/>
  <c r="D593" i="8"/>
  <c r="P591" i="7" s="1"/>
  <c r="D588" i="8"/>
  <c r="P586" i="7" s="1"/>
  <c r="D583" i="8"/>
  <c r="P581" i="7" s="1"/>
  <c r="D562" i="8"/>
  <c r="P560" i="7" s="1"/>
  <c r="D546" i="8"/>
  <c r="P544" i="7" s="1"/>
  <c r="D540" i="8"/>
  <c r="P538" i="7" s="1"/>
  <c r="D536" i="8"/>
  <c r="P534" i="7" s="1"/>
  <c r="D532" i="8"/>
  <c r="P530" i="7" s="1"/>
  <c r="D502" i="8"/>
  <c r="P500" i="7" s="1"/>
  <c r="D487" i="8"/>
  <c r="P485" i="7" s="1"/>
  <c r="D464" i="8"/>
  <c r="P462" i="7" s="1"/>
  <c r="D461" i="8"/>
  <c r="P459" i="7" s="1"/>
  <c r="D458" i="8"/>
  <c r="P456" i="7" s="1"/>
  <c r="D438" i="8"/>
  <c r="P436" i="7" s="1"/>
  <c r="D432" i="8"/>
  <c r="P430" i="7" s="1"/>
  <c r="D407" i="8"/>
  <c r="P405" i="7" s="1"/>
  <c r="D361" i="8"/>
  <c r="P359" i="7" s="1"/>
  <c r="D329" i="8"/>
  <c r="P327" i="7" s="1"/>
  <c r="D296" i="8"/>
  <c r="P294" i="7" s="1"/>
  <c r="D286" i="8"/>
  <c r="P284" i="7" s="1"/>
  <c r="D202" i="8"/>
  <c r="P200" i="7" s="1"/>
  <c r="D196" i="8"/>
  <c r="P194" i="7" s="1"/>
  <c r="D162" i="8"/>
  <c r="P160" i="7" s="1"/>
  <c r="D123" i="8"/>
  <c r="P121" i="7" s="1"/>
  <c r="K24" i="6"/>
  <c r="K27" i="6"/>
  <c r="D80" i="8"/>
  <c r="P78" i="7" s="1"/>
  <c r="D68" i="8"/>
  <c r="P66" i="7" s="1"/>
  <c r="K7" i="6"/>
  <c r="D56" i="8"/>
  <c r="P54" i="7" s="1"/>
  <c r="K67" i="6"/>
  <c r="K69" i="6"/>
  <c r="D33" i="8"/>
  <c r="P31" i="7" s="1"/>
  <c r="K29" i="6"/>
  <c r="K44" i="6"/>
  <c r="K41" i="6"/>
  <c r="D23" i="8"/>
  <c r="P21" i="7" s="1"/>
  <c r="K63" i="6"/>
  <c r="K3" i="6"/>
  <c r="D11" i="8"/>
  <c r="P9" i="7" s="1"/>
  <c r="K34" i="6"/>
  <c r="K52" i="6"/>
  <c r="D186" i="8"/>
  <c r="P184" i="7" s="1"/>
  <c r="D175" i="8"/>
  <c r="P173" i="7" s="1"/>
  <c r="D163" i="8"/>
  <c r="P161" i="7" s="1"/>
  <c r="D155" i="8"/>
  <c r="P153" i="7" s="1"/>
  <c r="D113" i="8"/>
  <c r="P111" i="7" s="1"/>
  <c r="D103" i="8"/>
  <c r="P101" i="7" s="1"/>
  <c r="D97" i="8"/>
  <c r="P95" i="7" s="1"/>
  <c r="K48" i="6"/>
  <c r="L23" i="3" s="1"/>
  <c r="D83" i="8"/>
  <c r="P81" i="7" s="1"/>
  <c r="D81" i="8"/>
  <c r="P79" i="7" s="1"/>
  <c r="D79" i="8"/>
  <c r="P77" i="7" s="1"/>
  <c r="D74" i="8"/>
  <c r="P72" i="7" s="1"/>
  <c r="D64" i="8"/>
  <c r="P62" i="7" s="1"/>
  <c r="D61" i="8"/>
  <c r="P59" i="7" s="1"/>
  <c r="D52" i="8"/>
  <c r="P50" i="7" s="1"/>
  <c r="K35" i="6"/>
  <c r="K74" i="6"/>
  <c r="K11" i="6"/>
  <c r="D29" i="8"/>
  <c r="P27" i="7" s="1"/>
  <c r="D25" i="8"/>
  <c r="P23" i="7" s="1"/>
  <c r="K18" i="6"/>
  <c r="D21" i="8"/>
  <c r="P19" i="7" s="1"/>
  <c r="K8" i="6"/>
  <c r="K38" i="6"/>
  <c r="K78" i="6"/>
  <c r="D10" i="8"/>
  <c r="P8" i="7" s="1"/>
  <c r="K25" i="6"/>
  <c r="L11" i="3" s="1"/>
  <c r="K58" i="6"/>
  <c r="K43" i="6"/>
  <c r="D260" i="8"/>
  <c r="P258" i="7" s="1"/>
  <c r="D256" i="8"/>
  <c r="P254" i="7" s="1"/>
  <c r="D249" i="8"/>
  <c r="P247" i="7" s="1"/>
  <c r="D240" i="8"/>
  <c r="P238" i="7" s="1"/>
  <c r="D223" i="8"/>
  <c r="P221" i="7" s="1"/>
  <c r="D209" i="8"/>
  <c r="P207" i="7" s="1"/>
  <c r="D203" i="8"/>
  <c r="P201" i="7" s="1"/>
  <c r="D195" i="8"/>
  <c r="P193" i="7" s="1"/>
  <c r="D192" i="8"/>
  <c r="P190" i="7" s="1"/>
  <c r="D188" i="8"/>
  <c r="P186" i="7" s="1"/>
  <c r="D160" i="8"/>
  <c r="P158" i="7" s="1"/>
  <c r="D140" i="8"/>
  <c r="P138" i="7" s="1"/>
  <c r="D138" i="8"/>
  <c r="P136" i="7" s="1"/>
  <c r="D135" i="8"/>
  <c r="P133" i="7" s="1"/>
  <c r="D130" i="8"/>
  <c r="P128" i="7" s="1"/>
  <c r="D124" i="8"/>
  <c r="P122" i="7" s="1"/>
  <c r="K51" i="6"/>
  <c r="D106" i="8"/>
  <c r="P104" i="7" s="1"/>
  <c r="K53" i="6"/>
  <c r="D66" i="8"/>
  <c r="P64" i="7" s="1"/>
  <c r="D58" i="8"/>
  <c r="P56" i="7" s="1"/>
  <c r="D43" i="8"/>
  <c r="P41" i="7" s="1"/>
  <c r="D31" i="8"/>
  <c r="P29" i="7" s="1"/>
  <c r="D18" i="8"/>
  <c r="P16" i="7" s="1"/>
  <c r="K22" i="6"/>
  <c r="D15" i="8"/>
  <c r="P13" i="7" s="1"/>
  <c r="L14" i="12" s="1"/>
  <c r="K54" i="6"/>
  <c r="D12" i="8"/>
  <c r="P10" i="7" s="1"/>
  <c r="K50" i="6"/>
  <c r="K23" i="6"/>
  <c r="D7" i="8"/>
  <c r="P5" i="7" s="1"/>
  <c r="K12" i="6"/>
  <c r="D208" i="8"/>
  <c r="P206" i="7" s="1"/>
  <c r="D200" i="8"/>
  <c r="P198" i="7" s="1"/>
  <c r="D180" i="8"/>
  <c r="P178" i="7" s="1"/>
  <c r="D172" i="8"/>
  <c r="P170" i="7" s="1"/>
  <c r="D159" i="8"/>
  <c r="P157" i="7" s="1"/>
  <c r="D145" i="8"/>
  <c r="P143" i="7" s="1"/>
  <c r="D129" i="8"/>
  <c r="P127" i="7" s="1"/>
  <c r="D112" i="8"/>
  <c r="P110" i="7" s="1"/>
  <c r="D108" i="8"/>
  <c r="P106" i="7" s="1"/>
  <c r="D96" i="8"/>
  <c r="P94" i="7" s="1"/>
  <c r="D82" i="8"/>
  <c r="P80" i="7" s="1"/>
  <c r="D72" i="8"/>
  <c r="P70" i="7" s="1"/>
  <c r="D60" i="8"/>
  <c r="P58" i="7" s="1"/>
  <c r="D57" i="8"/>
  <c r="P55" i="7" s="1"/>
  <c r="K65" i="6"/>
  <c r="D42" i="8"/>
  <c r="P40" i="7" s="1"/>
  <c r="K20" i="6"/>
  <c r="D37" i="8"/>
  <c r="P35" i="7" s="1"/>
  <c r="D34" i="8"/>
  <c r="P32" i="7" s="1"/>
  <c r="K45" i="6"/>
  <c r="D28" i="8"/>
  <c r="P26" i="7" s="1"/>
  <c r="K77" i="6"/>
  <c r="D17" i="8"/>
  <c r="P15" i="7" s="1"/>
  <c r="K6" i="6"/>
  <c r="K37" i="6"/>
  <c r="D9" i="8"/>
  <c r="P7" i="7" s="1"/>
  <c r="K32" i="6"/>
  <c r="D306" i="8"/>
  <c r="P304" i="7" s="1"/>
  <c r="D292" i="8"/>
  <c r="P290" i="7" s="1"/>
  <c r="D273" i="8"/>
  <c r="P271" i="7" s="1"/>
  <c r="D244" i="8"/>
  <c r="P242" i="7" s="1"/>
  <c r="D235" i="8"/>
  <c r="P233" i="7" s="1"/>
  <c r="D220" i="8"/>
  <c r="P218" i="7" s="1"/>
  <c r="D211" i="8"/>
  <c r="P209" i="7" s="1"/>
  <c r="D194" i="8"/>
  <c r="P192" i="7" s="1"/>
  <c r="D191" i="8"/>
  <c r="P189" i="7" s="1"/>
  <c r="D187" i="8"/>
  <c r="P185" i="7" s="1"/>
  <c r="D156" i="8"/>
  <c r="P154" i="7" s="1"/>
  <c r="D153" i="8"/>
  <c r="P151" i="7" s="1"/>
  <c r="D139" i="8"/>
  <c r="P137" i="7" s="1"/>
  <c r="D104" i="8"/>
  <c r="P102" i="7" s="1"/>
  <c r="D90" i="8"/>
  <c r="P88" i="7" s="1"/>
  <c r="D84" i="8"/>
  <c r="P82" i="7" s="1"/>
  <c r="K4" i="6"/>
  <c r="D45" i="8"/>
  <c r="P43" i="7" s="1"/>
  <c r="K76" i="6"/>
  <c r="K31" i="6"/>
  <c r="L14" i="3" s="1"/>
  <c r="K71" i="6"/>
  <c r="K17" i="6"/>
  <c r="K61" i="6"/>
  <c r="K42" i="6"/>
  <c r="O327" i="14" l="1"/>
  <c r="O326" i="14"/>
  <c r="O1431" i="14"/>
  <c r="O1432" i="14"/>
  <c r="O1750" i="14"/>
  <c r="O1751" i="14"/>
  <c r="O1227" i="14"/>
  <c r="O1226" i="14"/>
  <c r="O1228" i="14"/>
  <c r="O1229" i="14"/>
  <c r="O1553" i="14"/>
  <c r="O1554" i="14"/>
  <c r="O1556" i="14"/>
  <c r="O1555" i="14"/>
  <c r="O2031" i="14"/>
  <c r="O2032" i="14"/>
  <c r="O1971" i="14"/>
  <c r="O1972" i="14"/>
  <c r="O161" i="14"/>
  <c r="O162" i="14"/>
  <c r="O1339" i="14"/>
  <c r="O1336" i="14"/>
  <c r="O1337" i="14"/>
  <c r="O1338" i="14"/>
  <c r="O1189" i="14"/>
  <c r="O1185" i="14"/>
  <c r="O1188" i="14"/>
  <c r="O1186" i="14"/>
  <c r="O1187" i="14"/>
  <c r="O1141" i="14"/>
  <c r="O1140" i="14"/>
  <c r="O1139" i="14"/>
  <c r="O1946" i="14"/>
  <c r="O1945" i="14"/>
  <c r="O1947" i="14"/>
  <c r="O1948" i="14"/>
  <c r="O247" i="14"/>
  <c r="O245" i="14"/>
  <c r="O246" i="14"/>
  <c r="O921" i="14"/>
  <c r="O922" i="14"/>
  <c r="O923" i="14"/>
  <c r="O2130" i="14"/>
  <c r="O2129" i="14"/>
  <c r="O2131" i="14"/>
  <c r="O1614" i="14"/>
  <c r="O1615" i="14"/>
  <c r="O1611" i="14"/>
  <c r="O1612" i="14"/>
  <c r="O1613" i="14"/>
  <c r="O1157" i="14"/>
  <c r="O1158" i="14"/>
  <c r="O1159" i="14"/>
  <c r="O1485" i="14"/>
  <c r="O1486" i="14"/>
  <c r="O1658" i="14"/>
  <c r="O1659" i="14"/>
  <c r="O1660" i="14"/>
  <c r="O877" i="14"/>
  <c r="O879" i="14"/>
  <c r="O880" i="14"/>
  <c r="O878" i="14"/>
  <c r="O495" i="14"/>
  <c r="O496" i="14"/>
  <c r="O497" i="14"/>
  <c r="O143" i="14"/>
  <c r="O142" i="14"/>
  <c r="O313" i="14"/>
  <c r="O314" i="14"/>
  <c r="O649" i="14"/>
  <c r="O648" i="14"/>
  <c r="O1146" i="14"/>
  <c r="O1148" i="14"/>
  <c r="O1147" i="14"/>
  <c r="O1650" i="14"/>
  <c r="O1651" i="14"/>
  <c r="O239" i="14"/>
  <c r="O240" i="14"/>
  <c r="O241" i="14"/>
  <c r="O242" i="14"/>
  <c r="O238" i="14"/>
  <c r="O583" i="14"/>
  <c r="O582" i="14"/>
  <c r="O580" i="14"/>
  <c r="O581" i="14"/>
  <c r="O579" i="14"/>
  <c r="O917" i="14"/>
  <c r="O916" i="14"/>
  <c r="O918" i="14"/>
  <c r="O179" i="14"/>
  <c r="O181" i="14"/>
  <c r="O180" i="14"/>
  <c r="O679" i="14"/>
  <c r="O680" i="14"/>
  <c r="O1021" i="14"/>
  <c r="O1019" i="14"/>
  <c r="O1020" i="14"/>
  <c r="O1022" i="14"/>
  <c r="O1359" i="14"/>
  <c r="O1357" i="14"/>
  <c r="O1358" i="14"/>
  <c r="O1360" i="14"/>
  <c r="O1682" i="14"/>
  <c r="O1683" i="14"/>
  <c r="O1681" i="14"/>
  <c r="O1307" i="14"/>
  <c r="O1306" i="14"/>
  <c r="O1308" i="14"/>
  <c r="O1309" i="14"/>
  <c r="O1644" i="14"/>
  <c r="O1645" i="14"/>
  <c r="O2103" i="14"/>
  <c r="O2104" i="14"/>
  <c r="O2054" i="14"/>
  <c r="O2053" i="14"/>
  <c r="O1085" i="14"/>
  <c r="O1086" i="14"/>
  <c r="O1087" i="14"/>
  <c r="O1415" i="14"/>
  <c r="O1414" i="14"/>
  <c r="O1818" i="14"/>
  <c r="O1817" i="14"/>
  <c r="O1816" i="14"/>
  <c r="O103" i="14"/>
  <c r="O101" i="14"/>
  <c r="O102" i="14"/>
  <c r="O611" i="14"/>
  <c r="O612" i="14"/>
  <c r="O613" i="14"/>
  <c r="O1283" i="14"/>
  <c r="O1281" i="14"/>
  <c r="O1282" i="14"/>
  <c r="O1758" i="14"/>
  <c r="O1759" i="14"/>
  <c r="O2073" i="14"/>
  <c r="O2071" i="14"/>
  <c r="O2072" i="14"/>
  <c r="O274" i="14"/>
  <c r="O275" i="14"/>
  <c r="O445" i="14"/>
  <c r="O444" i="14"/>
  <c r="O790" i="14"/>
  <c r="O791" i="14"/>
  <c r="O1109" i="14"/>
  <c r="O1113" i="14"/>
  <c r="O1110" i="14"/>
  <c r="O1111" i="14"/>
  <c r="O1112" i="14"/>
  <c r="O1440" i="14"/>
  <c r="O1441" i="14"/>
  <c r="O1762" i="14"/>
  <c r="O1761" i="14"/>
  <c r="O1763" i="14"/>
  <c r="O1760" i="14"/>
  <c r="O2074" i="14"/>
  <c r="O2075" i="14"/>
  <c r="O297" i="14"/>
  <c r="O298" i="14"/>
  <c r="O299" i="14"/>
  <c r="O1200" i="14"/>
  <c r="O1201" i="14"/>
  <c r="O1202" i="14"/>
  <c r="O1522" i="14"/>
  <c r="O1523" i="14"/>
  <c r="O1524" i="14"/>
  <c r="O1525" i="14"/>
  <c r="O1694" i="14"/>
  <c r="O1695" i="14"/>
  <c r="O1697" i="14"/>
  <c r="O1696" i="14"/>
  <c r="O2003" i="14"/>
  <c r="O2004" i="14"/>
  <c r="O1966" i="14"/>
  <c r="O1967" i="14"/>
  <c r="O1965" i="14"/>
  <c r="O163" i="14"/>
  <c r="O164" i="14"/>
  <c r="O335" i="14"/>
  <c r="O333" i="14"/>
  <c r="O334" i="14"/>
  <c r="O332" i="14"/>
  <c r="O499" i="14"/>
  <c r="O501" i="14"/>
  <c r="O498" i="14"/>
  <c r="O500" i="14"/>
  <c r="O666" i="14"/>
  <c r="O667" i="14"/>
  <c r="O849" i="14"/>
  <c r="O848" i="14"/>
  <c r="O850" i="14"/>
  <c r="O1343" i="14"/>
  <c r="O1340" i="14"/>
  <c r="O1341" i="14"/>
  <c r="O1342" i="14"/>
  <c r="O1666" i="14"/>
  <c r="O1667" i="14"/>
  <c r="O1668" i="14"/>
  <c r="O71" i="14"/>
  <c r="O67" i="14"/>
  <c r="O69" i="14"/>
  <c r="O70" i="14"/>
  <c r="O68" i="14"/>
  <c r="O263" i="14"/>
  <c r="O264" i="14"/>
  <c r="O262" i="14"/>
  <c r="O433" i="14"/>
  <c r="O434" i="14"/>
  <c r="O601" i="14"/>
  <c r="O600" i="14"/>
  <c r="O773" i="14"/>
  <c r="O774" i="14"/>
  <c r="O775" i="14"/>
  <c r="O771" i="14"/>
  <c r="O772" i="14"/>
  <c r="O935" i="14"/>
  <c r="O936" i="14"/>
  <c r="O31" i="14"/>
  <c r="O32" i="14"/>
  <c r="O33" i="14"/>
  <c r="O367" i="14"/>
  <c r="O368" i="14"/>
  <c r="O539" i="14"/>
  <c r="O538" i="14"/>
  <c r="O701" i="14"/>
  <c r="O702" i="14"/>
  <c r="O698" i="14"/>
  <c r="O699" i="14"/>
  <c r="O700" i="14"/>
  <c r="O887" i="14"/>
  <c r="O888" i="14"/>
  <c r="O1039" i="14"/>
  <c r="O1040" i="14"/>
  <c r="O1208" i="14"/>
  <c r="O1209" i="14"/>
  <c r="O1210" i="14"/>
  <c r="O1534" i="14"/>
  <c r="O1533" i="14"/>
  <c r="O1490" i="14"/>
  <c r="O1488" i="14"/>
  <c r="O1489" i="14"/>
  <c r="O1487" i="14"/>
  <c r="O1810" i="14"/>
  <c r="O1811" i="14"/>
  <c r="O1970" i="14"/>
  <c r="O1968" i="14"/>
  <c r="O1969" i="14"/>
  <c r="O2123" i="14"/>
  <c r="O2124" i="14"/>
  <c r="O95" i="14"/>
  <c r="O96" i="14"/>
  <c r="O93" i="14"/>
  <c r="O94" i="14"/>
  <c r="O267" i="14"/>
  <c r="O269" i="14"/>
  <c r="O270" i="14"/>
  <c r="O268" i="14"/>
  <c r="O439" i="14"/>
  <c r="O437" i="14"/>
  <c r="O438" i="14"/>
  <c r="O607" i="14"/>
  <c r="O606" i="14"/>
  <c r="O608" i="14"/>
  <c r="O781" i="14"/>
  <c r="O778" i="14"/>
  <c r="O780" i="14"/>
  <c r="O779" i="14"/>
  <c r="O938" i="14"/>
  <c r="O939" i="14"/>
  <c r="O1103" i="14"/>
  <c r="O1104" i="14"/>
  <c r="O1279" i="14"/>
  <c r="O1278" i="14"/>
  <c r="O1433" i="14"/>
  <c r="O1434" i="14"/>
  <c r="O1606" i="14"/>
  <c r="O1607" i="14"/>
  <c r="O1608" i="14"/>
  <c r="O1754" i="14"/>
  <c r="O1752" i="14"/>
  <c r="O1753" i="14"/>
  <c r="O1838" i="14"/>
  <c r="O1836" i="14"/>
  <c r="O1837" i="14"/>
  <c r="O1776" i="14"/>
  <c r="O1777" i="14"/>
  <c r="O1930" i="14"/>
  <c r="O1929" i="14"/>
  <c r="O2087" i="14"/>
  <c r="O2088" i="14"/>
  <c r="O2089" i="14"/>
  <c r="O121" i="14"/>
  <c r="O122" i="14"/>
  <c r="O123" i="14"/>
  <c r="O124" i="14"/>
  <c r="O291" i="14"/>
  <c r="O293" i="14"/>
  <c r="O292" i="14"/>
  <c r="O465" i="14"/>
  <c r="O467" i="14"/>
  <c r="O466" i="14"/>
  <c r="O468" i="14"/>
  <c r="O631" i="14"/>
  <c r="O630" i="14"/>
  <c r="O629" i="14"/>
  <c r="O632" i="14"/>
  <c r="O805" i="14"/>
  <c r="O806" i="14"/>
  <c r="O804" i="14"/>
  <c r="O967" i="14"/>
  <c r="O968" i="14"/>
  <c r="O1129" i="14"/>
  <c r="O1130" i="14"/>
  <c r="O1461" i="14"/>
  <c r="O1460" i="14"/>
  <c r="O1631" i="14"/>
  <c r="O1632" i="14"/>
  <c r="O1634" i="14"/>
  <c r="O1633" i="14"/>
  <c r="O1782" i="14"/>
  <c r="O1783" i="14"/>
  <c r="O1934" i="14"/>
  <c r="O1932" i="14"/>
  <c r="O1933" i="14"/>
  <c r="O127" i="14"/>
  <c r="O128" i="14"/>
  <c r="O129" i="14"/>
  <c r="O125" i="14"/>
  <c r="O126" i="14"/>
  <c r="O295" i="14"/>
  <c r="O296" i="14"/>
  <c r="O294" i="14"/>
  <c r="O633" i="14"/>
  <c r="O635" i="14"/>
  <c r="O634" i="14"/>
  <c r="O807" i="14"/>
  <c r="O809" i="14"/>
  <c r="O808" i="14"/>
  <c r="O810" i="14"/>
  <c r="O969" i="14"/>
  <c r="O970" i="14"/>
  <c r="O971" i="14"/>
  <c r="O1133" i="14"/>
  <c r="O1131" i="14"/>
  <c r="O1132" i="14"/>
  <c r="O1134" i="14"/>
  <c r="O1303" i="14"/>
  <c r="O1301" i="14"/>
  <c r="O1302" i="14"/>
  <c r="O1463" i="14"/>
  <c r="O1462" i="14"/>
  <c r="O1464" i="14"/>
  <c r="O1635" i="14"/>
  <c r="O1636" i="14"/>
  <c r="O1938" i="14"/>
  <c r="O1935" i="14"/>
  <c r="O1936" i="14"/>
  <c r="O1937" i="14"/>
  <c r="O2094" i="14"/>
  <c r="O2093" i="14"/>
  <c r="O151" i="14"/>
  <c r="O149" i="14"/>
  <c r="O150" i="14"/>
  <c r="O319" i="14"/>
  <c r="O320" i="14"/>
  <c r="O321" i="14"/>
  <c r="O318" i="14"/>
  <c r="O487" i="14"/>
  <c r="O488" i="14"/>
  <c r="O489" i="14"/>
  <c r="O2" i="14"/>
  <c r="O3" i="14"/>
  <c r="O4" i="14"/>
  <c r="O175" i="14"/>
  <c r="O176" i="14"/>
  <c r="O177" i="14"/>
  <c r="O174" i="14"/>
  <c r="O511" i="14"/>
  <c r="O512" i="14"/>
  <c r="O513" i="14"/>
  <c r="O510" i="14"/>
  <c r="O674" i="14"/>
  <c r="O675" i="14"/>
  <c r="O676" i="14"/>
  <c r="O677" i="14"/>
  <c r="O1013" i="14"/>
  <c r="O1014" i="14"/>
  <c r="O1179" i="14"/>
  <c r="O1180" i="14"/>
  <c r="O1354" i="14"/>
  <c r="O1352" i="14"/>
  <c r="O1353" i="14"/>
  <c r="O1504" i="14"/>
  <c r="O1505" i="14"/>
  <c r="O1678" i="14"/>
  <c r="O1677" i="14"/>
  <c r="O717" i="14"/>
  <c r="O718" i="14"/>
  <c r="O719" i="14"/>
  <c r="O897" i="14"/>
  <c r="O898" i="14"/>
  <c r="O899" i="14"/>
  <c r="O1053" i="14"/>
  <c r="O1054" i="14"/>
  <c r="O1223" i="14"/>
  <c r="O1221" i="14"/>
  <c r="O1222" i="14"/>
  <c r="O1388" i="14"/>
  <c r="O1389" i="14"/>
  <c r="O1550" i="14"/>
  <c r="O1549" i="14"/>
  <c r="O1710" i="14"/>
  <c r="O1711" i="14"/>
  <c r="O1709" i="14"/>
  <c r="O1863" i="14"/>
  <c r="O1864" i="14"/>
  <c r="O2026" i="14"/>
  <c r="O2023" i="14"/>
  <c r="O2024" i="14"/>
  <c r="O2025" i="14"/>
  <c r="O2027" i="14"/>
  <c r="O1807" i="14"/>
  <c r="O1808" i="14"/>
  <c r="O1809" i="14"/>
  <c r="O1986" i="14"/>
  <c r="O1985" i="14"/>
  <c r="O57" i="14"/>
  <c r="O58" i="14"/>
  <c r="O397" i="14"/>
  <c r="O398" i="14"/>
  <c r="O396" i="14"/>
  <c r="O1065" i="14"/>
  <c r="O1064" i="14"/>
  <c r="O135" i="14"/>
  <c r="O134" i="14"/>
  <c r="O842" i="14"/>
  <c r="O843" i="14"/>
  <c r="O1001" i="14"/>
  <c r="O999" i="14"/>
  <c r="O1000" i="14"/>
  <c r="O91" i="14"/>
  <c r="O92" i="14"/>
  <c r="O265" i="14"/>
  <c r="O266" i="14"/>
  <c r="O435" i="14"/>
  <c r="O436" i="14"/>
  <c r="O602" i="14"/>
  <c r="O603" i="14"/>
  <c r="O604" i="14"/>
  <c r="O605" i="14"/>
  <c r="O777" i="14"/>
  <c r="O776" i="14"/>
  <c r="O1101" i="14"/>
  <c r="O1102" i="14"/>
  <c r="O1275" i="14"/>
  <c r="O1276" i="14"/>
  <c r="O1277" i="14"/>
  <c r="O1603" i="14"/>
  <c r="O1604" i="14"/>
  <c r="O1605" i="14"/>
  <c r="O665" i="14"/>
  <c r="O664" i="14"/>
  <c r="O847" i="14"/>
  <c r="O846" i="14"/>
  <c r="O1005" i="14"/>
  <c r="O1006" i="14"/>
  <c r="O1493" i="14"/>
  <c r="O1494" i="14"/>
  <c r="O983" i="14"/>
  <c r="O984" i="14"/>
  <c r="O1319" i="14"/>
  <c r="O1320" i="14"/>
  <c r="O1318" i="14"/>
  <c r="O1475" i="14"/>
  <c r="O1476" i="14"/>
  <c r="O1477" i="14"/>
  <c r="O51" i="14"/>
  <c r="O52" i="14"/>
  <c r="O410" i="14"/>
  <c r="O411" i="14"/>
  <c r="O413" i="14"/>
  <c r="O412" i="14"/>
  <c r="O749" i="14"/>
  <c r="O747" i="14"/>
  <c r="O748" i="14"/>
  <c r="O7" i="14"/>
  <c r="O8" i="14"/>
  <c r="O9" i="14"/>
  <c r="O515" i="14"/>
  <c r="O517" i="14"/>
  <c r="O516" i="14"/>
  <c r="O862" i="14"/>
  <c r="O863" i="14"/>
  <c r="O1509" i="14"/>
  <c r="O1508" i="14"/>
  <c r="O1790" i="14"/>
  <c r="O1789" i="14"/>
  <c r="O1886" i="14"/>
  <c r="O1884" i="14"/>
  <c r="O1885" i="14"/>
  <c r="O1887" i="14"/>
  <c r="O74" i="14"/>
  <c r="O75" i="14"/>
  <c r="O416" i="14"/>
  <c r="O417" i="14"/>
  <c r="O586" i="14"/>
  <c r="O587" i="14"/>
  <c r="O1584" i="14"/>
  <c r="O1585" i="14"/>
  <c r="O1586" i="14"/>
  <c r="O1587" i="14"/>
  <c r="O1734" i="14"/>
  <c r="O1735" i="14"/>
  <c r="O1736" i="14"/>
  <c r="O1977" i="14"/>
  <c r="O1975" i="14"/>
  <c r="O1976" i="14"/>
  <c r="O1910" i="14"/>
  <c r="O1911" i="14"/>
  <c r="O1912" i="14"/>
  <c r="O441" i="14"/>
  <c r="O442" i="14"/>
  <c r="O443" i="14"/>
  <c r="O789" i="14"/>
  <c r="O786" i="14"/>
  <c r="O787" i="14"/>
  <c r="O788" i="14"/>
  <c r="O945" i="14"/>
  <c r="O943" i="14"/>
  <c r="O944" i="14"/>
  <c r="O942" i="14"/>
  <c r="O1915" i="14"/>
  <c r="O1916" i="14"/>
  <c r="O1917" i="14"/>
  <c r="O104" i="14"/>
  <c r="O105" i="14"/>
  <c r="O946" i="14"/>
  <c r="O947" i="14"/>
  <c r="O948" i="14"/>
  <c r="O1284" i="14"/>
  <c r="O1285" i="14"/>
  <c r="O1286" i="14"/>
  <c r="O1616" i="14"/>
  <c r="O1617" i="14"/>
  <c r="O1918" i="14"/>
  <c r="O1919" i="14"/>
  <c r="O1920" i="14"/>
  <c r="O1921" i="14"/>
  <c r="O471" i="14"/>
  <c r="O470" i="14"/>
  <c r="O638" i="14"/>
  <c r="O636" i="14"/>
  <c r="O637" i="14"/>
  <c r="O152" i="14"/>
  <c r="O153" i="14"/>
  <c r="O154" i="14"/>
  <c r="O322" i="14"/>
  <c r="O323" i="14"/>
  <c r="O325" i="14"/>
  <c r="O324" i="14"/>
  <c r="O491" i="14"/>
  <c r="O490" i="14"/>
  <c r="O841" i="14"/>
  <c r="O840" i="14"/>
  <c r="O997" i="14"/>
  <c r="O996" i="14"/>
  <c r="O998" i="14"/>
  <c r="O1331" i="14"/>
  <c r="O1332" i="14"/>
  <c r="O688" i="14"/>
  <c r="O689" i="14"/>
  <c r="O690" i="14"/>
  <c r="O1333" i="14"/>
  <c r="O1334" i="14"/>
  <c r="O1906" i="14"/>
  <c r="O1907" i="14"/>
  <c r="O1908" i="14"/>
  <c r="O1909" i="14"/>
  <c r="O15" i="14"/>
  <c r="O13" i="14"/>
  <c r="O14" i="14"/>
  <c r="O184" i="14"/>
  <c r="O185" i="14"/>
  <c r="O351" i="14"/>
  <c r="O352" i="14"/>
  <c r="O349" i="14"/>
  <c r="O350" i="14"/>
  <c r="O520" i="14"/>
  <c r="O521" i="14"/>
  <c r="O523" i="14"/>
  <c r="O522" i="14"/>
  <c r="O683" i="14"/>
  <c r="O684" i="14"/>
  <c r="O869" i="14"/>
  <c r="O868" i="14"/>
  <c r="O866" i="14"/>
  <c r="O867" i="14"/>
  <c r="O1026" i="14"/>
  <c r="O1027" i="14"/>
  <c r="O1193" i="14"/>
  <c r="O1194" i="14"/>
  <c r="O1192" i="14"/>
  <c r="O1191" i="14"/>
  <c r="O1365" i="14"/>
  <c r="O1364" i="14"/>
  <c r="O1512" i="14"/>
  <c r="O1513" i="14"/>
  <c r="O88" i="14"/>
  <c r="O89" i="14"/>
  <c r="O90" i="14"/>
  <c r="O282" i="14"/>
  <c r="O283" i="14"/>
  <c r="O451" i="14"/>
  <c r="O453" i="14"/>
  <c r="O454" i="14"/>
  <c r="O452" i="14"/>
  <c r="O622" i="14"/>
  <c r="O621" i="14"/>
  <c r="O957" i="14"/>
  <c r="O955" i="14"/>
  <c r="O956" i="14"/>
  <c r="O223" i="14"/>
  <c r="O222" i="14"/>
  <c r="O391" i="14"/>
  <c r="O392" i="14"/>
  <c r="O559" i="14"/>
  <c r="O561" i="14"/>
  <c r="O558" i="14"/>
  <c r="O560" i="14"/>
  <c r="O562" i="14"/>
  <c r="O725" i="14"/>
  <c r="O726" i="14"/>
  <c r="O727" i="14"/>
  <c r="O728" i="14"/>
  <c r="O1061" i="14"/>
  <c r="O1060" i="14"/>
  <c r="O1059" i="14"/>
  <c r="O1231" i="14"/>
  <c r="O1230" i="14"/>
  <c r="O1232" i="14"/>
  <c r="O1234" i="14"/>
  <c r="O1233" i="14"/>
  <c r="O1558" i="14"/>
  <c r="O1559" i="14"/>
  <c r="O1560" i="14"/>
  <c r="O1557" i="14"/>
  <c r="O1181" i="14"/>
  <c r="O1183" i="14"/>
  <c r="O1182" i="14"/>
  <c r="O1184" i="14"/>
  <c r="O1355" i="14"/>
  <c r="O1356" i="14"/>
  <c r="O1507" i="14"/>
  <c r="O1506" i="14"/>
  <c r="O1679" i="14"/>
  <c r="O1680" i="14"/>
  <c r="O1830" i="14"/>
  <c r="O1829" i="14"/>
  <c r="O1988" i="14"/>
  <c r="O1989" i="14"/>
  <c r="O1987" i="14"/>
  <c r="O1774" i="14"/>
  <c r="O1775" i="14"/>
  <c r="O1773" i="14"/>
  <c r="O1772" i="14"/>
  <c r="O2086" i="14"/>
  <c r="O2084" i="14"/>
  <c r="O2085" i="14"/>
  <c r="O119" i="14"/>
  <c r="O117" i="14"/>
  <c r="O118" i="14"/>
  <c r="O287" i="14"/>
  <c r="O286" i="14"/>
  <c r="O459" i="14"/>
  <c r="O460" i="14"/>
  <c r="O625" i="14"/>
  <c r="O624" i="14"/>
  <c r="O801" i="14"/>
  <c r="O800" i="14"/>
  <c r="O961" i="14"/>
  <c r="O959" i="14"/>
  <c r="O960" i="14"/>
  <c r="O1125" i="14"/>
  <c r="O1124" i="14"/>
  <c r="O1123" i="14"/>
  <c r="O1295" i="14"/>
  <c r="O1294" i="14"/>
  <c r="O1455" i="14"/>
  <c r="O1454" i="14"/>
  <c r="O1456" i="14"/>
  <c r="O1858" i="14"/>
  <c r="O1856" i="14"/>
  <c r="O1857" i="14"/>
  <c r="O2015" i="14"/>
  <c r="O2016" i="14"/>
  <c r="O1796" i="14"/>
  <c r="O1795" i="14"/>
  <c r="O1954" i="14"/>
  <c r="O1953" i="14"/>
  <c r="O1955" i="14"/>
  <c r="O144" i="14"/>
  <c r="O145" i="14"/>
  <c r="O481" i="14"/>
  <c r="O482" i="14"/>
  <c r="O650" i="14"/>
  <c r="O651" i="14"/>
  <c r="O652" i="14"/>
  <c r="O831" i="14"/>
  <c r="O832" i="14"/>
  <c r="O985" i="14"/>
  <c r="O986" i="14"/>
  <c r="O987" i="14"/>
  <c r="O988" i="14"/>
  <c r="O1149" i="14"/>
  <c r="O1151" i="14"/>
  <c r="O1150" i="14"/>
  <c r="O1323" i="14"/>
  <c r="O1322" i="14"/>
  <c r="O1321" i="14"/>
  <c r="O1478" i="14"/>
  <c r="O1479" i="14"/>
  <c r="O1652" i="14"/>
  <c r="O1653" i="14"/>
  <c r="O1802" i="14"/>
  <c r="O1799" i="14"/>
  <c r="O1800" i="14"/>
  <c r="O1801" i="14"/>
  <c r="O1958" i="14"/>
  <c r="O1959" i="14"/>
  <c r="O146" i="14"/>
  <c r="O147" i="14"/>
  <c r="O148" i="14"/>
  <c r="O317" i="14"/>
  <c r="O316" i="14"/>
  <c r="O483" i="14"/>
  <c r="O485" i="14"/>
  <c r="O486" i="14"/>
  <c r="O484" i="14"/>
  <c r="O837" i="14"/>
  <c r="O833" i="14"/>
  <c r="O836" i="14"/>
  <c r="O834" i="14"/>
  <c r="O835" i="14"/>
  <c r="O989" i="14"/>
  <c r="O990" i="14"/>
  <c r="O1153" i="14"/>
  <c r="O1152" i="14"/>
  <c r="O1324" i="14"/>
  <c r="O1325" i="14"/>
  <c r="O1326" i="14"/>
  <c r="O1483" i="14"/>
  <c r="O1481" i="14"/>
  <c r="O1482" i="14"/>
  <c r="O1480" i="14"/>
  <c r="O1960" i="14"/>
  <c r="O1961" i="14"/>
  <c r="O2114" i="14"/>
  <c r="O2116" i="14"/>
  <c r="O2113" i="14"/>
  <c r="O2115" i="14"/>
  <c r="O173" i="14"/>
  <c r="O172" i="14"/>
  <c r="O341" i="14"/>
  <c r="O340" i="14"/>
  <c r="O507" i="14"/>
  <c r="O509" i="14"/>
  <c r="O506" i="14"/>
  <c r="O508" i="14"/>
  <c r="O26" i="14"/>
  <c r="O27" i="14"/>
  <c r="O362" i="14"/>
  <c r="O363" i="14"/>
  <c r="O533" i="14"/>
  <c r="O534" i="14"/>
  <c r="O693" i="14"/>
  <c r="O694" i="14"/>
  <c r="O691" i="14"/>
  <c r="O692" i="14"/>
  <c r="O881" i="14"/>
  <c r="O882" i="14"/>
  <c r="O883" i="14"/>
  <c r="O1035" i="14"/>
  <c r="O1036" i="14"/>
  <c r="O1203" i="14"/>
  <c r="O1205" i="14"/>
  <c r="O1204" i="14"/>
  <c r="O1371" i="14"/>
  <c r="O1374" i="14"/>
  <c r="O1372" i="14"/>
  <c r="O1373" i="14"/>
  <c r="O1526" i="14"/>
  <c r="O1527" i="14"/>
  <c r="O1528" i="14"/>
  <c r="O1529" i="14"/>
  <c r="O1698" i="14"/>
  <c r="O1699" i="14"/>
  <c r="O742" i="14"/>
  <c r="O743" i="14"/>
  <c r="O913" i="14"/>
  <c r="O911" i="14"/>
  <c r="O912" i="14"/>
  <c r="O1247" i="14"/>
  <c r="O1248" i="14"/>
  <c r="O1249" i="14"/>
  <c r="O1405" i="14"/>
  <c r="O1404" i="14"/>
  <c r="O1574" i="14"/>
  <c r="O1575" i="14"/>
  <c r="O1576" i="14"/>
  <c r="O1571" i="14"/>
  <c r="O1572" i="14"/>
  <c r="O1573" i="14"/>
  <c r="O1726" i="14"/>
  <c r="O1727" i="14"/>
  <c r="O1725" i="14"/>
  <c r="O1878" i="14"/>
  <c r="O1877" i="14"/>
  <c r="O2046" i="14"/>
  <c r="O2047" i="14"/>
  <c r="O2048" i="14"/>
  <c r="O2049" i="14"/>
  <c r="O1828" i="14"/>
  <c r="O1827" i="14"/>
  <c r="O2006" i="14"/>
  <c r="O2005" i="14"/>
  <c r="O2007" i="14"/>
  <c r="O2008" i="14"/>
  <c r="O39" i="14"/>
  <c r="O37" i="14"/>
  <c r="O38" i="14"/>
  <c r="O36" i="14"/>
  <c r="O199" i="14"/>
  <c r="O200" i="14"/>
  <c r="O201" i="14"/>
  <c r="O202" i="14"/>
  <c r="O198" i="14"/>
  <c r="O375" i="14"/>
  <c r="O373" i="14"/>
  <c r="O374" i="14"/>
  <c r="O544" i="14"/>
  <c r="O545" i="14"/>
  <c r="O709" i="14"/>
  <c r="O710" i="14"/>
  <c r="O708" i="14"/>
  <c r="O893" i="14"/>
  <c r="O891" i="14"/>
  <c r="O892" i="14"/>
  <c r="O1045" i="14"/>
  <c r="O1044" i="14"/>
  <c r="O1046" i="14"/>
  <c r="O1215" i="14"/>
  <c r="O1214" i="14"/>
  <c r="O1381" i="14"/>
  <c r="O1382" i="14"/>
  <c r="O1537" i="14"/>
  <c r="O1538" i="14"/>
  <c r="O1539" i="14"/>
  <c r="O1540" i="14"/>
  <c r="O1541" i="14"/>
  <c r="O111" i="14"/>
  <c r="O112" i="14"/>
  <c r="O305" i="14"/>
  <c r="O306" i="14"/>
  <c r="O475" i="14"/>
  <c r="O476" i="14"/>
  <c r="O641" i="14"/>
  <c r="O642" i="14"/>
  <c r="O817" i="14"/>
  <c r="O816" i="14"/>
  <c r="O818" i="14"/>
  <c r="O819" i="14"/>
  <c r="O820" i="14"/>
  <c r="O72" i="14"/>
  <c r="O73" i="14"/>
  <c r="O243" i="14"/>
  <c r="O244" i="14"/>
  <c r="O415" i="14"/>
  <c r="O414" i="14"/>
  <c r="O585" i="14"/>
  <c r="O584" i="14"/>
  <c r="O750" i="14"/>
  <c r="O751" i="14"/>
  <c r="O752" i="14"/>
  <c r="O753" i="14"/>
  <c r="O919" i="14"/>
  <c r="O920" i="14"/>
  <c r="O1081" i="14"/>
  <c r="O1082" i="14"/>
  <c r="O1083" i="14"/>
  <c r="O1084" i="14"/>
  <c r="O1255" i="14"/>
  <c r="O1253" i="14"/>
  <c r="O1254" i="14"/>
  <c r="O1256" i="14"/>
  <c r="O1411" i="14"/>
  <c r="O1412" i="14"/>
  <c r="O1413" i="14"/>
  <c r="O1582" i="14"/>
  <c r="O1583" i="14"/>
  <c r="O1581" i="14"/>
  <c r="O1207" i="14"/>
  <c r="O1206" i="14"/>
  <c r="O1375" i="14"/>
  <c r="O1376" i="14"/>
  <c r="O1377" i="14"/>
  <c r="O1378" i="14"/>
  <c r="O1530" i="14"/>
  <c r="O1531" i="14"/>
  <c r="O1532" i="14"/>
  <c r="O1700" i="14"/>
  <c r="O1701" i="14"/>
  <c r="O1849" i="14"/>
  <c r="O1848" i="14"/>
  <c r="O2010" i="14"/>
  <c r="O2009" i="14"/>
  <c r="O1794" i="14"/>
  <c r="O1791" i="14"/>
  <c r="O1792" i="14"/>
  <c r="O1793" i="14"/>
  <c r="O1950" i="14"/>
  <c r="O1949" i="14"/>
  <c r="O1951" i="14"/>
  <c r="O1952" i="14"/>
  <c r="O2106" i="14"/>
  <c r="O2105" i="14"/>
  <c r="O2107" i="14"/>
  <c r="O141" i="14"/>
  <c r="O140" i="14"/>
  <c r="O311" i="14"/>
  <c r="O312" i="14"/>
  <c r="O310" i="14"/>
  <c r="O647" i="14"/>
  <c r="O646" i="14"/>
  <c r="O829" i="14"/>
  <c r="O825" i="14"/>
  <c r="O826" i="14"/>
  <c r="O827" i="14"/>
  <c r="O828" i="14"/>
  <c r="O981" i="14"/>
  <c r="O982" i="14"/>
  <c r="O1315" i="14"/>
  <c r="O1314" i="14"/>
  <c r="O1316" i="14"/>
  <c r="O1317" i="14"/>
  <c r="O1472" i="14"/>
  <c r="O1473" i="14"/>
  <c r="O1474" i="14"/>
  <c r="O1647" i="14"/>
  <c r="O1648" i="14"/>
  <c r="O1649" i="14"/>
  <c r="O1718" i="14"/>
  <c r="O1717" i="14"/>
  <c r="O1871" i="14"/>
  <c r="O1872" i="14"/>
  <c r="O2041" i="14"/>
  <c r="O2040" i="14"/>
  <c r="O1974" i="14"/>
  <c r="O1973" i="14"/>
  <c r="O2126" i="14"/>
  <c r="O2127" i="14"/>
  <c r="O2128" i="14"/>
  <c r="O167" i="14"/>
  <c r="O168" i="14"/>
  <c r="O169" i="14"/>
  <c r="O165" i="14"/>
  <c r="O166" i="14"/>
  <c r="O336" i="14"/>
  <c r="O337" i="14"/>
  <c r="O851" i="14"/>
  <c r="O852" i="14"/>
  <c r="O1009" i="14"/>
  <c r="O1008" i="14"/>
  <c r="O1169" i="14"/>
  <c r="O1172" i="14"/>
  <c r="O1170" i="14"/>
  <c r="O1171" i="14"/>
  <c r="O1347" i="14"/>
  <c r="O1344" i="14"/>
  <c r="O1345" i="14"/>
  <c r="O1346" i="14"/>
  <c r="O1496" i="14"/>
  <c r="O1497" i="14"/>
  <c r="O1670" i="14"/>
  <c r="O1671" i="14"/>
  <c r="O1672" i="14"/>
  <c r="O1669" i="14"/>
  <c r="O1822" i="14"/>
  <c r="O1819" i="14"/>
  <c r="O1820" i="14"/>
  <c r="O1821" i="14"/>
  <c r="O1978" i="14"/>
  <c r="O1979" i="14"/>
  <c r="O1980" i="14"/>
  <c r="O1981" i="14"/>
  <c r="O2134" i="14"/>
  <c r="O2142" i="14"/>
  <c r="O2150" i="14"/>
  <c r="O2138" i="14"/>
  <c r="O2146" i="14"/>
  <c r="O2154" i="14"/>
  <c r="O2137" i="14"/>
  <c r="O2148" i="14"/>
  <c r="O2139" i="14"/>
  <c r="O2149" i="14"/>
  <c r="O2140" i="14"/>
  <c r="O2151" i="14"/>
  <c r="O2141" i="14"/>
  <c r="O2152" i="14"/>
  <c r="O2132" i="14"/>
  <c r="O2143" i="14"/>
  <c r="O2153" i="14"/>
  <c r="O2133" i="14"/>
  <c r="O2144" i="14"/>
  <c r="O2155" i="14"/>
  <c r="O2135" i="14"/>
  <c r="O2136" i="14"/>
  <c r="O2145" i="14"/>
  <c r="O2147" i="14"/>
  <c r="O2156" i="14"/>
  <c r="O170" i="14"/>
  <c r="O171" i="14"/>
  <c r="O338" i="14"/>
  <c r="O339" i="14"/>
  <c r="O503" i="14"/>
  <c r="O504" i="14"/>
  <c r="O505" i="14"/>
  <c r="O671" i="14"/>
  <c r="O670" i="14"/>
  <c r="O669" i="14"/>
  <c r="O853" i="14"/>
  <c r="O854" i="14"/>
  <c r="O855" i="14"/>
  <c r="O1010" i="14"/>
  <c r="O1011" i="14"/>
  <c r="O1173" i="14"/>
  <c r="O1174" i="14"/>
  <c r="O1175" i="14"/>
  <c r="O1348" i="14"/>
  <c r="O1349" i="14"/>
  <c r="O1350" i="14"/>
  <c r="O1499" i="14"/>
  <c r="O1498" i="14"/>
  <c r="O1674" i="14"/>
  <c r="O1673" i="14"/>
  <c r="O1675" i="14"/>
  <c r="O23" i="14"/>
  <c r="O24" i="14"/>
  <c r="O25" i="14"/>
  <c r="O22" i="14"/>
  <c r="O191" i="14"/>
  <c r="O189" i="14"/>
  <c r="O190" i="14"/>
  <c r="O359" i="14"/>
  <c r="O360" i="14"/>
  <c r="O361" i="14"/>
  <c r="O531" i="14"/>
  <c r="O532" i="14"/>
  <c r="O530" i="14"/>
  <c r="O49" i="14"/>
  <c r="O50" i="14"/>
  <c r="O215" i="14"/>
  <c r="O216" i="14"/>
  <c r="O217" i="14"/>
  <c r="O555" i="14"/>
  <c r="O556" i="14"/>
  <c r="O720" i="14"/>
  <c r="O721" i="14"/>
  <c r="O1055" i="14"/>
  <c r="O1056" i="14"/>
  <c r="O1224" i="14"/>
  <c r="O1225" i="14"/>
  <c r="O1391" i="14"/>
  <c r="O1390" i="14"/>
  <c r="O1392" i="14"/>
  <c r="O1393" i="14"/>
  <c r="O1551" i="14"/>
  <c r="O1552" i="14"/>
  <c r="O1712" i="14"/>
  <c r="O1713" i="14"/>
  <c r="O765" i="14"/>
  <c r="O766" i="14"/>
  <c r="O763" i="14"/>
  <c r="O764" i="14"/>
  <c r="O1093" i="14"/>
  <c r="O1092" i="14"/>
  <c r="O1094" i="14"/>
  <c r="O1267" i="14"/>
  <c r="O1265" i="14"/>
  <c r="O1266" i="14"/>
  <c r="O1424" i="14"/>
  <c r="O1425" i="14"/>
  <c r="O1594" i="14"/>
  <c r="O1597" i="14"/>
  <c r="O1595" i="14"/>
  <c r="O1596" i="14"/>
  <c r="O1746" i="14"/>
  <c r="O1744" i="14"/>
  <c r="O1745" i="14"/>
  <c r="O1898" i="14"/>
  <c r="O1899" i="14"/>
  <c r="O2062" i="14"/>
  <c r="O2063" i="14"/>
  <c r="O1846" i="14"/>
  <c r="O1847" i="14"/>
  <c r="O1738" i="14"/>
  <c r="O1737" i="14"/>
  <c r="O1739" i="14"/>
  <c r="O1994" i="14"/>
  <c r="O1993" i="14"/>
  <c r="O16" i="14"/>
  <c r="O17" i="14"/>
  <c r="O18" i="14"/>
  <c r="O525" i="14"/>
  <c r="O524" i="14"/>
  <c r="O870" i="14"/>
  <c r="O871" i="14"/>
  <c r="O872" i="14"/>
  <c r="O1029" i="14"/>
  <c r="O1028" i="14"/>
  <c r="O1030" i="14"/>
  <c r="O1197" i="14"/>
  <c r="O1195" i="14"/>
  <c r="O1196" i="14"/>
  <c r="O1515" i="14"/>
  <c r="O1514" i="14"/>
  <c r="O1516" i="14"/>
  <c r="O1517" i="14"/>
  <c r="O1686" i="14"/>
  <c r="O1687" i="14"/>
  <c r="O1688" i="14"/>
  <c r="O1690" i="14"/>
  <c r="O1689" i="14"/>
  <c r="O1839" i="14"/>
  <c r="O1840" i="14"/>
  <c r="O1841" i="14"/>
  <c r="O1998" i="14"/>
  <c r="O1999" i="14"/>
  <c r="O2000" i="14"/>
  <c r="O1996" i="14"/>
  <c r="O1997" i="14"/>
  <c r="O19" i="14"/>
  <c r="O21" i="14"/>
  <c r="O20" i="14"/>
  <c r="O187" i="14"/>
  <c r="O188" i="14"/>
  <c r="O354" i="14"/>
  <c r="O355" i="14"/>
  <c r="O357" i="14"/>
  <c r="O358" i="14"/>
  <c r="O356" i="14"/>
  <c r="O527" i="14"/>
  <c r="O528" i="14"/>
  <c r="O529" i="14"/>
  <c r="O526" i="14"/>
  <c r="O686" i="14"/>
  <c r="O687" i="14"/>
  <c r="O873" i="14"/>
  <c r="O874" i="14"/>
  <c r="O876" i="14"/>
  <c r="O875" i="14"/>
  <c r="O1033" i="14"/>
  <c r="O1031" i="14"/>
  <c r="O1032" i="14"/>
  <c r="O1199" i="14"/>
  <c r="O1198" i="14"/>
  <c r="O1367" i="14"/>
  <c r="O1368" i="14"/>
  <c r="O1369" i="14"/>
  <c r="O1518" i="14"/>
  <c r="O1519" i="14"/>
  <c r="O1520" i="14"/>
  <c r="O1521" i="14"/>
  <c r="O1691" i="14"/>
  <c r="O1692" i="14"/>
  <c r="O1693" i="14"/>
  <c r="O1842" i="14"/>
  <c r="O1843" i="14"/>
  <c r="O1844" i="14"/>
  <c r="O2002" i="14"/>
  <c r="O2001" i="14"/>
  <c r="O47" i="14"/>
  <c r="O48" i="14"/>
  <c r="O45" i="14"/>
  <c r="O46" i="14"/>
  <c r="O211" i="14"/>
  <c r="O213" i="14"/>
  <c r="O214" i="14"/>
  <c r="O212" i="14"/>
  <c r="O551" i="14"/>
  <c r="O553" i="14"/>
  <c r="O552" i="14"/>
  <c r="O554" i="14"/>
  <c r="O64" i="14"/>
  <c r="O65" i="14"/>
  <c r="O66" i="14"/>
  <c r="O407" i="14"/>
  <c r="O408" i="14"/>
  <c r="O409" i="14"/>
  <c r="O575" i="14"/>
  <c r="O577" i="14"/>
  <c r="O576" i="14"/>
  <c r="O578" i="14"/>
  <c r="O744" i="14"/>
  <c r="O745" i="14"/>
  <c r="O746" i="14"/>
  <c r="O914" i="14"/>
  <c r="O915" i="14"/>
  <c r="O1073" i="14"/>
  <c r="O1072" i="14"/>
  <c r="O1074" i="14"/>
  <c r="O1251" i="14"/>
  <c r="O1250" i="14"/>
  <c r="O1407" i="14"/>
  <c r="O1408" i="14"/>
  <c r="O1406" i="14"/>
  <c r="O1577" i="14"/>
  <c r="O1578" i="14"/>
  <c r="O1728" i="14"/>
  <c r="O1729" i="14"/>
  <c r="O793" i="14"/>
  <c r="O792" i="14"/>
  <c r="O949" i="14"/>
  <c r="O953" i="14"/>
  <c r="O950" i="14"/>
  <c r="O951" i="14"/>
  <c r="O952" i="14"/>
  <c r="O1114" i="14"/>
  <c r="O1115" i="14"/>
  <c r="O1116" i="14"/>
  <c r="O1287" i="14"/>
  <c r="O1288" i="14"/>
  <c r="O1443" i="14"/>
  <c r="O1442" i="14"/>
  <c r="O1444" i="14"/>
  <c r="O1618" i="14"/>
  <c r="O1619" i="14"/>
  <c r="O1766" i="14"/>
  <c r="O1764" i="14"/>
  <c r="O1765" i="14"/>
  <c r="O1922" i="14"/>
  <c r="O1924" i="14"/>
  <c r="O1923" i="14"/>
  <c r="O2078" i="14"/>
  <c r="O2076" i="14"/>
  <c r="O2077" i="14"/>
  <c r="O2079" i="14"/>
  <c r="O1866" i="14"/>
  <c r="O1865" i="14"/>
  <c r="O1867" i="14"/>
  <c r="O588" i="14"/>
  <c r="O589" i="14"/>
  <c r="O925" i="14"/>
  <c r="O924" i="14"/>
  <c r="O926" i="14"/>
  <c r="O1416" i="14"/>
  <c r="O1417" i="14"/>
  <c r="O155" i="14"/>
  <c r="O157" i="14"/>
  <c r="O156" i="14"/>
  <c r="O343" i="14"/>
  <c r="O344" i="14"/>
  <c r="O1017" i="14"/>
  <c r="O1018" i="14"/>
  <c r="O1016" i="14"/>
  <c r="O1015" i="14"/>
  <c r="O455" i="14"/>
  <c r="O456" i="14"/>
  <c r="O457" i="14"/>
  <c r="O458" i="14"/>
  <c r="O1624" i="14"/>
  <c r="O1626" i="14"/>
  <c r="O1625" i="14"/>
  <c r="O2052" i="14"/>
  <c r="O2051" i="14"/>
  <c r="O1216" i="14"/>
  <c r="O1217" i="14"/>
  <c r="O1218" i="14"/>
  <c r="O1383" i="14"/>
  <c r="O1384" i="14"/>
  <c r="O1385" i="14"/>
  <c r="O1706" i="14"/>
  <c r="O1705" i="14"/>
  <c r="O2018" i="14"/>
  <c r="O2017" i="14"/>
  <c r="O42" i="14"/>
  <c r="O43" i="14"/>
  <c r="O44" i="14"/>
  <c r="O208" i="14"/>
  <c r="O209" i="14"/>
  <c r="O210" i="14"/>
  <c r="O383" i="14"/>
  <c r="O381" i="14"/>
  <c r="O382" i="14"/>
  <c r="O380" i="14"/>
  <c r="O549" i="14"/>
  <c r="O550" i="14"/>
  <c r="O548" i="14"/>
  <c r="O714" i="14"/>
  <c r="O715" i="14"/>
  <c r="O716" i="14"/>
  <c r="O895" i="14"/>
  <c r="O896" i="14"/>
  <c r="O1049" i="14"/>
  <c r="O1050" i="14"/>
  <c r="O1051" i="14"/>
  <c r="O1052" i="14"/>
  <c r="O1219" i="14"/>
  <c r="O1220" i="14"/>
  <c r="O1387" i="14"/>
  <c r="O1386" i="14"/>
  <c r="O1546" i="14"/>
  <c r="O1547" i="14"/>
  <c r="O1548" i="14"/>
  <c r="O1707" i="14"/>
  <c r="O1708" i="14"/>
  <c r="O1862" i="14"/>
  <c r="O1860" i="14"/>
  <c r="O1861" i="14"/>
  <c r="O2022" i="14"/>
  <c r="O2020" i="14"/>
  <c r="O2021" i="14"/>
  <c r="O2019" i="14"/>
  <c r="O403" i="14"/>
  <c r="O405" i="14"/>
  <c r="O406" i="14"/>
  <c r="O404" i="14"/>
  <c r="O813" i="14"/>
  <c r="O811" i="14"/>
  <c r="O812" i="14"/>
  <c r="O1638" i="14"/>
  <c r="O1639" i="14"/>
  <c r="O1637" i="14"/>
  <c r="O1786" i="14"/>
  <c r="O1785" i="14"/>
  <c r="O1787" i="14"/>
  <c r="O1939" i="14"/>
  <c r="O1940" i="14"/>
  <c r="O1941" i="14"/>
  <c r="O2095" i="14"/>
  <c r="O2096" i="14"/>
  <c r="O2097" i="14"/>
  <c r="O2102" i="14"/>
  <c r="O2098" i="14"/>
  <c r="O2099" i="14"/>
  <c r="O2100" i="14"/>
  <c r="O2101" i="14"/>
  <c r="O225" i="14"/>
  <c r="O226" i="14"/>
  <c r="O227" i="14"/>
  <c r="O567" i="14"/>
  <c r="O566" i="14"/>
  <c r="O733" i="14"/>
  <c r="O734" i="14"/>
  <c r="O735" i="14"/>
  <c r="O736" i="14"/>
  <c r="O906" i="14"/>
  <c r="O907" i="14"/>
  <c r="O1239" i="14"/>
  <c r="O1237" i="14"/>
  <c r="O1238" i="14"/>
  <c r="O1399" i="14"/>
  <c r="O1398" i="14"/>
  <c r="O77" i="14"/>
  <c r="O76" i="14"/>
  <c r="O248" i="14"/>
  <c r="O249" i="14"/>
  <c r="O250" i="14"/>
  <c r="O418" i="14"/>
  <c r="O419" i="14"/>
  <c r="O420" i="14"/>
  <c r="O755" i="14"/>
  <c r="O756" i="14"/>
  <c r="O1259" i="14"/>
  <c r="O1258" i="14"/>
  <c r="O1590" i="14"/>
  <c r="O1588" i="14"/>
  <c r="O1589" i="14"/>
  <c r="O861" i="14"/>
  <c r="O860" i="14"/>
  <c r="O113" i="14"/>
  <c r="O114" i="14"/>
  <c r="O115" i="14"/>
  <c r="O116" i="14"/>
  <c r="O285" i="14"/>
  <c r="O284" i="14"/>
  <c r="O797" i="14"/>
  <c r="O798" i="14"/>
  <c r="O799" i="14"/>
  <c r="O1451" i="14"/>
  <c r="O1450" i="14"/>
  <c r="O1452" i="14"/>
  <c r="O1453" i="14"/>
  <c r="O1077" i="14"/>
  <c r="O1075" i="14"/>
  <c r="O1076" i="14"/>
  <c r="O1078" i="14"/>
  <c r="O1079" i="14"/>
  <c r="O1080" i="14"/>
  <c r="O1409" i="14"/>
  <c r="O1410" i="14"/>
  <c r="O1579" i="14"/>
  <c r="O1580" i="14"/>
  <c r="O1730" i="14"/>
  <c r="O1731" i="14"/>
  <c r="O1732" i="14"/>
  <c r="O1882" i="14"/>
  <c r="O1881" i="14"/>
  <c r="O1883" i="14"/>
  <c r="O1880" i="14"/>
  <c r="O1834" i="14"/>
  <c r="O1831" i="14"/>
  <c r="O1832" i="14"/>
  <c r="O1833" i="14"/>
  <c r="O1990" i="14"/>
  <c r="O1991" i="14"/>
  <c r="O1992" i="14"/>
  <c r="O10" i="14"/>
  <c r="O11" i="14"/>
  <c r="O12" i="14"/>
  <c r="O183" i="14"/>
  <c r="O182" i="14"/>
  <c r="O346" i="14"/>
  <c r="O347" i="14"/>
  <c r="O348" i="14"/>
  <c r="O519" i="14"/>
  <c r="O518" i="14"/>
  <c r="O681" i="14"/>
  <c r="O682" i="14"/>
  <c r="O865" i="14"/>
  <c r="O864" i="14"/>
  <c r="O1025" i="14"/>
  <c r="O1023" i="14"/>
  <c r="O1024" i="14"/>
  <c r="O1363" i="14"/>
  <c r="O1361" i="14"/>
  <c r="O1362" i="14"/>
  <c r="O1510" i="14"/>
  <c r="O1511" i="14"/>
  <c r="O1755" i="14"/>
  <c r="O1756" i="14"/>
  <c r="O1757" i="14"/>
  <c r="O1914" i="14"/>
  <c r="O1913" i="14"/>
  <c r="O2070" i="14"/>
  <c r="O2069" i="14"/>
  <c r="O2014" i="14"/>
  <c r="O2013" i="14"/>
  <c r="O40" i="14"/>
  <c r="O41" i="14"/>
  <c r="O207" i="14"/>
  <c r="O203" i="14"/>
  <c r="O205" i="14"/>
  <c r="O206" i="14"/>
  <c r="O204" i="14"/>
  <c r="O376" i="14"/>
  <c r="O377" i="14"/>
  <c r="O378" i="14"/>
  <c r="O379" i="14"/>
  <c r="O547" i="14"/>
  <c r="O546" i="14"/>
  <c r="O711" i="14"/>
  <c r="O712" i="14"/>
  <c r="O713" i="14"/>
  <c r="O1047" i="14"/>
  <c r="O1048" i="14"/>
  <c r="O1542" i="14"/>
  <c r="O1543" i="14"/>
  <c r="O1544" i="14"/>
  <c r="O1545" i="14"/>
  <c r="O233" i="14"/>
  <c r="O234" i="14"/>
  <c r="O235" i="14"/>
  <c r="O236" i="14"/>
  <c r="O574" i="14"/>
  <c r="O573" i="14"/>
  <c r="O87" i="14"/>
  <c r="O85" i="14"/>
  <c r="O86" i="14"/>
  <c r="O261" i="14"/>
  <c r="O260" i="14"/>
  <c r="O431" i="14"/>
  <c r="O432" i="14"/>
  <c r="O430" i="14"/>
  <c r="O599" i="14"/>
  <c r="O598" i="14"/>
  <c r="O767" i="14"/>
  <c r="O768" i="14"/>
  <c r="O769" i="14"/>
  <c r="O770" i="14"/>
  <c r="O933" i="14"/>
  <c r="O934" i="14"/>
  <c r="O1097" i="14"/>
  <c r="O1095" i="14"/>
  <c r="O1096" i="14"/>
  <c r="O1271" i="14"/>
  <c r="O1269" i="14"/>
  <c r="O1270" i="14"/>
  <c r="O1268" i="14"/>
  <c r="O1427" i="14"/>
  <c r="O1426" i="14"/>
  <c r="O1428" i="14"/>
  <c r="O1598" i="14"/>
  <c r="O1599" i="14"/>
  <c r="O97" i="14"/>
  <c r="O98" i="14"/>
  <c r="O99" i="14"/>
  <c r="O100" i="14"/>
  <c r="O271" i="14"/>
  <c r="O272" i="14"/>
  <c r="O609" i="14"/>
  <c r="O610" i="14"/>
  <c r="O782" i="14"/>
  <c r="O783" i="14"/>
  <c r="O785" i="14"/>
  <c r="O784" i="14"/>
  <c r="O941" i="14"/>
  <c r="O940" i="14"/>
  <c r="O1105" i="14"/>
  <c r="O1106" i="14"/>
  <c r="O1107" i="14"/>
  <c r="O1435" i="14"/>
  <c r="O1436" i="14"/>
  <c r="O1437" i="14"/>
  <c r="O1438" i="14"/>
  <c r="O1609" i="14"/>
  <c r="O1610" i="14"/>
  <c r="O5" i="14"/>
  <c r="O6" i="14"/>
  <c r="O365" i="14"/>
  <c r="O366" i="14"/>
  <c r="O364" i="14"/>
  <c r="O535" i="14"/>
  <c r="O536" i="14"/>
  <c r="O537" i="14"/>
  <c r="O695" i="14"/>
  <c r="O696" i="14"/>
  <c r="O697" i="14"/>
  <c r="O885" i="14"/>
  <c r="O884" i="14"/>
  <c r="O886" i="14"/>
  <c r="O1037" i="14"/>
  <c r="O1038" i="14"/>
  <c r="O136" i="14"/>
  <c r="O137" i="14"/>
  <c r="O138" i="14"/>
  <c r="O139" i="14"/>
  <c r="O307" i="14"/>
  <c r="O309" i="14"/>
  <c r="O308" i="14"/>
  <c r="O477" i="14"/>
  <c r="O478" i="14"/>
  <c r="O645" i="14"/>
  <c r="O644" i="14"/>
  <c r="O643" i="14"/>
  <c r="O821" i="14"/>
  <c r="O822" i="14"/>
  <c r="O823" i="14"/>
  <c r="O824" i="14"/>
  <c r="O978" i="14"/>
  <c r="O979" i="14"/>
  <c r="O980" i="14"/>
  <c r="O1142" i="14"/>
  <c r="O1143" i="14"/>
  <c r="O1144" i="14"/>
  <c r="O1311" i="14"/>
  <c r="O1312" i="14"/>
  <c r="O1313" i="14"/>
  <c r="O1310" i="14"/>
  <c r="O1471" i="14"/>
  <c r="O1469" i="14"/>
  <c r="O1470" i="14"/>
  <c r="O1098" i="14"/>
  <c r="O1099" i="14"/>
  <c r="O1100" i="14"/>
  <c r="O1272" i="14"/>
  <c r="O1273" i="14"/>
  <c r="O1274" i="14"/>
  <c r="O1429" i="14"/>
  <c r="O1430" i="14"/>
  <c r="O1600" i="14"/>
  <c r="O1601" i="14"/>
  <c r="O1602" i="14"/>
  <c r="O1748" i="14"/>
  <c r="O1749" i="14"/>
  <c r="O1903" i="14"/>
  <c r="O1904" i="14"/>
  <c r="O1905" i="14"/>
  <c r="O2066" i="14"/>
  <c r="O2065" i="14"/>
  <c r="O1854" i="14"/>
  <c r="O1850" i="14"/>
  <c r="O1851" i="14"/>
  <c r="O1852" i="14"/>
  <c r="O1853" i="14"/>
  <c r="O2011" i="14"/>
  <c r="O2012" i="14"/>
  <c r="O34" i="14"/>
  <c r="O35" i="14"/>
  <c r="O195" i="14"/>
  <c r="O197" i="14"/>
  <c r="O196" i="14"/>
  <c r="O369" i="14"/>
  <c r="O370" i="14"/>
  <c r="O371" i="14"/>
  <c r="O372" i="14"/>
  <c r="O543" i="14"/>
  <c r="O541" i="14"/>
  <c r="O542" i="14"/>
  <c r="O540" i="14"/>
  <c r="O703" i="14"/>
  <c r="O704" i="14"/>
  <c r="O705" i="14"/>
  <c r="O706" i="14"/>
  <c r="O707" i="14"/>
  <c r="O889" i="14"/>
  <c r="O890" i="14"/>
  <c r="O1041" i="14"/>
  <c r="O1042" i="14"/>
  <c r="O1043" i="14"/>
  <c r="O1211" i="14"/>
  <c r="O1212" i="14"/>
  <c r="O1213" i="14"/>
  <c r="O1535" i="14"/>
  <c r="O1536" i="14"/>
  <c r="O1778" i="14"/>
  <c r="O1779" i="14"/>
  <c r="O1780" i="14"/>
  <c r="O1781" i="14"/>
  <c r="O2090" i="14"/>
  <c r="O2091" i="14"/>
  <c r="O2038" i="14"/>
  <c r="O2036" i="14"/>
  <c r="O2037" i="14"/>
  <c r="O2039" i="14"/>
  <c r="O59" i="14"/>
  <c r="O60" i="14"/>
  <c r="O229" i="14"/>
  <c r="O230" i="14"/>
  <c r="O228" i="14"/>
  <c r="O399" i="14"/>
  <c r="O400" i="14"/>
  <c r="O569" i="14"/>
  <c r="O570" i="14"/>
  <c r="O568" i="14"/>
  <c r="O737" i="14"/>
  <c r="O738" i="14"/>
  <c r="O1066" i="14"/>
  <c r="O1067" i="14"/>
  <c r="O1240" i="14"/>
  <c r="O1241" i="14"/>
  <c r="O1242" i="14"/>
  <c r="O1400" i="14"/>
  <c r="O1401" i="14"/>
  <c r="O1402" i="14"/>
  <c r="O1566" i="14"/>
  <c r="O1567" i="14"/>
  <c r="O1563" i="14"/>
  <c r="O1564" i="14"/>
  <c r="O1565" i="14"/>
  <c r="O1719" i="14"/>
  <c r="O1720" i="14"/>
  <c r="O1721" i="14"/>
  <c r="O1874" i="14"/>
  <c r="O1873" i="14"/>
  <c r="O1875" i="14"/>
  <c r="O61" i="14"/>
  <c r="O62" i="14"/>
  <c r="O231" i="14"/>
  <c r="O232" i="14"/>
  <c r="O401" i="14"/>
  <c r="O402" i="14"/>
  <c r="O571" i="14"/>
  <c r="O572" i="14"/>
  <c r="O741" i="14"/>
  <c r="O739" i="14"/>
  <c r="O740" i="14"/>
  <c r="O909" i="14"/>
  <c r="O910" i="14"/>
  <c r="O1069" i="14"/>
  <c r="O1070" i="14"/>
  <c r="O1068" i="14"/>
  <c r="O1243" i="14"/>
  <c r="O1244" i="14"/>
  <c r="O1245" i="14"/>
  <c r="O1246" i="14"/>
  <c r="O1568" i="14"/>
  <c r="O1569" i="14"/>
  <c r="O1570" i="14"/>
  <c r="O1722" i="14"/>
  <c r="O1723" i="14"/>
  <c r="O1724" i="14"/>
  <c r="O2043" i="14"/>
  <c r="O2044" i="14"/>
  <c r="O2045" i="14"/>
  <c r="O257" i="14"/>
  <c r="O258" i="14"/>
  <c r="O259" i="14"/>
  <c r="O427" i="14"/>
  <c r="O429" i="14"/>
  <c r="O428" i="14"/>
  <c r="O596" i="14"/>
  <c r="O597" i="14"/>
  <c r="O109" i="14"/>
  <c r="O110" i="14"/>
  <c r="O280" i="14"/>
  <c r="O281" i="14"/>
  <c r="O448" i="14"/>
  <c r="O449" i="14"/>
  <c r="O450" i="14"/>
  <c r="O619" i="14"/>
  <c r="O620" i="14"/>
  <c r="O794" i="14"/>
  <c r="O795" i="14"/>
  <c r="O1117" i="14"/>
  <c r="O1118" i="14"/>
  <c r="O1290" i="14"/>
  <c r="O1289" i="14"/>
  <c r="O1447" i="14"/>
  <c r="O1445" i="14"/>
  <c r="O1446" i="14"/>
  <c r="O1620" i="14"/>
  <c r="O1621" i="14"/>
  <c r="O655" i="14"/>
  <c r="O654" i="14"/>
  <c r="O656" i="14"/>
  <c r="O838" i="14"/>
  <c r="O839" i="14"/>
  <c r="O993" i="14"/>
  <c r="O991" i="14"/>
  <c r="O992" i="14"/>
  <c r="O994" i="14"/>
  <c r="O995" i="14"/>
  <c r="O1156" i="14"/>
  <c r="O1154" i="14"/>
  <c r="O1155" i="14"/>
  <c r="O1327" i="14"/>
  <c r="O1328" i="14"/>
  <c r="O1329" i="14"/>
  <c r="O1330" i="14"/>
  <c r="O1655" i="14"/>
  <c r="O1656" i="14"/>
  <c r="O1657" i="14"/>
  <c r="O1806" i="14"/>
  <c r="O1804" i="14"/>
  <c r="O1805" i="14"/>
  <c r="O1962" i="14"/>
  <c r="O1963" i="14"/>
  <c r="O1964" i="14"/>
  <c r="O2118" i="14"/>
  <c r="O2117" i="14"/>
  <c r="O1902" i="14"/>
  <c r="O1900" i="14"/>
  <c r="O1901" i="14"/>
  <c r="O2122" i="14"/>
  <c r="O2119" i="14"/>
  <c r="O2120" i="14"/>
  <c r="O2121" i="14"/>
  <c r="O660" i="14"/>
  <c r="O658" i="14"/>
  <c r="O659" i="14"/>
  <c r="O1814" i="14"/>
  <c r="O1812" i="14"/>
  <c r="O1813" i="14"/>
  <c r="O1165" i="14"/>
  <c r="O1167" i="14"/>
  <c r="O1164" i="14"/>
  <c r="O1166" i="14"/>
  <c r="O1163" i="14"/>
  <c r="O288" i="14"/>
  <c r="O289" i="14"/>
  <c r="O290" i="14"/>
  <c r="O463" i="14"/>
  <c r="O464" i="14"/>
  <c r="O461" i="14"/>
  <c r="O462" i="14"/>
  <c r="O626" i="14"/>
  <c r="O627" i="14"/>
  <c r="O628" i="14"/>
  <c r="O802" i="14"/>
  <c r="O803" i="14"/>
  <c r="O965" i="14"/>
  <c r="O964" i="14"/>
  <c r="O966" i="14"/>
  <c r="O962" i="14"/>
  <c r="O963" i="14"/>
  <c r="O1126" i="14"/>
  <c r="O1127" i="14"/>
  <c r="O1128" i="14"/>
  <c r="O1299" i="14"/>
  <c r="O1296" i="14"/>
  <c r="O1297" i="14"/>
  <c r="O1298" i="14"/>
  <c r="O1459" i="14"/>
  <c r="O1457" i="14"/>
  <c r="O1458" i="14"/>
  <c r="O1630" i="14"/>
  <c r="O1628" i="14"/>
  <c r="O1629" i="14"/>
  <c r="O29" i="14"/>
  <c r="O30" i="14"/>
  <c r="O28" i="14"/>
  <c r="O218" i="14"/>
  <c r="O219" i="14"/>
  <c r="O221" i="14"/>
  <c r="O220" i="14"/>
  <c r="O386" i="14"/>
  <c r="O387" i="14"/>
  <c r="O389" i="14"/>
  <c r="O390" i="14"/>
  <c r="O388" i="14"/>
  <c r="O724" i="14"/>
  <c r="O723" i="14"/>
  <c r="O722" i="14"/>
  <c r="O1057" i="14"/>
  <c r="O1058" i="14"/>
  <c r="O159" i="14"/>
  <c r="O160" i="14"/>
  <c r="O158" i="14"/>
  <c r="O328" i="14"/>
  <c r="O329" i="14"/>
  <c r="O330" i="14"/>
  <c r="O493" i="14"/>
  <c r="O494" i="14"/>
  <c r="O663" i="14"/>
  <c r="O662" i="14"/>
  <c r="O661" i="14"/>
  <c r="O845" i="14"/>
  <c r="O844" i="14"/>
  <c r="O1002" i="14"/>
  <c r="O1003" i="14"/>
  <c r="O1004" i="14"/>
  <c r="O1161" i="14"/>
  <c r="O1162" i="14"/>
  <c r="O1491" i="14"/>
  <c r="O1492" i="14"/>
  <c r="O1662" i="14"/>
  <c r="O1663" i="14"/>
  <c r="O1664" i="14"/>
  <c r="O1121" i="14"/>
  <c r="O1119" i="14"/>
  <c r="O1120" i="14"/>
  <c r="O1291" i="14"/>
  <c r="O1292" i="14"/>
  <c r="O1448" i="14"/>
  <c r="O1449" i="14"/>
  <c r="O1622" i="14"/>
  <c r="O1623" i="14"/>
  <c r="O1770" i="14"/>
  <c r="O1769" i="14"/>
  <c r="O1771" i="14"/>
  <c r="O1926" i="14"/>
  <c r="O1927" i="14"/>
  <c r="O2034" i="14"/>
  <c r="O2033" i="14"/>
  <c r="O2035" i="14"/>
  <c r="O55" i="14"/>
  <c r="O56" i="14"/>
  <c r="O54" i="14"/>
  <c r="O393" i="14"/>
  <c r="O394" i="14"/>
  <c r="O395" i="14"/>
  <c r="O563" i="14"/>
  <c r="O564" i="14"/>
  <c r="O565" i="14"/>
  <c r="O729" i="14"/>
  <c r="O730" i="14"/>
  <c r="O731" i="14"/>
  <c r="O732" i="14"/>
  <c r="O905" i="14"/>
  <c r="O903" i="14"/>
  <c r="O904" i="14"/>
  <c r="O1062" i="14"/>
  <c r="O1063" i="14"/>
  <c r="O1235" i="14"/>
  <c r="O1236" i="14"/>
  <c r="O1397" i="14"/>
  <c r="O1396" i="14"/>
  <c r="O1798" i="14"/>
  <c r="O1797" i="14"/>
  <c r="O1956" i="14"/>
  <c r="O1957" i="14"/>
  <c r="O2110" i="14"/>
  <c r="O2109" i="14"/>
  <c r="O2111" i="14"/>
  <c r="O1890" i="14"/>
  <c r="O1892" i="14"/>
  <c r="O1893" i="14"/>
  <c r="O1888" i="14"/>
  <c r="O1889" i="14"/>
  <c r="O1891" i="14"/>
  <c r="O79" i="14"/>
  <c r="O78" i="14"/>
  <c r="O251" i="14"/>
  <c r="O252" i="14"/>
  <c r="O591" i="14"/>
  <c r="O590" i="14"/>
  <c r="O592" i="14"/>
  <c r="O757" i="14"/>
  <c r="O758" i="14"/>
  <c r="O759" i="14"/>
  <c r="O929" i="14"/>
  <c r="O927" i="14"/>
  <c r="O928" i="14"/>
  <c r="O1089" i="14"/>
  <c r="O1090" i="14"/>
  <c r="O1260" i="14"/>
  <c r="O1261" i="14"/>
  <c r="O1262" i="14"/>
  <c r="O1419" i="14"/>
  <c r="O1418" i="14"/>
  <c r="O1420" i="14"/>
  <c r="O1421" i="14"/>
  <c r="O1740" i="14"/>
  <c r="O1741" i="14"/>
  <c r="O2058" i="14"/>
  <c r="O2057" i="14"/>
  <c r="O80" i="14"/>
  <c r="O81" i="14"/>
  <c r="O82" i="14"/>
  <c r="O83" i="14"/>
  <c r="O255" i="14"/>
  <c r="O256" i="14"/>
  <c r="O253" i="14"/>
  <c r="O254" i="14"/>
  <c r="O423" i="14"/>
  <c r="O424" i="14"/>
  <c r="O425" i="14"/>
  <c r="O426" i="14"/>
  <c r="O422" i="14"/>
  <c r="O593" i="14"/>
  <c r="O594" i="14"/>
  <c r="O595" i="14"/>
  <c r="O760" i="14"/>
  <c r="O761" i="14"/>
  <c r="O762" i="14"/>
  <c r="O931" i="14"/>
  <c r="O930" i="14"/>
  <c r="O1263" i="14"/>
  <c r="O1264" i="14"/>
  <c r="O1423" i="14"/>
  <c r="O1422" i="14"/>
  <c r="O1592" i="14"/>
  <c r="O1593" i="14"/>
  <c r="O1742" i="14"/>
  <c r="O1743" i="14"/>
  <c r="O1896" i="14"/>
  <c r="O1897" i="14"/>
  <c r="O2059" i="14"/>
  <c r="O2060" i="14"/>
  <c r="O2061" i="14"/>
  <c r="O106" i="14"/>
  <c r="O107" i="14"/>
  <c r="O108" i="14"/>
  <c r="O279" i="14"/>
  <c r="O277" i="14"/>
  <c r="O278" i="14"/>
  <c r="O276" i="14"/>
  <c r="O447" i="14"/>
  <c r="O446" i="14"/>
  <c r="O615" i="14"/>
  <c r="O617" i="14"/>
  <c r="O616" i="14"/>
  <c r="O618" i="14"/>
  <c r="O131" i="14"/>
  <c r="O133" i="14"/>
  <c r="O132" i="14"/>
  <c r="O303" i="14"/>
  <c r="O304" i="14"/>
  <c r="O301" i="14"/>
  <c r="O302" i="14"/>
  <c r="O300" i="14"/>
  <c r="O472" i="14"/>
  <c r="O473" i="14"/>
  <c r="O474" i="14"/>
  <c r="O639" i="14"/>
  <c r="O640" i="14"/>
  <c r="O815" i="14"/>
  <c r="O814" i="14"/>
  <c r="O973" i="14"/>
  <c r="O975" i="14"/>
  <c r="O976" i="14"/>
  <c r="O974" i="14"/>
  <c r="O1137" i="14"/>
  <c r="O1136" i="14"/>
  <c r="O1138" i="14"/>
  <c r="O1467" i="14"/>
  <c r="O1466" i="14"/>
  <c r="O1640" i="14"/>
  <c r="O1642" i="14"/>
  <c r="O1641" i="14"/>
  <c r="O1643" i="14"/>
  <c r="O673" i="14"/>
  <c r="O672" i="14"/>
  <c r="O857" i="14"/>
  <c r="O858" i="14"/>
  <c r="O856" i="14"/>
  <c r="O1177" i="14"/>
  <c r="O1178" i="14"/>
  <c r="O1176" i="14"/>
  <c r="O1500" i="14"/>
  <c r="O1501" i="14"/>
  <c r="O1502" i="14"/>
  <c r="O1503" i="14"/>
  <c r="O1826" i="14"/>
  <c r="O1824" i="14"/>
  <c r="O1825" i="14"/>
  <c r="O1983" i="14"/>
  <c r="O1984" i="14"/>
  <c r="O1767" i="14"/>
  <c r="O1768" i="14"/>
  <c r="D8" i="13"/>
  <c r="L83" i="12"/>
  <c r="L18" i="3"/>
  <c r="L9" i="3"/>
  <c r="L7" i="3"/>
  <c r="D4" i="13"/>
  <c r="D7" i="13"/>
  <c r="L6" i="3"/>
  <c r="D5" i="13"/>
  <c r="D6" i="13"/>
  <c r="L24" i="3"/>
  <c r="D3" i="13"/>
  <c r="D9" i="13"/>
  <c r="L15" i="3"/>
  <c r="L17" i="3"/>
  <c r="D2" i="13"/>
  <c r="L12" i="3"/>
  <c r="L30" i="3"/>
  <c r="L8" i="3"/>
  <c r="L27" i="3"/>
  <c r="L20" i="3"/>
  <c r="L22" i="3"/>
  <c r="L25" i="3"/>
  <c r="L13" i="3"/>
  <c r="L2" i="3"/>
  <c r="L16" i="3"/>
  <c r="L26" i="3"/>
  <c r="L5" i="3"/>
  <c r="L29" i="3"/>
  <c r="L21" i="3"/>
  <c r="L3" i="3"/>
  <c r="L10" i="3"/>
  <c r="L4" i="3"/>
  <c r="L19" i="3"/>
  <c r="L55" i="12"/>
  <c r="L54" i="12"/>
  <c r="L56" i="12"/>
  <c r="L19" i="12"/>
  <c r="L78" i="12"/>
  <c r="L82" i="12"/>
  <c r="L8" i="12"/>
  <c r="L9" i="12"/>
  <c r="L88" i="12"/>
  <c r="L51" i="12"/>
  <c r="L22" i="12"/>
  <c r="L67" i="12"/>
  <c r="L59" i="12"/>
  <c r="L28" i="12"/>
  <c r="L91" i="12"/>
  <c r="L7" i="12"/>
  <c r="L46" i="12"/>
  <c r="L34" i="12"/>
  <c r="L93" i="12"/>
  <c r="L10" i="12"/>
  <c r="L48" i="12"/>
  <c r="L45" i="12"/>
  <c r="L30" i="12"/>
  <c r="L84" i="12"/>
  <c r="L57" i="12"/>
  <c r="L76" i="12"/>
  <c r="L69" i="12"/>
  <c r="L4" i="12"/>
  <c r="L3" i="12"/>
  <c r="L61" i="12"/>
  <c r="L60" i="12"/>
  <c r="L72" i="12"/>
  <c r="L35" i="12"/>
  <c r="L38" i="12"/>
  <c r="L13" i="12"/>
  <c r="L39" i="12"/>
  <c r="L2" i="12"/>
  <c r="L90" i="12"/>
  <c r="L6" i="12"/>
  <c r="L77" i="12"/>
  <c r="L20" i="12"/>
  <c r="L17" i="12"/>
  <c r="L29" i="12"/>
  <c r="L21" i="12"/>
  <c r="L70" i="12"/>
  <c r="L42" i="12"/>
  <c r="L74" i="12"/>
  <c r="L53" i="12"/>
  <c r="L24" i="12"/>
  <c r="L25" i="12"/>
  <c r="L71" i="12"/>
  <c r="L49" i="12"/>
  <c r="L32" i="12"/>
  <c r="L52" i="12"/>
  <c r="L33" i="12"/>
  <c r="L16" i="12"/>
  <c r="L5" i="12"/>
  <c r="L62" i="12"/>
  <c r="L87" i="12"/>
  <c r="L92" i="12"/>
  <c r="L36" i="12"/>
  <c r="L81" i="12"/>
  <c r="L65" i="12"/>
  <c r="L66" i="12"/>
  <c r="L50" i="12"/>
  <c r="L94" i="12"/>
  <c r="L89" i="12"/>
  <c r="L11" i="12"/>
  <c r="L68" i="12"/>
  <c r="L64" i="12"/>
  <c r="L40" i="12"/>
  <c r="L26" i="12"/>
  <c r="L63" i="12"/>
  <c r="L80" i="12"/>
  <c r="L47" i="12"/>
  <c r="L79" i="12"/>
  <c r="L12" i="12"/>
  <c r="L15" i="12"/>
  <c r="L37" i="12"/>
  <c r="L41" i="12"/>
  <c r="L18" i="12"/>
  <c r="L31" i="12"/>
  <c r="L73" i="12"/>
  <c r="L4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FD6A84-B022-AC45-8584-52546F411B94}"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C6A4963D-0F57-224D-90A3-77E7886C1436}"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3" xr16:uid="{D809D6EB-8E8B-2B48-86B8-5557F4234361}" keepAlive="1" name="Query - customers (2)" description="Connection to the 'customers (2)' query in the workbook." type="5" refreshedVersion="8" background="1" saveData="1">
    <dbPr connection="Provider=Microsoft.Mashup.OleDb.1;Data Source=$Workbook$;Location=&quot;customers (2)&quot;;Extended Properties=&quot;&quot;" command="SELECT * FROM [customers (2)]"/>
  </connection>
  <connection id="4" xr16:uid="{2CE3C418-C156-AA47-9772-333428698A6A}" keepAlive="1" name="Query - employee_territory" description="Connection to the 'employee_territory' query in the workbook." type="5" refreshedVersion="8" background="1" saveData="1">
    <dbPr connection="Provider=Microsoft.Mashup.OleDb.1;Data Source=$Workbook$;Location=employee_territory;Extended Properties=&quot;&quot;" command="SELECT * FROM [employee_territory]"/>
  </connection>
  <connection id="5" xr16:uid="{BE40848C-96DF-814B-A531-1F2C8CAF709F}"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6" xr16:uid="{624BAD26-20C9-9E47-ABCC-8BBBED2E336F}"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7" xr16:uid="{9E0650E2-D362-7345-8CB9-E4D6FA089189}" keepAlive="1" name="Query - order_details (2)" description="Connection to the 'order_details (2)' query in the workbook." type="5" refreshedVersion="8" background="1" saveData="1">
    <dbPr connection="Provider=Microsoft.Mashup.OleDb.1;Data Source=$Workbook$;Location=&quot;order_details (2)&quot;;Extended Properties=&quot;&quot;" command="SELECT * FROM [order_details (2)]"/>
  </connection>
  <connection id="8" xr16:uid="{1788D481-93C6-554A-B638-C16688546B3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9" xr16:uid="{D9FC6D97-26A4-9B41-A0D2-2AFBAF374368}"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10" xr16:uid="{417264D9-BC1A-C145-8430-5E457D78A5DD}" keepAlive="1" name="Query - region" description="Connection to the 'region' query in the workbook." type="5" refreshedVersion="8" background="1" saveData="1">
    <dbPr connection="Provider=Microsoft.Mashup.OleDb.1;Data Source=$Workbook$;Location=region;Extended Properties=&quot;&quot;" command="SELECT * FROM [region]"/>
  </connection>
  <connection id="11" xr16:uid="{126DA3A3-B1A7-D149-B6E3-71E6536E20D9}"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12" xr16:uid="{B857F927-6B6A-FE46-8B8D-5A07625CC3BA}"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13" xr16:uid="{38D2F89A-4DE9-B94A-8571-7011DB0CB003}" keepAlive="1" name="Query - territories" description="Connection to the 'territories' query in the workbook." type="5" refreshedVersion="8" background="1" saveData="1">
    <dbPr connection="Provider=Microsoft.Mashup.OleDb.1;Data Source=$Workbook$;Location=territories;Extended Properties=&quot;&quot;" command="SELECT * FROM [territories]"/>
  </connection>
</connections>
</file>

<file path=xl/sharedStrings.xml><?xml version="1.0" encoding="utf-8"?>
<sst xmlns="http://schemas.openxmlformats.org/spreadsheetml/2006/main" count="7720" uniqueCount="1322">
  <si>
    <t>TerritoryID</t>
  </si>
  <si>
    <t>TerritoryDescription</t>
  </si>
  <si>
    <t>RegionID</t>
  </si>
  <si>
    <t xml:space="preserve">Westboro                                          </t>
  </si>
  <si>
    <t xml:space="preserve">Bedford                                           </t>
  </si>
  <si>
    <t xml:space="preserve">Georgetow                                         </t>
  </si>
  <si>
    <t xml:space="preserve">Boston                                            </t>
  </si>
  <si>
    <t xml:space="preserve">Cambridge                                         </t>
  </si>
  <si>
    <t xml:space="preserve">Braintree                                         </t>
  </si>
  <si>
    <t xml:space="preserve">Providence                                        </t>
  </si>
  <si>
    <t xml:space="preserve">Hollis                                            </t>
  </si>
  <si>
    <t xml:space="preserve">Portsmouth                                        </t>
  </si>
  <si>
    <t xml:space="preserve">Wilton                                            </t>
  </si>
  <si>
    <t xml:space="preserve">Morristown                                        </t>
  </si>
  <si>
    <t xml:space="preserve">Edison                                            </t>
  </si>
  <si>
    <t xml:space="preserve">New York                                          </t>
  </si>
  <si>
    <t xml:space="preserve">Mellvile                                          </t>
  </si>
  <si>
    <t xml:space="preserve">Fairport                                          </t>
  </si>
  <si>
    <t xml:space="preserve">Philadelphia                                      </t>
  </si>
  <si>
    <t xml:space="preserve">Neward                                            </t>
  </si>
  <si>
    <t xml:space="preserve">Rockville                                         </t>
  </si>
  <si>
    <t xml:space="preserve">Greensboro                                        </t>
  </si>
  <si>
    <t xml:space="preserve">Cary                                              </t>
  </si>
  <si>
    <t xml:space="preserve">Columbia                                          </t>
  </si>
  <si>
    <t xml:space="preserve">Atlanta                                           </t>
  </si>
  <si>
    <t xml:space="preserve">Savannah                                          </t>
  </si>
  <si>
    <t xml:space="preserve">Orlando                                           </t>
  </si>
  <si>
    <t xml:space="preserve">Tampa                                             </t>
  </si>
  <si>
    <t xml:space="preserve">Louisville                                        </t>
  </si>
  <si>
    <t xml:space="preserve">Beachwood                                         </t>
  </si>
  <si>
    <t xml:space="preserve">Findlay                                           </t>
  </si>
  <si>
    <t xml:space="preserve">Southfield                                        </t>
  </si>
  <si>
    <t xml:space="preserve">Troy                                              </t>
  </si>
  <si>
    <t xml:space="preserve">Bloomfield Hills                                  </t>
  </si>
  <si>
    <t xml:space="preserve">Racine                                            </t>
  </si>
  <si>
    <t xml:space="preserve">Roseville                                         </t>
  </si>
  <si>
    <t xml:space="preserve">Minneapolis                                       </t>
  </si>
  <si>
    <t xml:space="preserve">Hoffman Estates                                   </t>
  </si>
  <si>
    <t xml:space="preserve">Chicago                                           </t>
  </si>
  <si>
    <t xml:space="preserve">Bentonville                                       </t>
  </si>
  <si>
    <t xml:space="preserve">Dallas                                            </t>
  </si>
  <si>
    <t xml:space="preserve">Austin                                            </t>
  </si>
  <si>
    <t xml:space="preserve">Denver                                            </t>
  </si>
  <si>
    <t xml:space="preserve">Colorado Springs                                  </t>
  </si>
  <si>
    <t xml:space="preserve">Phoenix                                           </t>
  </si>
  <si>
    <t xml:space="preserve">Scottsdale                                        </t>
  </si>
  <si>
    <t xml:space="preserve">Santa Monica                                      </t>
  </si>
  <si>
    <t xml:space="preserve">Menlo Park                                        </t>
  </si>
  <si>
    <t xml:space="preserve">San Francisco                                     </t>
  </si>
  <si>
    <t xml:space="preserve">Campbell                                          </t>
  </si>
  <si>
    <t xml:space="preserve">Santa Clara                                       </t>
  </si>
  <si>
    <t xml:space="preserve">Santa Cruz                                        </t>
  </si>
  <si>
    <t xml:space="preserve">Bellevue                                          </t>
  </si>
  <si>
    <t xml:space="preserve">Redmond                                           </t>
  </si>
  <si>
    <t xml:space="preserve">Seattle                                           </t>
  </si>
  <si>
    <t>SupplierID</t>
  </si>
  <si>
    <t>CompanyName</t>
  </si>
  <si>
    <t>ContactName</t>
  </si>
  <si>
    <t>ContactTitle</t>
  </si>
  <si>
    <t>Address</t>
  </si>
  <si>
    <t>City</t>
  </si>
  <si>
    <t>Region</t>
  </si>
  <si>
    <t>PostalCode</t>
  </si>
  <si>
    <t>Country</t>
  </si>
  <si>
    <t>Phone</t>
  </si>
  <si>
    <t>Fax</t>
  </si>
  <si>
    <t>Exotic Liquids</t>
  </si>
  <si>
    <t>Charlotte Cooper</t>
  </si>
  <si>
    <t>Purchasing Manager</t>
  </si>
  <si>
    <t>49 Gilbert St.</t>
  </si>
  <si>
    <t>London</t>
  </si>
  <si>
    <t>NULL</t>
  </si>
  <si>
    <t>EC1 4SD</t>
  </si>
  <si>
    <t>UK</t>
  </si>
  <si>
    <t>(171) 555-2222</t>
  </si>
  <si>
    <t>New Orleans Cajun Delights</t>
  </si>
  <si>
    <t>Shelley Burke</t>
  </si>
  <si>
    <t>Order Administrator</t>
  </si>
  <si>
    <t>P.O. Box 78934</t>
  </si>
  <si>
    <t>New Orleans</t>
  </si>
  <si>
    <t>LA</t>
  </si>
  <si>
    <t>70117</t>
  </si>
  <si>
    <t>USA</t>
  </si>
  <si>
    <t>(100) 555-4822</t>
  </si>
  <si>
    <t>Grandma Kelly's Homestead</t>
  </si>
  <si>
    <t>Regina Murphy</t>
  </si>
  <si>
    <t>Sales Representative</t>
  </si>
  <si>
    <t>707 Oxford Rd.</t>
  </si>
  <si>
    <t>Ann Arbor</t>
  </si>
  <si>
    <t>MI</t>
  </si>
  <si>
    <t>48104</t>
  </si>
  <si>
    <t>(313) 555-5735</t>
  </si>
  <si>
    <t>(313) 555-3349</t>
  </si>
  <si>
    <t>Tokyo Traders</t>
  </si>
  <si>
    <t>Yoshi Nagase</t>
  </si>
  <si>
    <t>Marketing Manager</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</si>
  <si>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</si>
  <si>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</si>
  <si>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</si>
  <si>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</si>
  <si>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</si>
  <si>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</si>
  <si>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</si>
  <si>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</si>
  <si>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</si>
  <si>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</si>
  <si>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</si>
  <si>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</si>
  <si>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Spain</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</si>
  <si>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</si>
  <si>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</si>
  <si>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</si>
  <si>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</si>
  <si>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</si>
  <si>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</si>
  <si>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</si>
  <si>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</si>
  <si>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</si>
  <si>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</si>
  <si>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</si>
  <si>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</si>
  <si>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</si>
  <si>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</si>
  <si>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</si>
  <si>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</si>
  <si>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</si>
  <si>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</si>
  <si>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</si>
  <si>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</si>
  <si>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</si>
  <si>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</si>
  <si>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</si>
  <si>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Knckebrd AB</t>
  </si>
  <si>
    <t>Lars Peterson</t>
  </si>
  <si>
    <t>Sales Agent</t>
  </si>
  <si>
    <t>Kaloadagatan 13</t>
  </si>
  <si>
    <t>Gteborg</t>
  </si>
  <si>
    <t>S-345 67</t>
  </si>
  <si>
    <t xml:space="preserve">Sweden </t>
  </si>
  <si>
    <t>031-987 65 43</t>
  </si>
  <si>
    <t>031-987 65 91</t>
  </si>
  <si>
    <t>Refrescos Americanas LTDA</t>
  </si>
  <si>
    <t>Carlos Diaz</t>
  </si>
  <si>
    <t>Av. das Americanas 12.890</t>
  </si>
  <si>
    <t>So Paulo</t>
  </si>
  <si>
    <t>5442</t>
  </si>
  <si>
    <t>Brazil</t>
  </si>
  <si>
    <t>(11) 555 4640</t>
  </si>
  <si>
    <t>Heli Swaren GmbH &amp; Co. KG</t>
  </si>
  <si>
    <t>Petra Winkler</t>
  </si>
  <si>
    <t>Sales Manager</t>
  </si>
  <si>
    <t>Tiergartenstrae 5</t>
  </si>
  <si>
    <t>Berlin</t>
  </si>
  <si>
    <t>10785</t>
  </si>
  <si>
    <t>Germany</t>
  </si>
  <si>
    <t>(010) 9984510</t>
  </si>
  <si>
    <t>Plutzer Lebensmittelgromrkte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</si>
  <si>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</si>
  <si>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</si>
  <si>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</si>
  <si>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</si>
  <si>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</si>
  <si>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</si>
  <si>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</si>
  <si>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</si>
  <si>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</si>
  <si>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</si>
  <si>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</si>
  <si>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</si>
  <si>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</si>
  <si>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</si>
  <si>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</si>
  <si>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</si>
  <si>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</si>
  <si>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</si>
  <si>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</si>
  <si>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Italy</t>
  </si>
  <si>
    <t>(0544) 60323</t>
  </si>
  <si>
    <t>(0544) 60603</t>
  </si>
  <si>
    <t>Norske Meierier</t>
  </si>
  <si>
    <t>Beate Vileid</t>
  </si>
  <si>
    <t>Hatlevegen 5</t>
  </si>
  <si>
    <t>Sandvika</t>
  </si>
  <si>
    <t>1320</t>
  </si>
  <si>
    <t>Norway</t>
  </si>
  <si>
    <t>(0)2-953010</t>
  </si>
  <si>
    <t>Bigfoot Breweries</t>
  </si>
  <si>
    <t>Cheryl Saylor</t>
  </si>
  <si>
    <t>Regional Account Rep.</t>
  </si>
  <si>
    <t>3400 - 8th Avenue
Suite 210</t>
  </si>
  <si>
    <t>Bend</t>
  </si>
  <si>
    <t>OR</t>
  </si>
  <si>
    <t>97101</t>
  </si>
  <si>
    <t>(503) 555-9931</t>
  </si>
  <si>
    <t>Svensk Sjfda AB</t>
  </si>
  <si>
    <t>Michael Bjrn</t>
  </si>
  <si>
    <t>Brovallavgen 231</t>
  </si>
  <si>
    <t>Stockholm</t>
  </si>
  <si>
    <t>S-123 45</t>
  </si>
  <si>
    <t>Sweden</t>
  </si>
  <si>
    <t>08-123 45 67</t>
  </si>
  <si>
    <t>Aux joyeux ecclsiastiques</t>
  </si>
  <si>
    <t>Guylne Nodier</t>
  </si>
  <si>
    <t>203, Rue des Francs-Bourgeois</t>
  </si>
  <si>
    <t>Paris</t>
  </si>
  <si>
    <t>75004</t>
  </si>
  <si>
    <t>France</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</si>
  <si>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</si>
  <si>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</si>
  <si>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</si>
  <si>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</si>
  <si>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</si>
  <si>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</si>
  <si>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</si>
  <si>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</si>
  <si>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</si>
  <si>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</si>
  <si>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</si>
  <si>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</si>
  <si>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</si>
  <si>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Owner</t>
  </si>
  <si>
    <t>471 Serangoon Loop, Suite #402</t>
  </si>
  <si>
    <t>Singapore</t>
  </si>
  <si>
    <t>0512</t>
  </si>
  <si>
    <t>555-8787</t>
  </si>
  <si>
    <t>Lyngbysild</t>
  </si>
  <si>
    <t>Niels Petersen</t>
  </si>
  <si>
    <t>Lyngbysild
Fiskebakken 10</t>
  </si>
  <si>
    <t>Lyngby</t>
  </si>
  <si>
    <t>2800</t>
  </si>
  <si>
    <t>Denmark</t>
  </si>
  <si>
    <t>43844108</t>
  </si>
  <si>
    <t>43844115</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</si>
  <si>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</si>
  <si>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</si>
  <si>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</si>
  <si>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</si>
  <si>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</si>
  <si>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</si>
  <si>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</si>
  <si>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</si>
  <si>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</si>
  <si>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</si>
  <si>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</si>
  <si>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</si>
  <si>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</si>
  <si>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</si>
  <si>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53120</t>
  </si>
  <si>
    <t>Finland</t>
  </si>
  <si>
    <t>(953) 10956</t>
  </si>
  <si>
    <t>G'day, Mate</t>
  </si>
  <si>
    <t>Wendy Mackenzie</t>
  </si>
  <si>
    <t>170 Prince Edward Parade
Hunter's Hill</t>
  </si>
  <si>
    <t>Sydney</t>
  </si>
  <si>
    <t>NSW</t>
  </si>
  <si>
    <t>2042</t>
  </si>
  <si>
    <t>(02) 555-5914</t>
  </si>
  <si>
    <t>(02) 555-4873</t>
  </si>
  <si>
    <t>Ma Maison</t>
  </si>
  <si>
    <t>Jean-Guy Lauzon</t>
  </si>
  <si>
    <t>2960 Rue St. Laurent</t>
  </si>
  <si>
    <t>Montral</t>
  </si>
  <si>
    <t>Qubec</t>
  </si>
  <si>
    <t>H1J 1C3</t>
  </si>
  <si>
    <t>Canada</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</si>
  <si>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</si>
  <si>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</si>
  <si>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</si>
  <si>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</si>
  <si>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</si>
  <si>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</si>
  <si>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</si>
  <si>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</si>
  <si>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</si>
  <si>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</si>
  <si>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</si>
  <si>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</si>
  <si>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</si>
  <si>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</si>
  <si>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pturage</t>
  </si>
  <si>
    <t>Eliane Noz</t>
  </si>
  <si>
    <t>Bat. B
3, rue des Alpes</t>
  </si>
  <si>
    <t>Annecy</t>
  </si>
  <si>
    <t>74000</t>
  </si>
  <si>
    <t>38.76.98.06</t>
  </si>
  <si>
    <t>38.76.98.58</t>
  </si>
  <si>
    <t>Forts d'rables</t>
  </si>
  <si>
    <t>Chantal Goulet</t>
  </si>
  <si>
    <t>148 rue Chasseur</t>
  </si>
  <si>
    <t>Ste-Hyacinthe</t>
  </si>
  <si>
    <t>J2S 7S8</t>
  </si>
  <si>
    <t>(514) 555-2955</t>
  </si>
  <si>
    <t>(514) 555-2921</t>
  </si>
  <si>
    <t>ShipperID</t>
  </si>
  <si>
    <t>Speedy Express</t>
  </si>
  <si>
    <t>(503) 555-9831</t>
  </si>
  <si>
    <t>United Package</t>
  </si>
  <si>
    <t>(503) 555-3199</t>
  </si>
  <si>
    <t>Federal Shipping</t>
  </si>
  <si>
    <t>RegionDescription</t>
  </si>
  <si>
    <t xml:space="preserve">Eastern                                           </t>
  </si>
  <si>
    <t xml:space="preserve">Westerns                                          </t>
  </si>
  <si>
    <t xml:space="preserve">Northern                                          </t>
  </si>
  <si>
    <t xml:space="preserve">Southern                                          </t>
  </si>
  <si>
    <t>ProductID</t>
  </si>
  <si>
    <t>ProductName</t>
  </si>
  <si>
    <t>CategoryID</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</si>
  <si>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</si>
  <si>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</si>
  <si>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</si>
  <si>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</si>
  <si>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</si>
  <si>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</si>
  <si>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</si>
  <si>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</si>
  <si>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</si>
  <si>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</si>
  <si>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</si>
  <si>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</si>
  <si>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</si>
  <si>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</si>
  <si>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</si>
  <si>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</si>
  <si>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</si>
  <si>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</si>
  <si>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</si>
  <si>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</si>
  <si>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</si>
  <si>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</si>
  <si>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</si>
  <si>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</si>
  <si>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</si>
  <si>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</si>
  <si>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</si>
  <si>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</si>
  <si>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</si>
  <si>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</si>
  <si>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</si>
  <si>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</si>
  <si>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</si>
  <si>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</si>
  <si>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</si>
  <si>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</si>
  <si>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</si>
  <si>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</si>
  <si>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</si>
  <si>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</si>
  <si>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</si>
  <si>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</si>
  <si>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</si>
  <si>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</si>
  <si>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</si>
  <si>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</si>
  <si>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</si>
  <si>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</si>
  <si>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Knckebrd</t>
  </si>
  <si>
    <t>24 - 500 g pkgs.</t>
  </si>
  <si>
    <t>Tunnbrd</t>
  </si>
  <si>
    <t>12 - 250 g pkgs.</t>
  </si>
  <si>
    <t>Guaran Fantstica</t>
  </si>
  <si>
    <t>12 - 355 ml cans</t>
  </si>
  <si>
    <t>NuNuCa Nu-Nougat-Creme</t>
  </si>
  <si>
    <t>20 - 450 g glasses</t>
  </si>
  <si>
    <t>Gumbr Gummibrchen</t>
  </si>
  <si>
    <t>100 - 250 g bags</t>
  </si>
  <si>
    <t>Schoggi Schokolade</t>
  </si>
  <si>
    <t>100 - 100 g pieces</t>
  </si>
  <si>
    <t>Rssle Sauerkraut</t>
  </si>
  <si>
    <t>25 - 825 g cans</t>
  </si>
  <si>
    <t>Thringer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</si>
  <si>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</si>
  <si>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</si>
  <si>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</si>
  <si>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</si>
  <si>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</si>
  <si>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</si>
  <si>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</si>
  <si>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</si>
  <si>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</si>
  <si>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</si>
  <si>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</si>
  <si>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</si>
  <si>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</si>
  <si>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</si>
  <si>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</si>
  <si>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</si>
  <si>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</si>
  <si>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</si>
  <si>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</si>
  <si>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</si>
  <si>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</si>
  <si>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</si>
  <si>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</si>
  <si>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</si>
  <si>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</si>
  <si>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</si>
  <si>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</si>
  <si>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</si>
  <si>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</si>
  <si>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</si>
  <si>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</si>
  <si>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</si>
  <si>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</si>
  <si>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</si>
  <si>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</si>
  <si>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</si>
  <si>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</si>
  <si>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</si>
  <si>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</si>
  <si>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</si>
  <si>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</si>
  <si>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</si>
  <si>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</si>
  <si>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</si>
  <si>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</si>
  <si>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</si>
  <si>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</si>
  <si>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Tourtire</t>
  </si>
  <si>
    <t>16 pies</t>
  </si>
  <si>
    <t>Pt chinois</t>
  </si>
  <si>
    <t>24 boxes x 2 pies</t>
  </si>
  <si>
    <t>Gnocchi di nonna Alice</t>
  </si>
  <si>
    <t>24 - 250 g pkgs.</t>
  </si>
  <si>
    <t>Ravioli Angelo</t>
  </si>
  <si>
    <t>Escargots de Bourgogne</t>
  </si>
  <si>
    <t>24 pieces</t>
  </si>
  <si>
    <t>Raclette Courdavault</t>
  </si>
  <si>
    <t>5 kg pkg.</t>
  </si>
  <si>
    <t>Camembert Pierrot</t>
  </si>
  <si>
    <t>15 - 300 g rounds</t>
  </si>
  <si>
    <t>Sirop d'rable</t>
  </si>
  <si>
    <t>24 - 500 ml bottles</t>
  </si>
  <si>
    <t>Tarte au sucre</t>
  </si>
  <si>
    <t>48 pies</t>
  </si>
  <si>
    <t>Vegie-spread</t>
  </si>
  <si>
    <t>15 - 625 g jars</t>
  </si>
  <si>
    <t>Wimmers gute Semmelkndel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</si>
  <si>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</si>
  <si>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</si>
  <si>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</si>
  <si>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</si>
  <si>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</si>
  <si>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</si>
  <si>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</si>
  <si>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</si>
  <si>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</si>
  <si>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</si>
  <si>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</si>
  <si>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</si>
  <si>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</si>
  <si>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</si>
  <si>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Rd Kaviar</t>
  </si>
  <si>
    <t>24 - 150 g jars</t>
  </si>
  <si>
    <t>Longlife Tofu</t>
  </si>
  <si>
    <t>Rhnbru Klosterbier</t>
  </si>
  <si>
    <t>24 - 0.5 l bottles</t>
  </si>
  <si>
    <t>Lakkalikri</t>
  </si>
  <si>
    <t>500 ml</t>
  </si>
  <si>
    <t>Original Frankfurter grne Soe</t>
  </si>
  <si>
    <t>12 boxes</t>
  </si>
  <si>
    <t>OrderID</t>
  </si>
  <si>
    <t>CustomerID</t>
  </si>
  <si>
    <t>EmployeeID</t>
  </si>
  <si>
    <t>OrderDate</t>
  </si>
  <si>
    <t>RequiredDate</t>
  </si>
  <si>
    <t>ShippedDate</t>
  </si>
  <si>
    <t>ShipVia</t>
  </si>
  <si>
    <t>Freight</t>
  </si>
  <si>
    <t>ShipName</t>
  </si>
  <si>
    <t>ShipAddress</t>
  </si>
  <si>
    <t>ShipCity</t>
  </si>
  <si>
    <t>ShipRegion</t>
  </si>
  <si>
    <t>ShipPostalCode</t>
  </si>
  <si>
    <t>ShipCountry</t>
  </si>
  <si>
    <t>VINET</t>
  </si>
  <si>
    <t>Vins et alcools Chevalier</t>
  </si>
  <si>
    <t>59 rue de l-Abbaye</t>
  </si>
  <si>
    <t>Reims</t>
  </si>
  <si>
    <t>51100</t>
  </si>
  <si>
    <t>TOMSP</t>
  </si>
  <si>
    <t>Toms Spezialitten</t>
  </si>
  <si>
    <t>Luisenstr. 48</t>
  </si>
  <si>
    <t>Mnster</t>
  </si>
  <si>
    <t>44087</t>
  </si>
  <si>
    <t>HANAR</t>
  </si>
  <si>
    <t>Hanari Carnes</t>
  </si>
  <si>
    <t>Rua do Pao, 67</t>
  </si>
  <si>
    <t>Rio de Janeiro</t>
  </si>
  <si>
    <t>RJ</t>
  </si>
  <si>
    <t>05454-876</t>
  </si>
  <si>
    <t>VICTE</t>
  </si>
  <si>
    <t>Victuailles en stock</t>
  </si>
  <si>
    <t>2, rue du Commerce</t>
  </si>
  <si>
    <t>Lyon</t>
  </si>
  <si>
    <t>69004</t>
  </si>
  <si>
    <t>SUPRD</t>
  </si>
  <si>
    <t>Suprmes dlices</t>
  </si>
  <si>
    <t>Boulevard Tirou, 255</t>
  </si>
  <si>
    <t>Charleroi</t>
  </si>
  <si>
    <t>B-6000</t>
  </si>
  <si>
    <t>Belgium</t>
  </si>
  <si>
    <t>CHOPS</t>
  </si>
  <si>
    <t>Chop-suey Chinese</t>
  </si>
  <si>
    <t>Hauptstr. 31</t>
  </si>
  <si>
    <t>Bern</t>
  </si>
  <si>
    <t>3012</t>
  </si>
  <si>
    <t>Switzerland</t>
  </si>
  <si>
    <t>RICSU</t>
  </si>
  <si>
    <t>Richter Supermarkt</t>
  </si>
  <si>
    <t>Starenweg 5</t>
  </si>
  <si>
    <t>Genve</t>
  </si>
  <si>
    <t>1204</t>
  </si>
  <si>
    <t>WELLI</t>
  </si>
  <si>
    <t>Wellington Importadora</t>
  </si>
  <si>
    <t>Rua do Mercado, 12</t>
  </si>
  <si>
    <t>Resende</t>
  </si>
  <si>
    <t>SP</t>
  </si>
  <si>
    <t>08737-363</t>
  </si>
  <si>
    <t>HILAA</t>
  </si>
  <si>
    <t>HILARION-Abastos</t>
  </si>
  <si>
    <t>Carrera 22 con Ave. Carlos Soublette #8-35</t>
  </si>
  <si>
    <t>San Cristbal</t>
  </si>
  <si>
    <t>Tchira</t>
  </si>
  <si>
    <t>5022</t>
  </si>
  <si>
    <t>Venezuela</t>
  </si>
  <si>
    <t>ERNSH</t>
  </si>
  <si>
    <t>Ernst Handel</t>
  </si>
  <si>
    <t>Kirchgasse 6</t>
  </si>
  <si>
    <t>Graz</t>
  </si>
  <si>
    <t>8010</t>
  </si>
  <si>
    <t>Austria</t>
  </si>
  <si>
    <t>CENTC</t>
  </si>
  <si>
    <t>Centro comercial Moctezuma</t>
  </si>
  <si>
    <t>Sierras de Granada 9993</t>
  </si>
  <si>
    <t>Mxico D.F.</t>
  </si>
  <si>
    <t>Mexico</t>
  </si>
  <si>
    <t>OTTIK</t>
  </si>
  <si>
    <t>Ottilies Kseladen</t>
  </si>
  <si>
    <t>Mehrheimerstr. 369</t>
  </si>
  <si>
    <t>Kln</t>
  </si>
  <si>
    <t>50739</t>
  </si>
  <si>
    <t>QUEDE</t>
  </si>
  <si>
    <t>Que Delcia</t>
  </si>
  <si>
    <t>Rua da Panificadora, 12</t>
  </si>
  <si>
    <t>02389-673</t>
  </si>
  <si>
    <t>RATTC</t>
  </si>
  <si>
    <t>Rattlesnake Canyon Grocery</t>
  </si>
  <si>
    <t>2817 Milton Dr.</t>
  </si>
  <si>
    <t>Albuquerque</t>
  </si>
  <si>
    <t>NM</t>
  </si>
  <si>
    <t>87110</t>
  </si>
  <si>
    <t>FOLKO</t>
  </si>
  <si>
    <t>Folk och f HB</t>
  </si>
  <si>
    <t>kergatan 24</t>
  </si>
  <si>
    <t>Brcke</t>
  </si>
  <si>
    <t>S-844 67</t>
  </si>
  <si>
    <t>BLONP</t>
  </si>
  <si>
    <t>Blondel pre et fils</t>
  </si>
  <si>
    <t>24, place Klber</t>
  </si>
  <si>
    <t>Strasbourg</t>
  </si>
  <si>
    <t>67000</t>
  </si>
  <si>
    <t>WARTH</t>
  </si>
  <si>
    <t>Wartian Herkku</t>
  </si>
  <si>
    <t>Torikatu 38</t>
  </si>
  <si>
    <t>Oulu</t>
  </si>
  <si>
    <t>90110</t>
  </si>
  <si>
    <t>FRANK</t>
  </si>
  <si>
    <t>Frankenversand</t>
  </si>
  <si>
    <t>Berliner Platz 43</t>
  </si>
  <si>
    <t>Mnchen</t>
  </si>
  <si>
    <t>80805</t>
  </si>
  <si>
    <t>GROSR</t>
  </si>
  <si>
    <t>GROSELLA-Restaurante</t>
  </si>
  <si>
    <t>5 Ave. Los Palos Grandes</t>
  </si>
  <si>
    <t>Caracas</t>
  </si>
  <si>
    <t>DF</t>
  </si>
  <si>
    <t>1081</t>
  </si>
  <si>
    <t>WHITC</t>
  </si>
  <si>
    <t>White Clover Markets</t>
  </si>
  <si>
    <t>1029 - 12th Ave. S.</t>
  </si>
  <si>
    <t>Seattle</t>
  </si>
  <si>
    <t>WA</t>
  </si>
  <si>
    <t>98124</t>
  </si>
  <si>
    <t>SPLIR</t>
  </si>
  <si>
    <t>Split Rail Beer &amp; Ale</t>
  </si>
  <si>
    <t>P.O. Box 555</t>
  </si>
  <si>
    <t>Lander</t>
  </si>
  <si>
    <t>WY</t>
  </si>
  <si>
    <t>82520</t>
  </si>
  <si>
    <t>QUICK</t>
  </si>
  <si>
    <t>QUICK-Stop</t>
  </si>
  <si>
    <t>Taucherstrae 10</t>
  </si>
  <si>
    <t>Cunewalde</t>
  </si>
  <si>
    <t>1307</t>
  </si>
  <si>
    <t>MAGAA</t>
  </si>
  <si>
    <t>Magazzini Alimentari Riuniti</t>
  </si>
  <si>
    <t>Via Ludovico il Moro 22</t>
  </si>
  <si>
    <t>Bergamo</t>
  </si>
  <si>
    <t>24100</t>
  </si>
  <si>
    <t>TORTU</t>
  </si>
  <si>
    <t>Tortuga Restaurante</t>
  </si>
  <si>
    <t>Avda. Azteca 123</t>
  </si>
  <si>
    <t>5033</t>
  </si>
  <si>
    <t>MORGK</t>
  </si>
  <si>
    <t>Morgenstern Gesundkost</t>
  </si>
  <si>
    <t>Heerstr. 22</t>
  </si>
  <si>
    <t>Leipzig</t>
  </si>
  <si>
    <t>4179</t>
  </si>
  <si>
    <t>BERGS</t>
  </si>
  <si>
    <t>Berglunds snabbkp</t>
  </si>
  <si>
    <t>Berguvsvgen 8</t>
  </si>
  <si>
    <t>Lule</t>
  </si>
  <si>
    <t>S-958 22</t>
  </si>
  <si>
    <t>LEHMS</t>
  </si>
  <si>
    <t>Lehmanns Marktstand</t>
  </si>
  <si>
    <t>Magazinweg 7</t>
  </si>
  <si>
    <t>Frankfurt a.M.</t>
  </si>
  <si>
    <t>60528</t>
  </si>
  <si>
    <t>ROMEY</t>
  </si>
  <si>
    <t>Romero y tomillo</t>
  </si>
  <si>
    <t>Gran Va, 1</t>
  </si>
  <si>
    <t>Madrid</t>
  </si>
  <si>
    <t>28001</t>
  </si>
  <si>
    <t>LILAS</t>
  </si>
  <si>
    <t>LILA-Supermercado</t>
  </si>
  <si>
    <t>Carrera 52 con Ave. Bolvar #65-98 Llano Largo</t>
  </si>
  <si>
    <t>Barquisimeto</t>
  </si>
  <si>
    <t>Lara</t>
  </si>
  <si>
    <t>3508</t>
  </si>
  <si>
    <t>RICAR</t>
  </si>
  <si>
    <t>Ricardo Adocicados</t>
  </si>
  <si>
    <t>Av. Copacabana, 267</t>
  </si>
  <si>
    <t>02389-890</t>
  </si>
  <si>
    <t>REGGC</t>
  </si>
  <si>
    <t>Reggiani Caseifici</t>
  </si>
  <si>
    <t>Strada Provinciale 124</t>
  </si>
  <si>
    <t>Reggio Emilia</t>
  </si>
  <si>
    <t>42100</t>
  </si>
  <si>
    <t>BSBEV</t>
  </si>
  <si>
    <t>B-s Beverages</t>
  </si>
  <si>
    <t>Fauntleroy Circus</t>
  </si>
  <si>
    <t>EC2 5NT</t>
  </si>
  <si>
    <t>COMMI</t>
  </si>
  <si>
    <t>Comrcio Mineiro</t>
  </si>
  <si>
    <t>Av. dos Lusadas, 23</t>
  </si>
  <si>
    <t>Sao Paulo</t>
  </si>
  <si>
    <t>05432-043</t>
  </si>
  <si>
    <t>TRADH</t>
  </si>
  <si>
    <t>Tradiao Hipermercados</t>
  </si>
  <si>
    <t>Av. Ins de Castro, 414</t>
  </si>
  <si>
    <t>05634-030</t>
  </si>
  <si>
    <t>HUNGO</t>
  </si>
  <si>
    <t>Hungry Owl All-Night Grocers</t>
  </si>
  <si>
    <t>8 Johnstown Road</t>
  </si>
  <si>
    <t>Cork</t>
  </si>
  <si>
    <t>Co. Cork</t>
  </si>
  <si>
    <t>Ireland</t>
  </si>
  <si>
    <t>WANDK</t>
  </si>
  <si>
    <t>Die Wandernde Kuh</t>
  </si>
  <si>
    <t>Adenauerallee 900</t>
  </si>
  <si>
    <t>Stuttgart</t>
  </si>
  <si>
    <t>70563</t>
  </si>
  <si>
    <t>GODOS</t>
  </si>
  <si>
    <t>Godos Cocina Tpica</t>
  </si>
  <si>
    <t>C/ Romero, 33</t>
  </si>
  <si>
    <t>Sevilla</t>
  </si>
  <si>
    <t>41101</t>
  </si>
  <si>
    <t>OLDWO</t>
  </si>
  <si>
    <t>Old World Delicatessen</t>
  </si>
  <si>
    <t>2743 Bering St.</t>
  </si>
  <si>
    <t>Anchorage</t>
  </si>
  <si>
    <t>AK</t>
  </si>
  <si>
    <t>99508</t>
  </si>
  <si>
    <t>LONEP</t>
  </si>
  <si>
    <t>Lonesome Pine Restaurant</t>
  </si>
  <si>
    <t>89 Chiaroscuro Rd.</t>
  </si>
  <si>
    <t>Portland</t>
  </si>
  <si>
    <t>97219</t>
  </si>
  <si>
    <t>ANATR</t>
  </si>
  <si>
    <t>Ana Trujillo Emparedados y helados</t>
  </si>
  <si>
    <t>Avda. de la Constitucin 2222</t>
  </si>
  <si>
    <t>5021</t>
  </si>
  <si>
    <t>THEBI</t>
  </si>
  <si>
    <t>The Big Cheese</t>
  </si>
  <si>
    <t>89 Jefferson Way Suite 2</t>
  </si>
  <si>
    <t>97201</t>
  </si>
  <si>
    <t>DUMON</t>
  </si>
  <si>
    <t>Du monde entier</t>
  </si>
  <si>
    <t>67, rue des Cinquante Otages</t>
  </si>
  <si>
    <t>Nantes</t>
  </si>
  <si>
    <t>44000</t>
  </si>
  <si>
    <t>ISLAT</t>
  </si>
  <si>
    <t>Island Trading</t>
  </si>
  <si>
    <t>Garden House Crowther Way</t>
  </si>
  <si>
    <t>Cowes</t>
  </si>
  <si>
    <t>Isle of Wight</t>
  </si>
  <si>
    <t>PO31 7PJ</t>
  </si>
  <si>
    <t>PERIC</t>
  </si>
  <si>
    <t>Pericles Comidas clsicas</t>
  </si>
  <si>
    <t>Calle Dr. Jorge Cash 321</t>
  </si>
  <si>
    <t>KOENE</t>
  </si>
  <si>
    <t>Kniglich Essen</t>
  </si>
  <si>
    <t>Maubelstr. 90</t>
  </si>
  <si>
    <t>Brandenburg</t>
  </si>
  <si>
    <t>14776</t>
  </si>
  <si>
    <t>SAVEA</t>
  </si>
  <si>
    <t>Save-a-lot Markets</t>
  </si>
  <si>
    <t>187 Suffolk Ln.</t>
  </si>
  <si>
    <t>Boise</t>
  </si>
  <si>
    <t>ID</t>
  </si>
  <si>
    <t>83720</t>
  </si>
  <si>
    <t>BOLID</t>
  </si>
  <si>
    <t>Blido Comidas preparadas</t>
  </si>
  <si>
    <t>C/ Araquil, 67</t>
  </si>
  <si>
    <t>28023</t>
  </si>
  <si>
    <t>FURIB</t>
  </si>
  <si>
    <t>Furia Bacalhau e Frutos do Mar</t>
  </si>
  <si>
    <t>Jardim das rosas n. 32</t>
  </si>
  <si>
    <t>Lisboa</t>
  </si>
  <si>
    <t>1675</t>
  </si>
  <si>
    <t>Portugal</t>
  </si>
  <si>
    <t>BONAP</t>
  </si>
  <si>
    <t>Bon app-</t>
  </si>
  <si>
    <t>12, rue des Bouchers</t>
  </si>
  <si>
    <t>Marseille</t>
  </si>
  <si>
    <t>13008</t>
  </si>
  <si>
    <t>MEREP</t>
  </si>
  <si>
    <t>Mre Paillarde</t>
  </si>
  <si>
    <t>43 rue St. Laurent</t>
  </si>
  <si>
    <t>PRINI</t>
  </si>
  <si>
    <t>Princesa Isabel Vinhos</t>
  </si>
  <si>
    <t>Estrada da sade n. 58</t>
  </si>
  <si>
    <t>1756</t>
  </si>
  <si>
    <t>SIMOB</t>
  </si>
  <si>
    <t>Simons bistro</t>
  </si>
  <si>
    <t>Vinbltet 34</t>
  </si>
  <si>
    <t>Kobenhavn</t>
  </si>
  <si>
    <t>1734</t>
  </si>
  <si>
    <t>FAMIA</t>
  </si>
  <si>
    <t>Familia Arquibaldo</t>
  </si>
  <si>
    <t>Rua Ors, 92</t>
  </si>
  <si>
    <t>05442-030</t>
  </si>
  <si>
    <t>LAMAI</t>
  </si>
  <si>
    <t>La maison d-Asie</t>
  </si>
  <si>
    <t>1 rue Alsace-Lorraine</t>
  </si>
  <si>
    <t>Toulouse</t>
  </si>
  <si>
    <t>31000</t>
  </si>
  <si>
    <t>PICCO</t>
  </si>
  <si>
    <t>Piccolo und mehr</t>
  </si>
  <si>
    <t>Geislweg 14</t>
  </si>
  <si>
    <t>Salzburg</t>
  </si>
  <si>
    <t>5020</t>
  </si>
  <si>
    <t>AROUT</t>
  </si>
  <si>
    <t>Around the Horn</t>
  </si>
  <si>
    <t>Brook Farm Stratford St. Mary</t>
  </si>
  <si>
    <t>Colchester</t>
  </si>
  <si>
    <t>Essex</t>
  </si>
  <si>
    <t>CO7 6JX</t>
  </si>
  <si>
    <t>SEVES</t>
  </si>
  <si>
    <t>Seven Seas Imports</t>
  </si>
  <si>
    <t>90 Wadhurst Rd.</t>
  </si>
  <si>
    <t>OX15 4NB</t>
  </si>
  <si>
    <t>DRACD</t>
  </si>
  <si>
    <t>Drachenblut Delikatessen</t>
  </si>
  <si>
    <t>Walserweg 21</t>
  </si>
  <si>
    <t>Aachen</t>
  </si>
  <si>
    <t>52066</t>
  </si>
  <si>
    <t>EASTC</t>
  </si>
  <si>
    <t>Eastern Connection</t>
  </si>
  <si>
    <t>35 King George</t>
  </si>
  <si>
    <t>WX3 6FW</t>
  </si>
  <si>
    <t>ANTON</t>
  </si>
  <si>
    <t>Antonio Moreno Taquera</t>
  </si>
  <si>
    <t>Mataderos 2312</t>
  </si>
  <si>
    <t>5023</t>
  </si>
  <si>
    <t>GALED</t>
  </si>
  <si>
    <t>Galera del gastronmo</t>
  </si>
  <si>
    <t>Rambla de Catalua, 23</t>
  </si>
  <si>
    <t>Barcelona</t>
  </si>
  <si>
    <t>8022</t>
  </si>
  <si>
    <t>VAFFE</t>
  </si>
  <si>
    <t>Vaffeljernet</t>
  </si>
  <si>
    <t>Smagsloget 45</t>
  </si>
  <si>
    <t>rhus</t>
  </si>
  <si>
    <t>8200</t>
  </si>
  <si>
    <t>QUEEN</t>
  </si>
  <si>
    <t>Queen Cozinha</t>
  </si>
  <si>
    <t>Alameda dos Canrios, 891</t>
  </si>
  <si>
    <t>05487-020</t>
  </si>
  <si>
    <t>WOLZA</t>
  </si>
  <si>
    <t>Wolski Zajazd</t>
  </si>
  <si>
    <t>ul. Filtrowa 68</t>
  </si>
  <si>
    <t>Warszawa</t>
  </si>
  <si>
    <t>01-012</t>
  </si>
  <si>
    <t>Poland</t>
  </si>
  <si>
    <t>HUNGC</t>
  </si>
  <si>
    <t>Hungry Coyote Import Store</t>
  </si>
  <si>
    <t>City Center Plaza 516 Main St.</t>
  </si>
  <si>
    <t>Elgin</t>
  </si>
  <si>
    <t>97827</t>
  </si>
  <si>
    <t>SANTG</t>
  </si>
  <si>
    <t>Sant Gourmet</t>
  </si>
  <si>
    <t>Erling Skakkes gate 78</t>
  </si>
  <si>
    <t>Stavern</t>
  </si>
  <si>
    <t>4110</t>
  </si>
  <si>
    <t>BOTTM</t>
  </si>
  <si>
    <t>Bottom-Dollar Markets</t>
  </si>
  <si>
    <t>23 Tsawassen Blvd.</t>
  </si>
  <si>
    <t>Tsawassen</t>
  </si>
  <si>
    <t>BC</t>
  </si>
  <si>
    <t>T2F 8M4</t>
  </si>
  <si>
    <t>LINOD</t>
  </si>
  <si>
    <t>LINO-Delicateses</t>
  </si>
  <si>
    <t>Ave. 5 de Mayo Porlamar</t>
  </si>
  <si>
    <t>I. de Margarita</t>
  </si>
  <si>
    <t>Nueva Esparta</t>
  </si>
  <si>
    <t>4980</t>
  </si>
  <si>
    <t>FOLIG</t>
  </si>
  <si>
    <t>Folies gourmandes</t>
  </si>
  <si>
    <t>184, chausse de Tournai</t>
  </si>
  <si>
    <t>Lille</t>
  </si>
  <si>
    <t>59000</t>
  </si>
  <si>
    <t>OCEAN</t>
  </si>
  <si>
    <t>Ocano Atlntico Ltda.</t>
  </si>
  <si>
    <t>Ing. Gustavo Moncada 8585 Piso 20-A</t>
  </si>
  <si>
    <t>Buenos Aires</t>
  </si>
  <si>
    <t>1010</t>
  </si>
  <si>
    <t>Argentina</t>
  </si>
  <si>
    <t>FRANS</t>
  </si>
  <si>
    <t>Franchi S.p.A.</t>
  </si>
  <si>
    <t>Via Monte Bianco 34</t>
  </si>
  <si>
    <t>Torino</t>
  </si>
  <si>
    <t>10100</t>
  </si>
  <si>
    <t>GOURL</t>
  </si>
  <si>
    <t>Gourmet Lanchonetes</t>
  </si>
  <si>
    <t>Av. Brasil, 442</t>
  </si>
  <si>
    <t>Campinas</t>
  </si>
  <si>
    <t>04876-786</t>
  </si>
  <si>
    <t>CONSH</t>
  </si>
  <si>
    <t>Consolidated Holdings</t>
  </si>
  <si>
    <t>Berkeley Gardens 12 Brewery</t>
  </si>
  <si>
    <t>WX1 6LT</t>
  </si>
  <si>
    <t>RANCH</t>
  </si>
  <si>
    <t>Rancho grande</t>
  </si>
  <si>
    <t>Av. del Libertador 900</t>
  </si>
  <si>
    <t>LAZYK</t>
  </si>
  <si>
    <t>Lazy K Kountry Store</t>
  </si>
  <si>
    <t>12 Orchestra Terrace</t>
  </si>
  <si>
    <t>Walla Walla</t>
  </si>
  <si>
    <t>99362</t>
  </si>
  <si>
    <t>LAUGB</t>
  </si>
  <si>
    <t>Laughing Bacchus Wine Cellars</t>
  </si>
  <si>
    <t>2319 Elm St.</t>
  </si>
  <si>
    <t>Vancouver</t>
  </si>
  <si>
    <t>V3F 2K1</t>
  </si>
  <si>
    <t>BLAUS</t>
  </si>
  <si>
    <t>Blauer See Delikatessen</t>
  </si>
  <si>
    <t>Forsterstr. 57</t>
  </si>
  <si>
    <t>Mannheim</t>
  </si>
  <si>
    <t>68306</t>
  </si>
  <si>
    <t>NORTS</t>
  </si>
  <si>
    <t>North/South</t>
  </si>
  <si>
    <t>South House 300 Queensbridge</t>
  </si>
  <si>
    <t>SW7 1RZ</t>
  </si>
  <si>
    <t>CACTU</t>
  </si>
  <si>
    <t>Cactus Comidas para llevar</t>
  </si>
  <si>
    <t>Cerrito 333</t>
  </si>
  <si>
    <t>GREAL</t>
  </si>
  <si>
    <t>Great Lakes Food Market</t>
  </si>
  <si>
    <t>2732 Baker Blvd.</t>
  </si>
  <si>
    <t>Eugene</t>
  </si>
  <si>
    <t>97403</t>
  </si>
  <si>
    <t>MAISD</t>
  </si>
  <si>
    <t>Maison Dewey</t>
  </si>
  <si>
    <t>Rue Joseph-Bens 532</t>
  </si>
  <si>
    <t>Bruxelles</t>
  </si>
  <si>
    <t>B-1180</t>
  </si>
  <si>
    <t>TRAIH</t>
  </si>
  <si>
    <t>Trail-s Head Gourmet Provisioners</t>
  </si>
  <si>
    <t>722 DaVinci Blvd.</t>
  </si>
  <si>
    <t>Kirkland</t>
  </si>
  <si>
    <t>98034</t>
  </si>
  <si>
    <t>LETSS</t>
  </si>
  <si>
    <t>Let-s Stop N Shop</t>
  </si>
  <si>
    <t>87 Polk St. Suite 5</t>
  </si>
  <si>
    <t>San Francisco</t>
  </si>
  <si>
    <t>CA</t>
  </si>
  <si>
    <t>94117</t>
  </si>
  <si>
    <t>WILMK</t>
  </si>
  <si>
    <t>Wilman Kala</t>
  </si>
  <si>
    <t>Keskuskatu 45</t>
  </si>
  <si>
    <t>Helsinki</t>
  </si>
  <si>
    <t>21240</t>
  </si>
  <si>
    <t>THECR</t>
  </si>
  <si>
    <t>The Cracker Box</t>
  </si>
  <si>
    <t>55 Grizzly Peak Rd.</t>
  </si>
  <si>
    <t>Butte</t>
  </si>
  <si>
    <t>MT</t>
  </si>
  <si>
    <t>59801</t>
  </si>
  <si>
    <t>ALFKI</t>
  </si>
  <si>
    <t>Alfreds Futterkiste</t>
  </si>
  <si>
    <t>Obere Str. 57</t>
  </si>
  <si>
    <t>12209</t>
  </si>
  <si>
    <t>FRANR</t>
  </si>
  <si>
    <t>France restauration</t>
  </si>
  <si>
    <t>54, rue Royale</t>
  </si>
  <si>
    <t>Alfred-s Futterkiste</t>
  </si>
  <si>
    <t>SPECD</t>
  </si>
  <si>
    <t>Spcialits du monde</t>
  </si>
  <si>
    <t>25, rue Lauriston</t>
  </si>
  <si>
    <t>75016</t>
  </si>
  <si>
    <t>LACOR</t>
  </si>
  <si>
    <t>La corne d-abondance</t>
  </si>
  <si>
    <t>67, avenue de l-Europe</t>
  </si>
  <si>
    <t>Versailles</t>
  </si>
  <si>
    <t>78000</t>
  </si>
  <si>
    <t>Quantity</t>
  </si>
  <si>
    <t>Discount</t>
  </si>
  <si>
    <t>LastName</t>
  </si>
  <si>
    <t>FirstName</t>
  </si>
  <si>
    <t>Title</t>
  </si>
  <si>
    <t>TitleOfCourtesy</t>
  </si>
  <si>
    <t>BirthDate</t>
  </si>
  <si>
    <t>HireDate</t>
  </si>
  <si>
    <t>HomePhone</t>
  </si>
  <si>
    <t>Salary</t>
  </si>
  <si>
    <t>Column1</t>
  </si>
  <si>
    <t>Davolio</t>
  </si>
  <si>
    <t>Nancy</t>
  </si>
  <si>
    <t>Ms.</t>
  </si>
  <si>
    <t>507 - 20th Ave. E.Apt. 2A</t>
  </si>
  <si>
    <t>(206) 555-9857</t>
  </si>
  <si>
    <t/>
  </si>
  <si>
    <t>Fuller</t>
  </si>
  <si>
    <t>Andrew</t>
  </si>
  <si>
    <t>Vice President, Sales</t>
  </si>
  <si>
    <t>Dr.</t>
  </si>
  <si>
    <t>908 W. Capital Way</t>
  </si>
  <si>
    <t>Tacoma</t>
  </si>
  <si>
    <t>(206) 555-9482</t>
  </si>
  <si>
    <t>Leverling</t>
  </si>
  <si>
    <t>Janet</t>
  </si>
  <si>
    <t>722 Moss Bay Blvd.</t>
  </si>
  <si>
    <t>(206) 555-3412</t>
  </si>
  <si>
    <t>Peacock</t>
  </si>
  <si>
    <t>Margaret</t>
  </si>
  <si>
    <t>Mrs.</t>
  </si>
  <si>
    <t>4110 Old Redmond Rd.</t>
  </si>
  <si>
    <t>Redmond</t>
  </si>
  <si>
    <t>(206) 555-8122</t>
  </si>
  <si>
    <t>Buchanan</t>
  </si>
  <si>
    <t>Steven</t>
  </si>
  <si>
    <t>Mr.</t>
  </si>
  <si>
    <t>14 Garrett Hill</t>
  </si>
  <si>
    <t>(71) 555-4848</t>
  </si>
  <si>
    <t>Suyama</t>
  </si>
  <si>
    <t>Michael</t>
  </si>
  <si>
    <t>Coventry House
Miner Rd.</t>
  </si>
  <si>
    <t>(71) 555-7773</t>
  </si>
  <si>
    <t xml:space="preserve"> </t>
  </si>
  <si>
    <t>King</t>
  </si>
  <si>
    <t>Robert</t>
  </si>
  <si>
    <t>Edgeham Hollow
Winchester Way</t>
  </si>
  <si>
    <t>(71) 555-5598</t>
  </si>
  <si>
    <t>Callahan</t>
  </si>
  <si>
    <t>Laura</t>
  </si>
  <si>
    <t>Inside Sales Coordinator</t>
  </si>
  <si>
    <t>4726 - 11th Ave. N.E.</t>
  </si>
  <si>
    <t>(206) 555-1189</t>
  </si>
  <si>
    <t>Dodsworth</t>
  </si>
  <si>
    <t>Anne</t>
  </si>
  <si>
    <t>7 Houndstooth Rd.</t>
  </si>
  <si>
    <t>(71) 555-4444</t>
  </si>
  <si>
    <t>Maria Anders</t>
  </si>
  <si>
    <t>030-0074321</t>
  </si>
  <si>
    <t>030-0076545</t>
  </si>
  <si>
    <t>Ana Trujillo</t>
  </si>
  <si>
    <t>05021</t>
  </si>
  <si>
    <t>(5) 555-4729</t>
  </si>
  <si>
    <t>(5) 555-3745</t>
  </si>
  <si>
    <t>Antonio Moreno</t>
  </si>
  <si>
    <t>Mataderos  2312</t>
  </si>
  <si>
    <t>05023</t>
  </si>
  <si>
    <t>(5) 555-3932</t>
  </si>
  <si>
    <t>Thomas Hardy</t>
  </si>
  <si>
    <t>120 Hanover Sq.</t>
  </si>
  <si>
    <t>WA1 1DP</t>
  </si>
  <si>
    <t>(171) 555-7788</t>
  </si>
  <si>
    <t>(171) 555-6750</t>
  </si>
  <si>
    <t>Christina Berglund</t>
  </si>
  <si>
    <t>Berguvsvgen  8</t>
  </si>
  <si>
    <t>0921-12 34 65</t>
  </si>
  <si>
    <t>0921-12 34 67</t>
  </si>
  <si>
    <t>Hanna Moos</t>
  </si>
  <si>
    <t>0621-08460</t>
  </si>
  <si>
    <t>0621-08924</t>
  </si>
  <si>
    <t>Blondesddsl pre et fils</t>
  </si>
  <si>
    <t>Frdrique Citeaux</t>
  </si>
  <si>
    <t>88.60.15.31</t>
  </si>
  <si>
    <t>88.60.15.32</t>
  </si>
  <si>
    <t>Martn Sommer</t>
  </si>
  <si>
    <t>(91) 555 22 82</t>
  </si>
  <si>
    <t>(91) 555 91 99</t>
  </si>
  <si>
    <t>Bon app'</t>
  </si>
  <si>
    <t>Laurence Lebihan</t>
  </si>
  <si>
    <t>91.24.45.40</t>
  </si>
  <si>
    <t>91.24.45.41</t>
  </si>
  <si>
    <t>Elizabeth Lincoln</t>
  </si>
  <si>
    <t>(604) 555-4729</t>
  </si>
  <si>
    <t>(604) 555-3745</t>
  </si>
  <si>
    <t>B's Beverages</t>
  </si>
  <si>
    <t>Victoria Ashworth</t>
  </si>
  <si>
    <t>(171) 555-1212</t>
  </si>
  <si>
    <t>Patricio Simpson</t>
  </si>
  <si>
    <t>(1) 135-5555</t>
  </si>
  <si>
    <t>(1) 135-4892</t>
  </si>
  <si>
    <t>Francisco Chang</t>
  </si>
  <si>
    <t>05022</t>
  </si>
  <si>
    <t>(5) 555-3392</t>
  </si>
  <si>
    <t>(5) 555-7293</t>
  </si>
  <si>
    <t>Yang Wang</t>
  </si>
  <si>
    <t>Hauptstr. 29</t>
  </si>
  <si>
    <t>0452-076545</t>
  </si>
  <si>
    <t>Pedro Afonso</t>
  </si>
  <si>
    <t>Sales Associate</t>
  </si>
  <si>
    <t>(11) 555-7647</t>
  </si>
  <si>
    <t>Elizabeth Brown</t>
  </si>
  <si>
    <t>Berkeley Gardens 12  Brewery</t>
  </si>
  <si>
    <t>(171) 555-2282</t>
  </si>
  <si>
    <t>(171) 555-9199</t>
  </si>
  <si>
    <t>Sven Ottlieb</t>
  </si>
  <si>
    <t>0241-039123</t>
  </si>
  <si>
    <t>0241-059428</t>
  </si>
  <si>
    <t>Janine Labrune</t>
  </si>
  <si>
    <t>40.67.88.88</t>
  </si>
  <si>
    <t>40.67.89.89</t>
  </si>
  <si>
    <t>Ann Devon</t>
  </si>
  <si>
    <t>(171) 555-0297</t>
  </si>
  <si>
    <t>(171) 555-3373</t>
  </si>
  <si>
    <t>Roland Mendel</t>
  </si>
  <si>
    <t>7675-3425</t>
  </si>
  <si>
    <t>7675-3426</t>
  </si>
  <si>
    <t>Aria Cruz</t>
  </si>
  <si>
    <t>Marketing Assistant</t>
  </si>
  <si>
    <t>(11) 555-9857</t>
  </si>
  <si>
    <t>FISSA</t>
  </si>
  <si>
    <t>FISSA Fabrica Inter. Salchichas S.A.</t>
  </si>
  <si>
    <t>Diego Roel</t>
  </si>
  <si>
    <t>C/ Moralzarzal, 86</t>
  </si>
  <si>
    <t>28034</t>
  </si>
  <si>
    <t>(91) 555 94 44</t>
  </si>
  <si>
    <t>(91) 555 55 93</t>
  </si>
  <si>
    <t>Martine Ranc</t>
  </si>
  <si>
    <t>Assistant Sales Agent</t>
  </si>
  <si>
    <t>20.16.10.16</t>
  </si>
  <si>
    <t>20.16.10.17</t>
  </si>
  <si>
    <t>Maria Larsson</t>
  </si>
  <si>
    <t>0695-34 67 21</t>
  </si>
  <si>
    <t>Peter Franken</t>
  </si>
  <si>
    <t>089-0877310</t>
  </si>
  <si>
    <t>089-0877451</t>
  </si>
  <si>
    <t>Carine Schmitt</t>
  </si>
  <si>
    <t>40.32.21.21</t>
  </si>
  <si>
    <t>40.32.21.20</t>
  </si>
  <si>
    <t>Paolo Accorti</t>
  </si>
  <si>
    <t>011-4988260</t>
  </si>
  <si>
    <t>011-4988261</t>
  </si>
  <si>
    <t>Lino Rodriguez</t>
  </si>
  <si>
    <t>(1) 354-2534</t>
  </si>
  <si>
    <t>(1) 354-2535</t>
  </si>
  <si>
    <t>Galera del gastrnomo</t>
  </si>
  <si>
    <t>Eduardo Saavedra</t>
  </si>
  <si>
    <t>08022</t>
  </si>
  <si>
    <t>(93) 203 4560</t>
  </si>
  <si>
    <t>(93) 203 4561</t>
  </si>
  <si>
    <t>Jos Pedro Freyre</t>
  </si>
  <si>
    <t>(95) 555 82 82</t>
  </si>
  <si>
    <t>Andr Fonseca</t>
  </si>
  <si>
    <t>(11) 555-9482</t>
  </si>
  <si>
    <t>Howard Snyder</t>
  </si>
  <si>
    <t>(503) 555-7555</t>
  </si>
  <si>
    <t>Manuel Pereira</t>
  </si>
  <si>
    <t>(2) 283-2951</t>
  </si>
  <si>
    <t>(2) 283-3397</t>
  </si>
  <si>
    <t>Mario Pontes</t>
  </si>
  <si>
    <t>(21) 555-0091</t>
  </si>
  <si>
    <t>(21) 555-8765</t>
  </si>
  <si>
    <t>Carlos Hernndez</t>
  </si>
  <si>
    <t>(5) 555-1340</t>
  </si>
  <si>
    <t>(5) 555-1948</t>
  </si>
  <si>
    <t>Yoshi Latimer</t>
  </si>
  <si>
    <t>(503) 555-6874</t>
  </si>
  <si>
    <t>(503) 555-2376</t>
  </si>
  <si>
    <t>Patricia McKenna</t>
  </si>
  <si>
    <t>2967 542</t>
  </si>
  <si>
    <t>2967 3333</t>
  </si>
  <si>
    <t>Helen Bennett</t>
  </si>
  <si>
    <t>(198) 555-8888</t>
  </si>
  <si>
    <t>Philip Cramer</t>
  </si>
  <si>
    <t>0555-09876</t>
  </si>
  <si>
    <t>La corne d'abondance</t>
  </si>
  <si>
    <t>Daniel Tonini</t>
  </si>
  <si>
    <t>67, avenue de l'Europe</t>
  </si>
  <si>
    <t>30.59.84.10</t>
  </si>
  <si>
    <t>30.59.85.11</t>
  </si>
  <si>
    <t>La maison d'Asie</t>
  </si>
  <si>
    <t>Annette Roulet</t>
  </si>
  <si>
    <t>61.77.61.10</t>
  </si>
  <si>
    <t>61.77.61.11</t>
  </si>
  <si>
    <t>Yoshi Tannamuri</t>
  </si>
  <si>
    <t>1900 Oak St.</t>
  </si>
  <si>
    <t>(604) 555-3392</t>
  </si>
  <si>
    <t>(604) 555-7293</t>
  </si>
  <si>
    <t>John Steel</t>
  </si>
  <si>
    <t>(509) 555-7969</t>
  </si>
  <si>
    <t>(509) 555-6221</t>
  </si>
  <si>
    <t>Renate Messner</t>
  </si>
  <si>
    <t>069-0245984</t>
  </si>
  <si>
    <t>069-0245874</t>
  </si>
  <si>
    <t>Let's Stop N Shop</t>
  </si>
  <si>
    <t>Jaime Yorres</t>
  </si>
  <si>
    <t>(415) 555-5938</t>
  </si>
  <si>
    <t>Carlos Gonzlez</t>
  </si>
  <si>
    <t>(9) 331-6954</t>
  </si>
  <si>
    <t>(9) 331-7256</t>
  </si>
  <si>
    <t>Felipe Izquierdo</t>
  </si>
  <si>
    <t>(8) 34-56-12</t>
  </si>
  <si>
    <t>(8) 34-93-93</t>
  </si>
  <si>
    <t>Fran Wilson</t>
  </si>
  <si>
    <t>(503) 555-9573</t>
  </si>
  <si>
    <t>(503) 555-9646</t>
  </si>
  <si>
    <t>Giovanni Rovelli</t>
  </si>
  <si>
    <t>035-640230</t>
  </si>
  <si>
    <t>035-640231</t>
  </si>
  <si>
    <t>Catherine Dewey</t>
  </si>
  <si>
    <t>(02) 201 24 67</t>
  </si>
  <si>
    <t>(02) 201 24 68</t>
  </si>
  <si>
    <t>Jean Fresnire</t>
  </si>
  <si>
    <t>(514) 555-8054</t>
  </si>
  <si>
    <t>(514) 555-8055</t>
  </si>
  <si>
    <t>Alexander Feuer</t>
  </si>
  <si>
    <t>04179</t>
  </si>
  <si>
    <t>0342-023176</t>
  </si>
  <si>
    <t>Simon Crowther</t>
  </si>
  <si>
    <t>(171) 555-7733</t>
  </si>
  <si>
    <t>(171) 555-2530</t>
  </si>
  <si>
    <t>Yvonne Moncada</t>
  </si>
  <si>
    <t>(1) 135-5333</t>
  </si>
  <si>
    <t>(1) 135-5535</t>
  </si>
  <si>
    <t>Rene Phillips</t>
  </si>
  <si>
    <t>(907) 555-7584</t>
  </si>
  <si>
    <t>(907) 555-2880</t>
  </si>
  <si>
    <t>Henriette Pfalzheim</t>
  </si>
  <si>
    <t>0221-0644327</t>
  </si>
  <si>
    <t>0221-0765721</t>
  </si>
  <si>
    <t>PARIS</t>
  </si>
  <si>
    <t>Paris spcialits</t>
  </si>
  <si>
    <t>Marie Bertrand</t>
  </si>
  <si>
    <t>265, boulevard Charonne</t>
  </si>
  <si>
    <t>75012</t>
  </si>
  <si>
    <t>(1) 42.34.22.66</t>
  </si>
  <si>
    <t>(1) 42.34.22.77</t>
  </si>
  <si>
    <t>Guillermo Fernndez</t>
  </si>
  <si>
    <t>05033</t>
  </si>
  <si>
    <t>(5) 552-3745</t>
  </si>
  <si>
    <t>(5) 545-3745</t>
  </si>
  <si>
    <t>Georg Pipps</t>
  </si>
  <si>
    <t>6562-9722</t>
  </si>
  <si>
    <t>6562-9723</t>
  </si>
  <si>
    <t>Isabel de Castro</t>
  </si>
  <si>
    <t>(1) 356-5634</t>
  </si>
  <si>
    <t>Bernardo Batista</t>
  </si>
  <si>
    <t>(21) 555-4252</t>
  </si>
  <si>
    <t>(21) 555-4545</t>
  </si>
  <si>
    <t>Lcia Carvalho</t>
  </si>
  <si>
    <t>(11) 555-1189</t>
  </si>
  <si>
    <t>Horst Kloss</t>
  </si>
  <si>
    <t>01307</t>
  </si>
  <si>
    <t>0372-035188</t>
  </si>
  <si>
    <t>Sergio Gutirrez</t>
  </si>
  <si>
    <t>(1) 123-5555</t>
  </si>
  <si>
    <t>(1) 123-5556</t>
  </si>
  <si>
    <t>Paula Wilson</t>
  </si>
  <si>
    <t>Assistant Sales Representative</t>
  </si>
  <si>
    <t>(505) 555-5939</t>
  </si>
  <si>
    <t>(505) 555-3620</t>
  </si>
  <si>
    <t>Maurizio Moroni</t>
  </si>
  <si>
    <t>0522-556721</t>
  </si>
  <si>
    <t>0522-556722</t>
  </si>
  <si>
    <t>Janete Limeira</t>
  </si>
  <si>
    <t>(21) 555-3412</t>
  </si>
  <si>
    <t>Michael Holz</t>
  </si>
  <si>
    <t>Grenzacherweg 237</t>
  </si>
  <si>
    <t>1203</t>
  </si>
  <si>
    <t>0897-034214</t>
  </si>
  <si>
    <t>Alejandra Camino</t>
  </si>
  <si>
    <t>(91) 745 6200</t>
  </si>
  <si>
    <t>(91) 745 6210</t>
  </si>
  <si>
    <t>Jonas Bergulfsen</t>
  </si>
  <si>
    <t>07-98 92 35</t>
  </si>
  <si>
    <t>07-98 92 47</t>
  </si>
  <si>
    <t>Jose Pavarotti</t>
  </si>
  <si>
    <t>(208) 555-8097</t>
  </si>
  <si>
    <t>Hari Kumar</t>
  </si>
  <si>
    <t>(171) 555-1717</t>
  </si>
  <si>
    <t>(171) 555-5646</t>
  </si>
  <si>
    <t>Jytte Petersen</t>
  </si>
  <si>
    <t>31 12 34 56</t>
  </si>
  <si>
    <t>31 13 35 57</t>
  </si>
  <si>
    <t>Dominique Perrier</t>
  </si>
  <si>
    <t>(1) 47.55.60.10</t>
  </si>
  <si>
    <t>(1) 47.55.60.20</t>
  </si>
  <si>
    <t>Art Braunschweiger</t>
  </si>
  <si>
    <t>(307) 555-4680</t>
  </si>
  <si>
    <t>(307) 555-6525</t>
  </si>
  <si>
    <t>Pascale Cartrain</t>
  </si>
  <si>
    <t>(071) 23 67 22 20</t>
  </si>
  <si>
    <t>(071) 23 67 22 21</t>
  </si>
  <si>
    <t>Liz Nixon</t>
  </si>
  <si>
    <t>(503) 555-3612</t>
  </si>
  <si>
    <t>Liu Wong</t>
  </si>
  <si>
    <t>(406) 555-5834</t>
  </si>
  <si>
    <t>(406) 555-8083</t>
  </si>
  <si>
    <t>Karin Josephs</t>
  </si>
  <si>
    <t>0251-031259</t>
  </si>
  <si>
    <t>0251-035695</t>
  </si>
  <si>
    <t>Miguel Angel Paolino</t>
  </si>
  <si>
    <t>(5) 555-2933</t>
  </si>
  <si>
    <t>Tradio Hipermercados</t>
  </si>
  <si>
    <t>Anabela Domingues</t>
  </si>
  <si>
    <t>(11) 555-2167</t>
  </si>
  <si>
    <t>(11) 555-2168</t>
  </si>
  <si>
    <t>Trail's Head Gourmet Provisioners</t>
  </si>
  <si>
    <t>Helvetius Nagy</t>
  </si>
  <si>
    <t>(206) 555-8257</t>
  </si>
  <si>
    <t>(206) 555-2174</t>
  </si>
  <si>
    <t>Palle Ibsen</t>
  </si>
  <si>
    <t>86 21 32 43</t>
  </si>
  <si>
    <t>86 22 33 44</t>
  </si>
  <si>
    <t xml:space="preserve">Val2 </t>
  </si>
  <si>
    <t>IT</t>
  </si>
  <si>
    <t>Val2</t>
  </si>
  <si>
    <t>VALON</t>
  </si>
  <si>
    <t>Valon Hoti</t>
  </si>
  <si>
    <t>Mary Saveley</t>
  </si>
  <si>
    <t>78.32.54.86</t>
  </si>
  <si>
    <t>78.32.54.87</t>
  </si>
  <si>
    <t>Paul Henriot</t>
  </si>
  <si>
    <t>59 rue de l'Abbaye</t>
  </si>
  <si>
    <t>26.47.15.10</t>
  </si>
  <si>
    <t>26.47.15.11</t>
  </si>
  <si>
    <t>Rita Mller</t>
  </si>
  <si>
    <t>0711-020361</t>
  </si>
  <si>
    <t>0711-035428</t>
  </si>
  <si>
    <t>Pirkko Koskitalo</t>
  </si>
  <si>
    <t>981-443655</t>
  </si>
  <si>
    <t>Paula Parente</t>
  </si>
  <si>
    <t>(14) 555-8122</t>
  </si>
  <si>
    <t>Karl Jablonski</t>
  </si>
  <si>
    <t>305 - 14th Ave. S. Suite 3B</t>
  </si>
  <si>
    <t>98128</t>
  </si>
  <si>
    <t>(206) 555-4112</t>
  </si>
  <si>
    <t>(206) 555-4115</t>
  </si>
  <si>
    <t>Matti Karttunen</t>
  </si>
  <si>
    <t>Owner/Marketing Assistant</t>
  </si>
  <si>
    <t>90-224 8858</t>
  </si>
  <si>
    <t>Wolski  Zajazd</t>
  </si>
  <si>
    <t>Zbyszek Piestrzeniewicz</t>
  </si>
  <si>
    <t>(26) 642-7012</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</si>
  <si>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</si>
  <si>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</si>
  <si>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</si>
  <si>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</si>
  <si>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</si>
  <si>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</si>
  <si>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</si>
  <si>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</si>
  <si>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</si>
  <si>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</si>
  <si>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</si>
  <si>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</si>
  <si>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</si>
  <si>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</si>
  <si>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</si>
  <si>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</si>
  <si>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</si>
  <si>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</si>
  <si>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Region Description</t>
  </si>
  <si>
    <t>Line Sale</t>
  </si>
  <si>
    <t>OrderSum</t>
  </si>
  <si>
    <t xml:space="preserve">Product Sale </t>
  </si>
  <si>
    <t xml:space="preserve">Order Sale </t>
  </si>
  <si>
    <t xml:space="preserve">Products Supplied </t>
  </si>
  <si>
    <t>Total Freight</t>
  </si>
  <si>
    <t>ShipID</t>
  </si>
  <si>
    <t xml:space="preserve">OrderQuantity </t>
  </si>
  <si>
    <t>CustomerSale</t>
  </si>
  <si>
    <t>Territory</t>
  </si>
  <si>
    <t>Shipper</t>
  </si>
  <si>
    <t>Row Labels</t>
  </si>
  <si>
    <t>Grand Total</t>
  </si>
  <si>
    <t>Year</t>
  </si>
  <si>
    <t>OrderQuantity</t>
  </si>
  <si>
    <t>Supplier Sale</t>
  </si>
  <si>
    <t>CategorySale</t>
  </si>
  <si>
    <t>Quantity Supplied</t>
  </si>
  <si>
    <t>Sum of Quantity Supplied</t>
  </si>
  <si>
    <t>Sum of Supplier Sale</t>
  </si>
  <si>
    <t>QuantitySale</t>
  </si>
  <si>
    <t>Sum of QuantitySale</t>
  </si>
  <si>
    <t xml:space="preserve">Sum of Product Sale </t>
  </si>
  <si>
    <t>*</t>
  </si>
  <si>
    <t>SupplierName</t>
  </si>
  <si>
    <t xml:space="preserve">I have to create the 4 graphs again </t>
  </si>
  <si>
    <t>since this would be enabling slicers</t>
  </si>
  <si>
    <t xml:space="preserve">ShipVia </t>
  </si>
  <si>
    <t>ShipperName</t>
  </si>
  <si>
    <t>Sum of Line Sale</t>
  </si>
  <si>
    <t>Sum of Quantity</t>
  </si>
  <si>
    <t>`</t>
  </si>
  <si>
    <t>Count of OrderID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</si>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</sst>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m/d/yyyy;@"/>
    <numFmt numFmtId="166" formatCode="0.00,&quot;K&quot;"/>
    <numFmt numFmtId="167" formatCode="0.0"/>
    <numFmt numFmtId="168" formatCode="0.00,,&quot;M&quot;"/>
    <numFmt numFmtId="169" formatCode="&quot;$&quot;0.00,,&quot;M&quot;"/>
    <numFmt numFmtId="170" formatCode="0.0,&quot;K&quot;"/>
  </numFmts>
  <fonts count="2" x14ac:knownFonts="1">
    <font>
      <sz val="11"/>
      <color theme="1"/>
      <name val="Calibri"/>
      <family val="2"/>
    </font>
    <font>
      <b/>
      <sz val="11"/>
      <color theme="0"/>
      <name val="Calibri"/>
      <family val="2"/>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1"/>
        <bgColor indexed="64"/>
      </patternFill>
    </fill>
  </fills>
  <borders count="14">
    <border>
      <left/>
      <right/>
      <top/>
      <bottom/>
      <diagonal/>
    </border>
    <border>
      <left style="thin">
        <color theme="9" tint="0.39997558519241921"/>
      </left>
      <right/>
      <top style="thin">
        <color theme="9" tint="0.39997558519241921"/>
      </top>
      <bottom style="thin">
        <color theme="9" tint="0.3999755851924192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s>
  <cellStyleXfs count="1">
    <xf numFmtId="0" fontId="0" fillId="0" borderId="0"/>
  </cellStyleXfs>
  <cellXfs count="52">
    <xf numFmtId="0" fontId="0" fillId="0" borderId="0" xfId="0"/>
    <xf numFmtId="0" fontId="1" fillId="2" borderId="1" xfId="0" applyFont="1" applyFill="1" applyBorder="1"/>
    <xf numFmtId="0" fontId="0" fillId="3" borderId="1" xfId="0" applyFill="1" applyBorder="1"/>
    <xf numFmtId="0" fontId="0" fillId="0" borderId="1" xfId="0" applyBorder="1"/>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165" fontId="0" fillId="0" borderId="0" xfId="0" applyNumberFormat="1"/>
    <xf numFmtId="166"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0" fontId="0" fillId="0" borderId="11" xfId="0" pivotButton="1" applyBorder="1"/>
    <xf numFmtId="0" fontId="0" fillId="0" borderId="12" xfId="0" applyBorder="1" applyAlignment="1">
      <alignment horizontal="left"/>
    </xf>
    <xf numFmtId="0" fontId="0" fillId="0" borderId="11" xfId="0" applyBorder="1" applyAlignment="1">
      <alignment horizontal="left"/>
    </xf>
    <xf numFmtId="0" fontId="0" fillId="0" borderId="5" xfId="0" applyBorder="1" applyAlignment="1">
      <alignment horizontal="left"/>
    </xf>
    <xf numFmtId="166" fontId="0" fillId="0" borderId="13" xfId="0" applyNumberFormat="1" applyBorder="1"/>
    <xf numFmtId="166" fontId="0" fillId="0" borderId="12" xfId="0" applyNumberFormat="1" applyBorder="1"/>
    <xf numFmtId="0" fontId="0" fillId="0" borderId="10" xfId="0" pivotButton="1" applyBorder="1"/>
    <xf numFmtId="0" fontId="0" fillId="0" borderId="13" xfId="0" applyBorder="1" applyAlignment="1">
      <alignment horizontal="left"/>
    </xf>
    <xf numFmtId="0" fontId="0" fillId="0" borderId="10" xfId="0" applyBorder="1" applyAlignment="1">
      <alignment horizontal="left"/>
    </xf>
    <xf numFmtId="0" fontId="0" fillId="0" borderId="10" xfId="0" applyBorder="1"/>
    <xf numFmtId="167" fontId="0" fillId="0" borderId="2" xfId="0" applyNumberFormat="1" applyBorder="1"/>
    <xf numFmtId="167" fontId="0" fillId="0" borderId="3" xfId="0" applyNumberFormat="1" applyBorder="1"/>
    <xf numFmtId="167" fontId="0" fillId="0" borderId="4" xfId="0" applyNumberFormat="1" applyBorder="1"/>
    <xf numFmtId="167" fontId="0" fillId="0" borderId="5" xfId="0" applyNumberFormat="1" applyBorder="1"/>
    <xf numFmtId="167" fontId="0" fillId="0" borderId="0" xfId="0" applyNumberFormat="1"/>
    <xf numFmtId="167" fontId="0" fillId="0" borderId="6" xfId="0" applyNumberFormat="1" applyBorder="1"/>
    <xf numFmtId="167" fontId="0" fillId="0" borderId="7" xfId="0" applyNumberFormat="1" applyBorder="1"/>
    <xf numFmtId="167" fontId="0" fillId="0" borderId="8" xfId="0" applyNumberFormat="1" applyBorder="1"/>
    <xf numFmtId="167" fontId="0" fillId="0" borderId="9" xfId="0" applyNumberFormat="1" applyBorder="1"/>
    <xf numFmtId="167" fontId="0" fillId="0" borderId="11" xfId="0" applyNumberFormat="1" applyBorder="1"/>
    <xf numFmtId="167" fontId="0" fillId="0" borderId="11" xfId="0" pivotButton="1" applyNumberFormat="1" applyBorder="1"/>
    <xf numFmtId="167" fontId="0" fillId="0" borderId="12" xfId="0" applyNumberFormat="1" applyBorder="1" applyAlignment="1">
      <alignment horizontal="left"/>
    </xf>
    <xf numFmtId="167" fontId="0" fillId="0" borderId="11" xfId="0" applyNumberFormat="1" applyBorder="1" applyAlignment="1">
      <alignment horizontal="left"/>
    </xf>
    <xf numFmtId="168" fontId="0" fillId="0" borderId="11" xfId="0" applyNumberFormat="1" applyBorder="1"/>
    <xf numFmtId="169" fontId="0" fillId="0" borderId="0" xfId="0" applyNumberFormat="1"/>
    <xf numFmtId="1" fontId="0" fillId="0" borderId="0" xfId="0" applyNumberFormat="1"/>
    <xf numFmtId="0" fontId="0" fillId="0" borderId="12" xfId="0" applyBorder="1"/>
    <xf numFmtId="0" fontId="0" fillId="0" borderId="5" xfId="0" pivotButton="1" applyBorder="1"/>
    <xf numFmtId="10" fontId="0" fillId="0" borderId="11" xfId="0" applyNumberFormat="1" applyBorder="1"/>
    <xf numFmtId="170" fontId="0" fillId="0" borderId="0" xfId="0" applyNumberFormat="1"/>
    <xf numFmtId="10" fontId="0" fillId="0" borderId="12" xfId="0" applyNumberFormat="1" applyBorder="1"/>
    <xf numFmtId="170" fontId="0" fillId="0" borderId="12" xfId="0" applyNumberFormat="1" applyBorder="1"/>
  </cellXfs>
  <cellStyles count="1">
    <cellStyle name="Normal" xfId="0" builtinId="0"/>
  </cellStyles>
  <dxfs count="2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66" formatCode="0.00,&quot;K&quot;"/>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numFmt numFmtId="166" formatCode="0.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numFmt numFmtId="14" formatCode="0.00%"/>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right/>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70" formatCode="0.0,&quot;K&quot;"/>
    </dxf>
    <dxf>
      <numFmt numFmtId="0" formatCode="General"/>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right/>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numFmt numFmtId="166" formatCode="0.00,&quot;K&quot;"/>
    </dxf>
    <dxf>
      <border>
        <left/>
        <right/>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8" formatCode="0.00,,&quot;M&quot;"/>
    </dxf>
    <dxf>
      <numFmt numFmtId="166" formatCode="0.00,&quot;K&quot;"/>
    </dxf>
    <dxf>
      <numFmt numFmtId="167" formatCode="0.0"/>
      <border>
        <left style="medium">
          <color auto="1"/>
        </left>
        <right style="medium">
          <color auto="1"/>
        </right>
        <bottom style="medium">
          <color auto="1"/>
        </bottom>
      </border>
    </dxf>
    <dxf>
      <numFmt numFmtId="167" formatCode="0.0"/>
      <border>
        <left style="medium">
          <color auto="1"/>
        </left>
        <right style="medium">
          <color auto="1"/>
        </right>
        <bottom style="medium">
          <color auto="1"/>
        </bottom>
      </border>
    </dxf>
    <dxf>
      <numFmt numFmtId="167" formatCode="0.0"/>
      <border>
        <left style="medium">
          <color auto="1"/>
        </left>
        <right style="medium">
          <color auto="1"/>
        </right>
        <bottom style="medium">
          <color auto="1"/>
        </bottom>
      </border>
    </dxf>
    <dxf>
      <numFmt numFmtId="167" formatCode="0.0"/>
      <border>
        <left style="medium">
          <color auto="1"/>
        </left>
        <right style="medium">
          <color auto="1"/>
        </right>
        <bottom style="medium">
          <color auto="1"/>
        </bottom>
      </border>
    </dxf>
    <dxf>
      <numFmt numFmtId="167" formatCode="0.0"/>
      <border>
        <left style="medium">
          <color auto="1"/>
        </left>
        <right style="medium">
          <color auto="1"/>
        </right>
        <bottom style="medium">
          <color auto="1"/>
        </bottom>
      </border>
    </dxf>
    <dxf>
      <numFmt numFmtId="167" formatCode="0.0"/>
      <border>
        <left style="medium">
          <color auto="1"/>
        </left>
        <right style="medium">
          <color auto="1"/>
        </right>
        <bottom style="medium">
          <color auto="1"/>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numFmt numFmtId="1" formatCode="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6" formatCode="0.00,&quot;K&quot;"/>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numFmt numFmtId="166" formatCode="0.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style="medium">
          <color auto="1"/>
        </left>
        <right style="medium">
          <color auto="1"/>
        </right>
        <bottom style="medium">
          <color auto="1"/>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numFmt numFmtId="165" formatCode="m/d/yyyy;@"/>
    </dxf>
    <dxf>
      <numFmt numFmtId="0" formatCode="General"/>
    </dxf>
    <dxf>
      <numFmt numFmtId="166" formatCode="0.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F95DA"/>
      <color rgb="FF387921"/>
      <color rgb="FF146082"/>
      <color rgb="FF4E95D9"/>
      <color rgb="FF2C4C81"/>
      <color rgb="FF004EFF"/>
      <color rgb="FF156082"/>
      <color rgb="FF032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[Northwind.xlsx]supplier_pivot!Supplier Quan Ranking</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a:solidFill>
              <a:schemeClr val="accent1"/>
            </a:solid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supplier_pivot!$B$3</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supplier_pivot!$A$4:$A$14</c:f>
              <c:strCache>
                <c:ptCount val="10"/>
                <c:pt idx="0">
                  <c:v>Leka Trading</c:v>
                </c:pt>
                <c:pt idx="1">
                  <c:v>New England Seafood Cannery</c:v>
                </c:pt>
                <c:pt idx="2">
                  <c:v>G'day, Mate</c:v>
                </c:pt>
                <c:pt idx="3">
                  <c:v>Exotic Liquids</c:v>
                </c:pt>
                <c:pt idx="4">
                  <c:v>Formaggi Fortini s.r.l.</c:v>
                </c:pt>
                <c:pt idx="5">
                  <c:v>Norske Meierier</c:v>
                </c:pt>
                <c:pt idx="6">
                  <c:v>Specialty Biscuits, Ltd.</c:v>
                </c:pt>
                <c:pt idx="7">
                  <c:v>Gai pturage</c:v>
                </c:pt>
                <c:pt idx="8">
                  <c:v>Pavlova, Ltd.</c:v>
                </c:pt>
                <c:pt idx="9">
                  <c:v>Plutzer Lebensmittelgromrkte AG</c:v>
                </c:pt>
              </c:strCache>
            </c:strRef>
          </c:cat>
          <c:val>
            <c:numRef>
              <c:f>supplier_pivot!$B$4:$B$14</c:f>
              <c:numCache>
                <c:formatCode>General</c:formatCode>
                <c:ptCount val="10"/>
                <c:pt idx="0">
                  <c:v>1878</c:v>
                </c:pt>
                <c:pt idx="1">
                  <c:v>2084</c:v>
                </c:pt>
                <c:pt idx="2">
                  <c:v>2108</c:v>
                </c:pt>
                <c:pt idx="3">
                  <c:v>2213</c:v>
                </c:pt>
                <c:pt idx="4">
                  <c:v>2500</c:v>
                </c:pt>
                <c:pt idx="5">
                  <c:v>2526</c:v>
                </c:pt>
                <c:pt idx="6">
                  <c:v>2851</c:v>
                </c:pt>
                <c:pt idx="7">
                  <c:v>3073</c:v>
                </c:pt>
                <c:pt idx="8">
                  <c:v>3937</c:v>
                </c:pt>
                <c:pt idx="9">
                  <c:v>4072</c:v>
                </c:pt>
              </c:numCache>
            </c:numRef>
          </c:val>
          <c:extLst>
            <c:ext xmlns:c16="http://schemas.microsoft.com/office/drawing/2014/chart" uri="{C3380CC4-5D6E-409C-BE32-E72D297353CC}">
              <c16:uniqueId val="{00000000-B512-674F-BBA0-9C21A71D7749}"/>
            </c:ext>
          </c:extLst>
        </c:ser>
        <c:dLbls>
          <c:dLblPos val="outEnd"/>
          <c:showLegendKey val="0"/>
          <c:showVal val="1"/>
          <c:showCatName val="0"/>
          <c:showSerName val="0"/>
          <c:showPercent val="0"/>
          <c:showBubbleSize val="0"/>
        </c:dLbls>
        <c:gapWidth val="219"/>
        <c:axId val="1187389760"/>
        <c:axId val="1187383040"/>
      </c:barChart>
      <c:catAx>
        <c:axId val="118738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83040"/>
        <c:crosses val="autoZero"/>
        <c:auto val="1"/>
        <c:lblAlgn val="ctr"/>
        <c:lblOffset val="100"/>
        <c:noMultiLvlLbl val="0"/>
      </c:catAx>
      <c:valAx>
        <c:axId val="1187383040"/>
        <c:scaling>
          <c:orientation val="minMax"/>
        </c:scaling>
        <c:delete val="1"/>
        <c:axPos val="b"/>
        <c:numFmt formatCode="General" sourceLinked="1"/>
        <c:majorTickMark val="none"/>
        <c:minorTickMark val="none"/>
        <c:tickLblPos val="nextTo"/>
        <c:crossAx val="118738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[Northwind.xlsx]supplier_pivot!Supplier Sales Ranking</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supplier_pivot!$B$36</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supplier_pivot!$A$37:$A$47</c:f>
              <c:strCache>
                <c:ptCount val="10"/>
                <c:pt idx="0">
                  <c:v>Norske Meierier</c:v>
                </c:pt>
                <c:pt idx="1">
                  <c:v>Specialty Biscuits, Ltd.</c:v>
                </c:pt>
                <c:pt idx="2">
                  <c:v>Formaggi Fortini s.r.l.</c:v>
                </c:pt>
                <c:pt idx="3">
                  <c:v>Pasta Buttini s.r.l.</c:v>
                </c:pt>
                <c:pt idx="4">
                  <c:v>Forts d'rables</c:v>
                </c:pt>
                <c:pt idx="5">
                  <c:v>G'day, Mate</c:v>
                </c:pt>
                <c:pt idx="6">
                  <c:v>Pavlova, Ltd.</c:v>
                </c:pt>
                <c:pt idx="7">
                  <c:v>Gai pturage</c:v>
                </c:pt>
                <c:pt idx="8">
                  <c:v>Plutzer Lebensmittelgromrkte AG</c:v>
                </c:pt>
                <c:pt idx="9">
                  <c:v>Aux joyeux ecclsiastiques</c:v>
                </c:pt>
              </c:strCache>
            </c:strRef>
          </c:cat>
          <c:val>
            <c:numRef>
              <c:f>supplier_pivot!$B$37:$B$47</c:f>
              <c:numCache>
                <c:formatCode>0.00,"K"</c:formatCode>
                <c:ptCount val="10"/>
                <c:pt idx="0">
                  <c:v>46897.2</c:v>
                </c:pt>
                <c:pt idx="1">
                  <c:v>48793.799999999996</c:v>
                </c:pt>
                <c:pt idx="2">
                  <c:v>51082.5</c:v>
                </c:pt>
                <c:pt idx="3">
                  <c:v>52929</c:v>
                </c:pt>
                <c:pt idx="4">
                  <c:v>66266.700000000012</c:v>
                </c:pt>
                <c:pt idx="5">
                  <c:v>69636.600000000006</c:v>
                </c:pt>
                <c:pt idx="6">
                  <c:v>115386.05</c:v>
                </c:pt>
                <c:pt idx="7">
                  <c:v>126582</c:v>
                </c:pt>
                <c:pt idx="8">
                  <c:v>155946.54999999999</c:v>
                </c:pt>
                <c:pt idx="9">
                  <c:v>163135</c:v>
                </c:pt>
              </c:numCache>
            </c:numRef>
          </c:val>
          <c:extLst>
            <c:ext xmlns:c16="http://schemas.microsoft.com/office/drawing/2014/chart" uri="{C3380CC4-5D6E-409C-BE32-E72D297353CC}">
              <c16:uniqueId val="{00000000-D8E8-E44B-9E51-2D06D1679C58}"/>
            </c:ext>
          </c:extLst>
        </c:ser>
        <c:dLbls>
          <c:dLblPos val="outEnd"/>
          <c:showLegendKey val="0"/>
          <c:showVal val="1"/>
          <c:showCatName val="0"/>
          <c:showSerName val="0"/>
          <c:showPercent val="0"/>
          <c:showBubbleSize val="0"/>
        </c:dLbls>
        <c:gapWidth val="219"/>
        <c:axId val="1170163008"/>
        <c:axId val="1170164352"/>
      </c:barChart>
      <c:catAx>
        <c:axId val="117016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164352"/>
        <c:crosses val="autoZero"/>
        <c:auto val="1"/>
        <c:lblAlgn val="ctr"/>
        <c:lblOffset val="100"/>
        <c:noMultiLvlLbl val="0"/>
      </c:catAx>
      <c:valAx>
        <c:axId val="1170164352"/>
        <c:scaling>
          <c:orientation val="minMax"/>
        </c:scaling>
        <c:delete val="1"/>
        <c:axPos val="b"/>
        <c:numFmt formatCode="0.00,&quot;K&quot;" sourceLinked="1"/>
        <c:majorTickMark val="none"/>
        <c:minorTickMark val="none"/>
        <c:tickLblPos val="nextTo"/>
        <c:crossAx val="117016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[Northwind.xlsx]product_pivot!Product Quantity Ranking</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56082"/>
          </a:solidFill>
          <a:ln w="47625">
            <a:solidFill>
              <a:srgbClr val="15608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product_pivot!$B$3</c:f>
              <c:strCache>
                <c:ptCount val="1"/>
                <c:pt idx="0">
                  <c:v>Total</c:v>
                </c:pt>
              </c:strCache>
            </c:strRef>
          </c:tx>
          <c:spPr>
            <a:solidFill>
              <a:srgbClr val="156082"/>
            </a:solidFill>
            <a:ln w="47625">
              <a:solidFill>
                <a:srgbClr val="15608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product_pivot!$A$4:$A$15</c:f>
              <c:strCache>
                <c:ptCount val="11"/>
                <c:pt idx="0">
                  <c:v>Flotemysost</c:v>
                </c:pt>
                <c:pt idx="1">
                  <c:v>Chang</c:v>
                </c:pt>
                <c:pt idx="2">
                  <c:v>Tarte au sucre</c:v>
                </c:pt>
                <c:pt idx="3">
                  <c:v>Boston Crab Meat</c:v>
                </c:pt>
                <c:pt idx="4">
                  <c:v>Guaran Fantstica</c:v>
                </c:pt>
                <c:pt idx="5">
                  <c:v>Rhnbru Klosterbier</c:v>
                </c:pt>
                <c:pt idx="6">
                  <c:v>Pavlova</c:v>
                </c:pt>
                <c:pt idx="7">
                  <c:v>Gnocchi di nonna Alice</c:v>
                </c:pt>
                <c:pt idx="8">
                  <c:v>Gorgonzola Telino</c:v>
                </c:pt>
                <c:pt idx="9">
                  <c:v>Raclette Courdavault</c:v>
                </c:pt>
                <c:pt idx="10">
                  <c:v>Camembert Pierrot</c:v>
                </c:pt>
              </c:strCache>
            </c:strRef>
          </c:cat>
          <c:val>
            <c:numRef>
              <c:f>product_pivot!$B$4:$B$15</c:f>
              <c:numCache>
                <c:formatCode>General</c:formatCode>
                <c:ptCount val="11"/>
                <c:pt idx="0">
                  <c:v>1057</c:v>
                </c:pt>
                <c:pt idx="1">
                  <c:v>1057</c:v>
                </c:pt>
                <c:pt idx="2">
                  <c:v>1083</c:v>
                </c:pt>
                <c:pt idx="3">
                  <c:v>1103</c:v>
                </c:pt>
                <c:pt idx="4">
                  <c:v>1125</c:v>
                </c:pt>
                <c:pt idx="5">
                  <c:v>1155</c:v>
                </c:pt>
                <c:pt idx="6">
                  <c:v>1158</c:v>
                </c:pt>
                <c:pt idx="7">
                  <c:v>1263</c:v>
                </c:pt>
                <c:pt idx="8">
                  <c:v>1397</c:v>
                </c:pt>
                <c:pt idx="9">
                  <c:v>1496</c:v>
                </c:pt>
                <c:pt idx="10">
                  <c:v>1577</c:v>
                </c:pt>
              </c:numCache>
            </c:numRef>
          </c:val>
          <c:extLst>
            <c:ext xmlns:c16="http://schemas.microsoft.com/office/drawing/2014/chart" uri="{C3380CC4-5D6E-409C-BE32-E72D297353CC}">
              <c16:uniqueId val="{00000000-CF13-BA48-9BBC-F96B5E9881E1}"/>
            </c:ext>
          </c:extLst>
        </c:ser>
        <c:dLbls>
          <c:dLblPos val="outEnd"/>
          <c:showLegendKey val="0"/>
          <c:showVal val="1"/>
          <c:showCatName val="0"/>
          <c:showSerName val="0"/>
          <c:showPercent val="0"/>
          <c:showBubbleSize val="0"/>
        </c:dLbls>
        <c:gapWidth val="219"/>
        <c:axId val="1136181696"/>
        <c:axId val="1170168384"/>
      </c:barChart>
      <c:catAx>
        <c:axId val="113618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168384"/>
        <c:crosses val="autoZero"/>
        <c:auto val="1"/>
        <c:lblAlgn val="ctr"/>
        <c:lblOffset val="100"/>
        <c:noMultiLvlLbl val="0"/>
      </c:catAx>
      <c:valAx>
        <c:axId val="1170168384"/>
        <c:scaling>
          <c:orientation val="minMax"/>
        </c:scaling>
        <c:delete val="1"/>
        <c:axPos val="b"/>
        <c:numFmt formatCode="General" sourceLinked="1"/>
        <c:majorTickMark val="none"/>
        <c:minorTickMark val="none"/>
        <c:tickLblPos val="nextTo"/>
        <c:crossAx val="113618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[Northwind.xlsx]product_pivot!Product Sales Ranking</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47625">
            <a:solidFill>
              <a:srgbClr val="15608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62957891133174"/>
          <c:y val="0.17171296296296296"/>
          <c:w val="0.6860757350983302"/>
          <c:h val="0.77736111111111106"/>
        </c:manualLayout>
      </c:layout>
      <c:barChart>
        <c:barDir val="bar"/>
        <c:grouping val="clustered"/>
        <c:varyColors val="0"/>
        <c:ser>
          <c:idx val="0"/>
          <c:order val="0"/>
          <c:tx>
            <c:strRef>
              <c:f>product_pivot!$B$23</c:f>
              <c:strCache>
                <c:ptCount val="1"/>
                <c:pt idx="0">
                  <c:v>Total</c:v>
                </c:pt>
              </c:strCache>
            </c:strRef>
          </c:tx>
          <c:spPr>
            <a:solidFill>
              <a:schemeClr val="accent1"/>
            </a:solidFill>
            <a:ln w="47625">
              <a:solidFill>
                <a:srgbClr val="15608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product_pivot!$A$24:$A$34</c:f>
              <c:strCache>
                <c:ptCount val="10"/>
                <c:pt idx="0">
                  <c:v>Rssle Sauerkraut</c:v>
                </c:pt>
                <c:pt idx="1">
                  <c:v>Carnarvon Tigers</c:v>
                </c:pt>
                <c:pt idx="2">
                  <c:v>Alice Mutton</c:v>
                </c:pt>
                <c:pt idx="3">
                  <c:v>Manjimup Dried Apples</c:v>
                </c:pt>
                <c:pt idx="4">
                  <c:v>Gnocchi di nonna Alice</c:v>
                </c:pt>
                <c:pt idx="5">
                  <c:v>Tarte au sucre</c:v>
                </c:pt>
                <c:pt idx="6">
                  <c:v>Camembert Pierrot</c:v>
                </c:pt>
                <c:pt idx="7">
                  <c:v>Raclette Courdavault</c:v>
                </c:pt>
                <c:pt idx="8">
                  <c:v>Thringer Rostbratwurst</c:v>
                </c:pt>
                <c:pt idx="9">
                  <c:v>Cte de Blaye</c:v>
                </c:pt>
              </c:strCache>
            </c:strRef>
          </c:cat>
          <c:val>
            <c:numRef>
              <c:f>product_pivot!$B$24:$B$34</c:f>
              <c:numCache>
                <c:formatCode>0.00,"K"</c:formatCode>
                <c:ptCount val="10"/>
                <c:pt idx="0">
                  <c:v>26865.599999999999</c:v>
                </c:pt>
                <c:pt idx="1">
                  <c:v>31987.5</c:v>
                </c:pt>
                <c:pt idx="2">
                  <c:v>35482.199999999997</c:v>
                </c:pt>
                <c:pt idx="3">
                  <c:v>44742.6</c:v>
                </c:pt>
                <c:pt idx="4">
                  <c:v>45121.2</c:v>
                </c:pt>
                <c:pt idx="5">
                  <c:v>49827.900000000009</c:v>
                </c:pt>
                <c:pt idx="6">
                  <c:v>50286</c:v>
                </c:pt>
                <c:pt idx="7">
                  <c:v>76296</c:v>
                </c:pt>
                <c:pt idx="8">
                  <c:v>87736.4</c:v>
                </c:pt>
                <c:pt idx="9">
                  <c:v>149984.20000000001</c:v>
                </c:pt>
              </c:numCache>
            </c:numRef>
          </c:val>
          <c:extLst>
            <c:ext xmlns:c16="http://schemas.microsoft.com/office/drawing/2014/chart" uri="{C3380CC4-5D6E-409C-BE32-E72D297353CC}">
              <c16:uniqueId val="{00000000-0C1F-0849-A4B8-7C0EADD671EE}"/>
            </c:ext>
          </c:extLst>
        </c:ser>
        <c:dLbls>
          <c:dLblPos val="outEnd"/>
          <c:showLegendKey val="0"/>
          <c:showVal val="1"/>
          <c:showCatName val="0"/>
          <c:showSerName val="0"/>
          <c:showPercent val="0"/>
          <c:showBubbleSize val="0"/>
        </c:dLbls>
        <c:gapWidth val="219"/>
        <c:axId val="1108754880"/>
        <c:axId val="1108752832"/>
      </c:barChart>
      <c:catAx>
        <c:axId val="110875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752832"/>
        <c:crosses val="autoZero"/>
        <c:auto val="1"/>
        <c:lblAlgn val="ctr"/>
        <c:lblOffset val="100"/>
        <c:noMultiLvlLbl val="0"/>
      </c:catAx>
      <c:valAx>
        <c:axId val="1108752832"/>
        <c:scaling>
          <c:orientation val="minMax"/>
        </c:scaling>
        <c:delete val="1"/>
        <c:axPos val="b"/>
        <c:numFmt formatCode="0.00,&quot;K&quot;" sourceLinked="1"/>
        <c:majorTickMark val="none"/>
        <c:minorTickMark val="none"/>
        <c:tickLblPos val="nextTo"/>
        <c:crossAx val="110875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[Northwind.xlsx]order_detail_pivot!Year wise Sale</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278746729068925E-2"/>
              <c:y val="-9.4221775556443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3.9198471169427901E-2"/>
              <c:y val="-0.11415628090493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2992794832319083E-2"/>
              <c:y val="-9.7362523350395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6.278746729068925E-2"/>
              <c:y val="-9.4221775556443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3.9198471169427901E-2"/>
              <c:y val="-0.11415628090493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4.2992794832319083E-2"/>
              <c:y val="-9.7362523350395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6.278746729068925E-2"/>
              <c:y val="-9.422177555644374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3.9198471169427901E-2"/>
              <c:y val="-0.1141562809049348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4.2992794832319083E-2"/>
              <c:y val="-9.73625233503952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37242131225309E-3"/>
          <c:y val="0.12636493721242181"/>
          <c:w val="0.97983161346226089"/>
          <c:h val="0.73054045263771261"/>
        </c:manualLayout>
      </c:layout>
      <c:lineChart>
        <c:grouping val="standard"/>
        <c:varyColors val="0"/>
        <c:ser>
          <c:idx val="0"/>
          <c:order val="0"/>
          <c:tx>
            <c:strRef>
              <c:f>order_detail_pivot!$B$71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A5B5-AE45-B7AD-B1B43A81CABB}"/>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A5B5-AE45-B7AD-B1B43A81CABB}"/>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A5B5-AE45-B7AD-B1B43A81CABB}"/>
              </c:ext>
            </c:extLst>
          </c:dPt>
          <c:dLbls>
            <c:dLbl>
              <c:idx val="0"/>
              <c:layout>
                <c:manualLayout>
                  <c:x val="-6.278746729068925E-2"/>
                  <c:y val="-9.42217755564437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B5-AE45-B7AD-B1B43A81CABB}"/>
                </c:ext>
              </c:extLst>
            </c:dLbl>
            <c:dLbl>
              <c:idx val="1"/>
              <c:layout>
                <c:manualLayout>
                  <c:x val="-3.9198471169427901E-2"/>
                  <c:y val="-0.114156280904934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B5-AE45-B7AD-B1B43A81CABB}"/>
                </c:ext>
              </c:extLst>
            </c:dLbl>
            <c:dLbl>
              <c:idx val="2"/>
              <c:layout>
                <c:manualLayout>
                  <c:x val="-4.2992794832319083E-2"/>
                  <c:y val="-9.73625233503952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B5-AE45-B7AD-B1B43A81CAB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order_detail_pivot!$A$72:$A$75</c:f>
              <c:strCache>
                <c:ptCount val="3"/>
                <c:pt idx="0">
                  <c:v>1996</c:v>
                </c:pt>
                <c:pt idx="1">
                  <c:v>1997</c:v>
                </c:pt>
                <c:pt idx="2">
                  <c:v>1998</c:v>
                </c:pt>
              </c:strCache>
            </c:strRef>
          </c:cat>
          <c:val>
            <c:numRef>
              <c:f>order_detail_pivot!$B$72:$B$75</c:f>
              <c:numCache>
                <c:formatCode>0.00,"K"</c:formatCode>
                <c:ptCount val="3"/>
                <c:pt idx="0">
                  <c:v>226298.50000000009</c:v>
                </c:pt>
                <c:pt idx="1">
                  <c:v>658388.74999999977</c:v>
                </c:pt>
                <c:pt idx="2">
                  <c:v>469771.34</c:v>
                </c:pt>
              </c:numCache>
            </c:numRef>
          </c:val>
          <c:smooth val="0"/>
          <c:extLst>
            <c:ext xmlns:c16="http://schemas.microsoft.com/office/drawing/2014/chart" uri="{C3380CC4-5D6E-409C-BE32-E72D297353CC}">
              <c16:uniqueId val="{00000003-A5B5-AE45-B7AD-B1B43A81CABB}"/>
            </c:ext>
          </c:extLst>
        </c:ser>
        <c:dLbls>
          <c:dLblPos val="ctr"/>
          <c:showLegendKey val="0"/>
          <c:showVal val="1"/>
          <c:showCatName val="0"/>
          <c:showSerName val="0"/>
          <c:showPercent val="0"/>
          <c:showBubbleSize val="0"/>
        </c:dLbls>
        <c:smooth val="0"/>
        <c:axId val="240920192"/>
        <c:axId val="506157184"/>
      </c:lineChart>
      <c:catAx>
        <c:axId val="24092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157184"/>
        <c:crosses val="autoZero"/>
        <c:auto val="1"/>
        <c:lblAlgn val="ctr"/>
        <c:lblOffset val="100"/>
        <c:noMultiLvlLbl val="0"/>
      </c:catAx>
      <c:valAx>
        <c:axId val="506157184"/>
        <c:scaling>
          <c:orientation val="minMax"/>
        </c:scaling>
        <c:delete val="1"/>
        <c:axPos val="l"/>
        <c:numFmt formatCode="0.00,&quot;K&quot;" sourceLinked="1"/>
        <c:majorTickMark val="none"/>
        <c:minorTickMark val="none"/>
        <c:tickLblPos val="nextTo"/>
        <c:crossAx val="24092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[Northwind.xlsx]order_detail_pivot!Categories sale</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order_detail_pivot!$B$80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order_detail_pivot!$A$81:$A$89</c:f>
              <c:strCache>
                <c:ptCount val="8"/>
                <c:pt idx="0">
                  <c:v>Grains/Cereals</c:v>
                </c:pt>
                <c:pt idx="1">
                  <c:v>Produce</c:v>
                </c:pt>
                <c:pt idx="2">
                  <c:v>Condiments</c:v>
                </c:pt>
                <c:pt idx="3">
                  <c:v>Seafood</c:v>
                </c:pt>
                <c:pt idx="4">
                  <c:v>Confections</c:v>
                </c:pt>
                <c:pt idx="5">
                  <c:v>Meat/Poultry</c:v>
                </c:pt>
                <c:pt idx="6">
                  <c:v>Dairy Products</c:v>
                </c:pt>
                <c:pt idx="7">
                  <c:v>Beverages</c:v>
                </c:pt>
              </c:strCache>
            </c:strRef>
          </c:cat>
          <c:val>
            <c:numRef>
              <c:f>order_detail_pivot!$B$81:$B$89</c:f>
              <c:numCache>
                <c:formatCode>0.00,"K"</c:formatCode>
                <c:ptCount val="8"/>
                <c:pt idx="0">
                  <c:v>100726.8</c:v>
                </c:pt>
                <c:pt idx="1">
                  <c:v>105268.6</c:v>
                </c:pt>
                <c:pt idx="2">
                  <c:v>113694.75000000001</c:v>
                </c:pt>
                <c:pt idx="3">
                  <c:v>141623.09000000003</c:v>
                </c:pt>
                <c:pt idx="4">
                  <c:v>177099.09999999995</c:v>
                </c:pt>
                <c:pt idx="5">
                  <c:v>178188.80000000002</c:v>
                </c:pt>
                <c:pt idx="6">
                  <c:v>251330.5</c:v>
                </c:pt>
                <c:pt idx="7">
                  <c:v>286526.94999999995</c:v>
                </c:pt>
              </c:numCache>
            </c:numRef>
          </c:val>
          <c:extLst>
            <c:ext xmlns:c16="http://schemas.microsoft.com/office/drawing/2014/chart" uri="{C3380CC4-5D6E-409C-BE32-E72D297353CC}">
              <c16:uniqueId val="{00000000-591F-EF4C-90D5-E80D2938E342}"/>
            </c:ext>
          </c:extLst>
        </c:ser>
        <c:dLbls>
          <c:dLblPos val="outEnd"/>
          <c:showLegendKey val="0"/>
          <c:showVal val="1"/>
          <c:showCatName val="0"/>
          <c:showSerName val="0"/>
          <c:showPercent val="0"/>
          <c:showBubbleSize val="0"/>
        </c:dLbls>
        <c:gapWidth val="219"/>
        <c:axId val="161460032"/>
        <c:axId val="161450176"/>
      </c:barChart>
      <c:catAx>
        <c:axId val="1614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1450176"/>
        <c:crosses val="autoZero"/>
        <c:auto val="1"/>
        <c:lblAlgn val="ctr"/>
        <c:lblOffset val="100"/>
        <c:noMultiLvlLbl val="0"/>
      </c:catAx>
      <c:valAx>
        <c:axId val="161450176"/>
        <c:scaling>
          <c:orientation val="minMax"/>
        </c:scaling>
        <c:delete val="1"/>
        <c:axPos val="b"/>
        <c:numFmt formatCode="0.00,&quot;K&quot;" sourceLinked="1"/>
        <c:majorTickMark val="none"/>
        <c:minorTickMark val="none"/>
        <c:tickLblPos val="nextTo"/>
        <c:crossAx val="16146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[Northwind.xlsx]order_detail_pivot!Region%age</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15416666666666667"/>
          <c:y val="0.11342592592592593"/>
          <c:w val="0.46388888888888891"/>
          <c:h val="0.77314814814814814"/>
        </c:manualLayout>
      </c:layout>
      <c:pieChart>
        <c:varyColors val="1"/>
        <c:ser>
          <c:idx val="0"/>
          <c:order val="0"/>
          <c:tx>
            <c:strRef>
              <c:f>order_detail_pivot!$B$123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28A-214C-A6B5-D0F51F951B11}"/>
              </c:ext>
            </c:extLst>
          </c:dPt>
          <c:dPt>
            <c:idx val="1"/>
            <c:bubble3D val="0"/>
            <c:spPr>
              <a:solidFill>
                <a:schemeClr val="accent2"/>
              </a:solidFill>
              <a:ln>
                <a:noFill/>
              </a:ln>
              <a:effectLst/>
            </c:spPr>
            <c:extLst>
              <c:ext xmlns:c16="http://schemas.microsoft.com/office/drawing/2014/chart" uri="{C3380CC4-5D6E-409C-BE32-E72D297353CC}">
                <c16:uniqueId val="{00000003-E28A-214C-A6B5-D0F51F951B11}"/>
              </c:ext>
            </c:extLst>
          </c:dPt>
          <c:dPt>
            <c:idx val="2"/>
            <c:bubble3D val="0"/>
            <c:spPr>
              <a:solidFill>
                <a:schemeClr val="accent3"/>
              </a:solidFill>
              <a:ln>
                <a:noFill/>
              </a:ln>
              <a:effectLst/>
            </c:spPr>
            <c:extLst>
              <c:ext xmlns:c16="http://schemas.microsoft.com/office/drawing/2014/chart" uri="{C3380CC4-5D6E-409C-BE32-E72D297353CC}">
                <c16:uniqueId val="{00000005-E28A-214C-A6B5-D0F51F951B11}"/>
              </c:ext>
            </c:extLst>
          </c:dPt>
          <c:dPt>
            <c:idx val="3"/>
            <c:bubble3D val="0"/>
            <c:spPr>
              <a:solidFill>
                <a:schemeClr val="accent4"/>
              </a:solidFill>
              <a:ln>
                <a:noFill/>
              </a:ln>
              <a:effectLst/>
            </c:spPr>
            <c:extLst>
              <c:ext xmlns:c16="http://schemas.microsoft.com/office/drawing/2014/chart" uri="{C3380CC4-5D6E-409C-BE32-E72D297353CC}">
                <c16:uniqueId val="{00000007-E28A-214C-A6B5-D0F51F951B1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order_detail_pivot!$A$124:$A$128</c:f>
              <c:strCache>
                <c:ptCount val="4"/>
                <c:pt idx="0">
                  <c:v>Eastern                                           </c:v>
                </c:pt>
                <c:pt idx="1">
                  <c:v>Northern                                          </c:v>
                </c:pt>
                <c:pt idx="2">
                  <c:v>Southern                                          </c:v>
                </c:pt>
                <c:pt idx="3">
                  <c:v>Westerns                                          </c:v>
                </c:pt>
              </c:strCache>
            </c:strRef>
          </c:cat>
          <c:val>
            <c:numRef>
              <c:f>order_detail_pivot!$B$124:$B$128</c:f>
              <c:numCache>
                <c:formatCode>0.00%</c:formatCode>
                <c:ptCount val="4"/>
                <c:pt idx="0">
                  <c:v>0.52098172303665624</c:v>
                </c:pt>
                <c:pt idx="1">
                  <c:v>0.15966898626262171</c:v>
                </c:pt>
                <c:pt idx="2">
                  <c:v>0.15729628175638796</c:v>
                </c:pt>
                <c:pt idx="3">
                  <c:v>0.162053008944334</c:v>
                </c:pt>
              </c:numCache>
            </c:numRef>
          </c:val>
          <c:extLst>
            <c:ext xmlns:c16="http://schemas.microsoft.com/office/drawing/2014/chart" uri="{C3380CC4-5D6E-409C-BE32-E72D297353CC}">
              <c16:uniqueId val="{00000008-E28A-214C-A6B5-D0F51F951B1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111111111111107"/>
          <c:y val="0.35127187226596673"/>
          <c:w val="0.21944444444444447"/>
          <c:h val="0.3159744094488188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Line Sale</a:t>
            </a:r>
            <a:r>
              <a:rPr lang="en-US" b="1" baseline="0">
                <a:solidFill>
                  <a:schemeClr val="tx1"/>
                </a:solidFill>
              </a:rPr>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1.0040517160431334E-2"/>
              <c:y val="-6.49663740641372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1.0040517160431334E-2"/>
              <c:y val="-6.49663740641372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0040517160431334E-2"/>
              <c:y val="-6.496637406413724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order_detail_pivot!$B$144</c:f>
              <c:strCache>
                <c:ptCount val="1"/>
                <c:pt idx="0">
                  <c:v>Total</c:v>
                </c:pt>
              </c:strCache>
            </c:strRef>
          </c:tx>
          <c:spPr>
            <a:ln w="28575" cap="rnd">
              <a:solidFill>
                <a:schemeClr val="accent1"/>
              </a:solidFill>
              <a:round/>
            </a:ln>
            <a:effectLst/>
          </c:spPr>
          <c:marker>
            <c:symbol val="none"/>
          </c:marker>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0-2BED-E64E-8EF2-5B42F7F6C77E}"/>
              </c:ext>
            </c:extLst>
          </c:dPt>
          <c:dLbls>
            <c:dLbl>
              <c:idx val="4"/>
              <c:layout>
                <c:manualLayout>
                  <c:x val="-1.0040517160431334E-2"/>
                  <c:y val="-6.4966374064137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ED-E64E-8EF2-5B42F7F6C77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order_detail_pivot!$A$145:$A$157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order_detail_pivot!$B$145:$B$157</c:f>
              <c:numCache>
                <c:formatCode>0.0,"K"</c:formatCode>
                <c:ptCount val="12"/>
                <c:pt idx="0">
                  <c:v>167547.51999999999</c:v>
                </c:pt>
                <c:pt idx="1">
                  <c:v>145769.15000000002</c:v>
                </c:pt>
                <c:pt idx="2">
                  <c:v>149805.35</c:v>
                </c:pt>
                <c:pt idx="3">
                  <c:v>190329.95</c:v>
                </c:pt>
                <c:pt idx="4">
                  <c:v>76722.36</c:v>
                </c:pt>
                <c:pt idx="5">
                  <c:v>39088</c:v>
                </c:pt>
                <c:pt idx="6">
                  <c:v>85657.030000000013</c:v>
                </c:pt>
                <c:pt idx="7">
                  <c:v>76591.090000000011</c:v>
                </c:pt>
                <c:pt idx="8">
                  <c:v>87369.01999999999</c:v>
                </c:pt>
                <c:pt idx="9">
                  <c:v>111532.09999999996</c:v>
                </c:pt>
                <c:pt idx="10">
                  <c:v>95617.36</c:v>
                </c:pt>
                <c:pt idx="11">
                  <c:v>128429.66000000002</c:v>
                </c:pt>
              </c:numCache>
            </c:numRef>
          </c:val>
          <c:smooth val="0"/>
          <c:extLst>
            <c:ext xmlns:c16="http://schemas.microsoft.com/office/drawing/2014/chart" uri="{C3380CC4-5D6E-409C-BE32-E72D297353CC}">
              <c16:uniqueId val="{00000001-2BED-E64E-8EF2-5B42F7F6C77E}"/>
            </c:ext>
          </c:extLst>
        </c:ser>
        <c:dLbls>
          <c:dLblPos val="t"/>
          <c:showLegendKey val="0"/>
          <c:showVal val="1"/>
          <c:showCatName val="0"/>
          <c:showSerName val="0"/>
          <c:showPercent val="0"/>
          <c:showBubbleSize val="0"/>
        </c:dLbls>
        <c:smooth val="0"/>
        <c:axId val="89275264"/>
        <c:axId val="89265856"/>
      </c:lineChart>
      <c:catAx>
        <c:axId val="892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89265856"/>
        <c:crosses val="autoZero"/>
        <c:auto val="1"/>
        <c:lblAlgn val="ctr"/>
        <c:lblOffset val="100"/>
        <c:noMultiLvlLbl val="0"/>
      </c:catAx>
      <c:valAx>
        <c:axId val="89265856"/>
        <c:scaling>
          <c:orientation val="minMax"/>
        </c:scaling>
        <c:delete val="1"/>
        <c:axPos val="l"/>
        <c:numFmt formatCode="0.0,&quot;K&quot;" sourceLinked="1"/>
        <c:majorTickMark val="none"/>
        <c:minorTickMark val="none"/>
        <c:tickLblPos val="nextTo"/>
        <c:crossAx val="8927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[Northwind.xlsx]order_detail_pivot!Product By Sale</c:name>
    <c:fmtId val="7"/>
  </c:pivotSource>
  <c:chart>
    <c:autoTitleDeleted val="1"/>
    <c:pivotFmts>
      <c:pivotFmt>
        <c:idx val="0"/>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00993135353598"/>
          <c:y val="4.7359737036500898E-2"/>
          <c:w val="0.72170570989534299"/>
          <c:h val="0.90528052592699815"/>
        </c:manualLayout>
      </c:layout>
      <c:barChart>
        <c:barDir val="bar"/>
        <c:grouping val="clustered"/>
        <c:varyColors val="0"/>
        <c:ser>
          <c:idx val="0"/>
          <c:order val="0"/>
          <c:tx>
            <c:strRef>
              <c:f>order_detail_pivot!$B$3</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order_detail_pivot!$A$4:$A$14</c:f>
              <c:strCache>
                <c:ptCount val="10"/>
                <c:pt idx="0">
                  <c:v>Rssle Sauerkraut</c:v>
                </c:pt>
                <c:pt idx="1">
                  <c:v>Carnarvon Tigers</c:v>
                </c:pt>
                <c:pt idx="2">
                  <c:v>Alice Mutton</c:v>
                </c:pt>
                <c:pt idx="3">
                  <c:v>Manjimup Dried Apples</c:v>
                </c:pt>
                <c:pt idx="4">
                  <c:v>Gnocchi di nonna Alice</c:v>
                </c:pt>
                <c:pt idx="5">
                  <c:v>Tarte au sucre</c:v>
                </c:pt>
                <c:pt idx="6">
                  <c:v>Camembert Pierrot</c:v>
                </c:pt>
                <c:pt idx="7">
                  <c:v>Raclette Courdavault</c:v>
                </c:pt>
                <c:pt idx="8">
                  <c:v>Thringer Rostbratwurst</c:v>
                </c:pt>
                <c:pt idx="9">
                  <c:v>Cte de Blaye</c:v>
                </c:pt>
              </c:strCache>
            </c:strRef>
          </c:cat>
          <c:val>
            <c:numRef>
              <c:f>order_detail_pivot!$B$4:$B$14</c:f>
              <c:numCache>
                <c:formatCode>0.00,"K"</c:formatCode>
                <c:ptCount val="10"/>
                <c:pt idx="0">
                  <c:v>26865.599999999999</c:v>
                </c:pt>
                <c:pt idx="1">
                  <c:v>31987.5</c:v>
                </c:pt>
                <c:pt idx="2">
                  <c:v>35482.199999999997</c:v>
                </c:pt>
                <c:pt idx="3">
                  <c:v>44742.6</c:v>
                </c:pt>
                <c:pt idx="4">
                  <c:v>45121.2</c:v>
                </c:pt>
                <c:pt idx="5">
                  <c:v>49827.900000000009</c:v>
                </c:pt>
                <c:pt idx="6">
                  <c:v>50286</c:v>
                </c:pt>
                <c:pt idx="7">
                  <c:v>76296</c:v>
                </c:pt>
                <c:pt idx="8">
                  <c:v>87736.4</c:v>
                </c:pt>
                <c:pt idx="9">
                  <c:v>149984.20000000001</c:v>
                </c:pt>
              </c:numCache>
            </c:numRef>
          </c:val>
          <c:extLst>
            <c:ext xmlns:c16="http://schemas.microsoft.com/office/drawing/2014/chart" uri="{C3380CC4-5D6E-409C-BE32-E72D297353CC}">
              <c16:uniqueId val="{00000000-FDA3-AE48-8519-64AA665A83B4}"/>
            </c:ext>
          </c:extLst>
        </c:ser>
        <c:dLbls>
          <c:dLblPos val="outEnd"/>
          <c:showLegendKey val="0"/>
          <c:showVal val="1"/>
          <c:showCatName val="0"/>
          <c:showSerName val="0"/>
          <c:showPercent val="0"/>
          <c:showBubbleSize val="0"/>
        </c:dLbls>
        <c:gapWidth val="219"/>
        <c:axId val="1635535936"/>
        <c:axId val="1635547136"/>
      </c:barChart>
      <c:catAx>
        <c:axId val="163553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35547136"/>
        <c:crosses val="autoZero"/>
        <c:auto val="1"/>
        <c:lblAlgn val="ctr"/>
        <c:lblOffset val="100"/>
        <c:noMultiLvlLbl val="0"/>
      </c:catAx>
      <c:valAx>
        <c:axId val="1635547136"/>
        <c:scaling>
          <c:orientation val="minMax"/>
        </c:scaling>
        <c:delete val="1"/>
        <c:axPos val="b"/>
        <c:numFmt formatCode="0.00,&quot;K&quot;" sourceLinked="1"/>
        <c:majorTickMark val="none"/>
        <c:minorTickMark val="none"/>
        <c:tickLblPos val="nextTo"/>
        <c:crossAx val="163553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[Northwind.xlsx]order_detail_pivot!Product By QUantity</c:name>
    <c:fmtId val="13"/>
  </c:pivotSource>
  <c:chart>
    <c:autoTitleDeleted val="1"/>
    <c:pivotFmts>
      <c:pivotFmt>
        <c:idx val="0"/>
        <c:spPr>
          <a:solidFill>
            <a:schemeClr val="accent1"/>
          </a:solidFill>
          <a:ln w="47625">
            <a:solidFill>
              <a:srgbClr val="15608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a:solidFill>
              <a:srgbClr val="15608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a:solidFill>
              <a:srgbClr val="15608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order_detail_pivot!$B$20</c:f>
              <c:strCache>
                <c:ptCount val="1"/>
                <c:pt idx="0">
                  <c:v>Total</c:v>
                </c:pt>
              </c:strCache>
            </c:strRef>
          </c:tx>
          <c:spPr>
            <a:solidFill>
              <a:schemeClr val="accent1"/>
            </a:solidFill>
            <a:ln w="47625">
              <a:solidFill>
                <a:srgbClr val="15608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order_detail_pivot!$A$21:$A$32</c:f>
              <c:strCache>
                <c:ptCount val="11"/>
                <c:pt idx="0">
                  <c:v>Flotemysost</c:v>
                </c:pt>
                <c:pt idx="1">
                  <c:v>Chang</c:v>
                </c:pt>
                <c:pt idx="2">
                  <c:v>Tarte au sucre</c:v>
                </c:pt>
                <c:pt idx="3">
                  <c:v>Boston Crab Meat</c:v>
                </c:pt>
                <c:pt idx="4">
                  <c:v>Guaran Fantstica</c:v>
                </c:pt>
                <c:pt idx="5">
                  <c:v>Rhnbru Klosterbier</c:v>
                </c:pt>
                <c:pt idx="6">
                  <c:v>Pavlova</c:v>
                </c:pt>
                <c:pt idx="7">
                  <c:v>Gnocchi di nonna Alice</c:v>
                </c:pt>
                <c:pt idx="8">
                  <c:v>Gorgonzola Telino</c:v>
                </c:pt>
                <c:pt idx="9">
                  <c:v>Raclette Courdavault</c:v>
                </c:pt>
                <c:pt idx="10">
                  <c:v>Camembert Pierrot</c:v>
                </c:pt>
              </c:strCache>
            </c:strRef>
          </c:cat>
          <c:val>
            <c:numRef>
              <c:f>order_detail_pivot!$B$21:$B$32</c:f>
              <c:numCache>
                <c:formatCode>0</c:formatCode>
                <c:ptCount val="11"/>
                <c:pt idx="0">
                  <c:v>1057</c:v>
                </c:pt>
                <c:pt idx="1">
                  <c:v>1057</c:v>
                </c:pt>
                <c:pt idx="2">
                  <c:v>1083</c:v>
                </c:pt>
                <c:pt idx="3">
                  <c:v>1103</c:v>
                </c:pt>
                <c:pt idx="4">
                  <c:v>1125</c:v>
                </c:pt>
                <c:pt idx="5">
                  <c:v>1155</c:v>
                </c:pt>
                <c:pt idx="6">
                  <c:v>1158</c:v>
                </c:pt>
                <c:pt idx="7">
                  <c:v>1263</c:v>
                </c:pt>
                <c:pt idx="8">
                  <c:v>1397</c:v>
                </c:pt>
                <c:pt idx="9">
                  <c:v>1496</c:v>
                </c:pt>
                <c:pt idx="10">
                  <c:v>1577</c:v>
                </c:pt>
              </c:numCache>
            </c:numRef>
          </c:val>
          <c:extLst>
            <c:ext xmlns:c16="http://schemas.microsoft.com/office/drawing/2014/chart" uri="{C3380CC4-5D6E-409C-BE32-E72D297353CC}">
              <c16:uniqueId val="{00000000-6586-A746-B32E-289924D864A8}"/>
            </c:ext>
          </c:extLst>
        </c:ser>
        <c:dLbls>
          <c:dLblPos val="outEnd"/>
          <c:showLegendKey val="0"/>
          <c:showVal val="1"/>
          <c:showCatName val="0"/>
          <c:showSerName val="0"/>
          <c:showPercent val="0"/>
          <c:showBubbleSize val="0"/>
        </c:dLbls>
        <c:gapWidth val="219"/>
        <c:axId val="1758111808"/>
        <c:axId val="1758106432"/>
      </c:barChart>
      <c:catAx>
        <c:axId val="175811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58106432"/>
        <c:crosses val="autoZero"/>
        <c:auto val="1"/>
        <c:lblAlgn val="ctr"/>
        <c:lblOffset val="100"/>
        <c:noMultiLvlLbl val="0"/>
      </c:catAx>
      <c:valAx>
        <c:axId val="1758106432"/>
        <c:scaling>
          <c:orientation val="minMax"/>
        </c:scaling>
        <c:delete val="1"/>
        <c:axPos val="b"/>
        <c:numFmt formatCode="0" sourceLinked="1"/>
        <c:majorTickMark val="none"/>
        <c:minorTickMark val="none"/>
        <c:tickLblPos val="nextTo"/>
        <c:crossAx val="17581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[Northwind.xlsx]order_detail_pivot!Supplier By Sale</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42755704843743"/>
          <c:y val="4.9349484073575596E-2"/>
          <c:w val="0.66323116292553552"/>
          <c:h val="0.90130103185284882"/>
        </c:manualLayout>
      </c:layout>
      <c:barChart>
        <c:barDir val="bar"/>
        <c:grouping val="clustered"/>
        <c:varyColors val="0"/>
        <c:ser>
          <c:idx val="0"/>
          <c:order val="0"/>
          <c:tx>
            <c:strRef>
              <c:f>order_detail_pivot!$B$37</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order_detail_pivot!$A$38:$A$48</c:f>
              <c:strCache>
                <c:ptCount val="10"/>
                <c:pt idx="0">
                  <c:v>Norske Meierier</c:v>
                </c:pt>
                <c:pt idx="1">
                  <c:v>Specialty Biscuits, Ltd.</c:v>
                </c:pt>
                <c:pt idx="2">
                  <c:v>Formaggi Fortini s.r.l.</c:v>
                </c:pt>
                <c:pt idx="3">
                  <c:v>Pasta Buttini s.r.l.</c:v>
                </c:pt>
                <c:pt idx="4">
                  <c:v>Forts d'rables</c:v>
                </c:pt>
                <c:pt idx="5">
                  <c:v>G'day, Mate</c:v>
                </c:pt>
                <c:pt idx="6">
                  <c:v>Pavlova, Ltd.</c:v>
                </c:pt>
                <c:pt idx="7">
                  <c:v>Gai pturage</c:v>
                </c:pt>
                <c:pt idx="8">
                  <c:v>Plutzer Lebensmittelgromrkte AG</c:v>
                </c:pt>
                <c:pt idx="9">
                  <c:v>Aux joyeux ecclsiastiques</c:v>
                </c:pt>
              </c:strCache>
            </c:strRef>
          </c:cat>
          <c:val>
            <c:numRef>
              <c:f>order_detail_pivot!$B$38:$B$48</c:f>
              <c:numCache>
                <c:formatCode>0.00,"K"</c:formatCode>
                <c:ptCount val="10"/>
                <c:pt idx="0">
                  <c:v>46897.2</c:v>
                </c:pt>
                <c:pt idx="1">
                  <c:v>48793.800000000017</c:v>
                </c:pt>
                <c:pt idx="2">
                  <c:v>51082.5</c:v>
                </c:pt>
                <c:pt idx="3">
                  <c:v>52929</c:v>
                </c:pt>
                <c:pt idx="4">
                  <c:v>66266.7</c:v>
                </c:pt>
                <c:pt idx="5">
                  <c:v>69636.600000000006</c:v>
                </c:pt>
                <c:pt idx="6">
                  <c:v>115386.05000000002</c:v>
                </c:pt>
                <c:pt idx="7">
                  <c:v>126582</c:v>
                </c:pt>
                <c:pt idx="8">
                  <c:v>155946.54999999996</c:v>
                </c:pt>
                <c:pt idx="9">
                  <c:v>163135</c:v>
                </c:pt>
              </c:numCache>
            </c:numRef>
          </c:val>
          <c:extLst>
            <c:ext xmlns:c16="http://schemas.microsoft.com/office/drawing/2014/chart" uri="{C3380CC4-5D6E-409C-BE32-E72D297353CC}">
              <c16:uniqueId val="{00000000-39FD-0148-83C0-8AC97BF7F966}"/>
            </c:ext>
          </c:extLst>
        </c:ser>
        <c:dLbls>
          <c:dLblPos val="outEnd"/>
          <c:showLegendKey val="0"/>
          <c:showVal val="1"/>
          <c:showCatName val="0"/>
          <c:showSerName val="0"/>
          <c:showPercent val="0"/>
          <c:showBubbleSize val="0"/>
        </c:dLbls>
        <c:gapWidth val="219"/>
        <c:axId val="325043072"/>
        <c:axId val="310689792"/>
      </c:barChart>
      <c:catAx>
        <c:axId val="32504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0689792"/>
        <c:crosses val="autoZero"/>
        <c:auto val="1"/>
        <c:lblAlgn val="ctr"/>
        <c:lblOffset val="100"/>
        <c:noMultiLvlLbl val="0"/>
      </c:catAx>
      <c:valAx>
        <c:axId val="310689792"/>
        <c:scaling>
          <c:orientation val="minMax"/>
        </c:scaling>
        <c:delete val="1"/>
        <c:axPos val="b"/>
        <c:numFmt formatCode="0.00,&quot;K&quot;" sourceLinked="1"/>
        <c:majorTickMark val="none"/>
        <c:minorTickMark val="none"/>
        <c:tickLblPos val="nextTo"/>
        <c:crossAx val="32504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[Northwind.xlsx]order_detail_pivot!Suppiler By Quantity</c:name>
    <c:fmtId val="18"/>
  </c:pivotSource>
  <c:chart>
    <c:autoTitleDeleted val="1"/>
    <c:pivotFmts>
      <c:pivotFmt>
        <c:idx val="0"/>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order_detail_pivot!$B$54</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order_detail_pivot!$A$55:$A$66</c:f>
              <c:strCache>
                <c:ptCount val="11"/>
                <c:pt idx="0">
                  <c:v>Flotemysost</c:v>
                </c:pt>
                <c:pt idx="1">
                  <c:v>Chang</c:v>
                </c:pt>
                <c:pt idx="2">
                  <c:v>Tarte au sucre</c:v>
                </c:pt>
                <c:pt idx="3">
                  <c:v>Boston Crab Meat</c:v>
                </c:pt>
                <c:pt idx="4">
                  <c:v>Guaran Fantstica</c:v>
                </c:pt>
                <c:pt idx="5">
                  <c:v>Rhnbru Klosterbier</c:v>
                </c:pt>
                <c:pt idx="6">
                  <c:v>Pavlova</c:v>
                </c:pt>
                <c:pt idx="7">
                  <c:v>Gnocchi di nonna Alice</c:v>
                </c:pt>
                <c:pt idx="8">
                  <c:v>Gorgonzola Telino</c:v>
                </c:pt>
                <c:pt idx="9">
                  <c:v>Raclette Courdavault</c:v>
                </c:pt>
                <c:pt idx="10">
                  <c:v>Camembert Pierrot</c:v>
                </c:pt>
              </c:strCache>
            </c:strRef>
          </c:cat>
          <c:val>
            <c:numRef>
              <c:f>order_detail_pivot!$B$55:$B$66</c:f>
              <c:numCache>
                <c:formatCode>General</c:formatCode>
                <c:ptCount val="11"/>
                <c:pt idx="0">
                  <c:v>1057</c:v>
                </c:pt>
                <c:pt idx="1">
                  <c:v>1057</c:v>
                </c:pt>
                <c:pt idx="2">
                  <c:v>1083</c:v>
                </c:pt>
                <c:pt idx="3">
                  <c:v>1103</c:v>
                </c:pt>
                <c:pt idx="4">
                  <c:v>1125</c:v>
                </c:pt>
                <c:pt idx="5">
                  <c:v>1155</c:v>
                </c:pt>
                <c:pt idx="6">
                  <c:v>1158</c:v>
                </c:pt>
                <c:pt idx="7">
                  <c:v>1263</c:v>
                </c:pt>
                <c:pt idx="8">
                  <c:v>1397</c:v>
                </c:pt>
                <c:pt idx="9">
                  <c:v>1496</c:v>
                </c:pt>
                <c:pt idx="10">
                  <c:v>1577</c:v>
                </c:pt>
              </c:numCache>
            </c:numRef>
          </c:val>
          <c:extLst>
            <c:ext xmlns:c16="http://schemas.microsoft.com/office/drawing/2014/chart" uri="{C3380CC4-5D6E-409C-BE32-E72D297353CC}">
              <c16:uniqueId val="{00000000-4574-B348-9914-2F6D7A5DA566}"/>
            </c:ext>
          </c:extLst>
        </c:ser>
        <c:dLbls>
          <c:dLblPos val="outEnd"/>
          <c:showLegendKey val="0"/>
          <c:showVal val="1"/>
          <c:showCatName val="0"/>
          <c:showSerName val="0"/>
          <c:showPercent val="0"/>
          <c:showBubbleSize val="0"/>
        </c:dLbls>
        <c:gapWidth val="219"/>
        <c:axId val="358635648"/>
        <c:axId val="358635200"/>
      </c:barChart>
      <c:catAx>
        <c:axId val="35863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58635200"/>
        <c:crosses val="autoZero"/>
        <c:auto val="1"/>
        <c:lblAlgn val="ctr"/>
        <c:lblOffset val="100"/>
        <c:noMultiLvlLbl val="0"/>
      </c:catAx>
      <c:valAx>
        <c:axId val="358635200"/>
        <c:scaling>
          <c:orientation val="minMax"/>
        </c:scaling>
        <c:delete val="1"/>
        <c:axPos val="b"/>
        <c:numFmt formatCode="General" sourceLinked="1"/>
        <c:majorTickMark val="none"/>
        <c:minorTickMark val="none"/>
        <c:tickLblPos val="nextTo"/>
        <c:crossAx val="35863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[Northwind.xlsx]order_detail_pivot!Product By Sale</c:name>
    <c:fmtId val="0"/>
  </c:pivotSource>
  <c:chart>
    <c:autoTitleDeleted val="1"/>
    <c:pivotFmts>
      <c:pivotFmt>
        <c:idx val="0"/>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order_detail_pivot!$B$3</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order_detail_pivot!$A$4:$A$14</c:f>
              <c:strCache>
                <c:ptCount val="10"/>
                <c:pt idx="0">
                  <c:v>Rssle Sauerkraut</c:v>
                </c:pt>
                <c:pt idx="1">
                  <c:v>Carnarvon Tigers</c:v>
                </c:pt>
                <c:pt idx="2">
                  <c:v>Alice Mutton</c:v>
                </c:pt>
                <c:pt idx="3">
                  <c:v>Manjimup Dried Apples</c:v>
                </c:pt>
                <c:pt idx="4">
                  <c:v>Gnocchi di nonna Alice</c:v>
                </c:pt>
                <c:pt idx="5">
                  <c:v>Tarte au sucre</c:v>
                </c:pt>
                <c:pt idx="6">
                  <c:v>Camembert Pierrot</c:v>
                </c:pt>
                <c:pt idx="7">
                  <c:v>Raclette Courdavault</c:v>
                </c:pt>
                <c:pt idx="8">
                  <c:v>Thringer Rostbratwurst</c:v>
                </c:pt>
                <c:pt idx="9">
                  <c:v>Cte de Blaye</c:v>
                </c:pt>
              </c:strCache>
            </c:strRef>
          </c:cat>
          <c:val>
            <c:numRef>
              <c:f>order_detail_pivot!$B$4:$B$14</c:f>
              <c:numCache>
                <c:formatCode>0.00,"K"</c:formatCode>
                <c:ptCount val="10"/>
                <c:pt idx="0">
                  <c:v>26865.599999999999</c:v>
                </c:pt>
                <c:pt idx="1">
                  <c:v>31987.5</c:v>
                </c:pt>
                <c:pt idx="2">
                  <c:v>35482.199999999997</c:v>
                </c:pt>
                <c:pt idx="3">
                  <c:v>44742.6</c:v>
                </c:pt>
                <c:pt idx="4">
                  <c:v>45121.2</c:v>
                </c:pt>
                <c:pt idx="5">
                  <c:v>49827.900000000009</c:v>
                </c:pt>
                <c:pt idx="6">
                  <c:v>50286</c:v>
                </c:pt>
                <c:pt idx="7">
                  <c:v>76296</c:v>
                </c:pt>
                <c:pt idx="8">
                  <c:v>87736.4</c:v>
                </c:pt>
                <c:pt idx="9">
                  <c:v>149984.20000000001</c:v>
                </c:pt>
              </c:numCache>
            </c:numRef>
          </c:val>
          <c:extLst>
            <c:ext xmlns:c16="http://schemas.microsoft.com/office/drawing/2014/chart" uri="{C3380CC4-5D6E-409C-BE32-E72D297353CC}">
              <c16:uniqueId val="{00000000-F096-ED4C-8228-851B752EC84E}"/>
            </c:ext>
          </c:extLst>
        </c:ser>
        <c:dLbls>
          <c:dLblPos val="outEnd"/>
          <c:showLegendKey val="0"/>
          <c:showVal val="1"/>
          <c:showCatName val="0"/>
          <c:showSerName val="0"/>
          <c:showPercent val="0"/>
          <c:showBubbleSize val="0"/>
        </c:dLbls>
        <c:gapWidth val="219"/>
        <c:axId val="1635535936"/>
        <c:axId val="1635547136"/>
      </c:barChart>
      <c:catAx>
        <c:axId val="163553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35547136"/>
        <c:crosses val="autoZero"/>
        <c:auto val="1"/>
        <c:lblAlgn val="ctr"/>
        <c:lblOffset val="100"/>
        <c:noMultiLvlLbl val="0"/>
      </c:catAx>
      <c:valAx>
        <c:axId val="1635547136"/>
        <c:scaling>
          <c:orientation val="minMax"/>
        </c:scaling>
        <c:delete val="1"/>
        <c:axPos val="b"/>
        <c:numFmt formatCode="0.00,&quot;K&quot;" sourceLinked="1"/>
        <c:majorTickMark val="none"/>
        <c:minorTickMark val="none"/>
        <c:tickLblPos val="nextTo"/>
        <c:crossAx val="163553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[Northwind.xlsx]order_detail_pivot!Product By QUantity</c:name>
    <c:fmtId val="8"/>
  </c:pivotSource>
  <c:chart>
    <c:autoTitleDeleted val="1"/>
    <c:pivotFmts>
      <c:pivotFmt>
        <c:idx val="0"/>
        <c:spPr>
          <a:solidFill>
            <a:schemeClr val="accent1"/>
          </a:solidFill>
          <a:ln w="47625">
            <a:solidFill>
              <a:srgbClr val="156082"/>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order_detail_pivot!$B$20</c:f>
              <c:strCache>
                <c:ptCount val="1"/>
                <c:pt idx="0">
                  <c:v>Total</c:v>
                </c:pt>
              </c:strCache>
            </c:strRef>
          </c:tx>
          <c:spPr>
            <a:solidFill>
              <a:schemeClr val="accent1"/>
            </a:solidFill>
            <a:ln w="47625">
              <a:solidFill>
                <a:srgbClr val="156082"/>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order_detail_pivot!$A$21:$A$32</c:f>
              <c:strCache>
                <c:ptCount val="11"/>
                <c:pt idx="0">
                  <c:v>Flotemysost</c:v>
                </c:pt>
                <c:pt idx="1">
                  <c:v>Chang</c:v>
                </c:pt>
                <c:pt idx="2">
                  <c:v>Tarte au sucre</c:v>
                </c:pt>
                <c:pt idx="3">
                  <c:v>Boston Crab Meat</c:v>
                </c:pt>
                <c:pt idx="4">
                  <c:v>Guaran Fantstica</c:v>
                </c:pt>
                <c:pt idx="5">
                  <c:v>Rhnbru Klosterbier</c:v>
                </c:pt>
                <c:pt idx="6">
                  <c:v>Pavlova</c:v>
                </c:pt>
                <c:pt idx="7">
                  <c:v>Gnocchi di nonna Alice</c:v>
                </c:pt>
                <c:pt idx="8">
                  <c:v>Gorgonzola Telino</c:v>
                </c:pt>
                <c:pt idx="9">
                  <c:v>Raclette Courdavault</c:v>
                </c:pt>
                <c:pt idx="10">
                  <c:v>Camembert Pierrot</c:v>
                </c:pt>
              </c:strCache>
            </c:strRef>
          </c:cat>
          <c:val>
            <c:numRef>
              <c:f>order_detail_pivot!$B$21:$B$32</c:f>
              <c:numCache>
                <c:formatCode>0</c:formatCode>
                <c:ptCount val="11"/>
                <c:pt idx="0">
                  <c:v>1057</c:v>
                </c:pt>
                <c:pt idx="1">
                  <c:v>1057</c:v>
                </c:pt>
                <c:pt idx="2">
                  <c:v>1083</c:v>
                </c:pt>
                <c:pt idx="3">
                  <c:v>1103</c:v>
                </c:pt>
                <c:pt idx="4">
                  <c:v>1125</c:v>
                </c:pt>
                <c:pt idx="5">
                  <c:v>1155</c:v>
                </c:pt>
                <c:pt idx="6">
                  <c:v>1158</c:v>
                </c:pt>
                <c:pt idx="7">
                  <c:v>1263</c:v>
                </c:pt>
                <c:pt idx="8">
                  <c:v>1397</c:v>
                </c:pt>
                <c:pt idx="9">
                  <c:v>1496</c:v>
                </c:pt>
                <c:pt idx="10">
                  <c:v>1577</c:v>
                </c:pt>
              </c:numCache>
            </c:numRef>
          </c:val>
          <c:extLst>
            <c:ext xmlns:c16="http://schemas.microsoft.com/office/drawing/2014/chart" uri="{C3380CC4-5D6E-409C-BE32-E72D297353CC}">
              <c16:uniqueId val="{00000000-1E12-4743-ADB4-4A1EAB1D7071}"/>
            </c:ext>
          </c:extLst>
        </c:ser>
        <c:dLbls>
          <c:dLblPos val="outEnd"/>
          <c:showLegendKey val="0"/>
          <c:showVal val="1"/>
          <c:showCatName val="0"/>
          <c:showSerName val="0"/>
          <c:showPercent val="0"/>
          <c:showBubbleSize val="0"/>
        </c:dLbls>
        <c:gapWidth val="219"/>
        <c:axId val="1758111808"/>
        <c:axId val="1758106432"/>
      </c:barChart>
      <c:catAx>
        <c:axId val="175811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758106432"/>
        <c:crosses val="autoZero"/>
        <c:auto val="1"/>
        <c:lblAlgn val="ctr"/>
        <c:lblOffset val="100"/>
        <c:noMultiLvlLbl val="0"/>
      </c:catAx>
      <c:valAx>
        <c:axId val="1758106432"/>
        <c:scaling>
          <c:orientation val="minMax"/>
        </c:scaling>
        <c:delete val="1"/>
        <c:axPos val="b"/>
        <c:numFmt formatCode="0" sourceLinked="1"/>
        <c:majorTickMark val="none"/>
        <c:minorTickMark val="none"/>
        <c:tickLblPos val="nextTo"/>
        <c:crossAx val="17581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[Northwind.xlsx]order_detail_pivot!Supplier By Sale</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42755704843743"/>
          <c:y val="4.9349484073575596E-2"/>
          <c:w val="0.66323116292553552"/>
          <c:h val="0.90130103185284882"/>
        </c:manualLayout>
      </c:layout>
      <c:barChart>
        <c:barDir val="bar"/>
        <c:grouping val="clustered"/>
        <c:varyColors val="0"/>
        <c:ser>
          <c:idx val="0"/>
          <c:order val="0"/>
          <c:tx>
            <c:strRef>
              <c:f>order_detail_pivot!$B$37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order_detail_pivot!$A$38:$A$48</c:f>
              <c:strCache>
                <c:ptCount val="10"/>
                <c:pt idx="0">
                  <c:v>Norske Meierier</c:v>
                </c:pt>
                <c:pt idx="1">
                  <c:v>Specialty Biscuits, Ltd.</c:v>
                </c:pt>
                <c:pt idx="2">
                  <c:v>Formaggi Fortini s.r.l.</c:v>
                </c:pt>
                <c:pt idx="3">
                  <c:v>Pasta Buttini s.r.l.</c:v>
                </c:pt>
                <c:pt idx="4">
                  <c:v>Forts d'rables</c:v>
                </c:pt>
                <c:pt idx="5">
                  <c:v>G'day, Mate</c:v>
                </c:pt>
                <c:pt idx="6">
                  <c:v>Pavlova, Ltd.</c:v>
                </c:pt>
                <c:pt idx="7">
                  <c:v>Gai pturage</c:v>
                </c:pt>
                <c:pt idx="8">
                  <c:v>Plutzer Lebensmittelgromrkte AG</c:v>
                </c:pt>
                <c:pt idx="9">
                  <c:v>Aux joyeux ecclsiastiques</c:v>
                </c:pt>
              </c:strCache>
            </c:strRef>
          </c:cat>
          <c:val>
            <c:numRef>
              <c:f>order_detail_pivot!$B$38:$B$48</c:f>
              <c:numCache>
                <c:formatCode>0.00,"K"</c:formatCode>
                <c:ptCount val="10"/>
                <c:pt idx="0">
                  <c:v>46897.2</c:v>
                </c:pt>
                <c:pt idx="1">
                  <c:v>48793.800000000017</c:v>
                </c:pt>
                <c:pt idx="2">
                  <c:v>51082.5</c:v>
                </c:pt>
                <c:pt idx="3">
                  <c:v>52929</c:v>
                </c:pt>
                <c:pt idx="4">
                  <c:v>66266.7</c:v>
                </c:pt>
                <c:pt idx="5">
                  <c:v>69636.600000000006</c:v>
                </c:pt>
                <c:pt idx="6">
                  <c:v>115386.05000000002</c:v>
                </c:pt>
                <c:pt idx="7">
                  <c:v>126582</c:v>
                </c:pt>
                <c:pt idx="8">
                  <c:v>155946.54999999996</c:v>
                </c:pt>
                <c:pt idx="9">
                  <c:v>163135</c:v>
                </c:pt>
              </c:numCache>
            </c:numRef>
          </c:val>
          <c:extLst>
            <c:ext xmlns:c16="http://schemas.microsoft.com/office/drawing/2014/chart" uri="{C3380CC4-5D6E-409C-BE32-E72D297353CC}">
              <c16:uniqueId val="{00000000-AD17-4B47-8920-A69EA3FA2A91}"/>
            </c:ext>
          </c:extLst>
        </c:ser>
        <c:dLbls>
          <c:dLblPos val="outEnd"/>
          <c:showLegendKey val="0"/>
          <c:showVal val="1"/>
          <c:showCatName val="0"/>
          <c:showSerName val="0"/>
          <c:showPercent val="0"/>
          <c:showBubbleSize val="0"/>
        </c:dLbls>
        <c:gapWidth val="219"/>
        <c:axId val="325043072"/>
        <c:axId val="310689792"/>
      </c:barChart>
      <c:catAx>
        <c:axId val="32504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0689792"/>
        <c:crosses val="autoZero"/>
        <c:auto val="1"/>
        <c:lblAlgn val="ctr"/>
        <c:lblOffset val="100"/>
        <c:noMultiLvlLbl val="0"/>
      </c:catAx>
      <c:valAx>
        <c:axId val="310689792"/>
        <c:scaling>
          <c:orientation val="minMax"/>
        </c:scaling>
        <c:delete val="1"/>
        <c:axPos val="b"/>
        <c:numFmt formatCode="0.00,&quot;K&quot;" sourceLinked="1"/>
        <c:majorTickMark val="none"/>
        <c:minorTickMark val="none"/>
        <c:tickLblPos val="nextTo"/>
        <c:crossAx val="32504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[Northwind.xlsx]order_detail_pivot!Suppiler By Quantity</c:name>
    <c:fmtId val="14"/>
  </c:pivotSource>
  <c:chart>
    <c:autoTitleDeleted val="1"/>
    <c:pivotFmts>
      <c:pivotFmt>
        <c:idx val="0"/>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order_detail_pivot!$B$54</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order_detail_pivot!$A$55:$A$66</c:f>
              <c:strCache>
                <c:ptCount val="11"/>
                <c:pt idx="0">
                  <c:v>Flotemysost</c:v>
                </c:pt>
                <c:pt idx="1">
                  <c:v>Chang</c:v>
                </c:pt>
                <c:pt idx="2">
                  <c:v>Tarte au sucre</c:v>
                </c:pt>
                <c:pt idx="3">
                  <c:v>Boston Crab Meat</c:v>
                </c:pt>
                <c:pt idx="4">
                  <c:v>Guaran Fantstica</c:v>
                </c:pt>
                <c:pt idx="5">
                  <c:v>Rhnbru Klosterbier</c:v>
                </c:pt>
                <c:pt idx="6">
                  <c:v>Pavlova</c:v>
                </c:pt>
                <c:pt idx="7">
                  <c:v>Gnocchi di nonna Alice</c:v>
                </c:pt>
                <c:pt idx="8">
                  <c:v>Gorgonzola Telino</c:v>
                </c:pt>
                <c:pt idx="9">
                  <c:v>Raclette Courdavault</c:v>
                </c:pt>
                <c:pt idx="10">
                  <c:v>Camembert Pierrot</c:v>
                </c:pt>
              </c:strCache>
            </c:strRef>
          </c:cat>
          <c:val>
            <c:numRef>
              <c:f>order_detail_pivot!$B$55:$B$66</c:f>
              <c:numCache>
                <c:formatCode>General</c:formatCode>
                <c:ptCount val="11"/>
                <c:pt idx="0">
                  <c:v>1057</c:v>
                </c:pt>
                <c:pt idx="1">
                  <c:v>1057</c:v>
                </c:pt>
                <c:pt idx="2">
                  <c:v>1083</c:v>
                </c:pt>
                <c:pt idx="3">
                  <c:v>1103</c:v>
                </c:pt>
                <c:pt idx="4">
                  <c:v>1125</c:v>
                </c:pt>
                <c:pt idx="5">
                  <c:v>1155</c:v>
                </c:pt>
                <c:pt idx="6">
                  <c:v>1158</c:v>
                </c:pt>
                <c:pt idx="7">
                  <c:v>1263</c:v>
                </c:pt>
                <c:pt idx="8">
                  <c:v>1397</c:v>
                </c:pt>
                <c:pt idx="9">
                  <c:v>1496</c:v>
                </c:pt>
                <c:pt idx="10">
                  <c:v>1577</c:v>
                </c:pt>
              </c:numCache>
            </c:numRef>
          </c:val>
          <c:extLst>
            <c:ext xmlns:c16="http://schemas.microsoft.com/office/drawing/2014/chart" uri="{C3380CC4-5D6E-409C-BE32-E72D297353CC}">
              <c16:uniqueId val="{00000000-C313-4D48-B610-EF45078AA6EB}"/>
            </c:ext>
          </c:extLst>
        </c:ser>
        <c:dLbls>
          <c:dLblPos val="outEnd"/>
          <c:showLegendKey val="0"/>
          <c:showVal val="1"/>
          <c:showCatName val="0"/>
          <c:showSerName val="0"/>
          <c:showPercent val="0"/>
          <c:showBubbleSize val="0"/>
        </c:dLbls>
        <c:gapWidth val="219"/>
        <c:axId val="358635648"/>
        <c:axId val="358635200"/>
      </c:barChart>
      <c:catAx>
        <c:axId val="35863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58635200"/>
        <c:crosses val="autoZero"/>
        <c:auto val="1"/>
        <c:lblAlgn val="ctr"/>
        <c:lblOffset val="100"/>
        <c:noMultiLvlLbl val="0"/>
      </c:catAx>
      <c:valAx>
        <c:axId val="358635200"/>
        <c:scaling>
          <c:orientation val="minMax"/>
        </c:scaling>
        <c:delete val="1"/>
        <c:axPos val="b"/>
        <c:numFmt formatCode="General" sourceLinked="1"/>
        <c:majorTickMark val="none"/>
        <c:minorTickMark val="none"/>
        <c:tickLblPos val="nextTo"/>
        <c:crossAx val="35863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[Northwind.xlsx]order_detail_pivot!Year wise Sale</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6.278746729068925E-2"/>
              <c:y val="-9.4221775556443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3.9198471169427901E-2"/>
              <c:y val="-0.11415628090493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2992794832319083E-2"/>
              <c:y val="-9.7362523350395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order_detail_pivot!$B$71</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2-669D-444E-BB11-6907EAE830BB}"/>
              </c:ext>
            </c:extLst>
          </c:dPt>
          <c:dPt>
            <c:idx val="1"/>
            <c:marker>
              <c:symbol val="none"/>
            </c:marker>
            <c:bubble3D val="0"/>
            <c:extLst>
              <c:ext xmlns:c16="http://schemas.microsoft.com/office/drawing/2014/chart" uri="{C3380CC4-5D6E-409C-BE32-E72D297353CC}">
                <c16:uniqueId val="{00000003-669D-444E-BB11-6907EAE830BB}"/>
              </c:ext>
            </c:extLst>
          </c:dPt>
          <c:dPt>
            <c:idx val="2"/>
            <c:marker>
              <c:symbol val="none"/>
            </c:marker>
            <c:bubble3D val="0"/>
            <c:extLst>
              <c:ext xmlns:c16="http://schemas.microsoft.com/office/drawing/2014/chart" uri="{C3380CC4-5D6E-409C-BE32-E72D297353CC}">
                <c16:uniqueId val="{00000004-669D-444E-BB11-6907EAE830BB}"/>
              </c:ext>
            </c:extLst>
          </c:dPt>
          <c:dLbls>
            <c:dLbl>
              <c:idx val="0"/>
              <c:layout>
                <c:manualLayout>
                  <c:x val="-6.278746729068925E-2"/>
                  <c:y val="-9.42217755564437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9D-444E-BB11-6907EAE830BB}"/>
                </c:ext>
              </c:extLst>
            </c:dLbl>
            <c:dLbl>
              <c:idx val="1"/>
              <c:layout>
                <c:manualLayout>
                  <c:x val="-3.9198471169427901E-2"/>
                  <c:y val="-0.114156280904934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9D-444E-BB11-6907EAE830BB}"/>
                </c:ext>
              </c:extLst>
            </c:dLbl>
            <c:dLbl>
              <c:idx val="2"/>
              <c:layout>
                <c:manualLayout>
                  <c:x val="-4.2992794832319083E-2"/>
                  <c:y val="-9.73625233503952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9D-444E-BB11-6907EAE830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order_detail_pivot!$A$72:$A$75</c:f>
              <c:strCache>
                <c:ptCount val="3"/>
                <c:pt idx="0">
                  <c:v>1996</c:v>
                </c:pt>
                <c:pt idx="1">
                  <c:v>1997</c:v>
                </c:pt>
                <c:pt idx="2">
                  <c:v>1998</c:v>
                </c:pt>
              </c:strCache>
            </c:strRef>
          </c:cat>
          <c:val>
            <c:numRef>
              <c:f>order_detail_pivot!$B$72:$B$75</c:f>
              <c:numCache>
                <c:formatCode>0.00,"K"</c:formatCode>
                <c:ptCount val="3"/>
                <c:pt idx="0">
                  <c:v>226298.50000000009</c:v>
                </c:pt>
                <c:pt idx="1">
                  <c:v>658388.74999999977</c:v>
                </c:pt>
                <c:pt idx="2">
                  <c:v>469771.34</c:v>
                </c:pt>
              </c:numCache>
            </c:numRef>
          </c:val>
          <c:smooth val="0"/>
          <c:extLst>
            <c:ext xmlns:c16="http://schemas.microsoft.com/office/drawing/2014/chart" uri="{C3380CC4-5D6E-409C-BE32-E72D297353CC}">
              <c16:uniqueId val="{00000000-669D-444E-BB11-6907EAE830BB}"/>
            </c:ext>
          </c:extLst>
        </c:ser>
        <c:dLbls>
          <c:dLblPos val="ctr"/>
          <c:showLegendKey val="0"/>
          <c:showVal val="1"/>
          <c:showCatName val="0"/>
          <c:showSerName val="0"/>
          <c:showPercent val="0"/>
          <c:showBubbleSize val="0"/>
        </c:dLbls>
        <c:smooth val="0"/>
        <c:axId val="240920192"/>
        <c:axId val="506157184"/>
      </c:lineChart>
      <c:catAx>
        <c:axId val="24092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157184"/>
        <c:crosses val="autoZero"/>
        <c:auto val="1"/>
        <c:lblAlgn val="ctr"/>
        <c:lblOffset val="100"/>
        <c:noMultiLvlLbl val="0"/>
      </c:catAx>
      <c:valAx>
        <c:axId val="506157184"/>
        <c:scaling>
          <c:orientation val="minMax"/>
        </c:scaling>
        <c:delete val="1"/>
        <c:axPos val="l"/>
        <c:numFmt formatCode="0.00,&quot;K&quot;" sourceLinked="1"/>
        <c:majorTickMark val="none"/>
        <c:minorTickMark val="none"/>
        <c:tickLblPos val="nextTo"/>
        <c:crossAx val="24092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[Northwind.xlsx]order_detail_pivot!Categories sale</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order_detail_pivot!$B$80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order_detail_pivot!$A$81:$A$89</c:f>
              <c:strCache>
                <c:ptCount val="8"/>
                <c:pt idx="0">
                  <c:v>Grains/Cereals</c:v>
                </c:pt>
                <c:pt idx="1">
                  <c:v>Produce</c:v>
                </c:pt>
                <c:pt idx="2">
                  <c:v>Condiments</c:v>
                </c:pt>
                <c:pt idx="3">
                  <c:v>Seafood</c:v>
                </c:pt>
                <c:pt idx="4">
                  <c:v>Confections</c:v>
                </c:pt>
                <c:pt idx="5">
                  <c:v>Meat/Poultry</c:v>
                </c:pt>
                <c:pt idx="6">
                  <c:v>Dairy Products</c:v>
                </c:pt>
                <c:pt idx="7">
                  <c:v>Beverages</c:v>
                </c:pt>
              </c:strCache>
            </c:strRef>
          </c:cat>
          <c:val>
            <c:numRef>
              <c:f>order_detail_pivot!$B$81:$B$89</c:f>
              <c:numCache>
                <c:formatCode>0.00,"K"</c:formatCode>
                <c:ptCount val="8"/>
                <c:pt idx="0">
                  <c:v>100726.8</c:v>
                </c:pt>
                <c:pt idx="1">
                  <c:v>105268.6</c:v>
                </c:pt>
                <c:pt idx="2">
                  <c:v>113694.75000000001</c:v>
                </c:pt>
                <c:pt idx="3">
                  <c:v>141623.09000000003</c:v>
                </c:pt>
                <c:pt idx="4">
                  <c:v>177099.09999999995</c:v>
                </c:pt>
                <c:pt idx="5">
                  <c:v>178188.80000000002</c:v>
                </c:pt>
                <c:pt idx="6">
                  <c:v>251330.5</c:v>
                </c:pt>
                <c:pt idx="7">
                  <c:v>286526.94999999995</c:v>
                </c:pt>
              </c:numCache>
            </c:numRef>
          </c:val>
          <c:extLst>
            <c:ext xmlns:c16="http://schemas.microsoft.com/office/drawing/2014/chart" uri="{C3380CC4-5D6E-409C-BE32-E72D297353CC}">
              <c16:uniqueId val="{00000000-EE24-2241-8E55-407C84DF32EE}"/>
            </c:ext>
          </c:extLst>
        </c:ser>
        <c:dLbls>
          <c:dLblPos val="outEnd"/>
          <c:showLegendKey val="0"/>
          <c:showVal val="1"/>
          <c:showCatName val="0"/>
          <c:showSerName val="0"/>
          <c:showPercent val="0"/>
          <c:showBubbleSize val="0"/>
        </c:dLbls>
        <c:gapWidth val="219"/>
        <c:axId val="161460032"/>
        <c:axId val="161450176"/>
      </c:barChart>
      <c:catAx>
        <c:axId val="1614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1450176"/>
        <c:crosses val="autoZero"/>
        <c:auto val="1"/>
        <c:lblAlgn val="ctr"/>
        <c:lblOffset val="100"/>
        <c:noMultiLvlLbl val="0"/>
      </c:catAx>
      <c:valAx>
        <c:axId val="161450176"/>
        <c:scaling>
          <c:orientation val="minMax"/>
        </c:scaling>
        <c:delete val="1"/>
        <c:axPos val="b"/>
        <c:numFmt formatCode="0.00,&quot;K&quot;" sourceLinked="1"/>
        <c:majorTickMark val="none"/>
        <c:minorTickMark val="none"/>
        <c:tickLblPos val="nextTo"/>
        <c:crossAx val="16146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[Northwind.xlsx]order_detail_pivot!Region%age</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0.15416666666666667"/>
          <c:y val="0.11342592592592593"/>
          <c:w val="0.46388888888888891"/>
          <c:h val="0.77314814814814814"/>
        </c:manualLayout>
      </c:layout>
      <c:pieChart>
        <c:varyColors val="1"/>
        <c:ser>
          <c:idx val="0"/>
          <c:order val="0"/>
          <c:tx>
            <c:strRef>
              <c:f>order_detail_pivot!$B$123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D97-6448-B192-726ECFD47EE9}"/>
              </c:ext>
            </c:extLst>
          </c:dPt>
          <c:dPt>
            <c:idx val="1"/>
            <c:bubble3D val="0"/>
            <c:spPr>
              <a:solidFill>
                <a:schemeClr val="accent2"/>
              </a:solidFill>
              <a:ln>
                <a:noFill/>
              </a:ln>
              <a:effectLst/>
            </c:spPr>
            <c:extLst>
              <c:ext xmlns:c16="http://schemas.microsoft.com/office/drawing/2014/chart" uri="{C3380CC4-5D6E-409C-BE32-E72D297353CC}">
                <c16:uniqueId val="{00000003-DD97-6448-B192-726ECFD47EE9}"/>
              </c:ext>
            </c:extLst>
          </c:dPt>
          <c:dPt>
            <c:idx val="2"/>
            <c:bubble3D val="0"/>
            <c:spPr>
              <a:solidFill>
                <a:schemeClr val="accent3"/>
              </a:solidFill>
              <a:ln>
                <a:noFill/>
              </a:ln>
              <a:effectLst/>
            </c:spPr>
            <c:extLst>
              <c:ext xmlns:c16="http://schemas.microsoft.com/office/drawing/2014/chart" uri="{C3380CC4-5D6E-409C-BE32-E72D297353CC}">
                <c16:uniqueId val="{00000005-DD97-6448-B192-726ECFD47EE9}"/>
              </c:ext>
            </c:extLst>
          </c:dPt>
          <c:dPt>
            <c:idx val="3"/>
            <c:bubble3D val="0"/>
            <c:spPr>
              <a:solidFill>
                <a:schemeClr val="accent4"/>
              </a:solidFill>
              <a:ln>
                <a:noFill/>
              </a:ln>
              <a:effectLst/>
            </c:spPr>
            <c:extLst>
              <c:ext xmlns:c16="http://schemas.microsoft.com/office/drawing/2014/chart" uri="{C3380CC4-5D6E-409C-BE32-E72D297353CC}">
                <c16:uniqueId val="{00000007-DD97-6448-B192-726ECFD47EE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order_detail_pivot!$A$124:$A$128</c:f>
              <c:strCache>
                <c:ptCount val="4"/>
                <c:pt idx="0">
                  <c:v>Eastern                                           </c:v>
                </c:pt>
                <c:pt idx="1">
                  <c:v>Northern                                          </c:v>
                </c:pt>
                <c:pt idx="2">
                  <c:v>Southern                                          </c:v>
                </c:pt>
                <c:pt idx="3">
                  <c:v>Westerns                                          </c:v>
                </c:pt>
              </c:strCache>
            </c:strRef>
          </c:cat>
          <c:val>
            <c:numRef>
              <c:f>order_detail_pivot!$B$124:$B$128</c:f>
              <c:numCache>
                <c:formatCode>0.00%</c:formatCode>
                <c:ptCount val="4"/>
                <c:pt idx="0">
                  <c:v>0.52098172303665624</c:v>
                </c:pt>
                <c:pt idx="1">
                  <c:v>0.15966898626262171</c:v>
                </c:pt>
                <c:pt idx="2">
                  <c:v>0.15729628175638796</c:v>
                </c:pt>
                <c:pt idx="3">
                  <c:v>0.162053008944334</c:v>
                </c:pt>
              </c:numCache>
            </c:numRef>
          </c:val>
          <c:extLst>
            <c:ext xmlns:c16="http://schemas.microsoft.com/office/drawing/2014/chart" uri="{C3380CC4-5D6E-409C-BE32-E72D297353CC}">
              <c16:uniqueId val="{00000000-48FF-E348-8302-C786F3302AA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111111111111107"/>
          <c:y val="0.35127187226596673"/>
          <c:w val="0.21944444444444447"/>
          <c:h val="0.3159744094488188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[Northwind.xlsx]order_detail_pivot!PivotTable2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 Sale</a:t>
            </a:r>
            <a:r>
              <a:rPr lang="en-US"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1.0040517160431334E-2"/>
              <c:y val="-6.49663740641372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order_detail_pivot!$B$144</c:f>
              <c:strCache>
                <c:ptCount val="1"/>
                <c:pt idx="0">
                  <c:v>Total</c:v>
                </c:pt>
              </c:strCache>
            </c:strRef>
          </c:tx>
          <c:spPr>
            <a:ln w="28575" cap="rnd">
              <a:solidFill>
                <a:schemeClr val="accent1"/>
              </a:solidFill>
              <a:round/>
            </a:ln>
            <a:effectLst/>
          </c:spPr>
          <c:marker>
            <c:symbol val="none"/>
          </c:marker>
          <c:dPt>
            <c:idx val="4"/>
            <c:marker>
              <c:symbol val="none"/>
            </c:marker>
            <c:bubble3D val="0"/>
            <c:extLst>
              <c:ext xmlns:c16="http://schemas.microsoft.com/office/drawing/2014/chart" uri="{C3380CC4-5D6E-409C-BE32-E72D297353CC}">
                <c16:uniqueId val="{00000002-F781-E446-99B6-C227DF15C555}"/>
              </c:ext>
            </c:extLst>
          </c:dPt>
          <c:dLbls>
            <c:dLbl>
              <c:idx val="4"/>
              <c:layout>
                <c:manualLayout>
                  <c:x val="-1.0040517160431334E-2"/>
                  <c:y val="-6.4966374064137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81-E446-99B6-C227DF15C5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order_detail_pivot!$A$145:$A$157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order_detail_pivot!$B$145:$B$157</c:f>
              <c:numCache>
                <c:formatCode>0.0,"K"</c:formatCode>
                <c:ptCount val="12"/>
                <c:pt idx="0">
                  <c:v>167547.51999999999</c:v>
                </c:pt>
                <c:pt idx="1">
                  <c:v>145769.15000000002</c:v>
                </c:pt>
                <c:pt idx="2">
                  <c:v>149805.35</c:v>
                </c:pt>
                <c:pt idx="3">
                  <c:v>190329.95</c:v>
                </c:pt>
                <c:pt idx="4">
                  <c:v>76722.36</c:v>
                </c:pt>
                <c:pt idx="5">
                  <c:v>39088</c:v>
                </c:pt>
                <c:pt idx="6">
                  <c:v>85657.030000000013</c:v>
                </c:pt>
                <c:pt idx="7">
                  <c:v>76591.090000000011</c:v>
                </c:pt>
                <c:pt idx="8">
                  <c:v>87369.01999999999</c:v>
                </c:pt>
                <c:pt idx="9">
                  <c:v>111532.09999999996</c:v>
                </c:pt>
                <c:pt idx="10">
                  <c:v>95617.36</c:v>
                </c:pt>
                <c:pt idx="11">
                  <c:v>128429.66000000002</c:v>
                </c:pt>
              </c:numCache>
            </c:numRef>
          </c:val>
          <c:smooth val="0"/>
          <c:extLst>
            <c:ext xmlns:c16="http://schemas.microsoft.com/office/drawing/2014/chart" uri="{C3380CC4-5D6E-409C-BE32-E72D297353CC}">
              <c16:uniqueId val="{00000000-F781-E446-99B6-C227DF15C555}"/>
            </c:ext>
          </c:extLst>
        </c:ser>
        <c:dLbls>
          <c:dLblPos val="t"/>
          <c:showLegendKey val="0"/>
          <c:showVal val="1"/>
          <c:showCatName val="0"/>
          <c:showSerName val="0"/>
          <c:showPercent val="0"/>
          <c:showBubbleSize val="0"/>
        </c:dLbls>
        <c:smooth val="0"/>
        <c:axId val="89275264"/>
        <c:axId val="89265856"/>
      </c:lineChart>
      <c:catAx>
        <c:axId val="892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5856"/>
        <c:crosses val="autoZero"/>
        <c:auto val="1"/>
        <c:lblAlgn val="ctr"/>
        <c:lblOffset val="100"/>
        <c:noMultiLvlLbl val="0"/>
      </c:catAx>
      <c:valAx>
        <c:axId val="89265856"/>
        <c:scaling>
          <c:orientation val="minMax"/>
        </c:scaling>
        <c:delete val="1"/>
        <c:axPos val="l"/>
        <c:numFmt formatCode="0.0,&quot;K&quot;" sourceLinked="1"/>
        <c:majorTickMark val="none"/>
        <c:minorTickMark val="none"/>
        <c:tickLblPos val="nextTo"/>
        <c:crossAx val="8927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33A314B-FBCF-7E40-B140-425DD1A4D163}">
          <cx:dataId val="0"/>
          <cx:layoutPr>
            <cx:geography cultureLanguage="en-US" cultureRegion="IN" attribution="Powered by Bing">
              <cx:geoCache provider="{E9337A44-BEBE-4D9F-B70C-5C5E7DAFC167}">
                <cx:binary>7HxZc9xGsvVfUej5A10bqgoT4xthoBvNJkWZoqxl5gVBSxT2fcevvwekKHeje9jiWF/YD1fe5IbA
rMrMyjyZear/+Wn4x6fk7rZ6MaRJVv/j0/Dzy6Bpin/89FP9KbhLb+uzNPxU5XX+pTn7lKc/5V++
hJ/ufvpc3fZh5v/ECBU/fQpuq+ZuePk//8RP8+/yV/mn2ybMszftXTXe3NVt0tRPPDv66MWnvM2a
+XUfP+nnl++ysLn7/OISQj/n6csXd1kTNuNvY3H388u9P/ryxU/LH3gg/EWC9TXtZ7xr8jNLcM0Z
tx5+6Zcvkjzzvz422JlpElMKYpKHX+xR9uvbFO9//7ruV3X7+XN1V9cvvv738P29vRw+DuvceVCM
k8/L39j3+/1pX/H/88/FB9DA4pMd2yzVderRfzDN2+a2uasftfPnLcOtM5NwUwmuHjTP9y1jWWeE
ai65JR4sJx5l71nm9LKeNMzj68ft8vh0aZZ3b/8GZnn7y6NC/s8YiAmLA3Dwwf/fM3L542zxfyGr
+bMh6zqvmta/TX6cURCtpGbUUqbaD1PqzMIDrazHBIPnD8nrIUx9z1KOR6g/3lwEpz8eLOPS9W9/
fVx6nVf97fiohD8fmkzrzKKcc0L0Q56gewag5ExxbUkLiX1X76eXcVzrj+8tdP748VLjr3/96zV+
dTeEn/LH7f95jTNgJs5NiytzT9UGJYBLBLrGX4/iHrz89BKOa/vxvYW2Hz9eavvq41+v7bd92Ex3
VXKbfX7UwZ9XuZBnmlCAVEKPgSF9xjj0LqT5FcUugsx3rum4DfZeXhhi79nSGs75X2+NzV2V3mY/
MtzQM2JRSytJHnS9H+8RbrhGJFL6j2i0G3a+Yz3HrfDtxYUFvn2+1P5q/ddr//1ddje1d8ntjzsJ
+owA9itKv6rf2te/IeXZ/IzTx3y7iPvftaTjJth5dWGEnSdLM7z/G5jBDbMfG44kP2NCKiXNr16O
qninambmmcVwSkz5EKwIUvLuIfiO9Ry3wLcXF/r/9vlS++72rz8Eq7ssva3iRxX8+WRgzuqVUlOT
Peh3X/v6zLKolpaFgnlX69+xjuNa//biQuvfPl9qfYVq56+uuN72d5/vskcN/AClA+ArYSlmsmON
IirOYA1tavWYgh9FPwCg08s5rvvH9xaqf/x4qfm3f4doU91mn+4et//nNQ/sI5nQxGL7oZ6dCVNz
JVFbff31KPNB5e7JdRxX+eN7C5U/frxUuXvz1zu7Xd1O4Q+sZoHkz1BSzVXVfmwx0Hx4CDrAP/e/
8Hw3yJxeyXGlP763UPrjx0ul238DpW8rAJsfCfJNdqalSS0JMP+o252saqCVoCxhWo+qX6bV71jQ
ceV/e3Gh/W+fL9W//RuEGfsu8cP2R44CyBn6/Jb5LaDshxtxJiVliPBfIQ9ZpNfvWM9x7X97caH9
b58vtW//DbT/S+XPxz77gcje4ALIRQpLP2L7fQMYEs+lggno19izsMB3rem4DXZeXVhh58nSDr/8
DYLQdf7DYxCjaO0I9XXgtR//qXVGuRDsMUItQ9Dp5RzX/+N7C+U/frzU/PWrvz7n/tLWTRX+QP8X
6gzwkSgi9v0e0JIiLmnNv5pkUU19x0KOK/3biwutf/t8qfZf/gbtY+c2u/38A7Uu0bJU3NLyccK7
7/CGBfRJEJH0TrG1C3hOr+e48h/fW+j+8eOl6p1f/nqPf1vchj+wohLAmHM/U9Kv8B2dml24wzF6
FxxJ92vLcxlrTi7nuOK/vrbQ+9dPl2pf/w0GudvmNvmBDUwBvTITrAYtHlAmwsmO2ik7e0ivjzBn
EW1Orua41r++ttD610+XWt/+kDizGPju0Bq+EUJWt83t+p5J8t1P77cHksvi1a9F0NFq9yFcbD//
/JLNoPEbP2X+EXvF001b139klG8v3N3Wzc8vDSrnzo5SprTmtpvSsEx/Nz9CVpYcHR9tqrnvrE3r
5YsMI87g55eangGyWopIgfaEpYV4+aLO2/mRoGcUWIoQOIPAGWTsG4MHeXf08+ybnr7+/4usTa/z
MGtqEGfMly+Khz82L1RIwAKLmIIBHAiLUhOrKz7d3oCwgz9N/5/H84CMkTVFdkGE77YZCaXjt1HV
fhxEUyR2N0VF3Lh5mUzVNSHNJG88raPo3Ioqa7yu6FDw2A64xXW66nmcdudRWjW5nYyNzleFV5E3
cW7l7wM/1MKu0iQa7ayPQ3OdB9KTb0Rgep5r5KkRFDbNMl0JJzONfKjdOh7LIHVIJPtqXZasvTGn
jjDbYga51llVf7JIY4zXhWFFF6wY6OR0NcmJM+ahFBvLL3vieKI1P9KWN7XNIstPV6QXprDjoUiu
zN7rQzsOQxnYvWgqbmdtFhFbhiqo3Sg04xvDF6zGEroicQnrqNwSGk2JcGU9QlWJYZUZtRur8sfW
3nGjY8Y5Yhv0SrhmGFFbmFPv26Y0so5BZyqyjdyPKnvsq6qGQQrrMo1pFa6eFkfnn7fvCyaj8DV6
/7dg8Po9Xwj9Gi7XiMiOjGgSNut8Vq8i6Yv+d8JSVtlTE5bBZZ7lY/Jpsmr6W1f09cexr+ECY1gP
/QkN4ATsrwh1NdI8hmQEv5F8saLaN6bI9zMa2nVEpLUSRs5WbT4ZzDEj3k8bFfVBvdaJVcsVK7Mh
X2ep8k8tg5HFOhB0LRwUQSlHIxFHc18zUmbtZCTeGNiB1yRylYdezn6Nszi07DhoeuIKz/BKmwGS
xJeDL/kdoUm5ooPBpB3HBZtuud/V1nu4vBb+Jhm6oMzsWLfF9Jk23FM3ouF98Lb3ptH7ZHZDXZgO
YU1vZs7TZkbo2NMpDIwe/xxWCFcMaXp/LyTSwRg2ZhHYYajzf0+Kq3QtA55EJ/wJw+OFIGQr6Iwp
pZjA7GdfkJlxD97hpVCaGhrpGJ1O6JVIh7hxsnQIR6c306Q9sb1lQNNzexEdMEops6hQAIa7Tpzq
viwyGXi+rZnv20FcjC6XubeqIqt6GH0+0PKuH47GbvQ82CFqWq1NHBemGRF6fr4TPH1MdxMWJ21g
ezIZihXlMfPOmzHr9MVYNia7bNp+GKwTpwKFxb5iMcTErIxxiJcC85p9sY3XaZ7WvvRt4U/SGWgd
X6deVLZ2Znn1ezpWtduksrh92nEONAuxUnJJwIzhnOnFYZxY2o85EybEkmkqHWr2w1WrddHaIc3F
p6elzUdqNxhpiWKWCmYJiEW+W2xSNTHrpklFvj0ZcXteVYXaeC3nG8NLrOtaMbJOJZ8uAij4hAsx
emBYaUK7gLlKUVCAlob1vLhkYcnhP7U3FJnvxJaos5u6yqb4NjG1qC1b+lj3RpuTauBlflwlNu2M
JGvsuCDU9GxRN5IGTh5XcrxWQ9RlV2PHa+mQrE3Yr+VgyB5pMmZNNNhWO+XTmz6vh3zjwcDpm3zK
qsaVPR2DwG69vhxviobIyWaeNOSbyevC6QsPy8Lsz0kt45HaXa/I9K4MO6O780k5+e960XfasqNR
R/GV6EMmXocZoeWbzErl4PjMz2Xk9An31WVM1Dgyp6e99pyxT/Lxde3nIl0Peiir0fWnkE2t09Is
ZB8iI29kt7WEn4rCbiNlJe+CKeGhHQz+RIdVoQJR2RGfhuljq1mYrPzOzExbxIUvhUNUGxh6WyRJ
H102PuHB66rTWbSRY56Kc/wM35rcwBhyr3NiSI5+T7Kg8V4xX1TJKkZ5gtBRE2no/HWgIh2lW3iu
GvpVMZiDtWqmLjWR1QPDiHO7Vcwz10nJ0oFfp3QoR/El4zLrq/OySBMjXOU8s0a2zgxRBsppuTcK
ZvtjN2ZbP0wNfWcZqdW+Y1Ufj19iaRbKt4c8UMXvhlkUzAmDrCydkA910Kwt2hv1HZCNalZqnILo
zrKSJLswuAdMYmdpVLJXxpAVsrRDfwrylaJk6NexaKI4tkVft7nDIp0lHwSbaG9Xkub9BWtlap33
fp8Sx/SLptsGWWcYryUZfWQfI7OC+m2QhWN2DexSfEmjQls3fmX0gXTawqTxx1ooP0BOT0iX2DIe
RnIFVBiymzHDaPKyG8Y6d3nLRg3HlaF5oRsT8GgVZqY/vBuLajj3LeXFbpGLEeuicaKcsEij3rwI
VFb9FpKUWuu86TNtAB35rZx+15nhDUCYMFluR4nORbzpac2z5lVdsoDKTZGFNClWVh8H02hr36Tr
yWhq7pA6my57qTu+Geo0TrZ9gbwyOIlqwlb7F9o3TFWuVWSJ6DeleNq+n4JsGlunrCISbAdeGwFc
V9N0cGPGk0LYNSHhpOzG7Hn5gTWtIBd553cytTvLk1NuT0Ni5r3diowpbrd9I+XKF0baryo+imjL
h64wnKYopPSdwYgJu9ZyhGbtvCgn8TurfBpuYdygWAuPNmSV+lXMLlhsApCSvh+ifw8sIto1y7xs
XxcsL7JX06jpeCXTtg8dGnKjK52Y9aU67z3SDa/GXNFgo3tF/Stqaj98r5LQj9urLkoLXa/7Psib
0YFziGFbhKTx9O9J5Xv1Oy9s4pDZUxUlw4hk3DdZZ+vBs4J3dSfC8FyKuujbi1QJKbddrGLuu3oA
0Z/9Wo2J4VU2SRuVv8m1HmpjldQckcKePCqSf419z5oPrZHq0A4njKjep6ol7aUiaT5sjYo33pXh
Bc2NGHohPo2NqZJTCXE/XKOCIhSp1kT9YgFxYLa4nxC9zAxiQ3vKLUejdPIsrrd1mperQZXELgbV
nUgQh/IYp+qe0ILaTOkFhIoIF7TtRsuNvT44z4K8Ps8VyW3NEaSniZsn5O3nwnl/bIbkhGCQDTg8
dxp3cYbhya5rem25RZxrB944uEPQTY5ovPqVbjW189TTK0Py/ASGW9QE96KlQrYHMwRNfFMs0nCb
A1ckbEKB1gZ1cBEjVAzOOCTeJSFB+YHIbtwmYJWYTlFVpuNHaZ+6URnV8UrmGb14GhQcYFepMVIG
ftVSEk7EDFF2ABf1uRHqPvK+BKPPL6KWsq2pQn4CX+2bV2CShJ9tchAl0dc1TWshxTPaKcIWqy8x
Em5h94VB6k2eAFduykFXmWuVwohPCF2WOloxCQSpKEwsUIctbCy9cShy1XhfSpyyzklElsWbipFo
cFGj9902DuPGc5qqmVCfemOz1V5Exo9PK/hw60yBg2UC/uAWB+WLVQymLD3Ngxn4BB4Ksk0x+FXa
OlmieXVVoj70U5uXnJfPdHFpEUGlpRC5cDuJm7PldyzLuD8yVgpxzrtQRrYXDGOz0aylNxmiY7DJ
axNxmU2ddJrQDPn50/vex7azm5OZGQVuFAjJmkm+L95gvmyFGSp3tCg5TzgrL3zWB6+9DEDphKWP
yEJjhyFGoI9jCrXQccKaiUcoU11gbOuVD6RlD6YZXxcyGtbP3RbDruBO8GXOMKPY31bSkq4fzdJw
+8BXwUoPUXLp50YZ2oQ3xcO45j9WQ/O6/0Ds96ECCRZkVjStFHpdbF/YyEI0MDPf39RRpbdRFVtO
ILLKZkXrOVxnRNp5ZPATIeGIVI3pL8fJQRmG+mRfqq9rgF8uDDcxk+ZNzli/lXJsV2wg7G1i6Nih
RmdWJ2x4XyXvbVbidgBB5YCLThYTc4dw1191pgBDmBVucjXFZJNGXQ9gz8Y8sRlNpWsR3/B8h055
O62TpEhzpx6J6m2LVJHfnFjOgUuhNSKweYZGhQDNcuFSftt5fiGBqtqIGr1TtEmVvO/asrPNsQyb
56r8PlCh4BUcnE6M1vf3HlUBbVhblxutq65ywzgtHa1p74gxTldapfXnVoY6OREi9mMT/EshuUtQ
LThyEWqzhVjRlfkQlF696eOBvI04629IVve507atYaN3I09J3I/J9xIthnBIkABBTV32EkhMDd4C
/m38nq5Zlfq/ZkakNhlrig9w6o9MRNlN2vjDKx9w7s3TZ3fezp6HAfKDVQJUMxv1npu/62FDIUhS
Sq/ZjDmKzjihaBeFef1bIlhn91lN3d4o1GqI4uGEfel+mp33zZiJDAsohXYX+On7Bvb8zPCDbug2
XetPm1A3k20NqfWpmrphO4Yidaa+iR2LFuE66dr+XMZSbmJiWisVasNmbdetWo8V9QkXOPBzuBGf
acSSoxUn51s7uzrJC4nk0FTjxiiHzrHMttgY9XTbpd2pyHmgfUgS6HEI0NSUEMtmhxmWaZvX07hJ
woo5Q8bIxRTUzTaOTONfjRHUr6hU0jaU39TPDdoQLRmSq5iF82XnIxd+VonJGjfoqgHjmV0T2zzx
by3o9vPTPnZ/ZvacTGtc1QQpG40WwsBj2leoMOohjGhPN9BAvW4TOtikqfJNlup4WyaydnLmJQ7T
pf96sEa6aepIOppU5G0xjdKdkvKDSFnh+CjUHCum6VUax8FdZshTUWffIkDboDcAggoLd1XQPxGL
dmKTpiUE6WhlhianF4kxiOnfhpEYCAC+F/+qClXfpB2RuelYY09OWGUpHqF1ZnExeAOapwhD+5qK
ez10iTInt89Vt82MIntjlt1tTINugw5C4tRBb11kRti4T9toP8Ehx8yCFcAuKBxK4Ob2vmAzrYdY
DgFxlaDZ58SI+3QVqIoMTspVQexSyO59iHHRu6fl7ofbWe5cUGFeZVkE9B05B8cdREZZnPuqGonb
hppt0HRnqywf2CYJcli67pPtfyEPNsbBRnGFrt++vGLkA5o9aKWbnqov1aT7KyPCFKeaot8DOpAT
4fXY9tjcBbcoRl+ASfviDF5USatL4kqRW79mZoWqrQla025RjKPtJj1xIkkflYh2LRWI6rDm7GE7
Cs0bboUU6N3tBfFXxCrZZkTbcM29LrLTQeQP/Oz/iMdmj/zjbD8YEHajgLMz/XnZJk6E0dVDwaBQ
Efq2H4zdTY9PVp0c9X8hCtf1GIQBCun7KePO1rTJAZ+ZN7mTlwXrehwN087zQa9jb/CMZyWBh30h
OiqNSQwIIGxxEhva+6PQIXWjfjBf1WagX8myKuwM3bqbp33yUIVzIxhHD7gWiVAtfDLtpZz6yCQu
6yy1tgIrtonple/iulTPQs/zrqSJwgtBnxKUYEus0VhmWkSY8buxrIu1KVqxqvxIO0GPap+YQb5G
fIlPxJZj+0NFPVsOJqLmYn+tDHrS6Ya4Og+VZTeeyH8bRM+TLXBReiqxHYZQ3H6gHAEFSB0BaXHk
mNXGXdCFzA2V0Za/0lyVo425tY4ae6hqXq6SgHmDjS6oHn+L/GLg4YkNHwZTdBDmOTf2KzCMX2zY
jJkxTl1LXTYZNcZz6eBkRVK4JRoBThEpuRZTlDzftHOlh2ADLhhuWS4yl5qSlJk9hJZSheu5BbD1
ke0ux1DRdclHc5W2Y/XsI4k+Bg4+GlTImoTP0WjnSEK5rdB04G4YyY8dSXqXjplwzFTXD5df/2Oc
OabTGSjBfTEvUcuxsVGHQ8uNnLuEA4yzLGm3qJuAEZN42nSGVdvcKMzVs08mqHWaghxhzcyXRVYM
wR+IzKnmyE5jsGpknjptOcXndVKa66dFHcZtmGzmO5l6HmgufSbkaOQacqRumKbMCUKDv+5V2L/y
BiO4SVgan5B35FDCQ4H7lJq5IeaitExl3hl9BHks9/mKTs1wLYL0c1wOzfnTO5uVtJ8hgPWB7MDW
AoWXLaEFZkd9HLfj5BZW2HwkbZY2Nkmy6ERmPxSDzgO6dpikgRYGMvy+K1pTnQ5V5lO3JoEYMTVB
i8lhOeMfnt7OYXxBXwWMGoAkNJGQG/blaMsYjDoS1CWJhk8gELkT2sCfSZAWTud11Rr9rc6NrPJU
g/bQRWaqjmlShqEzmkhsIVk0YepPA3VRl9B1J3rDzUr+ZSyC4SpI5Kle4TFxaE1iQomrfJotoXCG
woH6GAm5veTmCqe8SNa9WVGbWX67LcNR1aunVbuUOLfXxUykJ+gP4q7UIm56Runl2GGD+ZgVOJ1F
71qmLgZZeDbm0P0zMzykIa+jMwbWC3hRYqHOjKadlROrWbdGR7YlQOHGSHMvsdNER9kzYdm9MEBd
juYjrgjLRXQ2UavmQQNhRcuCDSsssorTtryYOn9wSJHLE4duv6kwt5axOQTmmRGGNvN8PWo3MOuQ
YL7biWY90MbcZn4xvmmtxDNXY5tGl5BXX3lT5W1ZLc2P+F35zPAyy6cAafAfBWS/9NU6BnbqI6NZ
N34yOGioRu6IAa8dN9V0wmuWkQxFOqA1/gGgQcm2LKIHq/NAgODFuq/l+K8uSorguijbOrqQYRFf
P+2ix4RZJmYU6CQDgd7P9HcSHgdljdNQACcVWXTp6ThbWzlGpI1VF8/fF/qNcy/ChHPqpQkH7rWi
lKJYTzQoKzux/I7YhpfXGAD2ZfbvZ28MmRqHD8kH0vTiNMSt9MAEw9nzMVN3USbp93FpRasmyMTb
p0UtUzkMhnQwfyvH3H5Aq23fNyOFbwUrPdWsU69pLmQtt6gtxBq3WlEXjTxyimLKT/gjnfPZbhaC
UHQuAXzRYoO7LGNLqDkm1Eler1VhZdeGCTexA1k151OPAa8XU3qpWOu5oMARz0GvblyHgwhLO5iM
9E2SCUz7kjyYTsSFI7qQYFcCiWsTuXH+bozdczpYcZNRhWE+7lRnbjZMVuKUIh/XvtTyXKZV6FaF
8JPnisWPk3OLEw17RAm+MEETCZ+DKtKvQZcYQfYDq1BUJndA2pq2pKnQdaDNiQR9cHRmmTPPEJZA
KUCW0d0fjCGI834txiT+EvLWcmsAhm1ekPq5zjyLEujfwuro6SwhB4/aPDDHsF/3wjTsJE24E3VJ
uc1GFZ/ApTOs2PMriEJxj0OKSwIIQvOudwJCOE3lVErZr2thiNeRqgqHEK9/7pGZpWBYKDEmRf99
SacLkykIS1P1a6/m3mZgcekOoUpc1AEoScFQu6waNrnPPKez0HnmgTMKitLMHN7dGjeblpeFP6xZ
yfjKMqfSLkHbeRMUoWfTuJdu0rbZc6PeHMdnXt28TxSMM/za1acXD5RGLYTiK01WJBfTa8ShcU1Z
Wj5/fxjnICbgEGDKuwQ4rBibrNVo6vZs5J81J0PqRDzznKEIm99yQYaNhwL196e1euQY3BMiwTyb
G20HM8iABBWvaL8Oze4Lb3P6qgWLBW02Mb75byQJ3AxSyFXY474qRZqhwW1yHLiQ+OeTNBBarNpa
pZikn4gnS1CMkIpN/SFqEU+UFxieyMZ+rXVcvIpUnBV2V3i1I2PegBjmBddG50eOUeX9CaSzoNEB
6syyQVIHRxJde7jN/jarSIeqaKd+3TRWbxPg4q3l+8F1ooYB9OI07nI7C2vzJpfSmmypR+uadN7w
K6mr+rJkxnuW1P55F45pYXsFRuGoaYlxQkNH4gRm7sh3SOQS8/75+Y5fe6giLYF245o2zReaJeNv
HVP6RJg4ANBQBdLqfHnD4qjM5yS4I2SSSYz+DSxedyq+KBCFXV15/JXuAr6mw0hP9BwOUOYsT+JW
7H2RwNViU+BWFQiuHeSVgrl1g9E2b0XozleZV1q3tYvw4Tt1D+Z/UgzZ5mkHP0ie9+JRxgKRoffA
FuJbMcWtF4LRVsohuaIl7cimlnq4Unk1aVvnSftrYzamuHpa7lE1o8IEh2Kemy2pGxNN+qEj8LiE
J+0Kpa2+rBvFVjJNqlUX61NTgSMuLkGWgNfhFOO7a+bbTrt27WpQGydJu3VRlolnB7WM7tDyNH/D
tYihsbukEu4IMu7nLuq7VVGFfrkyiCjv8pHGtU2CosEdCy9p1h0ZwtwGUTpf+XrQt08r5jC2wRlQ
LKIHBXuAP7O/zjrvUjSlu27NOhSmxRQXdI2KMacORZ/FO4HFD80w4wkMEdERwtewzt84tqsVHDYu
C/Dc1jwmnQ3+yvQvXNRAkPGaALs16LPjKUAFhpX4zlEcYeDyfXm0SKakm3S3xiSPVU6GbutwlzTT
ZDgaFsqfL07d1/noQXNwHhbptxGYqrckatd1EcabCRO2D8QH39pjfhQ5TxvuMDppytBYQL2IDcLL
9rcGEt2oR5KM6yBo6zvWCQ7KsOo/PC3lEIQDuuyKWWiwFn3Vy3Aa1x34UKtaNcFHWpGoRHHD2JeS
18q4ojynoDUbXfsBDFG+ysDBXedxzTdEhNnbMqy9dvX0ug7cFjiHo+5BTwVtcbRG93efoMzjOVCC
S706WKVgP53ngUfsEQXn+mlRBz6L9r4Gyw5QHykL0GpflF/6kxfHlenmYddeg1sm1n4K+hcZy6y0
x7gdTqTHIwIpMVFGYpCBb8tdDk2CPsaFL0WZq2sze0Vg/Pdc426PtgLzKmiVMZxIdAc5AfgNkzX8
C904Cs3u7xAFXNJkY8TcwSP5ryz05Q3hMf/iC9xGsVPwQ9GcIxijXPitRdLzOjROFVUHaGSWrnFH
AwOpeZC7cDNAPYsnccdcPwvKf2UYZr4m6BF8JHWTj048RP6qbonEZQ1WnnDxQ1eCLhm+1hM9T9yd
4wvMpYK+FZ4cmYvRyny3ybTqtcnNduuno7BOONNB/sM+cR/fIqAIMYzFFn5bcJWYYiqY2w1GtgpB
Qr6BRr+kox+uTFyvO096+vyzgskB4q2FnhKu9iwvS7VWZ6BigG5Ns4+v4tGo+1WZ1Aq33yY2Rq+f
Pi5HnAl0UMbAUUORddCAH7hlmKJvuIsiNlwJNg6XU6mLVU558ZYXfeUSP06uOlxgsxPC8runxR+E
RTgKOKm4ioXZBkDbbO0dPOVHkze1RULdScbphdcqbztZUXPCjAuaF9QICAFnhRkxLwKxbREUCEqd
tMo64RoD8T6UQ9Zv61B4H+s08eWqaT0jwQWwOgnWyWQOhZOPrPs3us9KnFjJkf3iK2TIfBeFzv2t
xUJMcBPqAjMyd4h9830J1tm2S+ryRMl8GJJmwhGiA66wACss87asBt1kqMvcpAq/CIZLRjaxYFkw
x9NXngZD/tlWRLpGuYh+JNDq8pjwWPodahPhAix8CvB97yvT0KfmN7Mr7PUBYDhAAgtNNGRizHH3
XaU2kDGmphauGE3fycu8sFGA1ecWa+LN0/s50B8aDbiZi72A6gg8OIeFHa9ssgqFHe4rumEPzrbt
+6AIyUxn17TO33hR3K2elnewNciDU+I7tjjSCIZFC3mKhY2aGswdhsB7R8CPW4H+n9UrUVXcO2Gs
g5gGYcoEvfC+uwoa9r4wQ6Uir6OIuiPLxreT1dTv0mQCPZlPwQWKMwzk82k6AX+OCJ1byALfKA9u
Li7C7gtNW6PCjQbsECTP4lXRWeRS5srcILzKtbTqcdWYuBr7tFoPjz2+w54IgFSwo0BxXA4gGqOw
1JRhqzSu/GvKjMoRIa9WVJqhHQUGWefpNNgdFbnbkty8qDJ9KlUese18JOa5PDr2oJju75xkvW8Y
soBt08Bcl6TrwHWYEjsJvFMTx4Pggu1ibotuGb77EUOQhRsVrcG8CndWXOZZ8VU/jP7lFOEq19Na
PWJKgGUcC3QZFSaCi9xvDFamZY2QXeaBcIPQi5wYXFLXIKG49GUqLnGR49TA/5gW74dWIAmDm7Is
RGWrplBpWHKApZ02yZIL8FRC8GJxm+fp/R05/KC+KIlQjDCN5LhvMO2lxKoxgwBWjciqNPj/cnYd
TZLbzPIXMYLeXEm2me7ZcTurNRfEOhEECQIEDcyvf8n9Ljs9E9Ohp4OkkBRCE7YqKzPLq4KMTXUr
x/bWa8JrJfC35hOvASJdUGIByV2sWkSgNNmocnsluvA+nAUqEUNAdqDHFlVEhCmXtGP79z/yzflE
qRP5Fs4FLu+XH8lDm7IRJPm9zn1WjnOnShp6xc6Hiu3KUG/MJ+AShBYQ2MJGsAhfDgXisglXRRHP
9J4VpewR0qDCGRdfIbmM6ybJ1JXn740ZxYgYDlRyJIqXeBVPmdMjQdSmm8bUjWIOFOcwO0BIqG5D
S79Z+M1cyQLemFBsS4yF4ireqMtjTrPRpQtWGVd431TpGrO9znJapoxPh/fX7lXwnfwJ+yPkTLCV
KC6JGtI3cdgVxN9H0HPuu0iKejCNqCPZq03D5/ZT7uSOEP2fC2bbyKCKAydBngng/+VSxiq3A1zh
QG5qCa9BKpzLKRZIsIr8GjT+1q4B7rCFbogsQG16OVSx5HMadaBsMdmA1zQaV7Fl5fchnaDP9+Zr
IOdb6wc7y2QDxDe9+cWB6MDQbhaLC6bZNk5qQaEgMeFHMB1+vb98b46E6hzSFzxMCHtffhnzxi7z
uwEfRe0Q/tKWL+lj4FE/KG3YuC/vj/Z6HpEK4/nBA7SxNi4fXudUGHUFLmqJvHnvxUW3a5EyHuB6
0Z/8HuXI98d7/XWb7QQg0nQTtcf+xTzO4BLA1mGI9wv1k2Pcg91AQzd+S3NCn94f6o3nfRsLNHfs
RVDRYKHyIkxb4OeA/H+Bh4fJZDJXqc76fiqbNlPjAdYLrNknMxSsd6kKu45XIH4PfSlVJFDuA7hG
mpv3f9HriyfYMmLon/7U4YqLTStR3R2F1wETbghJxhIvYtf8MGnseJ3YteE7IOkgcWZr2wVXxn5j
oZETo8i50VdAbN7+/V8xaxJkMjBkTfZNBykDnpA8PA00zPdQAo9VBurxlZDu9TX054ZFkRNBXQIS
3ssB+9ZphCBDsV8m0e0Xu7ZfSL4ON8AG/R0bvekDjwgpNVnFlfv9NcqFM5pEYCMgH8DuvkRBaTZH
fFgM+JxU+qRMGiz+OoIEyPgiv7s1Mmc+QJ7aJkN66xuQjsdVioNwRj/H2Wh2vHDhld34ev4BbwG5
3LKuArH1RYS7Qv0dtalAWBQLek7Cadl1Vg1nKoS7k0n++P5We2s40ObA+0dZBnqa7Rz+tdwg8uGZ
A1l376EK8HEM4T9QsXzt4L2TrW439nHRX3l3Xh9t4CBbWgmGKWLpS+QFi5nLAILNfdTRYSr5JKCx
nmgq9mtQNNdIJ8F2el/ke2CAIHIOsbMATiAfe/mFDv0uIFPEiwrbJlXHuTRlOi3hk5ndUKfTOteJ
6yBa5z3/gdvzCzwzsoobVFMTkYor3/46tC62Gw2sBNQjAGNuJ/+v6eYd2FlLoEKUW/h86OfCdhX0
X1RcOVSvlxXjYFcjxYWHT34ZXPtTuK49BbrVDpY+cz9rz2kf8DMHmbBM+vzH+7vojc8CPQG06A3+
jv5noPHXZ01dOjQ0Bru0M5hjODkkdzkV/sP7o7yxcfA1eBK2bBqawou9KvO5kQ5g/l70LH6eDe15
WXRan5dhXMLy/cFe38EoG21gEpwcwY66FJHbsbNIgAnwwYnS79Qrku9QIjXuBnCwN+3wThjv0Cr4
V1xZuje+EmgkrkO86RsJc9vPf83lHGTzFq1tKZFbzglsM9rSm5YRgkHP//T+R76xTTAWinIIx7ZI
92I75gEgAhMDz0os5SeKy7JmESwRoAKhO5p19AoL+c3xtgIwlhGH//JVn/LU5EuW4qXtHDn2LO9P
GYKVm3zs4joE8rP7f3wf8nZEgBvR+lIjiJBWpWq28T7iLN0VIVi0oiNZ1W2JmCXpfO1FeXXZoJSF
w43ABdKVTarzcvGiztIoH/N4PyqXqb0c5uyj15oRhAyipp2fT1lQgnsSN6Unp4XWWT8VB2dRCfaH
QFUgF1+7cl7tJ/wkMNxx4WJXRSDbvPxJDsxTlYBxvR+Q/p3xq+1uMKBo9Jnt6v843RhqI8Cl0MAC
Jb18uyhTrkVRNN6j8CrvGrmYA3WG7mYGDcMK/fOV7fTq2sF44JptIGWK++dSJJG0hMAoLor3c6ig
M5w4ytyls8GcXrkMXs0hbgHkSKClATIHZHjxKHdwqcrk2oUHHE22n03MDrZQ4Q43+ef3p/DVJ4Ff
hnsHC4ViaYKr++Vqmdyb0gac70MEXctHbJrkBJUCvSLpfD0K/tcoiW8XDHxRLwNM2J2EIHdPySEQ
XsR3bcfCsCmJ6c2U/+epw7WILBwSXXSzQAe1lx/koj6ejZjzA4G66SfqS+mRDBbmWJ2v/zN3N4NU
dePQYiTIqi5PX58FKhHRmB/aLkb5yFdzDXOk6JZE87n3PXKl5vF6FpHDglAGkgRKWGiV8vLT1m7p
ulTJ/BCn1uyAe7ozgRXE8f0d8Qcl/juAgaR80zVsqjugZdADXQyTZqACi1nU2tNBWkaB6gd1A6Xz
ktYFk2GzlusCytkHnBBMaQhhBzmgTkqjE8QJaQ83wi4s8IZMWV9qNfRz1XdREpWNmazaB6DifxuX
hP+mslEftXT5PUTA0UNCurhHPNzbT6DQLmfSpeFHbZbZL5tlyIMKwv+wLTVrkp/MzHKpIPv1P5jc
N9+pDuH/OAIZPs8MWF6dhbZDUVGFhTsBw8L918VyDsshsyQqUwgYHxsdQrZRhJBw3vlinddbIrPI
7ETfpb+KaILOOKQxfSaq19956CiYEhnAkdtmimF3hMtnnI8kmZs7Ma163i8889Z9moytq0Fj42Kf
wa5iLJvOZ9ku1WETPORKTr/0IvhwQIU33xG42MA4KzFO/4oaKCrrxuA0gp4YtXqprEo6Hleqp11f
9zEzXJ6WQcNVgKUoRsPNatEpPQQJgzVZOeeNIkMdFt3C74epb+iuUU1CfkexWdgOgQe8LVu/jfjN
LI3Lq5zyMZiqNvbUiCmMF6AHCEfbcc8jXfCi9HMUL7x9MVFmbsQwG/ObyzEZAb9FxYrraLH280qy
qHNllheqOEwoz8f1lR2JDfdiQwLfwEkDySWBKvp1mWFQLpB0bXZtw8SByXiuOagjfUmb2O0X1CbK
RrgWqthB7NSckyvjX0YRCOgRAG5OC1BZIKrfbuu/IqTVTcJCfMx2JDXiNGfTd7Iuwz7NvXGfhWJ+
vvK5l+Mh+cfNhUdtk8KjzHgRJSUhoaB1ZuzURFySvS5CrvbOqBCepQMKhbWjvNU3cSjD5Cabxnze
wbArPBvnL8UhM0mYHLKYtW6/ktEnsC5Vfl7yMYZrUjO1efdNTDSjJTjRxv8gFr8jH6Fbg3oqgv/o
eGdN459QW43GEmZa+LOHs/DIEYavn+cmC8QuHHU412nWAbZIos5kpZrSGa5gXAfknq9CTDXcO4eu
1FmDSAhljEF9nUBHyuDX4FHUZKHFe5YhdPz3Hejst4EnR1Fuj+4Pf23XeKdGxoa7AmYP0UHPPg2O
IQu7f4OYdclQ+iNSrBK3BisedBbKp4mtzVesFE+rAMZ9H1gwteuHLPHcTutxbj9q2Hf5Z/xW0/7o
EtRv/mmY17jb2VkwSEg0ZgI+CzwD43LooD6GqQD45yaYJv3QGvjCHqxXiB4icxN9KERg21+RK4YD
8lnQTjpUYYp4l6Ag5pVsQTmaVmkCLSXwGqaUrbtW8fDLODejkUfdUiqPOTxtW1iIsiYAXQu2ZnPZ
6tQlpxC5qVevqhibh8gy33yE02Dwa0ZYF5wBmgUNfHFkgeJoHvZ8RwpYBVaxgkvZl/d3IlK3i6O3
2bcgyQIsAJ9eIP0XW3+irQ5x5YkTnJWCcapGYDnZHlpiHHjqCdHMZYJjr/aw3Uife0PMv0WDa+FB
DgRPeyfAFC4nFYJaNgPeWY4uG9offj7Qu0bgId/xNYbDXhSEMt61OBBNVMJ1CKJduBLasOQtDYd7
7HHNYNrpwwNWWhfMWC9fiIfVa7R8BM/a4/sk50TsfF8nbTWMQ6R8eJHBae12VVnQlbP14YVS+XQA
jVNAZNp98Dhr290w8nyFwSvM9PLPsZ1i9zX1XJ58CVUvfuQTjWDHB7+t6SZvm76B16AfwZ0O90HY
3xUWXom/W0sKiYsonZi9m9NeBCe7dMuODy5k+4L2hVKYpihqqwzEwOkbantZZXtJYPlGZTGfmKOJ
5LjPEktKS8axrVu3ClcGlDVkz4AD3sWhKCbYJw4D+ZqmfE3LIQY56KZdMmH3rMHp/kD6RoL1hs04
V6SN2IlMylvwfvJkso8wQCuWMvSNy/ZJC81IlwCJeVRaD0dbUNNVINMt/o0d4GZ29hDiP3oJp3lX
5sroCU9lqKxXUZXN7FMXZuEXpzhZYKSqcPrgMOONVNW8n7lf+1Hr2Zr0skvqTOSJV6GyQUVaTSHe
unIArSrfHMssdyBtrHLVZUpF69/7A5yffmYu8tyR2Ujw3UzVov0SZE/WPyJwSf4x4zB1z0CeXe0N
ActPCcubn6rvgye5NGtwg+n3bT3C9fLLjPPTHOH4hEVmYF6PXk0SFx4in7Gs1KmA8B4uU9EXEOjb
BAa7S1vj6YzGQwvvP/t9aCE3u59gvGK/y2KKsExBaPo709G+LSFXMc/NkmesCv1Z16ATozA7r/1w
bASMo2qrJaylStLSBOJteGaFZQ9T3f7T4FnyLfbkHN23c+Cw4Ez7dA/1NT8m2rPhcwYbsPZ2gvEa
cCO5ivaZRBNn4UH3WZvdFAq7fylVO0dqrIH/dHznYj3YZ/hfJr9j/EuwQ2IHymsZwSG1t2XBunk6
DA2euWMzBpSkOxurKa4Yk459zxzqUp81IbGH4DyF88OZ5h6LT9TRPNsPQRfdKi+b9NFKyH4/0GLM
orMjHg/qfmZyRVkaVqQQxuSm2IViCftfKKCtxRn/rwTBKokWufOzMTssqW1guNi01ES7tfFaVwlo
KIoy6qZJfluDMep305SGP32CSsDPVcp2qil3c/PoLZH6Jw5G6FOG1ET2YHUYi6qQtD0vi+nsBwXt
lAEAhddl18+BdwNMw0Pwt66IoctlLIqFlRY+qHt/kzEYIPCcfoGIoxcfmObLp3GAx/e/iMGiAXZj
RMgTnN90UBrmB78an7JrpgKvnnzwYnHRov4Nng/gyos8nsVLuHrj5J+8zvT9IXDEurLLUJszJUum
IKjmRXnex2v3++X1jmGBjSCkgUF6nF5WIhoLkgE1Mjl1CBeHx1w5mKpXAEbUzyikNL1L1OoIjH9A
Oth5i+LmICnHbRYbL3EPhYEZWpl32v2bWOuSahLDOi8lSeAEenAemX5oPa2dLmet/Qxi+yC/Rbu8
Maz5uixrdwVc/lNO/ztS3AT+WwkcrPMtc76kQ8fIyDqDAvspD6YG+s1ILP0NXNwKVcOuvUPYLOCl
3w8i/xQPych3I89k9pDHNkImYFD9uPWGpvW31CaIx1KgAk2ekGQx6LuaJozgdDjwaAffFxF8nrqZ
nWIhg+TjEHfx5zyZg7kMWviM3qRy4fkVdvkfIsTLz9vUUcDpN+HGawlMMYOmSppoPWmwouS+H3z/
w5Iik5azGu6Z9btiN8cLa8uiMYSC6T19VXYQUW1hXnvycvs1Rm3nN/hwPTil3K6f4mX9lRMdXpOZ
vgocgMqAghhCB41XG8Dmy5g5RsVVZZPVJ51aK3Vp5MRE2TCJYnRpsKGmKm+Zf5f52oj9RoL7r4Yu
qFHCvH2rbINGA0RgO3J/Re3xQlEHJal/moF5fkIRa96NoKHDUJXhyTENR+z6/nEKtlP6cn18UP9h
Z4E+SDDtuMQe8KmzzL0hPYHowXzQL6QQdb4iuThnMmL5HQja8M5dmzY/eSGgEFsqG2auCpasI2EZ
LarIHrt1crzspr5fnxlLcwa2agIjO6OXNqwQwfZ3Kf5O3qkeNaor33AJQ0PXlWx5//8g71duA0vf
ZF0SmfzUTLm+kQiI7oHDF7dqNNnvRWmvwn8wXANSXo8KEBaYcASeOXbM5bktomUk4QL4V/YZSw6K
qUIfhc7W/KHpbU+fuyKa89s8gAX0tRh324kvFg1VL/i2gsqCMBdGKBf7ZOgiD9iQ5Oep84vbXOdw
IJ4hTmoeW5RFH7xx1LJkYxRPZQBX/PCedjCi3MeNJbBEUzDHPWLx2jvL2KqG0o4q6Q+Gh/0X04RQ
gURMQnqA/Gb4d8I3RnBRJbK4omt8tfP+0JlRt4TW8A/N+uVmb6aJLqE/eKcsXWAi2TbfdTLb33hL
kge8hc3OBnS5h4tl8tsmjlyB9/54B72cQ5iqgJWDbAHvCewQXw4frq0c4LTdnVcXjUFNi0bf9vOY
Aq1B6MFr03ZwwTYRjcePGeDSES9/Mj3AYj0xFZEdz75GTSKaXZghwCXV6jjhP3K+tB9sRnKx7xxS
zkoYkU2mpCCnebsed7SyZbzk4fygQVq/hQVkbEoToxkC5CwSYslyoDL+FSdejEzUWFjZNHOQzjuY
q9PmjIpVEZ4XG+q8tFMnva9yRqrMbuJIp3kFyKrwaZkEMxTBPiWTf7hyX7zeelg20LWA9ILoi7+8
nLZBuwLAmM/OOm2MK6PCzqdgcvoOCLo4AAdg5wK18dIPml/S5MEJqqL5+/s/4nLn4JGEEwWID4Ay
wXK6hOsLIduGpMt6HhQqQTc9QSxS4owHaGmyrsA2o4ilfh0HSkd7LxF+e45b4ff7//wzUBHf9Hq4
CHLQEF5OhXFOB3lP53OXWRXtdJqZaoGRvamSkPKgpHk775Km8z6shvelXXtxZRP/gVX+3sSYCbA8
fcAu4CGC9HixGqqggORaOp7RBKPJD5spgyunNYebqJsXNAFpiVnHW6RY6kc8znmIDgCxuOtmsyhX
wi87O419AzcKuc7etF9Uu6paBWPazeXsh3Y+5qu/sD0Ex9OtcP5gvhOscXFatcjPQ0zgPeRlvTxN
RaNgzZ+rUab7BK0/DgQ9CIbd+zN+WWPA56IKv30oHtfNfenljOsgjFzjZeLs5elP4+feWjPafabj
LOPq/aFe1cS3sYAfgGCA9UXd72Isxua8R5MbcV6199NAeRaXpOfowbOOtj3IBdho2aooE3s1zPyT
JpTWruXLVyBy6w1IcVfP3mXAjYveR3UFWx+sE4QoF1i6BaCplWXq7IH62lbzvDYlLI/HufITQJhV
OLXumhb2j3j+5Q7bfKcQlWB/4/K4DLdxnaS+GeflDEu7HFlR0svouIpwWo+6m+GrGYuRr+158r3G
+2ihGpT3I7pd1J3t5/6LowCovhQAOu5bWnjNbih6dUZmF2aARlWw/IJjvDb7LHU9OTCg93Pp0iZr
66HrWPp1Rb8TvFnR0OrkDhKXTj9C9oVHF3nt/MWLReux/QiXIVGtK65qADexye8gIhqbK5vvFbCE
+QfRCk7P4CttPM6LHSE18eKhWcU5SqP5ztLEb8A7mWR/DFChzOEF1gVNrZJpdGiKNMufUHeYfB8w
pi1EddikJ4gj/LoF4aOFdVZK/+llI+zRuMBjtbRhdLMmZLnKzd42xsUaQnSCNGPTuaA0F748NvMA
AgDVQp2zDDv4fhJ42T+0FOhwEMB+9zx2QXLnO5WQgxf2Cb331ribqiVKO9imo2VP9vk/Hy5wWoAW
g8aDyvMrOWCofJt3YEPg6ozk2aQrOJQL+kwEgbhfxpw+aF2QB8T44Y1KkpGVPpzN5EZlNZ8bBdLk
lRDyjaMFe4V845xsVORLio+hnGi99NF5ApAMvMelusyCwR3iEfV+56MMfWXEV4w60C033ixqpbhd
NgPHl4silrUPiOfP50ivjaq0zAZTRTNv/RqLyeVQqliH01PA8B/tcgGYtfaAGYFz0/VRcmVFXk8A
Ph8/Ap4MUAm9+jU6i0njy1SdkylL25veoQhW+028pj+yRreyntBjxLt5fxtsB+avfYkwAYQjsIa3
EwW/xUv5FTTjBjdmihIBWpisVWAX9+xtXYAQVrRqvDLjb4yGUkyGEjrybAQuW0D/V3IFYeSAqyHb
hAGBG3aud76rLCz2ThE6rP37/qdd1D3xaQEUAmCYo6aLQ/fndflrsM6mayI7F+/c7BSwQ9RGUJb0
oiuZwOtvwtYBCQaJCOTjr2x1ZJGYjIBev2u5cPrDGkwp/awXFLWPMHwk5Ar4cpnNbzUeZB5QyG+p
PDSYWwr912dZf6ULSViKZjhxErBKoKVZhxRxITmSPdx8+qC9Zm1ueIBADLLi0C5rXSyk/+FtlJcd
Kj20K4nGzlp3PHaTG2sYnTkUUWN0ualTxkbJynxF27LgWux6cQ/i16OgD6sYFMYgsEb5++LXr8Cw
s9ilj1OR8geUpQoGMDGGXT3Akg9OpPwbGhmgfRJh8KuRg+ifuJT6i4xDNl0J3bbd9tfe334LfgLi
eUgsttr4RfC4WD8ZxBDTp6HJpqBs4iataG+Cb1rR7CM1JgPqWPRX2CAXxxyjbpoO/IETt3UxvHjC
BjYjUNDr+pjrgfwiC+XPxMud++EN4yTqHn4T9oqtwkU/jK0uiDHRkA9UZRwEEDZezvrAwa4BRO8/
WqxNcSMNuNhnGYsh5+VA+hA2EhHv0gOZGg5Lo8Kkvfzq4aV3tS10o3ZA52FxceU2uMghtl8F/thm
sAe+D9gJF5GzdDFBR7nJPPqd281Zb9MKm+NGhyxO4JkSDydiYtxEQMGH6EhBhFLXIsxtif/aArj9
YFuKdxnaN/AwkEu9nJgum9FlxpLgcRiDpoXpP/o4HJT0nPclQgObBzcPeti1alUrrJLtRD8REEL4
aYAkwe9OEfyHghLk8oTD/gDX0bUa9h8t3MsfiIsC8C4qyCCL4Ie+/IFKKJJ1/pyCdjAGDhZkC+Rj
DaqyVFq0ifK5dxsrC4NzYO0FHcpgcVlQMQXA5tHPdbHuFcgAKDyBTBXjiRuifvgYDlEznYk2w42D
ebH+V4EVErfl6AH+B4FP82nPWaNJqRZ48wPzGwgsTqsgVvNHbjidUcq3ss3rXkovn+uw8YJjwG2i
9yawBb8nxSC7vVc0rCsXma/2MR9VCkTEm+FNpVbEQjvWN4l3EqRNVLXAb+UZnuFtBGv2mSxwrOSW
zXeo0ofxo+zCBkXo3mM6fRgmA+/RwY4AwNAxTy7H0LSw2kNDA+8Jv6r/AuAJtX2NBe2rpNctwmS/
s/y0jOYObP2YPxAxpNM1DOzylGEzbRp15MIZuIopANeXayU9AXJcPAePetTrLbracYAO1g7VwGTA
qyFmfVh3fdfqfYM7vA6NhpVsQ7eyGgSrV/gA2854uXOgjUPlBZHdZoJ4KeyahY6bRcTj0+zIvZ4M
PRaAn9E1bQLaMZDu3zweyDFYibhy27w5MMBJAGM44rhPXk6Dp2MZwq9HPZkipkfUy3iZDWDW4R/z
B5Zb7wsk+viHChro4/tP/mVEhyUAPx6fvIkCsxwV6JdjU9ljLxhLn6TOaFFP48oKgMigyVZQ2HRV
OpM+em7XIKucL9snDUX6575g/MrF8noOwDDEjwnBaATl6pKy76Faqpjwlqclw05HN62wDHpub/lq
1cGPx/Y7OoPSqp9T75/3p+DiUcMMAAr5Q2IDgA6S88WN1qNpp+JceI95gO5l6C+yUnvbMsXiGtxB
CzHovAbo+CWKq5fpn696ueXwrWjAADVmBAL01jT479DEb0HMU8XUP+mtWgPEOhr7LXuxaCsKbGaj
PQp0PeWlKww8KmgRD+6jMQnSrdkWEaN16xmmb7W3orKAZEiTxxDXnfnXgMtk2W8LsaJGP0ICF3KN
pk30MDdhISpTaNLfGrnQscxpF9oylcaghadTASrV3aDOQjeCowkYTuFuXlGr4TkLbcV930DxiCo/
KGlt0Mg6zOC5CjNLGnd7QLZi3QNX8Ri6+4zdMj0jMBMPaWTdN4IbkDwmYhzTgwHjY9iBcu0KKCJ8
Nh2mrI3Hys0p+iDQdPGzn26GiqFCm0FJTnC96XE5zLAvOQDfZOkDyRt+OzBUXw+WF8nWwsALF0wV
Jmw+qXmcsloCMV3qbIVtVcWnMAU9ALWr8SOY7Gx6GEg+8zPcxRl8akEyRklVJCsJhooOvEVJGL7R
3T6DWv4JIpFMlBkl6nMHZgOS0Ik58zVJefJty+dz8M6W6QG8myE9LO3KGWqdCk2N0dIJHgmgl+pj
zgdP/6Njq45daxjIVGmkvFutEeKVudSW7lKG2i+eqWEFlwONN6aY/VIapVWYGokQLJjGjvH4LddN
lj5soiX3AMazF9yAFZhMtLJF1uwmRERRhSgucuNx1IP/geEGZuPeaadgN84XPG8uszjSRsho/qrS
QItbyEB7gBxgA/6G5ix/GDTX/4TCmryE9cM61M0gZFGHHMwHdBUM+9r1TXEEKQlJUuVzlCKrglIQ
FyAby090bIk9JBq9Z9EWGkVhnTv2GWllX9TW27g8aR8NYxW6BmyHA2h7PvsiookVB+mktBXqtCDW
KZFPBZQrCSWVQhM6uPEksSr6GxuZ3r/Jg2H9Mfa86WrYHAhpcWmu+acJiWd0uzR8ySAvo95Ywvt1
zfhx7FnIKlwI6znI0Ajv4wyLGRAGLIA72FvwIrX32Ag9/z6FCHPuiAmFvvGSwiVl4nlMHrLFmzl4
h7rjZ6AMc/IMFUqz3rrRT9C12dDwp3O2w+HSEip2HfI86VCwRUdltLtaeb8zIpYHnuk4ePZAqXHN
Pm3pdAPW0zCH+y2oQUTFM/+T8SQMjtF6XBIIaUgi9iwHrYPfccHRrWyXUEC4lWPd9LjGgvUPoVss
HDw77pErBPjXlyTULSicIwgHiAdI7+VFBaIvqCBpOz+B+RLWYMHlOyapf2t9QT+JZdm8zuL4vz7I
OHRbXg8J6wahxhdvExBqUDgg4HrqelRbOO/b55zl4meRTUCqBc5zcAacTe4H9OW+RkZ8/SAlCbSs
yDhQZATacxFr89yfYHgQJY/YzC4IyiWH/TkvUxxQKD+3vuOUWL7egToIQVc9waqcHt9/md54nGF0
G4AQuXmmgnBzMQHpxB1LTds+DcZHaKT6prufUJy6iflIPkarHx+TyKKx4+yyR1NAvuLNrXclA71I
v/A+4lDCMXljruNtvvRaM0yZvggEf+oTHnTokTu3tjngfKHvQwMuq3+TBCrNrsQDb40K835ERAAJ
UFu++PSeA8CNeyefMjQgfBRwaP09k8EdQbDv4RuIYsuV3OqNYDQFsgO2N7SwSG6ji0R7ldCNjdEg
nqasGYajN5jO7MD5QjP7UYisDhaa53d21P8MjccOKC5PYMYimvugIOZ5eH/pX+++1Ed1BtgPNt9m
2/DyvEkKzqMMAvmklei/TbMcb7klSaVRUz93qOKgLUyDW0Ebb7ly6t446ohJoP0HrADZ16t4KMMr
3ZtRPEVwcL5bl8ivjU6W7wbgcmn7BLktm9nT+9/7erlhgQv4CQ4H2Opw5Xz5vX0wwpjSSva0LiBj
ypbhFfS04F1pWrlHvQg0w/dH/PMdF7FXBHMs9GDKcb28OuA6VYgWJhE/dq0Dx3VAawOgGWlO12OD
lzWABDrp9w4eR9F+HuPBw/1NaDF/xm3gwaMkH7f3eG7EeFriPmJ3wCjwKBMSuo/45WDQ43Lhjpae
sFHxy2Z8AU+3s7D/qwLCbTSVS6sQy9Xvf9irrQOLAbAjcEnDannrrf1yKqEzESAzrOwjz1jv6mJK
xqMH3uMhkKt/zAo0FyszQETgDg7Ztf6OFwgFNuuG6eHWQkSBIt9lO4qOzTri8Kn/GCdU7yfPx5ZB
pASRbT9Wg1q7I8zAovsItMSTh5ZUH9//9ssC2Db+BpXhz6iPQ3Cz7bO/sD546QegLCv/CadFR5XH
+kIghF6T33Apbx+BW8Xl6PxsOrAxHZ4XSfu+RPeZ7BNYBhzlQ5788/5PenWccHfBqXJDIzYVVXy5
s1FzH70ecmLWtf1TBO3CEeaNjoDbHSdHeAWR29Wpa04Mr84T7O1wdINi8+0KgX++nAcHNjkBEh4/
jcQj+RkNyWHsNHIwysVYdEcNturP97/zAtXFzKO1zTa9qD9u1noXuTz1EBMsprFPi/H48zR64ilr
A3ag/f9Rdl67cSPbGn4iAszhluwkqSVZkiWHG8LWeJiLZJHF9PTno87N7m5DjRlgGxszgKtJVq1a
4Q9k158vdflK6fWDv0fbjouZ+cnpwyEtC5J4DJKXJm3kt3o0f4yZ794JyvsqVLEqtq7W5P+1SCeL
XRWKmCwSmGlcnC4qGfIBdWvj56yzkjtqNj/CYL0mzYudB7f1vLtWkPaFnOzhSgP08tWyMox9prs0
xNjdp0sv5lRPRanSl5rezAG+FYBYY5DJYywhql25Bxno8NedBEYUrdiuQKyYIa9793S5ms1MDZV5
z6QfrXwCPTG2ZFtLUY1QLSu7+6N7sPa/LtBrU+gHBsJsEyl4Hrq1QpY1XC/ZNOz63oC8YTbaP37b
Ftmuy7Lqy+gHVbyzAIPIcNHyDJQvXab0tvWLzipD1CF7P+xQTOwY16dxu+k9Z8jQZYKbcTOORq2Q
jg8M9W5kflA+FA7eXlRZhW1Mj/06/g57PL/sgxo7kTGS8dq3psqq1zYv0xIoXOaurfIhWbaJ0tt3
g4BQbGo3l0k05501hC5R+qGTCnYLibUOoigV8o/f2XMVzqpr+nun77QfOUBn9QAKsntLZa1994Xq
3svFsPIt9Kvli+tUsR0lQ+r0R91SzrM9Vcs7qGGKT6TmjLAYaC1HMH2wEs1MM1ZhOSfp/WiZaHuP
KIHmt32V188qNlR/I0S3OJuayUSEiQuwtoThkwhVXy16ZAf+WG11d1qSA47deqT5UFPf2snQgr1K
uubfMfcLTkUJV3Vf+vqYvggqd+2PNHHb/AKKO9+QVtbTzgnyWr9Dp9Y9JrlVaiGN3f5f/gd+nSRz
fA/cYbS2dq8yEdK0GV61cW7Nb7VsxK3suBduYWpZ/hZlNJVv5tRQPyzu9HoLjQtRABp43QDmGYB3
2AC7JnHm37sbU0kHrDBmdLX7MJcJcsW6zpzri0+1NO18vZ7l0aZ3kb06XV61m5hqb4o6rKLLwzSR
q4VpKgYvcuzaOchaVAYge7gLoapVbu8dTH3UfTvTO4lclNSGN89pi/gWyajBHLaLGWdLEVFvBc3P
ygSQEzptIt4ULLZiMyeD2g+zn1ovEzqoNvSZUoIvIRVNQ/LT2QpTM6BARV9rmTZZXfvfad4H7nsr
gclukBjpX9vEDvKoN3Mvv0PuVNSbuTdm+1j5kABvAONnvxS+1+6uTjKNUn6w1FBvhmbM3xOuqW8J
2L2fVSkqGWp6I3YgsQLnIc8S/x5HD09s8U+Jve+0v+tmQ+tu9vBRbqCpeez/NMxgVmVQyJTzD8G/
756UM04PSgMhugFqzNBAEdxUWLk9U7GstozvJdw3/UvRL9hQh17mus9+TNMfwFlFx0mi0XagGCSK
0BMoxlaFeZ+287YrsjZ7tCU+f7ugx5D4tR4mO+hDxJzTMeSnznqOUjMjpMhJNYHW4TCWdRh3oKMO
DebyPeemqKat56E0GwIQsZz7PJX9dylG9b4i3/7BwdLQopFPOx27Ieh+CoSwsqPAY6++mWbRIP4w
u25oZ/nk3RRd5VQ3OoLNA9mYyL47SnTVP7H0e5uWgDLdyFS5+d5CaY0PRaMCgWcBmfdmbGZgHZg/
tvIGKHbp0NxAeu8JSH7jRoUlx/497uahuB16lGVfcuWUxkG0M8pVzLO0Yt8WU+WEWMlCp2A/QoLw
uS0OiFxNjBdriTp0lQ4FOkZZhnMBMPlhswocTsQGL0k3+uDH9o2Wqjy59bxY2LxBEwVXP6/MmA5e
mRmbPpb2g7dM3pxv8trJsh3pqkuj0C6b79CFszFUTgyxNIQUYC0Ia9m4a2i5me4ECYTz2mN1ou6H
mHZaVBm+kAArXVWHdmK6b2PcwgSLbSnvFW9VOZt2Bv5/ZzWpsWCZR5MCtWAjr3aT4zTbvDMZIxQ2
ROQIoHvuPgcu8IgSVkRqu9HUFuhOGXWhdaGA77flLzDbvQsR9k+BY8SfJW/Eq2UYnToMAR/oIe5n
b4JHoS8IaWc1ernCc7pfzQDK9QH+izeQS8nSjGarsdLbudc1NHTSvpy8DSyw2txrsMhW14RJ/luP
Qa6FXllrfzTY+gNMhsBpsWeLvWsCOOcwZVIi3/OAR5MArjT2c4cvr2l6ADND++InaTrddLgM3KQt
GgObAmUSBMGdpnP/TYoge6TZpWnwEDmNhtAl4ycFBnALs79wojJjJ22d1q7+GJ7EAjEd46aPHKQZ
9X2eyfHozVkV/OcsC/bGmj6S7AB1OIfpJa4HSshI5UuF0FjDfaWC7VQafqi5+qBtbTcdNlmZyGvO
KJclBAkrkHKa8gwZL4ZCgdQ1XlyPuizUQq72QNbVvlc+SPpl6lMibt+PZpQN8/gdbeV2DMelSK6J
KF8m0KTO5gqkg+jHhMA6TYJaGrHlWBv1ywIp5HfLuqCf0hGOWlprEdwq/ea/JrWwqqn26VysGONz
aI1tjTZvc7aeQQMkxy518maj22iKTs7cPSOmXsBwrtV4Jd27fE6WBT7j0mqD+3vuQrzIrjK7ZLSe
xzQgdVvSdMeV4j8U5VI9uG798t+fklqIljBCVJdFNxjXWVhmZz0Dhux+TnPuhHqeqGgCPDRHykGv
tW318r92U5jho4uP/DYTG5Suznp5dQNsKR/S8sVRlCNhErQoh9TV8AhJt4dBPzda2DNdgzzY+dck
ey73Myg2kGNgtGg1XMBPskoXdM4G/1mNDVQqoKzgtLGUj6TlpN1GFXZ26Baai1EDHenbOMbQXz5/
63/5CUAhkYWgKFwlNc5qMyADchpUIV76qdDCeSzQWRwNYXlh0gYNI/JFhIk+et9FoAUDKgLOcEVS
4XKbEQoZ6yF2oCMpe1490cnVh6L1uhfKHGvPUHHsUWsy7Fs7wVu9M6V4/fyRLxbE55q2LR/d5gIj
pp6dX73LNTDd5ouBHcZ9O0JTHDPbuWWy095CEbkm0XvZq6VxCB7CoamztkzPG5ZejbYrJMz4xamF
bJkguT0XVQBwJFSaltQYSmfu67j43lfbVeDdTWusHzUAhdfUUy6bIOtP4bkJIpxreAqnz+45kB3b
fIhfbKFGJHJs8eD7bYMkgYCLY5Qi25mG0DZjosc/ytX4OzOk9TOdlfHc+AuaEp9/i7/8IIcW7gos
41swbT6rKGeLMZBPfPtqIJNw1BmF/FAlooNR5kCYQiiryzYtSCbaY+aCLH1iUJAUAafBMRv9dz80
17TKLk4E2kjOKlD78a2YwJ6+oiIOglYaackERpdTiO2B/6vvyvGnnS7OkWDxfXY66wBnX78pstpp
rryS8+2JGiGAWUbv61aBRHf2iYLZjJ1SlfJJa7MmvYXXIssvXiP87gDZC+FaBAuhBX7+Hc77JizK
qYC3B/+Rucq5SK5IRFblpe9/KVDZ+KfvqZr3Hf/W3Js6d8DWnSqpdtZYtfJK2D/vSRL/0LYCM4YI
Ix368wCkKwlkTaORD4wl+B1jlHLf1AvWC7kZjMHWWXLtR4nOgx11bjenN58/90VrfwVqgm1AFYf/
s4I7Tr82iD0poVknT7Vop1+TqcHHFQtuoVZXFj+gYvX7wE60J9woc3gthXpt1LCEPgn4td7VRZzg
t6zClyhtgpteW92nvwWHTbsD61A+GVU2366KeVuqqPwQoyx1Z61+n6EKgiRGk6Sr9rG/FG+DXGLr
cOWdrOv8b5eH5WnSIpm+XkuQ6c7uhDwzLDXSLH6aB13cyHmuHmw5edSBQJTeJYJ2vzx76l4s4Wt/
aFAmkI6dK0H6clu49LVAEhMzac6d49mCAqp/Xg7Ok8Kqqo5cofIacoStv0q9t+dNaiuhIhuukhvi
7aTM7ecv4fJAcBnC8ERLAU4AoN7Tb6GQN82nVp+e0OCongp8oneLp4LIjEW9L61Ru+EVXcur1xd7
+uJBUH44ZQJlpKV3FgwxDbKGpkrUU9cvKgjdWOAgN5aOdkNnJ99//oQXcQZDTt4tyY+OyAnKKqdP
mIEakG1lGE++XqokRFWCXkXVxf9mGB3sEsyyrlQN54GVmxbpGK5BVmP8cKHCX00dTupAuuxlCQ7T
sIh7N52y+QHYxXDDPi7emGQ7W3q4HidsKVP/ykf92yMT1Ul0QKtfGoBg3WjUUm/1pwXtq3hHz2uY
HxKF7HksMsO4KRnhlVfG4xcbmacGwM/bQ8TDpOQ7e83gS6qumPUnTD8y5Fn6pTvQWlF2pPuDZx3p
IlXf6QjGVWTXcfrP5x/5L+98vUsI6TRbSKzPQorbt5wZIa0n7rS6D+HcyW/NKudb9CgNHbi98r1I
6VJBGfCiGKbblQB7saUtOD4M7pDh5BSDtT59fIYNjT5rpvm0MP/pN3bWaPZNYSDdJoM4ya5ssXN6
z5rNUZMRuEwee+XUnS7XpQL9KT0InkSO9N+mbQcHnkFf2+MRKEJf71VXIPlRxWlvQYl0gWXWTjFp
vwGTWBYd62GwDkqAM0uyIEObNhjK0goHOwW8FLV201V3fTfrjYdUqJPumJXlTlTnDlVS4yk/bMwu
3ULrRtImxJgEiaSIUhU07tCltMSzphkQ4Jj8zNlMzpr094HdP2bDlPdXRgOGxbOeRBPeBTn1alG7
zvrOVSW7IetrpknuUzlPtJyG+ilHhcqG14M4V61i0vk0K707lTX1tpv6cW83rvil/HT+joLMsAc7
ql/7URd3CzyZFbmx7kb80s5nXqltDk6KdM2TIWh27zMtkcER94FKGVHpC23PC2/oMiI/EWyb3qy0
fUIUy55zoxHXJB8ugjw/Bik88MAUBBjunYVAsG+pXKZ6eTJNkZaIpKTxJpuneYg8o3G2cJ3HMC9i
a/P5ofzbstCdV4cAch7/POeAJOUh+lIbTx5qK86N5koc3/CvpWvdts2gHTtgUbuu7fsrg6q/HEbu
M6LAeqNRca7//X9GoJOEyAmuT38CjFb860p/2aRSMzFEhzrYXnnKczLnehZBL7Ig9S2Z/fltRt9I
BMsy6E8xnJEfCRghFSnqMkGjr0w3IAWW/A74/rhJVeOZ2zYZGVgYIpc3Bhjjoy+9efiCSI77fTAL
ywxbbXG9cEqkvpFun8/bsWEa8aIAaKcREjWZt0HQqD1kUJqHsC4aEWzsMSshj8hhxb4bc5+FyHUG
1TX60wdP+H8OGzBltjTw1FUiDRT+uXGAmRdJO1pNfydGNCnvk7ijM74MOTL7EDOy+EtT2LQ1mY9X
VRSXi/vewNAajwgBpw+BtqBlJUZ6ajuF+7F+q09Bqe0hGoGsroFvj3eNVQ4/cxMfnm02a9oungtL
XKkCzrPhj6cg7cNimtgBl+tsgxR5WS8mIHRIomXRfe2D1njMS7dlOsNkKQ+LOF+yW5rHw6MUnRJP
Fv02FRq0ndM3yOPiCqvk7PripiYzh3z0AYRlwrqepP/ZsCTeQdoy4TwWvFtZQP9diiXSC6OzNq7H
/E8POUz1m5m5YtyMM0zAMNeWyrpyiV9+Xor3tRaD8kGtQsw4/SGdI4Nlctz8mMf21KpI1GM3fq8d
kJcRs6UCzcLZk4wMso7JdCi6wfU2izD64wxyvL8bfdk7KbhGFH8M7pGapCvUVGBII6qtSvf/2Fky
Ic0FcufoNXIu0ZxJahG5MSjnK0nBWfzBRc/04ekA6qbM4Lo8e6spanNjn8TmkZaW6r7ptZHdMIsd
jQ0t6SZXEXyI2NktEsbG6+eh70ND+eScsPbqaQN0jfPCDzh9kfoQICSpOvsODTp7As4PiBRL7zSD
A49+YTVWX3NMzlN+C9pgMOe6ohyyqIxH2XVhW5j9xHA9jxF97d3kO9xuWKvdkPjOLgP7yxXu9MVd
pXSQuSaCfaBPwYXr9LTKSrsDJ9b+MH1VP4PURCWhqIJeHrU409cpkzlXmBvKglle1lddmKppaiMj
ENZjP/loP5cqn5Mj4kPy1k/RfNuiB5n0kTUAFGUkxS78XnVqFruqxOgUbUtqhb4Y2mSXGEYzvULt
yN76ARztpke3713zwJsc685OoZl0tf/uZ/gC31aVHP6pYmYWIZlOR4HDxqz2dUDVtXc9rbkrawfJ
zr4yqdILKNMHxNTgQ3hxDjo5RIgv848NXXoYzB0d5Z1bOnNwR6tJa/dj6xk3RRPUGQ9oD/P2yhfm
A55+YJpc3KXMjj70f84K6mqk2WmqJT2iedOMGwYh6mDrjHf2yIgvh76YjG+fr3h5OEGksSDN45V7
ebGfmXt63LR5emzrzFb/BMNo/kR23R/2WFcmDR5Di8EF0cbC9EJa6F6EdhIyjrBwc4exoyuQBEuR
Fl6Yrht6clsUmTHvl6R2po2d16aLIleQvc1aM2YPTuLX3kEBJbKuRLsPhtTpu4ODCHSFtI3QdWEE
UOmzgxKwlh5N2fT5zdjnojGQnkDTOgy6Jr9JzTHOboNW1QG48LxOzSqS0pt2I8YGkNaHIj5y9/fm
tvb7Ou/QlzT1b07WBo8OXW70vm2zBOYwmuBFH9Cgnr+2DWozWxnYGJZbRPlbFF2Ll2LJDLHnyOjw
1x1XLsVm6ooJd0gtR64xMrLYhBLQ2eXHter5Pf25IEdt9vNve1Y9EaqgXdCopYJg0EToPA0XCl/k
NumD4M4Dcv6n8T0HeGmG6p1hx190ja8VDoxHaM2kIrj2Oc4S6I/FIZrBfWH0wpc5Wzzw5mRBmNm/
GynPuIj7fIRLgL+v+O2ldZ68UkiVHmJkgfGLRpGTvXYoCLi/HX/McJBAgGmIXM00fqH80vcyFIY3
P1oA9Afj1siLOX+lAQhIJSz9clBTlDqN9sYhXZBpcuIqeYjbVM82aFD6GDkuML128CCK4C0x0uDR
jxerY1cT5CStAqSNyOSC+gG92bo4dJNsf0/GBGjiSo318c5Pd+k6EuK4wfJjfnH+WhYn5zQ2unM3
qaaqUTZAFDF4MJxWbQGytN3Oop7fO1Uuin3qaNV3WyNWMjH2nXZpUJ4CyP+nlamb3erMzrJQYAys
/QhkCxUgp/UldrgsuUyKE8pkmybPEDOxln7ba9uaqScZiIB5BkGvKrlsHT+32z3I/6TawMML3J9O
RTn/YrSTX9/7RZZ0G6/LO76g48/odE55Zt9IC47oCyNOYX0p0Hwejj1UW8Ad6bQ00Whks7O1wV9Q
AlSNaQBD8Rexl0KPxxf0Mnmt/C7vSVbIRjwEXpE/CzCTgBImd5YN+ghNG3+rc0ZYXFj0FbDv9Qs7
/+7GFjoXHSdHewU7SmOvF1OOnnMLYyK2weSgFBbMCBYKrZH/Zlnho2nYUCi9fX60Pmrh8+/oMZaA
sItpBLDm07OVlbqDbooy7spmnaa6hfR/kaQm5fvSmaJ8N/xcpGFvxMsWWeg5287pSm4dPA7ARnlG
mshQxnNn3pNeF8aj/MBj57K3XhNk+FcRugrBvJ915gzeS5IWXLWOPrYWt/qSDt+brvTS9zYd5FbA
T4qDbdB2dhAFfc7t7yfL9BLQoMpgSAAgaFJSzyslyl+iC78JR0gXLL2PeMHpG4A95Jd+Fcx3LkjI
DiJRoL5Ymm2pe86cqd/ZcoBCEAwq6+7zXl+y8coPuMzELPxa1zE6bSDngjvByGdi0D0Yd8qlzX5f
9HpyL23VIx5QxjqNhLxCFQs55UXuPv/6ayZ/+vFJwGBOrOkYWn3nChFpWdOMV3V+RKlyLKD1a+Jp
Mksc63Sn8a5E0nOePZGUtjZSBdDYbPbbeROsd3RpYZXq3xlJNUgKID+xkkOMjTVm4NYo6u+qxQch
Gq2xKSI0pDSHQKhpxq7Se9PvNqWau/GunfNp72PwZYf6kuTDk2hEad6wXceqRN9X9MmV13T5gdgV
q8I8o3D8Hc4FAnSj8PM0G7Q7uJC+sUfMUIeBuTR+9VzDbeAycIY3QxEvryz8l+8Dq4VXhXIff55T
DpgN1ZPW59nRT3M1AaikY/CqqwR5bhBDkzNcGwRfngVm72gRkUXBtSSsn54FsEWqTfMsP/Z5UOOU
qiNGvhlIoeMvZNN+9ujrsdEA3ezS3woDoe7p8w25nrWzDbkKmCFlsOoB0bw7XZ8Ky8tRXAjuWiXy
2yleS33Cqv6kGJvcm2W8DFdyi48GxOmSGFas+gmoIXG2z7UCmQ6XTaUnHtWu4aEtNTFweIKgJ7s7
Ta9l+71M+qyLikmCRU1RpQNYI5zU/2Ikc/XDTYwkRql6QFP7BS4q4q6mPlfutRHpX9JbB/10kEKM
rdHGOO/h6troNYErk2MbxOSO4awNxfI+jL160Gb0T0JZZbBfinVoX5Rp87i6Pq0KzH1sPKai6UWy
g0Gk9Ue3hxwQumaVag+BKF2ABjMkuoM2Wc5vLTY0mW0U30DsEq8akivdhcuz5NjggWAfMG1DQGHd
8v9TzAvVNkvHVPtYT4Zxmyc5+KBBz1LtkKUlEOpQs7gVt3A0RXONT/5h03z2rR3uOareFWUAX+10
8cpy8gJzce9uLMfmC76Zw3fHB+knQsD+AI69ZkwIIUuv+9j/9HHsUrowl+ZPo843jkdFNYBQmV9m
dK0lN7gS1a/FBgv4mjNXXd6wU1BAHLUsqH+07WwdHLcYkhjd1XQt5/sEda1t4NO2iaalEkCLPa/t
tt0YaNOxNaCAvMtWazL5mI5p18ltqg25SMK5KWomTePgCu84WUx/vw7YHtwgFtfYu65CQC8kcK+g
aVzDuhBhUvGLo6qoZiAnulFCf/vnaOnJVO7splz1pz4/uhddGs7O2uVfqQzAws+DpJd7DcC+ll6H
u+hjVPgmLhzS1KpvSYIWZwRECkWondEAYrrNak/8ymvD1tTN5z/jL/sL3NA6QGPEw6zjbNRQoDe9
9gSSo0/ErDZa0FEd+Omig6ju7HG/dK6/KaSDCvR/XhgCHHsakAfQsHOgFEKZlCMJvhcgC1RBGo97
gxzSmp+gSRCFVZUfocRcq40+9ITO9jQJOPM0IoNtXXjZeWlFJjvEy92K6fa8SOaDK3czkqdlWJf+
8EefmjwOB3Tjg9vY9pd72QvRb+NutDXQ7DaaymOW+3d5PvvbgUzPW9t6RrxbAnTZYfUHFarfOtKc
3+KiQAas66q5uyd5NfxDTDtivkuDOXfvhtkZ+l/ljOvAg+ahfPW8tHbxa5hauiZaOyIG48QIao9b
pgso7G86u4jFsEGX6prq7cdFdfpWVmFeklruMZjM5tk2WEcGniX0ACh1nUN/ZoYvN1ZfiPm5RaLm
jRNLmoAkR/CV2qD+gdb54E8b6L9LBzCa8YTYC5Fr/wCgRbD2863yl19HCLJobLqMPyBRnDcSB9AG
aezDAS7VAksPOYsxvbGNjDojWArf2ydG3d2PqXLjV7OZKpJs/EKyFj0iaIZfA9i/1gZ5q8z+NcyN
zOz/vJnp/5LuQNKCJcY5Og2UvUd3d4K5ehycMb/V/RyihZT0WJIbu2ej7PFpxpfWBmAt5JU88TIH
WEtKFyCeuQpenGNBxrlfigEZe6woOv9frGgAcHoyOwA5UKCT3Cazr6RZlx1vHDdp6ZKE+6tvwjmB
xvTyxsxjszo6Ewz7O1XGmXsI4tHfy0w8wSlZ/i1QTgvRDp6/unIE0NyOQf2koxvYXAlg56jgj1dO
L49EGZblZZcZqKrfmGXXH/Nl0OYsAv+sDxvabf6EbowzGfYXB1WzR4U0rhYhU++UT2ppB6x1mDHC
xwhHqLcpzg068MWXth4H20X1IO61167U7PiJKKSlNx1iYc1hlYBOvyxA0txrabN78SUJwiDFkRFe
uVFksae7qMTLoLLarDsmwi/yn7llpeIZWLCP1DyT2VsbWHKNYjnxEkVVRAqhM5TZ+IbVe7HLXA3X
Dq4uA6kRjZa4QMeZBlBETPV+xLDzxQtYe/GsM6xDh6Jc4p9xMXhJ2MKfLzd1U/mvmUd1E7bGTLhn
7hl7e0OU8BaQ62gzu9wgqm+Pt05dZHAB03hahQpy39D6TY//U3WIVVz56CKYTvLTxVRp2NhaoTtb
Rro1IjhxSnm7mB12PY4jVPWQOKUVMGkO7J/xmBvabT+ZbveslZO75mYuJAfYQD5wVsPMDr0jM6af
BeCMG8W+bENjtPs+bHTmzltjYaxy46JnGh/SyUAv0ClNUjtkTT1M2XvGar/cgnH7h9NwkzQh5u0w
FUq38EHKdaNfat9cpOGRCEgtiVTy51Hs4qZF52kt48icgVM452MZB+FxBzuZ5Ki5wlC/U2eA8RbD
77zFMUlDHy0l61gBGNei50WmwcKEdgYHHu1lgsTpturThnmIDwh6XlbAdWcF07HnpfSI0zqt9hND
hqy7zVqj8Q4Sge46mgkov51RuD+Wsi3wa9KnIph/6JmuYwPKcMBc3HDMaqFuChdbg9vENvCnDXs0
r3+nXCTX/BDPEY8ccgDHDNg+oOxMC88gCuZULFZlivwYaLRB9kY+extrdmBpWDI+MrdBnd3H0YZm
VjmW+4pWShrZuWGFXlF4GGMgqH6lDXEZBflN5HCQqwk7iJqdBX3EMPRellV1ZOf3M8Yvtp2DOa6l
d+wSSEcRBi3c1piIWLsuaeVv4cXBD8hh2HFqVj2qt8832GX4II9b59TM/1Z5lbNSIek9chmAo0dS
iUUPWzVXm75F4QXpc2a3qrsmYvHBQT3JGj6EAFf5bOBQzC/O7uWStKEsVI35QOE3KWrBLb5FOH/o
BXhAfBYjWpgZHM7aLmU6RLMaeQ0bH501EBVVorXDFwMuhrgj5U4QRcUkIEC42aZxMYZ+nSxVeuUw
rN/k5Bf7DJqZSkKZhJRJ8n16FhAcZWanRufoTai7qaL2Xvyyn2VowrV8gb4O8a0CX/wohtS7Mg+9
LKcY4q0QLoA90Hq5r84Wx0gIx5TAOrJpfFHcaJ3RvPW2XuOqM/oJViW9Z6WM+kUD/8TcOlmXO3E4
zRJbGw9mHUxOalKYjcze9DDFD+R32vtzfd+UYyGfVtmfeQ+psUReA0csM5LIIz+N7TDRcEY73Eoj
XwvUUiC3U2Tzi65rtv9eGLL4Yxciw+3JzIYiMiprTiOTmfrXDL7WFM7oy3nb2PagIGI31Ad3Qp9q
E4uvoQtgEQE6zwD02Gbr5BtijWZsZl0XyQ9T1fI45ikohbAEm2ipKMHy4WmyDPi+n2//i34Z0YHI
YCCq4TF7QF/u9PUyBaQ12+ridpJD7QAq6jkFxuLpe1DR6hmuKvZazuqvROl1Nzuq2sHwqw96g2sV
Qbvfz7Y0bm0j9Z9zMaK87mIoFuInd60IOb8KaFHxz1qAkK+R0J5F5BSZ6BwGubyFOu8c/LLM/qlp
dh9mSEvbxtTrx7L4j7JchMAVvuIwYURtlfXP1qSFUI9xp423ZYtsQTY1QxTrpoig+I8Hg8QkzCxv
uLLl15Dzv8eNiQNAOkCZ5Gd0i72z/lSTNxCw/VYdhL1UXx0PKcEwZXjQh51OR//KDjgPgB+rEYtw
hKcrDDz+dAN4faAx0dPVocGgkT6YyPRQIVvVbGZjStmgAcJV/zHzX9dcOyTgG9h1+IacrpmYw9i2
uMccAOA73xBmksum8ZNCPNig07C90mT5terJtq4s/LdXy21IqQbiZIWFnS6M/EKA572hDnXfyY03
OvWyg/OddSGICu9at+Li1dKMZbSKWBKoOEgnZ2dLugCRBHXvTWVP6WYq3HwbkAbs8AD/LRtS/c/P
8kfb4WTjsB6MCxYEDLWaop4+naqCEdLo4h4kytklvkvtnCigyyvi/gtkMnuMPLW4y6Obzc2tLLTG
PZaYlzRf2kpSc7eLkfzENcXM0OfSNKTVegvwSA4NUNuYbu788I1S/9US0aatOaP2tHHHOv8qcohq
Wy68IDhkvjCfUBFD7bIQaAYchQzc8RBkZZW+BvOChtZO9DF07S0bzo7fs6RyjF8pY2GCB1rb/TJG
ra768l3SgoLv3iYOHOQqd9oU4cqaVp4QWdxHrarUu4mmXHanI+BW7rCA8ZJvBSWvuunAZG1aPNOS
G6zohjay7NkhnhNlzeNILrwVPtitSLYWKElz9Ia6BfxgGRRBIoVALuZEgFX2hkF+9fKgqP98/rH+
sjdoDwa0jwJyTP3cTVYzbMoh5ABu5joxlq9mmhvgyCr9zzjJRT2Uc2FeOegXe5+x9qobQQ+HfMY5
F8EPsoFczymzm0Ia5QMIUkPuwCrqP7Wsz+rt5493njJgsPL/YwwLsW7ShrMTXtV1Tw9hBu2DTadF
X4HWIRL508aPMTcFitlsRYe6VRho1TVay18eFLDRKumJ9gh19lm64mSjH1dwoDnkUwwKw9RvE6Ox
7u3FHN4/f8z1rzo7cSs30wd2TX6CbOTpiSsxl6Nek+6Be2QMW7POsSTB2Sy/8u3+so4PqpnRHVhO
MLZnj2QEHerOdeYfEgQT7G+DPozObSVtXV2LkBe3LGomqG1A08O0gFByFiGzzMTgAtueAxDy+JFZ
7PisJz5KGpVoFsxrS2ZnwTiUV2YyZ/vlA8HJ1qQbhM4xxfzZsgZlu5LDZD01eZBsywJnT9dqMTKV
ltUcIM6XIqSY8f7VRGofPv+I5xn5x+J0RVfoKMwkDFlPv6KNGmDRdbH5ZAToacEFD4q4jTp/GeTN
jPyr9dIN+bifvMbCgktzxH0AL7fEZNjR75J08edt4vSjQx8dC8X7vBvGx6IQvrn5/IeexYyP3xkw
RqIgBSJI3+r0dxoJZj6YvhtPcvb0N1PEeR4V3aQignUpNtKX2cvnK15+FjrcjILWS3rVqTpbkVac
DvJBmk9YlS3JoxJz95qaWjlvJm8weihjuvEDBeE0ubG8zn77fPWzGpznhSzKfJA/1yb7ecds7ger
YRxgPqlVAL2bDOf/KDuP3riRNAz/IgLM4Up2UCurJae5EJYDi5lFFuOv34fai9VtqGFgMXsYj6ur
WOELb/jhxc4QaRWacxpWnhsYq8GuK2jad5q7XNgX58tNTZf6Mmn0KmL1Zp39RxeJWdpAxhfrKWmw
oxnqBmtMpzQ/BWgBG1Hj22q5cGue3FxvE+YfSBeRu6N+c7IRkYXsA0zn7acYm54pyj17+KTVGfUH
O5Xm48ere3LS/z8YXVh4Vywyed373YSFn252TeU8qZky8f3kKe03ChEIHLuWPt3hLyeIwdS/0zSQ
xvYN/udBgvNP58iSZlrJXnuiZZG/ahqoiIh6jndto1L5jznD2xxB9q4CTUawilC9n6OJAMWogME9
0TYius0mTXtyh1h/QFcTuJ6A4LWpu3660H8859exZ1fi/or0dwmtT54/U6Rua9ax/dQkS4BXgo10
f9v3XhM5qTVtqqrsfnZIy8A713ClXZxkC+XL/PbxF/77z8ClaxX94j43Tj6xViN/NGme/TRYmoH8
mZXvXISekRhLKu3GUMK9drO5+TGL1L8HtRTDNU0vcRBOSz7rRwCLwetocExdWsvvPwIe6aqWBAx8
hK6XB2NG42ePcEYCDCdJEdEcQGg9LvnkVlBdcuRZgnFc1gtFFFdQk+V84bH5y8FGH473miYxWqKn
THy7tasib3P7SZY5yLA2FTt0t81t5gX5rYqb9sK9fX6sUYEjCkK/nFFpx7xfAJFB4sF9N35cJHQD
jHbK5oteAHKvqFG0F+6Q80uTSITzZaM+T1xy+pIGcS60xmzyJ2Nqqv5Btdli7aduHDaWqwlMMP10
8DaVkPKbi3XQ10Af0La6kIqc3y30hshGuLwp853x0BVVRq125vqp7rvyld/TR9k4Wm2U16W/7OM4
MW/yGHOfjzf82Yflnma3r+qZlIwgnr9faINHaUhGhB0AUkzVjrZsCJ0aaVDVdLuGvveFaZ6Ph34E
ANoVXw6+9bTAWqPjP4MRjZ/qfBLxQVl99WI3oM0QRko6tc3tafm3xhVodoZkQdcaCDfoaWBdofyP
GpMfPHWOavpDHTjpXhYersGNU03jXl9cO7+wrKeF5LdBV+I0uSw764xfI1z6JkVdJsfCMBMMfrAz
a7+iyeQvL1M32dmm7QhRr00ZFHcUEGATzwF2s6tMdzkdpJKt3A6jK7QLB+tsr6NehA0ESRSgWaAm
J+FJIGangVIWPJWe6j/lLYZZyDv5KAyR0tsPg8zJVmlwFk/VUFYk3156gWX2lx0Aix3klg6HmA7F
yS8YjFLW1jwnxwEHrmszSc1vcY22pq/aJI9yo0gudU3Xv/GPlGP9FjQS2eBYshCmn+KUpxg/AKQ+
gifk1BftpraK8lA0vs9pnjD8zv2lsTcixZs5okxAr+njI3Z2l9mQUxB1INeB0kbn9v0RK4wBXD3a
WkcB6CfbjblX7LsmT8TeoYd04XydzxUH3HWeK47Hodn+frDBUmkVjzI/ZpqmDg0Y7JfFkdZ/8PS+
BqjE7RDWBLCO7BC6PB/P8/ztXL8p2qHEYUCI7NOxrRoFXg+d0GOGDM5nVH/tPZZf+kGNWvvNFU6N
eh3IBRVrQHTGKv09oVN14bD/5eCtcsBUy6CFrxKaJwFh5eLmgw6792R1+Iu29IaVek6nRHMeaAig
DoBmOtFLCot+tYydtPjK1qp8Cg05ZhUeTcK8bUdzWS5s+7cc+v0uRNMDfAF8iLfq/Mk2qFRtVoOf
B0RxPO1bbLcduUF/zxvCotVnDM7xH47xj070/sZ3u1RGGOh0WwG6LLnysWpB3Ssb4yxCqyNDb66e
yi9Ym/nWNZQezaY6PiOKm9ES2PVeMP2mED08KkTllyMOgc0Y0ZuSzVbAXni98OXX+urp3JCJCQzu
V5Nn7GTRsyxfDE8NnDDX11rM9iwvcpHnpZLkKVjyaYL6v2Ej3IDGzE0xmxA4vDa/9fThkiHF2Ttq
u2v5EOSgayPYcFrz7nl2PBeu9BNYLodOcWElnxPXaL1tp4/JEJa+D24rcdvs+eNF+MvAPGpUqKDC
kYucFhxcpPHrmCvoKXBaA5sWWBxfaQXkwx6VcNzW8mV4EYnQlgvH7vx6ISLT6TXR9sXF/rRIxUWA
g24xJUelHKNEEt+QEYhpaeDMOmUXCu3nkelquoF0K2UOkjz9NMPzG1BKA3Lix74okl/Ac7p8r4bM
Ug+jNgbOdkYdaPWBcUE0lsBR62e01LRmYxm5tDadLrUL5+pvtw7pyvqcvaEZThMHLUmULQdXHNOx
8j41vOb3fa3DyzIsVE5RPZch3cPpUJZ2DF9GGyagd0LtP/76b8JiJ0fgTRRjJdZSIDvFBIPPRa5J
JcHTqPVVc7BTbfFDXBlMfIHgLS7bMq0HxPTSvEU/cfCcr4nToXfY2EXWX021VsWfYmtWcajZBc7E
oK0FcGrpPZg4Zz1CkhJlWFDGklE8T9XzjKWCE+HM7qh7RLnmNOztMrlbElH88noCD4rdlXXbBki7
7pLcytJnX097EQHf8FFqdFDPooOQoyqN+nHsXhtGW2ydHiTkTjRaOkexBHKxd2ql7fvCRzTdiRHd
h66rx8EG3Zs6/ZEZQlI67zHaybPZyqJuYN/jL9J1eFE6RifCFVQJdCcYMz0kvq0ewYkP862CNTdu
+loT8lo3Ft36bjmFPV93yjbn7YQxF94Zwq8BCaZyecD40/qvCSoD6k6epZ8+/nhvWd3px0P+mpcD
BTcIBydR8NDXhWNKN35SdjX/nKtRLnvha64LNq1P7ajGuAHyyAxfMCw7v+xfTZ6yBKv0oCx2eafa
IWwHqe5t9FmTcPDr/gcylDKN8rjumgsBxVvP5eTnrjgAg5yffIGf/P6RT6sJSkcSaE9iqcphA2kT
slGdxLPO2I4QN4M5FPIhUZ3u7zXQVS3OPCOZTFfGgx02CKOSVLWjNchQm3rd3rK1e1pLXZaEy2gZ
r0ussw+sQm++G2OWP3ulntlbRD71aWMohMe2cJHLB6fB032rgXZh4K6E04ZmqCnZ5UNu838osxwK
yXqFjRhmuVUgGC6d/zWiOV0MCMDkiKAt17f//WLoFGQwOAriJ1rZlv6dhw63kRB+o0hoUc2N/bWi
OYZd8DhX+j084OA6SHWtvoYPpY9OFA94pdZUfS7lsOeBLrANTLIA6nE1kwm8/2Gu8uzana3qmNNB
bx+sVizfMlgr6T2QY+cKWk934R0+H5FqLGU3AnsasJAT3o8oJks1dR6UR1hVpo6PD33XufSGNky6
mRZTfQlc+7cBEQLiuqM7SS16/fd/1PsATdFNiLvmWLqjf8ULiCfL3NNmbsA8GXu9i5vu6uOzev7M
UkoHT8s7/rfKc5FoZbAYfXNESrxzQhtr9K6wFiPqyyqLrL5Eb7GluXVh2PO8ifhmbTtR9UPC/DSs
KCF8+E7qVccxkLF3n6LAXEdZMMmfOBPBSaYFvwSoJ6+d3wWHZBdYmNm3/YXH/i8Lzokne6MFgzxe
cLKnBm9IzZYI5ogSGO40HZg37kPxzbUhXdeybi6E038ZD84rrRqkPem9neYuakpGDTGn9ljjE7Qv
6/i/oALhBTmp22NWKI4ff9y/POZMjVYs2waxwTPXzArdoXGeLXmMsSQwdtksoNT4CJLHBMnWvGuJ
N8SWGMcwbwbqyTxKQ12kR3hSKr+QKv9t7vB7uB7f8E5vEhp/bG4dJRTMIob2mMTxuE/Mpbm1csNa
4HPWD1jnAgr+ePZv3e33V9nK9COG5BQjrnUqykHHykbJoAeMmdo4ZMZCd14pkE3B1dJ41NKztm99
jBkShtYxEwJtCJ/0QUcpsAqJd0cVmZn0kcrWK81C1t3wIKYjWhkiBJ6TYkvLxl03qfQq0vsFeETP
NSJgfPXWN2uo82EnWh1e4egjOw0Ks+6cx2DyLvmd/+UMr8gJGu7AiDlOa0j7x8oGdqZZk6uKo2z7
4kUXhbuDzQwrILPG66ZZ8gPv3uHjxf1LYkg7ZKWYECq6kN1OHs0SbnXVxot3tFH2PPI5QTOYk/Wf
HFtz72pd9oWOstqJoGelk8RtrqVhaGYUg2QqMS805n8+W3SJTBx6eLNW+cx1lf5YhTlQqdehAnlM
UiPHgXnGnLjEfWsCYuqbt02Olt2FyOF8S6/lZKg2NDCAVp8SbRByGPNsyL1jAXtFQ2MdCVcWYf6U
Zuh2QO5spwuh1Xl2wogW9ohrwW+VyH0/yRHXFIBvjJjHy/JNpMqOimVJ3bCV1bD9+BPDq+Bve3eA
0G5Gwmh9/7i2mOf70WInlwR5IuCW9pb+u7AVWh9w8cEWv1KG6aZul8BuHVCtVKmJYd+YI0udiD6x
P3Gyi+ArinJap4ecKDnfoDyqYaQQd1lx5dRuof/ivHUusjfZ4G/qHDDdd2XGWH868QIyLcPWt72C
7Z5cTzpOhABGFfEWiurTQZ9QX3hJlJXY96sScx42DhQ2FsLIeus7BSooEdeT2czE+QPlu2IDwEqb
rzHoMO/MpOycPkK0SUeA33Z6k4xyDsxPGjkaD0Ejphdy3GHBB9HGgtMprXiHMQ520NA7+zzUstj7
4g3WcL8G9PlVCzZl54yTUBuZUfndjJzHAvEfkJFhoumTmKMR20L9E+RPpYc5IWccNWO7PPmaDLxt
4QTDq7Dxt9z4Tq0/lGrUn43JMWY3dCp7iA9ZVjfxrSsSH8xsajhPpR93FYKAhfHFqfJuBhFuxI9Z
PUFmLOHLt5vaUuYv4lHH+lxxDOubOnGwa4VSJ18XTEO+tz3ls32vG90N51lDUAYNiSXM83pOX9qa
hquFtfpXjCHlU2onco7oI8XHMqcghb5qnkflQJluU8uiu0FVtc6iVE7e0UXD/3OcjMNL7uXxjyEP
jCKk+l6Vh8FMkq8N6LxflCaNeIuMtUye4dUvVlTm5AFhgZiDFWHao4r7yhri8T7Tx/oVCRyyqNnI
KP9KKxAYABTYjyDsYWLENVMvbDZp0OkKrfmqe10gjPg3whCZxLLOx4cIC7FA7EgSE/vOX2IVPIFD
wBNA00v3xjfn8RPlzjrbwcuubgjT/CBqXTw7eBUEsixzOssnd6mU2kJTSlSYZW6Drz2xuXf0cB3z
Qh2Vm/8cz6u/94055vdMSmyWefD77QKK/hqQc2mG9qj34/PsQ5nbLAuu9ds2zuWvJkYSk3BPH5eo
jr2++NTTPTRxTKhRwbeHzvBesOqOX0eb9PYZcu403Ph6rsnIa/pY7EWJcS0FmXloN7Gs5yVqoHza
CnaBo9jmdNu+t4p2CFhyQy+3GT6R6/FKcAROU2VMm552O+56kzDIxYIGIex0BShGmS4RHHfNwfg6
VNgefDMaaZsPCcLV/bPF8n+lglMPr7bwMNQMMSIw64NIivFWH4y2/i8Zgek+0Ypd0KoaW5wTMRrv
vB99l2Tj706ktnvfIYO57EqkDuawcX11XetpMIUre8PiEyFY6uRd8NDYcevc5EmrTxBYBhh3c4v3
djTOI1nTJsY25B7FQ6e85g8WW4XTxuRGCCxSniyIlVbdZ2KFKz8m4/xcOrnAOVBv1KFY5EisqdS8
hAXoRz10knLxNvNiS++IlF5S833zzt9opd4NkWrl+NAuy2IcSH+0vTtkTrCHggomTSUuJi5pP6fD
rgoUFommLGY0iBG3SA7uAgrtZbCboL1nvnH9KcuyiWyyaJHHM6TpPkKPSIytXaryl9JwkbnwVJ4F
DLzawDhWUANtd5rg7+91i3JJgx31DLDGdJ5i9EdzqCIxgnADzIZre4GjtY+LOL8EaDh7vmhUgfdF
NoxwG8Dv+u//eKMBoSX+QIJ3dItK+5nXyYuiZJFuTJzAugvh39nj7KBxTppI92/N305tE3UbGyZ4
Kj5aFUO9q5ulfBWkNjKMZ8c5mqqdLwS459E2DQmHljszgz0PiOL97BYqS+iHmbjKIPS8RR9Uv0+n
uvoJRcS4N9puutbdztobizPMEXJUsQynwf768at9mlnR5AayQu2SW53S+Bmcmi5nCXWofDZnqzZD
q6ELZvR1+qrVRbZr9YxUasG+bsIvZUTEsS37f25JQWbAUojaNSSz4IxWV9aAPzETK54h5sp4p2fm
9EsreroUecvDe40VqXkhnzwvpDrICxKQMmMSWvKd92uPFR1CW9wSx85K67BwcHzJPJncyU4SG2Ai
2NyPWIv7m7krutemhhhMuXsGVWZT7P3XuJDztSquk+sQjMK2e/9j0E2jYmhW09EfUcycM0NFCBwo
lBwc5T0FSrtEN//LuaIHSH4HVghUwSnOF8S0txS9NR+dpoAKLYVzVVr5+HlWdXyJo396eawbjAY/
5ZBVTBKS/vvJuZmvxYmf1M+905rJJrBUgISkxJMz8DJ1K/q2faQBWf76eF/7/LV/xqIMaxvwBGjq
E+VD2Xw/rBgbxOFas3n24YvFD3FVsZ84iN2XxRLJvkmGOtmUFfnWnYWX0JePRz9d4HX01Y+Cgw38
jZ7v+9GJ7uKhQYHxmSIQQvFlVXtPqJANB7cbcKr5eLDTmwvbPkpcQEeJyFGJt06CfG/JM8uF//Rs
jkqf8HIKRAhuEaNR+mjmq500QlwY8qydRiuftBzPQJiwaOWf1kBBWY41EGj5UmoWus/hqs9lYYNU
eRlhmSyTK9CRo/G51idideL5JdgAmLFe68Sk9dn6iTFHyGZ5COgI+GZhMmV+tgNra946VuzywFqJ
1kWiRC2ODHsIdshgocaPdFeRPPMg6XM4xChChwVSdO7zx0t6vmmZHro3pE4r8viU0dBncTqSzagX
lUzlcUUr3rZkCC+5muZImzr3Zkpz8fvjQc9gnQxID2mlrVPvQZ1i3dN/PHdln/jN4lf1C/bj6CSV
LUJXUe+lyU3i9J5zEJh5b/CoLOFoz63jXftGg/dTp7XWHtntoYEH3M/NnoR2ugpm4pwrc9bUdPz4
d67P/fujtQqkclUR36KSeFquTx0gMbnszOe5rRrkkqmWqL0FTezCtXh+iBgnYFnJwik2nurhGqpO
qDhb5vMgu2zeVYv30wFzlkbGoNPm+PdJcR0yH5JYju/piS3zxu4QWXvWKg3rqjypxMHDNGu+8PL8
bVJ/jnOSIwNiz4pRx2GDbED6kFVAIoQIpczxhr4PULKPp/W34RC41i1AhXBzTttzeDd5zeQv1nNK
/5ugrUlvHCctfugiry5VR8/3BaVvsOXrzcuQpwCENKuUJ1KTXCPOx2+j1sRuOFDX/PSvU6Kuv9Jw
1vMJG+HkQZFSR+mVLvJLMkkDU9heLTycdNuiNGvN148HO3tGVkWWVfaH1q5OkHJyt7oolBo+Nowv
Vp337UaUVfBK6ocsud/b8y04sfTFSbPm9wIda7xwAM5uoXVwIIjQien78mK/vw+AC1hLTkXihbwJ
48AASrUFw88PwixOinivmrw6GLG7HP590mgMEAMDh1s5r+/HhREDJxGa6YtQbUwzB+OfbeX1ycuC
j/JLjZwv1Yled9PQdqT7z88ZEAYKKWDGUL0DdXsyuofVnWY1Ej5VRrnUGnPYa1Olfbc72Rx60V2q
yp0dkXU8gms2LfBeBI/ezxZ0ZyxKgIUv6Cv72rUYjbLZTX1cgJ9BGSPYfLy4Z6cEbbEVfLVKWGGv
car3ZboochJ8YQTaJqqkdlLaP4OlueTEdSYxTTt+xdutoSUsSes0qLRtUfDSlvOLn1Ig+Q9ncAvZ
XeknmN21Q3/nFtTSrszeDeKtReuKKuvoSin3lRPM14WXOkVYuGO3XMWpo1BldRqUUDDe7UZB3ju3
y7V0ZdG++L5ormpdbw08xrS+jPJhwWoVkRvy+lBV5PRqD0UfMQE86lx879vsu0g7ZBo+XtmzD4mo
Ki+GR0y/wiROuyUtsZynEB94WVzNA48xeV8N7Cf30u0vqXGcDwWzn4Iq3kVw/NHyfr9nxsVMoOKJ
9gV5bfUiRB6Y0Zh2Rwz+nH738bTOY603lXpoSdifkB29CUr8ERaAuE1JHs32pV/JaPt46oorb7QD
K0LqRLW/A11l3YpwWZy9sPrmGcz/QuV8mSh3GHFXIvZQLYuoNnrnaU+zXkoz8mQ3ARsYEhvvQTtZ
fmSJTy8CN0nzt0O8dkX3YG52mkIfCN1o0ckHCcOmvIBoObtfV88L1HBWygSB8qmkCke8zVO37F8M
rxuQ9sMxBVH7pn+czLb+Mptes7Wxxt5n1J0vbJezsHn9evCIOYnUyM9idCMoZRLjyfjSCKp5qAo2
tM7xm7X7qE112e1LkSyXXBjOrvT1NNI+hDrEAQUq9X7j9NLnkYSz/GJIo5/2Gj1NUClNhuUC4dp4
X+Ewsyu6/J+fEsalgYiyAtEAdJyTDdu2TpKmVju8mBbG4iFfVb8W1nLwYeh8G8iQ8UZ2zUs1lbNj
skaH8L9o2OoeEdxJsDOIqc0U6kYvVU9VE18vgBxhMGhFuYtHr2i2H5+Us6yerqUHfASlPB4PrvWT
WYI2AtdWzeLTDFr9JpU0ow0xZrfU+u7Stt67dmo8rHKn95TqnKueKd/Lduz+bWfxdKF0xetFpwvA
MzWz9x8ZrRThOA1NcK8krNh5M2nqLjDRQSg6fGYjF8Xb+t/iyrcxbfpKGDURpgAGeD8myoQlwsex
hhGWnynIMGBbQWa14n4u+/8+XueTz8pYAACwLHGBkr/lnu/H8qQjC6xuA1SY9e7HOJXxtkcRHY8c
b9Yf/3UszCxZyJWMwIinyW2ZFJqfeKO49mMH7d9hchAVR2i53ajGB9H18WgndwIzgwZK6APXmnMC
VPH9zFYlRRep9PjQFIF9VQRz96hns9xgOeRvTLPsLrhO/GU8Hi1gyVQe3nK/9+NVGpdxZgv3gA7d
EPrw168GvUa0Rsk22Gd4f1+KC/4+It198irAKs7JDA0TavfSL86hks7n1JfGIw93dw3zdIxaZxz2
Hy/outX/yBXXBaW2CSIZgYGV23EyXK6SHnEznDxyUCEbdIvsUHP0emv1uRHGujZfpaVawFAFxT4O
rHL38fCnN8Lb+FzuLC+8GSpsJ8Fk6SLcpqnCP2DHK74JXxY3STXp3ygplN/8QVN0FgMzjyyn8m9L
W5/3MQDT63Kx9Qs/5eSl+/8voQtLPcpdBTVPEkzHork8Ucs+VMg1b5x+mX+gquHtWrQRHyj55aC0
UBi+ypF5/fXxKpyfV4i4KKfz8ARAoU6F1RbaEx3hnHvQIIZfg/3DaFyU6bNXy0v84vV7nn5vXlW+
ur5+dv/kGiph85AeMVRT2c1u7NN6w5OH+y2GHnt3Bu//8dRO3tO3VYUnx7qCHSRZWKf+R2yEBlvr
5LPBdjZm26KUmXU3Ps6lkdHp7aad6Q5HrGp7YdjzadL9xZyP+sOKLzvl7QDJQfgknuyDlwrxlaZV
GbpLP+0mq9MjtDONC0nD+TSRZSCyhUhBbEul+f00g4WWl5aM1mEobCyux9TcBLZQxziuYieUZIOP
Wm/SZvp4dc83DsOS0tMbYKZg598Pm1Sxvt66NtfhkO6NRDoHvyMexPzQffp4qL/NELSPT2GJ18s9
PR4kuHE3qNI+zLLVf3d0Lr/EGYUh/O7dZQop0S13mJDW07+uLEUR0myUKQnGVs+j91NEcFHGGAIE
Bxc81Z000Q6KKi1wblU5G7caUNio9d30wmt9tn/WUUnNVkgbpLfT2Xqgh7qyH3zoULb3mHgKpSQT
mtR320ZJKixz278w4tmnRAtCZ7MyLvcPF//7eU64E8f+ZDqHzJtNrFOqUlylsx6Homj0S8EI8Q5/
3ft7AKnEPz7nSeRHT8fEBqZDRdO1xmPpQAw5NK2LGAwEpDEIpzbIgxBIeOvcA+9t9FfEqzqYV5an
Dno1TDHi76mDOMFgjgh9gLZw28hcqJ2ioU8CHXZVVs7b2kWCYmuBZ3pMshXTbOmz/sLjPXWRiRax
BgM6Gem5Jk7dP+pWGZfbZYhL+cXs3HG+HUut9R+HGoXbrSeCxrmyZ1m1m9mOY/MrwP50iGyffXm9
mLVX7Kyh1+vN0DbL8Bn4n2k987gZuK+UmEKEOiiiMqzyIv5UAwrDIbTC/mdbG0byuaoNLdmYZdrf
N1ZVkZkx2Xs8DkpxI8dRHrVsmugCp27hbdPBls8Fwdd3zyy9Z2XHC/54VqBdjW1i/TZxRHnVnaHT
Ith8VQ1oXUuzsCkQoQwVfu4HfqYNmqrpc7lFUTbtr5O+E4/jUpruve+WKDO00OAfvFRPjtBY8m8V
wSJyKSxf6GEYcJ3FjhKRhc9jHaFU6JefDKMCgD3mo/0V5dCWsqVhLHKbzLGy9n5f0WEvJ+1HK+3C
3I6adIzNYiEzEPLf9Tfogvtod5ZtEIJ1K5qb1JuDuAhFbg133hAAnMiQDHTv/JieeEShVMMZyhWm
eyeykWVdEP1/7mWbxPtyyMVdiyFzG+p+M/7IEwf7WWAvPSopifYj8wwsXMB/Fd+SIkN5CRRBK/Un
rWjQWHaKsigeSQtt7TW35HLdlYkfvI5BXma7SZiy3AyDBsB0lM0UXGtNp99SHQSp0M2zBIympglh
HAeqx0Pl4TETlmZT2DvDrXldW92o944AePYADR804CAHkOjgnpJ8PyJfPEWpn6T6j8YYsuZO91D2
30o6O+7vLkgTETlYY/UPdamsZZtYpfMbFVTE7rgz2luvQ5SWPovqDOchdiawcr671PnOQxpsg0JL
3H/Wi3aajchWln2rPFrIfUhtXY74tcyT9quUwfJk47m0fKenUM/Vtoz78hWliEx9M+dY+96MitMj
4dEAXW7iuS5w4FELOja47lJFTuq2rxXeTEJPnqWwvGqTa/NQ3HhzVWMpn7v6nHNjp7keKRArXUi1
OdeeOY3AOQuzHq5HyC0ot4uu9X7kytQ8qvuD1+4wi1JzEPJ4iy95plEazwHqre0s5fzQMfmWV4Ua
ERvD+AvMHgS2Z+UOi3U1oYL6CEDT8K7dTmtkVKdz8auVqbTpmDRS2+LIKgd+W1eoL+gcjuoa/+Ty
ysuVQCFsdmr/JqnrUV5ViwEDnsdwbMIG1ev5puil3f2kIpZ2PwfNbppHkTc0YyIsEIbmyldO7UR2
2beHCmsHKmjzMM4hOs4I4mvBqKOWpjSnuaUyYBcP+TgVcKota/6JkG0wbYqUKxtlyjnVgPGjGL1l
Zc3ukbaw7W+QzjO+tO1YPaaO5vq7pPWnOpzN2kmxjMszDka39M+ViyErqph10Iai6frkrlt9mRAE
UugpGsDfTZrqlDoAw+jeHQ1ZIMvuUKfBIUNq4FOFDjVqj17CHwissQt7z03AotVslR1S3sV1a2PA
B8HBNW9KbXVDKCtVAA6i/ZRvi7ifss2spP45KBet3Yw4LaE9lk49ZUQvLQ++1eIiqbBRo8qyLGgy
Yxhp2nuJY4B9K2Xi/leVk/+ARAwd0s7ue7A3hT1kW29gHV7bMZsSOhh9MkTTUE9IwKJXiZa7O8VW
2FLPSnaN0/YJlpNtihoiwCZ88Uj/f2m0wX+PRRK8TsATX9zWkk605rc1KKdg+jn0GbePhfjlTaYS
cVzcGi35IRi5OAohgs+aNljFwRR6JvfoOi2HjG1Kty2u4y9TUkhw0H6f/jflnn7nSUgoG21p+jth
5n4SiWXuh63fa9MhCLr6a6EBQA7H2Ww8sNWagh8XWL9bzey8qHY7Kbdx2VCE6icv/YnpSEUttfbq
YLXaLLiEUKfXBHIE9rJbAGkFe2yR0TdR7aAZEXQSPtLSqfxBCKw0EaUx5ycTkxUBVszpi4dA5NNn
cJDFU5bG6bLTAlfWD3YmNfvJsjXahiEBc9wdJhTWf6t5tcFqrVzmT8W0ODezGnGg1bS5+q+J1fRN
F9LJd9CrA3OHTm17K9Z2Hs68yr7v5tw1wrF3YcMNawlqL43FvfUqgL2hB9TlpaAK/At1PkMepsUb
EdKSHV/FRgufxNvwi6hH86GMLAynip2sE7LkWDUVAK4YMe8ra2BxwxyF6DuEtWybB8cu7wZndD+N
caNDMZVOcE1zPHE2bmdn5aGN5dgdLDI/tcVmsde3bR1oODVlPfDEIuvkrZUOBcR/NxXdJq2xUYyc
jj5l6KbKGe8cHFceRrJeucn0qtMpqpYraM5y09siSIJp59eVa93a8BF/Zm0MklEg7I23wFiqLESu
ojv6pe2BgvXTItuS+Pe/er9svikL/a8ttVt1RUar0/BBmt8NY+HkT2UaNz0gc70YQkPLe/gNAR9r
D+WhP4KEw2uK8M94mOvGI8bCp/hbkJve8lAVtg8KNcOILzTIWapw6ghheHGqGglYXHy00M4N5XEN
BcYPz06rERH+Ud0pzW+/a4k+5reWPna/jJJ6UrjUOAM862UBV2loK/+L5XSyi4yxHH5lmjHlhx5n
xOrKNJo4ueFPWEHUaJ3wws4U/YNP3zy78UU3/vSGBK6kcKWjPhu1yptt0rU6xdeitIwr+KuredMy
o3uZ2oYy9+niq6Mj+ixlguSEm86KfR/fw7iNqZ+Yzf3cN+DGRZsbWaiIga1fKEqodO8vZpxvZOMO
26DugPoQNQ6/Bt4Ttav9CanxMZlAeTr56CK4mXjJ18DuQADS4DCzDft5CCIncW0/NKEAisNUl3O2
13R/9sK212V60xtzZVNCteLqqshHsQW27sT7wuusz6mQS71VmAjhtNbPxGVBsMzPSEBPcp9OhJFb
TFZdik7EaUjKaZPjXZVBkB+1VButXQIa0o+axfMfs8QAN1EBjb9rAqtOrjtDAqG2ZsPOr/o88X+J
oIIrh7j+4O7KqcrqqBQilryvvtlu8qbnqwe1qNQ13CnYaw7sDvFFAhNq4Uv+j7Iz25ET2aLoFyEx
D68kOVe5yq7J9gvyyDwGEAFf3ws/ubKsSnXfa+nqdqtJIIjhnL3XHnEN1QgcI3dmg4dCH23HoQQZ
wY69dY3qNoYNHe+7NiY3MGviLD8WoDH4ECUekJCqIxjnes4QjZmEtTWfXNsx5Cll0CNirrv40VtS
rQ9NLTFGYNRB85MIpAIDicNW0PFYbU7SBAs9ypIPoChiWHkljg/iNSm2Yq/Vx3IrggR/hUA5vCB2
XtjSlR3E9dAmMJpQUW9k0EdupiZ9HdR5RW0/Sba17ac6XvTGM+7xMBUCT1qFPVUPBtBYs5MW50It
yo/UIoo7tzGb/lxV5hAJkFoV0TbNwPcr2kUNj84wBiKi8cUv8BaneqorYjgf9daI5QbT2cAHYGJP
3MleawhVtkRqHDnZj0YRqqYd1J2Js6c4ms5cBaFooB8wgaftLhmmXiYhOnsEICv4kV22ZwKUBzET
i5fG71VPlcOfksiYyrzZEdnhBVvRjdrHgvK69dVP+TeHLUaleIN509WiFnyedj+0tsHWgJmrjfy+
5bLdaFbNLTBcwTalKrVPXbPIR78PSkQC3TgUYGSBMmr9wPztszkF8KQNdXNDd8ksjrY9oYY3goY3
1xhyHj/AePSCDTKAVt7aomI7Q5Ex1+7ZWbP1cpKu9h6InNG+YKe24q+L7PoPAwT5Ya8J0GlXrIn/
qijQXaIGRQGZ0+9F8cIpqMOMQ2If0Q6flgkxlolYdhOPmr3Tq/n3apbdv1/E+FMQuTz2wugPKJCD
Q8V78fqULUGhdCTvWUd6FF5+Y+HHtKKKDTxw6lzJbE3eJW3XSPvOPMUp01DYysk8FI7WmzvCreDy
uuxJnlCFJOk2YQr3Qmq52U/6DLwF10jSG71HNBeB7nAf7WC06xvQ+MYPimv1zpzTOb31nIKXN9D7
1KJxGoFUCY3D5qfWyzPzbCpZKSALUNK3s11OPAxR5JtSb+o7X05MiqFGYJz6WrRYHcJm8e3ftFti
+2hUqf8EHjyeb5pOOS/uAK4jrFlCfuNG4xAYuLGW7QZ70UpOXz5iE77Rjmz1rPfhBxdyIGalKXFR
DbCT/D1hje1wyjzC744gnfRhR2loOc+uNOudQTSgsU1nt3iaA39Mn1othnXNkRBIoj3iqWZ1GOIr
/YY3hQvgOPiC0D3Q3KBMcjFqqKcJCTYvPWlBbX+SwlpuiiozaY4vpaJEnXg/UEn2+1SNj+8PnrcV
GlwzKJCoRqHUQXTyeuwknOwJOmvyUzC4J9+r4l/A/FfZm8yuWZjflJ/A2OJ7WlVmiBHsS2UVcUZK
xwPiHlVG428e+PaAys6btq8wDcTllWf6jyo816NySVsMlS960Ne3RrO+pQ8QO0e3DbKDmS35vbZI
IrbL3p2fzZ5IJo+BcjazkaDRKfbYA45Ta590fPy/3n/Mb14wihoyLXjJcPJRe110BNgWmsFQo6Yj
HnI69O1o4mAgNQ0VKcLEiln/qxjN73kax96VWuO/Lg0Tg/cLFcJBb/76MRht0tAw1N2jlaz7Oo4v
O7YK/S6gR8JWNa7Hzx6P6ewV2rR7/67/9QpoAUBLJokHseifwJy/CuWWjfKj8mb3SDsEYl7dWV7I
1BCvFAJt3FAXIdxYUl4xQmMAsh3CaQSJO7BqfoB5XKors/M/hiBASP6z8hppJ16Mdsvy2imBH3Oc
l0nsW1kHXaQpTT+NqmwzKmm5umZQ+8fjXxmUALDQWlPUvmjLigBof9FI5wgT3IyAMSR76QAKxk+S
nkxjVnvRkyZlLXb16f2n/4+lCGUcgk6+bctmvn794oWhyCdQdCmCYfB3ZZzk36i6TuStB9pxJKZ0
zctYqv8/3Oi903xfPz0+uvV5/P3KzSpO1voZmSbQFL6VZWClu8nEsCZNTzYR5ZRkY2PpgkQ8L8E1
jcy/HvfadeIvA3jv5eVnTS2DB3z0GBQY/2r4a2dfzfK+k4NXb0Taxz+SrBGHml18dWUhftt2BBWF
tANZDKo91ECvb73G8ldS4KCvOlJpCPOOSWnDQZ2o1UDIOg9zNN8bZXJicrPJvYUpXf7v3glfMgYD
WtYYxoPLOa8ZJysQRG8cwRSa6HW75Ihg6Kbw6uWKhubtt70Cn8g7gN4KiNa8pCYKT0KLXJhXRmq6
086qYRizQvoUzqrULrubqSqx7PRks3m7oCvy7mNAnT3doRz3b+RkTNfacm/yA8mFDMi0xF27KmuY
9F+/ABf8rUEMpX9M287Zmz2b+NBm1793y2A5KzRNOYHLarn3ym4oz6NOUsHZrrFYnCvQFhEsayoW
hZH1W60SSOj/5wdJg59ByfTPfIhm/qJNGfiCJdgf81PZTtRj3RzrNWeByEg889diN9sJVFl/5aJv
PgguSssQvw8KDdSrF9P/ImxB/6EoTk5laGnYu4n5ofeK7pwmSbkcRZkZIzWUOU8PiY5b8P9OB1ye
1g/MMYNUU8IxXr8SR+9M1lyb4CqJ73WoEY+HgqYb5aXS6A45vkokIxgXcNu508P7D/ztveP9/rMZ
hxSCevdiY8ybl+ZCF/oYJz0pNGYLK8mEhbZJRCJPGCGbY+8Ostt0+qj/fv/abyMjPLrDTAcrPg7p
0+VsYHEsmttqzo46IYVPxHv39V43BsXJK6dVjaAxaG9U3aEvEWk1xM/SJOEkasepsigkEOUc2UMz
1clmIamx/Gb4qjXPxEgl+r6oeuvgjoX6/P6PfrM+rqvFqpuiZ7fagi4+oLaWGrU/u2XLhIuXIsXn
meyVnen0PycV2NdCIN9uPrmcw/Ph9MKfS+WUMSlas53bHssE0L1NYfU38T/FbqgNkV9pnr9ZDddb
o5O0kiZW7ufFrekN4XOqQcyb2EgmixHVFlZJyyUI0lBZtpX+pD9m2Txd2XK8nSd5oiiJaLoiFGXG
v1gVVtoCM+NkHPugmtSJqqq5Hax6us3Yen3pUo6tPdB9TNJBWcVh3mjiV99MFJzRNSRXpD9vnjiO
PxRi8Eyo+gNJvHgK7axRaBk662iAqXnBASvvbCuxgmMV2FP9/xycOhg6pM0MJuyNqFUv75xwDunU
DTIciltoHcnl7o1DxsDzj5qJXIG4jh6D+YzttLyCFn4zkH1mWZDNWDjxJ/ELXk87K0o3qznkHhdX
lWZo8u3cWjW9qcac7tzWu33/u3n7WLkccgWDbGKOcJf73IRgYEVNbTr2GL+jdpjze0yM+V7J8tr+
6s045s5opSNbRSWBiOtiP+nY+NyzpZ6OZqbn+8o2420OcGxTJZQ6ieYxP1RGMvzvN7lqHOnlr88T
o+r6o/7a1CED8QYkydMxGGvpR2ntltNmKnU6PTQu7fKQLF33K+8qVR7ff7JvpnD06sye4A1XDSl7
m9dXbqnWeAAUlyPysfjFXhLzI+Va09la8aSL05x5RLWRzQW0Ax4UfIf3L//2af/RcHE8BpULYvBi
+Rqrqtc4ndhHQhADTPa6l4alXTanQRbmthDVr86AMPf+Rd+OJnSOKxWG3bPDNu5ixshUoeUza+mx
ydriVBrOZG3IvfP6jUZ9KT68f7U3nwpp51h04G+vlrM3tkwZpDQEDK8/t10rK6gNLR2sJEnpH7q1
/EVllyf8vy+J+XdV56GdRTd7MZyympwnv5TDGXmeQadTlvTeypwNAsp2lZzapBuu3OX6zF7VyAKq
RVB2cCestvLLrSHRJHXMQBrPOlHnxj4dQOEe24GG4a/37+1NoCjFIsRSTHj4Sbjg5S6vp/Xv5jnO
f6g8TXvMNOHWm4zSbfYzEcp98B2h5mCzUJgD4oGx5ovO+K1u6afk93RpZfajqT3phiSOe9cU2W9f
trfO/ZzOOJOSc2+9/pzgP8BqS0b93FYUJ0MTE3RooiP46BOLdqjEfKUI8+bzRWWPwmnl5hsIcy7Z
VUQkAslVAc3bUinvJLzF/kCS229lGOk+iV1j/Jh3ln7IJ5nv338Rb76iwFvLHqsC9I/Qf/37f81Z
SLCdoSL07Ey85eSOYWVZSJQdFbvVDZlm6ZV99tsBtt4qgloKXIi6Lk/by2CRUxfXzdnym95+1rxG
L3dViYHlykh++0g5WVtkJdFrw7x+iQzAJkVf1tXac8mOJpu34N+mlTU9Fi+VM/vqqCG66mE9a9X0
w43t5sv7z/Xy+kRJrNACbHCIyVAur0Psr+c6ZYnesxSmZ/i61RerMG0yHR2w8OZK7Yj7Jv+G93nZ
29pUJtH7176cjv9ce60usP6t9sKLE1ShOo0AEq7dsLqGWQ9IkhYIHUWvXT4PsqqfVdqrl/cvevnN
rBdlBHOoRErMMeJixeVjz/257LNzFvPZhxmapk+27EiCGhThnjn99eTKBHlJaWCdXUEBhLViY2Dh
vUSuInc0SVlZ8jMxqukW1E98BPA83FteNkSucssDTPx2MxLabGz6AbGah6fqytP+x5teawkI4QnF
ZGRfTBY5upZO0K064123XgL6dHcaAOKzP9kI1Jw4V6fA02TkQGG58jX9WVj/nq/XB8BBBCEomx1s
KxfrvkDBYwAry88p3UTyDegAYzJPaGaFNek+T32JnoveW08Q79IuyxHHohZvikSjcT7IicCs3px3
5FTmOxT7VgSKyT20iLXPtBLyb5NIr2K4/5RSL340zn8+CoYmu5XLs/ZYc+B0+3o59TLIP7gKPG6k
SWSrISQ9iEjZUANuJvAw3yBrKdV9nifJbzFaa8hBXoCy7VlQHmuzE7+QdcknS2VJedBy09VC02Wx
uAlQLGZfcLSUahcHTRbfVFZCyv1Es/kGvU2VPKednf5SmV4EW6925TMw7GnaxbPZH2bauSi+20T7
nbaxMiBPWHE606nJ2+6OBsV4gxuxX+qQ6l2dR0KMo3ic6dEXO9V1LchP2A26ucdcYBu8Cd2pvlVN
Z2yZVbX0a7d0s/jQmMHYMSqRwmwIprXuRwXd5KkZnESE2myMybCtLOHoB9uqm18poOM7I13Gr7Uy
3JokM3N6Smg/QT1aMvV7kEaroebsi+5YuBYnxYApbwpte8jOWhc79nYsPblrYodK00IK0860Uj8+
BUFPXqoqDcIeENZM5WOD6CW/641BlwcLNMQHPDqrLMEbgVFIZxnA7zZ0ejbgsTxtm/VdUd32ZREf
bZiDKgxytxs/zm6njI3R0NFmN4gcDsCYEEnUecS7A8KmHhBleiWf5BBX9R32n6TZNPVC4KPuT+55
xsAab5xxpCgcZMtwLFrRDOHcwEoaSHedQrhI/lfMr8TLmmaniiin4zlGCTG1XwBw2nqYywGYluOl
6vsI/HwMM6Rjv3wJneLDVFik3A+laX4KxrlPPtTEds63LfMEbuypq7xNsSh0KtU8WGc3h4kaAs/r
xTajR/AVb6b4KNOlWMOMvVnslyTz0g09/BTI0WgFO08C3dsbsc0QQXY/A2jyRbGj/Q/5DCStaW5I
Zvb1XWctfXWQVacnW3Y2JMUZdTf8nOak+6HrrZNvJ3ry5b3txW1xs/ixbey1yemM2yDuLOoyo+s/
L6OztMdgQurieI4cP2ZLaRk3VBHLH55KRz0EOEHnZJ9PrWCscSB88BNCKH+NnUraczsEA5rA0aq+
Iu/wk9+oHtLioyMrT/126PQV2xq3YAyPrHXjg5V0LRnSY1EjUKA6tZecPDilKmu+H628yra21SXD
cQ5UAp8qWVCJVnwDbQT+VogojhVRbqJhljwqe6LMjupANz7x4WrWQ6xK5BvelALFLy1p/6AdK8so
mVbFU5HVthkuYzkMTwihzBc/Zdq7FzIftqIpdeMxS0e0ZrEBpziaPWaWz/kcS47ShDC5AckKi/3T
cHlIJBbber/xiqX6uLL3nqoySYtoTHXniVKcKp7ABevlU217SoQllU9xbJIM3OaUaGWvQZlupIFb
Bi3cFBVyCepvTNfiG33C5Wtt5PpPnUCBjAhwpDdfB1GA29V74e/hAAdGVFhxN+1jQ8Yj0gRiYSPl
oL7GsDDxD9rBkPQnQ1CLCYEq6Z+Ada/lQTU4N1KvMK6R1wUqnwyYuD53PaHDG3tKyPddhGVsck/H
14u/c7xToqO03en9Un3R6KQgBCXNkO/Dmbphw/fQtzf0UONxq3ekYm105VJ7M4c0PZGpx2pisTB8
w+HbJiEKfHcIoYsFZ2O0Vb9dGuk5u7hunQbZsSzUtsmX+LPIZtlvKGyKhrZV0HyeMK12G+C0/ec5
aPloY86zL1aWBF/yEZTUrWcmQaSnMPxOWh/H+6CxNX0zJWKsDlSMgB6FJUXcU7uYWbFHYcrupmoJ
hFGbnHQBJJ8Q1T8ZaT3bp4bk0/RoAt49ds4yNh9bWtitGcKtS40IKWV2G9jFOJ9GFvaTRrXdiIBg
1u521cM/ByV6zIitGiCxWBhSY0ZurC9pBR1n3waoofec2HIv8hGn6JtUrREhriHg6YQzmg4g0sFU
Nw9BxfL2YmelWd+3o/DEiWA1ZEJ5a7YVrt251w5N2ia/YuEYGIOZtyd7O1SGrSKgpciPZ6SQBGbS
h/c/B4kZvJBQmy0bfa4qj/x0cBkRMlyXPPkEAf0RObsvD1lqkwyFTHtAP5WP1H7u5mGImw8idyd5
pvS1oKGuUGYgx2qyWgxfpJ622VECMrgp/aAobqqpV6cKBKn+aQqUfeK8BNGP6DBtjGZ3aA1201N3
tAwA7xHne7M6ttM05BtJTGkQOZxbHhSZZ082eEf70Dezl77EbEnl/Som+8IE0nwfrFS7XbC/lqd0
xkf92aHKIbcpxEAdVr9WGZEPoK54RL1ldKfRB47XkR6XbfXcSYxvHB00oKBm19ysjpgjHndSN6vS
bSDnuaI1HTRAOE8F/sdsafdqbJeWL1nZxXCzgLvzPixDLftfo5t6v9KyaZodVTB7OOjw434ClEUP
DJrDRWUQ2zmtYIMGcBOtOgpETZws9otT9f13KqWyjVy/tH8FDT9lE8yw93ZoxA07Um7iGD/a1DXq
m2ABk4zuHlF2+QLbr82PZEka6e94jE0bmmRcv6gSy9shycAQbPyymg6AMG3/aGmZ81wa1CbHbTXr
1ASoAKdnz5mVs+3rXrMOs+Z1NnZ32yzPZN3Lb5mXERifO5qundMOsMDZHr0y2RCWZXs38eTre6AV
HMKaGnDvk670YD/T1gG8pRNJtIP10dTfE+aJZFM3HXFfngeVYaPQlLj7kvXU2K2v04UYFAdZKAag
+I2NTA6vBVWvD8xQSRbpSdJs04mEhOMac1SAZE4F5ILW0PQWV7lfPWtWjiqz1UY73lW1xYLfdWDO
UNWYMjKz2kz33gKmcMcecUKQCOYwDycD5OFtPaOV3mgy6cetkZTJGLnD4LyoQM7JpuVHNrBEOy/f
yiYov3dztxq5gwnh4pCV3s6304ltjN/E7NCCDtWupQVPZjJ74ruXN5lWsKfWx99e4yEVa4Yca+Kk
Z9QPp9T089veXgxzCN1qyW+Lui2d4+z5WVTGVeZstUVZ8C2t2p1DQ3rC2dRta8VbtsAz6jevcG2U
p5qXfSWdu2Svm0p1V1BCJQsBWeQYZbU/+R+ox4j0rvJqMI0zrMR9RWI7Wzo6WsFeG4RXI51skhnp
XEfYJO6cNigADIUoOb17vDxFe9tnVEw+UUHKn8GnLfVBBT0AU3YYZhdJ8HKftWZC4w60sazMzUTL
vD3AfCXiq89KR9viRUO93znI1KbaUdNGAj1QeGORldVh2aWa/GFmTSJDr20se8vgRqTmm9VMYZJa
9oYJp3K/FoVd9FtCFGTBTEVpL1KmB/CiywiiTwZNJJtOWuI2s1zhfvBa/GdBqCMXbs8Nsdkw+TV0
wZuUfRlp5lpuoLYubfDTuvSD+haledtTeI21Lt80bI6rGwlwPmfMlhoiC6TW646bIv9HoilGh82j
3WneqvkFnpK7VTUjou7Fo+prp4iMBqDNNvNcMjwsRQqau+Ta/EMuUPgibCny2OlFj9oOjEdwm8Tl
gmndYiUw79tAio+LnozFDfaKoMdaIII+qXESAeW4WSoj/epqTtof4zGYmbeojJifNH8oALda694T
F6pItgIgTAqHyy81LwwasJL0gpbU2rGijlBmc3oi0SDKOonqRJbg5sFY3aaEsX1HiN/SXh8CL91r
RTkdMitQLbzsoijCARmOfiMXqVkbtP5ZHxkUp6pdlbFf25BCFj9yaeJTh25emlPW9a7cM4g6B/tS
rvRNLAKruJtLsWh7RxgVFcM27TYmILXgwzRmbJfsNK2N52pZNaPlXKfFKY17MACqGIXYIrBtD25S
ZvoWMBYHPANVMKkSBeLLyGkanU4zrSAtzkKnC7qGmawL6s2k5R54sXoo5HdfY0MSloPvqG0SBKUe
YS5z2tDBtDYf2Y+Yw2FZzdRLF7g9qEDNi1HA0kskaWkl3q1HRhJBM4wHTmEU/m0dJPay5SnjTU5J
9JvCoV3cx8o12X2uPpTkLOZKdLiNXLxN46Cw/ZSVypismmQrS39JH6G8xruAXX5SR6MM+mcvNqf8
1NlN9mhkszdvyxlf7BAOOZb30GzHvNmqrAaAOvVjXx7E1PH/r3Vh/0yhSavY7PTI+hHXjg5kclWg
fq8y1/kSLzM6z9hcNH+LNpSdM2kirQKWPCwD5GzWDWOTFswRTZgRJlLcqMz1xK3mms2tb6rKPCSC
kDi+ZPycxJeDxJWhTJXOe6vmYjNNffzZ9ZH/hC7+swhGjsOTRF3SbVqpau+UAIrztqCQp6/zaA/c
g2UqsWUHEvP0EVy7z6R4t+hjXTkVJ5Z0fwvpfKkjUGLBr54ZpIhRQbhD/2MomvxLB+5WPVdlgyVP
j/EX1jKzfuAD6eZbT6Bm3UujTr7CyZjmk0500UyATVMMH0XcD6fK7o0mSmVlyUMxmObOaCFwoBZO
u+xUNV5CespcLHW+n5YgdaKEeEEWMisb0UJQDdT8R9JQpv4kOX9965bE+N1mEHXC0ifwcW+NvFvF
QlZtA+XoS1SPFsEGYWtlXZeG7SKwAbE/RwZpCnx+YYLc+6NhqkLfIQgtl1NNhXnYeUvTqohDjSM3
aEGap7nqEI2irXCDeVt1BTOp7iz2i0cEu9rOU2y0WwPhuRF1VmZuRhry1Qtw+iXYVUTpug8m2mXx
1GlD50bZQrBPlCxOau9mL/O90M6cxd9ANTeWr7FwlfrAIiyHiJm7co4TxWlOvo6OwqyD/q2YMHPP
RI+zlMXJHvj5eEWYxZJNklMr3hNL7ArYyWi7wwWdSWqHhGBWNXjOxJBsEt1l2HLQ0ZuQjaAtb8ei
Fx/xiYh877q16exXn8FJugiuQqOssO04+WJ0+8UAg4nqg/iS24KP51ufMVFEVhDn/i7vpnzGRNBl
RbaNrbRSHwK3G7xnFlrDewIZz3Y/RFDUfzNiR+T3HUZh48YX1Fw3pFF3yy3GJwP99zyv/lSvC74z
s7KO1Y1KW4K32U2Gejcj1e4FrphtOWpdtlN5or8IJJv6ph9TBNQxWfCoXWeZ/HKTfNA5x7nakIS2
kcVafaXK+Lamazk2pE76BD7/w1+rkH/Vk3tjKRhjen82QEdNd7lrJEyWfommHz9lu+896hGfKkbu
/4wVociKygGcr4MsGv3SpZ/etXLh50VTnq1Gr3fA6ZmINA0PaOhl+bAXAMOnE6wg17pW3l3bz68L
hXRwIR4gCaDJFxgX1c0BTnOZmFwZVQhbOE7apUbdqzXpiSeJjiPLq74nqsDAYUJwCN3edDcjRZaf
xpRUV5rXbxQKNP8smoDI5lBG0sa96JQITznSdrTiXPnIL1jul+VEybBsqIK07VOH/ng4z0VP0wrn
x9fcSykJIF/BRmfgwni/2v6m6MzkwX/ZmbPncsAPvB4OmprLNDCH5CabnPLZLJf8KAwgC8xiJeaf
ogUvOXgYK+DGb9+/9JtCv4VGCpUmnUnIe/4lvbXjAx1tVCgnj/zVz+bYxzvNtnB+2NZ0xnx5La7+
za0y8IHsoUchFwOr1kU3gxytZKmtuTjJtGs2qZTOnQMe/3bhNzIE1lqUHF74GNNrb3xtWbwaf1x5
ZbGs2X14fC95LMrlYNzbQXkSCkX7tpj9Pv9oOeOscGD+kTGMCWl+M5qYjZ+qmlC1mR3Ozqshpsx6
jz/Incc52PbFVAcvuab0ZV8wO9k7xy3zlPAwggmPpQ/LDty5Sfre+6/qskFC45iX5LFHoC2DvOTP
3/9r1qhVVSE7KfInkYhla+NmrUI7FUzzOLNY71tsvjdUZVoUNW2hyCcgEYtJ3hXBlVFzMX/9+SX0
z1f3CHoXfs3rAbuejklHUPmTBZywiFIYfnuZLeneaJf+czDN1hZW6TWd658p4q9XyGWRY4BDI76M
r8W7FEaIoV+mTHnlU1Fn7R2IigIrvl5Zx142Sx7Gqzk/TNOpa0ObNXPf+6hefFLiqOS22D0BVpEl
c+WtXHxB64+iYA5dnPkU7Mtlfy6PA0PqCXNGW9XpEOIaHiNPWCM+PAEOJky70WNfiMEnidp67jsK
x7mJkbdstEdfdfnPjnn+R4Xhpw6tFA3lxizTcS9kKa8ohC779PxWb0WP8wCpoJnuH/3eXyOILYgj
li6dH/hIuppNIWgtQsywYYYEhgkZ0umEYYcM1CBojfOgtiHssPxtT1r1mXcj5vPcNs3zmBvm/42J
WX8byaGIRJmafcNem82vfhvSPGsM1ANbXnFGph18MoWT6WFXt9XR4Ylek8e9fXNc0VrXYGYjl79e
X7G2AzHV2qgeyizGpVWMaXwTcL4BM0AVLQtbZZX/kwr15w1we/aqEkOMdpkKPBZTZU6eUg8ZNdBP
nuvPnwtcXC/GXOQRH739+/3heTHf/rkegkLeN81zl3X/9T2uaVcD71E92IuDD78WDSLccn4yW0/r
YIRrbPniQNxzGGyvqKX/dWmUDmt3EKIY+OrXl3YV7Au2iPMDeHdxGH3NWbFUzo+m1cWuGB37qE+J
/1TV9vD0/k2vN/V6nliZnzZxxPRkVn3PxZUrA6W74Mos68VH8AJdT+wQtVUtMa0rMrF/XIvWPHYz
gPI2EsuLtTtpu2Cu7Hl5KEZDfDaUP5xXENYIIwJw75UW8T9GLBdDXUvbAS7SJe+OTt5UIDqeH0js
IiJgYBtsEPg5jgiM9RFSR9FBU3v/Yf7zmtgKAtRSHn8uvhI5TFqgOHs+MHn8gKgl240v7EDbNUVv
Q0caRDtc2R7/65k60L+QtVvAkNyLZ2pQObJADHObUDcfWrO5q0VhPZfz/P39e3u7jvFV/HWhdQj/
NefgwFw1wcv8wPS8OvhzQod7qD39WHlPMbFHB2yVzo/3L/rmgaIUYeePahK/xqqwe31RpysXv8w8
9ej0GQfvIJUUU+IicLpd1qDSgRmEafPKW/zjNPv7m4CihbBunfqNVQ51KWwQXbsYpee1TyiCLbB3
C7jzrQpKdg9Zm1f3TQcR/piYuXnoUlofO3/pDP1Ym+YY7JPUEt1pMV48t+1fknTx7u2uFju858tN
J81NNzib0puw98aul46bSrmzvp87q9A4yTuAvqkbB8BmCExKHxI7VochTrp+46aidsOkzeGxoL6x
7q0kpeVByGf/PGXQMAhsn+XnPEit+CdFjGT5Vueq/dlMs3+jzAnTOzGYqcApbfrFlYd2eUrgaMZB
BScRUi5mUMRjr1+V3U5ePCPWfuo5KmDeSXLMXOYwq3hv9Ji6kBU4NFBy6hbfaeZR9i4d6UHacShT
9XNNTOT/GztMa5Re3BWbbqMffxMC2rap8Px4eDJqGdiIKxryZ+NaIzyFE0wRVaKXVz7GN7uu9ZpI
gdYTE1ogpCmvH0JC4b2TTTM9ydoYZZhx0B43OYiMmnLRIu2tZxTTz4BwZn/T+UK/TQIpFciMySbw
11iaHq0SmanVlWdxOUusv8tB185HxFSP8PD171It7gorlu2TN0zVbbKM8QFhUbKsCxolhf/94PGo
BqyiBMph7rtYzKgRuIR8Uo2xndT6Hsej/8NOLJlEtEgkKAHPl9WV0Xc5OXF/yPhWKRBnQoAG5uv7
E9aAQMHrxietohXcB3X3jBxP3wlRyh89M2JzLuHKyCvi/XXOezVRILBbD8Rc3f0TCvT6shUAQ/pt
tvZoQToVe3NwvTtr9MUXw8uBp1VM+kxXtdec8yVvrr3UPwfv15dnYKOapIKH7Nq71BT2MbADqufe
I3Ql2h+O8kv1ZcmT2Ymc3vWGJ2GRAuZX0mHINfGTb1iac5jnFAaSaQ/FtyqxsmAvbWbZPe1c8eDP
OdSWwhSG2C72RFbsMEu7jmi2mDlxGH3tcsgf/f5gx53SJGcHrGtqTxB1huiaaFcAOUZhyDFSLfUN
sAd68OTPqxZ9ieseW09i5FvNntJiXzSMBET+YzduZRKbBN2XmTbcKpUG8o6uQvCLY5zf/pL5PNsP
M8Ec7UcH8AHXnfoZg3Cow33vb91YD/yf/3MQM37RabloYBH3sYF4/WozffQ6f0mCR0gUcCk88DOP
ZOJV59bMWndLFEZzjfP6ZhATz4v0mOHEsZVTxcVSjmCgAV5BMVTVWYfaIU/tu2GuS3qeiZusZB86
I5+MxGji3fs3+88r861S36DMZV56gIGCLNSrp/qJVU/ypVCV1AdzvPNqQ4f+PBNoUMbXVYzrRPD3
+HXwfKBTB1WC3Bum/sVE4RWChZjVb22JgCTuheG8AMHwglNH9oS3oywnJxJKF2IZc00/E0SiNZsR
DEp6IjTKzU6B31A71af/ODuPHbeRtm0fEQHmsKWy1O223W3J9oawPX6Zc+bR/1f1v7EoQUR/wGzG
HkypWOkJdwibXynd6aXgav5dKHi907G5XDSNXzt707wgknMNo7pvbWxWugugpviFKGSVb7xRH34N
xui9lugASOvH6zG/rt/HhXQvmA1k73N6SlB1gFeGzD9LhleAx8nRa6g6+0vYBfnm8VA3lZL/Pxag
dB4tCOhzv+axV8AZKJL0rRqK+tTUTfGr83DWk0JVWRVKGWqb1E4dY1XjNB8dyA3MQ2NYtbMQr8/v
UvE7BP9ZU6EE8WbPdn+s08HHPNn7NnaDre0nvBO/J3Wa0UvtUb3RBRholfntpD6lIU/lBx8t3iqV
+b/7BkFcVWdLPSl2XFgQQM+DJ8sRfApEf7rc6y8RrWsIunTiFr787YTFiFzcPMdUaublRF/l7pEQ
vjoj/tQe9dgo1n3a95/SBO67W2m8zrJvjjmsSLPePV51MZurk8dsQWAqKqxHGMnzAnMIhAbZiyY+
l34i7+S6l5/ypPUABDSRAU6r7zZNpBkvOCJWG2rj2cJi327wd56QTohNMggI//p2jYPRs8F/xme/
G/uTpOTWzgC4volbXVp6Ju99Z/a2SI6IAlF7uB6rtmiXeEqYnIepyLZdYKQ/akvvXQl22Q7i3fSD
0iuO9U0SL+Wgt/eHkLY3oUoK5Q64OtdDt2Uv0YZ24rM9maD9Kyd6lYO23JSgY45T7ZQXT6If83ht
5zkTO5nyLegaC3sdQZu8HnQYUto2NcVxFLRg04JgQgg4VNBaWIVhFA8uECtlid5wZ6YisadJjp4D
UeasyikpaExVYZ6ewfyZx6admjd21kQ0i5MCKY9mfm8myf/4NkJMx+HDUq3B/3Z2aKPG8aZWm7Iz
SIsjjT5fW/VUVzZq76F29fiz3jkylGeQrKa0JoQL5lt24rCimpuec8/rfqbe4GwUHS0b3JOLAxre
6qmgLvUDtyzlGQL30qreHx7Q0Ttbmzry9ary8X3kckxWtR3S4TS0lZ25UEmo4qZtbn0tR/jygeLR
LQxIWNcl/hvmwh15b5EpayBqLUO3A3p//RuacKBa7cXZ2YNLeOa/qNexhXRqM8gomzrR6LuDlNcf
rI2J/YxoEUGuif07W+x61CINnaovwuw8jaa/N51BNjdIXde7vKhNfzXkTbmSMwfGTkmC9XjR750l
Uqd3Ay4gOvNtTcYaxRzW7GyN4LVWPXBbkCb18NdDeirZ5BO6vAt7+iaRpg5J38fi6FKEEIyS6/kG
HRBzK9SiSyGpY0tpuYIpGvZNsGkMBHFALSYACX1F+jR0RAo7AmjjaFWwykAZyVGykOPcBgji98CO
Jm1EFAU28vXvUY0AM94mCC+j52tAHfO+83YhR4W7RS9AZAbkQcPGiYvQ2shDExXrClfddhVSDbMX
FuTmGHCLoqkuAhVV9FNmH2eUQ8/uVM0nToyaPyOIhqegx/V110YDWilNLeORkgGDMlatqUbRIbPA
hjzeFHd/A9VgmaQHY4/5AmkjTuk07cNLVRvTuofnsZeKMPkVx92vXp6sb6GWooCaecG08ss4WLjf
b04hn4COFs82Z4IO6Ow9y/uizw2UDi+Z7FsbzksZ0Rv2qnXXNM4PhZb9ExJq4UJIelPagNRFL0nE
DEjE0pacXUA5FqRTHVXSGQ2+eJ3jTC+vwoI0LlGd8FuqDxYyx+UoADHNkw7kYN+MMe6hvty/9GzM
hVryvUWgPS5K9fwiXpzrXTmQkMCksfyLNiAV4gYZpIphzCcZpZFIdrV0tJ58L672+Wjna87ttLAL
bsIKvofoTYg2EfnhPPlWDEHDNSckgc3QfwPF45yFOtdTYunJN1PSTdR8wjL5M0xxf368AW9uJYbG
nNbkWJIC0eW8njvoXaygDXaAMtT5HjWkmpUoKSaV4Xg0usLePR7vzo4jHaVnRU3UpvEtfs8/pV9t
CpUOhEd4IcLqX1s5aUjFVHllhoa8ngxP/xz47IbHg96ZJHtbB4JIdkhtQ3z/fwaN7RhF616NLg6i
vy8wv7lWSsVE2rzGslpaYmfdmyMWSEgC8G15ZsTf/zPcSGpgwiqLaVb7Ntqi0rRSqTrACw3Q2TR9
EMGamjgLl6vB//UqDocpyVsuOu2Yot286lLRw0of7PiSafi7yVmAtFo7yXBnYuotjz/ovRk6lghE
QTAoRIjXM9TbmisV1sC5s7BYHyhWvxbKiBT4FFlg7oyYpFYOvjwe9M4pUVV0NegNoEZAE/x60Ckw
JU3uUukstZJTuL4TxRetz6y1nxjdmmhd61YZ2M+TFZnWwgm985ISi1KFNQGLUJyeN/QQeJDVyDC9
s59j2OeqUG4qeE+VGiDzrHggUE3cExOk11HK9bJmVWAiShkW/rUbN0m/e/wtbhabEjk9efJbFkFE
6NffIiBwHAtw/2fEwOWDORqgPsO6k+110gA8WFjum/MjRmNfkYCIfT33kKhU1Y/rVg7OthQ6G69L
5V3pxcc2Qy0GMe7ReX08u6XxZi+zp5ZDM0CbPLd+HP6dLK8OXKvs+hQ9X/N3mPiN+n+YIZppZJLg
Y4hMZnsLk6IC3R49OIdl8cuXWrhJjRW/1cDVmGAWfv/4BEVvzwAPRnl/3mmjKRxFlBujs9zU4VfQ
oOkxtfxqK3l0zVcEhHZ0eDzi7YYhfVQojAlTUTxnZ/d8aPo9ZbgiOptyi92E0ylgEmVKH12Ryktf
8+Z6gC1O4sjnhMuryPMaoI2so0LNNTrbEXedBNTfO2ad1RTroUrHaW1bnnZQAsDW28ezvN04DCya
79QkuCrm4ijKqMZGbRrhORhAla3GwkmktaSHsbIBk19/g2YGv+/xmDfXkpgs7USM1jkgwHWvjyIU
BhREvTY+N02Tf/NCyDFAhx3nkyUN9ps3JeN/nlalGBYkQbxkP3UbUVPlomNLoRX+EbHDbF3zJgx1
KdbiM8GN9zOtbKS000Dzd1LqGb/RAwwR1ygHFTp3QO5ej/WwgURQfvg+4meYiHaLwB68xCyQ9HCl
TGFmRWcaU1O3qSIj9jdy3I806STr7fEXv4nXxJyJV0UEic7YfHtBth5rp5Bi2C4y2sNONtS/q5G6
rc17uQ0dSgYukL3iZ5b5YN5hbcTnx7/gzj4jd34P2IWe6bzAmIbBZMcTNSeUCFr1SzEVwS72aQ2t
cEbwt/KUJMpHg1RRzuQJojHOubppuyk0NQZJM+LzVLZVvS59h/q1aRf5qwRBbQ+l1vkD2aZpd1Gr
+Q2vgRcs4JjuHGua2dQSgQqhIjsPUxNcJSQDa4QzME1bcgvFSp67Sur+yJSVnQ3NiN6+wDHNF061
qN1fRTZM3eZO5u0FSEgX5fqEQfckgKu85JzqUVRvoqxTxz34yXRhVe/Mj5YrmQnlCPQX5vvKbEHY
p6mfnZ2w1r4bjQ0TEI76qoY79Mbn8F8GGMgLL89tMgSyjn1M+oedDqWn2WNXKgMGPl6UnrHoHfxf
sacXyQ7p0JYClKT5r4SSlb6Wedbb33Kro7+goO9Wwczt2gMK6820kco+WkqK7jwYCObAmqAfSm40
j7aQB1d8VMHSs6KVQbApYBe5tEXs7oT8dzUsROh3RkMQGC1rPj8kiXnTNdeBOrQFKwqjrS2/ADxH
1ZKapxX/Z8DoCxfu7HvDkfwTyYAGhw05u7PpiVW5XIGog+LWwSbXyLFW1Lvq/0l4lP14fFnc2b58
P/YuOB5EH+bOVErd4h6DBwVEDEObdoGHk9DRi7L42+Nx7k5KEyZqqEIQpc02EtINecTVkJ/HIi5+
KA40J2Tp6ZLnSrdwA9958xBToH6D0zPCZ/PNgcIoGj7IT5xNe2oxkFLK7gRFTNknE+ZOWW0qbyhc
R9tk0toFWbk7Vy/vDPK5JK70d+b9rAyQuhZoY3aWyxQzA92s2P+xZ+1qCK2vbRMt2WffuRW47cQu
IfqlOT8LtYcRcKiWWPnZkn31q+ObybomC0OHLImfA68o/Q39KKCcj1fz3jzR8ANrQnrPjSRW+58k
UmnKJhy1sjijqFCucEgIN4UW52ttrAHpoy69++B4rCdYdJX2Ajht/uV6vGSEvVSOiXLWaQ2fMAeo
AbfodN7h+UJMrWGKLvULbzYso4izTgmKog1iVtdDSrpNmR0HirOPkuo2SMb6JQ4anAjSoQZM/Xh+
t5ESDUGaNqAi0aZHInD2iiRakwPzVtRzpIz1q5WV/We7h8e2TVMgSEgGFka57xQFtmwiJRhildYB
tMCSLNbNdhJ9Sa4CKmDED4Ru15PWaDsil6BoZ8zN5D300+GC7RGkA7vLMB80dpiVRUt2jjcIZGIl
qjzQLmiHCrGw2eSzpM9HP9bVMz5SySUKOgQD0Yj93I61CrNqGMrf8qDhRic30yUrqmg9+BZWZdgj
4rNdolUwVsHw9/GS3GxxfhRFGVq0GBNSKZn9qDyOa1luDe0sZUn4u6vDxMPVondU+Meen+6rsAL8
8XjM2z3HmGjeoScFugxlo+vP35CsR/lgaucis61fEdZ8n0rUFuCPBerm8VA3976YnuANANcXwkri
p/xzgiEqTuIB1c/d0OvNCrmVLFlXvbSkPnZvR4naLVciwaE+r6b6divr5egbGKMlxRNtff2n3+EW
UvtK/Z+B7Ufitpq29ATcWzykRsFCAWjASXj2IU1pHPKYX3RuWjk23dbo4B6GNbos9Net70PrIO3z
+IPeWzuhJEd0xt1/A8OtmpI2hl9pZ2gI+pPkW3q5S/oBfYy8s5d0KG9Xj44JEyNK4HJitOvVy/HU
ldI40s5VqKnSJwulDG3TVLVs/nk8q5u3lKwJcAYrSKsGUc/ZKYCZCmBmMjAr1mQEivVG5ONO7Mlf
A+6ybWajcL7uNVgeSNhaycImvd08jM69iGi/iITm/sFUDYssaE3jXIQK+vBSgdxXX5Z7NISqtQ8F
U3Idcyy3j+d8u3muR1WvP24Sl2GSqBKjymP3GqD4csjhQ8HLUI3/RfCkFx63e9+YKJbrljDdQaPv
erwKlYMe90LzjGZ7sklsNdhQSgzd0vTrZ4RJylXkIdiMBUz7f5gpc6U4gGIrj53YZv9cAlHn46fT
TuYZ/SocOBNdDldBNtXVJncQdwtGHzecj39c0dmiVkd4e1Ni7wYLm8UqMc9lEut7WGjeRm+xslwD
KTTBx8Zm+fvxiPc2EU1GmYiQ7h7n5nqS0ghEMcai69wUpn3pqkFNt0OI/c4q8lXI00qa09RtapSG
l3hA94dmWFCTCvtf/P0/33dgRqWBytUZNH6AWZJX4V1Y0T2sKqU+4NDElwejv+Q2K263q5QUggPl
FlFsQuMY++3rYeNxtLMIY8ULkh7y3kDqZwDmlv+1aak1bpLABAYqbK0RK/FRZDM/up8BEVKHFnQ+
G3LnfNZt18gQj6Xi0oa+iiBT3VyUUGk3/Jm3KlD1/qZUo3ay0ipYGPnmewv+gwUml9YGH3wOXdDy
wagR4isvkR9lKDQo+qbsu3yn9WGIBkvhH8M0qRYe7TtfG2QT2CCkGIHaztsNZVHYkO7q6hJUcHaq
3C+fkASsdsg/2RvcnJQNpvbFBlvQ8qveN9LCGb4NHemei+6gsFHWxbJfr3aR+YaToXR2MVHgaFF8
kJy/Jqjc6UXWxknfWQRL2KaahlQTuoRZtpfwOzcPMW6jC/f1zRvIT2HF4TEJCIExVzkthlhnAeL6
AmMK41N/0jCbHMNfkdIbCxUn9eYJFGPRXABWRl0P2OL1tP0qQqqs1qsLNMvCWfmEta9jb7XKBtO7
+qkaW8nfEMx6aC1FQYZ5k9CdKzH5ofwUhFAj9UGKapwGE0r33H1QS3BO8nGujSTrsxYYkrdFVtFE
TLqImmnltPkUuuiztuhpwdy3VkEeT69JDWX0gzcWU6PkwmsLxkj4Y19PbUoQoGgwB7ioyKaup1wY
sJlOtQ4xbzs0bfGJuK5YoMLePHqMacPcRHaGQ8TdcT0mkEiAmJbfXHAbtZirsFMf6CVNE3J4sl18
vDYsBhRIfcFZAFM+u6TAFjmVZ3TNBa0W/VLUNB+5/KWtb8nSkYIhYJeuLaONEk1ZugpsrUVdBLvk
D39qZkwbVDQDHDrN19PukPDIB7loL+Caghd+6Y82Cf1dpw/pRm4rde816hKY6+a9R7DcANTB/Yy0
tTHH+Qx+BHds0NtLUqLUvco502BIDARm2lHWj72V2jtNxdnPpeb0/fF832lu12+DqPaQa/EP9mXG
fJ3VooZy3iUXqtPBtz6W0709VK21KjM/gy5c1uMWG2E0sZo06J8Gxal+Bg3iVVKF9tehrZUW3lwn
5f/1KL2/RPhVbVtkXPZIGPuuVnwO8q0sqc4+gte3C1ug3gsRxO19ywxIWACPc8Vz6V0vWTzKXYWj
SnIx4jH60cDNemqQclNdHZmMjZQoyVppaSzACQ7cctLUw+NPeOekwHyhp0JJAiD5nPXhNF6d+3Ke
XgpbCz6XqKp9CiQsVDErRMPIL6yFmtLczR20IfLZwGZZMGSG1fmStUmcYFavZBea6NVTrVrxHjuM
DqXLaepwi9PzF8fxg7dStdLW9bpRllYZsk1fYmirnxKEl17HqRpadOJ06MaTVZ4p1U9rsPfOOjHM
Zg1gUfpCDzNu3bxO2ng1GJO3rzQ1fdVgiK2scUKPNNV438K01J/iOCCTevxZVRHmznamaP+R/sJG
pkc2O4qD5CDbWqjpxQGHjF8NFrNYCJhVnrmNUfc/wUo56O7HCOrQp9P8DSbacXEQHH5ti22L3azS
rgh/11MhfXemQK+2ENN0wx0Kah4CKDOGbsIxOwLXQTfKUgPzuVCTTFo9nsnc8eR9wVgm6igCL0Nn
83qHlvR4qhxLcMKesKo2uhoh0lggdrJSKRrvR8vJxzXkceMTvYxIvC+KdUC+1nvzsQT/Uvd6/0uT
aZ6tcahOED1NJ3OrylKyQsXlf49/7Ow0CYFlHXQyplxw2oC8zFIAIOCAS0vdOwKaKLc07pU11YIc
BVQNilZdWusOxa0dyiSIwXZNuHk8/OwwvQ9PrQMaMlYkMJ9nnyrykhrQv4NipxZnuzzDCidWUioe
th0QqwcfFCmgSkpTm3OLfBCFPWLE66UpJs+qMmlKjiMyQyYYrl41v2K+bMtCONmq/6QoJcM6TKJF
6vMsOH0fWnC3eGbpQ5JwzYceYy9v/ARV/1T+hKxFGq40IBjfJITHolWmd//z5WBc+MBzbMj7sKQ9
JHcgFRWQ4dfDpp5t0ngd6eHL8qi5Wh/nO3vMoq9B3mdoQMFk3JmVxWYzGtX+FKcdPLmClsMfs0Jt
+/Fy3/01HAygIaCLTXlerzZUjKUERvzY1FKAFcqQepuuTbQ3XUII3MV7UBUaW850pj8bcaf3RR2t
cJeeohdK3c3C3Tp7it8/Dg1yKkQUXglFZtvPLPq2k1M5PTZp/zc0624zZRUqXLmnUTWixeRaKtqc
cqAil/X4U4jr7J/rTgwNIV1wJ6nAiSj2el0S/P3kCtG6oxRQ2jUDJR9dboffOq/Lt8dDvUvRz8ei
SYBCBrVloN2zaSJLlbVdG+f4DgTpQdMSaPdZUodfYMjl+Vs9VPkPX7akYAthFXTrqmgU/7vUUAA+
6RQk1DUQwNxwASiXf3uzs761WhArWxmVi/H18Y+9910Ifim8Ex/xxooL65+cOSmnpgvjujj2ozK+
1aV/jsaqfdY801u4p++ORMhLCGGTu81DXhSPS1vK/OLoS7K6nUzfQhCXJG6TFn4fbx9P685O48ph
Vhx8CEBzlJIDQXPwNKU4YkIPoBhxu3444PThf+qlSkFFu9PSV+QIdGRKptTuFzb6nbliyEBhn4K2
bd4W9uVoopAWF8emTKOXNkjNz/VU9z8Uudf2H50pAynEt7xgACHmAEMprzq9HrPuSCSP/nGDs6iU
ScaBcCJ5liQzeKaM/61V/aVS8ywjBLMJTJRD5cCAoTk8J7GVWSdbHqKhSAvb4VPasp9dkbIvfMqb
e5z6Lkw+6mZcp0JN4nqDNnZohqpctcfJSpTN0Egq+u/VtJOlUVo1VVXvB7+8PP6mN6+0YP3SAbOh
w2HkNu+QmCTVVmEaxbFSAYav7CYpNznKrG/ygNMjsma59TkvKgMVac9HNiyukua/xz/hzrSBn8Hk
IksUlmizd6RGZjNQ4fgcaL1YSGT3BZb26jSdIrvHwCWnFOUmbdYt7KbbRTUpJFmwURTi4BtigpzF
kdGjBXbMcbcPXKWT4i9ag8j849ndPkzsHQI26swUnAWx6HpVpbAAGoWx9zFwMK351kNNQOYL8Ep+
riZHGdwxjEJUup1QkQ6xrWbNtke9zHdtO8nyZl+0uPl+ffyjblddWEwJNDpwZAe1gevfVIFd7NRe
6o5JSwWPWmWJtbgeDwdumUxzPWeI/3qR129wsikOWoP5yOMfcPvx+QEC2iLooY41z9GlFk3e1kj6
oyL72n/aKGmtKyX69OETRSkYIJ4oHQmwtwgS/73yzb4a68Lqjh3ilz8SLTlTzLE3AC2LJ9hz/V6I
uy5GImLDXj2KdFwBlhODgG2hAjFb8bBokIM11eE4sms/Y+9XFCsWQ25dpRSalOAs+7fQajRkCZvB
JEBUvHKbYUY2rhHjoLQ5sF3DT0YoBQAIyVfINJLBWGlGHxHaxXVtrVMFmuUKTVS0GWFye/gT4Oit
E3bV+INaVgVRLo4ASw1po5waRc48LDgHu0vdYPKSF9iwQfEa20D26AeMgLWtrmnffMfM+F+hQla8
IipcoadKiVN/081cal84UPY+C8dY+ang/OD8nTqlJqmTNHhDbdj15pMgmiku1a3KdDuFWjzZZAAZ
FjXOhk0m5c0FLY7i7BWtUxxLI9d+wVSpIWmmWTmqLveDkq3RCjCNVVFiVUhft012xVA02YWYU/qb
oWLt7IXXJnKZfJbchQmJvGKXDv8L8sF50jMs1Fz2XmOjsW5Nzq4DQWSvfEPpnpwhVCsXh5Lqmx6N
8VvcUcXHw9xzsCToaiDVHjKVwy7H2vdNgsXF98JeQXcnBPMxisFrKrhM6uCpIM70aPgbR2FQUoKm
9IG2JaYABx2fqV9JbfRo/FeWJj0j7d29RijGlj/o83afPWzVvTUZZKG6nTX500sBG6B0NbWy+s8q
lBDJpcITvnpI08Ur3/SSeKOXRWkflLLB37KMUlzw6rAPMGsxwrT6Hx8J6eGSrla2aiObwh7mC/ZP
L0nafCG6mWehPIfcGgKNTrwBa9CY1UkmJHpNYsvqaGu9fA5sLO3d0EMl1Y1SEGQqEvbjSopSvXkG
QTKo3gqFHbHBilZ+SQzHx7rEa9oBg1KqsNu0YfaHKJhQ4XFNUhgEpR2tmJYuYhH3zo6l+LUQhmmJ
gaOcPa+xHfpUMML6aCEotjaxn+3cVI1yRPTbFgSrNXxFpi/HKatKP9XYZsJJUpVjE1f2T/B/0xIE
7iZy4jM6Nk89DxAEGGf27nWI4aSNalYo0+MEH3k6MpSj1KNb5SvjwmM3r+WLNYN4xkMnLOjAHcyS
AhjEEdF1Vh853iwU78/Qo/gIepIOe/c5VZCdr2ySZCvJ06/BUAZbLwEMtbB37swZSQjAGFz85Cjz
VNUhUWw7r8ZWsB7NHQ4Q3XNa1eEm0XJlYaibAgDNC0ay6JsQh0OduL77VZDQhBy9fkwrtfySxBme
B50/cjMkeVAqq64Iiu+PX7WbSAYqCnkFHxlwO/WA+XNTZFbTl2p51JXA+JJHaX4ADi49q3k6/ZUk
H+l8QLlL+1rkWFf72tSFx59AyQqM+xyVFnWZmjnNqJ9w5KG0iwi8+RNKUYcWrgnDD0/42t8aoVFX
K4Lb8XcfoS+zHqdGCoW3ibzw5t58dxNhMgvMPbA/koI5MX5KmpqoyjJONV2aw0TCsm0SXVoraiut
1KFbQt2LYzubPsV+Ct/UmKjtzat7U2cCUqgC/VR1hrHhPej/RIlaKdsJV8ecDkMdffEDVKeeszRG
wOmDSw62ka/OIRHRJPyj612mj3UwKLjqnDyDQ9wipIbYQNWfKsNAfB2J3fSz7uSSvH087J2PbAsN
SHRzSPIRALke1igHze5aWz3hjOGsUsUOq3NCoPgnCfxMPkcmeoaPR7wJGYW8BcA8eA2iJTmHc44B
hrqS4yknKxzVs10Y2VaZFHWHyoj2BxtLBwMfbH8QdtbVnU5pr1iAYd9ZZ7hXNJ1hbnJ/z7k/fl+D
m1I15VRBPfieDq32KlXwHHDnk/ZxOsiHxPTL50IWbObHc7+5tQCQsb5oj0KTocY2O9dq26T8oaOc
4rEZaxeL1OlNrRyEwH0UXRf6j7dXNaMBZ0LxgPEAms7CRxqSfQ43XTlxWIU0r4SoA1x01Q2IcdcZ
99oeIlj2t0QX/xV7TbU/DOoQffhzX/+K2Zz1DiQ9Eh7Kqaw8/2LkJldmYU0aHjXeMP1AllhfFanv
VzDSMj9feK/ufXHkHkC9I10Henj2DcYU6f1s4IsPrUcHCXl/LGdUkIO0MaxwYXlvdxbSmEAFgfeL
JHiOwvZTM5XN0lRPgdzH2qmVbRxM8tQ/YHdohhhM6M0fT4qn8Dnx8jZbWO/bo0yNzlCB6LDYtGTF
wfsnR9GiYMzxITVP0uThCuUjlT6uxzYcX6zCCtc0LowFOYC7IwrcCswCQa6YXR620bdOTq30pGVp
sUkwQK9dWc6UL4VTmZtOUtWPryb5PSUmXmQhQy7ezX+mqLeIKqAva51KBf6nNvVauklBL8sYJjXl
wmB3VhNCOVwGQjyKNnO1c1OSDdzuLfUUw2p8GbTYfEWFfjqq3VS6sZz1yBEacbjOC89aSP1udq1o
LoHrJa7Bo/CmgNN3CN1X6YRWWe7r9VaOB5nIOJ6KHJ4mCoYL+/ZmHal0s2O5EBDXBakxK77KeFAR
2sglM40LYaMUHhAGik8hUPFDgvrRR78suEauQZq8MMZp5s/GM6sIvTtsyE6GEUnbouRkFk7YrAJ6
mRslj5VLLAXhNyXptC8fvIAZmUhCgykhPJv12QZyOsnoDHWsTk3UqF9kc9JeYmCKqwibi8J9PNZN
EMdYoIsMbl6QRmC0rzdrkHKzO6FenVod3yTDb+JjxWuOo04HaEEhF3TVqFyq4t5ZS3D27B8KxuCM
tNmofggFJ/MH9VSnjeGv6j6U3qrScF477BU2CDu1C5vn9pkBTYPeC70SrgI48LMrdgpC25QA7Jwk
T0++4gnhVX9MObIUtqyZUeZzzVCPzp4h1H5ScEcHBIK8wKEuFeaLioe3R0cjBUKehCyF1vv81+A5
xdEK7PFUqbm1lVPhhOqPfwjblu7b24IchGYaMtSSuXcFGP16gfMmbYPKUqaTTw0hPaiTSXLeyV65
U/uMyi7K53a/HjSkIUoka6o3eSKcwUQm18cR6FFURN8eb7mbK4tfhDoILFWhfQmn8foXFXoCDhvL
rlMxND4aQ6ZSJysvJEU64RCGhCA63Xa48oMsbHYZmbf99vgH3O55LkpuLdqWoGZuMNtjao8+zbLh
pOPQAVgeSMyKLkZi7qcyVPVtiMt0/xNqmLZYTJhl5Tx6EORosJOpvXfvtOu5c2E1BvmC/9IiSTud
EoslsE5xWwPUdyXcGpGHSfvcj38NbRa3G9+f8ggJvyR2XpUI+XNnXRhGg6EFU7OUhRt9vllYEqFP
IeQpwWWgizl7nQcxBCqy/YvfjI5ePw2ZROIIzquprb2dS6gsyloa6JTmB99UNpNHgTdxp9Iq84PU
BA24Oe6Maen4zrYMX4stQ4DEjUHQcIPE9KbMQfPLwaSTQt7o9pSw630AnKNaVyYKhN1ojM+Ggqfr
tuhGNf1g0inGp7j5nsUTjt9Ir9V0UxW+i/pU2lqxS1kGk8cAnPGfLrP8nVp0Q7J1xiSOUzdR+qw4
IN0ljwg4e8MK4RsvWbjPxBn5Jw18/0FkJ8gD8ByqHOvrfZQlseQFUqQ9JZjR7RuILqMb4DO29DyI
Bb8eB2oSnRIMAbhFbh7dpHFGs07A4liJhLMhjnhD7CL9YFmrJMPDetOlWW6usnBqUhd0CziscqjB
ST4+sbP7kunyM0TvgorDHTP0lkZ2qeWS/RQb2F25qcSPdqsSMQSIwTArF4a73W4MR+8C+CUtRmii
11/XSQyYqINpP7W6OmzteFTygy55mMbmQbwqk3BYW5JiruUa8aWFlb03NrRb+psUc1BjE0/nP9Fj
2JZpMXSJ/SSR6SNHROmKPpTXqwcgz760j8j7HDcIx+wVVicaTo+/9OxuFF8aXAGK67QRCOrmbWO4
YFE3kpA+STWSczockzU3lrGdJFwLqnGU9nUQLoUDd+YMiQYJdPqcPA1zpQSFC9+I5cZ5Ih2PynWi
Rbhx0kga16YeRie/7jFDAv/9Rat6RV043PdmTLaLUw1ISiqTN7FIh7YWxaYnjmmxsTon2Y+Rpz2b
snKps6DbUEG3t4+/8jsD6epcQatU6XwSRAi5zjk3FVcgf5imcXyWY1+L1mOk1/ZvoITKW27oCHP7
RucIEb6uM98yOR7970NV0KGkDxN+Tu3EeMWvNUm+glzTh1Vi+KNhueNgZf6lMVuvKtxJnpR25cjF
uMMwZVpiLs5PpOhMcyMI8Zt3ep+4oP7ZplVnS7ndKNoTxnr5ZnQiJVppTuU8t3I4Sgvncb5EFGJo
tZDeQIDiY82birKaTmpGSezk4/64UeoIe3Yl749m1E3YKUfK17YzlsogN1cfEyNiAuqh46YDrOV6
hkMwJYUugW1rrUjxXbVQauuN3q3SyisrQhjnrUlBl9GU8gaaXUkfIGu3qgULawFTPD8eTFrQmEVf
lR3DAb3+Jbkz4IxInf95xIYQ125HmqZ1kSt9Z24laex3RWn19X7M8Dj7idqwg6Hd4/363hj/d78K
4hkC2ERtZAqCAHL9ExA4ybCFLuUnB21Rf80iFz6Sq4Cd3agtLWnt+VN8ikZZ9g/UbZVvVQ/dj26v
VsNZ63Pc4bQVMvx99KnyuAJK+l+5Na2QX3M8D53+cGj3mVeq2QvGbuawYkCzfiv8IDA3iaLhwUv9
KNC+pF4/Gbth6IbvRqG0w8HyWlleRXXVdjvfSPNu4+uBFqwaVfZfakL8YAtyuuEPEgdtDFubQJqj
tdapckmDLrXXmAhmjUv+IOm40KKWyM+ph7eCjLMpXBqKcbyWwONj3NkBOK43et8nyhdA1MOh8h1/
eFG0WkX2FMqyvu7xcrR+RP00vckBSDVXCVIYOo/X4+ZAwMnjnn5PoajGWrNHArdQK0CqNXhCHFtW
tobalS9+qUmfamwU10aalvmeYHKpKjpL2zh93FViC+rQyGDyi436z6HXJr9Pa6NwnmytnFa5FNeH
OhOw+mwczC8xhokf7KAwIgEflQtxAQv5k9nWzxyURVC2cp7azLDXHvrSX9rG6NdEnJgTP/6oN9Ev
g6HhjU0Ok0NAcn7NxAPtsboqgmdwbpOyj40Q9BqgbVlzJ1qbIzU5ObfXZTQ2wh3TwmXbakY5XodG
EJzEKU4WTv7tB+cXgXSijSy+wZwCVHs27W/IY8+ZXRm/R6ztv5Gi02qvhcOX0lhL7YWba118Aq49
uNo0DaF+Xq8w0d4QQiT0n3NDa04qw25paYZHsx+MhXf3Zigk2iCTwUcUYrtkK9dDtUHnkWeZ6lMF
hvFTq4bDJ6msQhxUobw8Xtn5VY56GaU4+gakwTTj5tFyN1Z+C6DJPCVOWEqbpi6dTdd4humOJsf7
/3F2XrtuI2m7viICzOGUCiuv5UzZJ4R77GbOsXj1/1NrsDcsShDhwQyMmXYDpSpW+MIbfKXuvQek
d1FRNuP5u1cK58PtXyDX7ez+JKSSisJUXDk69pofMU/tUDdtPryosWNX+xyh/fw5akQhft4e6F3N
cT0Sim0eunuyJmitvmATwfzLsKknHQLdvusWw3meJxw+9nURGh9EhXiN3witjknikP/YRZNeKEfe
XWrgPvRsW/miDSC+XzBT0sgt8mHCx9GsMAh3U4sePWaytvetJ1/HUwtAy7cw8ozR2QhEL7Y+K4aC
K4puFP1ANq/mobXtQGkW5ibVkf5x6BztDZ0j7TFEAPXfoVW2MDpXxuNxk+QVbhqaqKvtqI2d1mo4
prwM41LtcjMsfvJS6cLPjOJDUVf2xhV+sf2pREN7kJAkeOMEvufbv1NSayQc7V/cBRHMLrFD3ho7
W36Sig5fbm+Ki+dCjsVzAaKPs03n9HwscDBeitxY/6I2rf6ipbNy9Nw0fNKiRj92gzX/q8ez2PiA
F4PSjoaGANSHa5sxV0nU5ETuhAMzKpPOIllf6AXa+pTdaUMNvg6Ij7Mbsyr7cXuqFwdNjkrUhjoK
pSWa0+dTDUWl4/fdqy+1toAoVKxEfAdlGD/cHubi64GcIiZit0gTIy7o82FqemQm3hjai9O6ONjq
pVk8Eb/aH/XJ0Q63x7rYmYwlNySnmVlRwzsfC+rdrCYYE7/MiVk+cgb0I34wy6OVoNSEJ1BZf7s9
4LXJyZohViGgyEjMzges1YQ6WDrii40El+qze1GWXwBaPSC/Mm3tk3d88NmNRUrPS8ATzwKBiFyd
dEi2kACFlb0uYWS6+7SlPLyfvXSg3avB912axvBQi7bab1VtZycAQKgaRwhWWH7lYRSCarCHQUk0
958MkEr1rrChVKnQzyefOpuj/MCIwOmgwmAB9Z9uLtiKonXy8QeBW1iUx3yo8Wce86H4NmWT+6md
DWJEtRDg/bHiTuoAUKyCq8TtdX7XmjqfuW5JDL/kjbDa68A+RG0DPEOkvdiZrXYeOUTrLnhUka6J
Q2TEbvJkYUX0Rq0twhsziswPqVFjQZ+axP50SLtieISIXesPWTK7lJpSy5n9osg6aOhog3mYYeh6
9q2a0IsrDy1d9Om5yNGq6HYCqeEWNnWiV8OnqmP5vhMJa8k+7PpZ2bjtVpfBO5WH8IWIgkPDjaef
b6kR7TAUSts6sHNNOYmqGF+RTcX9HSDSIQ677L62wmJjfddF//+Oyh1ARRPWFw3P81FnPUMJMLaq
gJZN/jATIN+POFc/SZ2AZ9Uol28ZhVB8yFTrcY7yYpcIDLVvf+QrM5ePCnQVUEdkTqu7t58LtVKh
QAYtiDofWUr0ESc3/24M9fxqGKLf8xyFGz1PGYj/sbHkxEmW+S9lO+rba8CEZuYktY3RBWNlt4eJ
HjYUqEo8xLH+NRbD8mBhkOmXhRg3Ln15NZwPzIDQIeFCQZZh3ucr7uGJPWhdNQUs7vTQd0b0wO2l
HOZa/VnUbrdxDV/OU1bnZBdFp5HirfsoYN+5lcp5DLwJeKtjw3RphDvvKyc29pGRpx87DI8/Tt6w
VaZbJwssMbEJg3N8qRBQljyfKUQALZ+TXgR16I2PAw7i1ARNjyZdrn1VQzU71nlWwLxpCDNTxRX7
DpLU/azoW3nL6rr+7y8hSEIKgmoMVf/zXxLPS1NUUz8H4Sz03z0Bx71ltGnQNY218XnX0eX7WFKV
gKQTmVFCifOxsjFR7NzqROCNs0dOniwLXMcRVcRdtjhu7Oc1KEeaZmXi+YlVL/8Mo4apRD/S4HiI
Ky/+SpTlFbshTJs3o0Z3cZ/Us6E8ZsVU/LAsNBX9VNdK0+eT9tFuGkLr6+0TeW29UO2hQy8L24Di
z+fguqKhIGDNAWtKZ0/UYE6wZRX1HapY7UY8cnkgHCmCT+IhGz8Uds8Hi8emWnpomoHjJCFiL22Y
HZZiwcNydHqschrdnbYIHPKQnR9C0hweFEKUdxTC6hBa0ZiDCR20oMBNcKcbyrgnVYyErwrVfYrb
WLsrGzQz+0xfIuoi2byR7VyZNEALKthyhRGrW73oObJ1Nuq2ejCRXBxS3a6ei0Ko/lSr9r9JUo2f
bn/RyzuW9iZ5AqovfNALBpIets0Sox0SKL0bHmwnK3Ydgx5srfWOSlRHezdG7v32oFcn+Y4OAPhn
0zA4/7KkCgglA4EIasipd2Gp5Q/FUPSv1tLXh5LttHH2LrctAAjZsmTnYiZw8ZD0npIvEHaDiD7T
CdZR3/lGNGgfxTxa2t9lzJxzNqxskcptK/GNq8kti9GWWWcETtlqMawMj1LYhNRA63PvUyevetLI
yJzS5oC1gfOhSBTnrz1iPKoRREdIKoIT4BSd/wh6lTWqQYYdgPvQEt9Exf1OAMfcWVGlCn/oCiQc
rE0Jh4tHhWFdOFWU56UgyDqFKBQkTi04IkG5wDOwyYvpgGKSuE9TxQocxK+enE4Xdy6+i/d/uac8
OSqldVCOhMPrnIkTrSixsVgBatTpD8zt0kdPhM5Hs9bLw5RgR/Q/jAd6B30+KuzUC85X2BWzK3jE
rcBMzZJr26H9A94jTV7dsYrvWuxUN2Z4cVSZIUEJATn1Q5CNq3AIOR3oH5zVYFaU6WtZV/BR8Qo4
KlpL4ycux68tMLQtKvmVUVE5kDxIXEmovsiz/EfhMiuWKQcGrAQicb56cRTuKk0b9oVM8KXZ0O9C
7bstqPLFgeUKJm+ja43rBPex/Ps/BqVMn2NbqCsBfIjiZ93bvINGU38dR8f5evs7Xm5ZORQ1Ulmy
4yJc3UVupppkTZMShHaiPtVTXN8Zc2yeWgMHqck0SW76kSQOqb8tXP/VoWkNg3STqj1rkn411oM2
J3F0MtAeFJ/ypDM/eVaBl2wOCadBUEaxjppXQHkpJ5g/GxfVxS0sq+DvuFEuK/nanC+yaFLJq23j
k5nW1b9uKYbHeXaaj5BeVYvgy93yNbk6IHhVSISyBL5WmDRnT5m8Wo9PcxwVsT/qqH/A1vmOmGXp
K2pubRyYK7tISlkyEgVk2ByraCXvW6NYIsMLRJ1EHXETwcROGXB/8wuTK2hjPa8Nhz0J+pHvoMJ1
oXK0sW0UhhPS+jSyg9XQv/RVPVTv9XbKm799QjFLpNZGfY/TeYliyGsXj85wobmJ/rB2P8yjeex7
RER3Fton1t7u6ubh9km5Mj+GJDEiFJM4WP18v9SZXRPAJtGptgY480Y8Kp/bvJpnEEjNr9tjXdkq
qFBCV8CzjlrUmv4R0/A2HOQQTm3m1XuaiNkbSLPsrhd9egRj/ft/GI51pGxqknCueyUK5H5LcG2f
mmFJUYZMe/NRT9v+GGnWosCDgwPzv4wo7WSBZlAnWh0+hBOHVkvz+JTrVdbv2qhIxscuLR193y5l
muH1kuGtc3vQa1+QOq1Md1hdXsvzLzjGprJktBwDJc0V9aXBXbPc4fcl+iPMX2vrSb7ydHC5vaOO
UDi4wCYA+eziwiviE+a5dBHpjyjlsfUG5W5J56Z+QXHpJcORZINXcjlLnVPBs8zZfzczO5+lVrQJ
2XORnNxWx2sAjKu1q9qZl1oTW8fw6ljc3eB4KftdlL71SsvwHGqSU1TG+gMgZeMIHH14Qbyi2jjx
14eCz6AyGMIEq9us7V1TGHXLtFDTrvZzpeoHbBXsj54adn9/l7GGXNX/bzD5dP3xAKtT7SqN6san
Op2mxq+cUfR+pNupcu+m5VZB/3KjMBrdQ+mNQHCz5rO3ijZ4isHUam80xW6IXAR/Cpy8sSx3q9cF
8ZCnkuviy98eh3cYJbeMBOxc8Oq0JoplyzY5UbFN7rV88E4gGmECxUq15ZB+5etR8CDTgjlPdWf9
ONQ2BL4p1pPTwLS+erUB9CR0pAxDlZt/m+7wJlAL5vLkZpG1/POP1+hiLtppiU+iMMxnjKSUl7yf
9N0kuq1M7tq0QP84pBnSZmetio2CTY5ykBKflnguOGtdZ2KOPUxdtONhcOKNC+zyWZCKW/AvEJxF
mm69UVL25aDbWXpq0V/4YE/V1ym2Fbgeg/YlmYbh0+0NchmgnQ+3ivGFXcUWWgbxqZwWEEQgCgse
n2nyfrid3bx5ERyiL91Uw+XK+EGH26NvTHad0SgJrnpeF6Une0xG6gH66IdETx+UqV1wNzCLjW1z
bTyuTV54Tj7FW/n3f5z5MgwhQfL+nbzWnZ4yL1U+R64z4jYorJ8tpf+t6tvVAaHtQMiTDZM1AbDq
9ark+UhOo/DCz+qsly+VHdW73l3yB8DWw98xldD0ggwOL42+EwokoMjPJ+iZg9GMQPJOJgVlw+/g
oasvg4ib6VAOernce0OjOk9TMi/pjv7clmTytfmitSMFmgGTAww9H39UnD4K6dOf3NqcaF7WxE/C
aYKiVKtfrMZW5+Da4URhSmKSNYZdEx7zXEmMuAuTU16346d8Gqh1GKACH+xoKbeEZq8Ohj8Ua0wV
G8r3+eTok46Qr9T4VClhN7y1/dg86FUt6tcZUOJGkf6yhAykGQYUNDseDUpiq72Kx4E2AW1NTwV9
qZCeM3p8u3lOLMBI3tL76J/kP1zAPDs9njr+aTEl/qBr2fNMIrYRGF95viQtC/oZOOtLRamyLPNx
zGsOjlbZ1psReTNNtjj0jlPIzkYxZIiTe0prwKBuXxGX5iisg2RJA23TpeKp/Cp/nNmwLxIjH/rs
lJZ6mO6bsBdfTTtsd3aXeaZvcu/zpyYoL3dJVQfl1JTEDr3lvYplGF96vd4C6ssPfVZC5SeBnuXg
EkHIBsP5TzLqwoExFaansrAKsRtTymC+ycG+uz33K6cJU1CHFg+5N6WC1TjRjEKCBdLwpJv1TIKu
Ihy/LF2OHoqART00nfPx9ohXngNuRRIPukIm8m2rmF3PeN7Riy9OeVSET0LQKsWQdUH4IdSXX0nj
KZ+6UOsgcrnOhnnhlclKECGXM2dZNunPFzWz4zKbF7Q4jbE8NZ3ai51mJw3WfkqJhJa9eTdf+YpI
B1KGlvpX9PhWXfpRHWmQAug96WkxTIeqgUjqI8Jh9xtb+MrMkCCjJIAIKgnfOkmfcy0CnVgXpzoz
1cjPQCPuzTaRMEerwU3U7rb4/tcuDwjYlJjAkIAFXBP/htSwWkS+ilObhPqxdegHi27Rf1NdjB57
s0zuKb71OzrJprWTfTngl0t6TDVFfL29o67cHC41fuInsmoAA6vjOzZ6tAi+7SludU+hVJqmuwRd
PpADnXNKVAfPRCNTD7dHXS85cFgoh9yc5LoqbNbVyUFrfHColoqgGbX6YarM9jFNBu7Oehp/O5kX
/a3iuhwQJQl6bNxRBEKrAZd25C1ipvTVDPdpTqP+oZqWdvbptwzP2uwlfxnZywHJ5GX/ROaBawUP
gGlRgd+PHhiIbZf3MSIMv5ERUrp9ly1bnT35kf688ORg9PWI/ihAg3WVy/3HHZxTGWwxuFODcMny
dE8hteg+KZ4TxXujKfNl4xa69vWkK5NM8+gYr0PusKwIqVxtCeK8c7UjRolF/oxAhvHNGTx3H2XG
3O9vbxj5fdYz5K2l6IOEFk/76vs1Y6x5c4nzCYS+xY9t2hqtapVP00iKuKsWUnh0+IrvlG2WuyHx
0Le+/QPW50QuMSIGlJ9l4ER8cb7EjVXX9VinWgD7wyp8fdCNT4VFM06JPPOfURnSD6Pp5Z9vj7q+
A/87KnkpdBLZTFmdzmgZrHHphRaoTaOVfl2Sa/k4p5gby3vli5poBsgslHjmgpEkChgMSZ2oweJM
Zndn9V077gfk05O7JNXVL6M+2X/rMMHcZPNCamBStkAX43xFlb7ALdqr9KDQMVo4YoNIG97H5CdJ
H4eQCp9PWa5Svt9e0QtYCcOyniAOcNNmTY1VXcFYEC83hskI0m6pPsSqWexVBJ5KZGWbif8ZgxA3
Ye2NwowP7TzB89NbeyN6vHJgaY6/l/slVWe9m1Kj04asGUzqwk7e7jrXDh/UmIaWb+X2Fvd6HTTI
GQO/dmkEgqPFxed8ofEvmhuMao0gC8XiPaqa0uxr6Lu9l7Vo91ketZvOcKrnxnO2ioxXNjAXBCcG
eAfo7LVwUFIXXk2j2gxGYQzFHgR+ah68PtpSMruygXm7oRm+q8XjQnA+xzLXG7IXwwQsZLUeDgdp
fIcnbWieJrGk3+mPNd797Z10dVkltY3WNTf9Gk/fZgq98CRkatMUibsuqkFh9tBqTD80DOW5X7xc
24+zGZ7yadmCsFy5ENG0kphkKnG0F1b3EQSkkq7DzPuCKOjPGthWezeXhZ4d0fWfHmdlKsVDN3rT
J6uPSAZSC+Gdv3/FUQwl46DqyJW4TrigztQjyFAtgE2RZk9CgWbjowZXe28FdH/tudRdtBJvL/vV
iVOrQ5sBXTV4XOdfOongyyBNqgd1G+vZqxLOxb5TsbE9GPk4ObsoSRYZAJeVtbf4lyVPJNZOt3/E
te1G4+P//wj9/EcoOnJmi1brQaNq/RuIquJ7QXnkYJdWhy9CYWxM+srrwy1B/CJFGwgZV+9A46CD
F2G7FegKSAxe5XxEd07oX9KeJuFB5JH4VcyeHW68C9fG5TkhOqZmD8p/FfT3Iu9dbcyMIK7a7meM
OHL4EheqohwTcJjFMRSp+0OXHK6/X18eeXJ5A+QfEeJqfacOqHptGgEl5u4AVdY7hqAbc1+3l+Sw
WPOW/dC1iTrsYpnRvxsSnA+IZDodurYzA7fSuufMm8aXyqlSWCtN5mKQXJYxYHvKVlu+b1cHRsUB
gKFUU12HbhkOxKXTVkagTJV2THCe9Kcpa188dYIVXCdhhY+o0OP8f/iygBQQgqJ2gfjI6hgV5jxq
ZtQagV0Z3esshvnTWIz0e/SmQQmEpuyMcCzavFt0jmtPHzAYmUFyewEoPV9prYmrZEpUwCkGkM49
7nZuf6fOZjcBU27r6X+Zp1SOAOtHhqOuTo7V59EE2scM7CHOg6xWlg8wN93QL/Wl5qy2sXGoYtpQ
d7d38NVpcjFTIqazfSESsehZXIHT5HVwY1ivmljoPyWJVyLXkFPG2d0e7to2QhWBMIqXHPymvDX/
zABKU8xWW5iBmpiviuLibQ1c+MgSd8fcWJa3ylDE99tjXpsiWSyFJyTrCMtXY2qR0obDSCTlqXP7
1VCaRT2CT8uPFOK6LRb/9cGAJ3lkjJIlcD5BNAFx3R0dtk2jOL9xjdLz3TKNIEVNofbz8fbU5E9f
pRsyvwEaRukB/N/qdEQhJuGa3dkBxNXwSa+HqthXc/XStO1JqdP8TuNWdB+R/tX9IgzrjeGvfE1u
IpD1vHCUwddKx+CHMDByKjvoxDzbd8oY2hE6iOYUtOW8tPcofUBcM4tEbNmzX5k4exa3Y4B4CC6t
m0RhOjk2/HVGtsxJSv8a+zDVk97v6/Bfggw79aNIp8I1zRWeFHOVmOrfn1ipR0sVEwAk2chqW6Vo
3VdmoTpBBf/zbiw0XAqVmd5G7FkLcrFcFUfaqFuiDFeedDpVUniSyILezmpYzaXRh7qnEzSToSaH
xjKy0dca718ljQbdr+3J2PjK19ZaorfkxY8vwZpDJ4xF5TMnTjAoUzQMu3xO43/qIS3ivToOoXI0
StEpd565VDgtt47+peWfbIlEXJs3lWwJFJTAxPVDMOu6UAVySUHaFq2/9JPtK80ct76Vhp/wQ463
6MjXNvefA65iJ2xyeiUXoR2og1Klhx7MyKdk9tTxPgRtsneRNC19LY2U5nD7UF+5QkjgaRSCMgRd
660Kiq3ezXNeNnzhMq5rrLI7dOsGoA47M+qHDfKnjFBWNwjgWVrK4D0lQWR1Xxn6jF61GVpBlLVm
6GMvnZh+6Y7zRl3i2qRIsACOIYgJfGR1UyF+jOwLTO4Ap89mQXgB7cOP8VzjApTMhmiDv19Did1A
UUsK+K93i6nmcG4WwwoqgRLtYxK7TrcLa5vGZ9qU7obe3JUUS5ZaIEPwrAGgWi2iY0apylVvBXYJ
V4jnE1STPvXq57IonK+WN6hvhWjLT+gKzhu30NWhQdtD26LgcyEaY5c59YHJNoOZNxcku6F2D2Zm
lumDDuCofdSR2IJSHovkl8L//0uFhnerRGDuiLTyB/7S8hD98Z7jMTF2Wd87gREjSx2PY/pDHRtz
Jxqn3cB7X55HwFSYb7B9eG4ICc+H0jHhmMxE04NQjdppp1Rd/Qs1Glsc89ywhoOrJnCl1aakG3t7
M11ePTq1H1YYIh6P7frzuso89BOJRFCWdrRHFC4q9oiLmfpnaQ9xv1h9PP57e8jL48KQ6BFxKqVi
ybp0qRlFE03WCEa3KYbnSDGTYteQw+5UJYm3usuXdwAIbNzXkXwFVXIRIKneAi0+T+xAH6vkP5oj
tO4Y5V6zJbB0bR2RuUD9ROLVCHTPv+Cs95odIeMeWO7Slscsc5JlnwpHse5so3L2mR3OWyIoV3YN
cBeKoUA4pSa0PD9/bFB3cOzOylovoONqNMeuqWhKpU1qS6ROFz7V7uj+hvfbbJUqL19NsmDKLaTD
0j5mrXLFIgp6umBGw6qyvB1a5tExobuZHN0uMn4WnbvsxaQtyU5R48Hco76abdUgriz4n79h3Zpq
9A5B7ChKTqWlZm9R1yfpIauxUN27AxrmJsF++NdXoUz+wbbLwjveE6tv7E5uP4yoj514cpb4CRug
0dg1iZcZvo0vOVp8ad36qSj6b2HaDxvX/uVtKEdHasNEzoEChFyQP752IsicKyocJz20tC+CQkC4
I5ywv7S9CeZmLtMPhKgVMvyFsXERXzmxnFYiJIr/pFL26noyms7Oc9NWgplqzJOpwLcuMkf53IMH
urt9OVz7rNIUiwgBvv+FaEwO8XIp5yw6oc7S+uieRB+8NBT7Yck/67Nnfbk93JUjZMuGgpTlgEO7
tpUGB6PiM5UpQV7GOLWi+DOLQ8HiJwcTD/Q58lsBFi1yZnujl3vlYpKsdYZFTJHceBWCdUOESqMd
xifq7MI+ZuMUOXe9k1j/w4JS/EWikiyY8or8HX9sm9Go06qJreSk4Xh7xyMzo0oJVSt3l7G7SyyF
EvvtNb32CXlS6IXRXZWCN+cjtsWYeOlsJKce0uJ0TAAIlHeeaK34HhaB0z4UqAN/vD3mte9Ib4gA
nn4uacvqcBRZiCK9CVJY75FrmBZ13hUKhhdW1Xsf7cFqD51ZbPkLXzsW1H6pjrG69OVXgyoL9BK9
caNTDAt29lNuwwc9MYqPXQtl8fYEr46FpTvJPgA76uzni5pSn1NAFYGaz6fmg5qp9S5ES8bbV8Ok
lht75treJOzi68H5ADW/qg+VDnqJDpJCp0zvi5+qllXRXZ8nTbn/+0mBEiFGZ/VgH6wesC5e2s7I
Ci/IE2c84gDmhDuj7yPjwRJL53z5+9HYGrQKMLMlbF7tS8NCNkFTVI9y0KQi1tlJN16zV8vk0KVG
/Ov2aNfWkGSWBjtTAxAi//6PczeHtRPnRBqBRXv/FV0mIECAotrscHuca88CD/E74Iprcy27Ielb
bjbkYUDXwyruvchJXmiUuC+LBowVCTS3HEFCITX4MyLDazeGvxYKUB0hbaVqi8z7alFVdXQhxjRK
kC2eW/iKgXUdBPvqqepGiOmz1xxZ4uQOu5OsOxRlV369Pf9rJ1+K7bFPpe7IRc0girM6TLnB46EO
X0J4bS8ZOctzaS05zQebrlBbGBun8UoHEzMIYJKISkD1QFro/OuapYbzaph4gRaJNnupqjb0O4w8
jTuMXEz8A8uwiFwfeTVdf6JfVryGFibRpxIZiN+3F0CTp/E8zaVEBqqY/IF0kDLg+W+JKLuOtVeF
QZFjn+K3LPc9pPk6RJBB6x/V0YvuIi3rsVgV1p0CJrjYkZZqh5CumdjlTpPtG6vc4t1cewYwa+K0
4fIGNmt1iUSdbi30AEMoVVVh7ucub6aHOlMTKN4iGu4VDGEfbi/F1SE54lhHsxNoCZ6vBPq8Q6RX
phPM/YKwmmI0/Qs/b3IPhjkbhGZxYX27PeQ7B2W1+sB23qF3wFfJpc7HrBHJKItpsHE9r10tiFUP
42J2hqIdKTK3nQ/HQjf8KlWKdhfHY4QSqKF+z5Y5/Bh6Kgq9WRWXD14TzuXJUAYMXW7/wisXBD9L
EtvI4YkBVq9U4lReaFhRSB+nThvfE8Xg7QR5dNCPupJOfq1bxcEyctf6YNWdsZXFX/koUnyLEgwi
AwSEq30wLyJzO/zMT2LurBfK78Pebt1yZ6akDpptiS045GrCkD+p9stYlQ2A1u36RkA0pwPBgJKi
yOLms5najepniqrdNx6I12PekGPfh44USoYjYi/H2+stb7w/NoQcnnY7ErvIOiI2swZQ403lRsR0
4QtCUBVWdPoQTrtROnvQMMZw5fZol5PlypMdd4lElL3Q8+3XaI704qn0l7pKyp0Y8vjgmHFx9JQ0
ubfcrHrwuBX2sKbajWxofQcy0ffiCKGPwdCo+ZwPbQ+ii4Z40V/sPkqf2rlJqMvE9q5PPcPxQXIU
+7ru9Ze+UY17W7i9j/tEt1WlWW0vfoWsS/EfwDPwmda3XxmrqTmko/kcYrDx1g1IVoQJ8V6YVWKn
Yxq2xexePTjwRKnSSqypBELpcBDOpz16JNeV6Hlli2z53bTp90m69mYz+ViR9+YuXVL3/vZXvthT
8gCBcyVWAqiH8vv5mEnvKhEY7vRlqpTkKRpm+x9vsH8knlds1EwvllMCOOTEIE+xtOuGkjBCU20n
NXtZsirFeFkL62ZvlJOwEbqJhh+QQvutA3ttdobkjRDdykdM/v0fodJQj11Luyd7ydO+fFiiQcEC
aAJjhn1b9OXvV1LywmCmw24AFng+1hi7XRendvYyh8hOuZGm/TTAafxjlMm4FZpdmxd0H8R+KdLw
7VZns2L0IjK1jLNZoz7UWjRyXHV4AEKabmST1z4bsTqaddw+Eu14Pi0zHnkDwiLn0qnlth/Ul2RK
0zsrxWzlkEZav+XnfHkMuG24cRiT6qG2tg02jJRIs+OjJZRpv1lJ6n5zQ7cL8cpLe05/tSBvALRq
S+3q8tphh3IEAfxT/gZ4I5fij90i1JyaqOvwBb0x/llamXkY8w5YMm56/bEWwvlhK56W7IrUXH7Q
a5i/6TheH27vo1Xcyy3ArwBzQ4uOihBAsvNfMeSWNYolYcEHdf6gsvJW3PzKonlUH1q3an1Sp8XY
Y4AT7RBK3RJ8vvjegOYoy8uqH3bpF32UxYFF7eaTeDP7vBqfUFg1+wNgtrSxkIxV84gbf7RCdyOW
WHv5yeSa3iRqdIwKIOUdVP3H4vd90pgtKI03J0sa1/bLRsk+G0aDQNKuaeuxGgmyYvxaeoqEnzTp
0/ZUhRa0DFspbG0nQjf9hdFk1fvjWE2e5QO7dKZHp7By8eyEiW761EuGf25/rXWMzO9+T5Bg2oJk
ASa1qmBNTo1M9NgMrwkOovtKiAHbhHisfGIvw91VHb6JTqeET7GnKZ+TrPLuUk+v+92EYYq6U80q
/tKHfbSxi9bRI5xtjdotbRwCNFCB7mozU173wkoZx9cxEQO+nWWex7u8V+y3qE76/jCaffsVIbO4
E747Y/vZ17bZEUy3broD5VXPHzMLjuZOTXQvfdPmVNE2bsyLnS6rjnBagFqBUYdMe77Tk2owK7VP
s1dVzLW7iw0dscvBSl+LDiPpfZVOnXn0wsHFvt0N2+7ORjBsC7FycdvYxDhYSCJ9AWaftPr8R7hW
NSFU0PavdgEkZ4BC+Y+VNmp3cL2SYmiVjfvSdJbg9ra5nDqFM5RAabSBQbhwc+itoW1Hxe5fQV4N
x7kJxwdbpLPt94j4O4m+q6wi3Suidj/WtjNu3OlXRqdFAnUGjCzBzZrAWYX2NA+qN7xGnopsbT+p
w9FyrEm/o6SmRj9hqvcfSAxrWmNjPkvlLHR1NwprFxfNO3QUdKxEJDgXPbgqogjPC9C/6oodHl0l
JoPQXPHL7bRw1+hK+/32kl8ZT7pbgT5AEQi42+pAtA6FXqpf6VtHKh/5s2jNZOeVWf1BK/Lqt40s
UHZ3e8jLy4EXms4XZ5AIklmu4g/hphVq8kP5FhHmur6oQhEpPkGlYqDxNoTYadtG3HLs6sJUD8Ws
2MOR0LetK38A1/XN0qFlPhvZYCSYqppNrM4bF4X8CWdJBe1yqhzgAEEQg+uXe+WPe1dUU+zpzZS8
6Z0oite5ExHwqXYIv2WIlm3Bwi93HtJFrDIPC/uPcuP5aAyfWvPU1G+eUwqcppUp5k/66LC4Pje9
+x2BY8NH+sF+FE2ibgkUvHvQr2ZLa4nMjWMHo23dlGzTok1hn8YgppL0LRtnw9hBOq+SD7MdNsAf
Z1MM32IAHeXeGbK0fo3HzMz9hsv9e9dmIkTKznK/caG10W5YQi/CIo107JirBRlIJ4QFLNitaZXV
c4qtruVU+nznZnpFu8EqiUIXUAV+p1aG+Vqyz19Q2Ew/Fh4sdX9IkvIj9FTdu2usaWj3zpws875r
kDE4hJWRFxEYgA7XTGjRNM67UPmcVomefowjp/8nxP9i+WIbKSjlKPLYOQv6EtwjTaZ/yRUn/IaZ
lmc82sss0oOTO2H+G2xKVz9lFO6Nr2WiQvzyjLw19lZsRuEe2tLYPBa9mU90HmXiA9ahqY8wwK35
sYb36TwaRVe+zkZXJztrdpbuQcEJ2HgY01S0b2whkI/zuFAwnCovB+KjRJ0DW1StY+V4+7xd2V2k
q6hY0lQHXHoRFqs4XsZlmrxZfT89iraav+g4+D2H1DE5fWbX/FayxhIImWpJwTbLtyrBl78Aygw4
G1I4fgFovfP9TfV84HQTxaBTOnxqlTz+EsdFv28dFRppl2O9liiq+WomdXgEmrsFr7ocn1MMpgKV
A3aRt+Z0562zIH6uhxQFgT0e08oDw+YhmpXvdDeTlCivXWzzlLpD8zIgyJTvPXqq2cbL/l7xPj9n
JFzcsfwOSUtY91BzyxZL5enJW1Iui+PjS5qon93W6J6naexcX9OL4pl32TmV2L8+ItKRn6D3Ru6n
hcffDvK0rtMvWkhD57uVI6b+lOadYm25V1y+CS7JmlR6JuqkAbm6jroGXRbEGZo3DWelR6GnMFvj
gqfJV6inKQiqqdV/bu/RNTuQwMyl5UlLgpI2DLL1mEmBL5HnjeXb2C3adFDUqfySuF3ZHqpRMnjz
2MJY3M+0Lkm/LrFnFDu9VKaXSUsbTC8VI8qs77d/0/uDf/a5ZJjIGlB2lgz9da3HWkpEHKZC+9BW
be691mE89B8ESbz+HKlpN+3HLvZsPy9NL/4orNlSXpysFlhKqdUo8cRpnH9BcK+admo/4jeiN0qf
HcZWlNk3TC+m/yPtvHYbR6J1/UQEmMMtJVmOLbsju2+Ijsw58+n3V94H2BZFiPAcYNADTA9QqmKF
Ff5QHttsGpzPY9lNwaFAXP1DjQzU+BHF02y8KX0tkDeCnFf9xsWkaBugFMe7xh/LB1+rusTucl17
xh59vpOnYP5td0WufbJUPzhqbeXE36Kq4lw64RA59w4KBOmd3nbtN82sinQfYmT4aOqprn+r07B6
tAbKFUcM6TrpUcmTPvviGFE0fcwsyp27Oreyb6mvRv1GiWZJwha4LxgYHChKQ7yQS1JEaA55bGVp
d5Ib1O0gi2oForFyUQQf+6GxIjebJSe8zSJjwKI97Sq3BYL3aQ70QDsktDD4v0ezLTdStou7ht+C
7DUGjCBthPPE+V0XhXHf5Vk/nvKssJRb1PGCD3NUFfc+1IpdkqfZ98rXIoi2Vj9+ngc72ghdLk4v
P4CxAWBTlr28ZHo/LtTBcsaT3mHJ6OLAov/JzDoydoMCXEFuwy28+WWJgK6bKJaByAOmgQDQ+Zy1
kG6zjiHSSYYY/0se+vtpDuIb4UfixqTljjvaCdJqiuUXzw2J7hOlky0Y72WuLH4FJW9RKqQ55SxW
fhzVSmtJSk6Qr9DV7apKb/dSPqr3ErSkYNdLuTLeyT1y1AW6U/mDNtpxNLt9lWmjkBKBczhKsxY/
GWbb63tpaOB6K05KzX4wGnhixqRsmb1eXnz8auqocGHJmLkAF8GwAusDlMtEKbUpsQlN1f4X70c2
H4pOnT/47fzb4kcmwGNr6yA1EsJf8ZC/SIUpvRMOzIkCfYzGEVE3kDiUWM8/ox7pQVcmYgFL3boJ
Y/uPjj7GZxkD4Q9J2pTOe2vpjPeqJg7hBf7msqYzR4LM1drTieu8RtG/mZ/LxtaPdqQGn8JuNtx5
dDgfVlcb3vW7/SK/FSB+wW4FhUxV7XVHv4nvKdnXlLF78zQ3ffu195MmQl88UKyDT8/6WWvSfxEM
za/XR708mmRa1HlpHTA6NLLzBca8c3TKxrBONnyp3gV+l9z0ljl/z9omfuqq6N/18S6yGMoHRPSC
ryfU+JdA2cbq62aQQuM0z4BBskodP3dt3e2EJ/27r73zoRZTm82kluwiNk5mnuGpZ4c1fi8ycJB9
WIXDDSKA0TFxsvQwamN8Qgtgi/F5GVxhPUuZkLo9AD0CmEXJIihQr47p8J1GRBSTOz0ry+a29us5
cTunqm9ReAZ6Y8Z29jtvh8IgZsAn4C5tK/1DT+folzb38UuFF1W3w3g1usmTcNrqnlzuO00g+FBN
JwHGsUbskDf7ToL6PxKEqqdSGhBSl8duL5v18BnJEvTLVGlOjz6d3OK9XQYcrITMnhCNoh637KGY
jjbWMRH6CcdjeefbVrlrQt16Kai03lJoCO6ub7xXkvZZlIHkAIq0oMqwZhd9yPN5Ok006iXcldPE
vaocE8IKzfWT1FTcUgbsch+2MpLStmyOd0o3ALxtg8aReJGhgex6GPzSLo4Mvz9iE62cyKLG4VGb
Owkzq0mX/5ZqZE9Hq83b206RJx/EWFElbmWPVpHtfFWO94Wqpc4BzNBgHLtWwX9LjZJeoY6k24mr
ZvkkeCzWHOwbVTKSF6Mz9COaAh3CU7I0fKIgWOc/wK+qX3VtlrgZBBfJ7aNyuAvbfvLvawBnXoa2
y0vUNZ3/OJAmF26NUTjS1fnQGn+vr+rlcUZ3AMgV5UEaDwB4zhfVaJqiK2rFOrX0y8K9nxm+dMih
m9P17Dp/i1/1qpm8/IjEMpRBqEILj6Xz8cAFSRAGZOOkdLi67rRCJ/pLaE24tWzIR6uymvmoTFGX
uaT/fXHQeq7rOwBw0m0YWWr7YyjAqiO2NkNvEL3ffQcwR3EjB7M6JEAShbJekxG3XV+otV9OcCvg
GViz8bAsVior4QwFQ9Ke/ACUn1VlarhX50Y/WVRMjc+B3kk7QOCS+i9LuuSQ0L6yn5WqzSvXzFHe
PkSgTI51SbEASG1X9IkrA5/ofkpOUeyg7+XpJ1Y8mLfay5fRoyBz4+6ISAiWv0v19SCJOrPC1+PE
kUBuLCpCV84t7b4pitKtHcnZ52P1w+lR6+cNeXerlayUzWWBqoa8fnE7Yb1k58nQtaeJl/NFcfzw
RwEMFiHnSD/OU1d/rZu+3+LLi2202GYgmoAQgAklCFq+xVKbSjMKw8WpGTHd2CP35u+t0tZuy7Hx
96NdN+0d12N2mwUF/mbXt8rlk0wKQUuAx5GCs70cvNALI7KNtD5l8Olv5Qp21062feJWypBeHsjJ
z+sDrrwA0G15pAw0SIHcLrYmMk6FmU1xfyrgKfb70S9GReiwB9gKhMMu7MuAVCFLvlwfdmWRqXsI
2iLuInDsxM968/C0STXPdtgNJ5tEKfX4AZh2Whbef/shaMrmT03dxXjKZyMvPln+1G7cXavjw9dR
mSANjmWY29VSThhWdCcbP4kEIAiWy502Ab+dnNpP2XEmLG9pQpPjWEiGvNX5WVt2AVHhC9PK5PU9
n7824H+ZKkl/ivFYqYAhxpF9o9u9/6LlSPyhMypR/R6laKOwsbK/RJBJFYHLCLrC4nPT6HL6cnKY
9wwcSx0iWI0hBiu/VD/iNh18ZyvEWLn84A0BKRA9U57hpYBKbiZaxe4dTqNtReN9Pmr5P+74VNsn
lpk0D2j+J38S0UI8Kqnj/x5qq5f2dTX2/k6VelN/0AY1kY5SXks4pQZmUlIfs8zMRV61A5mq2zGi
531kHq7v0deo4PwmEIwnCkFUwklgl3W6QY3Vopjy+RQr0fCiQnjU9iXaYvTyNb98HIMkfg4DytO7
GSXp8CCZBLj7ue/b+qEJw6igGYoYnFvg4ALGDnvTyp0cesI7lK1K57aEr9C4g1WX2kOuFGrilZ2Z
DLsiHa1/8twq36DZc/4i6tDOUSsGBEmHOcAv+vpELzcFFBkEQoRPpMAsLRKtMbWUUrMkVBQ0Ob6t
eZS+BGSfTxm00z2not8Ixy7bnpSxOHzCJkAQXM1F97xVsN925Lo/KXaVpLPb5WNMK9ismt7V7C7r
7rgG9QR/M3vWf4RdNDxwlkLnYKCwG+/V3MDh1Igq7Rvau130opiz+eu9ayKcpbgPKf4JrOfigEoZ
Kv5jo88n1QkVze0wRcX/yonue/LjG1SZMfW7PuLllcCIQsuJTBcsx7ISVo+lMw/SMJ9avY7dQU/V
+2CUPvt2yQVVyJ38O+cmOl4f9PLTUygRqi28rpSilyzrwu4zu4b+eSrUYtrneaK7yQizx07l22G0
6s/Xh7sMGc+HW1w/ONLgCegP8qmf0H6HZ9P+QJjZy+JJ3XhgLiMXAYel7kJiS1a/DE4TWx+VtC7l
U5lNzY3VD751Q+3JSH81jbBySdQGdQWgbehCFnNiJ7toTEbnndxQshwKCagsCe0DLEGXKXYXZY41
hb5xspSpnl169So4wEA+NLitbRyrlW8pInGudqB5XLli8d+8qXpoV0WOhMWp6dP5CKRiQvXRSPHm
rRvzjpwnU26uf861EXlALYABbCCSgPMRQ7/W8UwelZNSSVBArSQ8OqM+prsg64L9PDRb0crK/hGl
KaG1BgQIJMD5gHXQKA1wLfWU9/M4H/TM6O1nOdUdvHlU1dc38lRx8Z0/AISBgucm9F6EOt/5cNi7
qU5fO8qpiLhgMgmhlyPOibW6UQW/jEYEmpDuBoGIyHAW8BQpLGdAQ4l6Gtqi2ymNTiMoNYabDJvo
HVmVfIf8UbzHa5U68rs/ISeEhEpYHqH1vfiEfaBpY0Vp9pSkVXIfoqZ0p/kgTzrImXvEjDZho2Iu
yzWFgQGzliCGzbr4hFFFcRHHQhW/5VzfjWE8Hgun6R7zNAgfFT92dg6OxS/4nKhPSPI7u6jupgMC
YJtWDSsXrlDyoUoDuAWii7hC3pwXkuwq17CyO/Ekp5/mWkn+5ET/tzrX7uDmSqbPe0VSbWnjnK5t
YqrTaD2KuttFnbEbyikSYnInur7a0RnsPnIlcQOZmm9tPGOrYxlQMxBzpk67zJkpQOkJHE35ZBRV
/6OKpfoTHocAonvFCDYesNWxBI6CXBds2rLgXaDSEKoj8yq1bPzT+wH2ueS0vf6z6GzM569v3LWv
J6RCscuTBYlusY+UWHfmmkrqCYEc5xZVfFTj4ry5cRp5/k6zH05kPUdfrg+6NkUQIuCBXrfwsnBV
lHrXdfWsnCIU418wpJDvM7XC+JDGCx3U/zCY6GKgXUDBdLk/28YuJ59Gx6lI5rh8kNGdPGi2hKpw
JKXGxnKuXOVUZsDH4S0Ezuoi8RzsDtGjmKvcNGJnnyD+JJNoO+qPqhqkfYf6+DvtqcTbaBBvcgUQ
fvAJF1fPHGahXkipdrIku9pDVNBymMt2vBfKE65Sa9YNW1rZwK2vfEJgZFSueCBpLSwbYpNVd0M3
69w/Ual+59lOlZ/UUppbHjldfy98CmARloK0gADKAnUQP+bNFWOTHTjzZFJfjer0bsj7v2UDw6NN
qZCzPxNty01o5VQwoJD950gQwC5OhWXn5RhR0zqZWil3v3shP3dLDdLojuxpn/K3ilXpvkXRft4Q
Vl8bmtjDws8XgD8rez7XKDVi5DZi7SRZUvkMeitLjpY2ZfYR0FrygwxpgGGbDf8l7jFRy0GakaIJ
FffFIptB0uYhd/hplsxkXzdW1h2UaPaf5sCuTnKXFvVGQW9tDwlzN6FlK+RMFlMNsHKStUZTT5SN
pecIux9rXxV9nNwk5pwlGwu70pMzLXEkBVoDpMayETYqJbQxmMrPiHMF93boZObeylrKBrk03xOg
RTe9kqBa1mbtvaRZQfQhLKXgnnqK8vH6nXQJlsMdi8CLPF7wECAjnH9lW0uDBGZ0+hwFJt+66FtN
d6N8jD4W9Tw+8Kq0d008lUjqmwMMdWNEJq8c6z/gJqlZYzlT7CDYb2nBX0ZQ1JgpbAi5Js7csrWk
1IDhLKOtn324IIkb+SVhBWCtRxBA1IPVQfqUgK1yownP+I137/VuPA9p2Hxks4Lyw6lbOuqAYktC
bLtaNn35F31oEPihYTyicWMdQyXJPuZ13h9aNdJdswvq+8GI+42L5vLw2SokdnpOglV+IT9MaRwb
49wenwlo4m43RmDgRsojL+hSxI5rq3Agm0pWtyxiLp8N9iPFWeBMtLhgH5xvh7xs0z52yuF58rX+
72w77R2coEb6AnyfJ9jQAyt490sFwpTqFUE5Bg4XFUt9yvBJakP7lAXKMawTVXWbNi6gsGX2x2yu
/J/Xt/zlYRdpJG5lqOXxBryezjd3eDhHQ4uws4WbQVv87fveoD5q+t8GfMU/XR/q8nRhKwzAh/hJ
2MOylc+XU88CHts8qT9grjXfdfqY33VVYSUHZ8j8ez31h1MfdvIhbBOt3lXoXX4xtDYskElXIi/U
puJ3lChFu7HDL/IgGBdgTzW6tmBcAK6d/yy19qsWyEv9IevU6i804hGuE72M4vb6/C92k/CHIo9E
SUWo6C/JzK0T5brid9MHWB32cNTzkBOjt6ToRhPkf4PZNG/+/0ZcLLgfm60+oRr7oYOp0ewkW09v
/aBtHiPwMMcoUo/Xx1tuJuFTQQcIgAGgcnbx4q2qzEaC1BRlT2WuJ3c8y9pTofknJUzeTQ18HQrF
YURa+IMy5vlHS6tsyoMyy54iy6fHpeNxDMQvLTxAtNiW2635U0FAbtolCqIt16e5vI7E2LROINpT
4AbrqZyP3TXGqA6dnT6NIz2pKK1MaICZ7QZmp5SoYtna3xzx6e/XRxVvz5t7WLBbXykK3Om0tIEM
no9qNUorq6Psf+twjMh+6XnZe6Dd/NtqqmTnKcY2LvuI66BhPivoVTm7ag62NA0WM3/9DaKsT7gn
9Esuqt30snp/nqVvaGn74b7KHZlMpAIg/megmlkCuTIrH+hOUJeH69NfvkP/OzYUW84PXW5aWOfz
V2gzqz2q91489v3B7oJ4V8q+cVOEvuTcWkZi/asI3j40el4f5bwN48Ns1tLGz1hdgTe/YrHv+qYZ
mr7BAXHSima4TbVyBN0aaXP9YkbR+HeY9Rh5jrjWt7wsxfyW359GFltdNM8uWFGpn+GrlWjSNwhf
OIeXk669NCXZBM8+toHXV3sRcbwuNrA6UjN4CrCixDK8eRaMyJCrOhhCDyBxLX+U1VyV3FHBbnZP
BBI86E1rJ3+JWYdjXubN1kWyuCr/d3hiDiEdi/7nkn9nzUZJXFsFnl9jhuiUWXya87z6njhg9Imy
cnMj5l07XNAyeAVoFuoctPP5atLkBENhBfhlDPawnynuH0C0xdq+5UqjH6tL1rjvY3uKd20B4WpH
NVmqNmLhtU+MrxA9O4Eg4ik6/xVzVXZKMZeBZ+HAfTtojr/XpsbYVyag7esfeH0oAVgixyatEX//
5gNLRsr4sxF4yjgkX2tVKOWoDuwfpe2trbxtbTDePmJryHUUHBcXpqbAjjdbDHbx8RyfKDTq6U2Z
ViXu7kpkqO/LgV83D8btQKp5y0lfFqvIWz7MjV3538KqVkC5JFo43QxSE8wHqLiD9b5H9nU4UOrk
268EsqU4mtq0Y1AIlSWjQt9ysNRkn5Sl/TyFQ+AG/vR+4V9K/wRRwvgDxcIl24/iWpD2cil904nT
3NKxEM9L+yD/7OhhumUks3IubDJuR8gNML1lo0ivEe+UMEr8BnIk3DHP+V4BbHbXzeVtM/XO51yL
rBstkYbEtQusxjfO5crOIVTkIhL5D/9afMuSDhgAqibwWmWKb5tuah+6ECgGPCSe+etHYpmJii/J
YNTCaS8A41s6TRnUZMgxO4kXtqjzD1YgWX/CMq+jPf9/dciGuI52cyJT0ezmWS52lS1AdjnYnH5f
NeW77erEDwIlCjlNtM2Ai5wfUj8YszFNFbZWqQxHmBXUkLIQsdZybLt7hTXYgoesfW++NeVNCADW
xXpnSSTVTWhknq72/wIrm7M9RVZH2zXcfbfWLEUnH8rOwfc1+7bWtoZf+9xCdk/UzigJvGYQb26l
QM10JY18LJmMWPuR2gNi2uGs/8y5+P9c/9qrQ1FdhZkvC/1L8fdvhjKtoGs0p469Lgolfyej4ZO7
yLQOpTvKabWR1q28p4T89KAVHm/6WItMUlfHeGyhKHjp3Gn1x6I0MvnZjM1y+EId13J2s9P32W9f
UZpjbVCCebk+25UH1eYd50EVpVY60+ezLQE++0Fqx14Z6BOgCISO/5Fr6p8trTH6m8wcwy2A8+oC
CyCb6IVQxF7Eqyjg8YETKfb03JzGnTkaVkrERvfu5Mej8uP6BNdGE0UykzKvAKQvRvPbsdbGqEpw
Dhv9jNJ8FczWKcvsTP0VDYP+/jcG2R9SZxn8lpBjOV/PtMvAD8lW7BU6dmXuwC2Z79ummG8rqwi3
UCbrk/u/0RZBp6/Co1aCKPa0FlmOl6maa/8ByLTxx27DLe2DtcFePbMEJZNS32JqBgB4vZfwFs7L
xG8/jnEa27u5w5z2RYXQbWzcumsnQ8CIoQJz51xgwij0FdJUT5GnSlqfuUaJZI6ag15yM40i3DEY
bKfQgJD2zR/EgYf2P5wMWoNsGYHBw0nj/EuWdO2LoLQSr2lq62djTdZRiYfkUEiN9hIBTt16ZlbX
F5lLoeiHZcBSzaLVzS5SAU17g1LL895J0A5wVcSThl0mV5st0NXhqO2jQQIenif0fH59GfZtiS61
Z4YaTNemVuZk18hWtmvtod6wHRKLtchR6DyIzB+GLUWlRaA3+W2Tt2mcek432NWDPEWz9jBA7diI
XleuMwemGJ1N6Eh8vMV1qllO0NeVlnl+NprpjRLpRjy60VBPN0YlzfN9YaX6luLJ6qAIwyL7qCKy
sAy8Bi20ql4YUXajnyN/NoLZcaVuHJp9WySaeaMgjrtlNbny+XBypcOJDBpF+WViEiBkaKiVnHiS
UYeoxigUQPWanNsvIwiyOdyb6xfp6ix5qyCrgewH13a+Xya1HoO5KRLPqKbhu5OPt1OgauWurJSs
pcQ9tFvJnnh7lpuGdhlUTb4oQJ3F26QARo8nBGq8OSvyj/rMbUuJdza7nVFxyz7RMQfVLsudlb3/
VUZdGEVWxNp5Gpc93RlGmo25QupR2s6qG6NESMZKmkx7Smdc5HfhqGpR5walL9u7Wsp6++v1xV77
uuATRPrgCI1+8fdvghBE43rkTMzMU7Ok+GP3jvRk9prp7yCoj8f3j4U0EAmDiEBASJ6P5UjI9kZ+
jbdmUBmPkZLnX0iNfN+N5fbn9aHWrgEhaUGrjm4H4eT5UJLeEoogfO/lfqCM+2xqreAAp2vLWmBt
+QB4gaQiONa4cs7HKWpTHfTWyr0gtI1f9K5tTCW7HNmOHC/c63NaHUugxKmJCHmcxTuB+JWJMbeT
eXZjpLeo7xTPODtbFooR2ha7bnUsbk8w2jRcLvLloENzD9po6lUJ7ld3STI0xzbnijgqkMs/X5/Y
2vFTidOIhR224bKSihZA6BQG7qRJH5s4f8iGa8MaOSUDoiNuN45/a10b764PujpDYClgLon30cU6
/3KwEeaiS9n4ddLoj2mbdn8mo+6nvdGCR95fH2ztSqNWi1AVeRq0nOWnE6AtRWbnx2meWsc617LJ
jZQaBIc8qwH23zmc+Zvrg67NkCSdvhVSs4IWcj5DB81lKdJxYLXluojc0QHeWmiT/VAG1ha8YXUs
wedGVIKagL4Yi/Kfqfqzn3mOMdCGNuGGHQpjwFZK0cKthuDaar6qADI1kK7Lwx3pVmSbqYmeI4Xw
7AbhoTQDClzXByWrQ/uenPidfTiRmENTBzz6/4Zc7BYbgHWJJVvuZQ3qJI9RqvU/cKyqq51dyd3H
oaJpdP3rrU5S6EBxKdOtWQJG4qrtmyFtC8+U8eWCeT5+8KVIid0eP/e7SYnzT/9hQBIlLjEhmqQv
mlDG3Myl4mSFF1phdhz4nK5pRvKuy+rmgedp3rjOVif4ZrzFlhmMIEv1IC+8oeLZY4Z8REqP+l9i
7/xnqpT2Rm1THLLlK0/ZnmojyBgQjou7emrYLkFTF54lZ3W2r81RhRdX2NVGaLh2FogQhOg4Mjv8
+/zclWPndAEFHPyGu+p7qmjSbRNkxUs7Oe/DT77uSoG+JYDAZIf37nykuRUsl7wvPHwBY/WQgtP4
WaXhZgi49qmEfqCQ2sPu66ILHeRxjH9N4cVWHbxkReV/iuemu4Vl9zGvam0jKNoabvGhBlC8QEbj
wqtt4cDXZ7njFrkiFdT/1aDcm1bzH1JOmFBADMTu59stQhPiZmfuVD33aoAI+t6KLe3G9LO6+mTU
arKl87a2E6lJoJoGdV24r5x/t1DKqyQIhwJxesN6jqUuQtCuKo2NJ24lsSU0J7ikQchNsszzhrFP
/GYycq9DAt9/sNVQ7o5paVbHkszlsTVwsdjVfljIEIHKLRHnta/4dvTFmydbjQhXbEKjWZNfgiIJ
mpssUwrHTZArkPdOiQPT9StsbV3FggqwqWgOLq6wvDYRIIqV3Bu7LB6OqqQM1U3ey1vIwfVxyPzg
7qFWumwEVm1GQZ9UwUMcVip/O5EylM8O5Z93SrO8HnChzILysRBGXfraxtY4FXPUcRKqKJOOYVbf
6yMyS2lufQiLws//w6PD5hehLGkQLdbzjVmXsy+RBRaePvp95aaDX+ynIJ1v66rtzF1oOFtQr9U9
CvgBHgGYQdp15yPmlZaUVSMVniQN9b1dzM0uB6f1b6YteOS0Ni/YhaV3o8rLd32zrEWdxpuRF0e+
bvNBG9Kk9OYmtg/SOEy3qdRkbtLk4XHGsPKbU/rS/j8MCgRUwN6pbS/vGUR1ygBL8cJDAw0dIuwF
bbccICjHhDJ7mWu829mDvvUkrW5YC2NxnFVAvhiLBLdMhpJOecCFY9M7OUpdYtkHgXnbePpW1/TN
OIuv6cwyFYnYJGgZqgPM1ug39oGKUJ2iKX+I0Ch/SoK2fby+qGsPLrLkvE8m4ScQvvM9FKFWBoJP
5A9zJo3HGK05+abSxlJ7RC3VmDau1dXhNGQyReWelGURuJA1NN1YO4mHBooq/cLFqkue5M4ozd4V
3eL4+/XprX08FL1k+i8wMoBJnU+v1Ufe3rDNIQ3VFOoUJSUgrGrH3HKIXbux6Q8IRhZFVxQCzwcy
lcooMK9OPSspol9toQbzbQGFML8pIUlByzO07vb63FaHFJmfjlQB5cHF3GZ10uTJaTMPS64sPDkG
2PZ/faG0zX3QYiSxS1FRqzfiiyUM7PVaZYZgMSDJXlqJ0kOvLDmyJAwB58D42cygdm+IpjLlr6L3
xbzP9DRVj12P3OkpHVLFQg20bjUDDTx9CDvXKuBuHeuqCaPHiWDvy/VVWdth5KWAr4UhMUXw8w/R
tGbQVYj/enoZzJ9yOI29O8XpdBdkjvPp+lhrR5a+EFAivgL1ksVuJvtt80iTUq+Di1nv5TAsh09q
q8e+K1OJ3zlJ/MO258zcGHdtV4NF4wgxwUuABZIKLVEIh7avu9T5Com5laKdgs/qFupvbY+JEAgp
YUE1XZa48rFupbicMq9B+crfq5E//cNoWUbW189/GI0yHa8v6drUhOYLNQ0Eki4K3lZagB6eIja1
lLXjS9jOdXqsCzsfdtcHWtsn4vBopgDIXmBGeMGMOcnJStsk1UK3V+qou7XlqWtumnAa7I0Xc3Uh
kY3kqIJSAUN5vi2zsscO3gThlrfjeIyQ6nqwZ2zZ3KiNLGsXh+Po/5elxBdcNN8pZS2Nh+oEYJms
SrmnxHifHebCpxuiAzn/e30lV6eGm5cI6NiTy9pakpVoA7ckv6bURrR/uhD31Qhx1GGntmNo7mPw
dFvmeSLCWCakYjGFyL5ghSyOXpZoRTIhp+aNFvYhhhznneubc7O3ZnuCnUv/7xG4nX+bxUn5TF21
/HV91mtnnzSEYizJKpnq4oPiqsTtTsfAkzGTj1y/lZUS7m0bwGQqgVvJjVkhnBlZ5tfrA68tNwhj
Jg4gl2tuEXvFU8wzSfLv2YUkHwjW0aU2+9Yx9zSDmy8NCLZ5I0hYnSsBF16TQhlnGbPLZan1Vitl
XptbQ3yTOLBV7yWp7OqfUjyHSB7WLQ5TLhJzyVaQuz42N4HAsnEjLNa5SktjEFhQb9aoCARGnFkP
OJIIdI6d5t9HO2w0t9dA0m10w9YuCJoK9Pwhgl9yRmRzasxJaqi4x0hO4gKeNOODbXLxfYQ3E4db
Jeo1AAuILjhVAJ84tktOVdkgt2wnMXX3elC+GmN4pw8qVXe5G4PH0KqTH3Xch/exbNVf1STHrcVQ
s09KNxkv13fY5ZLzflI9Y9Hp/PPAnN9VSjQW1gxo0JP8psIfXLIe7DaLQ1hB6Fu6JZgSEPvO2Dxf
H/dyZzPuq6gzzw1shUVA04O+iHrLDj3N6sujmup+fODgGu0ujbpZfOoy2YhHV3CpYkw4LDQGBWdk
cY/I84jQFEKOZNptYrm9Nae3KkXR4YsjaXXt0loyrfsxcpr0ZvKTP6QJjRO4ajyWW6zByyuNn0IC
gLM3TYMLPqRlwXU3Oivy4orMZoa48rccojm6zypcag7+aI7tUcKungxByuyd0Sa6dbz+CVY2IT8C
6QPYGpRsLyXVKQ3kRkZD34qJYBHRLtrfudYZbpk05sGKsBXAXRPQGpt48iJz4D+mAVLjZCnNpsbP
ZTQgdDeFCgu6lYCGxRl902Er1blFUHQMvXm0TQQq9FLJbqjlITN4fd6rAwn4u2ibUhZcXKrFJINb
UoLQq0JotggNJ9Fwk1ppvYWr2Rho+WzUam0aVVwxkOZUtxFFCnSUUZQoNz7k2lkCtYOSnYC6c6Gc
r5xdy3KS2GPkNQkaby6VLlk+6mhzDTeVCfEelUK52nJ9Fcni+aPMroETCoEGjh3KmueDVrRqpTxQ
Iy9ADyR8gEI8/nKUNPgwFvmYHkFVhKOrDXN/zKfKTDa+4ereZSIEBILUaC5FaNXI6BStqnB37Lvi
q6WFw2MftoFxMwbUh9y0CVHMDorYnA8x1VrdVcZ+MHOYB7byNy/lttpf31WXTwjrQUSkic4j/4iL
9s32bXU59n2njL14MPKvqTzX9FrwpDuYGefo+lhrGwsRdlRMKTJxpS2OStiUSqPMceK1UILGJ9RZ
VKTC63p0too/6yMJswrhTnoJtIzQgGzDhlkFujntS5Cz7T+MIcqtrsra8hErU78DWsCfi9pEnKpN
ZUkJ4B41/SCPYfFd6tvf0zxZwcbWWZuSkC0mhuUgUAk5/1CpjxBdhs+zx88Y0gMqrR064/QFmg3k
2dodj8gfpiw8OMBCFs9NZoKDz9Fk96IwtKaPTjGk0U/0pKLYxZSxjD4kdtj7cALlqjv2Uhuc2sH0
t0R11h74t79i8cDLWo81Q1bFXts28m1vpwgEZgTO+3ao9XsjNdQHkBVdv5FyrQ0rLgdhOASucAnY
iGniGl0Zxp4VDnmyD4JAv0MuR/4Mzgo3urlDTuIR8uq8Jeu+tpGQVAdzJPRyLnoGUTfgEl+psReB
j38ATEn8oloYRwm9eXMLUr46GnX01xIEcNxFxOqEEzT1YYw9dMPSQzWNzicnKidKeGP06fqhX9tO
3O5gtgQ+n/7S+b4t+rzSjTKJ4U2FCDtiFFC2LiTQON4FTWCou8bSAOGWSZJGbgANdScroW5/vP4r
1iaMSIhISEhJwO2f/4pa6bq5hxDn2T4iSDt5jJTypciiwXK1vsD09vpwa08bks30rl+p5MtXRoUi
1g4pT2hJoedvb8hfhw4XhBjRxC9guuON4dZn93/DibvjzSUeVPqkzFmGva2pJfUBLznLeSnnGXgF
yW209YqtHZLXkpJAjYuY53y4rGlttVaKwDMxt0kfM1X2G6Qf8bmJjnXsSD8svxqMQyjVZnlzfWFX
Z0qJAkAH78dF6YxncBqhRQHXN8zhIyZIwlFFKtO9naP5eH2s1Y8IKxn+n2AnXBRmpwHsbc1YYaUM
O8zOjIeq7GQXmH64D63RencDW9AtZLDbcHNRN1nc8JIeTai9SYE363o+7sPMDJy9NHfBxgW/toYE
75TTKUzwniwueGtowdtLXew1bRWd4rrORNFFSrJq16pqp25Ma20ZKb2ALASBC2BrcfScrM/8riJc
H+k/YdI068ZPaSq0g20P8dd51DbfjtUJvgIabZ5kIvPz/aklFENNQCJengX9TdqHTrmTkqJFHhRx
nv31XbI6GI1l0VXjwVwS2bARCAqEF0MvVLU6O6B7WEyuisRIi3Ad4lHXR1tdTCBUGLcJX6MlWtNs
8K2vIyv0BloUT1gqlE8KiM09KJzY2EVyRKz4/hEpP4JsEhr0ZL3ni6nAzpnijvwGSd4czZ32n1H7
yUtedcNBGfpwYznXJvhmuOXLVJum1P0PZ2fWHCfO9fFPRBX7cgtNd9t4S5w4yw2VZ5JhB7EjPv37
I+9NjLvclZnbSVktJB0dnfNfGqSdvzaYVh3qdeEZh0RFyPs4+3elmvDrv0xv48JZQLTfNCjHBZ49
RkUsH3KKPwHC3VvSxv6uHm3px8Ka/kOopj1I1ZhkcTOjfP05WzvOWo3GwtfJrjUZCKWVn/piiL0T
mb5x8/7kLj12OALWRopH2GNfOdBRhppnKhZfS61VQ52a31kAs4/sVPUU3zX6BmFt1fNXLHp+vD/0
pXWk+AmRGMo7eetu22BOV6q4fxVf5WB8K5VFzX076YvI1BY8TRO1/PL+eJfuJGqdfFgiDLXW3XhF
UfVWrSzQMxy7/UVpdagPVVPU4WQ3xpl01jt7caev4fvDXjr9lLz4b5PafcOZRiwFZpszAqQcF/1m
mSlEBZ0NianOhVJdORsXB+OZsXk0w4Hfy7cNTpP1iZqWoNSm/isMaE6I5Uxj2DnmuBz/w8zAovIS
ADQDhPj1Ri3VrB5yq8SyJoEqgfBp9cFVShpGvZX+l4TiN/4OyAzo/j3DsVqSap0QEPu6KGO7nh1c
fH7YIq2f0Biy/EHiYuDrU6JfYzxf3KQI7gC+2HS39h3RZXGcnCcxD9K87b6Zjes+kMiupzVDM/Vc
UVh3ruyX3YgbeJIzTx2PU8Hjag+1KkiGPaGkVKiGVY30xv2imX2KmcV6N1eiuJJ77w7F/4/mkFNs
Cm2AsndXb5ErIE+sobq31Rnf2QRFZt2XOPDEodCSLugha92urW2MV3bq24Fh17FpKM5y1KAxvd48
bRqXWWEu1X0ep/I2yZvPIwvbQ7KJtXNWLKQdolz+rtnMbKlM0kcHNsKCosf0etAKzmps1Ul9n7iu
BGxYGl5/LDNz4R6xYgP3v7lvrtyOlyYKQA9pKuQ2gP7uJjq1SaznHJV7or12NMreO6sGtlsJ1mtP
vbTLAPH5a4Pu4sDviaIVA5ucRxXp4m7QJJ0ktCFR37fS6MMpWzUzTJJxvc/Bm1zjcZt8tT8KZtR5
aagYJj1kjiZmB7s40LdZDJjF8sJEA1GzCafH0IErdbn24t8fDQbyQGrTWqAWxVnczao1tLicqt4L
0xjFllia5ke8yCd/M/l6HNyhuXITXxyP/HATcrZ4l+7Gm3NdU2bheGHeCOfY1+zMmpdgCGxoCaCQ
Xxluv2i/p7flGVttgZrUbndqRFA3VXQvLF3Rfs+UoQ3FYGcnCtXXWP4Xlgx8HPPCDYU0cV/A1XoL
OmZnYpdQNdahSfQhqPXhL7ktbAxas7Q1tzImSMd9T9Vq5zw26sULFwzM/cRs7NBMsVTQtbo62gpq
Xg08+RMiPPqVIPp2foy83UyIVXDb70U3cSus9NievHDKDe9oa/OIh19yjad0bZTdxtcTD5TGOHgh
cUyL6PDZx9TGaeD9a/btLtzmsu0/3piAGLZt88fTvZg1Q9RG54UowW5mi7NJjQQ5AdcaxjAbes9/
f7xLs9pQTdRBtgbeXloGTl3bmVjmhf3q5Mds5f1MOVE/vj/KpVltiGKLhhXmA/tR1FgV3VAlbtit
rn0uoPKlfqfXDh1+Q5LLg37523lhAQSIH/Sbtrnd7XEuqrPG4zJoxXGd3OZ+sGV7D+s6P7w/rzeH
mNwEMwz0bwhVbPndaiWFZg9GgRlWu+ptoNrcoUtX5yGIo2tKOG8c0TbHL8IttxkKJSij7fafYgtF
6XU8hfqkzT+X9GVPljcqa1BpuvPdrMbhififhUbvpqk/NFb8ONi9/Sup+hE3IqRXzSt7dX/Zbb8I
PgbYMb4xou672Yu1xG4gnoujl/bVTWX09e1Clnag4YKmvL1qtxKN7yvlg0uf/M9Bt6325wHJkqYT
KNIcUbPtjoPWxYdYgVAw5Xh2//3q0ivgDY9oyaZe/nooq+PrKilDmWmToXqD8Sm+3IOsqT/n9TW9
oUsTs7jwNg8Y2ql7rckxLkbFGEusP/oMQjdvE9em9un29hGYfntNBvHNkWTxtofgJlVPB2avjz5h
OSKHqi6O0KGzBxWlMLhJqL7k6D0cq9z5S/CStm0WYETMDNlFrtgtEP2xbqAg4snUuQWk2erIk85L
iJJHfWgTsrL31233zN2GgroAlYYUbINL7U6Knpp6UntTHJq1k7ifJ9i61dkq0qa7MUsayUGJ9Yg+
YpZuYfwztTNeZO//ggtryZNsA6iyf2hl7hJtVRuMxMlHJdTj2foZd3auHZbKEE+xlTXNlSB0YSUp
3TFNFTgskLddCUFNVvhIg0omUTQLkJo6w3JncDa8fT7Os4dYWbeKK6DKt9+Yg8HLkwQGaDM0t9fL
WZcFqkTuhjCYKyfQq3U4iFkfjytknCf27HgYki5FvEQkV6a7H3mTZvl9SrY+JRz+XZ42xDZOUSBr
ogpzh/W0uUp8zzyjf4AlBp8P38veC2y96qK8SBFN/LuV3RruvPm21yFcSdAXr+fd5U7ixFiFRmrl
ul2ACWX7D64mRjjRyL0SX7e/9Weq/XssYMe4tNMu4VX6eqwMBAdljHSKkn7S07CbECtBSli2N6WR
6cPBa4s8/+jayXwz5HXi3JEyeMnp/Qnvgzw/AvwUKDkCIE/VfZ5qpEpZFF4+R/AqmnPs6ckHL5fu
x1z03gegKMPRqnTv4/uD7rc0I8Gz5/22ba6Np/N65gO/ZnUE4KW0BSH6C3Y45aOjB7lqCJVcW4cf
NWEk/bsCPzW416Nuv+qPEOUWqaGj1DxHc5evxYu2OqV1mIFXWl9MGzZxwLN6/vT+TPeRYhsT0ApK
CVtfmofq6zFVpbEmvS9lVCv96oaoG03TAW+0QvPdrJ+vGShc+LCAZcj2fhuN8dp/PdwkqKLWsycj
PNjs02QNyefC5N6epJ6KYJR5di1Fert/AF3TvEA40SYb2wdjRVO91k2zNdJWIoVvaQP4sLYftBs1
URX7PHEdPAyIEVzpauyhFdtqkpCB7+TRAzJrjy7AM6Gz4kzO0ZBoyme3i8fRz6rM0Q7dWj/pbutA
aAOK+BT3sZ0fOzPVPscKmjE3QBWHa5aUb6MWmRuRQ0NancLrnrTgTebQ1FO6RG0+Jt+gIye3RaP+
GudGeeZQOY+oHucfua6u1bTeBpEtZdx6nCjHbBYxr1d8zceqb5V2juKlXo56ZiSHBOT0Cxg17a5O
0/zDTDf93ozX/lHRbBTF3t/gFycOoBdxPUIZahavx48nYMqWwzJQ15qe0Zj3OqRzJ9QzUNSw1yBN
svKlNdryF+jF5uX9wS9sPhqDNCnI0EHW7wW2UuQyx3hh8mW6KiEGNMV95y06LHM5DYfZGnqMANXu
ytP+4qg84jZ5oA1jv7sjFlSREJhw5iht0iyUpiMjB0OCg64WoqPMPtQnYuY1D7A9LnDb8Oh1b9rW
5nZFvSl5a2pqDTgpAoRAs19upDtwW1kTaHbqPVXxkoVTsyRHq7AelS3z07CiO/2HDw5agSuLdywP
o9erTfONqIn2faSk8fTDQ1MrTdWUWj9NxY9xmrUfByX1ju8PuqWOr+9JJg6Me3uHbM47u0ERfRlW
bXAXLvzOPilIfwgfOc745/vDXFpW0koavwgf8Hl3ywoTfhOeLlHl7peO6OVIJOhURRXBomdOEhh9
oT1KPIbFlTzgwh2xlRPdLZ6hGLw/wqYsl7jIKnaxI8Qxrob4aW67T3Vf1Vd27qXDyjg26j2Ua8Ex
vl4+nojqqPfTEgkcVD71rZSf9aZwz0pS6vPRceT4mOidx9sLkvKVgH1hltz1kORQwiNU7lcxXvG4
pGYrIx1Jdp8DNEf6lDfdrbFq2jV/8QtRkeosAQEuBTUrZ3fVG2nprknWy0jrJp03iDAOqTnoNzyx
ATFl1U9ddY1/7SX/ZBq5+OevN9LvIjjC4gjfoXn6+ivbPOLXSXPWyJxiGR/JKWGw+Zlo4yRY5Oil
d/WUjerBAUp7TcHkwgqj5Qv0ht7YZo+1y6xGI4f+WCxcx7jUKD5Wcul6Z64yAy/tUlvocoyn1UFR
Wz/Ppvoaw/W3a9LurBIWoX7yqsbldP/hR7OI57JTWGXPnRip9izlkBhwk+9rPVvrYFZk2aRBSx+m
DpBUS9SbetVycaAAYesI3eZpG5qb+vx3tS6zNiqysjmM+uyo05Wr60JccXUOHb1ZWOBvMoh1U1vM
DH2J1G6WX10zNgNHbfO/7KhvcZsOMEwlg3NHHrjbDpNVDpaWVjKitJA7obaqVWgaqArADqny+rRY
o3rl9XZh+0NB2ezjaR/yMN92yR+ZLqLGIs91uUYeZSGMGbtpelhzR32o0bV+HAYtqXFDcIz2pkjt
+UfWqfiIvH8ILhx3eqRIlQADoQKx7yOYsPyVwcpVfsIEf0ktxuxTjClgi1bgVJZ/WTXavjGRk7wX
1BduebsrIod0CL64UqPSbuS9MEZ8o+UmhXlTJ1V1De514abgvbbpovwebW8dhilDVsZIuUWukcyn
3DWXjxkqxi+qMarnxV0mf/QKeeX1cmlNkSIkxQanSDN4F9K4MZdGq1I1yvHMCPrOM297IVNfE3oV
ArZDohCo8wfFzcRjbLTJlUv40pwR9dm8r34Xr3fDp7OTAh3WtIgipPNPNa7OHZ2h9LYUmtYEZNhp
c7Dl5rXx/j7a/u4+oJBqcHgoRrwt9LqKniZFN2mRLYw5zlCOWMvxoeOmRn8gdpXBDHThZPG/7w97
KY6iosXtQWDgptwd2sVQ60xXOJipUhgHVG+MZ1eqXaApsMcQNM/DbqG7aJRLeYXkcynPo/XGoaXB
SMF+38W1VLod+dyv0UT5KgvG7ej01AU6zflUesWY+/kEGf3bgKpTeke3HghlAaMefcNY+2sDsu0M
0wik5YNHFZpHu+qTWZscoEmsUVp3+GkWuJBBdUp9qYr5IOdu8Gd16k4oYno3Y44QS9yYqt8b6TWk
0KUHH0DATVhxq0cDmXsd1NDeT3LX4pfUytT+kKMtfizFogR9n2TnTC7GwVHsBpzL2FFFXzPZ3HoD
ZRRtTjiR72+PC6cBnCAPbWAMSDzuUa4pN2DuzjprhBbZ2aIyFxJt1vmA5qR40AsVVn5dp+2VQ3hh
VwJ6Icr9Rg2+BYWndlPTXZeR9JRehcTcyCkoqOwkYWO7tYWKeI+hoRsv4pCbGlXDK/O+ENWpQdLj
oRmNrND+tW8oVO5GRBijVKrmUcRr63cujFW3crS/z1U35xLa3QiyYQi5O4Fms3QTrT/uMMx9I9nn
UN04kcKfCXj3eo+Vqd/LvKiQlDCM9vT+Al88hWAKOIYkcbS1dleoUjdmr6gaK6xNWTCZ0nrQtKJo
fBdr+dtFadoD1AfxaFUmT+yF2rpvtQ1ctPd/x6UPvjmr8t4DRQam6/WmL9Wm1ax+2/SmhsteLbND
IqSOQX2mXJnyhXSIUg7FlE14nKxIfz2UgRPNCA9LjXhs6R9au+xDPdO0D+9P6MI19mqUXTxJ2g5Y
xsAog11qX4aljL/Wju4etc5FDVIb3WenjssbUF3dwcCU48v7w+8PLrxjtih/8LdsFIH69STJBDNr
cVcZFV3s3btO2X4t2iX/osoqy7lJdK/20XE2r+Qn+1ljcIXhD50RnhXYbeybPxU9n05H7zMCuLmC
hAep4/lG1spTUQ1iPEg7ExRaRfvcDu7UHcqC6tcVOs5+K22/YUs/oXjwmn4Tszxt7j1ZaE4k3XyC
WEHP1DxoXQ7Koyx65y9BXuSedDNdZIpADVDJ3781Sw+JaliDTpSQ8X+uqrwNqj6uInv15g8SZ1eo
e+41efl9tvB7UKq8fGuW2d7H5cQdc2HWtRsV4I8CT7gSPNkwOM+NWXQPKIE6ffi3GwqyNTrDYLhZ
XpL91xuqFT1Llwo3kjEkb3Ucxg/ponaRNSp9duiUvnnGP6Ber9wEb/cxw/6mh1Jywx10N2wxWo1l
lqkbJblu3WjGiK02Oaj3YUxH/VDV0glk7CzXwtE+RvB9N7DV1hbe/BD2IJrGKG3U6j32kLBHZG6c
1PMOlW1ilvP+Z72wWRmI9gBgfHwJ9u9YsxvjIUFgPKocCjDItY/HNrb0mwqi85WQcHEowBEEBexB
3shM9U1rZt6cu5G1jul931k6jLhWBLOeNFc2y6WhuM94GNM9dCF2vt4sPbQyB6alF4nRau81tZyP
wKCsL/PkXLN4u3ASmMvW/93wETR4Xg/Fo9BDXL/yolFJpsdudTh+yH5Hc5ykT71YvJv3F+zSzkB1
BKw61eUNBfJ6vEVrUJVzOi3Ks2KAarAW/8R6Ol35gJe2PTBKmr4UoDYE7utRYAoBMyGri1ynwVJc
Vn0P0sQZrBsBfTg+GVZcnyYjc6/BM7aV+fMZsm38Tfxvw5v8LtO9HtiJe/CoY2FEQh+01cdAUd6a
eJ2de0vR4gAAon6qbFXejVh1K0FsVVdRs/vk7/dPwCgJphraQW8gL03N3vESW4/msTXhpplOc+jK
pjx21TKhM2WXgiwhz0p/1Uv6S++v76Uv72xiixRIgV3v6cgz4aA1zcSInLTHJ3AR3XmqOSCZknbP
MlNcv8cJ+Mrj79Km2iLrNmn4//vzAvZGoZyVapGBUP0ho233v2xo2m/vT+1NrseXxfOL0rK1oWZJ
+l4vrlo3bgpQX4/q2stva5o0oT30OKopgx7SY3eAtinioU1wYS8HuTaHPvOuSTdf+MC4IZp8YvYY
elRb7PijZqNbCKWtladFi2VOZhLin92bAZIplRZUi7EUQzjRv0r0AI4dZyR4/yNc2F1YhFMXpvlt
2W9IXpkxjZPdq2Y0zklyn1Wu9ilpBueYIpA1BHJdql+GUysH1x2vVaUvhCpqCltxn6i4LcTrmXOf
NL0sWjPKMigKZwTyRivoYfV8NfrFEmnYDrOqJ1dCyYVYjAANaw42hmHdHfonTlpPnVFGihaEwcLY
WvuPMCtcqNeGfX7/214IHrxjeMtsVNOt+P56ggg4JGIWQo8UI6+b49Dps32YukSYFgBbBDGDlAeF
9TibSp09tzhB39Sz8MTfnyYUS1hcPjULvf/OWFd0ZEeejjeyV3r+kJll6DrCXK9spQvriUQHK4nt
KdL2++Pkyll3ezMzoiHzkn8bClKdv1ptHya9O/tjOl2jMF84OhudgJIn7TgmsNtAq4siU6PXRjTN
6vqjnAvagP36IZuEewJdPN+tuVddKcddmiTnReUa3wbe451MfRpxBU6NqOwx1HbnyQRvBCZWs0Yz
5GF8DQR+cTwavOwgHuDUP17vIXTcyF4nxFmz3MwOTmwu0L+6OkD6szyRwIw37+/ZC/GA4gYEZYaj
kuxtv+ePcFRwE+TjKuyojCcdIR1qxt7yLU2lO4a4TmtLco57j2YvcvepshxntDqvgTwvBGaq/uCr
PHi8m3TatvB//AjkTxqRDqUdua3pChFolZaKz3M1OqQYXdaqd1aeT5MeDl5e558AjqAdGPR6I0e/
jJfiWvr79qPwbMJ0jMcNld83gpqLh6+HbFo7qqmwl2HS9ONtkVtTkBhm8aFA9+mD2xfei2vU/+H6
Z2zg3TSUqIi8Ja+MK6QkNlc0l+u0BNwl6EwmY1M4gaI2Yrqb3SGbAspvWuL3YN1/vb8h3sZLNjvy
O9xM9L3RDXu9Fqs+NFqmxGaEt3lj+mtdzaepWu3cb1WjvBKq3kbMbbBN3RIgLHiK7cf8ufC5zk1o
1lbk1JkM3Tytj0WbOmdj7p9JQOIXDz+nx9pI69M6Tnl9JYJdHJ5vTLkTzg8E3dfDZ2MmLOyczIjx
5B2INDpplRV/nFMNdQkZi4d0BA57mJ1SLL7Z8wK+km5d/NrIIm9fgUi9R7d4aJU5zupwHVtV9Umq
5cden5ubbFmuHfRLI0FnJfMBukL2vjvo3drkrZ26ZqS06RnviPifJDPVozkt6V9W9MCHbIgJJC+x
O2FldyGM67atUTCygKp4vXhC5wntriOogWp5qtIRd8gD/sTeV/CcahKtqP6+/P0W3lyBuPwwgXxj
RpYZRV5arW1FxTobUVf2y0c1bUc/bXGSen+ot5nr1vAD0U3PZDO62/7/Hxu4kIUxNpNnRUqC6loA
sxzodmIb9Zf3x3l7LSC1SUWHuji3+ps7fcUaQ5iidSLey+lRc5cPqEBPqV/EquE38XqtkHVpt1A7
Q+aA8EeFZ3cwE8Fd2I6MF5uTXPy+N3gNDXNdn+2pFlc2zNt7nclBQ96KAFxC+86p0gqn5ZnjRI1b
2i/Q4+cu8vBxqX5KdzG7H/qMUrrfxUNjXrn9Ln1WAgySj1sjnVL/6+Vzh3G21CK2o06lZe67luIG
orGsQKnKvPC1pvjf368jqRLxlVYpZ2S7ef7YL53R6m6TuHaENJIYzm5plJ1vDmXyOHWVN4fQpa7V
yi59XYA1bB/SbuBMu6Wc2sk1JqnYZPyifWqnejqnTms/WmIsz2uWqH1Qull9rS546Q4lnpEPG2QV
byxqiJsF4ovsIKczRTCAiuTB2hXlXZ6J/KBZg5ThjPrN8zKqf2k1wbVNRQRsJD4hpG5cpq+/st7g
CZalmRvVsTIG6VoqYVal2XFuVRz7cEO8so0unBboEy46CJsO75vEf9TVptdUxqOoa90A0HPv0IGq
vs+Gq12p7l7YseyeTZNw+7JvqrvOwiPWbCWVOVsYIa54CDHGUELWUptgFznXiEUXx6PySHqGuhkt
qdefMp/K2HZiCpD1MLUwoRXvYbUr8b9Vlf1DVUzXYOGXPiW1ZLTQDBg5UN1ej5c5E77cirQBWNb1
oV8GbuMc4OdiSOUavP9Nq5H0bhNY3HJ76HSobL8eLK8r0Zde4kXIplvHocqUT5WbY/dat/KYW10X
mIpREGUdOR00lEYT34kt7QtFWeMKbOrtceGnbB2/TQuK9ssuMNgZOTZ9EI/rCkFdyEfpl1pa2hSu
2VDe2Jo0XkyzTZojKg31j/eD0l5ZeUtzIXWBwseSAoypsbvF9M5NdIxuvahcdRWKbV33/ux4/Y9e
zabSX8xqujG9agyVuFFG32ocvAstbzDLgzQn90uNu9Cjo7jXzjFharf/0HQjGeZpsp0telb791DS
ClE0nYIKpqYDEGqsojACymPDEKRFUhm+XcVqeZikdD50Fg99f+jkQvdwxIgPHau5qw+W4o2fsTK2
jHBMwQEEnjHyrjLKxuoOtobwVIyCiBWuiGEZwbKYWAAjgLUc4J3I9WXr85w1USpKMFtxbsgAHVR9
GYI895DKCSpTL7UxWJCtSkZ/XistX4Opn7L4IV/VuvhCt6ubfiSq3mbH2iZHOMNfydPeF7ltxS/K
qHeD7seV4SwI0pSKTPD9cbtu/jU120c+23KaFRul12qeP5lml2T3C37T4zHFcFr9RmmhkY8ia+rs
xhCm4n215tRxz7EqaSL6PVeANvleO8X9qYEbiN2VviZedSu6ckIWO0/s5MZWhYljzeTG2pPltiBe
CzFOIkizZLFX34KXJdAoVPlCa1Gsv8ZMleXoa+aaixvZ6XC3POl22alP5ra6k66YzMc0wUIgwsXZ
zE662ZcuwtQ6el8+VOfq3ApPLW9qGKfLZ6AZSxXUWtnFoe5J20Q+sJPFOXMp9YYGlhvSR1/Cso5K
18duiJmDVgW0f5IWT5hE7z/Mo6avP5Es0o17ZbYwjIYGXOLn5Vmy6h6UBWqdP7n0I59G207Xn5bS
FdnRxSQlvR9GnBqOS6Gowwcnqcv1VNgoQh+g8m9sKq2CRBCBbpuS5Qb46+oFXVku7lc8IJvlF23t
RUPj3eZleFvaaA7/gyVD3YjDPMwys8IZvrUZNC12tL2vGWtblr6b1kla+aCzjFEPFnpsmyZzA2fr
sz4ipIcndKwMzb1XShEfcCobssEvjSZRcrSR0NK6W+2a9prSLMN81iEN8c/WMmtEFtARstPsPl4H
p7vPFChoWKja0ii1Q9bW2npe6Gdh+tyBB1UeEmNruAfGUNhJGoi5stsvslm08jZfbDM+1kYJ4C9c
RyVPztaC/EYbkkt36KlQZnWH2ddkO6czHOEVZN2h6jiklV/3sbBva8+BTLzSJGlukNzvvSdNZEZu
B9qIZe/DFCdJ/zOJ1yILUBPJey1M7Wrs+wAzbkA/ptfaBfrOsUJg8uaZTxzQl0iReNaalH7dYbRW
rQ6tfF3WsFZApPrLqHjODwX9ow2fqDX33STzxo+1YvD8jW5UvRS9sozhIARKOx7vXArcVSeKF2oy
roJgezyI49rS3NMDQ09t/cGhxbke4qk39bvRslvrRroOT6lD2QAgOekyrtrvcUWT4LaubHd9nsup
XdJAkf2o+fm8FslPkXUjsB5VizOPfDZv1VUNdEW1+xP0+xrUk+I0+OWs66rGxCp3TMQ5V1tnvIEa
lpf3i9rr8qm3ZN/PoF2T2IuWLrFWv2pyx/xZNDpm5b6az1PuZ4anbHDUyVHjn7FZKfKHIRrRvaA1
uojbDiHF4mOSJSjIQMVJUPei6mRSd0dwzG+91fSe4k4d1dsURuUa5Yrd6/pN2kgnFn7f0Dw46MmA
psexsmzwEsglV/b31GiV5J9snDoLhBCtyzDVx3w8FUKo7VEfJz25ZXE78Y9AaqK7x91Xkapvm4XK
WUB1KZ3/NyZ1sR6hhrl56WujNU3nZEaQgmvGHbR/qO+rSeIjL6nKj0rc8Y8MN4uLc6dLFPUKqnXJ
o+jbcXrQ0laZblTRV8sLG8SxA2Ne2jGwO7MXp8nWlvac6pOanuUgtu1ed8v0P9mgH7JG3ZDQerKn
UstvhqGZcc6VmZgIUkKhIaQnXab9mAAw9De529bjcRnUePlRCy6UwAWMhJqr3bib6KaRdJs09izc
vn9ZvcZEWDhuTZgbapKa6ndoocK6rVMp5XAsF+StvqI6hfzD7HIpaEeunWo8ecL2RI+9F5DOMIVw
MTiBWPO8CfJ4nsWZO7BtPyGM0fRfQcqpsgntER3l74tk+3BZLH3t8MgBvyQedS3DYqNwgaA9OHZK
bRP6PaLl9H2X2gsQL7Wbm0odM+WGsR37eZ3lnH1OE071jcoLdTkLRc+AmFtWIzO/NL3sbhrseOBl
2rvlD8tW7Dka6YNsEr1DIa0XOgBF+VWWYrZ1/Gs5M+fKAqrQcGkWvXYqWkuOsy+padunEcjP8JEa
s9kcyNgbapOdsIQtfGBqvFa8FqDgk6SuXYd17gI88CuralycTpsMeyZBFn3f5jiRh8XkKsbgg1hO
skMF5VoJasW1+9EfFtJQf0RYpDmncuy4LFrguwFrqyPBUWWmfU7wLln9zXvFi7xabdKwQOcs/WbZ
jSdvDXvpzDlcjMqZbwG+u963sZ+U7GMyefqI3Go/dsa565zY85d+gFHkl60t9Pagck4xi8eZ4vOo
ghi+G1czVk7TWmdZGoIYzhyBMqWdrT+Kfhblv33XqvzChkq394QRTbu+NHlqFnkgeDGvgTQrvOaC
xRxYU1zTvOVxHTxDHnE+obv0P0NZp9YMuCeX+DlGtuCI8Uo7AC/rl/RUw0vUH5JMpk1E7wyC6wHO
R4wykLZ9kRIE5U+iUr2EQ1OVB3QNIGVKfUWpul7Xsn3KW4WlkjNeiQHwGtXyFeFZ/5ZpkT07XZdO
3NwYMN2O49STnyXLGBWLjP9ps54uvIJPXxvK1FFEgPux9c3KXTd7EKJ2i1PZu119GuuCBFxFAwOe
M6pBR4idGAmOItaph2L56vFbR61+mLvYchgNuPNJNn2s+WIapp+ZO6Im7bpJ9r0z4uSlM6QKrDFx
Ju2YVWP5bBhJbD0u5TrnISCQEVWdYlAb7wTZxSyOo3Ta8W4pqi45a8oIcrPNuEZvq7KenxfDiJen
tnUV71tcF1rmwxm2P5oUkJWPCuqV8z9thR2H1miTEZD2xU9ytVjOxZgsLVLVavxZQIArgtIU5nM/
NMYTlsur6Xu17rURqoXFQW5EoBu1UVHmEM4y5IdKG2wyYbQ4Se2wpFwCmUitORFtE+ss9H4xsaE1
+mdBFyDjUuAz/eoas+0CR0PP9uDa8ZgcGlOkz/HEhgw0R6mes6YVPwvXHeKT7o2N/L5WjlH+lCu6
ooF0CpvdnApNXQ4IjuIRlM50Lr+TYI7eB6Vom/ll0NG0A7mbLNV5RTYHcc5Kyas78iRBJbsvSGY6
LvOWfD1unQ9cb5l6O9OcNA+eK83RR0DYVY8Z23WtfCPJnX9jsFs8zjyeh6cE7Io4tTnZcjDLJi7A
BEzm+KR3tBDvRk3M81dToW3li2ac6xDDi8Q7Fw1NA5KoNUlO+WgnhnVoK91m+1jG4oSDmTpYdUks
gTyNMHg3TaOanTQzUeyM9M6zG3+cLPVjWZTLr1ytq+lg8Us+FYbiDSFXmKn7tjtN8nGNpebxijJJ
E/B5X6WXHVbEDURglW1bHAo5oahPe7lKD3mr4XStuIkjzg38cu8b12dlhTm3lHKimbassb+qaqcc
5gZCGL1qt6pPheH28UPaFUbypXA6pw5nofbGKZ9NtQlkalndEdWabL7vZTfSURJ13/ygajKWoeIU
XHGJQTj71uZro99sGMAMksK8eOfEmI3mi2FO9gm/6A7oT2XIsfKrYinS8P84OrMlOXEsDD8REezL
LUtm7S677HLZN4TttsUmQCBA6Onny7mZmAh3u7OyQDrnX7Mjbo9XNovkKJkZ0w6ppvLsvT9jHGVb
JKS5rx/dKe0Er3XQJQ+cIEhd82hJl7joerVdBFL+vYyPTM58o76G+/aNrEsafI6kwGrXqKvFqKXz
MBW9/D4tbrBfpBvMtkw2s51ln041/ToU3bj3hq66uPKHhcTQbu6xIwZ9JM6v9lgSlx69YTqLcSJ7
3OUVYsQSd+xVp9FfLSgqQgoU2tmBtHf1tNxyp4vF0D5GtUk89ersAVftUdDP6PkA8zF8xLCn7kOi
By8sa6XW1LASNyJhgMV2/qTs7pHHxVFE3mBo5r+t7gOFYdA/z+dYEoD/wu48hr8bfqOy3GgX4Hnb
Pc0OJ0L+U2s2IjP1zBa/nTXq07LbNpYgQ/zWR4pInndvcYKPMwxac++peoCs8ZsjuPfEppeH2Q8E
rW/p2Y95667ZGxmL0TeKxs+fEbOsmxu1E2M5buec4k3xzqHiLQ6Woo9Pkf6ipc7tCmeDc8GROljS
y+c+uA/sEH6W7FsAJauXqftzdCglU94YxDnBIWdazsu06rw1DgGndZoZWTrmNGkxzdP+aes9ZEJe
Y1A2DF3t68d+Ck/OAyxieQc+2ZWnFyxNPt2qhO9M24ugaKY5/ADxyNrL1KY6KIScR1UoonXmqrMz
Gq4gbZKQmty+GfMxlfFJgaDkmrMSn+y6jm6ch75O/2X7Kn6MDQHmeRI28T93ycTv2CZWFkdHFFWQ
LbPHH9Xnc+TclAnuEO0JM0fWOdWchWLI/VlEHweE8L/G7HIvGnpBziLOdvmzpzee1anlGCgRjU9s
P3M31ve2czfaZicUxH4wtBGKTxCVUoct0z5t9KGXB2Qt/I6Mc6i8h2Q2uSLh4mu8sJzkrW/irjL9
kDgo5JKhLw7co3huj62fS8fRq8NZmmyfx0MuWVGDYjw5O3F7+S43b61UeAqy2BkynTxYz1u0eHjW
WzH5i2xzabfRK1qWk6Y4piVLchIdm0+jcc8lj4k+tNedHeRT3Dc3yXkdmf2CuZ6ibOYC/US/Fu5b
E272AyMwe99RKws6oAyR2oKYkK+b301TcSRh/4f1bMIl7Czncmdu797TTqeHV3iqbSlg2zOcxNm5
eq9pYHviEdxsf3XCsN/K9jypdB+RSz0dpNE8Y5sY5iLjgCQmUazzP3/tYreqKaSaiVZypquWnNEl
aqluLRLaBrgsDXmu+SBYi3PHZDCnNhtJcV3jxf/ntBQ7F95KjErBUzYsxU6q7JeQT+ZVaL1EU2n3
NLZs2pNIvR7QIsn7dpNf59E3R56amduhWRnoSxG33h8ZuGYvt8nzurIDeOSziC7makZI9boFhn6u
MXaaX5Ovxx5bb+86OQstavdoG46SiVKLi2U5eUZqBQpKoG7EQmdwPFSEV8U7ubA9lpE00fH3Y2LJ
1qkwgr031u/w5GOUB5ENfE5nGxiy8lz0lUeHNLA2K1Fl2ar5BXdryoCT2oadwAu6reY7vk1wPp0F
TTnp+L/EuVlUpX+2hd8nik6Qk/fG9d77Zk1vm230e24776fp06PMlpNYHbceu5dtB2zhNKnTr0qc
S3tZgpgLt0Hxo3KF7gYMZLLBB/Go3oCVIppZy8EO7njNxoCDUnkyX4/VBHkXqDApR9+egr/7kBXh
TDMu/4CkuhzhUnOUnhXTwLfDNZGvxvNqfHAyxNM7njEzaELHxU1QHx95rfodH6rwdpUnc+cLAgQn
KUtvTN2XuF21y+XsEkeJZDrzCxF32X9hMLV42Tj4Plq/ido8rhMyF5Nlnz4z/2gCsgP6RPMzpgU5
95kGjs+IF2sEAicfS/HmKpCVYCC3VJ8OQ888q6NI2sGEn+IaRS/fiOdfcPeDcHnSjeoyasf2NxOD
j/NGbc5/x7T2UWWGJX4buZRlMW3NzH7tps0/t9OTroCfzp/Sn7aplBtbW64bnGmFpW1lfUO4LOSn
JtFmfZncQD0ke9y+td2SbvnUeN3zxiU9XmyKzPdh0IoPOW6JN8EubPVciVHWFHseuis6Mw8Rw30A
8xgyx9/1gIlJQcQ7PjwM4XGd82zZqZAAEs0FOdswXUJwp/MCfsjSMlH1mtMcarnXp71uipCAal2I
CA9vxXCxdI8DOHNbuTAq2Vd3tzW4ZnwMLIoEP5+H06aVIu+SnX/Wsq/8ze0+x60Tuvc+b8xRYIwd
tz+D46KMnoYl3J48BcR/X294EO7q1lJLmjELzCUlu8vbHNgO2IWUJkQWo69AhdmSdaHONWFHn/3w
+YRN93IzkvGA1jqO/KswK+0T5741/CM6CcU9s4hxi1Q61uRuQEJGAWEK1+SN1DXdzYaEuCJtI3w6
ugn502E79pl+o+OUz45jR13uYcgb7FOq5d65HSLAdpnj/kr4etdBg6A5KrA8ulnBRr63OQR7s16l
2kbWr2w5oo8k6pL9kqzgQcWgt07mwKFa/5lbE0EoOOyeRSfSRJZjGpGhmdt0bFMeAHfybnDw/4em
zX617DT959T6xzvytXYu5jnmPzVqijeemw50/TqKzXnTILx+rha5tDBQ+5RMxW4dDzPWVMf/Qn/m
ghtJf5G5ajNW4JFubd57pD1OdbAVmcL6q38/Z1qp64js4l2guZTFLrBzKz+a7KWOtuV96bNe5ydP
WlcO7HuS7BEInYqbHsgwmNYmqcJEJp8kDTO8wM2h3UsfD5x2HPdzlWSt0xdQC+cXXznphyuctHtI
hd28V18pyXzjM7xVuJPXJedWUcHzDbVVVA6e1t4nCLK+tHg21vJYGySjveSlvHh2J+CcV3o7iqxh
973HhFK/KlcLVW1z5H3hzs1EWUt3/FiPLVK5vcW2PLZ0jobVGCpWn+wIgi8DaGmbz3QS/+4TOjpo
zOEQwEC9zcARreAPxdz4QbHFobqn4dFuhQjl9o/fvfN327JxznvmgX/kXbLcjFNnh9xdQgMXoUR7
y42CQ7hk3SC6Svd7JqpuPKa0GJJ1+DMFdl6rmcQT7l977i+TjoLf4W3xyVfL+nBlGZAConiYHsaU
Xbs808avy2Petx+tnOJfMXzgv9prp18ic0gErGtn8XLXhr6puFyYqrpVAoatkkCWp56Op4pSwnUq
e/AAfma2unyO+vPTsK+LLHR3Rp/53SYnL3M4vocqmXoST5pbsm2zR++SZccr0tluIeNrnGwFn01O
F9GPO7jhmnJ91YR0jPkU2sZUGyf08+2t/EYAVr0UKW4zWdVQGfYSA/S8KZPcUhKi49tCb5Ep215a
dXf6ZntDxzI2Zbho+6pWbrgqHafNPraAwmfFmsWvqyXAISvk7kAF+TTyCb72PeyKmCSEpdC1Co5i
BiIZq4X2IJ1nG0qyPDJDw6pGJDLfczPGbWF1aF/kdpN7SWZfwy+1yxRQwdomZbKotOyGndCdmADG
C1iCLy6hu5o/Hnd6XIlTivudmLC+HA3kCMTcSibOUTegH104NZctHPkGR3Jrp3xSbfO2TTGYOs/u
+DF5xjArHfHRF5KQxznX2zS+WtUqVZIi3n2DanfbApbb/q13FqNSDMMSFXPfpm9mUiq5Kqvqn9nk
DA+Hs+jtScRhc99GzRoz3nvHty46tF90KCsM1JIezxJfEX3fum26+96qJLukNZHQRQRz5LDZ6eYB
rOXQeQR1+6BCNOK5v9jlKHZ3bR5RIfVLMcR+PZc9F80D27AicSBZAl3KlZaZYjkRnBRqmZsb6pZN
Lh4CcE0g1H2Cyu3FrZZEWfFtJahJVRG8E/MYk1hX9sLRb8zT057vAQ2a+dH0PoZvLOf/gjrFItz7
k33mB7fNcxQ5zfHQnjurvi8j8Sslh8nJlx0QurgVAT9Tkd1xdlPS/WM+UxD0tDVUrXVq2D7scjp1
fspU1cUGNnFeBOa5d9fg8XRh5X7UTex8C4Vb/6KpYE2Ze3qw6tNmGHWBX/sch/DkPiyBmCi+9Jro
MWAm3YsgPMdvdhH1P8MJfOYs0f2nEB9pkIP7T1tuCFr1CuF6zo/OOKSq9xkrYIGM2naVQx8b/F4w
GT+X9ZgOhdycm0Cv94Gf+jkj42iPeRDLY8dFWIXatox65xzFebzNpPNMmUjaEgv5tpZpkEImshrz
fphuOWBGnGiUOZYntZfHErELuEtzBg/Rphyv2LcVhGgO9/E1obcLx63RtIkRIyb/60w2okmqpflI
9vkQlzPKnL0EL9rre0cso//iIB4dLiIG7OW6bpMngrEPHwhHth/eRoYhg68/SdAC9kQaHdS5X7xw
8LB2xS435bx7vBuJOhVz52na78HM43dJmkarfLJj8zdVqSW+3NMtf61ImrB0oEv596V/pHctG016
2aIGBM14bXDNwmZors4AuXBd5nHeXzRu0iT3xwMQEN5jZ09emGQrnEMqLZhmu5b9jTP6gu6rPu5q
T2+KOcT3vnYmaewV7JpBdpXN0ZcJ2TXmU4shmDdnkMC2twf9C06nhaz84Vg8Lgk6zAdeeIrmQAIz
exy5iONjvrZ69SvZhEpfpnmjxvzc0rnPQRAy9y4Oh+g7ZyoPJ7UUPU/fcIgzD+ItcrjgGUqwpS/n
49wvGoTycPSZOyBWba5h+cDpRWc6UgR1mhWHG7eq8LuG+TFjWR7yeswI3ZtApr/7vK11aRafrovJ
bJSH8ejxv0p4/YPs1uzNTg6vM5I30Md9tDcDV2i6XycUDlPNiGyhasTpe3edt5yWqS6qfwUyI5Q2
MMNmSzdxmoeE9J3vumlQMXvpwp6AuiQbqi4+9MxYj+QCnZtLAHe/761TwCxE75hzu70gvqC35bb5
4ceohCHcRgXpMwGNDO6udyxP8BeTuEIaevIhTaK6f3bkuYqvuMyUc4fYhCvfs+EO8T9754+s3RSc
mCRy4TFSbae/80Ssfr5EmuCMjskBbL72j64Y03iH8Atk0FVtMycc90m7pxdx1JBcThR8yZa68Stj
Rod/uo9bl2hoMTGgu7hRn28Cu/PlAICR77yGjezzOjv883kYvU6+Hdz577Xw5flGfCBfOZFYqawC
sh5+h0uwygsfi1JQShHq4NOqcfT96I2n1XONrHu7Hn6zVunOdH83jZIrcbZEpeThEsY/zRRoYqQl
L93dROJ6cOce8+i+hcgXbHmeMlyrNY0XDmVyY06OQW0/u62UJxWFO7xRbr2lia4jwJWXqxFC5+mc
QR7ykJFVU/Zk+N8e5NuylBP7FN37MOrJx5AgSMGxlO3mdTaaX6hRqa/BS7toeuvWxpGF3QPVPVK2
lgWXmY6H7NXu8e5cdDztc0WKopwem5TyvDzwoVDvIju6O1Rz0OpiGsNjemraAdfr7Us6HsfMRvHX
g6h68+LxhAlmGci86M1GK3UdFdLHRXVV2LIYM0zS7PTcm/n8M56Se2vn2rlbUr9+P8CdsB7tBi4M
5j1NcrUty17WvVh+bzu0XwU31v+0CISaiga3ISv3+BzxG+tmeNmj+JT3wtm2AjhoL5TbfGahXjjT
+k/cN+91nNZFFi/L7+HYlntOtOiDsuCQjZLWz58Wz53z4h0hy+6KA4A3Jv1FOez8nhzR956UDqLH
hvmb2NM25xFReSA3Dq4y7Kfx2i5iePe0CeOLOw8aqKAxP5PQZBl31VBv/w2B17/ELr3sqDemeMtD
pazzsGVtOhXocsBCu2UhuEbvUfbXbhqqAjd5eydUlNGhaACu6lokf1QQivDC7Z+FX6bknP1Lw7Rm
StmJnuhFt4/zaG9j/442MnuFNA8ewbvA9cJJfvGRol7AN9Ixd9pm/xP6pJuvSCM4b8JOV0s6d/vl
GCdtLkGb+fZTJ8kNaiIiQioY/7Fyo4ZINuxjUZmylUDkJF30qxsbYIB0ux0vQpz1b2js+VfanZ8Q
mmdj2ScUReTbko1cnj72unx1RhRmjvKTahEacHSl6Xwr7aH3K43K4VLE2pWaUlruqLyhpdUteXSy
Ked0XQYGSVYLbezu8tqGLAsUTmyf9/pY79cWhy9LU9b/ZECQLyhdXVaweInuFp7JgG1sC9BmzqJP
L8PQNv9I64qButnmfgTkKXmsZ+n5ZxK4FYqjntu/ScMvJYpsoz/jN01y5HN9A/m2jS9dZJLhQnfX
EnyoMx3/HrPpAZtdDTKd6Ob8TnKuYD2wNwAo8lznqZfZkn2cKICCly4Y94/GLtsI0iiNc1cP29Ah
zFmyg2MF9UpuI+dISqkc3v5U+/CFC2ria1DbpL4oN2mXZ+UMRwzd10R/m3Ry/0MSK9YcN77rfjmZ
irDvBO3RvZ2Di3VSpnv6lwJG3pzadH01jmZtrtGRwLwuDGFPSKr6BzRWHnknAjVHyO/Kgccwa6Wj
fpq/8AiyAM7S9N7F1e56FG1M6Uh1MPyqElPSpP/qudl2tDg+l43D+e/defiYgDQVIFsZwJbsT+di
lMd/TmXIx7mgxbXtUsrh2Vp0w4w+Ruul8SJxFAiExmwsBiQgfVknHp0KQ2YY4Rcb86nimu1vSJCd
XbbsDNm12Tnmm6l6XUvb9LNTeJ03f48HRDT50YYb+SLKdmm+b6JG3JAFoKMBQRcZw03IZZA6TbLm
C1p/xGBH3LcPYvEyk5t5jv46eh/Xl9PZGe5CS0okUhSah3piSf9QRqanYg0Xo+k7E8hnjhTRanmO
enDy+uzm7WGw9vQvt80A8MvlKYoPEPecWzesK31ye+WZSai6E7NVFbQDyo9MdxmSo3BrGRwdgJRb
qxOKlw51EYv0qaAyZipXl4d4amx8l+D506WOFnHeD6IPm6rlh4kuuwnTHdInGps8HrvouTHd8Hlu
zPKdhaZm4Xbc8Yuoveieu0a7ZWY3xSZqxxtUvw3O/SKtkDlO66mr6nYZv5zQuL87c2Yv4RzMB3PM
0v7TjJQAzjCwUyE2CH2Abrv7d8kZMHshb/vUuef+13Xafs8N4rkglyqTj93U6XsF0EgCC1zXbTL1
qIWWg/+XpV0iPAx8+XVKZN+Vi/Kg3vpVDF6OistNCi/V5sfQSHPPfW8fqRR14TbDRgwlp9NnYV3+
H9TJgaXa8dJySIeTGOaj4YtPahc5W+xNR5RDf5xZpdNwefC74XgPSYmPiqmuJ1O1xzk8GJi56YHE
0SEkkdvZIkyNqnv1xdHvjzsFjf/aERlljiufbFofAiygTtlb3k9/ii8rLh/UBLT1pJeRifoWdNV2
rCaOWhMgk74ecm0zhnHftPO3KO3kX85DBCC9GJpXN3Wb6nbV2zLdgrT+myIJvKRpDdHaedGAWkTV
y3tNCgZkLINxStp+HQ1lL0fOAm5yQgr9BgERL80QcqGZkzvChMuxUduAOxYxhjguO5r9p8wa7hfQ
6mEtSDu2bYXEA9rYmXY9fOk7b/wRShCK4gg9Gdz37qCHp2QSElbL3+b5LNvGbyDR0FdWcD96uK78
nEhOdRTJHLRpHOHveYyraGnauRxiFcIvBB1Lg7GkYF8Va8T4orPNPe5rwCJIUupalTq7Lyt0eV/p
RnTD21D3+Jk6Pi6zg+RHpJwIAoTaUze8022te34RpF0+0EUz6SKyfQi+6KBSeFoFq1LJ/Se8qyV2
jm07OhwkC3L0wftiZ3DvekT37P4niTWF9onLyXU3jFs5JFr/Z/pe1HzolApSYH7kuhvLz+84mRq/
hCKOmiIbnMAtBrdOfkWRIYzBQFyXRijM9lOfNZeE6vOnITyWP3yrzl93Pue5Uiyh7l0wJgnUGRJK
2KlaMIRS9rRsKAy7af2NxJqNHQG5/0yTvP268jpNRVs7++PJLG4qb+zc3+SaH08neVvN9XDc9MuB
2STM/WHYlrt4s0yzkdS9X/CidAOmXdIKi0DuBGNpVKQgWaqeGBQmYppYEOrk3UYnsI329yC7C+d6
rl/XIRTt/YmgIy6ScD8kqVVJsFFY2Eb+pXVmlwtgo7+0VJZcXVjzIXOvZxzD8S3esL5Y4oJU0Xv1
OvGEos6P8tpNDuiCJcv2a1gbU98d/oLiSXdUXkdzykDSd2kX3LMEYWXbeNujgrPycDCyA/9d7NAF
L+SGIhDx/Ln1Sne1gKuAsVuSi8i4M7P4aJrvTdumzk/LAiWuE6DYUPCETrtH2ds8HvdckNFeolEF
zzNIj5KSmlsU2SHZVMllS8A8i+OI4uPuIO9HFnHvW65sVHKCZ3rmOpli6f7KELX+7SLtD3yEeo2u
HktIcvs3uZu7k9fxDS6124rFqVP+TSU4qRHauF9aER8IlLFAdXnowK2YZJUfXY227JnYXNFcgmM0
3/teL21xtF0cXEJ2M2gaWpC367YthiMgS3rvfnW4r699S+LuE615s3Nh/0rosoXOSq7MWKCYHSCe
e4eHxXFKdezLY6A3Sh3GmnMgTXu+XsdR/+1DHG/XtNV1yATS9pYDxwmXp9jwyyukavfPWqLmBBeK
liDPlpvM3oHWHS9RbTvxyQ6Bzsp4C8LtEnNHJP/8ZE7escTW5mLgMJOHLkvX3wHvNfiH9EHk5phy
rNwFsCUnTwrUKnYZZcHwtDx7s9s9dt4aXnpnP56zufEIF+BKeJloMviGRHKNKztgaUAUmK7BMwJf
aDJnCYLPcxJaUSyK7NIHal/Dr9Gisk8yVGdfwvVLWiL3aHzDBBjIR4H8Ywdbblz4sbR27rZMAavE
ZvLdKoFyZKcJu/dzE9p+k90U93eWn/gFS2hPkFuMIObq9P78hB8IqYvacUjcdCKd4trGqculHou4
ROV5iDw8dMisayMW4yRYsZs7IdEcKBNDCZOU1RoUjSjUglBU8Y+EyOy8JniOzrLL7PIHVSxa4AZs
W0NthPZy4MWuvLapH4jD1XO1B6b9dq4xz9qNzfxynoK9HVL1Jh8XjXYLvbftD+MA++Yx9zBC1/rn
INfkCaLafEaKcv6HJyrBZwDMDUKDyJX0kqaX09PehuhexmMPq62Nuvdt9oBhDm7C0kV0e+YzzM4X
dDLbH7OjnGQx6JLXIL5Vc48NEWU3TH9+3IRJH9Zmyr5OUMYvNMMMf9dsY5tam1A/dKqPXlt/3z9N
i7d9uHOQMXRk+/FJ8eEA+udo+N4phnqro83kel7Cv9LypiLbIuutF5F8lMq6zF3Y8Mowc82zki5U
IneJjBJ6bBcrY/vH2wDe5/0mzteR/NAp28/ZDcw1A5SXL2K3UGloqhtwXLVbrC69Geer9ZLx72yG
4F7XUXy/bu74bfVW71GEqwONGrISRePclNkE1Ret/jMCyq1ijz4+Iz39rxl3wffBhxk7komcwWOy
IJkJJYus7d3QZL/w3xHx0d34p1ld3WTWn9DBxd9uL/S196H0HMPHPmzY3o2B0Nd0TJ/EDADuh2eY
E+ULwRyp4QdC3uwF7veSZcPncUh96E3u2mLKwku3n+ujIOthdLefKBT+yu1AijCejxMSxZw/peg0
iM3TOq/T13ohOLNoZ5Q4x7d2dlivSPvcCp3O+1SilIu/pbcOrCpK1qAY2TWfoyZO0IjPevkvjq0f
X3pvSJ7tOqj7Y41XAfS7KJTw6YR4pN1f8K3zdIMZoPZOx2292Gmftqrp+pMwm9lLijjtow/tW+ez
xQD6vqSYQppJLJ8mZxT/HejFGa1IcfgVy9D9vrFQ/HQWJ/w6OtL7BJs9vbrrIB+UcI61dJs+uAju
iidv2mWVAUQ/wuozJW+nL/9NyCwR2kymydNwjqsN5RD8u5+9nDq6KY12XYGzDj+9Hm1UPmRe9zDA
F19TNNIQZqStv8fjmf7S3PoPPnTpv0yiOEpePHgShZZ/A7NmzlEXlBLmmdTK8ZvwNFN8qtQjUBm2
dSns/ObX2v0V4TypGAMgb3cFXpdZ/4ezhEhFbe9X27qE31Lelbv+2FvojB0gs+3fBPf2q5cE/FXO
kvi/2+xmujCRQO8XnQ+cuQPsoT+uSN2z1rtAriXvmbDyiRGZ0mDOruTV68PhO5dzAnVX+w+uQ+gn
Ioiznuika92rOdLh0R1RZiMcckboFU+a30HoNJ9NjC9naDvnJRl788V2i2/yYFX+ZZ/99qez18GP
9liUwXCxnPcMa86OdSSs38gOkD8McT6Ihr2w/bs0dcDfL+oWaETt/k8AAf0FQ9KMWuWMeebMNPD3
dBDkryjAKRFgxhbZvSdDBywyw8DEMUJozZkKbAP7wfsmJvwx8yjb6phU8IyYcn7UyCMffQQcuU5G
+8mQG9YUyPM8p4yOESFk2nDUDeyRFVDh9JrN/QmjD4L4rRZr+7mH9EZa6joGuFlM4ud21uOG3woJ
kbbO9F+zraJckcaleayjjKUhamml8LrmVCgGw+g5Y4x8mR2NLSnG//UHXgUFYhCm9ts0Znj6Mxxe
GMfimxPrQTiO/5vxStKwhVpU39s5rG/EivUbdcdQ4oWfA+22/gPbGEiRzRxn+ztJdbg5GJv7HjRq
jZGN42j/Ue+I4e96JQ75Z9/CZLtq/If9z344pcvCl9ZLxd5ioyLdnP4rSshoQJzSj56s0JlQ+6zW
YbYsU2PskURk5wVbjrFjH038cEfvP2D36M97dg2NkO/WyonnB7CBBCWFLWvGaUtNbfplUeegvzlx
g96ugMFv7aVNVJ28ahrX/WchEUdXUSTSezwx9j/isVtZNKfcmruGXWB6HSVDwwVdkDHupVk8mdqX
yYlVMl9W9oxOXNcErK7NU7XPO2a8bD7bN6XQ5e7ce9qmP0aoh7iK2nbSX7dA3uQeQzCfJ66FCN3y
eg0WVB0tLjpLk+h0wj1UCGVTZAza1grXsIOUwn0aJlSMNM9BybDdTm7nrzMab8glVRikdkaUwRE3
3ssI05Te+XLVNd8nZI76wyHnA6YeVnm7vvdrKju+y9XuzhUpWqu3PN3R8gYM8PVGbZabrum5UkXG
zuxekrQ9xNfNSbiY043YyRdkMcsGprEGbk85KBaCb7E3bOP9jtMugRRh7n4IkQxkrLTmOIpQ+DX5
5wPCzKpF9dc/NWGi65Kfu11dWDQ/NR/8Rhpk+PFhfm0Ybt2v58JJ+XNNXGnYD2jrZu8Rq5DuDwKy
fZJnLJNr/znetLe8zDC6/j1W6sm/kqCxoJQPF8gZnoR+xhhlBtm+xDOcHqLI1Q2qEOomuQ5TPep/
cTz2K0wNCuQ3XA31+H0KNg8e+vB9EJLAKObVvZ299sVIXLAA53TM+EWLEam+WhMbWDaWNK6OwHU0
g69EfVqKlLijRxflRm3xe6RBe3H8oA0+Gt0mzjOM58mvd1md9XypobjSrzhbMBi4YzORd2unrHsd
kA4n6CDH/3F0Jstx40oU/SJGcB62VaxRsyzJljcMS25zJgESBAh+/Tv1dh3RYVuqIoHMm/eeDIoz
acqk2EGXt9ultwT0nuasngum/UlAf7E5/KPVjk8rLc9OutjV7mu0snA4ouaO9Qu0nqh5YpsHB/KW
ulgqhlhEaEBsMJumJ6fSSCG70pFtme0Vc4soOvELZsnZc5MWpzLJ5KW7EGVfmB4nE6P0XWzGsgTs
RAcd/XK7dPH+hE1cEBIxiszKgWSxKBh5Eoa6oYOKKVtOY0kRdBD8hL6Xd2oO1Smw7NgMLpztKVX2
Uk9oRYMvguC3cB0ekWRuHd9hB3VC771zyG5JDTuroH4lZxOt94VGud1x0jljXvB1Jgvuv5sYsg+c
QeDHQJIvvI/GHQP5HOEYap4KL2UuLhEppn94PvvyGqb8NaSVKqzbuwANpbwKFRt9wsNoij8Quc30
b5JjNF8GH8H2gMu3KnhmSytPS7KY/h7SgpOdkhTh4lwm48YKkaEoitxLMITuMxMG4W9Sp2FzAKNv
zHODn8k5ziiCZFoHYtg7m6RIZKSRmWBXA005amApt4NT+iLmIfWh7uRuWxk/95qOZ/+YoniXP6kZ
lRyYfztr4F6jTNaLOXK9+AwQpjqpnTvr9HhcVe06E4PtFso610c84G+n6FlNR283LNNdGOpMMHSd
VRPmMgkdq1BLlPV+OCvjB6ZMNOU/4o2cCOZbL9APTmuH5BR1zITezdqzsY1gA///Nh7GV7BO5L7u
DDYhfbMl22bPkkApP0kbN+ZSjl4QccqRah0h00UN4YZMqOZg+VAWey4iOLY/RjkyXvCDMWzuxkK4
+ISD0mUCcEhRheWTSpqm+S28puRVpdf3ty4fE6KyxZECqPfVcWm8UYjLQMyon04dH4kVH7FCr/90
ya74FpGW1/55TKO5i9/9IiDfvKtYzhDnXr2kNR1VKbv0Oohy+Kc5SbK90+kmO0al0gSY8ea726lY
g9bcgygnCrvRUennhCwpyVa4NC+J0R4NUdD26950YH14M+bAn79GyOseacWIIUN8rEd2iDwt2Ti1
/R5F1Gnuk6h1ws9kG9kFypKjZTgOImKhw05wFFcucXUieBcZh1lx3yexhybRsVIvvDpkr7tDwHnJ
QYuvMbuzDADGC9aFhQG29IfxQfqiba8J9yzDHMOwY9xhIzAZD9NmvGM8oMyeu2Bl0yL5mGAqfwZO
W45nNMrM8c/asyLw3id20tvvKgnG6ufQQvIK8KOSoFU75o7bjJuJ3VXDTs9tjDuoUXiEVjY0VIdI
oy/4tJFmVtc5yBCqDoZtTuJ+UB6BGxhJbTLvZxip9cuQMqgedl26jpiOGQl2O+tMdfZnAho4l4jz
TlVXwANhZh/DqQmNfwDYHwf6KY2WYbuQsBbDF/kIBh78FoHzIgSq572XYqaucuGU9Gu9WZfileC2
YuGAQbUodmSFMTiPPrux73i+gpaR0VZGJWHRwllPExXs32iLpbqGqgBG4eh4YWKSyEz82Nwqm35V
DraCkHOtzcSVgZBykCQZkI0T6Y+woM9p+ZyqvEoN404KHhnv1zJt2xPNuiAG0UV9990BEqueY6AX
/T9ck7L6F5jbTk+W2YMnx+GOmc1Sp9WuJLglIzKcZAiD3PHLPkKOrXX5Qcahay4LNtXxKcaPUL10
Hrmr49aEyXAxtlEUQhsEqO4S1GNEy5yQKiTimW6RywgZq90fPSjuJFB7isJHm1n0+tgJ5TRkx1Vm
9amKXK8c80YzKzgT42QoX9y2tt25SxsPB9lP3n926Lr2BZt+NGs8qrx71x4/17XxEUop1YkD/xqX
LC2+cakvxtl1C47qXOIKS9I8LkQivty1LTZ7tmWZLB/RAM9i2FU+YKddCbUExgszHYT8VJdtBMo3
Sum3Vn+Nk1z2pdZHwehVfvYTYjvpSNdbf2K50ANhC+4f7y3AYsPN5IT1OOVDiP3sUfg2ZeplPbc8
ucDBcMOEwjhoSV5bHLn8OVg14jnTqlQ6jBi1Yvp57PzmZhxjRBowUHdX/+L569ScCuql5TwmlPsN
FWDTOp8bUgfO1rp2s5/hMgJw2CNPFmrdLUnYdH8p8UuMu+Bn6Voi5rHFvQ1UIqF0ILa+MgJagn2D
d5uCixnq8FxiwLIfJR4wmBUO13U+pk4cfnO/SPdkyJiBWi1qBG1dAQSod4GMCnmss9qXj8QunfqQ
KivCv0XiJnreh24fmmMDvauhJMG/vPIDlvH0B/GKpcEh5Ktm7zkhitCO5B1ZXBt1Pj7vsnbgCSwp
Ew3H1Qqw3DxowRLqYpijW81cincn0Sum+2ipm/6oJpVU/1TBcYZjtFw780b8OrUnzni45jRAawlw
nPrQu2XICDZiFqQv8T0RDF92Gwrj5qLT1BLLpHlB4kHb5A3uvWnuMduQ6m70zR8wJUvdn+txcfGg
sGsDWoOa28C+hSrT4W1UEYs7YsW0VE7S2GalhiTH9Ru2yDSdZEQO7ayytRsVT7Jw1h8gJpjgHYWd
EWZspEkZnQaqnipnq6rv2aNjcBif2rSk4eWrNtGpj5YYNyVGJj8gVzavBQb50ZYE7Uzhd9E9n/tm
H5e1CsQxVFpnX2RSObFyN1WK3Shl7ds3wfbbT9xg4acIvZVbTGAuqu+bJUIMPGAzhcwQ+YtX3Xn+
4BAA4zlvJvwjCg0qZ3FRt92ravLnn1Sfs/zpG+LY7AzmqjL3HeVDeaYQS6bcLoTHuwvP+zCnuaWq
IlWrEy5Qhz5Kq/TNbclapCfptEuJe7RoNhZTdQPM8FRk63yU7WzVDz/olTGYS001hAwfBO5Ndvbg
NZrPMymxRoEt2pbxyUt4swdk/nnjERZTU60/8OA71fNG+2x/tzhUnD8RpLn1qy1Z2HgZOVjrDaep
62V/+FhHe7JTjB+K8OTalLnbC7Vit5MpLbXLAoTtG34ZUSeKNR36vKlJhkecYVhVO8EuUgoBgOdQ
akfuYGCETsb0EZc2tzcXbizvNxDG83RAbkzGAX/DrOMgD+FG9M051IFo3tmtMOIsx+0QrX+zrZzs
N5KAq74Z3MX+60KCNflXLa3x/3NXOet2x1A07PyHDie1mQ+FO+jhJN165v2eTaaTlEuqNCrKvXWE
KLFP5CRIt3SuqrtTh94PlsEn035m2l6Hp1WXQ/oylnBR7kCcSvXaDiKNHifpFMPrxIi1+SVHrF3H
ymyZeHSZxsW7wAkbdvDQ39d/IsT/4hJhn+Ye4Rb1cs0S7XrvViGrGT1GQOH7hv4fv7qWmhX6STDc
/gZm3Pertmkw3SyUloVdE1cIA88x0GF/V5Tu1v2Moi7KXsm0kd+nTW79IfcEJ/I5K5rYO0sUrvCQ
jJxAd4rnQp6APwU4fYQLRDit2E+R25XM+dXW0jU3yMBGDxKBZVg5lKwMg2d8OVt4jj2QTzUfSrAs
6jSlGb4Zxt5mI8kT2aS+ah6wOM4JEST9hbGU9Dc41CHKzlJutXPoGd5EijsXN5nM2d5RYf8ao9SZ
vuDF9N2yN4QnofNb6azhnTDesDr5xhzr/53aShwZv29DDpM08BY1dodbM3D+MwHliGC3ZFysJ2yU
pn6MJNEb1lxvQXUsu7mMzipEuqrAUNBbXOd1I+RFTn1cbvbUmCD2A9+aa2mKvV5gCTCl9C8ksYfw
OGxOryg++g0IwEiCLX2gBhu8Z01qzk4H4vjAJXxO1uVBNTIejpVcl0jgJMnc+A+legVXjBQwLdnc
xwN9Jh4Z5tW4rpxPGoho5YnGvLTuwxBr+5xjvSyhd9cEOXRzn61VPdCbD60KPh20qvBFthxYl2pl
xHE34AUmJMidpSGVtJ6Xz0OcVmiJTTk014VJaQOzaOMwA8wi0bjBxcjquPEHsxddxXY6zSCv5rcJ
A8ntfBuDJP7oLd37f4ATUvG+xENHmKvw14T43cAI9YNAjQvJJMZL+6HHLJiOkvZ5/MQyYAt8eNBK
6m8jXC1eMD46FHJEFHmNcV/4+sWxkIyZo3nVlmO37PqXtF9uFhZPepT/U7qQmNRxZ5xkl42ykPF9
NXaY66cSW8dxU41eThbMS30IgV5EMBom/Bf3bZmQAs7Cde1/jGEosifRbkwfjVr4XU1K9eblLHVb
zC9T8fEKap+Is/fUN8hM1w5tvD1EfPZZtm/XMgtPZZJOn/MNBkDGM7NYSXTgmT/poqA5XtH6GDjR
y0F1oZ5mieB9IkgC/i7SsEabp8cT1Pw+c4fmY4NOYKjYMM+2FPYxjk58awVBQrwSwvnsYJuqN0ZT
anhnZsx8dDcuc2UecCKY7fYPI6GOJiN54g8KRbv2ssFOT141lW1ysNnoIUIXKmBVCHZWMi16cAMy
7dJX9pF7c2Qo5SjyHdgtx3bWFcP2KqQnaNpo7vEPB9gIGnSt+rHIQunsCYSq6c9q502c8W2P9b6s
YwAIKeUOTqO6NABB2T2zRFG6QxToGLTILF2nh7AKuux9FWOGqzcUqRvuOL4qSf/hw+rZIY2tEVmY
VPIjp6RM85oMXPq+DSTtiVrWBcfaofYaNilN0aiIk48ycQiYRaU3bPnoFl0aPpaeT+VxaUPJ7uZY
jr4Vz3hwlip6pbEK2F3NVtYkfGsyNzCXdeoAUKPYIkKXvc0SdKamDo5A8lz/peuHWr1EFgX8XcFO
8H65KUPQYwGopLsjSwzPVbt6TItdXEVFDFohEemjWVTbX9t6HomIlnXIVpdTZUPDMsUpgLzfYNG1
FU7b8baxlNm43/S09tHQNer3mC2CD6PyvKtJM6d+IhEnaAWnkVImHwiFDCdHCwbEO8yJhPxyoEsY
AZjcVXAKelwYFSGPdkpoW4kVFNN2YAKMhpri4acPc+o4nA4wnXT2hLLb12dOGyZS6H2On36Ogqr3
l52kj2rIp4fvnyAiihgpYC98XxxLubwjxo61Cxwj4jIjocTlR6b1ai6a8GmYN9xTstnX5YCembCE
yX/tCpxKap8MTbl9KlAYgOHYETXiV8D0XfBoBeGw6EMm8ZhiDKwazz8AC8I117s6nZ83plLo/5hW
MixozgL3MrElZnPIFF199mul+urhhr2ZDt20WZxMM23Y8NQiCrj1ZbnVZTWFBKHAIV+0GvEo4d2M
l7S8IlLR+z0KkxFXwHEfqeUfnTBpyT1Tn5vzaoibbv0xGQ8k2JGN7N5wR9dv3f+2WWYyYJXfVPnO
0Q/XdmFh0DLyiW4bM4icvG5hXzpRuf0rgJc0NpdkC0LRXUmdqOaRgE5zHGm+2/9Q0XWKQNRiwlPE
UIGJ+N7y5pl4oX0VynyvBMS4L8vNvKJLpMnJHcf6b1XiR91ta7QECaqrOzv9buP4Co7Okm0/Q16K
v4UG2cQGIfBiO1rK4K4N18n8o7z3nstwqBloLlXm5dFCXIkAlPSf1hmN6tg5RdVenNQfjn1nq4Ck
5jq/aO9m68C4rJPfHpLqCGnEgJTBOYSx0hBYbn5MEAeHx4pbuP3S5Dpdj648qzSikz8H5p1zNkmD
nRuPsf2YtKXC2NEqed1xRJq72VL9ZXucBflEEovbpPfe5M00PqG+dQThGLG9mTwQbtpKYl7yVzLm
+K6xzR9nrnjQGEk5Jy9cPO5X11U4wAn9BFcTJdV4wu1MY65Bg/k8oyMd7X5pfRLwFRmwArGnZrQe
9Hbzc2Z2w3/aH2DgJ9ik3jDuBBgdwKD6v+Y+Zc1GN+I7O0eLkO21SYfAg36e9f5hmOdmua9xMsqX
iJVowU8MuCr8Wfbh4j8VKWLGncOO0+muxnQAJaaLe3/6iYQZRhf4WN1VzHJFbo+HLMN7A+b1lBUV
IF1+Wae9NF1RKEyp5RgHXzj1hsndTw1guAuenKQ5VsFGdiv23Mx5nOtOI3b3lo5nx8g33T6qNurN
A0YioBDm/7R4ONvVc4hVFOJEp7LtmvVOrD4dbstUUS4iaqKqDBX/BvtvvAXLG7wtjQWFUR0jBS1L
nkDelZfWRWvdqB1UXQ+IsFmfrAe+uDXriUjgmmC8N3Z91u6jcGuxf4FjQyHFplsM+meAYBriPkuR
7712dsI7yqjYvSvx4i13DnGoEJ9oO7bLzzCKpHN1M1z6yO/R6uOCy2Y9nX00/OiPk0lwcCxQiMxF
tS2pU5GN7ROm03Wg4gqS9uBFEwUDdY3hVEnNFsN4ASLT4nmPM86p2uNvpqvBoNz0aygOaTes8bFr
Mlg7PhBEQoQNAVeR4xNRf2iaV5OndOEEShtjf6xO06Cg+iYAtlRilXz0pdnGW0gjfmYVudaHri9L
c5gZQTbPpjBZkLvc6NWj7ewtjGCa3zV5nccSayKJPA/78yHuIvsqGzzW94EDkOtu5YhkptVO/rUj
y0SJTNGBVL4lRKZeEOlIc0JscoOT9ElOYzxHMX+egra4dBx5RJMWXPJP3D31vEs5yNLzzf4S7sBN
CI8nISU4Fi5xTMApqY16wjzbBt8GvkRJcjRk3Y+Ds9VOhLq0nDEdg0qrJKDisMNcMu0zeuwITUxQ
9bKgZG4maw5s72VBQenS7nMymhAo7b6ZXKUhWThORn09ev84TzvMSZIQXT9cyxoza3giSFYtuYca
th3m1ZYhsqbff6Wr9cW8X1M5fsL0JEhcJ0uf3nYdKifjIUXBIC1G0FVgbBSVvrKEseNLL3zQKact
GpIYkvtYOeN5W93OvgDxIE1Fbz3bd1thMYZMMzShfRrHNvgng2D8j0yoG52yKC0fg4IS89DUC1WV
O9Cj0CrTEmIPn9mwTCqsVr8ibKz6WFJsXZKyhiCtCqcDQLHVAT8bVIWbZt3Hqj0WeFhescU3hLdI
Ed+DEBxJj+PZ9o78HsErUa/hj+f5bX1u+HL6YzdNEZoChEa7SyhSnCt/+XpsnGSrf4ho/X+ki3Ls
WrgshM1BHuAIomnlxUVXihlWmOo76GL9lnDCfTt+mNr7WqpkelSjK9/5jebws+zbefmKKiQgRG3V
Dmev1tN4qbqJwagcRVkcGCLDRymzmVyCZwnDMxUZ24OANoEFvar75cXH0m7PDtI0KBOva8t7Hq3h
i3XIXXzcprp4XZACg1yEVNeHHmOU5ikgeolcEFVpDg4Va3XJhhHcLNPsusMf26qo3PNwUxXVtIby
4LOOof1qhw6oFMJWMXcEpIfIb/zcdRgT7tIMXyWJM9np+AyauATAkTaUhaQJBC+SPbBpbBR7JjGy
z1eNRv7bqUOxXnwJMuTZdcvC3ihRLFjFyi26BGiD9CgwN4mhdde4MxO4XUburjksbe3gQAMLFz2W
7qz+Q69zor8LZNNf0+zVzQ/GwDhBEqbNj8wHAcemm/EvzMq45UvpWueMypn+RXrqrpkDsYtURliJ
Q5gkyQsecdUc49kAZyH/6cFeBg/cAxBgmfS+m8DYAWohTI2PlrzGU0DKFRmwkDXwgXZzSPFFSvh7
zahfvpMdnU4ForelxGrBawApFO5jATenuYxZhMG4CMotusqM158xvJc+la4exr1ama9cUQx1R0Ul
wPTp0cPmKLhocmKeSgAjsObRx52p9yMIMA/bVJr8MLRj4jjxwPxzgKneSASjpUfFm+oes7boi1M1
p+6lF50M75EsyVfO7Q37QmtVvbVIPjD/6Bb8PRDW9GQZMCLvR51HAtxhheGDHBL55LIguduzDmz4
a3hwmMlqlojHqHgsjmC+7rC0pGdwu/PqwYtRRDCD5O2QtOwx1tmcnKkEGIxq07pYzhgfsdvKbNMr
pwFm3q2u5jWHZbThtWTwHGQnq+T2OCSReFaFCbtTfBuIxwxtklO8ihlia0Y2oL4bWdkVBseBL6o9
MwYpaZLptbyDdOYoma6pQHbxPjzhREoeCBdWWAFImvS/zRJ7zX07E989UbX1igWscfHXMmG7KxYv
FSdlGmh3AcGDXxW+cAal9MwfMVwPWj/KJ3ZkxNwTznkFKqz+6I4ozYlKcxvysok4CpHliYSXbezz
ilE7h3clHEP3sCF02T+gUJjpf1k5DkSp3aKvOoCDonBZi0osNy3xSMj0zuVPJv0bkzfBTZNIjgz8
IZzg9Yu32J5xplfVXomXaKyK1Vp8zGXZf3Rztp3H2VvKX527FWAVfQBJ+lhPdphIWuDUzRcTA6SY
fc8Ldn6gs0cIuwvTJIlL5IgNl5mR4zhghVKP9w0X9sQ2JRKnLWFprq8Ne/2qll81+NoVStC4tnkA
MCw7MPeH2jsZH3wOT8jVJY45nTW7Kx9TWydrnvRWs1Cm0kvtvbKKRLd/VyklE4QiFUB8gM14wU9M
VKxAOPi0RuPFnxJQU2oYs0/J5CU7IMmhgted8Jez6BUx8bQolytBtCj9Ti3Yh1+c8ba6Bzox5WuG
b5xpyrJeaj5KhJE+hReNPaP+67cxi6e5RSPL/EGaJ3r4dXjrYM79mxfyf+SSRQd+wI82jsl5mNs+
l7XBU0xCyJb3IVZQ5JzGgPzwe0w6Fx+oPNyTurfdybTZGh3tOHX2R+2zMJRBapaKq4RrWuES8gt5
Sqc+ImkrkHV3zYalFi0Y/muLJMlE4yxMteLHSoFLlFjpmyN+HbrNxKzdS8xIXOS18ltxXCt/AYjS
tdydZZqZ5WEVjbgKnnWyZsnmnHpxW6a3DNJ9KWTjpIcmiJb7TW4ePvCNN/uuw1lKYnqUy6UJiOLn
pb+0BABsjS20KDxGoDt2fwmMhiqZ71dC6HRQmzPdD6UkQzdoCra3yeFmPPmaRmaX2KiJfveKxNWu
RfD/yxVbPqczCfwT0bHmxTFOCAfhNixCd57WCUcTM3hnB8eD2ZTx1uh3Et8SKzwrdO6kDKGtSJKm
ufVk9TwBKODPa13+nFkmZ3JyFV73G519CXYYA7dHqEaq3KMeJfhNUe7gcnURFvIs8UNMvYqI0dEj
kC32qdXO73h21EqQ0aOFWxqQbsTu1ddqNYGtG64BQ1LMDjc2yOlHWPb0yh5bAt/XMVFAQLwAqxUU
Y/M7Rlmtn7rGLRciyw5wQ47MflLP4zT5hN7JHTWnyo2pYxdHE0dgsdfAHGFj1ci0zsQI1gyQNHG7
vj5NYyCWB0mlu5xla8ov3XAIo6y661tptQkOi93AOdVM72SOIERNA03blfuOjTBnwOEatb5qlres
rKP42AfGLEfTGPldZRTat6ZYvQ6NEwGoXjDnQdyJA8g62GgNWeIt/Nlh8u8ObWuDdrdWDQ9x2HHx
7+jkza+sFMmQd8MQNDnQB82sS/jpadjGmkCgqO/70nbvCuQEJslhaH9jNCy7OwEL98Pz4ejcgS8K
Xpjzdx8gdjameX45X9NULyTMMeJgftusIUxZrFvQPWJPS/9jolomlxDsm7lishvlYxZHw2WZBZ5S
gBHZO8FroOq6I1aN8aoR9jHsSyL2dcsIrtK6CQ4MFZYDvkJLPkwuHZIOS6DEDdtVYO4FZJT9F2vd
W3MM6ef1sRERk4fCh8d9FCwsKPZAKLJrW2Bkyckptubc6iC+AEhUJxCGivCBqTKc24bi5JFsZe8e
6tE6pLoFuywIw2FK97HbnuqgYnOOwmpH57fZlrOnTdz4CJhse/eKxnceqpFh1Q2BPpFJhBTAC1yA
yzaq/mT+6vLIWqGz5LGLm8J5ZTTF9Chdo0ld3VgG82WVZTcda4zgzq5xsuz3KgtQFB0VH/Dd1SeO
Fc9r6Z5JR9L9ZgMDkTfZphFDd2dNol+EzZuU22PGMOG2UJvzeUm8YsRCbhsEosAmzA23ZBj6XBSQ
tYGOl2r59PyMdmNXzJV61+wEQ/v11JQvyknq1+5mFt6pIXPkUzuxQ+qkOpYVXoiEOvakGjcBE6Yl
xp1NtvSz84x2sd/w2dE4su9qul90OgzfM8SDJ6Pouu+LCWQsFlR8+ggxIZjwnZqbeLhH4QcsBudO
S1wTLoe/sSQg83Hbmpc2TLrvgt/xx9zQ7JDx54NEtNT6DTyomhAcu435b2KB7sM8ZzwgIvzggRgS
pPBStENeJ1sqzrHFs8Wx1mbedUqy5LrONviI0rp/ZH0xYB0PS9tH5foQucLEh1SKiLn+sJRP8F8I
mM8PmCaZmZcrBk5C6Ys35l7lDMmfzbAt48r2wbQ61TM9OV0m2nAu4NcRInagIoJF4bhpFNGMvR/C
dt0l4HDemd3yBTd2KDgXKr2qI9Vll+ZtpAPAxqPT/Jqj2LyDMUdDFCDfPvBKFO09q+2c+TMuE5bl
ubqajmgWnfsIgDl6GALGDUwq6+bbuuVwX03d1Pw3+4E7saMFWZpCP4V2ypIHhlbUw8ArtbaKCZcJ
N/nLEI0jytLzvZ2x7jfviqUJ7btSm3xImf72f9IojOQzfijzT0Hta/adt3m/qabEcIVRPfV4IUz7
JSKnfe5nt8WgF/uQ5WzrZhjXPWXNgx+5ZInoaFBOVOZO00tWRQwbE77te6ub+nsJCtf5conKElhM
JpsceSwKehnary73/IRcECPC8LzOSAEXaDc6fGEOl7iv/UYlwuHbj9F617mVn74k5OaDHEf/2l69
sVd/tZe54rSYrBvvWBjZMcqpI8aTg8F3tpOpXDXinZ3d3Pgx6tJORc4mf3Qi7LNn/Lf+yj85uP+N
bZ2FVz9KffcXedbldVRdYa5z3euESITnzfBe8eY+05t0xZsgn1DsNb719TCBh31dsQOOjByW+ZI1
aO4/RgC97NoIlujUDjM8cOp7iEvEExqcEZ/Y1OLoIYW8W+90it+TrWIsXTi3Gc5LkndN1h5nN8UU
ljGe2Ydwog9Ax1nJudShEzxPhi2D94X1FdYr2S7rnikYsmJvsvWlsiVLvSjdld7boI4+23XyxnI/
ll5vdr0oevzZEdw7PCqyIulDUQAScSqC/8IRyeDBxXn1E+Je454KBhMJFCFfvUaGSyqPq9HfWC4i
GvU3Ao7GqC9DmYFNy4d96PmeMdfMtYe0ss1jlNcNY+b7SiLs+VG/hL8SJZfgK6X6vMwsSEAGZEtN
+x2ENpj3FDojMQPeCOwQhcquSA0ebf3Wi/tasXIyJxZXwFkd6ar2lcs8awc1b/ocQq9iXj9OUUSS
OJFfWTsAiZi2cKqZSCnM/+B8t79OEdBBgIUO/249aY2H0iyWIVfaFswARloaOS8+rRqt8Lhjowfl
GiReXAN66hy61kFDpwPDmfAsdWE3P7FrBcGGwW2Z7KPWWEimM3seJ8znE6Sklj0jtFnjDTqIGeqM
HaJAFFtwTHg1/D1GTyKe9+yuHSQKjue/U7HHkPiDAbJY20JmCapo2flcS/88i6kcOu40frMwoGRp
BS0FR3GBTrdzdaGeSX0u3N5ckBXgyNS8GWwm3yDfoTVktTaW1sGFD0buGadzZKP17FEcrzt0GNKe
Em7Ty4x9Fa9gB0NlJ3EMBTlMyOWzajeYoi3KFatWwj5uHuotAZ2RkFTA1hvp8dc2M3C/2YsS4FKm
f+02u5x4YgDywDxwXiSemYKCrZHXIMtcYpWR40MLbpfwX5C5yBpOEHTH2rbOF/Z6XF7RlDVPyyo4
5ApQXgL1t5s+cFoAiE0adpGhhfrzvhU3zdgj7HCLi8APzbNg9T+EX7k/5l6Pw4GBNP7rdul9vgmt
178IJf17RBAwAsnFqGbn98HCBh6UE7ITkPd6MHBxREy13z7HVnZfW+xX0EQZ0rAsrw9JtRVKFSh3
bRyjoKOt7rwg7V8rk+BC6gyGW341HX9bmKpnvrTY7isoHpIcXF07R7eKBfvB7c1s27eVeJa98EsC
njWCA1Y3Ve0DmwHiZWPs1u092rO3ZYjlM1dnB6Aw4kQnzziw2D7Gdf3RuwbP/FqN28+ljzEB8mb2
1T7RcfpUe5pCgU57IRjpO7bbLZ6PSRTS5ghvpyBkdyxIvqR7djr3Hh1CgwKO91986Nnf/sAQaBIC
m7inSwaGwOUjXf279ccg6zd3/ZEkbQTODbMVZRyfNzVbifZpB9Z8hOPikHOz5JRdNmo8ST9ZYe3C
6013N7vlibUzQ0bGdiLc3qCG1PuG9/kC3y6VV9sxDt5VcC3Iy1Yp/lZD7uXT+K3BBA8C9kW3PnOl
bijS744wLQyTmODvMRFx+uHZHuG8o4Z9RePkP3Gy3hbY1DMvpqMWkRy2MYH1MUPd2w5+WnQvdelV
f8RyIw+SuHOOA9dOtZ/EzNMFDad4jL2ePDHVA8NCPghuY1tkFNNJma3jfq1vrUg/DFRJ/+PozJrj
1NUo+ouoAgESvPY8ebZjJy+UMxzmSSAE/Pq7+r6mTk7sbpC+Ye+1KyHbdN9O/sDQr8h7xBRkh32g
LmXbjhHmbsVeYn2ePKQhuxGhwT9nddJ/JAFpwSY/EudE1uvnxDlotvFQqa95dnTG0inPPzAH26+q
DkWEDSwwTxGwJHfb+hb23uRya21yWtm3ePASBrjSwA5ihU3T7xdI1hlEIEPEV1WGl0IN7We8MNW6
JHx4f5ARwhEBJkeLv5aZuihkrPmhaqEjIAIYzb4xiXqS4eKY/RDW2U3UM0eyPydFBqsj7J6moYn+
LDmvywFDRuxsyFAS9R54JAvGiTUFc2i2v8QRSPrQtZtZOplwtv4uDDWQVZZR3l8vUx6KvmAOh1Nu
huSlrH2wGBMC/2w3wy5ut207WqhUOneDamN9IXhYXBtccJw53zHjp5gafC4f+SzZWw9EQp5ZffEb
4AJKzaEhzYkea5i7a1sw795Fsb/wJ4z63/yEZVq/YcXjUTMC6sfsjpEafwoDoNq7+ZmTAFLoYG59
Fqij1CEagPVjBWJmop8rjTR2Q6ISb2+z9kAn2DKn0TUN8+i3KzSib7/V/X92QnlAREhrR4I/R8Ce
f1YPMkqwqb1OR493OgBqNB6rFtEbI2ofJT+KjkYcLWxv81XhAdCYkUlYmCEToVwiXybJT2irO2YJ
iBimkSRYl1L3S4ULM/rDQhcZnsClstJkowZ/mE02V06fRfOJfTOmq3bSy6kgGIHaUJUZ4V0xnuww
8/vvXEsd7aPMq4As9zL73XEwfWOZILKrHds4o8POGNvNzYhjVTOf/BvHnVyTbZ31amwvq/b96Mwg
uMNvGyOr5ePXoTbBbeIiqv8Rz7PQ1Y6DaO6RUPreyoBxq2kputjEv5SHYGzHUDYNMZmxkjmKrslu
fo3seHsv5iD2VzN2tAUTAI7OSg/Fds2ZOZgq8/D8+4n9ZicdID3wuma+LQDOY9Dxgmx5Pty2tsiG
YLZO/WuIy6KXOHsUWR85pTtG5pQZzdmsWn+UbsHfI45i6Z7ymYHIRlVO9B0nUK2oyvAYbBo01+Wz
TcuBRJYyKX8rRq7xyagx+nB0ZBf0hhI7jV+35r9+CfCI1dAj+WIc0LykRNPV7+H0RfoYD337jmxR
hxtD2Qu2olE1WTmpntXHSMLhu4XdjZjAj4fl5M0+XOuUUJ3lGGOs7vZh27j1blSj/8jOx4wcBcxd
ow1+rbK/Wk/n4++UNav7z0GvLrglhgreDsbvo/Vn+ZxaJq6fXW5ZOxe+29lzW0Y1hnDQaW21ZZiV
V9+Gfec47JoMvzE1xZJix914uP6cG80NLxcqafV3MiMIQH4Vp7rlzerHgFmGkHVyUvThdYiQYBKq
lCfFZgzCjmgpqE6DeIqSexnYEQCwAuTMJEo4vywLJCDWLlvWbhlwLqQh9bzv3CrRULtF6dsnjpas
/hey6NangMEtwR+Gqf4GilDavOFvb5dXr5DL64KElVHVPEW84K2EXsizmluo8Gsh3lam7xnXeDxl
H7Cd4/kzG4qpvbneKMRDRhQ4x11RBMAU8AskV4OWj3ijGjvcXknsSbiPy/8voAr9xCShgHjUFaXe
dUR5U6qGbFg2zNqT4SkyellOfdXqK9c7Vw1+Ozv9ZSRGvFGI/gjRwZIgMDON0B/pUjTqwZZhHO5c
w0/8WZmiDb5wlXrqRcF25dNGkszYFVIW4iGSscwTh3hLad3BptuzK0rcgzUmPVKN52pbWcGincfP
tJsaJe/wjSacQSicIzSPyWIZ3gHtASKZVvPUf+CWAoSRRjoxj6wE2nDfGmbsP83KO1LxncHxPaBp
qPIXeGNsSAJpqh+IJnu5GfvFPmWDhXDUrNOKRBSeqzr5VdjNV5a6vfjRDt067ZxQEwO5Ye+Np9sm
rlf8x7Jg9s8az8X4PBCA1/1ofcljwiyFsUeIIpuH/q9lr4ueSNXIMVZvUNBEDVp7YjItch2akoZ4
BWD0AdYZ1kfdlY6UtqtG6RO8kE6how8fWBfOV6QYyc9IyMx9hW04gf+iy70ApdHq0aBAGW4V69oj
s4+mQYWPeOGMtQSIz+oxlfwNjDNkm4PwWTjnfHJk8U7BiFAeMH+l3WlbFxhZ3iOlm+AdE5gPTpA5
HBY+hJDOdgBggWEQS7IL6xyGwHuOFkIeKffdE9KIKnpn+Ucml4euMt91chHPts6z5RQCP7hZm3rv
SVxiQHRwC+xL0+SXsHGZvbGzSMGr5DXFUjzy6G9nf6puc393lEjD7uyldtilX0b8N7h6sYvgNZgW
6DzICkfnvKKJzHAxurAJn/whJTnSXwe7PLJGQqpJwnfu/yo9trY/eaeKcI/QE8kHnUrIFW4qNJy/
SI5HeKkYKZDlVik91YTWL0wsKHIVroiNCribL4IhV//QtGzvcYYl40MfOzGKQBcIn8KRFmNP1azv
cSCAlc5i9sEjYqkH34/7d0ROzTc9rEq+Y37Nb6MGJpqlECWblHxt/sPnpiPmZZVghzTPc5ad5zbN
XlBhr+luBH8wbA2YV+glrA8emPZqFnN8S3m17UVxP45C3Fzb3qnFLiyCvn5Nlm7wDsFa06eOM9pV
8Cl2Xcj/ctVTGNVhdCjjhkFBGGVsIpppBueR1H28C1gq8dTluW13E/ex8yNkpCu/xtH5SHHcYKZo
nWOguCqChk94QzCEiB5IeFknRjd+y7WuMRgJSta4c4rHNphXTMZjmbOe1D0btWhR820UxFRTpoEy
J4Qjrk23Yl+I2oe2cvXH0uvujnNbPfe5YFrsPGgQ6cEz5PwyOBredn2MFt64H62gvNqMHrw5oHPx
VB6LMYx/Zlmk/kVIiCkI1nj6W9ayJuxhMB1IAoDub3qUNeGbZO80yHGa+Qd9LZqOJZ+8W9AglSLh
y2YUIz1WrVPCBBPnNXEl2dnrQuBCKCSwka456QvHHAvGt0K4sLzdGQfLU4zoFNRpz1J3Xy95mm8l
ysLiWLl9TtRn3f+p4spt6bOdDuGkE1v/lFKstfsQkf+tj1nr75isu5ahYicsiFXc3uicy+ppWvqQ
DRKkFPcHRByodNCqaQEnVYv1Nq8FsF7PjztzquXQ9YfFZeiOOKcX1ZbUV885lXi3adD9AkaXkCg8
t0QzukwEFS6nXcIa7CWkjoQoCvt4GBCvmpzncHGa5TP4f9pM0c85VltB7NsDEvv5TCUUZA9CtN0X
nWk9HIUnQ6AIgwHQnops2GHT6nDlQFA7+LKxB0cRErIhS3eZD/UQ6/xc52jeIaF4MRNPXhqmfNKq
+ZiwX6ofPSqE9RqGcgr3Y6LEPecjn4r2JMIseE7MFHQ/w5wYacJDlsEc2eaqHwkhYtDYKvaduLIj
oGyA5YkryIUzWtolIWAcKCqqQPaScjvOUtm9BItXnQNZ5Q6YW39YDx7Dse5ZTuvwL0b3ygpjWSKv
vg5tuuyMuLOwmS6tu8lhWH9lWst6w2kxODxP4PkJvsFw8VyJqMsPHgXHPcmkLYKvHtE85vM5d749
38XfxqYnqPeo8YyfbyfgE9WJ9cP6uoq0j+ejwI4UUGBj0Rd8HdZnM++vjnNF0oQ+pK4TSs1UOuxh
Yeph+9RlceA4cZ5RMHbeth2xWsek+5Wy3kcyUNO2yVgpoK7WPp2pacyvZYjKazgj1NrGzN7jozS+
7KEnwfaRlJKKCne71FJzg2MHUGeaaW9G2y+5CGwDrpiVyAp2YGWfKbMY7Wsj59L5zNAgXrWp1LyV
8HKWA0mCBKH2DroBKkoqYcBG6/i5YgqqD0jxQCSPBkQR+uH2hQPOfSMiJFlfdK8o8Nhttg210ozn
rOruDOYwrB1ACNX4RXAdog4PHRGK2Cb5SFDC/WKZKAq+w5kBBuIo4Z/aOqqfvD5ov9vmTg9Ze5jJ
fRwv/q1wBi7/cRUzXKWida915y3md+3mcffiYmA8UDB39PRLKJt3r6vD9KJYdFcXl0HZMch9jaRi
boT70rE+RPPhSfEdePcnJY+EJfevDVs4KH6EzXMBfmj3kmiShMrEeAy/PS/tdmuXQvkmKJLwIHYI
fva2zFMS7GrkEGo38y2U+ztLNeCIJ8rzQAe1NNz0oy5e9eJO7jEwBHBu4GAwZGGvBkhjEi5GHWbm
xkmOLJMli8MhTVR4TKbO3Jchg7++Bpme/5J0If/1lEQ3qJAZAgVBevVx0GpaPxCTU22E3pz81aZL
xwftOckzBw6ELITLI1gxH3Trxh+p8s//zwj5cu3CBYkGXifiz6hSsp/dHkPJHlI5J2fdZY3z7Qw4
e4XQZfRUZnn4A7NH6/5kudpEr7bhnERKyVXoEqS8duHWC911/OnPk+uwNbpLH3ZZ1kcJahCsyxtL
B4BCvs46fc4B86p3NDoBaCyWos7PYQ2CK6irRQMQLDzsUnFpoJCb0Ief7vIH4FRDzDpQrJqL9VRq
dwElzw2p35A+8BVVP7F0loRuDJ2aiHtohwczgPSEcdtN03X0MkLlNplfp7zQfOXNd8pcSH4F3TAI
GoemJKKLkStadXoivhbD90uFB1Ir4OypyeGO6tG5Yf4DGzNiZPkF6yCOOAPcZDprHc3NqVLodQ+B
4sC9ZFR44cn1w+ShopNcn4NuRfQxqHVOCQzJRHqmC0aNvXFZVCaX/p7F/YymYF2Pbh527pPxgZDX
wNKQAng1XCtd9YYqteG3xf9YxiJ8afxSX+4m2XXf3hcEwDL8ZwnI6p9YmKXtJlRSqIXJFd/hAPQu
2IIlS7g2StPhvZzsMP0ZnXpoRoRfWi2vbZRVzl7b+f6gCyFpHaik3lNRkgy9sTxI32zkHPHzrnDw
99AQE//Zs7mJz3FHs/ZQ10peVqItwhvqSqaCEa/4+MkQ01THuPKdeZsN8QgNZtHDDnRKNe4Hhhbc
ptHdBrutZCDn7yVJBvjEPL7zuG5jtdoPB5C3/xSC9WL9TL404/5dtziY4O892wOqdt0/MkuUw6Gl
qUCFkVU07ggay/l7XBrDYFF39k9hu2R5Dqe5x7w9TjHBOZy3WNtCG04vTFI8D/3dXV/FlZM9wsBU
NRM4Bmos8wnV2opwsc0LgZ1DdcwmFopbS4bIxa1HSd6FHTlFy7zo2h34PvV0t+TSLpHPGGzk7NXO
c0Mm2bIJ/YGolbGHv3hwLXZwCGAEwu9s6KRvZIAI74LCV/FrmHSqDxqMwPvcA9jfQlBX5KfMU8b6
bZ5Uqg517jkXkpTQrIgCKs+eVSjVVDdGXr8tiPbEhVMgbSKgoyi8eoEinLp6t4LRkQefqdtvNy6W
hHVEPDwyDrqLM6HR7lLc2CufxgyvD+MHFYjNDHgwBhZ1c2AAw4odyvidfCbIkdyqEda433ezJonG
7+yOoW77nBb4sbd9MtApoHDX5CLcE4IXD+DcNhqdyWWrN4Z/VFeb9mPE+S2eWPm6YtvL1EP6CbDw
Ad1hedXQFtftWmAsIyWtLuyFoL3inwcaKD2koM+uvtJ5CvfA7+ePpugd5M1j7FwLUpXkLXf9Nb7k
edhWALOC+V8sOpN/cpRNL3Wcq/bCrhav7EaxIHspYm++k4pdyyQxmtCQ+oRaEmQ+dzQXlpUpgyiP
MsczIw5acqzHfdJm7RcmxLV64ttsmgseOoLalhwc2pkdIqYCHnN/+VtQ8nBnGDnUW3x9gqQCwQh7
x0XDft7pEktMd0MkEQV1UoWkj5To2jv899HGM3irIsC5LiLbvL1UwKRB+DANO6meCApYggyzdgYt
FAnoLExfV5SB6sSWUM4f1agwoQyQG0460GW6Rcp+z6AkCKd9HVP0OzK2tfMWzVgrOd5Y9j0zPghe
nJa5wHPKJ0RcepYw4gkwsB6VUyBS7dh4fbc1kcObzmqDtkAF89FZ6vyBvb0IjgUnyMW6s82QhgDj
fIyD0JCcwgFc+Hhfw6h5wjjrHiWpNiAr20YPhyVD0P/GujJ9J0i16U5NGTlHW4+kkbh9pC9lxLzx
ZWbdWXxjkzdw7iK55n914RCICheUB58Fqd9/Tkg2LsrpXTIzZ1zrU++k9c2uuHI3sy59OMcKY/02
wvXcXRYDHZstWBxWB2WcGdLOQnwDf2Ih63j8njuHjAemEhPbNHJVwvRpAoE3XyD5AGTPoH3+B/zQ
oGVir/fK95/x+0UqV/vSB0WAnmCszGdVJS1+asXOUJBRzASSfUuz5zrUwXHk1sGZQ7CTt9FLBYgU
q4W51Q27qmdX44JidoF/mETUvN3bvoA7yAJkpfwF40uqpR2SdZ9YCzo3ZCSjbgE00+dsIsNu22VZ
+TnWUeEfImLnc9LV1/Bpabwx2eNT6kPcincI98oq5wURDQsOZro+cojCi39hQgJ4A0hk7B9bhuJq
g66m+wWTLmPylNxJhwWlHIuxCQeNI6uCwL6CFm8TLmASXmLroiUUbtG9tFRl7olGQXyGg/FYDxeR
PZE/2qzPs4s6Cw0aWmzc1Kt7RXVE8Nisuyh+zVQd6f0qCs1YeBT/MRG1tHc8eX8pqe0FoSgKZJez
GDTKpN3/7uJnEiiJVfQvvezMSwTPKNw6jkX+gzoN3+hC8Nedjt2TUWTK6q835CjYt1R20QFkS5C8
m2jILh6Iy+of/iUf/hz2V4GSLx96gISWyTyB3f7sTkcDf2L+EdDMun8Tz+/zU4TeiaEgBmaQ+V7z
PiUh+pk1yFP8v2lPFuiOddk0XgFiRJDlsRPtV2j8WBWaYHkbAIFQacXZEv8kC1BB2BGAASGbNNkj
IQsLr/TiIz7KHCVysJVzThJjjpb0mkR58d+gJBozCf5sZCgTFR4mhXvWJuZ1iiI16fRt1ut0swvL
4m1LKG2ydcd6ITIRo9mT4K4Z3sMmStrN0I9NfmwmJwAJEc/pIys1fnGhDeF6jdeKazzCBNzoZMUz
YFGwck4hdvlNhW1S/uGAuftGGzIQT6qC9nEyg9Mf2wCX/pGYgntl6LBoP/d1X55mjcJ/u1RqxdSX
evoKWHb+jbqnrgiQoNJ6XHITJLtsaCPYxQb9+w4YYogdVQI7QGRPhMPJ1dGSEkcQJGTzeXWZ/Me4
iCMDVoiJd3TMzje6aLrHrHVBOSZBYOof5ZKsrJlCrOtv9PWgUx1Fy7hFIYF2TBRKnIjQM8tBrq3s
LrbKwvZGqTfzHwon/A/G3gixahDqmMRRRMChrNHfptjp+zN5grjmFlhjCaN0PrAf0Zj772DXIzbE
El8VXJpUwNsoEAquuDD0ielGN36lUaeUvPqUycvPZp21c56J4nwYZI0ViUlj8EMiYpHbfAiI2oJh
sBLCYJ12QAIosw5RIFmYgADcWMsj708WHG1cwu4rEO28D5p4shMI9AwenS6MuEcbBBBh3YGBHos6
mnYxlbSGXmxKB7PDbO62ITfaB7pfnkAJiQB1bDzc+y7s1HtR+Ml0gHFATgwKfLjc7eRGekO4LExS
LlxzI87yDrRCnUtvsswOkCa/WHesEYzexXbRn5Ml04kaBkHangkW7oNICfMBS3ckd5I24KfRLcvk
DjExxzqkNRchP7FVm4R2JiZieRhfQVqRTUFP6mBbc0V30YOV+ubSDN9pi6OyR89t+kde02y9LuUU
/Cqckq6dlI5hvZXF4n4PBBN122Tt1Mdgy4auHC8/yaScpNkW/3S9sOCnHdjDcJQfNMcpOQqF7/Qk
jLjx41y6Y/QwVJYLGmyG95HZPn5kUl3m3HlZxZy8sfbWiJZwKLgp00GvoNEeSpvnT7Nno3Tbt5qs
PacwTXbh4imfatpWoiA9FUcPM2NWrNr+6P9XQN84emop0evDkDwwBXHkBSLmzGEhkuyZy8y1GxbZ
0tvbNUeDmbXA5gRKGB6nvne+sPOLP1HVE6+JU7k/EgdU/euE0/5uRsLTECElDOLpZIuigTqbes8h
+ZUQhgLhIMWEr0czLBamFNvBG9GhJ97AWjfxR5JbW6a3t4kwN7HlpYYCNXYrcr6N4uFddum6hGbb
BVB7dp51ykPLIM/f1l3uBy9s0Uuzn4lyuq/gJ53s1xXUN2pVp+4eKBpI/dtMJBq+8cA0JB8yvaSL
8pPxhyxbSjG3IFYKy3eMatSbeCn2TYQofQf9AKf4gMv3XyCm6KOkrCWdec6639AlUYuI2S7mobOt
6D99Nn57pSsTMjJ0WJzAcB8/ifQA0CTRMj65XYZqnaxmFDugtT5rsqDiLdYLyBE5p33IpmoaL2Ed
ze6uFD4LkpIc5+clYNh9GopxHs92yKNXkAbMDQKmFjE/uiFxOOczJ28JnM6GgAq6/CZOyFDEEZpF
p6gPFVIegevyTFQ4YmQgZIKoPyIkf/j0EM5vNMYJXC6r9cMc2jR98SeFppq53RdCHwQ/YYitcs/k
KWPJnlZBM3yGbRKvZ7o1M8EXbWPQ6lGyuifNJ838mzRA905NCqtXkjiWp8Uo2pQMw9kZj1taHzoS
M9tHVl3RFRJvyEMnMe2AXGjhTq/k1lTXGjSbd0z0//nscxSBJ22B4Y9kZO3jNQn0MQ/AevxCpS+e
7ExRuPOIxDBboSF3UX0twDa2CEAywkpm26lKbzqIA+URn+CEETJ0PMHlFXgVOQT++jIJXzH9Le3w
UsNvY2I8hni4foQuuQDfNYgKeY3hzAITi1VqvO45ygI01Tv+tWZxuK5Lj9EFM0+fZSgXooWBFFVE
H69wBniw84nZvoe45g2kgm0PdrbRC4Vl0O7HdW6u3VC50y70Arzr7UpB8kVblKVHtgYTo/BSDJfY
h5q3o9jw4301yuGjWQztQZe5FurQkoenVjFz3gst5F9MwobD0XB9bLqmEZ/FJKIr6MniK2oJudgQ
0WLIy9Oy/261S0fdt8QtEIWLYmYTsiCjw/HG8BkxZ0JanmqHaD/qoWkxPbbl2UdkY05L287BkfEM
yUGUkCxu5xKl9ZHEhvbnSoan8+W6C1nrDlS8in4mmU6kl87PMSZfBBZOX7bfjoNMdxuDPaCGlS1S
QkL4HEYfma79X7Bs1/I8EijwMABYmTciWcb/oFoUcrcGPnbZVeLoPpFDYeWe6VlbXya73q0LAJiQ
rZICF7Pew8iO1i0c/igvDX9nXY/VO3LGasVeR/xzNjV4JXCpVtk5azznBXe7xpQWIbm4kc+QuFfq
8wQp9CJ6Gx5bQrTSMyG91a42CXKNLeSjpD7FMUCSq/UXMDTwCBCyBQy0t3Q0dXZlc7u8JDkP6Qk7
58LdLDMSP3XIFYqkD47OgcoeedyqbB++YYsjtrNOTebvsR9hI0Coai1ojIAkJshqdC75wPwcIrpv
snyvxkqSngGnaJnvLQT+EjAlev2KJ2PDs+NWQ/6nLEssik6tBeEr4PjR8m2oH1cqe/4enL0DG9ZS
e7sCQ4e/JyaK/D3ZBjS0Ne3cCggCeyDJUfyPdxirkOwDiBj3VPvxP4OMdER+3LMIagPahU1I288c
R1fpZ+o3jDSfJGuY5I28OHyWQBpjjJu8JAhhrks1dP4/qpC1OExcUP9asnB+diMh2uc46qFZWRY0
K8IGwdaEJ7CJL9gr9IVUgjS5dP3gvY2xrHkt2VZ4hwo/lb2QHTH/Ryqz+6dhClTdX5gq2mO+kSxB
x6hbd9qF0I2W0BkewbVZ50NMWKGSJWfKwLyx9GmU0xzJFtOx0rzXAGbchyRllv23K4kLOC5IEvlM
wVgFXzyAmC+2A6Sn5JTx5YvfWo6ud15y1HzMt7rZqU5K+W6JeVUE/9FE9wj4Z76iSzJLkmR3jheM
6CMDpnB/nbCgAI949whLSAbtniFgYSh2kPImJ2/hobwkuF2xdAjEo5xIAhp9ErpBp0hyRW69lQmj
XLMTM7RY0ClwTtjE+U7INWZ8LiE3yRz50AFmhjcaU/Ts0xj4+h7shpSvntezd8buMuUHd+InfkQd
jTjLDqE+S8eR/nlVYcVMLpBYtSZIXT69jBP2h7RX1SPPaULC2cSUHuhxCYBGjbXc59CxAj5Slsnz
xc0Q4TEjDiP1UeNxABRXaeWzIG7Nl5t34rtHOxO/D7gTAeOzILzEdjCk7cpCvXLOOyScLZZRK2yC
5jZ1AUGc/Vqj1YdgE58GllTk2nujfzVgg+cjJSbNdudEEdNFfC31LozmIDwgMVDVp1+w+jhnlpL8
Pc5AmGzMmGbygagJRNBwpWWOuqCoZfbGSDakeS8ZFMjj2EPxZrRb38EUcQifFXS6YnezW1OHnnWj
elJN3xBYBfXjCqcqPzBJS343LZBSPIvI0Q71SEbmtvYsCylaJHL8ZtXNX846zV+ZstI5dWGnggdm
anj5kFKWOw2k5G9jugA5oyx8eK6D5zmbGm+3RVsoGTStaBXKzTK5eOYLY2a7rwm+icm1CrrmNDrk
WO5DHZHp6gJhcc6tnLS5cDN50yny6b5ecdJMd29hTas7pjDZ85hl/WbFaUAoWeAStxO5SfiL4oET
ZWioxI5iYWCxSRA0IK2tiDM61nFAzDwGT1CnYgztM9rrqPpQjO3uEcJGXPkFFp+TEbnIrkxiCJu+
D6M3rrql+hljVF8gDHT55LzKoUHmkhsgK7h80Wv8ANgrQQni3EFxb5EHyL02xZBfEzKdEeE6QVZe
l84Gzc9Vktv3zQ+lk+8uFL3yvpuB3ekJN3oaH1p/8B/HiP4Fy3eWOtupBGpx4b5ZoU9SAvJverJx
XgtYVYxn1q5fxzfbum2J+ttAHLgY+GTyYEJGYBc2E2b5zkQ5fd1JpqBm7Doxd0wSdwemIQsY2Xh1
mp1xUSsHAnCnUIGO6eReHe3KaDuTPtjdZDWRrBgzgmOAnAdpYwk/4+wEYwF5Ltt6pY4e71sXVEtF
XkOWNAC9Ngh71bUQSUqGOEQbZO+kh9MTI4YC8HrvXtppVcVxjuoi2JN+w8sjByAvkBN5EN6YM0ew
hZaYsx18iWO3c4pmDa1rHHCLtWOa/MHCMsUvnebmvZXzKvl8JH83fiqkWYZ3svB08SLR59zVOcZL
qBrIycG9zDLz3MC9AsUHmQ9vfbHkEqIVpuSDmmNBuwC5vkPWlyfJsZUZsP6NN/M5YaHIoaiuu3r2
tSAgXAXNJ43u/OJKv/EA0eb4EBiQyYvLIsmhiXcChPGqFG+kb69kddkKcMce62Id7QTHKo6avGuP
Rva9+gjinK6SZeR6wIaNy6GH+TMi+2ZTw/bJssXPlVAfHK+owXEOS94nrQxxiJC2fg2TEn8zcHLo
ijgq4ZDGjIuQWbjuZ8bglUhKFINEk7td+GvOS1KrKUVIhqfLJGgy6QjigW3CdfmMCogkL99r/Kd+
kSGJatDGqRfbQXGObfoEgg+2cw3vQZRx7u4XZE330BMZuscVQOs7i2b2KA2a6vIoGWkgA0v/H4kM
tA9XiNHCvQSziAvo85IQAV1TybAgHEkoHfUc/EKFAq2EjRkewyViLg9ptQ+ra1zr8OAzpCDWpa/k
vKN0FJysZNGhLJfFzNLNGIRenD8dXHbcEQyfuZ6TLVSN9F8+uj2Bi+0EWjpe/b8mJ4UvrZL8Nz0Q
WAs0iH+hx5Lt4OERP/s1o7INAeSF85tzGCl/MvAQ7ikSif6sHE8hKaugD97aNoBHF/imb075jCoW
ERyg8seMdvtXzayq2Cmtine3C55mM8fVky5mcVPKlPN20aFPRsyiwDjGi+P6p17OAagP1oHMxME+
5BwRaDXf6NNHeWC3upJmsBrKnKpaCirReqC+gvK32gb7ZU3/CKUIASAE+6Z8UZ2Y8gcj1vKPt7aB
t69rrA2G38yh7dnSv6+/ywUN4bFe/W7eok4lejs19IQXj9HfsG2UV3Qbp5Qtkoemdj/1VNrP3utV
f6gj68V7XXiOf23TOPnimZj6IxzTMP2cKoDcW+UMDMiVWuRDvdBT7CL0fsREz11KzFOfiIUbNhHv
cWQJp+vicZ1+6N6C4LRx6N5aEk7qHaASkkEZfPnzrvWC7EezuDiv/BJMBlYj9ovxbo7R223deRjq
B7wlLRVt06DaWbzFvbpLSFh1h/MUOEaUGhe1W1FT+727OP/c1wkLVn4lIK1rfjE2H+FC6wyr1MKT
OCfVK51v+gV+j+EaVixmWkYlabANU9fBi5jWqH3r3UDMACK7VsKR2+qsdcbb2ijTbRf6nvxtCnvN
ITarMN7FSMwwEk6M+cCa4UmZkRnrPqkCDnXj4o0bHMPPeNeYYEphwAoKigd88ob02LQD7teuqrsY
Zjpspo41Rp8WzM6KDv9O31mGk00uDUJf60Qe8nBseDQV1eB7rXvMCDSx6wOu44yFbO9gt9fPost7
70Dn1bU/lsZdSe7y/W6MD2WeDPjIZYZHeZB4nF/rLjB8sJDlgE4gMja4LVlmx8tFr8gYDzNxOfVD
HzVS3op85Hy8emnQkqyCUjuawNlxzgVwD7rQHFnLG/ObPdQcfiVsSIsfOqvRMhOBAith6w2E2u4K
3a3NzWVYj5qsZoILJixKRnBRvcIdPzFCr45ew19/yyr8TiDWWFUg1O1M6FwKw5z6uLp1lj/3FVrN
DQ1/z39UW5sBsUvJC0DzPunb6M3V/LNIW0EAm7MExDS4VbONu2C4kkUTrG8unDn/0k0VcCjHWyZ1
NjTC8yanBCU+lDwKZgyNXCh3gx4M09GyPvhD/2PxBpTKQ2RGEYmSiku6gQKUgg2ik4IeetGsVM3/
ODqv5khxMIr+IqoECBCvndvtdo7zQtkeDzmIJODX72HftnZrZu1ukL5w77nbaHCdhf4YpPbOhvAJ
CcEXptr1NRriXehYQ/EkMjL/2o32Cc+9tjMXF3KvHmDTlfWDPzxljttVVwqpuXvzDN0vs808jnee
NeEadBHiwi7x6/6n99wlucM179xW9tC+IPMW5cnVDnQwHzOIYGBQE2czu1SCReUwC6rtSrAJSnV/
m00DHOTCRBNaEz2uRLAaUNRnlaGOxQaUq++c98vsAYv6BZEslJybPgEkhhRVhBDQ+WJkcHR1iKo7
BcXrn+Zw6Vi3kZhZbFFsEYYKqhk3UkgZSIBsALSPVbsxzXWqHdr0SgOTJmp3QjuYE7oSnvNeDurD
Zmz7XqP8RfOCCOeaFFm63FnjKMo/IEba9KHCcAlpB0zMghy8LcLgeaBP0ztYC+ar7ixK9tqjMjmh
h48+0AY3Z2hlqO7RxQleetqp27HUqBj7tVAj1pGJ0wsLBx1cAOriKxCIL+2t0ZM9nQZ0Bc5el3bv
PyQ8vBjCCggfd9ZApsNu4tr7Vi1y+qPje0OCA5Lh4qa1lZ/t7KopwhueaNIpIPyt+Qym+WQzUrQ7
z6cXgCTSzTcT37fYGo/B8q1GV4BqA/Zsf2mbJl6Gkzcsdvl38dRs3fB/CMrn1NbTA8mvk7i1HOG9
UxnKsiC9ecrAbUJnQFuybbJO2e9TKac5P/Jd5DGLaOyDHpNFIk7/NIk7RIfCDbK3lFUqMWs5Lx+2
vRWg/szCMkxYf4dV/xplcdxisXdaTJSg8Ar74FGhFVfWz1H0h5d3cYHhstBHu6CTWOzoMFfffl8a
4pLxN7VBCQbAybKvPgfYuZ6VdECZ5zgr6yT3AmfnqILB3lBEHRrKIU2lfjb8Y3HOPU5hzlAmz/Kl
XvrpJgkzEAyau4V0m6zGotz4MOOBBHvro5Zn/hdtmOzeS4ylNzxhBhX9qHBmOY1PI0iiuoTyGwMh
/saH5clToDIy6hPI9s17weakIXGKbx0z/2wjNNMgBg8OKvF3j7j4O6QMRAXCuurMgaQxp0dkETUT
o5Cg7BlRKfkGItInsq0YLfcVjb6sjwbhkX3OVwIQ5RQZRk++h59nMP1YnArg58k+8+wG3yfiuItJ
mjgkSgmXxd61cf5RuljRWTQTHqNuyfJvXvL2j8HmDk3WF+4H+yNy6WaoiOEx8R1Cm9miNR9VENlE
2I5d/LbocngAM8XkusbtgLyNYGkcHrUcq2+qstD85pbL/dJ4xGLu4qFNpxvMJeVTFQ7qXwJ+xJDJ
7hiFGFZBxsqSvsq3SMOn5S2YpHPuZrySW8tla7ntmcg2rHC4io4sVCOkwNUAJSWtPPlcq3bOcVtB
pGrtYq2YGrt0WVyskepozrOJcSExo2fVj8hqymYsy0PaT367M1RmREFCZCdRGKExeb9Tw9o4CeMa
iUybMrsET4mYkdrMbkkoGZzDQEy5tc89z7s6uTWg+Vjc7J7rhU38GDoOLPk28Fjc15Ovg21qcTod
SFGZ1DGagpUNDlw769+jfKUNFa2KW3Q7AiNmF5vuK7dTsGsKgBCGX9IQRvwHHXNTxy1fKoQ5vOcU
cnJjMKpAjcUe7XRPZgiRA2zQ2i/OdcRK/G9JQYVvWyOtfFvOzHIgIpCFU0J1i59tx8VZxTM/v7HZ
o4KGAUg3zhyig0+a2jUS3sBYv12m04ss6zC/qZe4SU6WH1fXKic4G9OfHkdnM6WLS3a3ZKqzGzGU
fU445OKb1IfI90blkF0G0VbZaqEN66shOUL8zJ5D8hQ+3QjkjuW0Hzw2cLljTAp6y/zYA2/kZ/Gb
a2OuOerSQWl5BuxdTp8j3gDkq5MXFseBydkThED1d0TGhw5/LG35aaJ+mK7E/BDliT4WYDMs/poQ
sB4T/kYlTsOm0a5+cFmoK1G5CBhcXB7PgXHIH0YzIcW9shh66bO9iIX9JgCW4a6yvZ7cGNGW9oO3
TKl79LiNQqTglszb5jCMeWE0InRSEwbgYQgIqeArT4n5ElL5BSDJ7ECOG4jQuUWzwgqfdaEW6i+u
KCX5Ich/PqHHGQPijpHmbsq0Y/yAn9GAwxHdjF06tTtA9tXsQ5GSdEs47krcLlSe023YkMx9kEao
G8gS0fcYgNTcDYXtNh/UkWNGpj1nxZcDJOMNjMlALEhc/QbtaI6VnNw3LBnBb8KNTNSFTUeAR5xk
LoLO70K0BWbnaFh4GFOm+h/99TifJpGB62sIAHlDk82hj6GO21hHgk1IoB2mNInxvegCJnj5gypl
+cKW6f4Ba8wv4yjWOkzwsNQdAiREa5QOpruUMJfltAyUDFv8JFiXQkrBDyKi7YVPPgynE0kcw+oU
pDm/Z26c+Q+opyqBzIWKS1+91PGXW2iF1rzDLRjgJydCBfafvXK32oouiXc7AAzYoqsqv3Xjm+7c
AGiCbRC4WXGJ4FlZAJmJRXnyBH8q20SoMhkGo7Xn+AQZYV8BuObYCsc2eFqanpQNZPopCdYDvjbe
BhKRU67QV7cR1l+M8LZ7CuCTiccp6SNub9QEhKbgS6t3rVuW2d2qbn/lLSFPpsuKeQsGJ3NYxc75
ybF1DrI6j4jn+sHLgvizjxx5GohFYUGayenWD7NOnjNCOWGyUfNDs8dyRLpKGrK2r9+sIitpxFK6
ZrJsMcTv3bEkbEcOo9PDXUtM82dqnTbYudrulyOL23y+Ucy12L1DXK7+oiMO+SAy3u/6s/QBCR7x
FbjmsIYDzW9ebo39NstX9idwC9JEWGvpKHxyM95zKlfp4xnD3g9kSYExaPOGtNpNhlZlI2qL7Nw4
ppy68cOy04B40ZxHh/U6BwZTkKTlyH5Vt7q281KxLkvYgs5dtXUJWne2CwGd43NBJZ8c4GiJpzoG
vbkR67fMYLPs0yP2njxkxFFzohZxb1ASmVLcCqHKE7GTZFXQIi36BLgHoUBGaf+ZzQFmhpCT9jSi
cuX3RX72AJDGj75hj6V4Z2JfU/JELXmArJfmK/sLkiuixLNgX44epC7FkftqnBnR3SBt9qWT77aQ
Gntr3gvH1e5DMo8Ltw1OfsRA6Kdf+sSZcSIuqb6Ogus5dBoTHhJpM5liIVstKH0LSd4tmo/2iX6i
xcSLj+hXldrVFzIGDFkFUzrc8t6XAbpc0bwgzCD4Gz0H/Utr5SYCSDgPyX6oPe8+Y0+4wM/EMJq2
evmued9juqsBrjFjec/GtcmiDxAKTNsIagLOV6IKghOeG3bggGRg7mnaPyRXbuhkR5dTpzp3dGHj
voW0XA0Hlieps+d7tTG7J0axWyoGd9lr5jtht2trNi3+EVVHz/koUpCU9pOTZ3R5uvUs69jX7twe
PafjU3BSdgk8ijH6kMyaxesgPVPQbFkoERrBzGkn0jQKfif4LhEpUKR2IDTTgPMqONhorMzU8Yox
WS2eEC7O813WYK/iWQZjWw9jw2VKUsKVZejAQHTgdDsCSPC+WHI4CGHpq/ujrkDOn5FMorBKc4gK
Ww+nxstqBEu4ny2NTaIau2tmUeCS7Tiz27Emp2c2HPdUjX3hIPYj5CDGKYSeob8xFhfGDhMMRyd5
a1V845N/C6y+U/E9U3UYQAafjtkHSi7T65j1ZKZQNiTg6WJSKT9ULoprGMMxIJEZ5wyGbaTgvSu3
DEs5ziNLq2+JoAQinkbDu+uYlzNiqJLhcYk7Ek6YPKgbkjdIX2zyKL7YuaXCNy2G4VSQAZJvfDUi
jSAJbEZNxlh+1QaYdpGiOsLsdMwt29ckeAJ+BMGXKb26K21BUFWNN+13IeWy3yGgNHIrVpvCyS+T
CaaRF9KFW0hXDboqV56aZIbiOnikDVAAVUodqF8Gc9+QirQvaNCDfQyIw73tVNjqfUuQidyMAziC
Q545VFwjeWrZeQKL9qvjCYUddkRAm+QC/msX8uNOiR+A9YbYQqLKieVTupz1aAASphkFO2+yJFgd
TFYbH3s2N6x0A80VfdegJwlcvo2uGU953nV/umzqPRRN5D2vKd/gHLi326FLm1u8s1qNJ580vu4m
F05ho+PhOv2wdYP7oDQwh5Bk6ZKvxjgTm02NZ3GL0B2AY0sb86WDJh9RHMx6HhFmgnf5jERRH8GJ
leJNIgbPn+B3RO3dBAhr4dyntjATzEV/DUpNI2x2DqtnZosLpAX0aniGN5pBW/bslwHqg4BcbcXi
PqEizqjd8Snlceff4ZkgB4gNwMpoWQgXmre107FlyPOxW30rZU6mXZozULRDz3+cU3IHTkGiOLM2
fsHsnCS7nqgbVLoc/2zGi5nVbLSXhapoo3gqZZQdnISQS/gsA7jhp7wUdrgCWKxuegqR6COz0F5T
9pucCMs5PtBgFFLvlrkO/3hWkSc7bVtL99qQ3JbvChTJd1jOpufUijKzwe/KoGeii1fbDnLxtWIg
+VS2FMrsJjtz4yoXlaaHcf8ptuKUbsYQ0n4gNDM7B4im52MDqVZ+WnTrGRktqH+y7WhlMXi/JS3g
UnZjt3wu0iDE3fJyF4B0hWMa1LNwyL77dCjX/KvQ+PrOZbzFfcgAFA278vIiYl2KpHTuN2XUoGcR
QQqPTSaMiO+GAHnJRUGRYyNYRugjd9x1njyQ0W0p0iyIJ6/vOAAjiagz9tg/YqQHrLVtOZYk+eJB
DFkGMBU00B39Wz04G4eFI+R2dGxp8aNcVGiclpzL6PDJ2gKglhPdiCSROiCxbi09OfN1qGKv+csw
cGJ6E9nCx7xeO6l9rMAfodIrMLRjkIf8vKh+j/w+j79qW4XOXk7JFF8cUCsDyZb2lETLx8R19TdB
DTdRRnWieCTcBT/CrkEhMlHsdoV9l6Xh6p2i+X1rS3x6T+wdXfnRuL0FxMORo53e1mJpvf00gXPZ
IxfOh19JDyEjlqoJbIx25PL17tjbeiVaxjqCY0ul4yb3inh0G0VTmrWY7Yp5bO9wc475nnOwqO4B
REm0hCDu4tvUQ7rx0No02N/R1MF92tudnCKWx8g6E7zyLGn8H49ywlmlv1Hx4XKz4fEYmGLdhALm
8seMNQ8JfNk1ImXvVrMrMobVXrNzMG2He4p82Df8jeCGv8JpWPz4RWJvYKnIiiUNjjWr5fG7k8pu
ceYmjXUwdevbR6V7auYFLGACiSggY2PXoQgLCb9SkRGYpktKrK1jkaHCnjsJ6ltU4GFMuFq6SBYu
qFrG+NzZrSfgdmnfzN81scHBcZQ+K1KIvDiTP/OMuhnhpZPEu1HWzYy40oTl7ZRrpyY3PaGDHiMY
IN+28eDYGEZRPcIHLoHoHuYHtwOePZtVVpgIqLtVM2I/7VJQlsHYAHUBzKwa57hkSzvdwaANJBM3
CDkIfsQUvk6MPIp9V4ZzcBzw2HSHBm12Nm1Lry9JvId0I57JDiJZk+GU056F23TkCqcyLzjzsPS4
AEzqaGTwDGrSCkgOn+jNMFMsTgpIEDEQmvyQ+gYaLjyGA1RBXeWnEsiDrDFgcBiSnjYGNm8t0UGZ
2MzsxpvPvO97/8XXCGXJW2p9YolMQOrlts5M4nZYyelo2R8zCQubXZBhLeFfsq34roY5r7a47Tqz
meJIyM9cJW2WXHhvAhdbdI4uv8ZLADJ/Q1wIpzQjYUGGXyzaCGqZDyJuozLtQ8FsJXkNrMMmAE/w
ivAW0DE3/DItF/fHxOzDvWVfkYtfv0JZjxR3ssAXI5aWijCJnGko1GLSzH2BbB5sYyBPbhMPLhLD
mZXCTekzaT0ZqdLV7ShcTnWiQsi8wjyDBq9n5r/1kHL8Kajjxr/oGxj7EWHkqIE0FA0lRUJo6bjy
jLGeekIw6Kqk4aGXtvZ9H/83e/VrAHpcPigXgs4AUxegE07QOhmeBsovHd4wze4AxW1xfabgdyrs
vkV6F0AMMtkdcMLaqEMNZE3rPb5fpwSxWIlAqC3YfHzSM9kHBvW6ypbxkFdZUHxG1AHjRfHk9UdT
tWRTlHGYGtboVReexsnuzbERNgl8VifBFTG2wOhq7HkmXWmljJ4Z9/cjMuAEHWfblQ54MKMUieox
tK99OfjTuaC3Qg3Kh1TuSvRqLJJRKzAwy4r0CaWsZs7vjTnJRpq2YTvjg2h2VUXNv7NM2FMaMb+g
W0sq0ulQTjubzp375MTAxptPAZs/sWOlJV4cHqDwJAhV/uaUZ8hYZr68rd2eEFunXd51IZxhL8q8
MtjCO9xbErMIMyUvQkWA24C5aDMl45mIqOi3q13ilBsvUt0v8hDP+6K1sRu+EhRwWx8Zi3ciXFmb
R9RzxN4Mkwtdoc66Mjgw14OBnOvO2tZEq7Huc0drZJnHidTtGjx9BqPJouR3rkx9QRuSAdTLF7oo
m6qdgqjwJkwesYOZTYEkxTCu8/TSdW0dXoAujDVu5gIdW0yIvbNnNUWpFsQxkSVBlvJgBVadod6s
J2/hUITciJRXJR9WX6fLqQTZ2PFs21V04RRAJtWPqv9J2Dq+iEJMrHxxnKGUt2vq4Uoi/2A2RZ3A
UJyGbaNyVXubCbscUInZ5x2wQJ4SrxT64R8bSID3MLsUInuqGx8BCg1KckO6TDDeIxXP0nMXer24
BFMxe3uSIZLXbpRKof6lB7zCL9dvmUJc+eVXMVO5ygOntYs89gKHJretP7Hyit8eR3nFt2F3r4O1
zFiqyPwrtwal1zewGCz+5PCyQmiiNX9z9IV+wpJcOueF5LafIvabGpQThHH0fM2SkhgYG4c1X2Yu
HfTN335EAwaNNAyXR3Kzkvsa4tN8jMrS01s2vGt4TS2Ceh+Q5kzITBtUJ1TGidzZTR1qZqCIHB97
h13ToW+Jpbpfeib7z2yrSOHg80lqjlvikTYsDLwjLRK0vKTL30AouP+8Os1OSKrB3GPcSl+kHmJ9
k/ku6AtyduCi+8oSd3M84vwlWrR8GoUc60Ppz7YiYSmUROmButUb6afds66mnOE0h9EhQ9xcHVVa
x/dKsto+jS7TLmJ3ihBb6khU5N7qtA88SiaR2LgBA+j7pCqND2p8kJgbul4xkIkza+vbKRYEMgBk
cGbGMp0Dy8bpPZhA0iZUMeYeMqD1HVxe4nYsP8BxaiMeIqQWawwxFKFvHas2IhUjRymQM32WLVE9
bcoemmBR66FWE1BCuDaZu0GUFqPKxOm0ntaY2g7a5zX+imKMbLsgsrwndEdA64fKxI+6FNlfaWXi
tmJMziDuf0iXFXrI9vNlWQ9EvPeIEsu5h8HeZ4zSwPFWtx6YCvRhfSdWnfQUhWQggTPLV2hhf4E1
ECA36xZuGz8vzY9tUwMHJBlA2Qjq9DwSRbDOmXD/IQUcJdlc1lL2O+E3er6gbY+bW8RpWCKmLPmk
6pt9Qrya+GXA6+HdGC8h8QpnQ/5eWX3znREe/zeDsmnfrEnOL1aL5HLLlrG60fxK6S7BSs64xiZv
46W2u/At5hx98qa8KdB/cfgKNPiteClB6jZn0njGA3s/PmUVBQQRuo1ntgHi847iBnDsBPw5+mZs
5SLngFJWHIWXuc5JaJX+LEIsfxXLJRIXhyU7hhBsceVZhVAnSr2ZNWXIb09CtYixqvLqhDS5wgS7
EvEH0V6x1932gAQl23GeFOYmtQe5U+bMzEhgWm7MMAbwtxDaX5Fa9fGZb9AF2myjfd5VwstZdDQh
Hd1k5RGQ7r7o7EuPhzHdDO6Er4qbt7qb29SM2BOMDZXIsaudu0DXuV2WVr8NKh8+8DmC0wktlef7
IKaO3A69vXaIadz80QyDYJ6kDNk+K2vs/raLwHgf9oYwJMQima8uhVP54zfOO8azwIf979jMvJSD
I/W0Ybknfok9nX/ZtFbDrV4i5Jgbv4riHxsJTw6nbunck0pJ+t7UAHc4TVHDOwdk5Kq6Dlp51aGj
rXO3bqC99lmWEYtwYu3CA/LAgYwPolzXl7btX0wMhWXPGnVFCSKiICCJup0ENfgvdLtZlbg4jhC6
bU0vMUzESeJ8+qyDvduONLDppcI9DdTGTUpiexEtYXa2RrA+bmTZZzWEBXEueUtZ7PeRV12QlZER
CnCi/smshWl0SmH/rGqZf+Aki78jOHhmX83c3ag5QjrTfgxwtqeyvY8aqsRtnIxQ0+u+jT9Ba2M/
Atvks5qrI80wKGaJh+jRA+yDrnHYeYFLFhZBVUW5zSUufwLugzWUUFryCfEPC0c/JYh5Ip5bPZS2
7/4FGDACOpet+1Uk6ElO2C3oiN0asQ9hX3Ow94kzqu5dbCM593cq8jtbYNS7M2nrrRRU+AeYqBTu
8l3hqeUMdX0CUVhOIBNFGTbuLp1s/C6NyTtJNa8H0JjoC/uTHusJsBk0DftohygE+alKwot6UCS7
BFux2ODuUMOjaWl5NqrFqnpTd152qga6hMusEw0gvGUCsFlogLx9Yg1ZcODsns+0FBIxMFGuvnVn
JDaM4CQimp49BlN3fGcsmoj7smGP8A9bDT7t/RA0wEYPI2LqNL6y/CNE+siiwe36fRbgKaX/cEYv
43PO42drEl4KjCmMhva2Gjz3lUM8CPZekmTddg6K+LPDMdH9XWb81XLPLLe3t77Bu01gt3TLL50U
/mXosQ9gL0FKUBIChcZ4l89y0FeEeHN3GMxcIyhEEmNNO49KLOJpdyxckDpidPfEjhdHhAcrV2/y
uXBCGA2B0777cF7rIy7cpr6bcYZa2CYjeM9bEFxV8kDyV+ow+V4Y2qC6mREPsziF6oC/nEQcqGN+
sc0tuZiL4WBMTwsHNDovYgNjPMiIjM7oR3qaSRmMa9CAH3JoYHkrtosnptdkCVuJ27cr2wOyIrvc
2ygSn7wYk9kuKMkPYpxiFa8ZCQHONWp8ilcGEshNmey38pWp3PAb8gJTKytvJBJw8rmW8f74gm0g
wbVbnpr1+A9qXR79xhuDU2MzWmarBcLmxHLHif8S74UYElyh9A91kyD0DjD4JicSdGaXxblsRXXx
kqEf/nLBO+kVKASfV4Zhb4Xo1PLZWev1J5QQcfQMZWrdKM6LBE5QzDzWh9UxnhzMAuqLOy5Wzkl6
MaJLqtjhPZiTOT3GMab/je4mTGV05EjW6eUFg5XEpnnxKRkh0/iFKreZoubdViiU7CePpp7dQkmU
enafKAyq3AAgpPIFsjNFEdRH4A1KeQowUTM/UPU45AIoqFBX4I7ebwegY75ljKG6l9EWhL4xE9cI
iAIrOJc5kKRHk1L6fjQ4JvyTGzMcQkJVGaznyTJu5tizhvck8VR9UxsEtVsmq40g3kq34b1bT53Y
M6gU3A3EU9b/HJuV4AH5mgfjNKkSRqAuHM9n9O1jcR4Tw8iMeUyI9ClG2ikfXQSonwN+MPfaklrc
H+yIAgOGgoPdZ875ug4jye0rLaKdjN5i7ktI0G5bRCc/TEjwfZMSIG8RA042sHiiDJClWlGTvDSl
mr+oK+bxUYcEOBNRZGzviALOwTJkNVKVG7TmVXON46rLLqQ1BNldU7P82YUADFlZ4/WoGO4A7XYx
bGIDBMDvuNBVGYArOEzosRodEhWAW627rVG+9O3jVHpR9jLkY4q+n6+FQ2vOWMZzzYSR9ZD6dtC2
L3QahujR2I5LNlDW0hNEoWXU++8NBpUJiMWAZ53/otzwvVfh3P3NQtroE0aowTuNyrPTd64823pg
Ym6iJxlnujtRxpAsaKbAxTPu2lwppdfJ6mFCm53s152PfRIenre9n6Lcoqdmnc2uSZBBEkns5lHp
UZxS5nTEzEK6sFpER/LAbNpQYTuEGambJsZws/e9tCt/ABLAtZiSIP3Q0sTnSWJjYaDkkIuFaGR8
dXwmHYjmtJnO9pjhCZOx8X8i8ta7bctgmvSh3OISDcLRuWMUThRJnvGs7tYbzF+nrv576IAWYuAN
J4oFYA2WBpkQ8M2qs9vTMophpVVpDFUiRO7JymbOG6ACChRpW6nlJgqwMjHzmmBG6lEJDSDQkMfT
MReKt3mPQKUt1PTHqtLicU7CJME4lXgoNpFiQ26Gifc+NdyPWCLb+FUkMF+YzhvramFywKnU8UJt
EeRRzSNak+MawZu+obfu/6WmQY1kIcFno9ykHn8EQgYDdSsFWU4B+BfjNRZkDzVxxA4Zr9/Oiwas
kMi/kSZXZlHvuZ9n9U4jt/9A189yL/UnQ84sPsNPNDUOgUFkqZx9j/i6/chg/K1f1h1P55TzXctD
eoVpyGCzyGs1vIMVLb6WxelWpJqJrG0SDO4jqCDzZJyo/ySzsvrndDL/jsibvXEcMwBxbBDmbyYu
c2xuSIu+GI6ivGpn3Tb7Fg6DtQ/LIvsIhwoEno3++TPFp/ZsoY1PkDcjP9kZLIt3ZUJg1iZsa/RX
QNzany6nWmHP7uSPWGndt1C4zr88Tf9PaxqGYLuoskWdPfhaQL60c6IBUR+zvYsre+fbDufihPQ0
37FFLi8KZSbkI2KO9QYFI0xlA6604tDT+BdnqUkvwh7JIiOLONdIRWFxVCofk5AjM87bJZuxUegE
8dpGdYKOgG7PKnD0yfpfK5vO35Km2f5SZ9Xp3jFVkFLAVFA7s8oJLj2iQ4GTSrIJV3XD76oJt0lp
K4KwuPHdosdYxHk1EBaFcFUJNCroFbNoPHIYlL9m1PLbMpy3KxC8tG6Gxtc/ASu+EA1fWZH8GjKQ
38cW5Kv9sEh917u2eubOif0TSXzEN8zoZoFhVHxOm4Fzle7NSoP23DICBe83xsVzqztCKR3uaxJ9
a5a2e5uVyz/ZDdaLQRF8WnTj3MNUXuk6YJk6dmZ5guCEq31rwswpj2kUY0Kbk0Jd2mIJXysoGMN2
gOOAurGusY2kDkUKKhDsvSEbwQcL0Yw+m1I5T+PYJ486srkLY0mAFtCBeLqzu7ECzIGU3N0kwMku
mPqWbzFSnW8Tl6zrjT/RhbNhtXHUynGa3oyY4WTSjLL3ZGfdos52K2bCSViePcRO43Zovf6RtZp+
yeK5vmYV8VgbNDMMzrwu6B4LqI+MaeJg+mfnGdoRNmH+0c37oj70gnzyg2WRQL9Fd06ApdLT8gf7
lH5W7RgjIhGrN7gf7ao8UDeRaM57X49bYVFO7SsvXczWpAq8FWI6sWHGlz9kuUi+sT0FzIhM7aU7
PIzZU0hjG1A1RuXX4FrBT5j1Y7bjSSAjq6Elewqh/fBj2Ph49iwR9CVcbQrbJS4tJm1Lk7+24YxO
pbSMdxs3duUcQionvQm6jAM0bhkkERvEuboJgZN9tNMUYD72+f6pGiIeDS40BEKcDbDZhya1H8hC
5JwCyGV/xeyJeKjqQR67uS8+vMEpPgC3VJ997yKstMUsb1k4ZC9R5cOC7ivG9eexzMpjMUH7203s
tT+R4dAhRYFGym8WRFDUDhllb+DUkDcd1ObJCcoDy/EOe+t4lhXts4oQfIN3mtlztbyM4JmahnKA
YBtEVnYgoBnTO5InmS/BD1nurQFj5rUfJd3ms+tbhC5jAFHYgbT7OOMWmvYWTqw/RZKM90Zh0qO8
djyKtrGUyyrEYgoGUq54tQRKrw3WUYEmMo5Ds2Pa02V7gQgIIWfHHHjTDeGKX2fbwjSnDuw3xfvL
Qt2vctDjhmZ3E7fx0G8ZDo0Ne3GUAHuEE/CeyTXO3z2Cv8RmyQ2x5nnbKbByY0IyhO4iWrAYbJg8
lByVdypY4gvCmGbawb/P4s+sS9x/KVInf4OGq2O8XvSYMMqk/kpBNVxEalb4v7GhE9N1xIpglbl6
h/trz/cMa1voHyi2rsk0OeXZziZIJkA7SlBFjobsmdG41KeqzVbhJQwKuE+6FfHeAr08XkBVskyU
LQpPhhW2dzfq0vodEGMfvfVHh9caG6xzJJr++HNpo34fVgG7O3qr5DVvYRKGWaOf86kMvsO2M9yi
nIH4VGGB7GfhSKhKjEJv5SDBbNKggepRQNOKI6mHcOO4J7XZtI5TTkQfAJBDHoqNEI6OLo4kFtc4
hHQcJSevqSGNKEP1vk/gj3kc6p7555JgFO9tWqGeLXZnraaEpjtj5bQ/AKyzw518bqJtyryafa4F
Bh0Y6RhUDDyEF2240ViNAPti+zCkKnxCqsbVjW0tvrITZo0lxEhvJ2xTvReE42bQ9evoDaE+ts4o
Nu6x6Vlc8uXgJ7fJJVwzMye1+qsrejenKT/boqySCwWEvOf716jCmyz5xoJcv5aqZPzcRDIub2II
GwzmLcGEIGWV1B3aUdXPEQk5lM957F0lLifwO5NvPuO455ZmxyHbXWI7cbAffXLsN8IpG3Q9TKx3
hk2X2owZDkmE+l1779L44s33LP3Nm04ehu9H9b8J1w95skgsEKrKIftSIQ5qd6CTPFQigQOFM69/
DIkbYtSY1dUZAXszMn8KiB1bi06GHcHkvBdA5tmHsCtevczE0ICrVNW5iJN1/N/l6AUHTMLkFbB/
5TbSCWpb1514SgmYqe4mgNs/MZwiwm4Wnept0ufxW4ecdOLFrfo7VZeTxRKDl3Xj5APulcJtexIO
wuiXB5xxDqThiuF6Jp45GcvneKnaauf13fzHxnrxyMKh97aM1zWob3hYd9HSr08MmXXvQTCbM0m1
UmyXLhQrjyoCnmHHYx4DJpmWDxup8xU3IMYKMQDS4OMTjN0Cb2zQ6RM2baCKJjAe+TDo9ufJht0l
WKxStOSWV++K0HKvNgUYWS1pqS6kf2NV4ut06p3buqwO58mlGOsJmBRby7QOO2yqE6xA9hKafZtb
frtHpM2nzzEUvBUyZWabIO5h7qEb98Tzz6/WlLZ+9x1F+1ZOI3OMHsHz41yuVimKW7WrwOtn66AH
W6ympMU3VEjasgHTwKnFdUNgSzqOr4QaVs803uP3lGQ5tqKOmByLUUOzrZhZlpuESHGxjZfSPjr9
f6Sd147cSramX6XR14cYBsmgGcyZi7SVZaQyUmVKN0RJ2qL3nk8/H9UYTCVFZEKafdENbG1oZTDc
irV+g9kh+epE3i31NHoFsl6+VijvhVyOE5MhUAY61g5i3ugxhBh66W1g/eRQsa0N3JPQ3nZx3b35
qGIdx5z+68rUqeJusYsLzJvChli298hZP1Z2w9MLdHgI9quLg1fdgL2AFCfG9Ld+paTP4Ap9sDoQ
5OFpuWn/xc/JtdZ+SqVyg1ajOHBy8aCvAKHEGwW4QHcDlcD7AJmLrpZO5QNVxoBrB2eyRIZruIam
Awc/8LgDaHUjku5l3bckpuOzgxlVbQXWAXQJC8A2lDvLUtnQxW/9Z+rLHulWnimbHiak+qHuQ9Fv
nDQGZzbYtGkPNQ6jn+DzVjcIBqq0B0fgjrRrabHSwtbCZhs2o4v0AktC36DEo39plBrdyBIHyvrg
25DZd9NykXxedtGWbjaaGzxAUasEN1jiyaVYZrFToD3zgMIOfEBLENfxPitIr2LbQBvCNjA3AKSE
7yud1UpFAtHJur0tuqJZk3xydUBTLp4tvMq8XSHM/msV9JPiS6lBGKblaoBgAO6BbVfdZG/UWg1k
CzRoKCsFuPHnEEEbVGIEHnqrIgV8uTGiCC0eVQ0Ah5QoaiNTF2Tirc4RmV5zhGsfR/SGgMnIDu+o
FswWRqy1MdDMdyZZ2cqPuvEg+jCodmlixkd7GHy5ylHZAoBBvhDf1FXu4CINk8/d49XFM4TqIVKl
JU+bn2ETwoHUatBch0SxKtQKSWWoPRqd4d54lEqgtvf4X6M3FD+MQ2soXC9em34yLexPNtAmXOdD
yPn8tfE7n15RVthiU6Rux/MVP99vFAbQGmn6KqeoRC9Pf0IbJi838C3DxyAq9Q5YA3+4gbA8si+g
kuC5bZPkbHSp+KfRSEB9e4HuPcZtqtdb3J2MfWupeCr1MmoeyPf6YK/xpAxWBheRyu5vUNOplEh8
R+ApfBMNWi/rMlfS8hM67fZTojZ0FrtRK9W9bECGglsuedzRQwjQ70aBihqPVoRv0E7TfyCXi2wd
qy6cDawnxbhVDNNXYHTB7uBYDxRqKrxTUNojufNxvWw3XJglmQzKXqc2shHqK5vafDPM0S7hxugC
IKbnT+7UZtPeuI00AEJiYZfubDLef3QKkN4mBEdOggmt5RG6EBeuzGjbQcKq/7Ep0ZSUJDQLMSVY
ce6+VWHdI0shk1cQQ7Tu8qo2thRUQIRQ0eMhF6O08Il6W35fUJSDYxWXafcpQdDQWgHIodsCNgdX
ZWDMGmXJ0AonuX6sR71EBjeVKhOLVZwMiN5Tbm1+jCCrwm1VArHYCPAap4jT/UfKcfQyIEEbrFNp
jlubJyf6+JknX/UmTO/UCieTjZHpdNF1mX1NLB0YDRpS+SPCZv7HUbcNiAZNPPykStv/o0Jn+UI6
md/a1FvDTY7EH6pVRp1sY9RGX30m+JkmFUihqKG0H/gZwvWFkxpgypOp0ubkTdXTxEmwnYLME31g
h6FpRK7bdjmS71g7Nz9IvqihsinzMH4CNOObYFTtrNUoRXA8b4Q/NBwiqiZb58WBi5buar81rZUm
hi6CblOqltuuEps+dLMeRT/U90GkZfSXAVpVX/EB4DNZET1mCtxVoOoHD53+htZNNhQgjygr02dP
R42K11ooCR3ggPU52WjUerCvsQvs6XUPKjulEJ4TGdx6YGEPk0yHjut7gXxIHTl6/6gBm4FLITnB
ikdXszSaN2gLmPivhWbceK+aKdTEXjfMOQzQIpQI/6ORhYzlS4gpNCL5XW41d1jXOcbOaIZQ7k0M
DdPvcFo1C70ILa86NBjzzNwi7IBI4q3uoMxK/u+JBtF5PxYmLF6Knn394NuNVaU3toPnknkHX58G
xDbw7YAP0us5ijvbKoIdYWyRIuyRUfHxrVup1PfV6fXACx9OX0+q5ijjY4xOf7IH8k3rDglPDsnE
qLnwuaEq6zbEP1BZ9yLNcJ0A7IThKkSrSQusQ6g9xH18RDAHZ+C170NZR3JB4/iB/eMfQweFsVVY
gkslswhSAYfWlDrvc3K9jYFl6QcJtB6/+xKoSFxxPq3gXytfSwpuP03DKF+p5ZbVOkRqgIQqwahl
XQeuPNLUxsGnyTQBBk9ier4JMgg0G9WzY33dtmb5c4IM4wHQGeEke1JKePhA2fE6j3QkRxEgN3iO
9cNP24RojRF20tMRAtZP5gOlIdrCw1JvgBRqkhJEXj7kjSKHFWrfzjcr7oYdSu9U57HUqEEeNTVV
NMvQQcV1TR186YHof/Uwygu2faqn1J14rOE4Rl9M3vA76L3bPBrGGwhTZPkIBJOU5X2BhLs3ysbg
fxX7wUhyhL9511mAgMYaxmFvkq2uUQB1yy2KRxjEZxJXkaBNnROVdeArUGET89akhQ+ksooAQDp1
ojyrpkF9Ruph8dOnCDusk1HK5s4OS+2FnA/klueQGK9GFefQbWeAeVlJibCSoap6eMD7BD5JntJQ
WUN+BH0UaDYe7rqhWMVtPS2RTQhtRtmrXT8GKEgJwLuuG1reGgOzEMkPMdqfTV60NFPBUWh457Ua
RDCwn3iJFBFu6t0APqynjUUOp1H0yXMI4BwP+J/xCAbgjRpBinFI45e2eVOVaX0bupVnboJW69q1
LV2KEciv8F+jqyNXYZq530ASVUcHVChJKiSLf6Qo9B8IhLUsE3NgZedajVh8j27tKqgRL91AbTOO
jkr1d5dSpX4CMEZ9ibFFNw0Y+ycklvpvMtXzB83E0HYX0MNxt1jVGM62woSNG1OfpI30kr71xtAg
Hq9lwQTjz2CW8RpXDapqaLk66gqlLTQL7NYdaJaG4Y80TvFmTatU+YCoU4z2m6WWt2mUoq9smXax
TwIMHA8OlPs7tS6jk+VzIOMRipDgBr0DMIigm8Evido0rJU7BskRjIeA54cY1zc/iIbvHQrGvK9B
m1QrOXhBsKIwzNuH5zCis3wObv6Kmuhn09e6L9pYZ4+uZKKoL6YUIlIF3XosxHTkcodOfQsTmdKm
b4LnSEwV1iDRhxaRdZv1ZuA5B/2up2rDaw8SAckrhADL68I3NUO0VURBC2dBQcgB3tMYHJ1BWObG
B0vo7HIa1PmKhIBOAaLKEpKe4LJG4LzzEYrAYAvmL/Q5nNus7juPvwGb5KKv75hHaEOhcIPp1UU1
btVwFCFmmWvSnjQVrC/SMSZa8pigRsPbKwUOhx/FR55YPS92JZDNDZXJslg3ppCPyPj0b/AXy7eQ
F8t3erlew4Nv7E8x3OJn+p/1Cdnu8qVHoxyVIV8gryN0kxEjAsmH+C+Yb6AvyfS3Bfqk+U2hWj7C
GqXT4sHV5DSCbgNw/dhTmfAItO2///U//vf/+t7/T++f7DGLB9rs/0qb5DEL0rr6738b//4XXYXp
3x5+/Pe/LV2qqiENB1SlRcETDCp//v3tOUg9/mPxX74a+FVZ0WjO9aR+aJHCz12/fbwcxDoPInkg
qI7h2EIzpKObpn0eZLQDaSMWEZ2qTB0eOY1w7FQK76l0bWOtDyP4fXRh/P3lqNPf+m5o/4lq6ji3
6LSghD6LytO9tRtkS0+OZdVPsQzNF11PFWWLN1gAo2sAtGfHprond4RJfTm4uRTc0lFm1ixmxZh9
V0AlFCBAk57CqhzuJ36Z/URa5d6j3Oqmh7wsO6hMl2MufmZb4zmD0rylW9NvejeXIsHn16zV+ISH
FlTpkfrfD1qqwZd2hJg2+KLbpZ3A/uZy2IXvLFRC4jytOg727OdhW4BmuSyC6GQW/XPiUlhu7QiU
DhkfHfyeN+kxEhMMCTht7KwvB5+t32mSCW7T1LQh6gldnAcftIE2Y1pFp1grSEQzGC63QLDj5uZy
nIVvK1TDhBtiaQzUdM7jmCXPTcIwSAWPG0XxOde5kCisdG392qHwuE+xXPhyOarkb50tYQHkk2TN
tAwDJsZ5VJtuc++mVnhikU+yo5AyB6wD8hDYYVbn/sPlcIsfk+3CkjXgZljTz3m3gCA5YNCj5NEJ
5BDdTxHKo6/7aF9dDrOwN4TqqCZIc9s0LTlfMGKsehQt4pOb9fA98dMpMVSnd2Zx3YCfKnzN3V0O
uTR9QmV5gtYHcSunP383MhzvdYm1anQKOkMLnjs7IptTiDRsvS43sq924aktCp48jm8vh176qLgs
sUE4Yi2QE+ehvQoleoSxGW0+UKcPkd0tkLr12r9Yoe/jzFao3UajLQIJQwTAHQTvwnsB8lZs8T+D
auAH6OtmXvDtLwZHsUszkVjWuEHOBydye6RarMcny8nq9mMUFVr7ZAJl2vxNHN0xQazafMfZR4SB
ZyU9xN9Tz/ML4e9KHb3nrAT/eGWhLM6WKehu2DpCafMB0ZsHVNSkyQkA8mR6L3tvi6Ap9ouXB7S4
IB1NpRGqCsvWZrMVx9Kl3OanJxMW1WcSCF9sdVV30OELK4sXntQrAYouJFu9HHlp90Gm+b+RdfV8
yjjD4GOAiTshHq5+FFaMtiJHj4B0gjDwt6qmznU54tJYNVVDvAf0usY2OI+IoFWIh2SVnsIGUK9L
yvFQl33ypCJsjHBjRjOTklF0JerS2amxJGn+myZs4FnUoDDGvKvS9ISlikODRR3zb2gQ5icL34bv
l0e49E3fx5otT1q7WQ/JjdkM9PrVUepJVKvAmbiHQPzUwjd//v8LOFs+DlB6VW/D9JTYccngFDNI
t3CL8hdRacaXIoXR+hfrhtMLEWIKFjwsZ9/Tx0NSy7G6O2VdbOxpncn6wQ4xtluPsS1RT7NCs7i7
PMyl3ajZwuDa1YQ05rsEaDj017KJTzSDq2JdupjLbnua11c+5+IK/X9x5ntCpmEhQjuO0SX13+jE
DtAcfP0psCNpf8ICtgsOWPha1xK2xSX6Luzs9KzR+vBbq4pPLVpVgupJ4oJLKmj67fGkN4IrZ9tS
OK4/23YsoTGVs0Xj10hqjEGQAN5T3V0ET+pAZughMJ0Eny5P3NIH1QW7XZq2qWIAcr7luQ5zD5or
6a9m9N8n7sFtqgM9WMW2t+e1esM7u7kyiUubkONFqpJ/NLAR5zHNhAK+9LkAO7pB1hrxo/wAy8m6
w6vLo4CYFuX95VGK6ayc52e6DlcRDIvmaLZ2HnJArrA2FYNrya79NwvcQdm2B6XNAGWApJrKQxBX
qQf1dA0VO693spuMNS//jMV5NQFtoZnpWLac/vxdcjM6dSkT3Q5Piocsxgr5jOYOdR2o2Lw4qLle
jrY4tTbJsBS09Jjb82gyVDAkHPzw5AJNPkAKzgHXQzJ+NhMqgHlc2MfeUY0rJ+zSSaCjKDrlb4YO
wfo8qoFk2lSNnTJhX4VMMLTVpqKS2G8uj27pW5LIkAHbMKKkmC3cGJY3OJM2OhmYAd01vZs3uz4a
CwEyoXCvHG/LwSS70da0KR0+H1SbddhdOEN4Qs3UeEMGWrlVM89EqlVttpfHtbQ5DN1UeefTAXCM
WahaH8BYKTqzJlQbD3kaP+veL4ZH/D6A00MQLK7M2NI6oZxlSFQObFVXZ9uxSDI1saDnnpq6RKzZ
z/ru21CZlFkaHTIxBn5lX+6px6DJfHmsS5+V7QCz3uDpraqzDMeu3IILUZDsU7HH5zPIxXZMpd5t
bNQergQTi9GkhgU3Js+s0Nk4uRHddAD5dQLeWq5ziuSfNGGh8WEV+l6BTLXhEGhgfJtD92IgoowK
pG/ajxUkwTv6hhLFIyzWaG1R632NlMI8XP4cYvoF81OKPHMqwlDgIYU+X2Y4r2YxhqfxCf48QG3X
xDtNKcd/Igjq4NdEBGhX6k+tg18l6p+ixqKEd5+283HDuPxblrYxz2fHYnOZ1MdmU1N3nSpQMA9P
cYaNI4KCKsIkWadW/l/cde8DzWcl1PoqyjOesolafR1zVFo2WiuEODQZyPMru2s6feZf2GLpWoAW
NAmt/vwLq5UEo2kXVCHoC2VrgLIK2KPStGj7oPdGcQ5bT0DawQeEiKr15W+6FBz5oOnKm5632rQR
3x3/pk6FBJ8p+2ihHQVyOoSf/oi7g6G8IK07hPuCjmf4gOZqVH/yLUBt+8s/YGEHkN6z/qk9wY4R
s9E3eeeXFb/rKDUUqlCdjRvzxqhl+gqEytf/fLgc/zT3uekoi8zf03GLvgMlNAcuTlO+IHqJ9Joo
UBjZSRD/wcZKKxRuUq8r75UStN5f3H+aRY5BokGHlgL5+efWegiEUWE4RwHK3p4q1hytFPAL52kQ
eNa4BijmZ4nLX3rlblo6alCj0QzTAsVDk2u2kSd0WBHS+TiarUmfrW00wRHjjc5jngAy3lEz9tJn
2ENgDm2nU45kz1AmVIzztorrINqt123X33so9uA0kg+N/jD0cBlOlxfE8g+1p9OXfc5pN1uSOq1C
OKaae3RQXMr2VOjwplZlOzyi56EibzLQFBOtTQfNrvuxObjqBP3wg6Cnc5630t17BdcVJtZOZO1Z
DfZexGp4JX9bWrhUgxxuX43dK2ffs4SY2Lm5ah87BdYmTvfNfYAFxXcEVJrxz9MmjVSYGfl1Bs9r
axGKmJ6Kk/ZRb5FApg020jPMi07cKW3qFSiLVp1vrPNGOMHHy9MxDWN2Ok27U7IzdYOH8GyYmDX0
GhmIcwTPjqpCU+M30cWCF7+RgoH5WJUy+wnbP/5a5SJ+7tEdD28u/4SFZIDikORbQ65B0GB2HGNJ
LyGIu84RdBs9WjRj4BbnmfG5cUdoMVob2l/R7Y7k4XLchbSHrBhJK6nrbJp5sopzdgPFT7hHuDEd
WBPu3HSSkEP72hujYI9YcJBeGet03M0/N0rDQnAV2HQeZqnWaESoveSue4yQVQ5u85YeWxhlmoPj
H3RYWI1NSX8JDjUKbH775fKIl9Y0dno0ARyq1ELOoqONlgo4YsoxTBRt2MCwiwHUanahhzetUZfD
latPTH/hbLjI+PCVTd3kQLRne71rWT2YrbuUiitRgSSwrcPoRpl49cJefW6LbHgJ62GS6w8KUHW9
Ft7YSor8YYKZMJ8mzdStYrvqlWL2UtpDxkOJWRW6/vuljFMJplO5rhwlmhuvXjm2DxHfhtYq8o3h
pq3aBIm+2kSQMI0hmdL2dh5jH/0mpI2mz3V5YhaWIhexak2PF0F1ZnZvuBZlKpwolWPs0jLgUShD
458xDsDKUZUqNyTuvXZl+S8sRV7hQkdjhhYU9NDzuyqxTBUHRs85NoWl32bYxmNti8m1vXHMIgKm
htVVtaf44bkAP4PYfb085oV0j+FSR6XyrQrDmBbru9RExDjXAciwjkoXJbiROjmc46EFL3U5ztK3
pWshkaqiL65rs+NFgNwroEY4xzhIwE2lg1DvLb/Fl6NCGhXp/6xtny6HXDjRdM4UqjfEpfY9G1ov
WifzcTQ4gqWq7sJO7/x9HWgRcDgMB9eAp2gxZ17HqXM58OJYf/VOYPZzukxz/u6bygYIi9N1zrFC
ZPo2yd0CWJSGYrGlWtbnVnhID/xFRErvHGe6EKY9W0Ut7esBTQv3iPaxc6sEmvcFGi0MGoq2aBFj
eip2lyMuHGLcVDzBp74Xl8ZsPssmA7Tr1s4x4jDdeYhO30Va8Ckq++bz5UhLK5RMkpOLLanJX5nM
u69Jf76oyeDs41AawQYmEr4iSjeM2l/MGjRVML4qncrfTklkPKmzJ4p9NIqq3qu1UfhruAXms66g
07pLM0V8vTyypW/IhgAU8aspO79yzV40AewB1smkjAfZhx7iWgFmBYOtxVDqz2sZuhQOn5H64lSJ
Ol+Wve8HIebaFH8AtQGmzEaQRH6HwIlqQ0m5PLalWeNGN8FjkGWSUJwHC5FrRgc7cI42i3EradJM
4CPEKP9i1t7H0c7j6G3R63E7OkfUnLrn2MHybpfpEFCQ6Jn0E2ytTn5cHtrCtE3dFtuRfEdBznYe
Ugx2i+2Ibh8VTXsz3Mg5jvp4LKPCfLocaKl4SSTb4hXKzY1C/nmkJO2R8UCm++jYWEkmdak+4P7k
Wej6lukecRTsXqUD0TZTAvsoO3D1WpXH/1z+GQvHmUE1gGxFkoRa82JNzVMOr6eedVMjR6+Hpvjc
4ea4Jl7yQeB/emXYC9+XRzKFUio1Kmy+2WGWYYsaNK6jHFHUJwEfbe8pcn2BnI3mNH++TKe8U0oe
4PjyqbNYTlS4SaoZ7lEZU5TUsf8acMwNporpH39EiR2doNBGwkkd4nwqEfHDfCwUytGwK9C3KMqD
6SwTqVQ32Oql1WcRAr++8qxYSC44MqbtroMWoLV3HhSyj+uV9ejREMKg6sVPPXsrtB6vEtmhWL/B
tkTzH3LfC/Cn7otrC2cpvyO+BeqDpjBQ4Nn6xXHTLIve9U4QXkS701hIDtyAdrIiAOv3JKSnHShL
BGAxU8yAoj5Ov0CCRlYaWjgWD38+B/wUGscOiaJqzDauCTpESy3FO0E7gTEo0I+lqZqiPhGBnQ/l
KD5dDqgtbB3wLyCVyQa4Jo3pz9/dXcDfctSkLCbAVlACpi4iTwmPoOJm6IRvITqIpaT3CIRTx0s8
z0Pj1MZtO2KbhsPSTkV7M7zx8FJBkcAeRfABhVNEaDu6YeXOMQ3Em0RieCj7j9z+3bHnBn0I7UoR
H+1qoltxs6gR0M24A5bq5oa1zYF0ePcIgtXlt8ujXVptlLJUKgcoXXBTnw/WQ/6q6oxGOWJL7loR
iMzC6T8mYkg/9W1qPSXCSg59bFr3LUZJ28vBlw4NnjfoHKLrx4KbLbWiAm0eOKF3Qga+enUDxHuw
dEurVUSV80qs6e+avadAMlmkdhYVLh4v5wNFBAIWvxzcIyISPBFRWnBLpChQLkKAuXvArRCau4Qe
XCEO3qndCjl4I7yymBeyWzq8nFqcXhrl+FmdVteqphzq6VGHSBkOrlhdeS9u6qvPHORxt2kgpT8M
teyTn3/+pbnTpwYMH4By4vnoPSuBnWPV7tFF5W1rVhBosXWFi6b6ctxfjrV0A0rLAYtE4R7c8bww
UhQSeDGsGXJ4f0SqIU/ce1UBPIngTtg/igwnqJ1t1xoaYxJKFCaF4JZhSZZ9fqUUtfSMljYVElpO
NGd/A0WlGKUKnLp4t5t2cN9gz/ao5Y65tweBM6GrpC8WBg1YapgouyRSfzVjLEmrUhnZemhrrYLe
y5wr98rSMmAyTKoG9DdJJM9no3EoGDSt7R5zLUEg2wTwrN5k2LarK2wVcrFS0UFEU8ey/mL92YYj
KciTwxpz8IZnOYXIMVw+BrENfc+q+uaj6k8ebR7l+/WogLba4jyNjfPlNbF0ptog4CSOshLsyOwm
9f1OeugDOkc9QtnRRpZopTZx8DENxQF59e7KtC+GQ3GUPGyS75k/P9Qxg+Vc+yx3p0w+mz0F0FUe
Ktq6t1AwueXmC9oPl0e4dL5wgJI508QFuDXb2qgsdLkTNsxpi3XzKnBNXFJRhog+5LTiYNQVRgIZ
LGriz6VRpTvDr+2Xyz9h6ThltOjmkqug3D2l9+8urgxCVlX2pnMMsHy4aUmSaqRMrR9N6LfZlRR+
6d6YrgsSBOoDcl52CSIq6WbPcCW6KDfQ+ODlcAn2PxIVGIvA91p5MscaTWo7B+X5F0eMSdFHmtQI
wCCbsxfEoGRonDfcHF1JdcfHEvfZ9Ewj3Bo4DhpbM+rYO/Xgngbd3nk+IPidzMB2Hv74i1OQBPNB
VdLkEptt5EoAUChRJT/WEzWs13Kr2MuufmuVogiufPGF2eXVqVJyov5I+Wc2u0k0Io2FbcBpTMrg
EKGFg+IkVps7KY2uuHJCLWygqctA5kHXjWrr9OfvllLTqj22NkFwaqHeP00QtNXgJvFDCzMOY6/s
Wh99Yff8aqSCtoBd8xviAz5cCB+zCE6NHukQncOgR5G6rMv43vSGX2p6g/lNTUbjFhaA79/1aoOh
7Z/P5lSMmWoWaMT/hobENzzCgwPcgDK11gG/ZZ86AJ8no1L1KyfUr37WLB8x3webLZ26hRrU9Fpw
QlXP+R6ASVb3SSiafTkgm0+qjfrDilQCARHJG/ylzlqU41c95C6YFvByqD7r0nyzlWzU1lB0h/LK
GlhacPRvpmsK0IZj6udrQI8MYP0+v3BQjR6ZpdK3jX2i1+iGUwRHReny119ccmDdVU5Q2pD6LBz+
eBKgnUO4Emr0Ltawn9r1SFKjGgnQx783zObb5ZDLk+CYiHNbNFBI+c+H6Pq+54FC8U6p5oCsWsEW
M58xxRnQFUCeOrtpVWR8DjUyQ/dp4phY4zhWZPmrBvHWg0ruQlmriAAj4VuV/7AboxNXcM5Ls0At
Zro4KdpRKDz/iSnjx3oVrLqP8EKIJJeBmwOuAzdKiTjPlTlYDDb1f0F2Tkik2fdA8tlKKlMJTgJ/
Tu9jNSp1vRuxO633I5JuPy9//unEmm+BqYGgT5kwELNZUlC0crAwGghPSZH68UZW4BWfUYsbr14X
2lIkFjFQEinAzcwigUqXyKokKH0WChqcEaXuN0Qb4I9pGB8XaxBPqD5ogGYpNof9wdXDfAueNcOQ
URY3CMq3u8tjX1rtEtA1NyfVIp7b59Ma13nj650anuyvYVC2tzJVig/C9QMXgwijunaeL+Xk3JWA
2P4TT87K25VReTo6FcHJMELRHvDbapJdo/ewvlXTvyuosriP+Ft4a9Os8QfiBQQTPfGLzP+LU9YE
e0qZH6Qb838+8ukuIYNCoExLk2JYYWMbbsa01X9IGqjrP//KXJqGSelUJRecreex7pwRomgIdUci
/1/1VoJPZAOsb6W2BYYFpGbqldxkITOigMotolM0mo6W8/H1mHBpIkuCU8LbNn1w3D6q9wLJwwd0
Ur1oFxSdN+ybHNFL7FL6FO35y4NeukvZwFQf6Qo7mHef/4AcBWBSAnIjpaqnakXS5sgj0eBZ17oC
VVT1+dnbnqLjZ4xYgpWlpMZfQHDhozF66qAUQfXpoHmXPyiK2bgqu/ukZ0r72uUDJs2xwz2VtMnp
8nCXzixKMOSbklRUzHvRJdk9SMLKP/nogYW3JjJ8Wzwk9F2SZo16cznYUnUMcAzvGBhoVBN+7bN3
A+v6vIF+RUkQlwacFMpEvJXUHfS9SDJujVRXx1u/jhFWQGglcL41ZC/oQIdOzb+pGMSVPGLpHGF9
65CCweThJXL+oQO9Sa3MHTzk/hTr1hvJkprCsIJtPiD+saEPkzxe/gTT+p2f2pRr2E1kvoSeLS/Z
V0YY6tyZiVujVqy5WmvcoqhpZttckd66UOwWbQQURr0rJ8dyZJqD/4n8q3D37turbqRiFGqTAdt2
o2/p7Mr2GSKzA4S9V6yHxEkAajkkROn2L8ZsW5K0G4wUyJbzr2zg+qJwuXinASLTE4hD99auUN98
a/mjVQvux761RrX458/D/sJ4TgmKZlmzyRUgFylE1j7oXFHvWtTAVgHH+I2PCsZrm3d9jbBCGI1/
MVqbFiH7CVaeNn/boXUrm96j5Jqh/P/i4mDzUuGwd1uo6KLtogT/o5UXK/jlXR7uUrGGw4Jbfjqy
gTlNW/3dBKNmJLl9A+XYINM13NkIjx8QeUDaxlNrC7dGyPCxHZTWHRBbLIwta6MULIa1KJsRgQA1
1z7XQKu9v8jB6OTQCmfda7w4z3+XjorRhA/zTnXvw6TDO6L7igRh/cOOavfL5Y+wtKEpD+oWaJ7p
kJnFMpFwYRUb3smLEYtbZ63Vt5uihD1ktaLZxAgu/c10G6xrqgaQsM0pTXv31Sl6wVtS4+A0eeA8
9yP2s3aQ9z+1JGoR8aWqsFGVq73GxXEaVGQBV07H92xto6sQoFnt+6dwDMYT/ZxGfeycQh+fXWBN
5cZAUvZax31aP/Oji+yWehCFC67G2bdFcAgBYdkGJyRGqi9lWE1qk6Odry09sZsr1/DSacXLmVAG
mSeXxflnzbQkDUqog1Bo/QptD+xTnng14POQ9XoZ72IrQv6jDDKkrP58CU1QYCpBlAoofZ5H1sew
5sHG5esj9/PWRr59jz5Vi5i65n8tBpoIV9Kspe9KsZcbccKpMp3nAV0l1hBT0P0T5gjgrjW8Z9Tb
qJJ5vUU2JgyuQJAWMiwamujn80ikezDvUKEglk8CPTydeaZX9xU2VTmHgTcgd5aM1fChaSIMQqx4
0joKsEPNd5c/8MJ4LSCHE8GQthQt8fPx6og1ZyPWWScUyLRNruW8HWpp/xhAOb5cDrWwTXgbsYQm
VDdsmNnNg2UR2kdGEp56I8UhdhwNkd8q1IKwFrR74J+dkw7FlQW0sHSpLJjORKKkPD3fm2aDkUha
GQHPpVZsHKf0HSQShfUTvTd5V3pxvHcFONcry2g6aGbbk6eQtHkA8A+12/PPaiG70ypYrx4B1k5O
ZGrQ5k9JU8CluvxRF8fH9meEvIcgip4HGkxXM72yB+tsYPC+jmML34mIcrK7sdG5jp+qTDerNf16
0P2XQy/NJ/tyojZRchD27LA1fA2DlyEGYuF12T0iYMauDfMaYX9D29RCGa6cQkvfFPjIxLrhscmm
OR8qPK0ixiYLoEGLxO9ByAiQrJXH3RWcylIpBYEEABa0mHSetbNnHdpfqeKghXcEj9gdQuTRkc9T
usNgDcoaAZ7ok5Ygh7T3ygwB4075QakHsRnPrE308qSJqtdo1QUernp7ZV0tnRfwHHVwECTYvzUf
imREX76p7CNoIUe9LTAI9W40q+6aTyHODMqqUIzmGSCFXuwNulPe4c/nnKyBahxEK/5/NudW20pk
90DLYvKC94tfDZsByN5u6E25xmTlL4jBFvAfUJGcHBr9nvM5503i69iLuccKdvk3Nde1DCMuEyuG
TZCPSrAya6rHd/2IJ/bT5aEuLTcwC1zr080DbPA8tItcNB2KRDm6Foista4UTYvcvVV9/4s43HEQ
1yYUyByO62JZlKAESj9pDPqbKC+teG1QoLuGAFk66enzItpAncoS8wJhhqAvGhvAEdEfrNfIYSV3
oHYxqW2y4PPlIS2HohBJmsn7ct6zSpNaQXiZULoSRTdton6L3LL7nFfcpX8RCVwDMCjSWcow55Ok
oVeF027gHpPArzdRmuFPm7fqPWvYvXJVLw2KihuViGmqfhMyKCLZjgnt5qMI0AYfkirB2j3Asnbl
5U535a5cOtbJQkCr8jKFHjv9mHeJLPrUlY4OsXI0fQ+HqUDt8Hy38nbECAHv84ND23G8dfQxuzJ1
04aaX1zOdJ47KumzMa+46DH1WAkg+MTTpHxjf+QvsaV+yxvNuReh7yLQbk7a+EFe3NdRXV5JRxbG
bavkI4h+UAn4rd+uuPBha6/leZI46YtSJf2wHlonv9NkG381Cyd4KR3kH68cqwtXGY81Lpapi81V
OisERMgTDp4d+afYstMv0z0N9LJCi9lUIuOZrCG8crgsBmTJTkc4L+L5uq3RKm9zGZLXYpXziga2
+9hX3otImkhwkcTelQH+fpiBg6JIOSHdiTiHeReTsG6GMNZxQFDtGdVF7iuSMP3t8nb8bfqgjjBz
4EGoz9JOnYb9btnqoZqkCo61pwqxshcnFXa9ansr91fWoNcIzul2gEqm/GOtjFncWWqASkfYC7wk
TvC7uRRcSz4hY5jt8b3vsFgKVITeB/dP78IpKPUbIRyOAxD054ONexamj63JqWU2Nzz9jE1UIrWL
o5X2jMhl9qdnHfF4XtIkhi87neHn8QQcSCqlyFOYcNhbeBK5rq6wf82VjwGAo/hPt+IUbqoLUhqz
uXlnKSxmGZlmdVGBcLqNHI3fZRucftKbqJTlPssNc42Br3VlX/y+gNj+vN45n8F8ghQ6H+PQZ3li
yD47TeWTQ685d5EboDxsdlS7kyKk8uh35RWY4m8nu05QXtEmzz5OWzlbtZ2blT7KrdlJYOJkbXwq
VM/xEKrDpqivvoIWgwHaZSphetBsPx9hlMsBtY84PxXkO69NluVPVk6HH9lvtf/TjHka2LtYs2yt
Deyy04Y0P8UDNi5btMuR4QVsiFbp5X3/23E2BZoADCRqU5919orUxjykLdWhnJLn9lMXocaK+3S0
di1PQwTUbq6k6EvLBBa6TU2PxwAg6POP2HMblEAW01MN5fpQszgOSL8P3Qp/UXlnZdX/4ezMduPG
oXX9RAI0D7eqyeWyncRxkirfCLa7o3kmNT39/pRz9jkpueCCG0gjF0GDRYpcXFzrH5RvdSw2H0/y
Xe7NJP8edLFNNCvGSNNIymPelNMdO0PB8DUesO12sXv5KessfI2wyfQ77JquBNZLuwbJIbCNgAwN
21ksMLYw7oBeQwmooGjBc2Vutx46FLTXtLaHXx9P9N1lMU+UdBstvlkpY6kpFriZA4JdlEdk+etv
KVbNqKGXRXGtCH5xQWHgw8R3YGEtD7uuGI4ytbI4TiPtSS/HWir0pn8bNXgdSkcd0Wi1ItpqVZFd
Cd3vspw/M/zfkemnne+feur0EHu94oi6vPuzcime2ROAV12GWGnIznuajGrAwg5LrmAGSytPHy/x
pQOjOSwwSFENTYBFnDMl8usVbohHQBEHXa/MBx3raSwPMDHsBr14/ni4C+cFnA1SjsRUGojLMlPl
EbQ5+ygdlaagGjHkGGW6FCUJHukTMqHuXY8pw/bjUS9MEl4dLwDGhj67LBumqJkUnnSLI3B95xCr
ZbCDXFfcQnrE8jBFEqT+bJoDfImLGHQ1qAuHO2TxXau+aefM8VhUIt0MUaPXNw3at+LTV/H5OIv4
U6LRMiDsWhwRoQ6w5YFnvutkpzt4SlP8+HgZL2xWHtt8Nz4GyOJlrijzmIQgLvNja1S1Bqfbk3tN
Nu3bjKQ+1mkCNRnbAB5jfjM7vTwmWEh6u49/xMVvaUGDIvvgdl4WYhtZazHFX74lwuqUltJpF4rA
vSEhmXaTADf/8XgXAh44NFcDkceY75IdqSmwnTujOFYpViCKIMr5LW3Xm2nyiuLKtrk4OTDFKBqq
ENiWmZxu1diqBmFJIIol5lPl9EhPXd03baQ94H4ZXjmOFyfHC2vGo3FClqJAmhPiNTsxuTLtmrtB
mkrrV7KPirUSD55x5RheOvxoT1IepPFDU3me/V9JuV3pTpO1cXnkdOCMm+DAMgWO+k1zpfzKpT5t
AqN1fn/++6H6BxoGLQ+KN4vsMbTVIsWlnRNiau69V2nQvFDOfy6c/JpiyKWvB6cC7jw9JpVAcz4/
rUSYuh9x+BECffO73Ehi5bbEzWu8J0cegmdVKvQWr+yZi6sKaxV8F8VI/jsfFel/ytWwd45JpapP
IMlcYyfUIX3Vat19qoP0vlQjJKI/XtYLV6aGGi9x/E9tZVnudYQJZNJo86MatPEPDzdSX0i9ctdu
H2s4khaWF/nR6OrlTYSBdXQlz7s4adhgyATMwk5LrCq9njLQFES7sgwd9CAIIr/z6sD1FdFoGxlN
iF1nHerWH8/60he2IM78oUUSexZhHeECEeGuSzDomxxEkzutuCOrm6SeBdbBy/yHac7ECuBchDve
seffFkabUeBNiFifpmcnbCvqdQM/+eukim5vCRClq1QPqyuw60vflj08qz/Qp6Arcz4qLkuBAVIV
qTA9QNd6RBeINCj8pamYKg69VDbSMMVbKqL0+8fre+mzkka7VOts/lIXexlvGHwiW0TK6k4490iW
4+uGCUHuV1U1rvUmr9aeVV3TRrtwrxFdZjQAo9K01c7n23QqAh5xyHxJ9m4sw+4fe1x618UIo3Id
txVGLCkuybh6eYH1GDWd8/rxvOd9c1bsmtVlAQUA1WRD0/E7/wVT2mlqUPMLCn1yk9u4y6Mv9E/c
YfvxOBfiPePM7xS6Fto7pI2eRGZTO0gN1RiUYIaWjVLum6lJSxzb8CW4+Q/DwWCknDzLGywBedRg
dMrxdnJE9oKdVMLf0u/swAwmuGZlhqDf56MS+/b/D7gI9lM/2byXUe+WRFoMfxxl8KXitb+qhkcg
Vm7YvQ1x8ZrW/XQFwnMhNDA0QBraqDMdaHFUnabU09RBV8kIsQvybYm5/BbXDvmz9nrvnxSF+Sub
5sJhYcQZVI2SHpD5xYiolA/CxMj02NRN9EU1IgeQ1oD7KT5NzW/c6j2MvGz8bT7+qJdOy9/DLtZY
dvj7aaaSHr2weSmr0jkUpkjxkim7+qUKmgNAoi/4islbvFLLevPx6BeXmXI0sAqEzEiUzk9KW4yA
owRfeOqq8Aj28FDn4fgiVHPcmcLpP59f81wAtsMTjT/LHYxkd6okfZodbSle26bEG8oItaPSadY1
qekLURdYHwV9xMaQ5lo+UjQpg8JTIzTgM/U2qKv81miCQfqtEspdLGKBMXAUzA7Fn8dDz+Hnr6EX
nxQrwDRGfzk7ak0CrcapPWfjKab1S5AGXlnRS7uWexJkODAOIt7iCgWPTu8/NZNjmcsOU5RJF92t
Xmcdln6K461TRcfArKvxfLr5eOtcCn4UumjjwYcAR7rYOoUMPZEpoL5Bt46HwYKO5kIMeDNlK6/k
CReHIgfkFfgH8rUYKkAVXGqRkhyBIDd7t57afVfC/MxQE3/8D7OijcqUoGVxg50fCKUcrXTEm/OI
KW6yczEH9IdUmg+xw0XyH4bCS3nWSKSIvyQvOBMbV5u9EZqpxiyxS0dza0cmzlBR5pTDlThz6Twg
+vL/RltsFDGmA/KPSCPqGNTh2FYB7brXgt5cxRkeATWuR4GPhLCzq6y2uJICvcd2cyQAByIkgroB
+2WxrBPgSzXsGD2XJISYofcZKp663qOnAE3MAWM96HeU4azvOS7eWHSA8r/NcPu+xuG4tJcQJiPk
wcziDbPIDfRajpgyJvkx79t+20Wpc6Ax32xsC1do//NfGDw7EjGwlzkpi0CAoTRsK03JuFKwfIhz
mWirKm4BVdeC1vPHg11aY3A45qxFid4nDYzzrZtZbaWMRZkc6ZuKEZyvlvabUZ3kpssajHgNW5P9
qsX/dbzVcFp78DBXq9agvupvH/+UC0GJ9yGxFwMMXBOWAMHQS6KhzRCXi8vMuSvi3vBWjtL7VvAW
5On8zXP92v6+cJPR/MY+EO2YGcu2WGs6YTb+swC8ajCnrxbQPG3r4JXrnPqkqREGiN0i/fztSZcP
hAxK1XOGv0gZhF6iujoN8dGVRXIbTEOJz7TXDzfQTNWHsFOVT0txg/CZn6YWw80qOYtIiKSDioln
gODvqDg+pGF3jxFn9hXqqruyk7C/NuCFVBrMDB+SFAHpjGVzyuhFqTodAyZaYq+k0Idyk2q9pl5Z
yktbBmVqHsA8urnQFpu31UJ7CDWXpeyU9JuetHh/56XZh4eeFme4qyuX2mKAxsTw2ZE5MbSmZvwa
ZSJQDefHJo5BS+gaFJ+i93hYd9TNI+SbjCoDyJuG6JGAo21Wllc4/3zymMz7hmuNJxrijgg6nI+M
+JCK1LAnj6FGe3zlYI8l6UzbEZTu2B6MlVZMYjt22rVQ8S4GMvBcNQKUAkSR6sr5wEnhunE55D2C
+KK5L8vuNpToEGMFn/efLYnNSeWsyEuTQ6PZuNiwuDxhNe1FzjE12/EXfpHDY4yp1MrrRuez0XYe
ipYwEQeAA6fkfFZ101tDpyXOUdL67DelAh5gY0TWcMgLbOA+/nbvws08LapgZM3gbsBNnQ9WJQYZ
VWJmJxeW+iZsw+m32dvjr6hVyx/zPruWz747IPPkdIpqVPuhOi4l3KfKyNpGpMWpj6x8YzZtE+Gc
5eWHzKumZ0TIhj1Sm95/mCbveGBpuChBiVp8viAQdjFAUD/VXmOvi0JVVB/uCchHz85vcMEV2n8a
0cIuha+E0OmihVNxEhOa4dkpr6beH+D43ueODO8jTA63Ven2V8Z7lxexruTN7qy4MUvoLmY4GnbV
K4Obnwb4QJtRxspGqNbwg26L3GLdGtV+ng4JDwcv+KSFERcGr3gYtuCRievvnpx5kURYJ4/J90pr
sMGcVuKaedGSDESKQ85FiYJrEWIhSc/5PkVORJF2a2gv2lCP27KpxIlSH9SASYWgbESnamiVbQpL
4Ad1h/Yuke034FDi6ePj8kcS6K+SDL8DuN8fPcIZ4Ei8Pf8dRSlAiqhT/Wzpma1UvqFkQ3fAY1mi
tS49hKb8Ek5BvEELQ4UnkSah0foONvX9lykzJ/MmlG4p34RAk2OdC8/96eCc9+qkALvgt2ALjvx+
XAJkANvqdQ9Nb7f/gtW1fmFgrLa+Zubdg1HZMn67MrU5rpxPDWszkDGQ6eZQt4w7whZ9FQda/Dz0
wJ0fQDqIZ4xtsYkm7QVbPzpquElRibZuYqM2jU1tD2pmbIq4yKbDqFaa9tWJlSjzp8jpo/VYJOEI
0zOeqp0ylmnwoAGpLvdJSNEDw0o0dvZVrufatzTlHx27M6wryIlFdOOuBzjBgZ+J5rNi5Vy0+Ku1
MAHoCxynHl+AGpePuvRi6Xsa1gpC98KtXXRXKGKQV5eLiHApwAmgfhRISR6X8TTuCyWDifdsZXFl
7ZR25CHmA4yv7dspH5xwU3dIXa8cYDHafSMhjnloHI0bKyi1Ahttx8y3TRK6z2oUKdo68MY88YF/
de6qju0qwqk+aorHHPvL1O/LKfxiSbgfd5YrDOzjhdcXu8itteJXawZBeGhQNZrqL9MgqlrcYwub
70yDHsvjlCAqeZOWEnNIbAmUCodfsxm6Hd2Y5lZNirzF8nfQ4q+TFvb3hd3oLgRGmbzabYTpYWk2
05NZoMGzbpWOM5k5Wb1NxnHobnDlTINdmXR6uxqysMQ+LquTZCsrb5C3gzs1VOB6Ywzsh7LLs7eU
sljnO3rQ1BvHwEnwZTRHBOXbNHOSVZanVugPaHGaydbO+iD+Dg8kO3kjS3YoaJQ7q9rKs+S+qtHr
lhQLTFrzvrBqSzkYdeA8O6RH0caovexL3UxSILGADfnOQkIt3LTemJn7AefXai10cJObqWv6aoPj
bCZ8kQ3eI/KqeuWrvdV6O5B6aeCPFlT11RC2BkbClTGKLZweGe8bhToNygaT8thymQU3JcoDuQ/8
aoievLqv3E2h2ZG7biXo1rtCVasMyW0797oNyh5qvAKLOziHziw1h+YB6nKrug4S6EHj4P40KJPa
B2fUvfqJ15MpH6zSKkwwAFN6q0t0BL5XEWf2rima4UG1Gin9zIpiD63aqQn3dacPHhdgU1sb0yi1
fKdIz0nu1VRP7YcqFjboXqT1p5s2dhPPF24Eij2fCgj65qAcYklDbtWpSV88hyijydXANf/q2q0z
rmq7rL4SPudVS8xwwNxbj8aDgbZE9uCU/fRPOIkIrWxROhXmwsioIP6QqU3g6H7Vxb274s6yx12I
eUz+MPWqomW+kRJcq7WSIyFwb5KYBE9Y3WhyX9ehp92baqMU+wBf6qFcGbIu8ie87JVwO6B9GL1o
nV0XX1rVyUS5bkUW6Js+0Cu0qJw8VpOfgRLJSPd7rXVKfZX3cW59V4Ee2oe8BGK1d+oyLGka8XpY
cfSkeFJdRS/CrT4ZRoVPfaw4nd/nthnc9r094FbSxGHawO7uMjcRPnYiyDw2gZ5Ga90eAyrrGCsd
qzEK1R9R2KiPE83B0G+IC8k+JjRrWyT/9X8DPMMOpoZSwBq2OL6jeteoxtMUKWP/ohmVARylU2Xy
o68668FUjKi+syR3k0+EQjjZdUP8Veug94ZVaOmiWXeeDTin18tcfcS3OPlXAnW1HlSVd9FIZc/2
ByXJpxVurdZuQuZZ89XGsV/tqTB+1chhaGzvCOdse5xwHg4qo88ggTpt65eoHIUrvQ4xJ62dtmxR
3HKRljDzagBwNMUasrmTfHMxxs5XbarkX1uAi64f2aU73BQ0W0a/a8MAa16nKPPbGkuqdqtGItpP
RmZo60bgZO57oxgFSnhKItUNSVWZr1Godb90yqTUfmvahbY2A6uMdoaZ6CZWxxYuxNsGxmi672Au
tWARMHG0TgiT5G9BZ3KuM5m10RpR2s78Ah9PyNusQY/2DkX6pMu3iTqZ9m3cBNEvK0vGdp1NhhUh
1q/jGe7UofUEDT3p18o0OpjEovvYlaFfu7yjVzq62V9CMw3EMfNALq1oE+kJDoHqPLuy6pQ1vX29
2pIFINJVSULUt7LTuxu1L3QebQ1cklU+RPl0aPsskF/gXyOYkMHQPTY0j35zvZnhj7AYx+2goW71
Jhw71FdWOwH1Quk/a3dWNRVfVS/1rFVpN4m1MQZTVtuRllO3quzaHLYKzU0Q3ClOmP6Ygny8yeiS
ROsiMJ1fuLPG46EXM9vYzSxT7qXwZhvUMi79fhKiuGtSMF+byo4He19oPfsZlrZu+/QRy+bRjIu4
2oFl6uxNoBZg0tvKUbS7rkNvSFu3SFZpr2OOTNWDCs0UKr01JJl+F86FVNAAIesJC3yQq4DXTPVL
Jn1Vxjt46ng0r7MqmvLVx9nQop1B42/2QwLOQs2LatRS7J7meSC9MZ1ektBqu5syFNlTjcq0/BIY
AWfc5RrB1ZopDttSCKPy80K6n5TJmX8FFT7yFqolSLUs2X54HWiYU9vaS2BkeBkT9I+a8NICisk1
Mcp3qRJD8XanAg5bkxe1eZ4qQV5IolBU+gtRsTi2owgPThQ3z6Kaxm5XaU56zeBk8WJhcjY1UiDB
CDHyjl+WDVKkslIS2+jVy8zI8hWn6h+0LtfuhIJMWljhKOCUFQ4Kg9CqK593UTmY+7pUFylW/HkT
WkuAXWH1dIYaJXkVohrqVTra8SmnJLW2hyy79maYl+4ssXYBCv/pyQEUgm29KOm1Teha9KeSlzAS
ymMCJ0rcc3eU5VqDz+CurZBC7q6wOsv7kufQvze1Kupu04QTSVlqJDAL4JTV+wBQ/pMJGrijzCu8
7nfQR25prqHqy/hnr0SquoVnkqv72Gvaf+rCtjPippuXhwmQY3dDrlcYV7Cu7zYOZH0kRniacRh5
7C7qTl0y2C2SUtbLRLbczLe5Fn5N9ag59ErXsGlrWTZXal3vPh9jzvT1mTk5C88tXmGNLNxRp+D7
Mt9a0ocf0ce3UqF04pdeKK+p4FrLpxGLQ2lkrvvDgmXrLOYY9siNTlGsvgwJTmjbqtIK+XVQWpzK
LR4y/cZqtAlWD1/PWhd65j6Dzuj0Fc0Z2FIj0h9D5icwOrPvUY0In72DSTo1D3pVSO0Gs2vbe5xw
967wK5/dlQu/Moyo+jceq8AiPe9gJwx+idBH/KPiJgs3AToc+YPnZnm+0oEuphtd6toJjcle822z
rsFOVnTReORUSXtb5tEUPZlNZTVfw0IvJV7qxiDLNShvNVwpuHkr7gq5ziDZ5yagUr+MAx3DY0ib
ysbRUyvpVsLuNGeLGjAO5KvBbB20cwgWFMg3eWd1s7l4KQqaaEFSde2jOXGF/fKCMC9enaix2k/W
rohVM1GQ550KLYba1SJkoUKcxH3Tjyf6BeEmngoci6LYfXAm4xWLR+VKn2t5Jdiw33ggw+WikKrT
0jqPkKKJBq2PhHpSSt4KW3tMw+2opPpXNbOycKe6U7fW3cxI/DRCtMNv7TI1r2z85WHjN6DMS4im
BEK7balq2oeqEmZeoZ9COzRWjpumT0VfRj4VfJOUAyrblWLku8LLnxE52KAn0A+gMnA+67TSpFUn
rX5yTLKKWEDez6Im3vZlEPhKb0871Dm0VRGLn0qsJAdNmuHKrbNrgvoXZs7Kc+gRrKDQpC/qabkV
5RzwzDgFIo73Ksyrjdk14zeAV+pBCtnffJwA/PGN/ztqM/GZxMoFNaurclucT7wZHdlbvW2exsRr
/3FEZj94vHvsA3QaR/VjmbjeWoh0ynbYfyk8cRul2Ui9q6Z10INP24K1CK4UNBbVU5ol/Cg0ZeEx
UK81l8SCEAseCdXNPAEDilY6Wksbt6yl6k9d0T/nJVoE26kxAvXXldWYl3e5GnQwodtwa76XM23T
EXwbkfEURW7wE4xJk68R16xu6kgY3iYqo3Fap0ESnVKvbH7RPU02EG9V7ZO3zbwAEP+IwgCNIXLM
N8NfFR3Ti8vE6gfrJNvO/Zo0urMKvMgWJIG1Q9LplqncfTz3C2uO4w+Vfyo6M6V2EfzpRqrKhGrt
qYrj30lvlgfVLHGfyqFdrSnXiZ84Eemfww3NHxqBEBjFJkrCs4jG+Tw7jZKEmkv71A29emOqEb4c
/TQNjxS4Td+10vAaGedCeEPEal5UxB6AtSxW1iPHzrqqsE5F007Nphib6YDfizP5yHIHD+CzRLoy
EqvrV/CBypXaGOOV9voyI5wnzVQpYNMYmMVdzyctjVqoWcukVdQAdgLwxy05erkaeGSt1RTqYR4b
xXocrGuOR+/qdvPQ4EZBaIFfxftoDj9/7StpUGDDvtA9xUOQ9vdJwY54jDLTAg2SWrrcoB+WNg9Q
vY3VaEvX2HS84PtVgk75Q4nkXbTPk1656exATr8xn9dl7Kt0HeJt2zra8DaYvZAJTjmR9jhBr3BX
FWSuO6hBbfXpS4IKJK0q9PTpHgFQP59L3ZQIVJUZy1hxhSeWFIkfDWYGWsJL0wcNRNGVdPr93mFE
wG30kVx6EEshfTs0A01Qoz51PaSjyVTEcVDEuBVRnt962FfdtIY67iqutl3GRXolKMxb8zw48fUI
jA5J2nxeFncUjoTC5G1sn7wukjvdLcU6jLwBNdph2n4cDC7chwRfjiQatAAlaXicL25ENXUMhso+
2X2DoptEv2kvPE1Gflnbplh3rsyoYkntHkP5wrsRHLeNTl8L2F1cleGngxM/h2sKCLvqzt3085+D
KJLZZaNmn+pR775FdlBvomrMtk5Uaf4Es3TnZOYn5UoJTgzKgkPDQuId8bnzQQdXgX1ZCftEiujs
7FLtXxPHARTSwt/5XOP1/46FhgcFfITzlo8nSsRG2ySpfdJKPfnZo6boF6j+79uyLK582/fhZ54X
whrzjQ9+fBFzaw9YlsKXP2V2h70VN7DfhXqzGtNyH1uhsgonlBx1K4yv7N/LA6PCBXAeXttyjpFB
TcjsLPuk9K23HuKuuMGbAheowkNMW5abrm9eAkvLr8TbpZIIi4uoDoPyACenRPL0/ENanYwtM6qz
Z3NAqeQJfLGn+YYbarR+pZr5pUW3ZzvmRm9u69ysnTV7K9Uwx6n6/GBGmmDD9xVV5LYzko2B48o1
s8wLB46eIhn+jKGF0Lzs/MWlKNMyH4znqBLPQZClW6tLopWRZfo6DbEgBItprsx2qvw6HLJVO4Te
LqF0t/745L8PMlhVgcLEqAPBA3uZgIpYbWUUde4Jsa4I4FE3fG3rTnkZe0u5Vn16n3KAgEQtgpe1
SXd/CakDYF7lNi+wU0oH4hBoRrMPIisBdK8qPydNpOhrNtdO9Xxqz6MofSLw7tR+6M2TBJxvhmQK
nWyyu/i50Q2aFzThTxKfipZHlSnRX5TDPx+v6KUB0Z+bbRLmstPS34myRB+Fppo8d601/gLA2268
Rld3EBrGoxTq68fD/UmOlxMkv4CaMru50bI+nyDcW6eSjhM+17Fb2d/LPNWrFfW0Vj1kkRr7SkVp
FIGtf9ohCg6NgbWiPzpC21XkvJvOblOQlH0ss63V40R/rKC6XlmSCx8eITOPOE4OAvlykQGN3jAa
cdC6p6Axq3VpkXglg8iohqX9m5lL12+ihAvm45W5sLURbIVfxtsCyteSHq20WT1hr82oaLwAV0r1
u8kbrKOqJO01udL3sY699UdWkmyT5GT+LX8lWkpmJVmEbtqz6sTJqm7Lbpc3beYXpO8HO1Ll46jJ
ahWmkEo+O0tGg0gB8Aw3xXe0gwqTgraXUfaMpJhj+KCUilXf4gjip7l5TXr3wmZjNNB0QDOhKKOH
vJgnflty7Nv0GdtMVV8Voh5wLjQR4v2qJBg7bkxRWuM6zFD72mRp7zovULWHLxU92MC39ED9rSKE
6BzGqqvHDTqUbvKUipZ9+sll4S0FttrBBIlC87v6XYwtJm4lInqNRy6dVYnd6JoseQw2CFNfw0+8
+/pzpoKsJ09YXrCAOc5XZUrzBpsnL3rN9SC96+w027l5Tp+c5fG7UjF+NHZ8Z7Rdc+WKfRdr5jIR
BQTyU+SpYGScDxwVA5UyCnsvCffDCyW66dB11fCtyurhBWrINfuPy+MB4iIPpzr1rlhUOEZpDqn+
ErR5caNn2HV1Q5FtCgTzaj9ElflKderSgLxg0I6nOcNVuZigE2R9HAeD+QIQw32ZusH+WmR0x1R8
D9dGZ161cn5XEyU8YdvEGf7zanOWn1JTo0ZauvLm5o2012VfC148ekQLPPDi4mA0Uda9ZtroWMo+
gvBcPoKIFuJ7YYx1uI2Nqaubm1wbxvbKtyYf52ueRfqZAwxXgkvU0d7nNa0aJo1AjfkNVECEeLDu
tRGZFFje2Fn1Q+FawZ1L7WYXKm42fTEbukG0BVsed0piRd5DFer5GhGawlkPmpX3D6KSSMMUjqm2
N03h9MV+UEKEhjKI1ggwAoqybqY2NuObBuvObturXa4cRSCBP1KoNLKNK0X0ZpArRNj0CLLzvtPi
4jHNkIGPVjBAizHZ2JXR1LVf0Dn+Qf9WGY9eJJyTYfEwvtfM2DyRmyfZ22R2odwkXpFFKwAL2Wsk
hBP7VeFgu1fhGLrzwhqV/b4bxuhrrTeUKkRl8L+uLJXHCOp7dEH7fRnaVvzoJIl8RKsyGG6UIsi/
m+CZRl+ZcUzrMXFoAyrpUB1GXehPk9cK7XnMJyy3yjTNky8dLYCDjSZk7E90FLPZEsTOf7TmoKp7
d2jBuvlTC2563dpGcudBeXVvzdA1pO+ESoNxStakOCjHlSf2dEqi+t82p3K0amutoSMz6eVjAh/Z
pEkfp9kdfkKGyufzgh+WI/F3abVytH3LTk3kg/pIWccl1IAdUs3KXZDng7eKe6dsnux6jNR+I826
SouNHaDJG+EFFEbudgDSfpyURDXf0qhL+m2cU+XderVi/DbjYCpziEyuR8Hc7oFE9Vcu4HdhcS5n
zYBv8lt4q8uynuaFapxX6vhGiBC7KOvlNjZFuJ1f1X4D/g7xXSy31bhPrzwB3o3sQBIDREsflZIL
18B5XCxtpAHysTP/sXs1bxCYgFe0BkGnfaO/VP5oQOdgP0H1s/R2Att4GgcfXz/vSgckHoiyoDQF
bnAmyp3/gDEfYivPi/C3QKMv/Ga4wj0qvTaRiOXNFzjnSXKY6qDZJJHMf3A7jVfy+ncpFzhbage0
Inl50W1eJCS027SCh0v6Snqv7WI8bcJ1VYyF4aNf8qBgKOfSTPeqa6DJZcCmmkglk4SblHtOuhdv
r8ytxVA1qv06IuG+raex3le6W+0y1EdRSKxxwPh4pc1FUKSNjeoEMg10P8HfLr0cZRaiN+wM3iuK
bc4EhqjLfGW+o6+A4JbZ5Ix6B2nLLYSeh01J8fyLqopSTdyy3iuVotg3h7Z7ssow/xfQjfVJYTTk
nxAomPNJshd99oI6H0sfzWCM9T54VXGFuknaSdy2ca2ii4s8S91dlVL+k4D/fbP8GRBYEuQ/Dgtp
zPmASGJnWeyVHk1rK/rmdF73JXAhIXdqL/Yjxm+hH1TUDPKmMvdGXb3oolJuPv6Q757Ef34EnC7y
KHYu2IDzH9F0WkVjO/Ne81rqzTqwJ9ePyfB+RKIbb/vRNTeRnaRv/RAG/+rR1H/JrELNfStX3e3H
v2UZP/7PT6FUTX+ImvGSJJ0VUh0m0XmvledKe+91XdH4ncSU1Pd6VGzWhlZPtB/L5Jsmx/Dbx6O/
39J8fnRU/nf0xUIgxGVaErnP17ov4rXdumO4MqLrbr3vzyrjuKRVUNCpQSzJVqOhD70nWhY809Pv
pgcnx56EteNq7A927E1X2jyXxgO7Av8ZSyAguYuYVHauPXre6L4OvWWg5jpgdz6O/QqHHPNZ1E18
5f65dGQhb5AZc2iBx8/r/NejrJuRvEMeeq9Z2Fhf9aEJT0XkDvvJTLJrZLJLc6OTTqlhJhuRPZ6P
lTZkhA3Ox68Y1TvDrpR2diiN2J18JVM8bHszy/jx6W0CVkDjdUPZBjGjxXKaWtG7SlIGr0qgyXDV
0r0Kt2rKVX4lxF44DbNtAR+NTiWN2sWjr8L7Y8ShIHht1apclUXggYqolI2NYe+N3ozZqi6D5ilJ
mnb38RQvfMH5lQF9H6oBdenFF9QFApxm3XivGjbu3m5SpwTXKtOcNuoA/O5K1rC8Mzn1yFHygEdE
EcWvJavdjnWhZFqovGamYrZzQXbM/Fa3o7egUjKyCJH7oeEFx48neWHrEOQRgKAyxi59V3fGTYUK
s8XyBk2I0ETZ3fBUHPYKRgYbK5XX7F0ujQdXBWIMTzjGnHOXv44FzcAm09RReZ3xEbcKrJx1V8Ki
2ihunNyZrMK1dvulzzjrYJEHzRQZffEZaTslXoCEyWuI5ma4hlUbrBTdTopVESXBld16IXoyFi8l
jv6f/tf59DKrj9oq6oLXwqykTiPZBF6mDZN6Jbpc2i3kHbz36d6zXRYn3uua2kgnJ3h18lDuJ70f
N2mWxrf0rYM7p56yfTNOwZVL8tKgswE5RW14eGA2zic3lEHppa0M3xReCisza/oNPtIYekRafSMr
ad5XepxcOYXvB0UvjWKmTgMVNY0l36APOjUOVDt8k3EEPTa36o4OEaS0rTuE9V2hN17lwwI31x8f
jPdfknHnDIi6FjSgpTEPFetmCCOHM5EKo/FrPgQpCSWj3x+P8357EkDRaGI5wdvQpz1fVFzR7Lwt
ZfQ29I53Z4z56Ce9Yz+auuJtPj/UzKIA78HbgB98PlQexmmC8WDMUH1+Nyp68oS3JNhmpCw+HVb+
GDDCfuHOnWE150OFdRu10DqYlWcU97nSKvth1DgKXXTnRm25/XhmFzYJ2hxcDsTQWcxmEVXMoHJy
GcPfadXWWsfOII6eYmT73EtiMHOGjgJteU2YffnMYhHpoKATTuuCMt9yjuBbmsIsyvhNVft+Z+hJ
sDZwSfXj/yHtvJbjRtK0fSsTfY5ZeLOxMwcoT4qikWikEwRFlRLe+6v/H1Cz/6pQDGK5E22iOyQx
gUSaz7xmiLTPVJhreIa9+gDIo984kWwuHDVvLRxCi6kUNrG35lr8XlAMVqFJwQvVufbANRmudCuN
76yxDQ7vT+/5oU1WQCUbaXT2Aqv19Gsamd0ao1kkL1Ufa8VGToIsurGRzFfvqVDVtyKHdL0kPPXW
oNTC2Ggkk4Q2s2+a5FEEhD3LXpQOkq+Mj/EtdSHt09Cn/h6RjX7hdHtjPOoEJM4YeJLKzQON1DHH
EvhT9qKVluECZQ7QFu2qet0Nnf4rpEy8cOOff8DpFqQhhcYeRc15PRNgUJiKpo9f5EEdt3YmrPs2
0DAGUtrxg94xfD5IdkgW040ApUu1+PQLEkZkftfl0Yvk0Sn4OkQl6b/neIl0yKALfH1/vZy92ZTH
wX6fhK1o/86nEpVJkXdaUL9MMk/fa7SPXIUAlctX0tr/w1hkZiAkplIHxbDTNwM9lpvyGDQvmpwZ
oASQtdpwJ0LwqKRgqQVxds6QhFObnXIj3ow88XSwVoezXHhq/+L0VfVJ8wJzVeSdcd234aF1wk2g
ptHC3ju7h0DLAQYGn6ayDZw5IjPLbS+NRai+yJFM+IInXiFvVGqFC3nf+TebSH2YjdOpp0qnTdvj
j8DMidqqJU9TX2p6FLBr8Ri58HuvrVex7CxFgdM8naT8fK8Jawf/FP1lesCngymVAeelceKfsdFo
gB9T4x5eaLga+9gCABqkK4hszkZEavrz/aV5Vm1AJhSJhUnlGv1ZGYTS6dBab2pJU7blL0qm5nOA
0NklmdVwV4SwjeJSdD9zxAO/hrrSX+A2aT+oydAtzPXcKmzCO1saWqUU0olr+Of0IYJU6r1sNOqj
poHt3oxm6JWuETSioC42NMibBDLaR4j96/eSnviA4gZN2SedUUbUjBP1uY5Avx9iWcnk7cIMzVfc
RNHgOkOoliwZAYvZw2kBAiJ1bKhHxIq0u1b3tGcJpNUTFe8SBzMFOltP9WhTkIleFmHaWivHkJSJ
05hNwYTePpRj1D/CwmiWFBnOIKTTwwEgnRzWWKnAh09nTintuG6VUT3KZe1cBXSenhR8IAtXrWzt
uoMj2LlOjayS21GuT1y6E76/bsu829e6D4XW1wvfWPie86tjeigSYSIBspqJrX36UFZLnNhGpnIc
h7g/GoWS/TJiqqo6X+0OsbIlz7M31g8blBr1ZIVJ9q3PI3GIRYmv9NYxzEoZN4ourVFFtJLaLfxK
XGdVnsqfLH+QXT0OG3udcVXfeaneuvADk5/pQDyz9dU6CdfvL57zmaD0OyXrJEBguud5iR1n6Eo0
ivczaoxnKTI92v1p233yLLQbk7A8vj/c/Dym0ktvHW4+S42EZF6r9JymggqhiqPgEnBHGY+YSiqk
yzKv6kOnpe2F3tn+5v1B54fX66B4d1HhB7dL5ff0a0OX8+GYMWg2AlmtNV/f0fJyIARmyk2D7umu
R2PmUAkYve+P/MbsckZT16bQPYGVZ5+9G/3CMBpJHNEp6r7ltZ2t/TDQLvWmj9a97e/fH+5sdmEQ
oTnKKc1thwbJ7EWJlOQgCMPwyMapEldDWOul15qhQqIj6VzqWij0Gnq7lGfOryKkQJjVqSACqOC8
IKzgWtPgGhEdy5itA+UmWwun9Ay8frn3PrpiGYzWJsxyQrFJu/r0a+alpbZ22kRHoBXB4BZwWqVN
rFH9AH8vbRDuKPMPRu68H3V8qGcauCBiidkZBkkypFHeJkdDiHRferZ9CRvYO4wBENb3P+EbU8lQ
AHC5aBCxmXPuRkjdeSTnydGP1WCTOIq07X1VTaElUiBYeK+z5Tm9F44jU4aJOcZch4QqZKhI2I4d
QS/6qyDqtX1DM2o3DK10k+A5938ZD6EamyATYO7cMUeuQTWFSpAdg9AQKELkWVEfZLU3LkWZZpKb
57q2AJ082/vTK7IbpuMGfOj800U+PXkpspKjGYb9rRcW+abMQtMtmwjAjVyp9adCNyab5LxbCpre
+JZcL+ggsXamxG/69T8itMEgYRBQPY9+02fQmdoi21dFFwZ0uhPz5v2F88a3ZDDSEs5xYvk5VSNN
tSCJtSo7jmmkbTLc6zdACvtdiyrjqoN6t3DWvDkeNyet0wlLNp/YRFUbP0/67NiUobmnIBHhFlgm
N1xc6b7iml9oB5xPJupKCnVd8NGT+dBsMos+sUSXKNFxtDr5rhBNsabAPNxQyF/Cjp+HnARRcJtI
nF91z+TZOark4DsJluKjsIscE55RjdFcsM1Hp1LDWxzj4YyFcgFyqtWuTTiH26odi4UW4vkE8xA0
CLg90CGhsnW6eqhKDnI4ZGxOawx3RpSFyE2k2k+rz6N95WQfReswEh5dwGEpGlBqmtez0TVu81oa
02M16M9VU9R7oXFx5aO1DkiVtu8v1/PPCTSMTixlycm6fC5bBUWoiTRPao5apHufA3lEuCZ0goOu
tcePjwSSkLCD5j7t7VmsFzjYZNZS2R69Ts0/jarjb7pWBFvM5svd+0PN7l9gXUhago4FwqAgAza3
4xnGCqkOKVF/iTTT4QtX6oaqmnjIRWUeEtsQa8+XqyXSypujTpAyzjmNAHtaSH8cMx1Aza72a+UX
hAdd39R2oT7Uet3sQOhoL1quxo8NIivKxw7z6WUphtDiIZnn+p/nn3RmQUQrtfprUAcFF67U0+4E
mty3flJ5ihtGZbtw80/X7B9J6O8REemj9TydAfNyqNnjH6OKVPvl93SRRJOND2poSQtVntm++z3K
9FbEGFB65/C8pKYwmaaK9qsGx3NAcAWYZCdB/cyiFJfJQcU39GO4NYZ8rc5zRZFiEm/Pzja7b3pH
SnTtV5Hhsr2Z/p3siiGAwhE0gKRGAo73V+ps+/0ekdMb7gJVQnLb0zWTFykqgWqs/wKCGGwqJzQP
gY9aqdTq0ub9oc7nk2SLPgBtMv6iLXc6VNM5weTM5QtXFkM5gBAbg7VRZR4i4nICdUJrfnx4RJTV
SIg1HegG/5yOqAg76wyQM8LVw8q5aGznNiTrddZhqUP0rTBwW1iZ51sQyTHmkWueCx8Ow+mIg4cB
aaQj3eE2CrpqVw1EFIRApOFXFff2Br8z8ayBhkuf33/T6SI63RGMN6kOksNCzZ4DiZ3I8E0nLhFW
BfUpX4m+8Q+ohNmuVuTiUSSRcoPWDY4nVqVfmoNsLblOn68jdCvhOnFTIjTBFJy+eK06rVnLWSjc
yNABn2DpeM0sQ+HWsyWGyNn2n3RQgblMY1H2mpt95mnWSVJltYJ+C/opILZR8WnzROQf/ZoMBMmG
9QONiv04fe0/DlSrK/qhbOWeFeslY7Rx0N1X13GNiNdtypFouiDqanHRqChwLJw+ryDck0/K4MRx
U+WQPgXn3OngXmH6XT5qLCUP+tKwHakiqpd+nIubINEQIottq5bBhgM2XA9SITsXioc0GSykMVsV
oTBTt0izoXbVqEvIAnuFWCV0EUYI9JssQVdthdRCrbsgZU3McVH5CJ6NsMmkW7PM/fTCCKVWhmiP
WZ6rmfJAXKz0iCXlrgc3NOhXuibsHygVpU9+4qPGaI5WqTUbbyxtLVtTBBrhC5WodTy9v9rPdhmX
zeSNRDRN2RiZ5dOpoaJcaHGvKcI1naQ6pJWXXGl6kax8P0+/kwj2T5Vtl0vMgFkKQdcIlQzOMHY4
6TVpxOmwrYHQjF4lqnB9KETVoSuyoVx1LUp8l3HeWvEFXKnuEkW3PNkUNEGW8oizExQKzKQ4PHXm
4KbOkTcmNC/oPZ3mo0SlOoML8LWmjg2WX15lTtr8MHVhLJzaZy/NmEhbotlB5DSVfU9fGqQ4Qjot
ekqubmQ/M6zcrlP0yWncds6F2vf6zgDdvzX70VzYAW+8LVE3ZtVcvRMdY3aWkh5FhhOhpegOZbC3
alFEe6Gqo7irA63SP2VEwclCrH22suiRU4yaBEAhWkE6OX1bRehN2FAoDEHg6rpbo0RYr5TSUBI3
6US+knLJuSoBsHgLR81rfe1ku5PRgIGcmH0gSaD8no6MWFLmJJoGxaSW2zq96Eknq3KVN5oSP9Zw
/UEY641S720cAYN6ZdnAdz71ZpA2V1bacYVvyajRuCjRfbxumlHyXaVUgaEnUtLka9up9Z1PsAqP
L6/QjybIRvDNhcorrJ9+FJvNWic8lg+WRrKK2BI9O+/SqdnNqiullhLglyVV40ZPEjn4bEYUWdbo
U5f5Ogbk+EFJb6I7zjxc4Ml60LmkkH86HxHxs0zeoz52TrM21Hsn9t1k+PKxg2Q+yGzSo6artVHx
1UftC3IZktsPbnDtLKyp+TqeDzJLImsf929DEuojqZurKSshXZTBwV7S/50v3dkw2ux0Mi0o2bn0
+i5ib93JX4bD0pvMo4z5ELMMKhOGQRLBN0FowP+k1K40rM0X8bW+V+/e/zDzU2c+0uzUKaCQW3LJ
SMp1dIEKl7ExrvwL7FjeH2ZpzmYXiQrWP4N3pz56V+k6XMtfcKq/+feGmJ1iQafXnuQF6iMH9Upf
e66/kbbvD/HqYvLn2TGfrVnwFWBBpOUFr1E8F5+L3TaAdeA29y04/Z+B5AZPzkGspQNSccZSRXSu
FTDfp/PsLwmkIqo73i8Uu1LfV95qSG7kqnZLybhQVBc9mM+GvRHaQdEkVzIKADkHSb4cqy3PvO7Q
7DC/Is5WQTB+f1rmIel8VmYniAx4P4x71pBv/Ui62yr91pQL58ebG4LrYqo/0zuZkzZVn8gPDQ7W
T+R+TS6U7853sRbbbP/+m7y5TP8YZrYbsiEMHD9imOxXtM9ehifpMOz+vSFmO0Ey81pLaFc+Nhux
mZbp4H40mn79Hn+8xWwn1Bp08jGehrjIP4kL9VAcoqWdMJ1AZzvhjzFmO6H09dwqdcZQrlPHbT+B
ycJ1rfyRl26jraKf8o9/b9pm8UIlHFmqE1Z/9mu8lB60i3S39PHnvPTfO+yPd5qtYytS/FxCVPrR
+55/UnfZd/Om496+aMtt/eDf66NbP/kL5ixLK252MdZR1pd+wJjDsJIezWIt5Svnq3n/783e7GZM
cxGj8MjsdZt+/3vRaYf3h3jz8qVoSryMeBfb9DSMwGFnBKQXqY9WeZFJX2z9i9GNrtZ9+/eGma1t
ORNeHI4Mk/sbx9iF0UWerwJ9YZO+tqP/XN6k+NCNSH1MvAXAAs0u4NqCd17G8vjNqWw/dZWgb249
4I0tNHGI6dsszVAmRAkr2EuYdaTrCK3GX0FU6oQdWCEsVB3mkwsgA9zVBGIF6kLreHYuDV1famHt
Kd/sKMb+Te7T65IImXCt0FzS0H4hkppm8fT1JzEcOtyIAVFUnbOTUFrjcSLH/y6MxNFdLwxiXJ09
ayksnN8cRP8kPeQB4FYBzszl6pveQ5ZbV71vbaXahb8C69bIFyTGo62saFZVH3TsAlADTI4YF6T8
xHV/vWT/KDTEwFUDUcb5d61IjBX7LpVXtoSblWWMWACHdb4kGjjf4OTNXFlTnRjRCw13mdN9UVOn
AnulBc+VKgWXox8F1yaehlcIGtvXYzZmn2IA+wvFxrPvN/mDKTaTijANrZXZZky0WO4lhJdR8FRB
oVB12GEMoK7e34tnXw9V/KnTDpCbGhxor9NXk3IbwfVESZ9LqXDyFRLc2RdnslTeATFJFm6c81eC
CTN5bII/JE2di5LaOfVAjG+S59xMm08lto23aWEsTdz0NU4WPgD4CUamICgEpWEONZY8pIr0yDTv
Az9rt7lkGletFSj7UCQPnd2aewnbityVJKVdjU3bLWTi8z4YwBAaiTZ5KRwcNt/cAduQ46iQfGHf
Fz7XAlTX3i6frV4GOJ5mfoOyrV0GAVjrERbvVxQpU9VxTSEi6RjF/LaFSX8FWM7mg7o/GnxATPmP
OcSb69BDmF0XD7WE9jFSIFFlpTujqVtxmyDdYV2WdaorazrQZbUSCCE7rqyz+r6UqC3kRzx8m8Fb
VajnRbVrQsg2C9eJK7O6SNTKyNeku3WbrAZBcWs/6FWof9DaiCmlLwLXEUQU64c5PV2lRexga9BF
+v3QmtJnUMKICrd0Zx9LO1HaLSI4GSCo93fG2aa3aepRmmIL0iQC+HQ6ZskC9m0zse9zhUmj6Om5
SGFYF2jMawcPnPCVnlnFwg18vnbZ88CKeFsyefD4p4N6atfGY155937l0/gqQ72KcdKsNDjiTW1b
u7jTlOEQJK2cwgxQU2+tdnCYF06FeUb56jgMtxcwCDsSnOTpY7RTGqZDsb43R1GNn1FUEeUaB3JT
O/igzor1WFLP21ChyUkEw8QzFoKds2NpUhWZOixU0yBhzEtLcpjrRiCr2cMYDUFHUyDs+61ReIPv
po0plg6ms+GYa/B2LC4QQABeZwe8LUoLtw0reojHOKbmU6Uw4KUQWrkbMe9f319ZZ7M7EVq4MQEr
czcDDz2d3S6CRGb4jXSP3dRwGzdas8pjLd3lkehce6S2NMRhv6ZgZy+s6fOz6bVAiHfO9BdQvtmi
pkploA8Tlw+aX0qfy8RxPult6HzOhsZY8dL6pRYl6q3i6f5nXfF/qUqdLMRlZ/uKG23iC06EQf5j
zhh0jCTSJVEQjXPZhJMuX7TJ1S762XVGeqEX4luAbtnmY1OOtjdtejBQxEGYd88xO4beTRFFYzyU
eZbeVHRBb7uk09tbpMPHX51q1eY6McYi/Oz5o7fU75l/cMrP9LdZWPBruG7nTpwooxdRa3f9g5lZ
9icvpgz5o8pVJ14FWljSNQDNk+wGve522YAo7ke/+mv5m+uQJgD/PkO5eK2g9GkGw0NHcqSs/FC1
L9LIbqILrcWExs3Arn9OKzX/EhaVeZG2Q/BDy7zeWDjd5iHw9BxA8yFXTEhGStWnC18ylM4ZmkJ+
KKraG1yChLzcdWodlwjhCQGyqEnyBQTM+ZgAj5EJYNjfDbfTMZs+weUBqf4HB2uUda23zvVYOEiP
RNIalM+S4PN8dYMLw+kHXROSDhnRudlJEhn1qFZVXj6EI4Ihflt3V4h7jFvJcYTqFix0NH6T6uf7
y3seWGmwELihkFdldXHXz7a1iAwtBzFvPGgNttKTzGX4aOiDtnQnvjUOmwfVQAajnzS7F5Kms4MS
3R/OyVYKLkZPiq1VopalvrBk5wcyLwQik7MYZMhEi5l+/Y8Yv6oHB5m2RnkQUV+5keJlmw7hbteX
vSULw/PNyVBE9RACgLoCNz0dymmgTmKypDwgcJ590sbSumw63aM1yxKFjRCuaz8bf8QtEkfvf7Xz
pQnjbvKhAwDDN5ujiJXKsdAsVeUHzNOsbRqXlnxREHHYbkH4+lVrsFH68IhQ/2kFs0QJCOeQiS5K
5ahqZfFg+VG19Uyr3jpK6mxs5E1cC0LlAkTjbDcAOIW5hQYjqBdsvmZzK1K690PajA9hpsa7cqCs
lALvXcnskYNIZHOTZ83T++94tkbBDE/4BX26zietzdPvqbQRBPQyHR+izJGuo1jTt1o1ZAsXypuj
2KCxIKJDkJsTij2Bq0GDZeCDo/T1eihiHcshv184MHl0nvbP4B3BqQlThxsvHomwVmZZoNGmY4NU
RnDvSaWEoF85YFhqalkR/ejNIqhk149gRxguQLTCCV0tDPz0aSxbI5kU4UFQ/wRnUQ17s4ttbFbq
2MflNkxxm1nFgK6cH7RCrCFyHcQYvCfNCb22WEm+2ZWOC+C6kbiie9McV9rYecl1pWUNdOK0r2pz
R+O7odAVwkBRVt1Q+ka09jB2HXqEd608uRS5h2+AS2eeyu+uqlgk/iqsR82k2m5jGXTA2QUsvws3
O7YBf5RJSz9ei/W8NfYNJsCYdAyZWiim64OQjiwqkyhPum0HSeOTE+JQ8xkOh1Z2awSF+iLaGEVl
R5fokvnZUxCqWfYFfTg/CA8YvOmwoTtT9nBVGtJ+EL6bKyo2Pq6PlE0huaqax5jTKFrWkudItUk/
sDOK4kBlQwkfx1DF0971PRQrVHfsct9syJSoV+wT2RjG67pCCmlHVmdHv8B5OZhP6AKlx2vPGBrK
nlgWhtsSY6zgBU5Vmm4C3GJITPEvBGMiAzpvLzpuEG9L8m2Gv7K+juRtgapPtzKKsTUfNMSTClcz
IjXZ9kE2yje20P36kypiI8DFRsubSLix5k8ycWGNnahr6VETf64VLwbw0jd4O++hUFvSXgitbu90
cDAJ2sWc9xund2LjJirxaPkmyxRa+pUSJshwrGAt6VrJIkkzcVBUKTuimp1PyrVqH2y8WOuMrSFw
eNk5TirJ60Gt+uoLvoJVuhsIdf1dTl1+OPhmHrfrvNe8cN2mvqjWli0JfdV5XdxdNkIr9R02LU63
KgsN2yXda/PyAqtJ0/4S2VJjPw3e4JTjKmyBu2x6Kc7EKigb39gh3pL4sBNMu90Sj8FZMOwKk914
tMvWHfjZwbpVwKdEKyfAsQSBGWDO1uCqZmdHJYsdC60NghYF5nw4HdbDjeRL0nhBR0rU113bqMG3
Vq10Y9d5oEnuxzbWcIsXcd+5CTp847MI8djb4IXSJClBXTUZuFF8q+Sv0HGAT1um5pv2RrdydDhR
J9W1rWliOX8F0FKfiK1mi3CLKyqjklM4LQN0cddukJFytdiryq88gt0derLWeB8WrSNvGl3rk7sM
CGp+LEjzIwx2kDa5GWylMORVgCoWUDi1Q+JLZflhulOM+pCt8sgyhnQlx0pZoVNPVJys+XRagBPc
iHnK51z3LTyU48Brve8Fj4Qxj4S1mmes40pHhKMrUq9/1tu+96DmaALR5iTlILgKIy8RB+idgW2u
srwO68lFSk6Vr3bio5OpgxggDApSEY6GCwu14WZVUiEp+7YF0v4zBTwR1PtIDZmPtVqQEf2EK2EH
mxQGkvPj/fvi7BZGcuO3wSfZGNXSWUzDy4RYvMXSVyWuUjBgMpDCVVyW/ZUZBxw4cpoHC9fiPLqB
qgyslmObHBD66LycAcoHeFApJd9C3yrqtSdUp9w2UqD1L8ipGNav999wHuHoU1wIJIugG5wGYMLT
GzENMUZwyqhkuM5xVo2Xl/4R2kJqX0Zly5mjRqHVpnz4sa52vmr0yrf3n+DshUE8TebnDkBbmOtz
dAqQ/jzn4Ikfc2zbHh1f83/2sl3dqnqBnd+Hx3pV9pn0GoH3zm9mrcLIcKit8LFBtXWf5UavrqlL
163rJ4VdLMRwZ3OLqwe5NGVvHW0sZKtO51bVBwnntiZ6VLoMtzRAb84d/rT1TRckyQ5DQvUbYW6k
rnMrzh7ff9OzDgdIcAoJaDcA7UcRYJ5PBbohYZ6c1I/oyXtfczOkfLGtRJ/n+CdLqd5sYoG1/QoP
TfUlKwfRQ2+Cf9BYK3XUe+W2tTypX6hbvzYW/gxZUE4kNWA6IMiw3OZTUiUBDElRyg9ozrVasPNR
kEI3PrWJTG44s/o+3taAn3UKOuFoUUsM/dJ+EqmVAMWr2rjKkAOXcb5ZOUVqiz0FwdQUayzYOGO0
vFtUwDxbnuTEVPWR5prUXQGrnX5ER8oGoXmp+tQjCGjuEquI1H2XO0RCREj+UsZxVoWZlOaJHImK
gfJPHJfT8YKClRgMhvyUhKOufab8rvZrz9aqfBv0RQJ+qhMcDztVlepQcS2OIHEjcqPTtqVh4T75
/jo6W8NAfgmWAU8iHD090unj9IWsilq3gqeq8qyNEkc9kDnUdY1Qqdbq6LdbbzSKVS9F6UKP6nzi
Jy0Q/kYOCOCoMYtu+fhSkHMrPJGWEW9qo498cu45OpKu8LeTD9YC0G8mjJ74E+bEL5on50ndVWNC
6PtkjVZ0gE8WHMzKke4Cvw4PZqPGH4SzMB7CXwrH/avzyNxsKpWUsvbivnpS6szD6shsk4c6SLxy
XReZWrrVaMC60xJPX+hBnM8rKdCktT/tP8DxsypERxt3Our7JyPAeOaiCB0pvfKDdAzXVopc98K8
vrGgpysNAXxY7qiOz0UsUhpkSdd25ZME8Un+GoQVcXtV2CmOJ4PQwwsqBMjqZdhvJGtQwHW/9lGJ
DFZ2FkRLRYr5hU7qN4k18yiIJ4N8nibnj9pBEiW2H7Wd/zTBU9eDYXqHSvtcWtpKUNPav793zmea
7AIaIJVj4hZGPB2s91QUvqvBebKRTLiHgqDchLmJzraM+uXd+2O9do5OTtZJYJ3YFfYBCojgek8H
88y0dsymlJ6SOhXkVejjWlWwQn7WoROa5XEy3GbE9sknJK1kCfdXxAce8oJ23qdck4Soaf5MJhfY
wJSddy+HRT/ZTmMYa+/Luq2Uq2jI/fgiAbqGkDomYca939vdl/df5GzSgPwTEFANRRqELvX0Bf/4
QrXAUdZKZeWRRo7lX7A2im82SaGPRkFkSuuPjoaUBbqjSFW/9jJms6YlpYxObmI+6lJkPGJoC6zM
lIxNkef2wkaY9tXJB5pUM9A1g2UzKWbOe+EDGm5Y0prGhEFVpmxMrINirPYJMulrWim6G/JZD1y7
4UaMevbRuHISVJ6E2PGCAAc873w2BqihKCjsR498JKBj5KTRNhZ4qVwKITvSQuxzttGg100yybCY
pnHn1IIG7VNKPjI6zkZTr/R21FZhI8QFU1AB6U7DBZzNfDxWDQBnetU04SnmzgFkUYCltdPJ6o9W
NW9suxUXZWQ2X7sseSQjWnLkPhuN1sRUsYcrjVQOWOPTRZpXXR3RU+hfIA7Qex9LGR9cK3OCnWrl
Qb4ZUCdeqgjOqz3AVcwpSp8IMZyoc35f3NZl10Sj/OI4XnoDzSK9bEKrWNgQb7wZ1elJ/mS68Ul5
Tt8Mu9Ug1e1MfpEar30wWqPfYGUQr7MB0UZXlYrjxzYgvkwyQG0K8NT8gW/MxmvwCyck9aIXrMxl
t3D8eNO2Q+K2YTEuBBTnr0aXhY/Gdqd8TDh3+moUopjbMq5f0t4sd3I+djuSkqucAPIKRaX2g7nG
K/odPM/Ec5hYb7PhCGLDYjDHAbXNbnLWsOut0EW8MjNzyWdq+lF/Hi0GQT716WkPcHQiJ3r6Zn04
YRosNHkqq8nwaU/GQ4A6wycfm+SH97/X2STyobAfQNqMS5SMcRaeokJrDtpoNC9D7cRPNjottrCC
HN/H2t+Xwly41qbw8vTNpu1FdZN6NBfpfNEb8gg+AYbMi7By68kIZYMaWi93GFs3Vp9u0NkA8jpB
j8QHz0uakMgS0BZjy3EdzbuhepfLw2inyYuTccu5RHGeO5IFr/oWV+iFtXI+q5wn9LLpNHN6sThP
P2BpFi3GscbAeWI6e5FF7S8L5sGjHdM9b0S2dH6dgY2hv9BnndQlQKSAXZplNZS4/BiSk/QDgRu7
/2ECcRsPkhUGnrKy49JLq5U1DlGubkZsNLpD3gcYTaRFkPmHwTNQJHTbgMXo5o1dJ+u6DcK0xhSs
S8P6MuReUF1FDmSpwW1I8xLFbRASslZxiMyxhPNo2dBAQYYmX9LCms/khAVB24gbgBY2TLpZ1iBX
SpIMJsLfg6cMdxkVzH3sDMUGMafom6EM3cKXm289GESULF6dezjHyNtOv5zc5JKnFqX2HTGjcAUu
pHfxuY92Ed2vpeR5fgNMgk1c3RPOjBMFMtvpWFnAHtBJhX8g9diax1x2QmTFxCAaKV43+OxkWzEW
lJHV0OA2XLUBIMjeDYqJLLpy6skqYgVdLdTCdQWmS8ePRS8bl+MXv4KFiTkrQJjIlgCNIdGfyLjA
rU6flpvTb2Mvj18a3am7o1pgNAtBtY06fLqp5Uobza/k6NgKCc/5vkaZ/lbgUJyuhJ0GUJRCOmBF
thCXzA4UijGTOg+cJDY3FkHzOKEhMxolSa7vrIxARNVaZwvdgzqbbItNhFTSrsqzZPP+oTnPgV5H
hcTqWLCDsTibFxESUYaeGRv1HaJgYHPCzt/HqVNcZCrFj9Lo2ksCiHarc2qvTGh619igLgHTZztj
egbASgSeQAfZIXNFusYey8zTneIu76I8XKFxptirpBnsnVVW9udaBP4Sz++NyaaqN6kgAMsi65ot
WHC8Xd5nSnEXNYN2k3Z9vpNwo3nyhVOvbZsjZ/R0dff+ZL85KKhIOm8AGs7URKUAgFCddOVdghXP
wadXsZOVIrhCUs1bQWZsXSkLu4UvPDsGXicXyTCDRUWFC2jU6WIvDDun+lJXd1Da4ZqFJYecBoQZ
LuVHddp/j2VSTqR7hGPwPI6JQ6mky6GWd34mmemhoYAg4+2R6d7lOFaV2KYQy+jtqHao3JVKqA9r
31PL0NVtSa3hsimi+Nhlia4Hhx/RwIQlBCE1hzWOEN16uiLZXdeEGrw3O97XjkwzxeujhQ08OwR/
DzUFA4xIfWwu4oGsTq12cortSxyIK8lR2k2T+UvB9ixZex0F+jeHLfc/AcDsGqmVgFyjyNO7Phv8
qyarXsZE6r+AdfMRYjLKjYacBw5eYbEHQvn9/RU8X0zTbFI31icZCAiqcyhsKAkrbIUe3EmjE95y
S0srJxvbC9TxsoXN8sZsTmjCKRAgcwIFdLpuaUD1sWQk2Z3UokIoqr6+xgEgen7/hd6YzQkVQm0C
xCtOabOgMU4iD8MgKb+LFNh6uKKVq9DzzLXm+NambfRi3w46bepi8jXHgH1JLG5+9E1qKLDPuZBA
/k5pzelbxkXUaVbTcejLpX8tezldalkL5HiNBn/+PTWEt3RXTxv+j8CVBTTBQ8m5kYGblLWmU+qP
MgaojjzyC7W5w7sUMbZKkdW1mo7Y9ID7ScU6pnf6OfXq5sUp6uQCFEv90jh+8qIg6Pcj5j3+5cj1
Hy/9f6KzdvN78Oqf/8X/v2Q5TF7h17P//edV8FJmVfar/q/pj/3/33b6h/55nR/TL3V5PNZXz/n8
d578QX7+v8ZfP9fPJ/+zSZG9HW6bYzncHasmrl8H4Umn3/m//cW/HV9/ytchP/7jrxf84+vpp4kg
S//61y8dfv7jL5v19B9//vh//drn54Q/tjtmpQhYsb9/1n//geNzVf/jL938O2UmKtxk8mDq0QL7
62/d8fVX5L/L09ebqrNILZJa/fW3NCtrnz+k/Z1iEXIYXOlT+KcyPvrUr7+k/B3pZcqdtNKoWRt0
DP/7wU6+0P98sb+lTXKTBWld/eMvHuV0GfHjiZ8AiwOJJ/dni54uo4TqrNViprMZ7bqIdvEQTi5Q
Vm4+BEal11u/YWetCtFq5tbUy/5ebWP7mSfuD54Nn85tR9P3gZU1OhAGTI+aC6K1ML6sIs15Mrwm
iN26TpxoZQdoX+yAeXbIcI5te92rVoWnmFDz1E1EZSNia2KuVDnyYGxHp4DpaePa5JZI5YyuDxwj
WyWRlWvwV/4fe+exHDeWtulbqfj3UMCbLUwapqEXJW0QlCjBe4+rnwcsdRUzqVGGImYxM9EdXaqS
RPIkDo75zGuGcd+2kgIqWupkVBkB3tAk9+MNJWdr3+pACgMCwmca29WPoswHN0ZN4XmeJ4XMLjKT
z7DwU8U2pnSglMmJcQRgPn5uq954tPJsoHPkh3FBmSC0gIsAL49sf1CNxh7SDJWFMciaZz2ppJcw
zyQV16koe5JbXrVN0VkZbL+l2m+PUl9hWhU27EuprZNPqH/MuzwCYrWFZFetIym9ltWa1mA3WPWV
HKpZss6aHHwsQveFbRVx/BLGiTDZwI6mq1rHjZj8puUMC4epSR1mVZIcDSuF1FFroe/B0ltNZLc+
DXVbFbiBvDhVFN/z867MV3qulIeijILeLoVO/qI2uRTbhZ7Wt3RpAqLmRiw+gZNpFvNqNdXsSm7N
6zpRdMFJAzOcnSrDx9Me1UyUPUFQ6yel0DDGwAiQCouSBJiSZYP03AuSVDtBmJm+m4RDe9XTatM3
eNwMoq2UMYgJSc7bzk4rtTJt5MXnG70hrbRz9KDLjRkjBmMDdsrVlTDk8qYfi0F2dRE0kVNIs/mY
5XQ6HcGPjcCx1ATvCLOVpghSQB4JayR6DMFVVcGorqqmJJVJNTGJFq0NFCjKwmo6p/e7Ut5QMa1W
o2oVo00KbfYeNvWgJOqoXgxh4lq+N4fWuMvHNtzmDHw3+mO4mNdgCufgDlb9CFCiJKVtmv6RcH/u
HcOIwYtLdEj1qxk7qM6JuT+e0wC3HcdHO3dXmR0C0fhXFpkjU8dP8QLTjMzTslKJnHAWzAP6IHri
qINhghQpfUmy/VTQzUUcZka6pZp8BHOiWtM2hVnrgYP9EyiCEKfXyJtQ1/2St6P1uRQoqzlqa2KK
YjZqgxiKRZpkm+kwrcQJ940a+FVgV12HWsRU1odZySXYTVIsbtqsTxNviAu2raKPg0wxJDTgzgnj
9CMBTvTZ6OaKaLBvW8XGIkRbgDZWpDmWyAmBYGhV/0DfJ6U+WwhIj9CQloLFkIKnSRWhSJ0OXMcT
/dcco3Z1jNFVsNSKyVTV+mOTR+mPlDvuS9a0lWIPdel/b8tSL2x24HDUepm+UlqiduV0TZFJTlLH
0DESq04724+k8Akemjw4g1LpUMLGEDmhtgU+5yS0ime4JHFKexfLGA3dXRMXiUnKC9zjl8Xj5Frc
GFe52layrbYhWa6S9GNql+rAPtUsYb4xx2mInErDM9wVqVWINnu0q22wRRAk8rAxRBp95hCv24gs
DbQ91KEVvC15QIYZrp+rx7OubCYriQIbFRiOQyWgruDVM+L3cBPLrHRm4Ez1KpzBSqz8akytldgn
6qdCqyuVpGOMPpptYb0Uvth94spTBXcQo6ZfI90QyCvulvYBk1Y9cuIUFV2cJFo59xRkkKWVj7Hn
sMonKSg5eUQl/sbHGbttpGfRuBL1Rv0yWmo32Dx4dxcaOM95WSn0wwbH9llZBynWvndqHbJCBIGW
1w3IvajbMo3CM40WNVkNQzOUrpWk1QtmcK3D8P4qzvTMrcroVq3SkUO4wszOCQsjY2Vm7UYOJsvW
fFFz6jnitVKi5PVpFngfjfBK17J1hJHSfi7yQzzIql1l/lbj1VNg3pnFdAPlzLMC5EYjabClrDsm
geLqbOOs7K/VSvzWMLaoJT24RekK4NlawbjB9f2BFg0fgEKCq5j5Ti8jzoAMeCOGSU1ZmV4UlLum
1j4hKf4yNfn9mChs0nLVS/KzFNz0bXXIEqxlogmjl3Db0OAtA8uboPnPYu5IQXo9RpOXVeGnujcF
twXmtzHq4aHLfcKyOBo3ig5hMs/vsGPkaKs0O/XNQx4qspNWmidWHDAdOHJUvPu+cEG2p3YqBuu4
Bg4GQuzKUgBhT0q4alOxZ1umruxnK7wR8Z1WVHdOUrdRpiv0kZIrtVGEKzPrHqBg4LalNm5ZDMVm
SDYyTpw90jnbhCKQHeY06qC/AJa8a6Ru2+vWFTBDzp44cNTx69yLLRBbY9ry/U9+HTzBxgJemav3
i29Kb4Q71K73ST/1tmjOEL3Ead1Xo2gLIj+2DNTbMB2/aUKce1kfNpYzaFJv2FrdfMzFwM4zNirG
iyDqV2GvskXnXVyKV2ku7QYJbkGWS3apqdddOLBqOHFEEvTAb5ClMM3qUy0ULjn790K3vEpMN10s
b8TJ/Fg2xmjrc4gEUmYmH2dRRQW3vG5Qc5UiRbFnMztwFim2PmaRF45x4WFOljhhLn00ihbskrQE
MhT+o0K+q6vMdMDBgXWaRdfAV6gqqodejj9xnDqUosMtwJzbfhBrIqNikWLXuKcrdG5WhD73lVHs
qip9ltPwafRbk4Bbkh4MWXCQtOrshXdrI0zd2YI5HppB7FyMaZ1OK8bbnsTHxqYj8YquGnCGFmR1
hxL7N1MVkKI0eukwSNJko7qklmnOqtbB7RVubCbHMMIflDqrZsFFWZTSM8B0kkoNza/WJuGGK5fC
yyxobl4O3pzO/pVc1uU9ahCEJvLs9CNeQ8mNSu3JzpW7WCyxJrU6OrxU9AtCFhVVh37ez0ngJtVA
Fbjq7CSfwGENqywOXYAotZ2bvENA8TdZXq7r+lgHfbAFVXHMwVSWQrutqWsx89HXOQoPM2rcs8+1
MQZHqJbbdtJvjDZ2CDAiZyxFN8+Ue1nLJwdnBhe5fS9Ujc4Ly7mMiX4Ce0oQLRKrVnbVwpftNsk2
bSfShkoOUx3skBW/kaXsLjd8uzHA93Ki0su8kblnsCaBGyA1QNqSjVWx2KxqjcBXaCYAJr+EibwS
6uaRIOMTaEPbCr/lpblX09toOgodSnd5cU/V6gpDz8jW+meCQMGJrIZvjjZKMA83XfAR1z7HkOqV
X7erznoRinY/6bHXtb5/SGuNql68wnEyc8zJtzv5+yABH4RP6VUhfr24x5Y2d0y5bmZ5tvO620hB
4yGsJ7r9MhQmu198q7hRy0CU1thoB0AQdTdIdGvVD8m11nNHW/oKi1lOZnn+liBxCHxTm116bh1y
TwQj4ty+5E24Koayd+O5I0TO1Y2lZ8dBa3b5WENuTzlOmuhTNoS1y6MVdjEkFiyH6pnQut9YxfMo
C2Xl6OJkRbbeZuEXAwfCYBvMovGipO21NPhVSFrQtqYXCmD47bEx4SEWSYdCYa1nyRcKQog7x8i+
AnQGEOdFTSuiRl/oQJjxtBVWWRJzFzRlFx3VHr1tKtiRivianqnfai3OnoHQTr1HzcYvPd3w9Rpb
RKxYHV/TADCreR7Vbt+l0kbTe1F3rFHnRmwN2bDV0m92wImkwobQr1yRwHTfmduk38q6b2DzF/lD
zKI09VvIwNmPlNr2bPtiXd7VVPSJPM2KttM4BvlHMTXCfi+MhFfXuh+1N4bVh6HXpL16X6JmadpF
aampG46ZKtvxNJYvbC1xttEcqMVV1htz5sDGAVoP/1eLAQCCBXIkrobbYYD/4EhtO12jBtXjYyvh
I+yObTYOG64e0YTCE2BKNmDqNdtZToB0JZa6yrVo4pPsTVYq61dAPYSnYS6EI4HJVO2SSU+8rJmM
F6nVuWbKcnFTG4V4/vqaXP+3zPA/9MRB5cI5pddnUsaixfS7usMj4ujfX/66b5/b781fh4jiwV/X
HWw5jpO/tk36nL80b4sSv/zxf1cpBEP7AE0NhhyoLTTV6Ev+p0wBluODLi6gVgr7aHPIFBN/lilk
88NSAaeAgYcXXbFFy/JnmUIQP9ABQQqRdAkAA+hUTED+oFBxJq0C8gJ9XpxgsX8AVQbM5Kz+LXdN
FvSRHnyueuLjHrbHndTER/TRdkJVfR/Q8cMq4N6fxmmdmKoTg4VHVre2I3a8VyPC/Gaqf1ZSTion
J3WTn58HXziKM/QaQfqe1k2GulUFNNeDz1lSVish0DGlXX5BAiZyUS837awTn34/5lmXhylctGbR
C6erxKyDxTodtFHkXCBcUB4mXdhpUu1ltCE+BlhP2y225V5djSo9VK6DKg8/6s0l29rTYhGu8EC5
gUtDplq6khSnTsfPwrxjSkfzbtYm24oANVfKtFJJqXUBRKNI4h4px0kW5+3vn/z9wBp2jQuHkteP
hNNZsbNughB8t4LRhy5ILlzp3obTQ57k9/dWM6waVb/XiESrQv38+5HxwTt506xgXjBdc94z6I33
ANW4V8EN1mF2m9hc7PxzOHzZbjPHcIJ1b/t77Wh52hG1P1ffIsm71rf1Tt9iweyFLv6njuUJzvLn
y9eVm3qTb1r7pt60/KflyVv5prURNuALv/XOtxvdzTfi53pnIe1k8Nfx1+HzdJPu5vV4O95ph2Bb
etJxPgZ763G8HW6K2J5u5C09J6e1Dae3Da/2vt3wQ799a/nP0elc5smJ3FvN7RzTE1a+4zuEX55i
Cxvdq11xLa4LT1wjZbDKfsTbysOPy7E21kZzY0SS0DU1cnt+EY/Sdrobr8drYZftdM/YywdhI66x
7nUqr3MKfpq0JVbh5yOguxVWim1t5hv1qGyXn0Q67vzY7Aq7s03HcJcvs9xqU+2aTercZ3bsmA4U
/7XvaFv9GK6th2Yz2PmF9s6rvu2/hfOf7xPa3IIfA9dy3lCPLIKnCjub25V7/RDZ0q5yEDe57b8C
+VZa7jjbKr2MCt9u3gQeWHZPsomCVvMm8oo1X+pVTrz6vj5eTXZo1879ZA+bwM0dBKyQjIu9xJ34
1NCr+TP+OUzQ0+zbEEq/PbR2/mjd5Ci58nt32AhokIFO53s3m98v3FeR9LPnpIWPFCrgQ87gc7X/
Us2G1u+V7JZiAfbC2mBejX0Vb60iXw/4PIK4iifKr+bXlqb4/u9fsvAKv/Jw+/q7Zho+50HfrKss
QtvGKDovor/uSGNJzQEVzNLWJTTifAnGlDwWV6+/SHH7LZTLgASVHboAMe0akQVESXN110rDtZ/H
4pXPi7qygubnL3lBjjZDbHT//bPXr6vG7qJfx+lp8roCIKFC9+Ne4/I6Bw74cz7GE7WYWzAzV4Iq
7NU8vItbXBOz70Lb3kvQjIwoOSqCdJC1+b6JzNVcbXtS+LmpYC9cxeJLECr7XB0ejDh/LvDNq4zo
Skqs3cKI6AoixmZI7fxrpA6fmzbbFGPoalO9gi52tID5R9JHk0Kih9T+Db3tdVWOBINzuNYVShDd
uId9t4rVyIMN7BXhNZhar21Lzw9UrzB0p9X7TYp9F1gAKpxAYrToWkF4U6rSOyXP74e2uBqU1P79
ojq7gV6njg4bkkTG0kEEsX92A8RmB9I1C2/FhKumpRoFb1G1B/GH2BrNLmrXknYztfpqDKxLeLfl
Sn2zoHljvDBuQGMBt3IZnN0+pj9o0wiV0NO0fHQqi6pbDA/SJjOfycza9g7aGNVrYEC/f+qz9bJE
Zdx9EjhTUPl0XYiN3rbatKE2m3HQ5uu4kb8nGXlf2FfZag7kax9umh23imbP1muZqJHWvx/8DHcN
jAReGPIgC8d+Ebg+V5cu1c4P8k4THyoJYsikBncxVYqd1EG/FeHArwBZ9narFRT1i22ETd8h0Qpq
UdkuBP980NX8GUPl3A3aObWDsfxWxmXzkBl1fKFJfzpP//mkSKkDIEWEaOlavZ0n+HdRkRI/PHRU
hWlgak4mQiWMFGOXN9HnLtHsIqpyF6KQdmFhqqct7aWVzdRA7+JUR9+BDtnp2NKQ1abcoqyBtbsL
ZdX3yn7ervApLbN1WGvcOnKgbrNkbo5ZFJZ2ZuSPU552uwDQGcTEztobBSd+Hba7XpWA1OfDbTvI
NVWIpCG/5rd6EVYech6Tk09GtG7FCexclh5xRr42KzW+JWf1H9X2OGfDtI+DK4s07r6QqCyFZTCi
sD6J5GyQLZsB36w5z0V3zhvaxoF/FPVec4NJeXxdP3+ULj0UGf8/b7SeNGj/X2vJIs4Aqc9aTANA
AJE2LQ3w/32P1kmjsvxet0X+MzM6SYx+9bN+JkZgyz/Az9LBQ6MPRsjNqfN3/1ZY/oprdQlMF2tR
MHr/ZEYS6Q+RJLh0w1hgScs5+TMz4q8WYppKXAk/RIL2+Ud50StW482peP7Rz8MZrks8eTs13nbs
dzW2Del7Rp1ZzSf04xEenI6JgUwTKgHOND9WGMjnnlW7UGFNlKOxYyzssLBVw2m5WJKN8S3RbVXc
WvpdVd3o/nG21qUPHXhjgBbt9rHxEvUF61+y8R6t1FtJ3fvBQ+9vMc4MDEdKHEl7jsJ7SopCdzTK
q0reNfpNQekrvumbXcKvOwEkUXTdjGswWk7q75Y+oRwdKdDSkZ2duT0a6jqAGy8mX4184/t3g/WR
G65ApazO7U491vNEp5h6ISJr6SGLb9R+q0ur3t9phafnD6NmU5SXkcOMcbDfhsOz3CMvWnBD+g1M
gTsUqkPlYUbhFvrk/KVPtkZ48GFLtFt92gXDuubnDCu93MQpjZ69jmHKnH6kUiJjSDeirHZNqqlH
K1W7Dq09SebS9C43Y3ilDIepv8EYsPHdMLya+89CQQmNYKhfKfGNgYC1sjH6TT1/crUA/Uc82q/4
kll9CsfbLnko6Y8K8S7LDrl2rNX7qrn300McbgTNiRMvpAOR22jWJ7PbxutJv6qFjVHiHnAopZVc
rqvwb2rJ/4FDZPkR/8A8/u9Aa5Cd/u4oeHqmaNr8RXXkr1XXdot/x7/Ajdfv/c/WN/QPEuAsjIHg
1KDl92brG+aHxXuXPf+mHiJIylIQQZgDoB7XIbiuf7a9IKkfSJhhqEG85Bs1ZHL+pB5yet8hL0BI
T5MYQptOIo7S4Ol9FwxGF0WS2D4iqpfHdq1wDY15ZNBhGMduDVOltuMRXT9vnuT+a4WdUIjmUUMh
VNGTx0Uo44gxQ3YnTeK8bgzlkmzlKSTq9QMuBqJ8OIsaEYSP0w84jHx0uv3tI8YVN6UELiQGAzKj
lFGp2zfv7xe1mCX+enMELnOxUNKYcs5TYCxnQWnbG4MfIL/5OME1BkdRB14ghpeim+XFng1jwYJY
jm1kXeEmLOHPG8TVMFe6UFOZ/tgXQ7eW9EqlDzPcjFUhOmnTVCtx6MqBno6fQOefzONcCYekTnd1
6GtkSkG+leDXePMcaveZyYwLkpW48TQlK8O/S4yq3CV9zIETlIpTNqG/DrtKcy1oy5eCyrOiBlO2
gIsAsbKE0XU5RwBOPoIaEzzNj4YhhC9Glys3yHNhOinrIESi0rKjTroC4WG4nTqVa4QBnWBKRDdr
KfLU5bxOm6x28u5BQ8LN65Pgpx/6Hx05/3+iyaAOvFnfC1rtBE720PXPaXdyKC3f8M+hZH2g/gYQ
FhYCvs5L4fHveARq2gfcZzjBMKUAY7UIO/ws1AraB941+GxKu4s/yCvW7D+VWgKSBTqJpRuQZpEq
2p+cS+82CTVa8NjgwPlwgJXPrdsaQy1brdTaxy6l4ZBNnb5Db2W817JO3URdY+IBg9ycHtTFjdwr
5RV9k3KVwmO6aZSx33VJkgLgzNdBEIYwdKtkb+E1/CDhZ7OHtll5sOKCjVpT+I2kGYRlqTX+vgpR
7GjpW15I/U73PMQLWj0SwSW8CirPnOmne15Uaxi8ZIT35N/EN2iMeLFpfhOHWLhwiJ1mtz9HQqFk
KZa/yuGejtRlOHoNZafdy1mqeSGUoO089tE615AygramH8quxCLISqVLTIpfPCQjLkx4KvlItJ7l
baFZFqOZif69Flm9lwP82mGfo+6Rs5m8N0v5F0f1u6FYZMvZs0TtzOb5fMasm97qs+oBiSHAhZP+
nOmh6AgjcKPfj/Qqaf3vrcCEIqwG+51lSPCOPeJyQb05ro1CRKpTn6qHxKAjFjRbLu6VObf7xdy9
GrMV9ri2pmxBJDq9+lSJwq1UyE4c7wL/OTO+gzJ2aqHZLMC1xSihxuK6J4NUs1WW3mtd+DhqmaNk
xiYtm12cRbu6D27aUI5INaULZP7T23R5GBIGqt+o6EKpZyGePgwYo1gP5ZSLJRmElSGiUjGiGYHP
SluAEBLy1e9n791qRDuAmIc8GnI5+NCzySuH0UjiqVYfEHTT17M/zhsAX+luyPwcrtZg3Sb0lBy5
vrhCTi/z5UmX+xz6K6omyJWfa47h8zHqVhCpDyiPDV5QgqFqgK5c2G1nOiHLMCbhGQUD1M0Quz2v
AUqlVMSCMMoPnS8VG8ChyUZNhHmdZAYAMBO4jJYAXQGKjwezjt+eH1LHVCn/xVkdHUtuTE+Y1nJX
EV/+k5f+Yoe8m3mV6oUB/Jo2B0yH8wpbOVZpV8R+8Bj5QeH4adtdG5KgOn7Z17akjLLXS+GdYAjG
7e8HfnW8O9kw9JW4G2C0iOoiVHG2xqR21sVQ1+pHMkGQZ42rhSB7caS8rZrpqVb6hzjFZAARJNGe
UoWyceAOCrTkDMHCoOxuwkFp7GmSnou2XCegEQKJgjq1vK+FPruqSQ+jhChHFvT7T35WleRlaguO
mhVL7YlA/ZwcIyCJpgZzPz1WmnxAHXk9pKVbmNaxsYYdYBJHA6QTCeoToKXXof8bpfwPPIo3b+Fd
lHLznD53b4OU16//O0ihqAHonTBgKclJeMZzevyMURTpA91S7hhUGbkGlpTqZ4xifiAqwU2TzreJ
zIT6b+okf6Cqt5BHUIpaFKHBqP9B5nS6v5bKpErDFlHPRR6dfvbZZdfLlZ8VhTHtMdVqXSkG0R2q
wGuBWoD2Xm7YUpk8NVIucfROr75lYE41AxK1RR2JhzkbWCwDEJ7SUO9BUCd2r8e6g2JCvpFGEH5v
XsUvzpDTM/TnUIsDHrHgq0XZ6W3Rp1U4dUNe7wsfmd+k7anHaxxiF0ZZDoR/D4zXYciHUBeG58ut
dC4/EqEc2omguPamLjQ22R6myqKWPhqT3l+1kTistCSVZK+lZey1clyBRtFVSIB86OE5GkOJ7kaj
6+4MwXUtzLLfOrpEFduWZ0O+Lse6MGwk4aOX0kqOrLcOtm87TY9SPzVPSV8NL30UCp8NgUYH+smc
1dEY98eeOhKAqzGcKJXL8iPY1epzG0jGDlHBr1oTi7d1Du5W7scOCJgvVjkVmWz8Ys0SFagLs/R+
kqA+wUijcYCTwzlPR5awIZQGsd0npOwrC72Ipb1ziU623Mdnr4LLjA3CtcGbOHcz1WNRDZrBbPba
TH5auUp3DKuhXCu637i/f6DXq/HdWBTZF1039FXPhWCaLhgjDbTT3p+iVTWJjhyA4/WVVTw5afct
iFelrNkWRfMyiZxJQ12ub9cN9TCz7VyzvpG7Z5Rtt1FVfA8EFRqDuc6sawWX5UE+asA+k3QB7Cmu
ln00tcztAPUOQOoHZS/VN310Bcy0bO58LDJD8YsaPcX9FQFRmjvCHDjYkXlBInuxUjtm3OGPG9vx
vMaah9X31GB2Wky3SdLCHdzHM5Cp+HbSv/vtx2mOd0N0B1Z6lUpXPqYCpXTMjAnVzpUCeVfuQZHr
z4aSXptwBvLuro7rC5P7WkR4N7mYKUImo9EGv/l06y4+xn3RSM2+CCNpzW9XupmLK5im36OkmJwp
kaK9HMbpKrMCpBjaPiQmTI5RXoorzQ8FNwt9fVfUGUBgX7SltvuEXcWqV7/3S5U1jdXZzfq8vo0b
MbrBBbd0lHjeIcWTem2oKI7UjEgjDdJLShq3Ramx31lFb9BHAuSaC5Xk1lWa3yuJXm6TMRp4SzmB
UF6GF2K014beu7lYQC8QfCE8nYeC2GiJZdzp7V5rTMU1/ChacRZNV3M5aw6+6v0Pa0CgOTRSEM59
pnwKmlze5gqA4mCwdLgdemVDYsBdAjkARyAoRDSgtxZUf+f4HDSb0W/4yV2SeaqaXHqZZ3HJ6wFJ
mU4GBAVrlRvsLIoWUAYFHCi1mFsNQJLwxXTwodLXbTmpHpSAfJ2aU7IbzHG0S6l7MmL5Ein7F7cO
pGGOaS4cWrbnhR6QmL2YyEm3By3MKWdRVhaSWVubmn/Jt+GXQ3Gt0ttAu4Ne6enSzdWwqrCr7PZW
Vcv2qE6Sl8mJ+BmT6vDCNjkL3/+eWZooxMkGqiTGefguSq3ZaF3Z7NNSbI+ZmZmuEmfK7YDm+Y7J
AKcTzqBMhjrZh5JYepVcNysNrb2NEVba9dQV+kpu4waaVSZf0IF5VdM4XbgGMQ72zYt4+KIhfjoT
AY3EoUEDdR/Uvuw1oT7YBN1hasdNaTrCoHSuEZgmignKJ7+KFFcZYn+j5QM0DInwVU+HeSMIODUh
dS4eA2265LzzPgqiUMOlDaAJcWfi/dNPqPpBqMuTUu5R+S3uspxmR5iM6ZVO4L82pjDZxs2s74nf
L+FvllVwMjcg2JZC7RIvEKyfKxtVAI07I8zz3ZQ0pof4c+kGHdInv7+k3o/yWupCkX4pbVFuOH2+
srdKiAUx6HexhsOSwUKMjfySneO7WxdMvsU5DZ2a+jMa+Kej6IGoz+nUz7tsktZKWdcbIP8SnERU
kwREiV+f6b+5BrkG7++fJPkXuUbZPf91/D78tVx430mo/23YvH7rz7RDsz4swExKaMRZZAws6p9p
hyp+oBurLeudVB9wwj9pB0BVVAWIk/nf0p0xAUy9adpIFE4NXjJpzFKA4Q3/QepxuiiXZJ4wENwD
/1pWzXnPZuBiEkbkQ/YNYENYbkor/MgpYG3eTM4vov9lbf+7w16HwS1p0aBCjwPGIDnW28JX5gPK
Tjlo9kJbpo+KGJN70xk/1mWePyF0rD6h2CxvFSkTn6pQ1y+gQN4/JaVE0B9UEQhjUGY7HV4orLrR
YLwfcogBaykxEV0ch7vfP+OvBqFkjQ4GgOUlDD0dJBSNNi2kIDzIlsbNPlVENihQXMijTm+0ZSYt
NBqWdA24Af9ePsWbEqIwTwFMSXgm4jggu5PnGTTpOXMFqqXunz/QwgKnrL8IbJ2LpyRdxbKmR3eI
pxjKfmEKnFoYsv/Rufj3E+EC81rUptZ/7uvWhqY2wckJD2OftUTesBVTLWkvXYDLwXe6BNluwLSW
t2PqcAxPJy7qmwKDMzE8BFZRHpDtn+1CEdMVHJvvQzOmbt0gRa50nbkaprBw+3HG1j6DT/bHswp4
F/Y9OhfkX+diYj0FYl8YzPAQNkZ3hW4ZGNjZSC/IaZxeA6+TagAC4UE5SZaO5+nTWlOe+aMih4cq
EV8GQzOgyJa3Won+/SSP+p+vFNQOWSccVRRKzi0mqC1LuKDo4QHUR7dGDqWxoWNXFzqEv1j6eCUi
NLP487GTzwIEv456Xc7q+KDMo79Gmr9yq2z6Poj+cGGTvdvKKo0ViyI9EsALwO3svMiSWkp1yOCH
Nk/8Hs5132x8q5EunBjvXhIuihArEOZeWAnvCAQQ6bLENEpOjDmDjBNkyYselCCvu8y8RVqr/9PX
9OraSHQKUvK1nH26KCZJaYa6CSPqkVHiIiWAB7diXioqvZ888nAT5gYEDeZxubvenlDUiocKmnx2
GBEL2c6x0jtFmSje77fRmdQWK3wxMmW9LZYxiyvOWUBbgGZQa8PPDtCAcrseVdGN5Wp8gZNircIW
IOQ097eKWTU/KFMX177c5w4U52n1+w/y/nEXFChR/2Jaw+l1tlYiLZ1A0+XhQQ3VycPa4cUXovGP
3xwPSJt/UTVHtuMcZ5o2MuzJiA1moZ6CaEIduZOBse4fP8rJKGePUjTwUlNlCg+tjEh6KKM6HQzm
pRT03TbmSlk2F3HH0us417i2ptFMcWjJDhlUUDfQh+lLGgqdt4A5b37/QL8eammlENwvTaPTpSii
SGoWhpgdpkzS7xUl7H1brob2I8qR+iWLpuX4OblgVG4xTkDqXcBz0Eo5HWyGETIV+Lsesjq9GUm+
t1BfZEQ3JocMH440XDgzH/oLodX79cewSEOxqZdTRFtgFW8CAiXBNa4NxuJgSoGAdjbeGM2UJBeW
xvuZZBTjVUeOA5HlfjoKfsExTmkAeiuaqKXTywLYPpR8fQQe2jYKtr9/cb+YS5IktjBFdw1cy9lc
GrEyN/2clAejoVzu+RUwtzTUO3+VmbN5DIzZfJmETj+MpRA1FwKS98cywQgxtwhiCuT4+eB4H6qF
MhrVoUDPBaLomBpYyOR1/DkMU+VLmIqIAvz+ed9NLyJiKMZxnAHrZtiz6ZWTeWwqxCMOwag1sObT
4AYZrBgwpKRdkGR+t14YamEPkesqYKDO4yBBjGJDL4v2QAFd/qEOkXQsUZC85LH3iycivuHIgp60
uGae3QLD1E2zlKf9Ye6kfoeCDC3qroE8K/j+p99P3rv3ReRBdkJIxx5HCvxs8goLh2qBctoB89PG
TXlJV8NYCc6MCfJGpSxzIYL7xaNR+CP7AoUBGO8cex/QStRCONQHQeaBGkwx3bzOB3i0o3Fhc7/b
B8ujAVmhmoQsEunL6bZj6dWjmHTdgWhIesboIXaEoM/2o2YM0M/rAiq71cN7ygLtgrg0xQ9++MmB
tgwOy4D9R+eMtO10cK0U1BScsXyNY9Oo3o7GSGWcEqFm3gZWvtQwyE6pquHbO+8Dq5bVq6zOC4T5
MAoFzBBXZdY7uDc0kPP9WdRbW65TdJadzC+7+Nh0CpGoog6isDV0vaa4XscAfzMlGGNX63r/I1p/
sPu7SQHsm4DKkd26F4pmnUn44th+VVaN242RhDmoiBWfY6FNpH2p4zmbHKy25qc0l6PkJun+F2fn
tSO30bXrKyqAOZx2mqBpjnLwCSErMBVzMV79/1AfsLea3Rhi7BPDluHqKlZY4Q0J2ZiRVK3zpgjb
BFXnaMyq8oOedH6206retE9Nn3fp9wSlfHUye8MK38bIX/nPWWq3v+220eEW+lLET0XpVdaDUcDa
etfJqML91Y5g/Vu1I7V7E7kVEHRW136N8tl1Dzmlp+gJKV3pw6Q2Ee1wWjPOd7HEmekJsaXqSdNG
+VkptzGPKalB8tGZ7OQB6w3N/D6akzQC7Omq5Dlu5TgBtJ29f1ri+S+CppS8m/1M0eZyhjK6Q30y
7L7IrM7E05iOqfswemEkyuM0haH+Lh10u96VOY3r59nqxXCi/el+NymMeocYKFH2UBZtWR9COE7z
fe1Ww7yrZVKi2572UMphWFnqocciKAdzN6TeKTTQCBT9qAN70ur0K3BEfLD8DvGcY2tVDgS6zrRy
FATD5HsVa12+qzW7iAF9ev6DUFGWHvS21dpdNeaLuVoWtv+Gg+G8V8NIRsb57ZMnTVllfKwqy//V
K+nNwDYldgmJ4oq+C+Nwyg+zIyrrLIreHk7Z7A46v6LlYCKtQEHlOTeFo/a1kJ37b2xLYOlQYrso
RUXSRj+lcmcUjkrhl/86s9f+6zRlZeyFymR3stohyt5lTWKMGUpGmvHPSB4U/5pdfzDu0crwyjuJ
QUt7HPu4cndx5MTdaR6tzD65diqho4Ga80+tnQ1IDfs0MOIdWRLAS0+L6/HRsI3Wecjg7Ahzh/Fb
BxnPp2x8KNAX0g6YniF2285DPe3bTGXqjSNdrHh7XJm6f0A31C1dvMFMTklmNsmR2ns1PGLkUbeA
H0x7RHzGHrCYq4XNdk97LGmQ5ytkdrYdofSfQ9jORQWMLI2rczei8rUvW/TkIc/XofGgbM2BLJqG
lfiOZQcUusr1sS0rDa2Ud32b+AoIhnTeUb6JgfAnZNrazgnrCNakHxvRyZVV2dzNXaiqBzykfLmb
Uo/uztyoLtpXaogh3REMOAdn6RQjEKEl4XHotOqtgxwRTmEDVaXntmmQwFJ9ZWCPI2WWo5NDiaL4
POu9E+KJhcrg18nWDWR/Rgmv6FBomKB1D9WcoR+0yJOY7fcKuRr1PuO0T0+i4lm5y9AnUU+qMgHK
7tJ4xBDqMMdD+bOfslr9iwAmatLFyR2TrtHYi4ONkVmCP1oeCK03ASvHpi2/kHJnuKwNHIC+3dWN
1+X+mxHlBTTsWK8HFCEmbmyKbEP5oaL1Ig5dCkHo7ZAja3CvJNJm7yynsXEoQiFIPHK0/O7RkdDM
F5Ub0947TeyVz+UUDsWPcS7m8e2ERop90ERTeiN6Xkkx/Jqaqex/Z8lk9O/9rIxUkNJiI1MmkjHv
qkbExq/c0ABqcfXZ8/xxKuawn3eaiNr+sUbdtvkhy1Fr3mplXiQHjU2QHpGokP4j8EmTg2Vo8r1o
cUfDgHs2pzs97fL8nr6W0Z17wjr7pFoZlb9zFJA6JJS4nlPvkE9Est3eGkYThoZr/dBnN/G/h5zr
6Oi0Wt3Bk0ixmi4LTx+AkGeJMu9TZAynA/YJpV3tq9g2JEAzt3d2KP45X3spuuGJCw89FC9O4+yA
CnwWlO3oN0cCSQ/Sctv7n3M037ijRVv+xNetMuj8inl84+c0FXZj6dCcLMfBs4+EDrl1H+tAnHfK
nivo0nGOXZwytDhBHUazfhcqbObdkNs1It9mVsrjINPkH14BE09A30bPGR07eKsNKtG7rDaT5GBM
nsxP9SC1t2OnTH/v1Z3FTDsUyD6i4xX/qPMhw1kQ24jkqdb9gpsTRaLsgM5bpwXKLqTcoxINCop1
KfEU9EarQt8tqn5i5BPqhxK1OjrK0UQNaxSx5bwtxnyG051MiV7gV1Rn6hTK2J/umnD246cG6TH0
PcoGENdTqtyIBBaxK6yfjUYXD95IdrbXGtNs90XvNNluRpVOgTGXo98eCFB1GGRdnXLnObltv6ub
EdmlSO+K95VPWMZlrmXTc5zz0h/K2m6t9x0GVs1b2rX0qecEbOEhNYcp2XETtGXgVya+AZg++O7B
srEevEcoSw/vBheVvUe3iXvxLjcr1M7yWqv+4SFx3saSmuiuMIbW3yHJ2yVHSej2D5YIWv5YyyE0
d61hpupnF2v1kzVGvUsLNpbGfMf9AvFNAfDtx52ZJbh2hHNoF3cj+oJ49fVxaN1lPVHLImmlIWti
4h254zIvsCkaAeDdCy9t4hP4nsE5SLeXBULftXK0N5SxBhQJEIZyTo3rpb8n9JaSB/7z5ENktepz
24Am6Xf9uDw/cTNWcBGqTITIVpVYtGVIMCUH22py8b4w69qnMTVV9oc6CpG73LV6yzWBjwtATyTO
q5/2Eps89D06g6h1xSlFkXGxyDoYHNPhri51czrr2D2Wp2ouuLNCKq3dnZH3KccCCft8n6eE6Ydm
cKrswVci/oxzTmPtTLBJH4pZS/DhLeu6vEMk0P8J1cNId21jIOqEVB9lYSD40fcM+nVxPxEGFieZ
Zmji4ISYNhsp2s0QHIg4KDsAU9BRL0NTE71IoDncNThVslMS8bXGM+0owinaKO/cHMmjV67TsaPO
tKrqoyIV9aZyu7Nf5fO+NBN2k52be+a5VUm6ORQpNlh4CB0QwS8nVQzl2E+e053noS+J/jTtqxZq
82PSWsWGH5a+5ESr2J56CirIgNsAtP7RNvmratAaTj9EidGfPVGHyY4wLQ1m4WSPuulEZ60bQYGN
lYsMVIY/kLWrotz45dZN8Vw3mf4OrRO51f+9kZjixExFHDrSgtBb5TqVhu8atYz+PA1ls5/DwXq0
+iTcqCzcGgXFGPrztDRAo62+55zMQs2KUXArDXei7sYTYqXW8dUpKa0Z+lx06KglrLHRSTyqbjLs
4WwMVEsSqhh3GhqQD64u669d224Rga63DmG6TZ8GmfvFFXn5878+5zD5cSuUNp+H1AYvzofiXUBg
c9aN6vDaqbFp0H2hvkt5l79dDjW1LlKU0tLOqdaQeeZta6BwZ9KSOoh6cEPgPGO+JYB+nQeTaIKF
4RiCp7XXWLLIzcPa0CP/bCGgOiECZ7fJnVBYhD/MpocwVovAdP9W+jzGZ0nvbItvf0lOotrM1wSd
TQZOWYrqyaqc0cWGVutdIs6O13iPiBHrz1MuSESxdUUmpCVBPqRtmFgbhaHr7UoCThcCCwUKfLDr
Llfbjm3sC4wyPM/ssmORNS2EUZ6dl7/p9SiglZemFLRC2qTr20Az0ChySi88h5maT5NlxEd3iTBe
HuVqkyLra0FexPho4XaseTiyp0Ci+cC2ulJq+5DW1Z5QB52gQhob5+9qQquhViUhDVUyr5om9+wO
nX6utcJ7pkxUbLxC16MsUFNascuJ4PStXiEvqiAOFoN/rlLhPtRdH6Hu6quNG+t62Sj4U4lkCy5o
8nWBt/cllCbZREHVx8N+KnODXPCPT6zE4Pzzy9/oxpRQaKEuSJdowUmv9rnbuwCzgPEFQkZa81zQ
tceNuXOsjWf1apyltsSNpaHuBVpqTSmYZyOLFYKd54GA+lTj8vdPYcbzxjN3fWovR1ltA6dO6ghx
kO5s5tq3zirGo4FT830uyvAj+qMDr0w63L28gldj0pD6ewVXJ3Z25tyPRR4Hyui9XV+Io97+EgjV
7NzQnk+tF6mNEW9tEFpQi6kRlUIO1uUdkY3KS5YEIvAmC4VWIxvyx4W3k9yjThL/eHl6Vx+OciRt
f84vld3FCu5ysMmAZoaadhwkuasHAAlxhM6zsfr98jA3VhHAzHJLIBMETH3V3UMlMvH0pI+DInai
AEQoMqmIID93cx4C4QNxvQNCbW4c6BsrucB0CL4QkyE8WI1KoS9ryqmLA7eAU9TYRXJEfdA91KXY
imCXg3QRgC3riA4DIcIiH7OOduhg6Hql5jjwyYp2jdBQ94RUkuzyOTT2jVEmG+4Mtz4cYc/C0IR8
BtTn8sO5kU40XRpxMOam+zXybP1b5lvl8eXvdnMU2uaQPrHxANx5OYqGNhJm9m4c6ADoW8QBKid8
9qdZi197gbB+Sw0eSyNqw/SmLgfqHatvskolQW2b9YMh2/loTmnz+qPFKOQX3O8asNnVolWqjeFv
t0kAgCi698GEILibFmdXooH+8srd2hBsB5jPCyaARtDlhGQzUcAbhiSwtea9kj55YJHhoWd13+i1
f315sFsbfWkrYIrE2SKDuhwsLWO3AXaTBEUrrWctGuofM/r5e3Mytrolt3YEcRv3vb58rnW/qZC4
9JhKkl7oZkQVpenD9rNYVGg+vjynmwORPtGC5dqgX3I5J2klSWEqKwnCsFCUH4XrfDa1wVf/YYsv
wA0eYxJCb+0WiX1xaBUiTYMcndcvEEtGdShntItfG5Shekkjkmef8GLB7F7OZ66L0Jg7NoQb291h
URs8Ta4Xf3jtqtHqdl3O/sK6p5B7OUqr4olySZ0FXjOOT7LutafcyeQG+up6vxGegkYyUczEGlJf
nVbaN5rfUDwJ2kim3+akr092VwJGkgISxcsz2hprySX+yoVST3rCc+YswApufgcc0TqUrTYcqRdH
G9fD9ZZz2GtQsRdqGcTe1VAd/YowGsckULkZfpYi1BH5TdzX9hvRg1uqAqTFPIhXyU/uVKbVJHka
9FnS4kfuDD48D4BQPUYbs2duxJs3J8WnWtSwgDKs7wYt1CPX7kzuvGGgQE39eq/0ztl4apeb8/L9
AyPEhcA5WsBC2mpHGEt+YXdcC2GfjNQmQR3URM82EjSaVz51mBM8QYEVgWWVY3sadRw7Nn7CjY0C
pQWrKcQmiEPXHHNIV2hzTnUauC1NPyqIc5jsIbqWX/QIePrh5W257IWrCSNutmRZPCfaKha1Iqsa
YtGkgdWZ7YmiHEUVp8ImGI+QRyftFKpfrXGP8edWVHPjg3pILJBC8h4vf10eiARBaV/mcRqkk5QH
v9aTYzcY08YuvTUK3kHAoIC/LLZwl6PY3kg7pFZpkACX++JoaZwf+JfJFpHw+p10qMXB9FpgIbzK
q9mEVN5De2QdhTnMHxxlVR+wWgn3yGOXh4oOlv/6+2TRxOLsIUQAR2B1Q8K2GuZoEAnCvmA1J0/0
CCcJ/1FRn9y4jJffvt4joObIKUn34GOuwo0CP/o6tcIEW4i2w/zFi4Adnqve0D6X6BqiZN5vFRhu
HYI/H4w3AO/Q9fM80E+UCfaYuJbo1ikn7n10xSh2jem2d68/AVRPCDccbl3sdC93SJMokrGRe6xL
lPzgxLV8UyuRPw4Kzblet1N714SV/9hmbn98eeibs4Teu+xMqvNrytFIYw8OSJgGo+60/5i+SgGb
t7NCit4M1VY17uYW9XwqxmxPFEdWz0Ic5/XkMUbgdZ4OS96sDvBrs2PR61h3aPOWIPDNbfPXeKtt
k1cNfRbaMAESf3C6XPkr6kS2y/GteaT1nj/pmcw3UutbK2rwNZFooWKErMXlxzQLGQ++WBptuHa+
CdPYw4wl7opvYYxe0cbduWKtEdDxSPw92mrr0AWhP58aaaA3bWUdxqLudsAXwrdITY13RVrEoCLo
S07K69wd0lHFFxgHW5GFbt44n/DWSHsX/VoEby4n7YfxjMSny0s8DJTHCukWP+sspr2hXJMGYl9G
vdwXDrAHmvDl8K6xjfBtl1TRPQZK6cPYaPMxdtBP2XjKbu0A5M5BhxKFGNaa1ed57eCEqZYGk97F
xwyvzxbaFpZLYGSMLrsbMNDlsa82csqbmwDBMXBQpBGoxFyuB6XQMOw6oDyd3QaY3pif5zREyUQ6
YuPuuPW6kCkTZS3I7D8qZn8HdbUnmtBT3B3mOGOUjg7vwZl67fTyNXHrjV7s5xBsWEKTNcxWlW1W
tN2UBiWF+gDlifaDpJX/ZGCt9H52lf/GDC11r9dhtIHKu7mSKJTx7RD4gfpzuZJWk2lVi+lZkOGd
dvTbuT5GaBE9UuOuN/bK8r9aPzIUsJF8Qu4AKv6yyf+Kj3nAuoQwPAvmsfmV+2xV1dbzr7Y2jW9U
Kqa7OPambyUWYL9AbbQbsLKbZwhe+KK5AwYYxbjL4XEEqvmTMIPlqPl3QuQKFsS8+MUYY9V8yKpE
Ybxl481cQ/gdc/vbVPTWqfI680OjCfArsT3M317/4SEw2Kjq0ReCgHj5o7JpauhkEiJppUmpp9H1
+RRWs/puDHhvgMAq/qHJ3b4XuuFsLMitPQcLROPtdQANr6OzAfMuv9Rov2HOPLj7OHVTOvIpsI1D
k2tDcRBAqEdIwhmuODL3/W7jaN26O0xIj4vcFjjDddAhTGRkTA/jAmPO9OcacNgnqCnpeRGBOLRa
bN/5cY+n3MsrfuuNBP4N7YGCx3KmL1fcr9ORWkGVBljDVNHOLq1ywVLE4rmnrvdgFvoWM/LWEUPq
gseE1Sb6WL3KWBKMGQCLNGhMvY72Q96V/kGOwg53biLlVrRza1kROCNpQygZnYXVA9nPoZZ70ufJ
ihuPcYb63zaLQB76cRKfhmHwf8dkWp//w7JCtKOwQxXziuYL0aJzEvh1QdePwHvmSObdzgACdLdw
67qT2entp5eHvLWuZKao1pMUIcS9WtdRIV6QQh4MutEsnt04GqdDhUfSIuVqZe/+w2BIyAP1BZJK
2na5bZIItaypUCT3diM/2x3dyFM5JvLf5o8H3MuDXXfJCTsYDE0YB9KetyZNj37R1jCHgaqW5DEi
zYY9HnPREYDQvEc9cd9LS3+XaG1xgCcfH6bZpVgdte5iuBNvlYxvXdx0THghwH1SbFjtqKXr0LlJ
ngEF6rJvYa5UkJUxXTTiHS8ws7F+7rosdHYmMKAn26NkufF0XJNulgXhrgIMzEvFHX65/DXME3wK
+AnoT1t7X2+18Wnu7emQ1sn8XHm+SPYA594qXVlPInH1nRbrHTj2YdjKA2/dm4s3DBmZhTLUOuTp
oxSnj6jJgtSKvRN9iDLeW3NUv+kqbzp1Xez/sMZcnquy3LJWvhmOLoRSZMwNE1DIKg5sm26KpMhk
UCDZXe64tayvCmGPr0LZabN3pra9M/sO34Z5qFSFDEiN+K+oIeFuRCy3bhmyKaoYkAfYqKs9kQ65
zLK5ywK9mwAo47tpYquZtCCi5on65EllUfgb3r42b8R+t0aGhowqGM/mdRlUMa9CcJ8FM/8JmjhV
ocXHTijrvexAyu3wXkT41FbTVm/31n2ziEnyaMCeRofjcg9ao19O1iB4OexSPukjvm2WVtTveyNx
N/KOW3OE/scWIzBjqqu0Q2DAl4AspDgKmOYUjigPUNRyHsAZiDf4535ebMs21vX29P7/mKvwrLU9
gM1VgbgQlbE3wxS9B9pWvEEaZEtw7tYTTNWSDptLxwHe5uVCloCUaw3wWxCWNW6Dg5FN811ddJ2/
d40i6nZDJ5qNaOfmmPDYfAo4AEjWF0jomzBapioLBjy8MvxL507sOOGQbTBnPiLqsvXs37onCCiX
4AoLK3tdo0VEpqsz08gCFIK0Y5hXVrI3irC+N4zMeTO4SawwBcy7g/DxcXz5Abm5f4ioKKss0ba5
/PlfoXbcu1rUG+wfETWPpRYGTjoCInO6dyJBBGnKt+ocN28mpAb+34irC7rwXQxjxzQLCgMGgEXo
dWirOjwCYGke3Vb1h9ktvuXG6N8Zqp/vkrgzNq6kW6maB06B6H6Bzazb0dRs9RascBYYeWHfJT6m
i54T9hvlxpufFSkxwpz/kS8vl1bOsTnj+YxJZOFmJ5va/q7NHO8QiT5+6oHInHo1edVOTLAHXv6q
N0/oX0OvvqoTeyRQoU4zg16W2PmOjD/VXgL0V3MXGsTLo91czoWwvhwa2p2rLxrhmNtYrZTBJObQ
3Xl9T2RV1cO4Vd24NS1w28DVfHqqV4ZWhqIgrydLYuahRLlLHXtUJ8LbnIJCo8HqeXleN4cjGl/4
YX+09y4/YGVUc5JGSPIXDh2HXVLI+gsw/va3cMJO/oc9SW63NNKWTs1aJ1uOaSyKWXDVdcgwtjCO
9jP2Nxt78uaU0ChdiAq0T9aGcHCb2jLyExkoehra3opVYdyZRaw+DK3rtf8hgyIUhEQNZhJNiFUQ
Ilp6en7XyKArzeyDstT0rTH9+CuKHsjEtpQQ/kOViYRt6bsDNCRXXQUbYaEXiCLMMrCR+iTGzxHh
9hXQeAm5Zl/Gk/W2Dtvp/tUbxYcWSTJDAR7BquVJ+esSRUFZemZBsGXNJj7IHmJnNA+BS+880Rob
+cWtCBdO5J9kHB892JiXo3Fj47BpUP3B1BXmWe+0j4kl5UM9oSiGRLRxUki/PqUAoaud3Wio6lit
+1XqbbGxm248leiG0jHykJJH0m41b6fFSIcbVAZpb43VQ9eEANzDXIO60CSz+VEVTfvPy0t9471C
qmYpz4MiZVstG/yvpW4KKFf9PBDTUWf9Vy8jWHdNoh1zSC7PQEzDExQe/JVeHvXGDUfZcqE4cjYR
JlsteRtXftmNGh+4mCdxaGIX1/Z2MLzs+PJAt2pP3HDQXynyLAotq9gK0LMryqLJg7GZrOyIySgN
OMco5adZ4XK+kJLS+7RHULe30yNhQ36I6whCLoId51C29b1TjOLty7/q1ndeumbIGpO1w3i4XPS5
8cOaDDoPgGroR1X3CEMJvazvoAJqD4Dfq28vD3grSEARbSn+WSTSV+BvIxxUn8/cU0RA4V4Vyt/P
lTE9sC+GhRem7TMawB0kPkgaGiv2URNZsTHtW3uNq5LQk34Mj8DqXaO/BJgB+/WAsur8Mann756Q
072wevdDZSfOie22RdG/kUEjrrx065EVhnG9WuoxkxYaWJ0MvNyc3ncRWllvKsr3zd6npnBA2+YL
fC8xAUntcGlHGMmcP7+8+Le+NuEgpWxwzDT1V3doNUCNs0dO9ajjVLyrUMOzDzbp4S+3KXr1xp+x
zd54KW4t9f9kXpGpALq92vZNY8ZOZjkyaIXsPxnpLB5yLbXO7tRXB8zYxX0M/Pj08kRvDkq5nlIz
jWekdy639Tjak9moKA9coy+PUFDFnTYl8BqkVt/rxqi+DZlQG5vqD1J5VdymlMkpWkCYQNSXu+av
G0xIPIWVsPPATJPyC8XeZK817vC5mcvhTjNRO/RwuYdJNu8EinMHBzGgPS2d6kGfVXz0mtK6Kyvo
xy8vxs2bx158ENh/i4TN6hOEpUi4s+ELFh6Mtl4o/wCICLs4D0zAXugwV0MTnmOfTNHBMlqaoLgl
gTgP92U9obKNecjGu3prJ5KWkEkTQqBhsvpJOC1WgxHXeUCb2R12Yw/0ndXpFhp1oiGX2PRToW8s
xK0TuLQdlmyav6/rFboqkQL1DXiTE75AdlMbDz6QmQdwuTWCwGAGfE8gk5mPIRaf1TBtbZBb29Lm
OaU5TzhxlZLJZEDoj65z4FjoExyGjj7drjdNWG3Qq+Y7f4rtM5trX8NRR/6EwrcDfXzHpdKgvZ/V
j2nbTL/jEQws1tZe+TNUETZ7mjHIny9vmmWvXu5lTt2S4SzdRkwwVq8xmjKNlYYA2roKG5c95D39
kykba944qddhK8yCpZ/JzUiRc92ByNIRCY6lt6ZqqnYT/2jzCFZd+ahLF8L1q2cF1xk0+7LtGGy1
7eq582HPOUAPpeVEhzou6/nOipJ6eHVYwbqBptC4BQge17gNsypyq0joinsZJAMzROUYMteWetny
TK0+koG3ksmOhjRPZ3J14Rhmy2wpL9AALxPgX16F665uJehCJ2b8ORdFLg8w/hciveZn/feXl/P6
QPGa4be0pDaEx2v8hkdcATQMZ1CQVu5bHyLtfCyMXou+VqKpqEUinvCjFW7C06JU2x4HBEdfzY5B
dIMa5EKE0BfA4vIj/7p165iORCKGLHCTSR5l5igc7UF4ZZwY3N6srvY4LLU0vr08+esrjAcN8MEC
+eSMrEMnN0qiklCFtK4ZjXCPlNYcHcfWy6c7O2f4Q9xb1RZ14foGYVAoGRY5F599jXwoUBKsjJEv
3lgSB2Ldmfdub/d3ljTrJxLz5GuNPdLGZ74xU6C6NOhotCz6SauwQWDkXXUdRU/HGrDWTAjf4SDK
YvLhofoJzFypbZrSXm/tJR4lUtR5UuFAXn7VNJbx4k1Jo1hDUOLQ5b2b3cvarM2dl4vu46u/5dLU
WNCUXHhXVg811YAy9LAMsx1kttEj0Izd7I3ik9eqIaDarsTGBXHj3qMDiTwenst/wF2X8yuBUjiV
H8pAN5TmPMxKq4ejov1SfYZf1rz6uXVJqCA1QQyk3Lru8M9W2qGZaxaBKefyoMHpCvq8gS1NKevO
okvx6dXrCTZ5cWcBKkd9etnGf51JVLaywvNkEYSpI+9nZZq73DemX4XTtuNeNdOmkOONgwFuAhDx
gu7CKmV9FcpYT5O5KwJg4IY4VGP4HEIU3OF4I+/tvvPfYBSkb8HzbrySlAe4gKlIgBNa92KoVcSA
Z+ci4AIyPgn42//WeA08vLyaN0dBOQntyMVdYI3O15vI6lJ4ZEE5lugSm22/98SwFSbeOOWsHUQD
1m+B4y1//tc3Q/CzqK16LIFmkA+frAS8Ea7ydmqcZsOLjVNrTHq2cQyuBwX/CkHdp5vC3Nb9FDOO
Gkyw/CKIVWK/d+PZ+mAim/JrxiLugyw7xz68di3hU5DxARJdWEtrUkVaLBKmmlkGneOIY1dZ3Sns
ldjoo9ya1iKwC0kJL1SSgcu1LCLLSmPHY5TchShvoFxt52WIGERDqXg2zNN/mNUC4wACsgQcq2+X
TqGrPHROAgcx7XOsIGma5bTxDFwfMf7/1vL6kFcBPdcuJ6WEoMvWZHUwyCJ9LMJZ4r7d97yzuQHc
tk3Gr2HkhfrGFrm+KZdhKZ0gEgyFc91rrUKwmqPpVwESUP2zHaX6I63xESUjx8/E67cHMCN46SZo
GIAhq4VMOnI4I4rroHH6H12Vd3cT3kv7V38tenoL6gVRu/9Z6P590mqUSia/H5og7erC3FH6rr9O
LZW/48vj3NiFhNZ4z8E5Z1es740pLKxIUtAKDAPyS1+50aPuGb8NWRXBKKotqPf1cNzA1PBRegdY
c6W6NpUWskHZPARxGX0ba8/dC61959i9t1dy2qIsXce+f+77PzEYdeE1iTNXdaGhzjMGeikc8Gqh
Vu1xwFDZkefbfyr6PPZRDqjz+jgU/rDVhr8+DFyWUIrp7fGwUtG5PAxeAbS/yOqJE45mcOE1X5Q+
f47AU+1re3jGfaI+vfJr8qgBdVxwLhQYSMwuR+xsE7pF7Ytz3LiosIzWURgJkjSFx/s266+NGP6M
hrEAGQx67n/c5P5+DbQWsnSli3MiDe2eBE3BlU7UfM+D71S7kPthY8Src74YVQGBWxJBg2bTakWT
sdNKWZNxIh0xO4exFELtotBwfzYaHuEbZ+PqTWU03u0laWJyxNKXq0kT1gRFsbBn+gm757ET76xu
2gIc3poTsQEamRwsD5+6y1FGrFcxjnGTYBjn4ZB5k37AmkE8ClkMrw0SmNBCC+O8L1rq6ydHxnZa
IK+bBnU5Vo8geeRx0gdjo4W+fISLjJNR0GZc8jkCnytCHbd92NuoyQUd5ZWPJYBRZD+TlGKiyqOw
+HcokkyTu1ZEevSmw+gSA+usMfwtJY1bC0scS7OL5UMWZLWwsdDCKBvB1FNyDMtjZ9Rle0B1yO7P
qe90/2GzAM8knuUepay4/Jq/DoPf9naH7wvZfAHQGquPMjlgra7Uxutza1a8CAuAjkiMlsTlOAMW
tBM4GwA10k0RbO0S72fiGfNeD3Fr+0+DgR2hAEdqt8ZPhyrUYXQwGCDQnqqBn2Lpo6bm/Zzn05as
6fVx4xLBpxW4Nh4R2hXiUovGPI4ouPdTZR0TtKUQwZ/913at/qwdTzdwwOVNWEUoQxL5yhkEPdC8
9mF02Y1KUEQy0x8QaZNnw8nTV586vhbPHX0yKiD6OvDKKxS8qI/lAd2KhQc0LKYaCkO1LXnkq8eV
qdFoRRacoAHO8eq+6tMijO2G2mUjFcbtWqXnYofwXDkd3L5Kol1dL3WOl5+cq0eOQTljfC8SVaa5
OmXOTJaa1HkURKUlgkQT2kmgEoguT5Pfz1X7zUB7biPKvDFRek3Gco398dNalehSWiRpAvI3sNIx
wSqtsr6Vfj285+VIDyJEaWZjkteHjh252FDQcAUBvVarr7zSH8eBBkU2Uvs4+KXb/hBaNH1sxIRY
2csrej07eiF0YDyge8Df3dUjhzW2hfsNhYZ8FKLcG0ajVYehmkSNJJwbp7vEzust24brzwjZGkTM
AvMmz1rT/VPfko6TKxn4sx0+IveLyKGcLPXeIHzcKWzRkXPsEn3jrbg+85jAuJx3Gn1ESGvwEzqM
+Ej1tB38YQaT6qfAM0e3eXVYBDsTZi+51tJZXatxOQVwvNmlg5m58y9lxslvWRTdZ88qasCotNA/
vPwFV9uFHjEpnUlTCRQw0ijrEz+DhmyFUY5n7tRwry/9Ow+hv8NibPW6PGEZih1p0L4C9urCsLl8
DjTAU1rlOdO5QND7Q5OUDhXVOdmIu1af6c8oNGKwX+EXU25bHXI1I1uIi+B41qyWegnvzzG1TLmx
8deCvsswy4GmSgw2BTLo6g21wwH7wtiezgufJ9ubelobx8JvEKNNas4Ktu6tO+7d2p1+R8rA9BCo
i/MUkRyawYCy7Dc9Kt33pabq8dgWuWnsElOGKBQmrWT5kXIRizmi1e/aHDjsw6ChePloYWurzm3P
CdmXQ17LE91na7gzJrOMT5oMc+dZjObkHPxZqx4iKwZyVIcDqd9ustwoekodt43PWeW1xdGvpmbY
R1qjsVIWydu9Buxmeij8Ov+UZbE778KmMsfX7fE/aweUn6ifChdHavWJZkOv0Az0tHPdFe1DKCv/
qOcyPSHTXR+bvDZeRwhaxqNoDryHlgy5/roqo+eZsEQ+6GdzqK29blb2cQE37rrZTLf2BXv4r4Dy
f0MZhDu82hAk1iEPnYnemcJZP2uZUrsuAvWA3/bW67ks0HoUQON0G9mCiFmtFtByY4l81Wiecb0Q
aMQ2Y3ga3FY/Rnom9sbU/Vap7pSnqYdC9/J9ceN4sZBLgOUCXrpq+5ti6PNklOO5tov8UIgieqcZ
0t3YIasrnmWkrAnmisIdzRBKkZdXBQdBc0ZkGs6+NXx0EjQdR0/b1UX8K0IEA0/PrczmelqWwcmj
RbgAKGjhXg4oim5wmkLo59Qpqvs2LT5NFo6Lr107BvmjPEUJbQnrLgfxy7ZTqVMb50gB4e8iPT5x
X8yHl0e5vtGpjRtUcKkw+XTSVlGjkpUyBb3zMyCIsDz11dzaO8DV1MfR095kE974VBTRIMWjdgYw
dz0p11X1/3F2ZjtuG120fiICnIdbkpK6227Jbcd24hvCiR3O88ynP1/5PzjHIgURCgIkBoJkq4q7
qvaw9lrBHAz66xQ5yl89RLrPGmPxLyAWwtea0fzjlM7Jzlt8Y43gYTHL6AogqzW5kGQo7QxvrP5K
Uiz90O0m+LyMMQNeSG7Uj0Xh+CKgbk4b+qs0WfV1m90YZyVuElt/hdIILkXJSH29ipgug5HWD2jK
7Zwwc3O4sScacIJLgbqIcNXfsrM0N8cwoCDzmgTp6E8BKvTW1EJpXA69C9Px9HbfX7YfUETEvyQi
aD3SeLy2F5cxg4NwZbwSC1uDFyAb2D1bkl00z4rTWvW7ljkdwPpZnho7ser2HkOhGUZ8wX4IhH0N
u+xkQrxxUYzXuJ4RQ5/k4G+A0IClwEmdpiacP+pMM3qTMuxRHt3YZIEqBZpLBYApUe160Qkd7XC2
IbWjnzr6VRJ08BvPgQva1HaLYtoTz9zao2rCTW3QiBCvw6rnyEB2XTEIS7XLCguXEfL0lC5x5Glx
lg5uPczDv/e/6vZCwx4ciyTCAGhJBa4XODtLpGdxJ72y+7rbdQW8IHa9135YQzw5HJhhhEosjL7H
hlBvWvTUSk3p1ZCMc6Gni98O1ffRkP81Oi107bj7FEd261vyfBkV48lO0EK9v9JVDed/P0FIyDI7
RAi1jsTAjQP4JLI597rZR745Beb4KS05YzAZO3aXuBW8AvkJdYIo+NkrCiTGlgy37869uz1HgCBp
xJBzkdbSRb/e8UVX6yiN0/Ds1IHjzk1fKfTp2+q7WTGAWyVMLurRVO8VWbbLFyJ5JF9UKkmK1nSe
g+VMNErz+Fyas/nEcECLvHmVV7LbRqo5Q7Ysm981dTYMt1q07nOh1PrP+19g62u0MiisaqIRxWO9
enEsq5GteASeFsEF99qmSnIwinrc8ejtEaKWJEr/KPPgcGuMVTJZQZqBFz4Xkiq7YzK+0DuyXWeQ
XsAR7NUKbqyJK5FKKvGATi6xOrBcVl2dhF1+Rn2l+CvVCv1gO8n4dH/nfmUj15EciwI/Cc2bAh3l
uu4eoYagL6pUnuPEXkzVrdm91G0aCqOnvlfin2Why4vvFGMFG7aErMP4EsKIMfp2AbeeWcmD5Zk5
IjufIKVyfoR0SRRXcYAfe0kr16U/K06oPXPjWMnO7MatLaLazOtL20C0Dq4dPk96qyx6Jz8nSm8i
t51JnlVCOH9/i7ZPPQAnIb7HwBF4402xcoJ2cnaC4mwhcYUUpG36Y5CZiHfre1HnZkEU9UBvCd5k
3GszkdkHi1kVVlCeO8WJvXGIJM+Gt3ynmbq5J7DCWcGnyIHo/61u5jJI+kLJxooDmyOw3miEEs1s
Sm4QwKDpAoYfjr2pPshLKwiiBJ8F8RLj2ixz5dCaNmYmTCb1uTO7xWulnqlbXZkO97/WjS0kvyIf
RlKVquW6ZJnlU5zOyLicx0AZvK7tQtLOKvbvW9n4BGsRtyydQN5TeJqvPQ99CiOu45G1wEj/tMxm
8poR2vhUfvaajltTECT9ijWZ02XsbbVt0wL19OAs1RnJZ/PU9rrlD6HJ2KIUPfyAEAAxesJ4BtU7
gYC7XhWVmFSDbL4+98qkfuXbpLCgoFZ3SOp5it167ANobxb10fhWmEXyCQnAX0jC1QrlLinUqGrq
c6JqDNR1c3IYxmD5K0ij/OjkmfTgtBKeiEFAC4TS5Fqb4nnc1aISUdRn2c6qJxuU9ilK0+7Qp9aD
bb9fpthMgf2kY0zV8HpLJ0Pp9axRMBUr1ZOcQCzYxnp/SKkNvUsgnny775hb94dThWCIyh0ZHnTT
1/Z0q0ocKdDqM/Bk81DmRnHMFelBkOn/VkWFkCMA5J8SyrUVo+71OBuc+gxhouyHtpK72WguR0Od
q51k5OaCKEPSJkP5lGG2a1OWkppjt9j1eTGU4DtIq/FD283Lzh2/vRLZtt+srD4TLa8wkKBeOjMm
YnixaXWTpyVqg7IPuNYfkjH+05tD8vk/fCxEUsRdxSdbJ3a1VRgKg93NeQnt8GUUAiAakjyP7yDu
DoiFPBKOhbXyr6F3gRQ1ZnPuISLlKCcIQkXx/PCNSEQioM2Ceoyxw9VbHKANUzc2jt4GSerpkF2e
7TqcXiyl1z7c37YbNyLi0zTQxNwxT8TKxwEuhgyuLfU5HJzwU9Ys8vOsRO/COR52oqOblqgpAIcV
2Nt1KTembGcUnVVDxiz3vt3asatEie3NMf2F+4u64eeCg597F7SMgG9f+zlhTKcNedKcuymUvLxS
i6Maah//gxEqkaKaQPd1HcHmstmbbVQ0Z0Vk9l2+jG43K3uHaRMn//IEQl8xLUIRcnWfNwOyL1U/
4HCc1Oe6QnamnhFhIlirn8O82BMsvvWVVAGUEVEs0qricP9Wr7BiqlpOP7OqOJgS4sC5l46FFHeX
fjDKfscnbn0okIOg0QSJCAW7a2sao6ZBPi8N499adYpDGb1aA/Wy+1/q9pr+n5U1NixwGE2DY7U5
t3Hc+JT5C69OUNcqo/DnfUu31kMHgSCGwEwDA3C9HmYQu4XCZHNupHh4TsZF98J2Cg7/wQoZIh8J
99tAnkO1KCEidJpzBbWd3yjzP0qOyNF/MCLIcuiGELGvI/W4qUcpHNP2HKgRYrRjN56i2Xg8SCd4
5uXj44AQ3GB/YR60nd4u2zOACfubog2G86yj7aie/sNqGIAVM2685eukFjG9zlyCvIUptlkW10kn
2XSboqj3qFNvegCwWtoF8Irq6/pF5xgdA10x25bPs09qYLlILD6cz3JnC8gCIHvIsXjzrv0s640p
HnSo5VDr0w5B1SJ/ZwHFeHjTyNEEqQ5UVMwxqCsrA9hoozEhsMsGxUuSWPK1qn/8hiMYAU8i1DzE
P1dWwiExkSwymBpAGemDGsfyP0zCaW/h0qXPE5fQ9/urEvHUVZJOWYn10Oej3EVVffW42sVQWpMN
GHuxKrl/KqOulj6N0dwvr8E4l/VrMQWBeYwtBJ6faER34cMhOpVDKsFwm5GCAJ2+3tYxZ8snfajO
adNSoo3CUPlZZajYeEyHSX9CMNTv3YDbV4SsB4uCLxmfWQcUupOg9jfrHDMimN4rCknPj+AYlhPq
fIwtW2qe75WDtzYF75UAbVO5IVISt/JvL4ncMyiaAJM7h7M8Rr4jZ7X5NVu0Ifws6Y2kfa/SJNwp
Ymxv+mub4jf9ZjNsx2Gi5tudu15W36cUx3wzyrs/55QY9L4bbQ+6uE646um4CzXf1Ve07aXVJTge
z0xsSf7UgKLO6rDaeSBvbSKuiugItTJqPqsFxYPSDXJb9+dZS7/ketu7S5K87xf1uU/KveD21u4J
dS163IwfQ+d5vXtlqSwpJd3+jFRm+wKh2N8gm+eTvaBlfX/zNpbE7YVHM4NAW4sn5tqSpFH5q7qp
O9tlJfkJbKEMJGmtGy9zs2Nq8524t3iRQUvrhDOb2Yt8rsvYRBr4HBSwfqWJ0/tJV+0dsBsLIgoE
AA7MSqCnVxdyW0+DEqvFAPNJXKtu2MU/pjTI0cg2UKx+ePOojpsAFjjL9CBXPqEjslyPtjoAQjJL
ptQrZlVR5HOUyqvR3t1b2ua+/IWoBx1HNiLuj5VXEDcZTZvr41m1R56BHqhh4cHtbzZPiGMatI3n
FllHWnXDl5qUr98JRLZbSyAq2Dh5hyh2bbCjM1oDfGL5bGZZfBgotXitEvSncTH2+BY2mSsVYhyT
QT3ONn3XVbANuGmJ6jHXQPkik6wQZ5Gd2MkRKTj9rGaN9XemBfGj3U8aZtzNvEmC+pnU+fos2OFU
08ltrHNvMxtxogMUGic42RVkwwZp3mNe2p4Hqq7QL+M7dMvogV6bm8Z+SMOutBluHmSvixTTldXd
23H70YREA014ZuQ4e+u0RdLgN3O0ZDlnEaPlfmN3eKfVtXaBdi3EYTuHXByvqzcdYlj6VjTjGCkQ
GO3rRVVKIvR2Zu2M9KHuRyWQJ3O2m6NqTDIqdrXqtX1MP5ki8FNbq3tvwcZvmM/7xZ9NM5BbZk1v
Y0ZgOPLeWs6QvDXh0R4bTLRa22XvaHM1BtLIaOoinIs6xvH+ZbA5nZgGNAI2hdozaZR2vXJdiVAI
DkoFlnK7qo7JoEXK0amiSD1wUofJ59k1bM+Ipmw5VFKrP0i2IxBTIOnYfXDXQsJslTDWJlFUqQz6
OVkQQzVSx/6gRMRS0dgqn1CT3muybD41sDOF4SibqJc+4fqm7frciZfFNJiRkponVQpS89kojYw2
JW/kIS1idGTH2gIaoXcqQpw6mbJ2uL/rm0MkfoQQMRTTWhah8fWuS6Ak8jlLDQoMEO9wJWUvS2Go
O72FzSFiBAD6aPIVaqwqsMxrK3lbLfZgQ442Rkr5Ms5W6lfU/f3e2JW9vGlKtFuBznPJOqsDRKeE
pEWxg7PhdPp87BA7y70QJdzF03v4YN1H9w9KYarU/EUYTAn5emWWVlv5NHTWeXKq0DVDqJbrOK52
kr5N8CTI7Uj2QJZSRdlQY1eqQ7Mpta3zQJ3uYtmN+o8FkOW5GtFCdPJC/nZ/VdtNxCnIlsFdspF8
uOtVZYOkLV1vO+dotlPGUKBD8GjoZm8mtGuP3ni8ThTdRbdezPKvtUga1chQnW6DM7P0BSzr0tz4
UtVUB7nVDdSrESkHKinZuXpQpMjMIL/Xl539vbFemk90PAXtu2jeXK83qQybfgpOU8L5/lQqfe/H
eWkfBquf3+5v7a/Z8asbXiP6pWbN60zbGUz0tS1Ty8S0xZhemkCpOzdCwb06JXx47ZLKdd8czJgL
10fdF82UhkihO8pN0+inaphn6YkbMSMXMMKWSYxRyFUnWpTMn+F4KZqjlMRj4KpFZ6bvmkVrBnCb
jvFv09ZG6ZbGoMwjY+T5MLhmXUFCHaWO1n9p5ljHCoTojZ/0Wd/5c5aUEDTNnCbdTcOGsUqmvIrg
j1TXg/FJTks7dBsuFMkdFbM9zRSoAw9aIV07pXo3XZS8M8e3wDGD4Dnpgcu9V0apbl6VsG4av3Uq
+DSmIta150I1ygTRa73LAdBlev6V+bZ5OTZ6E0zenCxT/kdvMZx7akI5DA+J2rWLLxvkRa6dmdN3
+F2KxJM1DsQhznMIAquEwd2DnYeT7Y72otVvaasOCNU3piE9wSocDB7nbAyP7KusH5YUup63vqB1
17rKPI/OUUbQtfkaof9uJ25GNqZBIVLXnX5ppLFGaFBWhs/J0Nj5t0nt+/yDFDfUgcMqTIM/pho9
p8FDKz4KXmwtLvoPwaTK80dHK9sZTEqshM/L2CiVW0FPVZ0AOBnEv0Se5hvAWbt8uu9021v+/wox
EphRnVzrWQ1WzAVTatUlghT+0CJ65VZq2B4etcKkPdN61ALgFCA0u/bs3GjzKuuz8UIi3r9VuT4c
kkjd6zJtQxS6S+RcGiOyghNiZSXQ9HYeJHHBm5nqI2VU/tHIsO8eil5CV0dvC8egqJwMfz66Omrj
7B2UWviGth6cgwMibhA6Si5SnYyTl8yj7kZ2bRY7WcL2rqezAF0rFPV06mjxXu9iXaa63PNqXca0
45ANpZr9mzEQ/AXvB0fUZIpR7Xw48b+8vpIwyYpYHqVL0OnXJrVIrSVi9/QipUupHtW2DrJDwUjw
8B5eiMV+2BtJc6CExEl+4XVXr0tcUqSxZcgRcuirD9kwK8cgf3TmnXCOPj8oGRFS8gdnFXMU0xgu
TDsG51TTu1MFNvJj2S/Dkwzn3QE9aPB8jzoIBvlggjFEdAJW8aOqJ3qCKkxwZmxOPTkJ+hWoQT0o
GSeWxTglKA1eq1/UW9ffKqcEVZhmnFycUdcv2hKZniWF1s4n2johzSCK/wx6gGQg+bm2Ali9RQgx
Ty/kp9q3sa6XL5GGKotW2flRkqtiJ3W0Nx5IuYuOOH5BMxfS4Gt7xaQsMLcN1aUcM+OdQog/+AF6
CF/pVkUvrFR+5VIYfraTMu1U2m6ZFi0IfEVg1tcVnDQL86kZ9PpSKHI7PFVFBqEuhCQLgkWzZpWn
GdKS7mVUGKQ7LXTKdqYAtnczfVEomVCEAnrAuOf10rNQXagamONFV4v5Ba7rwM0pzOx80FtWILcX
6ZUwsoa0BilFfNPIpssveGedS/HPqaqWPaqk7U1CzYGrhJCRIwBd+fViCiBjTAQN0yVpindRIFle
2oUJ0jkM1dw/bb9kiq8vLQHtJiMndQEdvK7mLLFea42WzBc0J5cCJH4YfazNue88K1vUwh/UcbE/
VG3YyAfiD6P+MKVmp7gjoyrj9zCXqJ/V41KEbmL0kn0wAmt8b4yhZPxwIsRgHr5j0VNnqscUAgr8
3tWlJ1lZqBD1zBcCIFGJzOSnSen6i20Rzdzfmu3hhf+P+JKzhFfTiLj+CKEmD/3CWN2FiHZo3Ja5
4aciGocfJe3XPyRzbNrjfYs3PjvHD8Q789cCtb3KgrQgbcbUSJbLkPbDC+OKuTdTX/TtxVJ29vGG
IztkkWI2H5odEDTXiwuaVAr1Ls0v8iwrT124RB4Dr+nOFm6DDAIMrliY76mEknpdW7FiWVskhmkv
fT30T2qiV1+YmDQOEnVB14HN0s/6ft5pp9xaGhBsQZkOXdEmdRWM8OHkdBitGMSv4iL3VGqkewfn
xsfixqGiBXEKb/06kAmboU+kpCgucUU5waGRcQKLVHijrKUf9HmpvvUQAeQuQ2PjKWjGl0nWx296
EmYvGTqN7+ieN4ewBOZm6vkeu8VmDyhWCnJlgRlhGO8XyeLvfQ8nntXZ6pXLkBcUCQy7dWXJUp/v
++vWiiihAw0F3UPNcn1C6MoxYBaiGB/NYHaXOFUONrj7HVddM1Vy9CihE6WKeSSBRF15UULOW6Zq
158zNZ9N19EJXH9C8dC378PFqOXXoielfaIlPTOSt1h2dcoke7Ff6rAIVS/ok6Q7oBu9TO5kjgPl
k2XO94jdNu4gWJV4RvFyio6gP69d3VRoEvZN059VSa3dJNbA2UHq40pqqu643nbbxZgBJTaw/9SK
18USUAQkYMxxn+mkNN5gReVJS1LHf/TjiiOLBWFEkNlcLyiDbBiV5Xo4T3oLxsRRoxPV0/zRaE9M
GAtcDkhjyoW/nqffHFXW01YBSy+fF8lUXsohzX25n6UdF9pc5b+sMA1CnRB1yjWWuWamDZx8gxVy
HLdPjL97bXkqa4RnzCDcE2zdugJFLByB/oRo0q3LdMaYkHxmmkKt2wliV0sZBzHaOqTSnWlf73+l
m7ZEr1zoUiFrsjobZdAywgnd5VkqEtjFm0j3Sol3wzEp+N43tXU7liUkdWAtA8a6Hj1HLy/rIWFQ
zmMXmp4ih4EfL/Vel3jzZPCpwP4yQAwDCZf46tVd0mzs1IXNQ1Ou9Me+mKnP9NKnTmN0p9HK6qiY
8d4Q2M2lUbmVRaK4TYYn045aSofKeZnn9qgV1ASjtN8r0d20QkjBDAn4Zt756xOl9F3YRqWunCPN
zL2+Lep3Wh/uCVvctgKEBnJyMbSx6jya3TRPNXhOdK06wwuSpH6WpHZvwuqmFea8uYUYoNigK1Mj
gqJztvG7xoK/P+FerjtpDwpy0xmY3xKjL2TUazBiPqeFOZBsnFGRWjw1jy+mHPyBSvofSVm9DkXw
mFQnLw3O9//trcv4kZwY6OPwhZKq+1aESJ30Tlj5RtHvocE3XQthCZwAPW8Sw400Twt9cq/PknLW
RsQ4B9V+isPiyYogAtHq5XO9lN+CPnhD7+FBBolfa2Q3mYSlfEBXU3zZ327cNmuMLonxD4gQgpPa
DzMYY6d4ykgZH41nWaSAVwGuIb2gAH5tKu1wi2XBSaLeUT2Esm23dDSqkWO3l8fc8kcuXIDgPCNE
JKt7UKbg3NKuVZH1dFAldHLpxWSK+nT/Crx125pk1gIGRza/hibFk94bc1Or5yaw7AMyPD8D4BG+
HaZ7Tfa1oBqfCUQQhW36ukBKaFpc7x3DHG0V9OVyLrQ0gr90Ans0V6qXlVZxGpGzuPRLNL32gzIc
K6ULjtQ7q6eiC0fKoNYek9J2ewGJE0cy30w0xpDW9a/JC2029EVfzpMRzl6ROZBtL4X2cGBDIgoG
S2B26N+uRYDo/TQhNKPquWBb/bAbvhlTvUdPsF0K1yL+COkODYQNCyYt35SijDafQ6mSjko4oINm
d/qOp2wiDqhLwGLQ7hYD5zzO1xsWBFGvRE5knePafD/bxusAPtCNoO+i/bznLJslGXRboKVmQhJM
EJCMa2POBJ3okLTGGUot3R9zHdmbXNuj3LxlhbFKATGku8M3urYC8HdInGkwzkZj1K6pDs5RT/u9
+eibVijaMrcKHAGEx7UV224A4zAncGbMPWZoWNJQuA+DT/cP8g0rgptCPJLQAtAwu7ZSAbvQF4ZE
z6FWLj5C8Mph6KTJv29lc13QkmMWBppegdfehNDT7HTtJCU2DFlt96nO6BrFWtr9Ay9Kv3N0bpmC
24kBTT6PgGheL8iOIXRu+CHnvB8Kt1zU4WTpNBljJ2ke7UKzKgBNQgGVmIjs99oUZdMMJqmcTqOU
Rj76q3CPyPCTt/myBwu78ZkQPBJTofTXcbuVqbgsu1xqaWqGMoKvfaD0r4rdzY+++mJBTA8xF0Ci
Q6f2ekFNRL0v1mIW5Oh/xchCP2u9A+2APT1aPRTEDSCTkJAj1oTg4NpQ0cHjEod5eNFgGzrYlfpP
CSndoxkVAQXvH8+HIKXapP59HcbULRRqzmPxESHF6LMEqd3H+569+TAcEOpTCrmbRYdq3W2ms9PH
Q7oUl0GmidO0kBhbqjTuODUzhezIVXWSpIaeA2kopcntMJlcEBaqZm+fx6aZS79S7fBDjeTe5PW0
/XQQ22ppXdiQOvOjOR3DL/FcTvabhdyl+hLCnzV+zWI5LQ5zUcMTZxIJVx79UvVcNekQfFXGsVrc
SOvo5ZaKNBiumgym9lwZkt24aB4wdeN2Zjuh/Qx9cnFCwzVt/dyZ58wtbTmUfBW5n8lLTYL7Y9Bl
rekqajLqh1KeRu2YO2NXHx2lHfNTiNDj9NIPtlmfHCvIjzHMaNbs0ima1I9zXi7jn+D26BWb9WS/
hGmk10/wyTrR8+ik5b8Z18lPYnFNOS5jYofvnSLS46Pgyu87d9IXOfbHCmjOx2kiBXkLUj2KTvOo
NJSbpHhu3qujbaDcQIEZxVulyCZXawPnW5n3nF1ibUeGvQAxCzcui/yTGYFl9aZKV1O3hPe4eE9U
MjXHWk+Wj3LWWn+lypiV/NqsivxpkfRvtk4d5GDPxaJ+MgfN6J5itH1Vjyk2SXUhuqjhabaCylQP
JmCM6keb9+kboBdFgdGEKPJYdAaqv3mDGNglUaBse5mbahxPU4ty1DFNmHB/Ckh04bKA4214G2Nl
+EuiYA3sh2fdyDwnkgL9J5XUUPbMZcrmf9Gcs1QvQVWl84opr1ovM5PA+rgQLTrHetCrwSvyYRlO
hlIYyVNnWhPMAnk5j9IrrzujmXqjhx9Ktij+27HGID3IFACjY22n2p+RUeiax5xiVh2cMc2tNzmd
MwbXhyD6GI6Sk3mV2VYSDFJyXfuDlYwyjtEPqj9OUYQsKmPo+rs0HVLlJR+DOSbnnZ3kQ8fA9fyk
N0W6uHwMCURBa9W2l8NVMHvgFpLo32UOO9tzwib/Jwjb4qMZIqDmGoSNrVeFY/Kxn7VJ/iNbeu11
lqcMEWc8TXGgVjPlxJsLQyp9lGHL5bnr5LxDgYFaz5ux6Fnid5EuxRdFz6TklJAmhycAL2Z0WKTS
Vg9z1PUATMRn+FpXSqseqXWohicnyVgdpzKp5BNwl171lNSKapfevTOdaA8lsxvF2fINPkJzEOol
nCdXrwM982Moc74NCsJLfgu8o3LhH5hU39ZqxfAr1O2NQ9O1svlTUepc9iKtUVOgJo76odbk2Pyg
yGVbpi7DZe2fKedW8UwjDVWAcJnSHctWl/+5fxVuXl6TipJgxWdUGazoumChjPI4ZlLZXEJKWMfO
qeInI5bUL00Hpe99UzduXYFgAhcKZzxK2as4D+URI1LbtrkYVWc+RcOYe9qgaP59K5vQVYREosfF
nDfX7rqTVnS0vRDAbi41edALiPaGiUOyHKDnR4jPf9y3tl0ToCVqmOwc8TgR3/WbWEtOIGdj0l+c
cpzhIzNLVw7l+nDfyraGLKo7cGwybSgIH9aoRIbIrD7kU11mKS9GV5EKRIPqKmS4NkgUtXdTW7Oj
Q5vmff5DcWbBXZlKATCidCzb90WWltMxqxmWfU2tzOhdVKyDhzsXwD7oSjNNStIs0KvXewHhQkAj
ZuguqTPYhp+Po/zOmJzpQcF1ZreYQac/wBtOf5pi9bUdtdWmuWLCDnpOhkirNBpyF2ho8pkOjn6Y
wEEdQ7Mvwh3H2rSIYR0F2q8B1BQiSus5lyyOpqAbyYlqawieLevvRBnRbgtbRo/TAqhE1Jmu2vTS
w9NRIDMZggdVAEU0LEir9YYyZFVLZZrnolKmky7E6mB8+nTfxbarIx6mJPArOTLAZ15vaqMtWi64
0s6aHUhHU9K1dwldUN+obP2Ypeq7LIYyx2lH7eGokkicpBy+T+IZIsxrw1pf8xBqnXMea/YvBOv2
rkWKbifq39wK8NBR+iBXEuJ7G41Fsr+6Hk3JOTd9kLw5qZUcFb2SvnYRACjYGZbP97dze61yYCmj
85wI5MR6RlOpOGRR4IwXbl+Zp75J/IT40Y36aU839oYpEjy6S0T/3EPrtmsYsm/RJPeX3JgHH166
9DOsmdq7qpT6nd7kTVNUmEEt0jFk1P/6W0lRPTtjpPeXJg4ny+O4UdIxwrAnwJKb2jze38S1mBov
BXV0mnNCKIbkQxe/57di31xlnazO1njpuNHyC6ObEvJYS2bACGkj7ea1Pf/Zc2E0luqW2iDXn20d
zV7QjVViQf+txOETiuh0TEYlivdqMZvwnp8HaJvbiCtZyM1e/zx7lLoOXP5wsSQl9rQxIdijjfY+
Vh1aTkbNeOYk7XUYbrw4FCSZAmLknMKaKn7Ub3sSabB8zDReL1xTfeSieGN8CNiTnb3ffmrxruFR
Yoxxm5HPGbybab5MF7WnJexpUrlckGF1Yr+fFz3cCQ1uWPvf1Isl4MabcuGcx4tC7Wy5MCA5P8Vx
D4g1iOP3zAL9fd+ntt9MTEpSZhXZMqRUq3vOKRG2zedguvByS29wNYbGMzVz1S9yW8uP0MHUs5el
YxN5Dxum2U4VmWf8F5/t9XfLrBDICUjVC+WHyqekLrmRIo1+LzvlRanr7GkUQfB9o5trDwpwwiFY
KnlA+Lv49785i7VAyl0O4Xwpstn5GA9L+K6QDAe6vnh43+YpjPL3Dd74kBQnyWq5ItB5XbOnKnrf
kk4VGGTzX0MrgdMETvDPQdDFp/umtgeBZ4M6JR+SWr+z7lOaRaBoi5XPl1a2o3dqksJCmMd7Sgm3
dpB3iXlh2Ey3pbZS10KFlGa+6EE0f7GMuPVDxchOcp8Efg9D9g4Q7MYGIh8Jh5jKScBTV89ht5gt
NBKFfFEyx0STteqJWhGzS5ppTzjnxgZiCpobwacuEIXXzoEUz1DGbS1ftHAMDlCa60+6ljxcEaX6
wWmjVEnPkLtytSAtz7KogPD6Yoyd/pyOzvxKAWSP5+HGWuD4o97KRQwyaN3dHYu2pT3dKJfWAi2R
Zt3EZOmU+/dd7pcS2lVBh8WI6i4EsFz8NA+vt2y04lCyrUC+DPQMNT+oNMBzJdUKSATLSf5bmmwg
7R2g5Le5iWrnCPS/DUNKLZXkPM2NrKaeGjjTl9ma5uW7OhaZdShkqzc85EFH+9KohZx5sglk+iUN
muYfK4jN7qWs48H+TMGskuEWi+lUakYUJcc5GqQH5eF5dOleCJlm0HRs5xo50cHOlg1FrVz0PLbO
5Dbw+qdVLFCJivL1/obeOF1i2JEjTF5IKWzlHFOTc4kksnLJSpm5bcUANOsyW6d9oFDctIcmS1Rz
JxTcugpvIo1lSkhCg27dJbU76MumqUA3RkrVk2rH4JgWvd1xFfHLrz2FajZj1GyjGNdVVytLVWUo
UkgaLo5ZDn9nRjsccVztY7FQDJqnxvyqo+v9rMyyvgNl3d4g5EcASUm04aHgHrn20T7QgAxF+Cgk
GtX7rJmVL30KYHecqfzd/3w3thJT9IEppDL+tIYz8uB0UltiKtCy8VXDVV5itbee71vZPtlEBAI3
ScBJcrnmrbI6OKuRgdcuVEsbvzBG45hPhf06qU34KY3N7IeDdvzxvtHt0mDkhlUNDCuTn4wyXO8i
TMtZUxaqdqEL43hmk8ZfbCcyHg6oBRKKrwQlPG30tULaXCX6XCIddUHUMX6PMi9H3R7NV7O29rC/
W7eg7ALolEuSoJo/Xy8onyynkmiCXhw5+rtZnO5Z7qv5OEbtXj/vxi0JGx0DIPSnoCvkwrw2FZlU
ZfVaMy6g11MJTWMG/JJDmkD89Kzo6D36sT5WTB8hqqS8mNGytH5t1uVFdmq7OajxVM1f43hyYCod
dNHhmnQ5eQqtIf5Qz2k4+3Mj1T/QfA7jNwucSPikQrGRH8xCjiNGlGwEn5U+jx0XzEodMP6UtfNe
qCM27PqEc8CZw4MjDh+g2HS9SvjZi2C0S+3StPG/ZVdrnqX3z1XAAJAat9/nIXqe0wZNM2knhL3h
mgKUTypLSCIAYdeGzaxdRkrF6kVzSvP9okvS98xolJ0D8AuHt1ofnXYeAThZsLMu1w0wsjSL3RgX
RqJsj6K5cc5ss/fDpOveFKttLzIsvqfZ6EtvmsfqA7IDsV+a3Z5O3NZzhWwxbzpBJe1IRdwPvwWx
JHF9DA2BfbGQnXCpVkpeM9UlJe8lPTx66sXknziMPICCbevaVGeWYR7QS7vokh0fNMQtaCXQT7hv
5caCgBSTM1LAQrBjjb2dl7SqJDszCIkoHOdGHJ4GdUERO8J37pvaPkOW6OITuIq63KYfDblb6vRV
a1yU0JL8Oey7z6aSDl7Y2FQBFTtiInBS5sSftKzaGefY+im26eRxceOtlGWvN3PM5CqWVWwncez4
CwoSJDtq7N9f4c3NRM+AwVv6dnBVX1uxhgzFmnYwLvFS9acQ0d73EYnYETH6vVxge+JZkCWA4EKq
AeTYtam6kSYkVWXjMgPJhDuUN+KjE+ft1wi39VNNy39kTdL/GVBpC90wNJ09BtNbixUCvXgNvdHN
e6HHejTgO8alYtLh0yRFwytci+FXMzf2KmY3zj9PLmR9OChI7I1WSdnoUFUEqnmB0GewnoJlkCw3
rU2H6UgrSSyvdKLxS9nGTU7wOmXDSXbauH41GwXFqRpAVrGT8d3afwJmXjEyeFEcut5/PZ0tGED/
D3Nf1hU3smb7V86qd1VrHu7qcx5CUibJ4EwwBsOLFmAcUkgxSBEaf/3doqrvMYkbLv3Ub1XLxoGm
b9xDF+59qmfM2RuOXeV8rXSb+zIMiC6cR53QjSObTwv9AisPGhRgIw7GUEDmvz56geXJuDrU7FE6
x+lQ2QUQ6bTbVp3pP7jK3z3jVXcFORS3HyyA10dpLE4wpCyj/SAmlwDTBNMUE0KjpC78q/e/nbcw
LVwWhGvwQqECwbTn6CwzwpO9pWOE98kMVgZm3PjMmhYqjdziy+Xo6Hkm0dI3+3msqykDy7aoN0aa
/kozHk5br3bLjyYl66GvE8/a0qPwwhQBI8RjHNUgqNGtLOP9aHf+Fznw4WICmuz6/Wv/zSnocSDg
CD3U1SLq6ImGFVXgkPTJPhr7CZgToeX9EITzBwH4N09z5TGACIUuGw/rCHYUyjLqF4vHyCi8Buxo
nq/GwBk3Thn6H1zRWnAc3TeEwfWWoUaGkPJRnoyYv0T9YMf7JjbDtyEoizPA67DzjBqb2H7R33z6
DkLIBnBg0EcAyfCPIq+wZOtiphXvw6hoiDINiHqx+cgQ/Xc38GWZh1H6mpePbmA/aI8mcZ3say76
vIj7PnVkxCHIa39kb/WbV+KFsQZQ0Cotdqy5GgQ0olHbJHs9tXM2GqVSKN59JDPwu1NWtwXg+HDX
oIX1+vsuu26aekx/9oGB94mBuF7GMOY5+fTDwb4DctcrRhZ7iKNYOTmlwOaypgdkxWAr5NgT2ys+
Irf85loApsJbgPcN8eO4NAuhJwyZDUhCqdFr0r6K6l2NCPnRTOxNFYPv9EXkF2tjFGfHBqkxG52I
w1L34PO4X7IZQWv55tRaYC5mJiuGlRS8zzLwtZWTttq1we0NDZDdzRT7+hIq5u50BdNMIBYwGOia
FMU53LdXmQmLkQBh7q6yIbpCWnjYJhnsnhL8d90L66QpMKy6iONRAgVhRwJ7lSoI+LcOQiYHg9hS
wXA3NDZJ+hEyXFBXmJtHCcfO7kJGkFQgDqXN1TJVAbyCrMEoRrCHKuC81EJg5kx1BYA0HrUqKCzA
zzMhtRuwp7GGv+hVxQIjTzpXukHuQ9loPJugaRUR28Gk+G7s7GqBZpUzh2eWXznRvkoa2e4qGCkU
oKGMUJYS7pxgdbfoZSZwwxgUsSBRWncZBV7Qf3QMvHieP/nioTQC4RArUiwRwYQ4aosGrwMSG/3Z
3nW52RgNsgWnQE1/8pQIAOaXMT5C61sVrwGFBjRJ5njfo8zIQo/TzHCI1b9/ypuIup4C+hB4eGsZ
dFzwactyXBCv4n0se3YIYYpE+ED9s8abprwYG/39/fPefE6rsv8qtInxDW7icbJI/DaR+FNnz/pK
bloXwrhl5wefvqqV1YhSFtMNDNDDowAUgBpiQ97C3Xc06jIZMbUB7806C9Rk7QK3/Uir4e1dRKe6
akIAg+0gta9f96/9G7OtPuy0t4fLk3+Ay15SkhKI8BtaeBYldg/b6Pfv43oFrzIhhm6ARq/aCSvc
93gENuvEqNobUCh2nEdZEKn22R/nUm1DgSC/bQNrCjawdpjCDwY6L6KCR0eD/APcLNDT6wD/KCkC
6Lc63yXJnuupn7+oKWme6kjU37torOkmqt3+HqZG2Bc29UQn6Egm0HDpk6J/VoZra5c0MKgiXthY
SYZ3MgakzwPe41sZxtrdoi3tlqyq/AhUzXYy6s6LOIVcXc/mIFV111e5xEypy/oqkOZrUoThz8Id
oltQWL2BVDN0EIkNkODDoLEg3rx/41+y8dHlA66IvRpYIWj6jvWWHcuZ+xDSI3voBijSYqu3Z8kY
+ITNSfDoDfONiIdshnr/UycHfed3ofooWxw//HVMiMoRUyXAyVE/vn7duhJYK8g7JHuL1dV2NJ3T
YTvt0jqdTV1/MGx9k5li1FuYDq4i9Cvf+uhxF6NnhO50sk8oUIYjWjMCjux9OHGfCKvdCuFe0hip
5v37/CZQxBiHAAuEeSia+/DNNXYRt4O6Yoexkv330ZINgZqxe/P+KW9Kr/UUcCYcQI8QyI/Hu0G7
wNarFuygB6veRtyxz8W01BuMuD7qr97ECDTuOAijAowMME47jhHJqDlk1jB4aRK4SYTT3VTTKC1A
yTf9UH4QH95eGFiu63ALGcSF6MLRabQUk6RK0UM3DirFBAGb5kZ5Xxzef9qSEOMP4LMxIMdFYark
vn4b+TRBJQ8eFgc2SSx52o5vhgaiMe8/qbfvA64CIooYTmAaia7x9SkWhnXSFS1yVFc0KeqOcicZ
Tbbvn/Kb27Z2TEge2GNjXH00eGzLSEb1WNa4bbVHMyUTdR8voPMSpkVpZ++f9iaIY2mCHIgriqAR
jI3G62sKimoM+Yi8awd0IQGHslrSWk+dGs4sNsgtYJgf6S7+5gKRowDVhizNmhuPjuwRK8KlNvUB
MHe1KwKD1ddsrAZflymGu/ev7zfPLFm3J0jEKxPxBTz+S1oso4n6NlUQjZKaXiQQp75mPpf550/B
8tVF/l1VXI7vImYkpWWsiB8WZwFMjltWDnUO+cGz+t21rOtX6Fbis8JM+vWzKilzBIQL+MHt42ID
fkr4QMuA3X/2WqAN4wMmtQqRYxR8dIqVqJqyoMAdUz6wxBDEI3RoPzLCfBvScUqAhwKyGOQsj7/Y
JbIXV2ohDrLxli0HqytP5nrZQHDK7HzLnUgL/fAz0/LwIxjM21feW/UIEJDQkayEjte3sRgdBdBx
yQ/SiYbxyu14yL6AG+NOhw6tpLieXdU/hqoI2KeF3l8cGTyoqGBriAnX+qv98jZq1WiHjVoemjIc
41SqBEZ0MNn9/CeG7TmWQiha8AQhYPT6nKaai2iJqTwUA/RaALHnacAhfpY0YfTpoLhKLiB/IXNB
t/W4CvQYl4BtG3kQauk3mI6EB8mM/KDiezsnXZUdQJGC1A3qCuBsXl9RpZnXW1YjDwOrx5Ow9utN
GVnFFr1YlbujCjPOgUvFfDxOJxhP5UM8+l8EYt4H4fltDgVrH5869trrBuP47Zmhz4o5ZSQPClY7
27EVIeFjKXLP6orMqbFH+/TnCO0uPEJMo0HVPp7vc+oHk+qYOrTdIDOADy8FvC/+BxeFnhb5elUE
ebOHFW7jNzHv1QGMGJouXsJSkRSglLqFyvli65P3L+o3nyBYgsAVo38AxvG4WUFPsXRzF6kDvhQv
RXby8grb7U3SAOQYL5gsAKdKH94/9G34hHwEyh/0SABfYIj3+hVC2C4gsriKExVukhYQwwxSF6Vl
/MET+80bgskWJtggccGh6Rhu4QA2PAWz3R6kEfbPKhTyitehuNEw+MtdVX0amgqmGChOSKUANEE3
76gsid1uDLwxVgfA1b3TVVJ704xTnNnhR7PIN6sBnISwgnEkohcK1qM6vOta4D4prgxTGC/XtGmH
FG0I2EmtW0PHpGq4/S2cQdxOhtLs8NbK7+8/w9+8OBgmg+QFKBoC6PFYT/duOywL0weEOOnlCNed
m3vO2PPTRDqq3UHawLoS0g7kB/38C335VdO1QmewIEXuWCvAYwX1sqwYMEF9cGha+GhEyE+Bgogq
xA8UPYX+Z1vtEgVg1HkJgfPup4qmJdraI2f6q4gW0M5ILcMl/OmEWrZncGhP5q2Z3FavnB5b7N6/
UccvIagBeBXwjFZ8xdo7vX7Z+xHUg2FxmsMQCZ0NS31KreIgfHqL3fFn50TrYQDgYIiztmlvdFZd
R/ZOtDBxKKV24PjaDPBgtT/bveAUSDcjSK1QJrRKR5ekG+UaLkx3gHthmAaBlWzxqn0LEiVTICXM
Bynn+GVfjwNiDw02Ggvs6NY7/EuuVj6Qm3E860OlrGhrfKSYJhmcHIyqIR3jqdnqeYzzrgtp6s5t
+UEUOY5WOB58NtRIqI6Qxo9Fb4ahdepFK3Moh6LAuBWEh66wh837r8nbU/Advyg9ICoiJB/FjlBD
/tdbaH+ASk180YIsxk8m3o4fFcgva5Ffvx4XVHcYRMDzYl2phsdlQqgbSyR9Px4wt4GLjuuxKd7q
ZLFPoTe7iE0TL+zOD6zWuSw7CE4sGehLkI8FMsBAKym2e91itOCC4tsoWl2zwbOXLXhtbErjYYTE
zDxAbQYUy4Qx0tdhvGxpwcPHOrL5dVVgaEB4VzI4Lcc0+T5DCxY0H9v65oU6ZJ+siXCxmBqg7QVg
a/UdPNqmeDWoflMrpoNMrHt38MttKVn4wRf+hq60nhIjCkJCAEfhM3/9gnotdWNeqRkj08Fx8m4K
jE9agN7mbLEEVJ+SacK4yppMArVeOlFxaDx8/VsW0Fhv4HPNIMjSYcpHJmjbWBkWTd74yc5o9V7A
m4zPFotdDFGOmj3VxiOmcYs6DEmMWps70ReL91jcv7zH//E0/R/6LNEEAGwv9L/+E///JNUM5kNp
jv73X3v1LL6a7vnZXDyo/1x/9P/91dc/+K+LCnMvLX+a47/16ofw7/99fvZgHl79Ty5MZebL/rmb
r55135iXA/Cbrn/z//cP//H88q9cz+r5n388yR6hC/8aBWv2j7//aPfjn3+8QJ7+49d//+8//PLA
8XOHyjw9VJ34x043D+KHfvOjzw/a/PMPjND9P9E0QlMXbibruhcPYnz+6488+8+1BcN2GqEVKyAE
CSFBPcSPud6f65Z8XQmiWFsVuP74h5b9X38W/Lkihnw4NgCitUpY/ddv+ep5/fv5/UNAnFlWwuh/
/vE6XyGbrzhRaAxiEoZW/Y2LeJiYVg29WL4Ek7Ry3mOR1gHSK2Amm1HLYh9l8zVZ/DsereeBiolq
GkQzeJAiLL3+eDofNrVOUrrQxKoasmKsgIiTZaqHED6v7r3tNHIDMVK2Rdrk/LtFW49A1WX+oPI+
Coz4RQDbRjgEVGmFBuBref2LyIWHBh2h/KKg8dMu7kIKUbXE4VN51uoHzUWxhScsXIH9MjrpuuAn
1SMqitjL/KmH43qkL3sJ0jn3xusIQBGCqahz5frFiWG23FDJ26ztINg9GNvLDB2q3XLnwj6LQIT7
IzyLd1Qm4XqAY4MYOfoILP7RsR3FPhW0JYcii3vBoRZZgoJP+pl4TwGCbKU3vnva2yd+c+rXO2o2
nTlp9CVQPt0hURAvJ5F/Elhp+CxPscfvui2803WcL24OI9CpTnG9bV0TfSEvZnnOqk0s0sYQbRER
EepnQU53YZthRUX9K56QjpKWkRBOjj+Cle+7CUuyAG1NlDgpb537Zk7naAvfIme+8F3M+ndYQM77
RNyEFieefBJAToYnANtGEwzNs+JE9mmk0qDJkgFbha0DU/l463UbXmbYmS9RFo0Zth5NSLCV5H5a
JmlVZeqqP8DjI4xJc6m+RXfeHbYzM0jNh2Qktk4p2wDgVMPKnGUSbSQj1vmwCbePNE8oASLIuZWX
1m0SEzsBbn0z8U1h5bN+mkyOdassLxYvNU9VR9oiHfyMn6msuG/tE+jJ1A2ZA1Lz7dyRwCHuBbuI
dpDt/gqOuNeT4llHmxhd10TkGX3EUwu+alwVO5mjtOUkuvZIuC22/rbcspaUF9XtQrNiPlnaHZMk
2Y83m+IiOe/Pii9zRIJreWY2zfn0HcLn/oUQqaGwS87oI6wu4dt52m2CXXHVIOcwAtGiSV3AYWkC
xuUwWMQZSZKFnNT75K7ZWufLHX8UF3Gw5SpDoqebInW340/MZYrL5nxMk/NkV+Z2pgdCU3U/7+LN
dEPTLi3SMMc17mp8UyVpAIuFnQqB+ZX6yX4mE2E/Qe1l9m6Ay8lpR+hGnqFAx8e3HNgFBne4oXdi
CyPaXWugcZ/2Gyetf9Q7+X1m2+QqPodAwsWQj7vkefjSfEkueUUsUJq+LA/4bIF190g7kKAj1cHJ
xaW49OsUIriTT6o6ZT7I/GkIksHfS8dPpcH/Nrm9SojvJsv/lWkQmee/T4Nfnsd/3D8/rCnwdQbE
T/1XBozCP7H9wNgebQQauNVp468MiBn0n/EaqzDWh3Io9JF+SYDJn0iamBwjQqOGQZP97wQYuH9C
oQU5EOM8EChXXvonMuARTOxlbwEwLGA+mB8j1R6L8rn2JOdBMHPXwGpwA8LnfDtiIoRYpazUCo37
PdRGOBksrYaLoqiiKyT18mE0AQCtQVL3d7/cwb9T9K8peS3NfkmR2KPAcXfFggDQCl7b8ZCmWsrC
GeGVfefwIT4bKygqAvTQpBPAE9n7R73utXDpQIYBAwnMJRZ8OO9osFAlYrZ5NLF7VWxjvlt4TLAA
JXHfknnKp06mTfXRzui3Z6KvWjUFICV5PIE2QTKLKcaZmmgit1W6pCynmbV5/9KOJpd/X9sv5+CN
/LWPDKJhGFdXw3uzmTKxoac0b3cPNrGyD+WGj4qov27jL0et3d4vLWsL5nLjVTgqIhYuCnL1KRCU
WZU+tdkJLIfIGhTfv7xofTS/viVAJIEtAjAF+KugFx2vCxqQgIqOMfex7xgyGROxu6Os81UWCgzi
tpHdKZpFfAhyMGUs2M2FUiIloChLUpdCdTgNJ4suqfJkzwmoWQopLOiQqUWkPKiUarv2UurCAnNT
6LFpU1ZGBn4qVl3vvUgUHVlGGT/GBjLDRKtpCog3O7DRW8Aja0mngvCu4EN4gqUDdK8MJOQWMqGK
2epqGby0xwfUkqZw62VrzRgx5Q24Zk9K6kbA8UWbHxpugDDlhXxzl08xK2oixoJdqwnOCimwMfNE
NOLL9TSH8BnpRzH7gAxVyOeNG2JD741BlWwx4VwSGEsXqiZMwZIqpbIHFikGNqHOHCOYPsNWXRni
cYedA17R0RQAoj7OBm63UwoBdRUQHlaLJIue3YuRJbjkasIM/mzhhatXM9CuyQBA51czGPMflc3r
C3T0sNcIubL/EBLR171+wZIySaqAd8tj6SxmCyXr5XyAEu8HNfFx4IFYyjroX7HHILcCXfD6lNmL
TK3swn5UEH1Jh9KuCDBvMk06eMa8//q++TpfzkKMW33BVirNGiV++WR4VDL4VjbOoz0iBuIwhZpo
GBxhk1bbTZObsOVfq6msrkOTFM+gvHcu6YGVvO+jwvHz93+f31z62my94Bwgm31sVKa7jiIkz7h0
QcNNAOrypnCMOunmaPncfAuCWUiCeIxo7TAmxej49ZWXccGo2wt+h+jYbOpKW2nPYuA35oqmflGw
NApRr1BbJue6sPm3z1zpqte1HozZPzpLoHiObRPh2dlrx+HeHWVKkBEq1aB4Dn0eQDb2gxD8+q19
OQpsUhD5IUcXYBt8dKXxOMcl9Fv8u7bqvcNYL/4mHtqP1PVeB9+/TllfWaQvTAzfkLI19SCiYFR4
B8lollYRsIluYYq0WKr5LFG+dfv+DXxzVUA8gPQLXztsUPEk19/nlzd3WQCfNcuc3FVNOOYYoMS5
bJwf7x/y5qJeDsGjAiofZJrj7VPdhAvYo0FyN/URxsixhw4o6CYSudIhrGcfUS/WtvvfAQY3Eech
owCeBwIGhuxHbfkUVcbEY1XcLYle0PKOipixsi/QOotNMbg3IO/MG2taPhrZ/YUEODr6ZV2KKSgW
KRAAen0/jYph1iUD7wFzsfqRO9ifbq2gZAupTDeIc39ADUIKK+xjAsoSrfMlZsJNKXQVEyIWIKK2
HLT8ChpxEe82wxjJR7j9WB4ZYsPKXAZOWe961yyoBFghHidMV+psVAytAgfT+UcAHmlITCw6euEX
FhTdNLC4hDrIP1uMZdiPhbZFjwaCYtsgIsvrVn91Z86xNTf3RcU8ehIHyLO5E/kW2NneON2oomHt
toLQ6EjCziq+QD+pqNHMlXW8WfyoSa75EPkXbtv4kkAIS6NJFuHIajJ51qhyP+mdH8xbhEJxxqNh
J7xBGgIRPbOHxYeqU40VFJah9hzYm6SfnSQDkt27mXwVf5MlxV9mvdvItOY2BS0qVM3JkCyWB6NJ
z5lOgohWUBmLi8S/gFr5lJAKvB7npJRutFwA7LCwE0+gZj6UaqH1SeNwNMFFFQx7fNhDkxah09Qn
rd+VpxOv3A4Zd2ElGnuPB4goWB2ksEZt7NRTNta0k63GYKsgKpSQxKXo3eD8JJxDIqp+IDFri24b
aQXVQsubHJMu1K8pBNVEN2cwtR1pXkYx/akjWaOHxw5Bp37rAMFQ2jRB2AwdFCk2xugp72N7JJD7
NyargnpqCB0RT0EyoTdLSOOruuZ82ZQCooUk6KnHCEXkvF4COt5wac9NKqIuuBQ06XjOZMLBhB9h
LkNMEfm3w6JlkHkaYwO4t3Wc2E3P2iwCh5xmTde3G68duubSUXT2oN1XRHoHwXk2ZEvUQOIKfETe
b1nIy5u+Tdpb2NzTp3pOqHcKPYn2bJz8ugDRX68Gff1o/RimqRak9RaoJdqVTL4tnVv+nDgrWV7A
1opi6KyBgOSWgmTdAr+8GwV9OIcEU08jEnG3PljRaifeg3206VfcTA6v+3BLPb3chL4xksCrRSIF
wQVIpApctk0PYfcinf0IXFNZhiEk/gY9DbsGv+rlWGj3dAKCcEhVJMcqhfSGq1IsZ5yDEna35F6A
klLDkc7fQMm1ZddAXyTOPQrTuPpRo46Mv5iGlnsKKPq3QGsHFYANochzAStQdg7s6GTOqmAcJxLr
mTVEzIl9Rq1OYDwyuVMNnb5oHPLFFBgVCM3Gaxo2NssTM/kXfLTjb0mhkztlMRSDGLfW32WX4C2t
vXaWmDoU1lXLYolS0NjNvpodR6dGiPgS4lfBM9YpyU+PGedWc2gekyDoqLvrrAU/AGxACM7uGDdl
VlsJu4I2PhD2HcSgLrGIxsBDUjHlvZDTmHpNq1G6Ql+vzaGpSTG9GX21D2inL3ysB2rcwLZHrd00
4P3yagxyFgfNtWX3YFB6GI3miGbDpQfm1F0bF/DH4EXnXsLRsboZWt5fz4sngdyJ6HBl6Zjdl2YM
cCkvFgcRWDpfBzysEnvi2MYXaRdhFgS1s5C5j4aL2JJuQSxrtIAHg8kDKmkxdBjODL5+GsZJwicl
HrA8susgelT1LBSR7Wz5ZNAL0GOQmdE/I0B6sha2vkXGF6u5aEPLfK187GBSBW3dQ+EIH9S6oVkg
xxkAf1T2pSth8R3hSQioR156cgbZKvLAxCK4l+0KMR3oD4hGYtw1eSJK0rLr0YZQg1U43uPGO7QB
4loGyoH9ndo12vE6mfwtuEhhj3bZ9pu0KSc+f4lo6/Qnq/FwgQlvApgFL6h7Eoyoos8TPmkU/C4Q
QlldR8l4ipDlepmIPLjAQKytmdKiZUrlQ4PJL2bjMrwNsfUJyEgLa9+ipKpy7gHHkVp1sygyVqK5
q2vX/4YtI1xZtdU19aZtnBnUwUokd6YAZztPdOnDepglw4xsC1E34kPtvU39yVoQGimX+3ZZRaHA
y6QjhpUFt0nVUtOQqRHlkA0WM9DidooZUY5rLcBmU5GT+j1LACKZSnvM3MUZT5kHBEY+Kpd9mxn+
3Vx4kfWjcSTqJG2N3KRhz11OFgq6GGllvJjMd43T4f6FlUjBNu11Wi4JPDJtLniQDmHfAzyiGvvc
U6a9m4QFFkYczHw39nMHtUCv69xNU0Yq3nmSDwiaCSthdjpBwY8IDFQM8RVMJDcTlsAYm9KYh2Tq
u4QRZoUQMQ+HObzyrZo+cTGhgSxA44MSjqquRD1V13VgQy6WVkV3jhERRnpz368V7cIx8WUoNCfi
dxpICcCGMOp0LVZc9kOg917dSGDQtRP9xOhnsVPLL6J7t4bYA2b13fIAEoRZNiOfp69Y2Q3f4mnA
FjO2urmHym1L91Hlhz8EyghNIKAD/+qu5c5lXerwSS/F8pN7dIYPeYEY2IRtqzLfxCHPXGrQF9My
nq5tPlJn29MWLWygE+hs6nFWOnfdrhl3tLUw53WH+H6WDJ0tqE7jdVO1lZ3jKgIbyJ0IPT/QsMsB
pZr/RCGYUWAGLdA5z82oH1k/670REjNdwGebMh/lUDxCsH3GLcOaALYQkRgyIFdak1a6oz/g3mV+
QGKoKQkKxfon+oH5jDbMz428FH4D4RbZFrHYaDR0t3q0OuTXJWLB1rjR1KQg0NYoTWUYXQS8Kss8
iClkRWE0LSESHitNrKWHIm9rYlyzVwfhoxRydkgV99FJrcOihQGBD+qrqCZ6X/ui+jaWI68zHs36
SkPMpSVDYUuTIWOW96YU9R1r9apJWYf8AcUSe+KDGyFwyX5yU2GArg1m2qq8BdOg3kAUHy0kLYfk
1mG2OXgrfDlHVmR+Wk3etOOlHs8Xt7pJAsg1SEGrGy2wb4Gfmlm6TSQ7MPQduHPeQwQKNPOWgiS8
EfbYX80ijqCyi6oT1naTNQr8vRiRgOI7KYnjTFOymdrOmNRjrLpw+yDhWFM48GBrp7qlCGoIU5VT
FSEBbr35Eg6Wbk99jc0XgGB0wtxqUhD/wVs7mZPVfvGEz6yHXHJYXCxYipcQR1bmq9uCW4X0FCAK
QoeC0KIUUBMGWnWQQ48kjQWXnyk+TAUBtWu69fGd1qnnthIjKwjepi6b2bnXJPbXejFOnNGQjS5G
5nDpxZabzjYwJoa2p6yjzabo9AJSmml4sXdlzR/gLx7aWGoMXkzKpIldYi8FbkE5Fu302NSCYorD
R3eSAqQy2MZuIXTFhxzCKsxDxWApRP+hT25L0coDUNrmoobOnUn9eNANSWprcO8p1XEGdacwPBe+
gPh4Y7fQd57ccbyuuwWyfZaU4L45cdfsLR/1BchwPjtZ4wpIdb1iuEVGjmJbsKYGpqFd51O16eQW
QCeED3uEUhUAD10wpkXpjMvGtuboUUBY+mDglYEQhdS+s6p4QCQBbvISWsZ6OoXucAw1sMDQHVj0
WoFzDAPgM6DdYEGeU+BfC5apqG/1pbFFrWGm6/t0Y1kSU7GaAyqNVYwqnqoaRq8pxhzeni9+bVK3
65k+cU2k9w2wgoDqugibWL3ZGESJVokkdfzZXfLZ6soyK5cQrF/XAEWDQd9gb6DqBLdkPTvfueTJ
k60QDlKHSpvnnefUWBbaqEFSqqNkSceGQ8U68kWviK7q4QJoZ6SFQlcC/yhMYvdtEtXEKhYxbiYA
81Gpd52aszDGcAFgdmntIVe8TJsWzEobmSQefoDmWDYoANCAYf5mrP4kNGwkBaCxaGyUrlsC+x88
BzX74h6+U+VDQW21C9DDhZsWruBXMe0hSAV3R4RLg/7l0A7DEpMKHpYVvLvn6Dkxha9IIwS7RedX
gJPVYRMFXHF34jPhZ24PkhZpELEQh6lnPyaSzicz5MavWnxqeTBBygmglzi8wksRP4Z1dL5UZWaL
Kyx9QTRmgC19QxeLBWYxdsN4hmTcP7jC7RsSzMWwjztL9zCuKq0qa1Qjb1yEtOJiNkVdVak/WKDO
FOVIaebaht5Q7VTd+aCguJB74DlgJQcFlPIUi3h3H4MnL8/mIBiqVFUMStoYXiakQIcMKfAlKIEt
C/GSIQDJH33HEfzhOR20CPlgzhCFpQY4URNNCtKVwXBbYtDw6LLJR/mMHhZknr4PTquqnG/xIrjY
C3qV528HV4pr4WAWl0GFi09pyTzcVVrr4pInrbwOVauKDGK50RkECRpKCtPxy6Wym6/oSvm97Y92
RAqQvG6FLfAdGlp3N2jOyxtLKnEfAM74OEJZ+GYojNcRhe4YFJVaAWUc9wP04ILQ6qDFDe3fPazM
l2t/GPjjjA9nJCgKgrthjnqzAVI2xKZvMFNFijih+pFOWjwBg50Up6DGFPaZDaTFmBpgRkcoOrD6
O36J7pZbQ/iVTWq6gmMKAlEU1sN5DRVIVOkRjCGIKkOsQIBblZdcexOeCi/jLnM7pwp3ZVSVWy6p
hd7GzNjgytGb4Hy3zE8SCuQ2xeefFY3HznpM7lEbCChG9AzRhIi4QjMzG0/7ZNZL8K1TPWbTlaTJ
xgB9XREsqbC6LgAvFJkqucJ7KmcbmIF6pOjxS09/1xh4YWcyUulfhFUZOlsDnQJz7sc0Uti41pgj
jlAmvmURsNvfXB1zcQF/mqjJ9LxoflYChRDmLX7RKI/7briKpk6h6ufhqHcD9wb3FlLHWIZ7wAOF
JIphx5s7tRh+VmLw/A3gDaLalFZUhelc6oWlkNENx11Q+AUmmBhVE+wk5P/l7LyW41ayLPpDkxHw
5hUoQy9HGdYLokRJ8D4BJPD1s8D7MKoigxWa6IeOvrclFIBEmnP2Xvur5dFX+xjz0K7suGq6a3/9
vMIZj+TPaekG91ak06BvMY1XN3bdDPqVhpeblxATYLBLCJ4eggVLb8NOyWvckEMzi58Jwd/e1UZm
pzt9sZS8iZW5ZEiXTbNiS6O06iZuLT8/IMdquzArrdneCCfu0uvUa9VwHZd62d76WRTlXyhAVBbJ
BDY9Bh6Iu1zxXtxpV4j1jUeLXNe3DIuTlCu1XeHS0UOlleNjg9nrB+cjRfffXgrSgw2LTZ4GKmAX
NRxx/IyNTziW1Fs3OXKy+0IBKuDv7Nty7yaq0Dd+PNOCKdj1rTuLuv6SJzL7PjKs6H07bkYzKbdz
PoUmrfur1Mo5Z5NXycZKbwer3bM2zl8rW6edgQl7/JTRhq2AdzTtd72whjiMCgbFLa6g9XwJAd6+
NQrAfkGfV/YPD3r9FE6kXT6WxawRyDmUSH7+Z01LtptyMJ8Gx6l/NyRWIgjUUvOfq5wG8iWshey/
KKSec0e6SVqpI/Pq4Luy2mOe6G4Fq2LYlUu0wckrP71fVX1VumV2Jv8bkSBts5UNclpqtFudnDyq
hwc4v8te5XjItRy+yvtXOe0lUEs9uQp2m9OruLU9zbFpcgovIT3jtqEll0hA7Ylo/o32x6XwcK8S
YFyhsIjOYSI47tkmunF1wMros60q2g8zgWiP/3pDK8cJb5JtcxWsQ6c3RMVCRmopqoMmGFwJxxoO
NMnPgcJh+P6VXr+g0yud1daVagm30arqILxYXpuUmTam3/x5/yKvauur5oDMW3owSPIQcJ7eDmJb
T0vHqToUU5zvutqrgAAZ7dPc9ubD5C3i+v3rnQtG17e0AhkJycE1vcIxTi/Y513RyaXtD/NUiyei
rUi9BWBvfyk7TAnSycgGU/FjBNfzo9bHaic6s6XaVXfOp8WBGw57rP2hLKldaEW9Hql8eeBb1mAd
JqeXJt1frQx9jrsRY1t/sPnO971O22nobXENVeP5/WfwxotFns6XB3ydw8i5HLWjzM4Er9qDnAAq
ubWRo5U1L9m83rof5Ix84foq5TiHexawNZvJKuUhK8i0S5by11II+E10hi/1L091jOtHDvuSRhDM
JGSYfICn71RxyHCnuO8PhRgjdJO1cUU1uPrA9li/Em00kQ2zJPe9yMdvRdehHpFTc7+Qw/HbHuP4
wjzwQsU7aaKsIHFrFQTQyWFmO1MzEgOzDF41T4cEGKEeRkD8K7JWMmcPTw+DOqCW3NhGRutepS11
843T942/g28Tf5zG2vrhRLI1wtqKMj+YRl8NW59DakSV3Z+vK9KhOyTelY68rhjiq6Y1y3vhVvGv
wizFB88mqGcDMrD4KsyqRk7XUdwLZ3OxPo1M/x9EHunLhbniVctqvWWaYwhYkLeznTt9A40v4QpM
Lu2XJklDhzpXOLAL2cmsXTaJZyc/TBACR5oul5APrwbz2pwDlbW+/RdH9+mVozKvuYbjPaVlqt/V
mdK/c6l89/4n88ZgZoyt+n2+GcLjzqYpt25hLiX6cDA5Ch/Yj7X3o6MD8W7tS6TTNy4FmgOjLrp5
XP4vo+uveQCqRenlSyQPhU3atSCqJSzd6nvWdtWFm1qnutNxihuYIaqvHkm0t2efDQSBGChptRym
zt2SyeJt2ampLVFFv50sza7y4RIj8NW9walYGSermcSDsnTWhE6HyVpqz5SHWHLMsQv9C/tALeiK
pP/yjy+MK/EJeuvNoaJ4Uez89RRHzxBV0cbjwRsogURpPu2G2dJDz3CjzfuXOtOsMf1wrbUH7dKD
Zv4+x6i5M9WtqPGGA+DuBYJaHX3Ue1uFRWkspD/CFGhaAhQXSz4pDmI/BFnuVyJN7I2WKufbhV+z
PsOTt8qvIWoMEhOeFoCv64r7153PQN81kTbjIeMoFIx4+K/U6I87enw0NpXufY6yOQp8vXM+u2Oj
bTmY2t+gl2hUCPx9ZvTa0/s/6a23vupksCutu8vznBzh9hN1bXM8DIOW3lllrm2TwW5vKMFeGmAv
E83Z3b9kizCi1zy0c0pG5TTTOBmDOgjXQVtMK3ocEA/6Zo5ayEXV7HscEbzBUN88f+B0axa2v+/s
mpZ1IcvpQbidWoIemlEWQHxEgaW5ffXHSl5Kbpx6b6g+cRzreFA/HY713/RJiG9FlmiP7z+2VzMb
uCv0KRhogByte5bTF2moMVqIQlGHaamq/Uwu06bzourCanWmVX8ZvavmR0POxMHw1SxQ0EvU57Ka
D5WedFty8ND+N0uza82m/EwAM0DWUhInUrb6g5ul3cdlsHhiM6rruffgzMhyuF3dplecUi4FAa6D
9fx1AungNGLQeMA3dfoMdKPLZbpk80HpQETZIZXbpI2f2ohvjFinS/7Gtx45FhBsOhaQcIQYp5fz
Kb6vje/5QIWdDl2ksm0Tq+bCvPvGTSGPoSTDiqmvsqvTq3RAs7TUaJaDcLS1SJj2+3pOTdAxi7g3
ev3/cVfsjuBbYIZfQyLPZgRjEEgi/Ho+TI4mboRR0132jH8E2q6zIFQ26L0GXx2ekrMtANCMtIRT
OR/aeeHlFKP4Wda1cWGj8ZJkfToisKtjrsAwgoiJN3X68JRtTF7rZ/ohytzuZmht9eg5eUQR0qLx
UVJn2stuKK918KFk8VnRoabOFzi9WdyldtVSn2FfMlPeuTe91AzBHLHZ9/VbKH/TppqIkfjXz5hN
MAQJNkYW/zkHpsBLbapI6PoBpES6a9rSCKrBSi58xq/nWK7CO4BChYr4Fc+rE545OFGkHzI86/ts
ZdTNXdRufHkxRun18EU0x9RkrcsMn+T6U/5aYDLNlH5mNPbBs6lJz+CpwtHtnHuYYuqGDrK5ef8B
vtqmMGa5lObwwTAVvJzo/rrerCcDAhzNP3Df+t7N7bGgveKAxOiWVqeMnM77hjrKj/cv+yLrOh1p
4CY5TaArYzHBJHV6n1jjKb52UhwQEBlXzApSPDTwgqLbmtH9IMY8vq/nvBk+echke/qtif0jMgjX
Dhfynw69Rf821COfiuH7P+31NLX+srVQg/mbo9XZbjSZgKP6hh0dJBKLL3zaydfSvQhKeuO5Y5Gj
mAG8jfLxOWklMhojEjITh3zSSXEsjHbjxHpLGyvp2ofUSdO9OVWXkmzfuCpDizfJ8o1M8Vz3qrdm
FFctDQdOMOI6Jln1dw7P/SkrZLLXh8re5n5xia31ekivHLw1lpAtN3d79kB7MI9+4S/lsWPze+1n
Ci1z0VFT7msMP9p8iSHwxgv01whEjbfEf72qeoD6G7NWVUfGGFtE1rX7FBHahTnh9VVw+KFrZZCA
cX5FxaZB1hqddJqjYy+//IzgCa0vLy1m5xMP53u8gysMCnUktKazLT19FoNQStc+NpF7z8Tk3LrJ
YgbQvu39v416LNPMOyiD8KisQQbr7f41D1S4pfWGfeqxlF57C/XUClUcRxeYbi8Zd39/9utlGH0c
9JjmXtN6XV0goxoYC0s6lWgIJ9+YrhtjzNK71hX23ezEuKO82R8BxJsNLUQPscfGt0e7w6VGV3qZ
pLFbKt0UAUecykQgkvh75etZs69SrZdBOiGd34haHz/5i+d/6zShs9Esu8LguK5Vl0wR5+P75Z4Y
13wtkMtfC7zHvB44PvPoptW7X9TbuZzaG0lGA930S2yh83F3djXr7GtCROhHlc/VBqkXG1NKG/Rj
9I94n5U4y3B6mSvoPBMTdzoc2GtIvbTc8ghDWoRFYQ5h5Lcd2I/x9/sD79UQh3CMNZejuAOyyD8v
biT9EC8LcINjTDp5MAliXWntOeGC2WDzz5fCOor9CsIt1Yzzta4kDKfIC5UeK01BU11Zuksr7Rtm
d+fCIvLq2MpGEA8DzhVWcqa+c1nzlHHqHisrP1ZS1DhEAF1Bk/WQw8pG29hWKjj6eI0WWHMV/R7N
Sm3MzpzukjmpxyCj//GPO6XzH3T2gYu4d/Le1fIjWhQaWAQhX8WFwdbu/Wf8enjSYVznqjULBWzs
ugL9NY90uleOXWPmOMpjbdP5pfbRM6f65/tXWXcHp9MIWPUXeNi6eeDse3aV1QJeTbI+aqOm8Mpq
wx1VEXWLJN7/DkCWM6bpkw88N8sWBnt2obvy+otne0wRgIlSA4tzfsZwLVSlSNnqI90i9642avca
iroNODmD4Jgn7J7ev983nurJBc92SwQmtgjVvPoo86HcOzGBpYM3jheGyKtNGWOEmiqGQ+6J+ewc
SGI7Ch14VDfHJG+SH7WIIpRc2JvtmaD4BlrudaJbtKAZo0Q0OMIJM8f26wDxwxIuzPlU1Gx/+/69
v/GwAd+xOv3njjxP+st65EmDEXVHC5nyXSFc+xsBhjVSu0K/H2T8j1hdpj44TSy8uBIZXFCqT8dW
XgxumnFsPKLbI8gQTfvHtnVVEHuVdt9Yqb97//5eki3OBjN9GrpNrIq0yc95X2bT1q6JcPIYuZ1u
77KytAEd9RIBjxy95Fnkk/cNjon4JXM10kJf2quk7wsseFNEQLBipG5a1sxrm+2xE6TO5GubFp+W
Fgx1bpf8ZYW765pqqgNLee4f8DapduHs+MYQpflDQZCvH5fleZvAUrYg2rrvjxC2dDQbXn9b69E/
xjnxcjibIgsDBART5pWnZ0gnWhzJIo82XN4tuG3tqm7b6p/vhasQfKRBo6BA5J19bmkxOdJCfXZ0
lr4IdS/PN6hyzX/9qHEIGzhfCfiEYAVD73Sg9Uz3aWrmy7HkqLcDAh6BKOvSC5/Pq6kSrM663jFh
rqe81ZP894S8eg86LfGHI+0b0W+TxMJ1YRaZvo1i2d1nptKuEZVNxRZlu4bL0C8u7JRffcD8AjSL
uKPW/RED/PQXlMvMOcfUxqNMhHU7j9OMYBfDvlEqJAirFvv9D+r0kMOaS38ISBTBCdTB17rW6fX0
ahj63GkXmpDNd2SJdRM4w4Ijv7DNK9tGP5GA9rpkznrBTvzfZ/zfZZkzKMOuKN9X1TTEG8TQ2/py
kLMJj42IExMrxoiONAcApUNucNMb140FilQzGbVrBxM2O7isKi61bU73VC8/xXaZTtYuJKEVLzPO
X4uwQeZWXFnUwAgKL1EXV0uopxTCoFgP/9RYfbkU98oxHjerRkPjrI4qkZYWVefgdcDzsa/xZqBd
SaIrBJGXDuZnE+XLtTgdMJo5TYKCtM+2MGYkyqJThXYg3R6osL3MOSTICO0n2/Ix3U5G3D2OGcqs
DXs930YYO8YmgStFe6eZS2RtavRYV+jdcFiYcaOZt0JW7YfKJkP2ox/n8Q1KG/EodJr+QcXoevSs
tv/6/vA8/SD/uwvmFVz4JlVDQnBOh+ecOp2ibcLwdPTexXAgiWjUexm2appJGJi0O1we7c/SrMb7
OXOrC2ewNwbHKg1Z66PMPvTbTq+fzj3xteayHEbd6Te9QJCVslnCq9DVF5a2Ny/FaqpTuOS1ne/t
R1VJKWSrHQg8QiHqieXajwrUUT1ehvef6vpRn319LKJ875j6VvvT2VM1C2M2CeDUDyVCyE2KLuh3
H+VGSKhsV0Eoye9kK/ybREuyC+jw0+ntv/dJFjmAelQWqG7OJtiahOqxxgJxUEXbPWesHFv+39Za
BU2ul6LPLnXk33qqVDUIrmKTxkXPXiCaxcQuFsEnhyNwg6nGu+mnxNsktt5d+Lpf39tq22VR90A1
rAyms7EykoQzpq15sEqm1DC30mxn+m37A9M5Rp80qZLv77/HM7v0+jgNRBPsQyF5IV8yzy6JKxJE
c7poBy/rRnc3elbTbnEHJZ8nUusPlWrQAad5mn8aLbO5Y86t7lw7zsKWv/HCSvJ6UPFbgDcQ4cuG
mA/29PZRH47s99a6LxIOGDtexsZsmbEDGl6eYhvMise0U0gRq8Z4fv9BnO6nXp7DWi5j7VwpGa8E
TwtB3bEjTfMQe/F4UyxRsdF8FLTvX+X1WEKpQy+XQiSfKZDF0zsEvrEkmPH8gyGA9WjKN0iqGI8x
iP0LQ+n1lRDeMGaZvdnOg1g8vZKh+kky12VHurz6RgeRvbM7MWw8kcpL55jXz44tr0aiEUIRa/WB
nl4roSvfDr7Mj03sV0+5oqWGuNDYxjHi2G6M63sdl9YW06n1TUyOxbQvtTAqK2SQGDFCd0Aqm4r2
0k7ojWcAyBie3urihty6/vu/1uVFtI0nBrc4Tl6WbUhZG8J67uM9SZmXFsu3HgEdBHhqUL/Asa3/
/q9LIcVVCUFI5bHqVbnXlqre1omlX78/fF5vtWwEX2QS+uAvIb6dfawy6oEbVCC0RlWYdx01Hvq6
2oSDxE6Ryiv3CZmD3Lx/0TduDXw98mDWTwv6ydn+rpFGofCpNOybRyOUllVdz1X273soipyA0Fdd
CtPR+dTnJpoAbpi1nAGKKEyTFkGBEMauyqPswgb5pdF6ungBM1vzXDlrgAQ9n9EdhFxDtwxUrDU3
xhbkS+fZi0Vya0a5+sBIb2m2O7bEZKTbABQKRDhp4M0ExcMJTcCH0avIsSYUAiDINJq025sFhyS7
X/wklVvowWQu/aOhCJLcaZmj39ipZmahI6a0wQ7r9mYwKOIA2Y8q7U+FJcCDmVXYXxUlBxJAmHvw
Na3noUC6JqYDpLI/6qgcnsrG5jcihxjCTnf9R/z1469hWDM+zTyrmo1v0Ha4Rhwqfi5a2VhB2TTW
TtPGuA0pJ4y4ar22gaeocZspGqAyQBU9LUHSSeO2d3FY0zWIsl/u2BpYSCpTfZymitpZHXW12ni9
jolQAq2uQH51triV+Gi0sKxzLcHaArRzk+G+FaGRS+M5pjb3WcaJ+lPbmIHpvUTYwZVbtEd78bDb
d1LzflbmUOCMhqV471SeIjBI5sDWlCuzajMWGR7NajFLTGhqsZ0QnmiMSwxViNyW3kr4wKLmfRtV
V16qYp6VFhEtsSqygQOEu4KS+aZOP+0mh1BAtl71yyOlZIj/lKW3w0O6eI9VDcKkotZdERvxM08/
63hf3v/4ziSer69+dpojHwCWlTtUvyY7uJ/xvD7XX6x7+cP5ZEchsV3psG/cjdy/f9nzTfP5PZ99
85XpNbEluGph0gNZ7Ge8dTeCTGJgpAFybme2wqEfL0xv5+v/+VXPNpW5g/I+khP3ikPEdXm+35A4
Fzx2icc0upT+cb7bOr3cKzk1Bk1NyyNu0lHGpijKcNb+CDfHzHUpOOWNoxQTp8viSLOfQvX5IaBQ
xsjUUnVHB58hUcuodW5zc/6dlnHzsfFXK3cq1FWqD+h5DOiHLXajx86yhx0clWTT6jLfzYNdX1vs
Ia6XPvG2fUXdKtakuqGIgCW1KYxreBPWhY3EG9M/LQnNWIFeID3PEw4SvJbKSOfuWE1dw6G+gxri
1Pr2/QH3xlJNsQnJPpg0BDLnrI6xaCdnVhBR2wFz7+xP/mZeRvwQ8Wz/Py7FLoyoCABxqBnOvufY
Midc+Sa7An9xr0ijcDZ6If1rKFbzha/3jfUa/Buhbjw8bV1DT6eOyMQkOdpFeRSJgaOX9hg7kLir
bkexQDHsZOR/lo2aP//7w3w5saO1oqp2vmJDBwFp5UbVcbA7ovtMs6ZPFpnhknrJhQ3t+TeEZp/O
L4Q99O4Oa+rZHepmlZEG5lfH2jQLTOIYypIkya8maxCBOXXZ7v1be6PsQ1yKTskcARDi8vP0TBIf
iQEqCloRdIm3bUtHJc8I0O6NkcKr5kbfRZEn246N5Q2dk3RroWS4cE45nx05WoOxQj5redT56Huf
vlZzmFVELZTXmuHVknRF701bRg8l+WQfiJ+KdiU/McDckm/b2VQXNmSvRhWlH54AR3wGMIKGs22t
5WYx1JRSpxuj9z8YxL/Js6x3uJey6wZJ4BWpUPWF9/z6ltkvwYOjZc0ZjYrw6S1XS+Vn7KWMY9wv
9U2LnboNGq2ETFbV/ce8mOAH9EN577Zdv/WW/pJm+dUsxD2z/+TBc/VV4Xd6/ckpEiwppnG0oo4M
G9tSd9liXzrJvLgF/t4Zck5CakpjlMGMJ+X8y5lotLATKO0j1XzA93GVssPDFOzf1k1cDCstRBQb
C5nlD6vH1gcWJQYeo1HiqcOkzuVDIjznSfoCZENddvizSnOuDTxUoz0G3TRpn2GteLdDbQ73YxVF
W4lVqQ+NAtNtTcd99U9Ff9w5r5+jaqED4vRlttEZbWbYt3OWbMAT6VBr4YSsiTrwlGJzXJ6EMRkJ
jvoIt7tqk+XZhNKD5LowljZ0AMp99aIOow1JGcUV9DPvWp/HHt6tMwLwqdjUESnY+/MYaFGt24GN
6atFc4bXfiutxL4z03gE5qp3zYe6Lg0r6KpKeyA+gV+vMmXexLZVPqs8taDYMXDDskrw9i7QimWA
WWs89Lju9qSigISMVCnmS1PDq+2DAT+AaZb8+fUceh4noGJM1a1S1nEhHXQG4zSWYZ7XlsNmXneu
2c0igNWnOv0Y9bk/XmOWxVzbCg4KoeySMiXo3Ug/mUK43xqDOn4wKdf6PE/p+KDzTIabqvDFhQ8L
lTpD92TMWXigKB6Tm8Qe5FUCBqAEfcobzL4mTnJMzgN+3K7KO58gIS/bZBUlNny/K9DBMFu/C4dI
1x6TJauPVqYKL6ApC2LYcePI2hey6e9k3MufRZKJL/4g7O5GVQZkDN0cOjtI/U7dShDyS0ioRuru
x2EE3VJEXvaMB95ZgqHFUhRUq5dylJPx0ykwEQcdiJEoWCJXRTtVTDkiqmnE7Q7HB6QfKWrQxHzw
S/ZuIc4jDfWib55hGYluk9eifHSmUc17ZPSWvp2IV5xDVzR2xqCLcv8LpDfwvXnhAXGLEll8gU+n
gPV2U/2BY3t8n2EkGAK9r5cnP1LzreGlZRQmDRFgQy7hs/izwGSkdfnyyU2HXGzivBFXw+TUagt6
JruPtUFFm8S3qxoyBDgVsn0G/4dD0sWXVPZFvgUQ7/0s4nq5L7FhGjsgYaIPRvo0x6qztA/KlvMT
NW6gCqNmM+Pl8+j+tvIBchoTcPSJJC9vRD9Y5/6tLOr4UPfgqYLMWOAeAR7hnJYnE1gXs4Nhbcnu
s12XDfznvqvRfBaD/ZxPSxvx8Gu72WKpFaCZ0jR7bIu21u5LCTVik/mGyvaNX/rLhrSiWt8UUTmJ
b7NAmr5JSLltN1kr1XxftKSyhQtqnqNqgPA/+HYusk9YsqPssMZhCRSI7TDhEyYIpf9salHhQXLI
4jq7ItRcjUmA98cp7qdEQ1mDulc4Vy5SAxHWXVx/zaDG9UGTi9zaZHGu9SgvqGwFdVkMe0QfEEY4
U0bQl2an+e06Un73xoU/otvJPCE5MvrHiLyGnUMEp7lboqi/I2ot0XAlZwbHSxrxNxQEdAjh8RCB
ypxHdhhla/jZwxwpqwjgf+jTvpZ5C6dryIaryewbGU5514xbchCTMtQGMee3pacVvylVOXezldnQ
o8kLAusz6c49ldju2TJ7qw1pKjm3ZHBlYOpUxPFONVBWQCEBFkPhlCpwRloZh8M8eGq/Kof5J4iC
ki1BO+ZyTee30m4GK5vFllKfcef2KgHfLVoIwNaAhvgaFlT7OVajqK4rWTb53egkfvqhm0wXBwlF
sWt96Osb/LpVm4aZWIrnJIncBy/yHB62OYkGC5UZd4HelO4992kuOzFXzFfR6LQPUFfFn0E26Prn
VJjwqVQZQZsosuh+soCv3KiadOUrpOj+lZ6wRwoZ9EUfatKsjU1uToOxU5NKqwercYo07PWoL3d6
PcKCoJMNWyGrvdK9bpNkMK+QNgJgi7QYu/Ey8Q3hEukBTdT88KD2VPPswq1A32rQPd4ZvOgfPkZq
GXpxMQK7M9L486jJsoWVL/QnpAmRvdWFyudtnkTRtQSp4gaAdIrnUW+xeBhJsmibcu6YtqbcqLaG
z+/YNH6c3topvw/Gm56nQeK2ybPZp7a5X2sQkM7LxvkU51DcbiCs1rc0pKAldF6Oow0sCQdsUYgZ
cKy1uOtEaRRf3Yi6TdAD6HpcWGb/tEPeyYB6QYyAHxKQD7VtTg9R78F1wzftNzj8Sa3ee4Mef1cL
UTKBMXq9w/wkdSM0o4IaUlVI637QIKAGXbek1qal3NWsOLTEpqhjOtrOGWb6qBKQLrGefc7pIYI9
FlPsMJZHRGI+Toaold9mq27+eH1lHpjLIXXVZmx9z7O5/dm0ku2ZI1IY763pJjW4+MY98nKXJmyk
q1j06iR/FE2qlxv2F4MBEC8df1lF7uqbhJtkFy/JITHTDpyulSaqCewkdZOAYlMxBiwterqpRpKJ
Ah24RLhkRa1tJV7UOXAHv4CtW6JS2CyTZ+7rmDNZ2HZa9NWonb6i/yayr3je7a+zI1tSxd0+NbYS
UNMTldvY2xjKzz9MquRB2H6r33WmkHfw6owvWVU5RzdK+VNgVYY7z6lkTL69SH8ycVhl2PsQFgLT
pAq1d6PFIqJkgvsQzTOIK3aSFOik1wByRCcPjz+FpURxLKrdK2emtbWxIi1jzTO1hCACcsq9YBpS
a5cXDaf0qmaSDeam1J6stPC/ISsAsu/wQ2w2YJl7Jc3EZnVodONPkvVOEXZanj7XqZIldIWsuLWI
nBugQ9UavBdVT8YGbJd66vqRWIi0r9tsV1dzDqs1h7oF1mOAaFblqfmJrR0YtcZ34h+LSIvhJkdR
AW+jJjsmmDsfDH+ziLHZMtNQLWKLw4fVVwscNs1MhkNbifK5TcUSXwFE0/bZnAKyxKI/35hjmToQ
/sAYBUZZyG+2FctDA7OFTAM9aa8Ga7Bilh/XeLQqr/mMvI6IsjJBrM3wZUdYcOzeVZFRE+veivyD
44lnpyXql05WyYw6KTFkyMdIXQ0kcUH6Vum+gDNW6766ppuxALIA2HzLzkSjBJuO6S8ghSXcMUrv
8T4ajCqD5thY5ldmb4sACvI14G/QiuLwKc3qo0vfwwSxMC8WaU45TbOpGCamCyc1f1e5LIwPRWxG
96nUJppLlgIN2GNL/Mqsziqj+swCpShz/fPslUTqCjhUX6l8aO5t6nlVvtehtRQBndHI+1Ix1U4h
QJZpfprY9w+BqeCH7IceQtKOhkA/0LOjr7wnRJ4lf5phi0wAO+WeDQdfUw3HZb7xs0WLDhZVzIV4
A72pf1aaA3dQI+t+2A1e7Bw7T2Rz4Kgl+WxarQGzaert4mrgBPid7j3QaoVLQtw4oGq/JYXvUrEl
R5IYlHl0NhZJygc/1UnxGoG0TVuwHgYurNrjTyQchEJ6jln5SelzMj0UUdfYf3h/g/aURyjhAIum
mnbTMs3EW6KHjOIuYdIA/C0N83PZdlN5Jeys7G7MQiXxbmpy6XxrYP/eAcB3HlPdGswdAhL9DxiM
uSMPIpb5RjIU+0054VHb9YM55BtV1FZDI3JoyUxJzeEWoZtvbDPJVmNkVj6An2mGjUZFKt3gApU1
honaoqjmi/Zp1BdDoZjVRnVv6MXifpytMVf7ejE6tXFTb4pDjw9Y29DxVBkTlzEPoSnz6Tcp4K4I
0R/Wh1KPRHM9lx2biM5B/huscVvYXKyyfDalM7NWzESW7Ky5yOM7OCTpfVZREd/oESc5CBMwqHbu
SG0+jIYa7xkFce0jYu+Jnbrn9t9GmRBLwjEGgBF3XP5qGs19aOZRiJ0A7zAHfSfdKRwrPTVCm4no
o20D39wD7xtdQvqkYwZz3vW/OSlrj/CK5JEpWpBuo2HK8a2pjNGnOcZ1rgtrJqd5NL+LSCw9j5zD
xK5LB+0u47DKjDEnebTxxs7tA/7G/pPSspYzR9mKZg/ep3twulZTO6VzYtuYpTH3gYpyLbptcr25
K9H4QLqYYiJbymkxjK2eFeV9UeLiCLTWMX6qpGX1Hl2wTGE0tvo27gVOiBrM+86KF80K5DCm1RM7
sGzrqb4OsSICrm5sTEAwokCdhX7csqYZ88yam3VLHPYj6s8gMfJ+E7dl3aG28c02HGHJcaxw8jgn
1rtcUoCU1O73mCSnbq/1hrZ3CwhHd03NpJOnHcHc+aIbH0t/aO3Q6uKsDIa1S85pRxOkw/VDdlC2
pn5o+pxXkGwVGvCa3PJuU/diTZChJxCF9uhqLiStZbgbHP5HUKd0JfmorOk57w3rj+8t/ufZnvTs
uhAOSECRkGlmmGX0Q2uH5UOZCSsNJqnZxxEUpwXhVnj1julWIerNSl0+NB0ZhA9Go5ZnO2rr7qab
J3jx0bhSvsEEcx5nwfkzmZ1DVCppaFooy5VjaHiz9aWoVEbaEcN02k79PIPLt+eF1DYIyP6dB1ds
2YxDO02baZrKh2LAYQ1HYWLh05GwqTCtsjq9ctwq+SHYsP90o3iRIXBTDQoCOC++elPQaM6MMvkN
E7g0H6WiBYVXrZ/uUV7P41Xk0xnbUwpVf1oId2xMK2X/hAHnNxtit8mgaJzYB6W/ksWyoEAu/ViA
fkvCuqHByaxFTgbPlhMnN5t2xzrLvYTjipFWtLBy9cuHYg+1LCMIYjuIwfrAgZEsS1pftsW6Y7mP
UBTIxekNIwasRHVUhjSvgR7VeHUABYsoe4CD6oprkBklrEmQnPpNp5cz9F1zpOBuimT4mk4rqdJy
Shcre5SXOzNDt7D29ejU4SHFuxfbaRfaFpigK6GPlbk1Jtr9uN9LUJVwBNOPfdOtz6Cz9W9KpfTf
WBCHo0qm+QENwvQhzco5urZgW7RsuBrxADI7nkPLrMcn3GMjDTul6nstn0ugc2j6ETcp03wek7SP
bvxlQb07u71z1ZZu+3uJIMpuDay/IhgWKyk3/lTWjwAnu9vEpDAV1A5stKBoi+4LmOIBV7WUM6VM
4ZMW+7/sncly3Fi2ZX8lLOeQoW/M6pVZAd6RFBvR3dVNYKRIou97fH0tuKQX7iAfvRQ5qUEO0iwj
pOAlgNuce84+a8daWGm3AGMMCKddlnAXR5OyaeWewBdFgHpF8yL0V1fBrsFJygF2pdqI4fUwSupD
XxpGa8uRxNEJjstXHdnnFmkbvVZ1dqO39bdxzGBZZIaRcJX0A/OqBzzjXsmKSt6jIaIS7d7Xq91k
N7Ifofx/tJS885dVhjXFQgsN49b1Vf0mDPLxKamEWnX4WcWLH0f6U1cQNtsW7+s7AMcK6m9gyA+0
IkdYLcFLCm0X1+qvpPG8bdRCu+J2Hsit3RL4VwD3rPyugKdLR2AmsLnkdDUYbD1g4Ze1qPbiLmE5
qdCc4W6S0Ghc9pGcA5l4oEo/6sjigTdiK1GtFb2sv5Z9GLy8nxd/lfs6KVJSop7lR4Wmc+W2TZ96
ob0l/UstS3F0syUghQJVr2Rr9/6A84TsvHg2y4HnKajyCveapzyiBk69Lg3u3h9hXhKajzBLOWtp
7gkAOtMnciL21L8m/Oj6M2O8yr1Nrw01DlJZhCuoA2evLcg1CjRS+pReVGt1YayFiz9z2PhVwD0a
Yvai+rHSarOX0yd05MsyefKlcwK1WR/B6yFmb4oWQgmOEk/BnYUdMpXtyo4/F4tyOV5an7y70fHX
73+beTng8G2OHmqaHUdyF41u2Qoqffrkm81aDdZFQ75orWbpOvY2qfCFrq0zNZc359vRiLOih1wO
VWlEjKjTRuSWK686V6ybl7LmzzT9+dEzkfdjLyfr9CQK4koV1AsdbrHrXkbVGf3JqxrWfKRpVh6N
5NL1GxjNkD7RTXGBIhTLupLTKF405TWIaUeUqlWYPpfSWWDUm9sECi3INpOCWJvNd5KsY04hL30y
tgg5LpPPwWWGD4EdrdUtl+loEV6Da98OHwf7nG3Sm1PmaOjZOiChPuiBbKZPrfXQ9Htid68rF6by
JHo3QuyvVeX7+3P0zf3jaMDZqkDYnCpDaaRPCSvOqj/T1O+IALHfH+Xtj3k0zGwpjBTijAR8GVuI
tLq/uwMUvQBpdGaYN6f/0Siz6U+Phq80pDmeEgPPA6KRIDhTPjk3NWbTXx5UAQk9ryuH8lovudRL
E5/C6XHTOtdf9ea2e/Q0swUgqBG2ShJjZaZjrLTvxncgv8mZVya9GsXUkT5Sn0UEibmYPvsyxZh5
qjz20pOs990doi/Qqi3ezqMejosB9++Vgif9NYUkBZulNHaIqaLHEJb9oulVNOthlfR2YunqosyE
1pHQx6EMzc0zv+isS5f9G0NhIDdTNZnSJm3Up/uBIjf5RAt0H1GMUrHmWoAzpoG5le+QisRtsi4U
8yWZrnt23oQgL+hBwNmjVSrjk9RbCthVbUyvrMEdHyM6A6iJd0pX2yhq6vySCr2BoYhpkfJsBN+z
k6l8bLfyaNL7q8CxdWXa3M6si2l5nZS1pqN1UgVMMKupReP0oYyCSmQyHd9muIE/rmW2/lB98/bW
J5J6F352g3/KuZPw1Rc/iYJewcqSMKkDSSEKSsyQEPP76N4OvLicGql3ziftrDJrtr+gQweWlCAf
Sh6Cm+Ay+mRe6Hdo9wxuxB8xPvPgPD8nZ86ONze1IzHabE67UltplPeJ84btaH3Jcweg2vtf7s2N
+miI2WwcsipMqAFy0qKsswXpk8A8FOq7qGy/qWR50+bB8n8cxvyPzeW/DvyFd2wuH5qyOTW4RNrw
0+CShtAPCH1pUoQVAj7C4Ev89rfkT9CdELKqCBORGP3tbyl+QBoChHICTiiQEdEv/m1wyR9OGwxg
KBakhcyKZfkHDpczXRuNh9bhl6CvBpU1FivTXDqKZGhVin2y8O7dJMNeyD5Y6Kp6HIpy2OSmvFEi
WbBrLRqd0kQVGj2XQoH5yNguamNYUP3Scfrtjc+SSdU36C8C7PMc0TWor7U/hFF+/M8sq4eDp/ik
YX5nlgXN88kkm/76bxdV3cJHfNJ1IxZDCz1BiH7OMgE0xQe05gbdpaiWgAbweX/7iEsmcxPgB2Ap
yGwov+S/Z5lk4cuKBxzzkKonrcTGvzHJJln41OLK9KfZD1aMNptkoxYbHsKLfE+XESbS2AeW/pJM
B2cxQmao5UZxUwcu1x7yk5gZNS2yeBwZpLVi6WNHFbQPCyfA7OBjV1oeiYg26Z4or5Do88N879OO
WTJD8+o6r0T/kZAuuv7PzPs989iv3pl52Pg6D/HzE+Duh9Mp+Pc+Z8gfmEcqzcag1aYenN8zEHU9
Zr0ov2hSgiFJlHsyAZHLiNNuJiGFMycoQfXbyF7+QNrOhNDHOUa7jWj9yQScDry/IxnwaYBEAcMQ
m6HknGKZ000uM43aU73cvU/yxy5c6OIX/5y87jRw+TUEz8lvjP0f4NzTIQTshwbSrO69ghNLmH+t
LYSL1oPk7er2nOx51vL1czCZPicFASM9O/Nw0w1Q15qKJNx3g+07qEKKZV+sTck2kFbgc7pGinb0
ze9+vqtj4+G3Hk+WUe1hwqfB/+PTHx8TYgg/V81U4b55yb6Db98ShJ4dZHpH889k0VoF9o8eHGlO
atHykDJzqrn3eWhScSDM9UBja+Fq9P6s5fnwBunppFOF/kOO0DmzykVW7NEw6N7jtUEZd5/HX3WC
TBnbHj2Qzry806vfYTAwBVCCUJDTWT6X2FIey/KsqIOtTzpPL28VzJPf/zzzCa7hKzFR0tlmp1hC
ms2+ro582pcGb5u74kdTvoHfvyChuHx/lNML5iREPh1lmiRHsQJlS7OFSe9t3UmYg4jii3ur03BY
2sYfAgUOQxmqBRdhwlJNQc7JUNIkFsK2wd9WectdHIcsTT6H7Dm8leP5Nj2PgRKXIGsiX+kcgMfP
03do1jCl8Lflkxkthh77gVWZXvSP2YX8CEffRxGKZO9LRynMt7tzHIv5dD8Mz7nM+awgMDdmu5Kc
K2lay5MDW7wf1GLrd9kmk6IfHbZE73+4WYrj55eDnfbfQ03z5+jLVXWAv1lX+FswUaNvG/fiKrkt
VvLH/vrc/WY+2edPNftyVdlq+NQxFLrUixKHM48q5fuPM9+MGALmCsiAqRNjyvqePo2oN9KkTeFp
0BiYg4ZoyMcWL0HIjUFlem7ve724pu8DuYaNFnjOvLOhqjQlHxAMbXtfBvfG5lovrHNYwbcGYd1q
hOP470J9O32mxh+Jokr2CBQ9L4K8GbWQIlV3Zp94/XGMn5cHXtzBPPZ0lBAiiyz5sr+F4hTuVMxP
Hd/A1fTMB3pzGO41RATqlLuZzQGxH0olB0C4NdGdDiONshLSpjPP8tYb4wI0hRZgJl/1AFZWHLYk
g9hVu3LZxDcgce9aP1y/P9feeBSVftCJzkSFgfb/0zeWAPMeNa0LthJVsjaSnFIVzuWtDx3vpxsR
Xg1Hg8w+fl0kgCbw2N0urm93ygYhjvWlvVUWGJxvHu/J/g8LcZEt8kv1CqPfbCtfDfanf/CcRFpw
AHWI74eQ42iHiGCh+75QBVvFE1CyRtmNl9bLf2+M2br1q5gaq1jwxdR4g9Xbsuz+qNVp2ud4kUdP
oZx+rQHRZu3XebCl7l0ufa1Z1GUZLv7JY2AigE8E9Yx5+1FXISg2kybYIvHeIJQe/T+EtP56jL9H
mB20NdrGpB9aRmCDq0SPAv2ZF3UIEV9NOSxWfj/EdNYffW8aEi2abvpgW67kdb/S1+MisHeJYy6C
Z6rzxn2wv/thrLvFzWAPj0il3XvTUW/+wZuEpgoT7NDjPbsXan7X1qU4BtsmwnlnjBYeDRn/1hCH
k/HoOT1yGwL0mmBr3ZooSar0XFXkQMd59San7nnmAtv3gWh9NIJa5EbodgqL95H6zzrZ5CsIytfR
tXbj7ozlj2+XG2MxieHu4+toJW+yFQ7Ry8F++gcPevRrzPZcPwkrFBRSsDX1bdpMYey5fOmrXNFh
dR0NMZuWsSSNXRoZwZY0/Nq9HJ4ruqMADyKHWBoO/g+LdBkv83XcLLjEJ6ad3WK3eWbbf3NDpr9c
JwaYIrfZc46gkYK+04Ktpxfrrino4ZIL9/n9lzn9kFfflJ55A6TGlK+Yfomjb1rnjU8crwfbILtx
6fqOhasBl6QMu6/3B3rzaY4Gmg65o4GkVLCw3+SV4tfr0LNrJ2eHeHOC0hYFoI3/QWibbYq9Dy9J
4WTcXj8ml/FKupK+oJ1pN8ayWIyO4iSL1Ikdc9lcIZFxGruxP3Ub/1K82vyDM4aAHkTwZI+izq+t
TRoQE4xJuFWz6ga54g30vDNHzKF17vTLgeGWEPrxUmn/mrOsaAZBFW9E1dZLae2oUNJupbCvS3TV
StWh5+n6by2eXC9538VfBzrQHqpIife52obXutLL94EXBZclFToU7wOeJXYWtu4PExEPuyPNULTj
h3Vx3bih+NJ70vCj1RMxsDFQ9687UaNXAsWMMiVM2RdoyZ9437RJqLu4wAYTUZSQftJTTbyWdZd/
1spRsRzqVBkioTg3keKKA3otC4vrig5EKb1xYTgl2BqO6v1YJP61WSHUssfe7JVlT3I2s824NGpb
7lp0K0Ep002pRj4+QVbTY9RSqy7VIlmTsq+Dia8t/xeIix3SwYUYt6/Ml/cn9av4fKpyQUyG7kMO
EWDb6aROIGml9Ly0W6DQN0N+n6naixUPduffcBb86RkCqorLgKSBx+Usnnc3j0FAR07viQwm2oZU
20J5ZjNQp7jkZE7BzmPWMq+IzMEcznYDMVeBwmVqsDNjhe+DAj3/ppud8pQNbl05ppqK94hphBZD
C6WUbB1N5WWJ//pLEkTeXYOUmmwJkt2DODou943XViHGsqrx2a0R6NpAvLIn15STOxga+QstLOKT
XI3N9yGRO2wd3YlQUWv4iDrY18P3EYFf5OjktOheB9yF51umSOhOpd678jQ5+WRid703fVPBNxv1
b4ruHw+epUCSNZ2Ehuk1XcxI6WNE09q6D7gG2w0Bmnhmg5vBFwjJ2HmQqsJuobdvyuidTgZDKCq/
LtpgJyAhvBZNcBYiTfIObheUQYMurr/rRiVcmm6G4NH1lHsv9WBOFN3St/TsTDg/d0M6/DoWpQwu
JnTD45Ay+3XyDKlokUW7SIxwlUgkb9G7rrkRBhHJfS15VzKyegeQtbLF+dCwG+B0ewVRrWT3alMt
q8Jsb0rN7S/dConmmMU06eWev7LMKCUN1xlb141XQjdk1wpl2ZXYF9IqHujaYUfKFlXXjNdtbFgL
v1NbWw1r5dweON1JTufroXI7EWZwgOOSfPqMqFC90qolcWfB6GATyNT6pTXbSfeWSfIVjT0qEJJ2
vFCkUkA2SDPLp07B0mNTijWOZ1x2d6kJMKDRx+FujFL/M+eKtKuGnEL14En0/g1Zl9/VCUaA4OKM
QIFJ0mbSbgi74pMWRMRxRtJE17pIhwnQYNcVncbyzGdJMfqvfokUyCb9ETy3me/l6Nz8RnR8oSgw
5cVxk2S/KPSA9avRe87dzPoiRKF151eNHtli2Mq13SZG9FWGtfVj6AUXoh0i7M8FGcxth/X5tRw1
DS70uiXgtxkZiHPf3+Ne5WCZ0JOjFpRG8qL0l81e8mDoQeG2nbVrMDq1Jqu2rLqmayUPgLU37a4Z
oiGgL6jKQ3ukazB1mqIy1fXYlRFK6sH9Q4o7MxvqNBkEhL0gUdkPT7/6GNGW26CX36F5tjYcFBpq
ccO4O/PcryIWKoX4moFJIhcsv7r9iB6NhlqQpDvXzSW76Br9oxsK7SL3RCyasAJPrCViW33tyhCN
gPD2t11Cf1aA1y0tXZ2GbDY7l0p745eisRzHI/QiE75pdkvPoNNgT9XhTdtBjC7rTFtSAzqHiHod
SVGvoErKTkZSg2Nndk9Pokry0b1kuzgpqytfF90bU/D0jTldl/Mh2tZZkXyUPENddjHmtjT4KEuE
xAn2Y320pHmkt2keT50e+wK7c8Vkg0xdWVCuujcrXHYbmqU2+LVrm6ZK/U1LH9BVrdHZZIZ4X45A
l5ac8TT0uUp8Jq6eIs2TTWN6Nk5siQQyaQ5rNn0QLGuFUWHh2xX01FU67RSVKpLajbQ/0x5yJDAU
L49kGrOIasJsD65HpqmKuAerlDq8stxQXxq5CFIoVEgnx7h2Jy3e2xZmFU6eD+XF+1P41WSZhodD
PeH7yVFps3hY1+PMpWEt3xESCk6PhcaN6AfNmbbwA59t/kIpLEyRCSgC6mKn6xEmu4iPXl3s8rHx
na6mRRTKbz0uo0L313Sn1yuA3eK9l2DsjlfKdalgzwdAUNjIcTzg8zwkdt5H0iVKdtkeo8B4CQQr
dKKx6Gkw7klLx0ky9Uh4tHvmANHff0+vwjjutEx0smuA4aBGzGaEICSpkAZtscPyDx6qVqq2KVqe
o1XatkZ2a8t0870/5KsKw2HIiYnBsKApZ5/GV1CAW9pY7LDAVGw5kNyNWY/KspN63hEkOJv9lYtm
FEtnpv9bD4vEwSAqmDAZ86ROLVst5O6x3FlRItmmW5uuXY1jvMQHN19EotpsM1M+54TwxlTk3ZJu
o+zF0875dmKZqGIlKeUOaHftDH2ASfJwlnbyemlzkeXiB6AZVAyMhdOZKDWeWudMrp3Xwyszev+x
rqfzqKNz6P3v9/otKlDmQCNyCHEDmwNnG69qc93XlJ2XsrQsIGQ4OFfjehAS3UEcIC80QfHOTJqZ
enraT5iitChQd5awNZpPVNkzG1GnZ3UXBn22VAUkuW0S2paLl2XdXUJRvMK1Z1fKxap2aYTtW+3+
4Abvwpl5/wW8/qDca0lHA4giH6TObadKpVIDhZ7fnV9TUpJC46UPmuzMW36VncDPl/KuBf4cWzB9
XjiKFTGpaj/09qVRWEtdzho7k71godDUvWxD11u//1CvY3hinUMxnnsdDKS51wn9Ryac+trYVYH+
PStox3ZLunxU/1PvbrWO3n7yPSmy7iCNJMxW5FUUFWcW6OuHBirKAoXQDLEIPMjpJCYhxJUTG6Kd
kk6gYnzOLwfCE/Lx2bAOM0M8c0q8GeDBYJpufMgPcG4+HTBJOb44Lc2dH4gD7dQ0x31LUTHcVfKI
SqqkmHKvDqNFx43Sa6ODk1nnr2gDVp9qzv1ziczXNTw+AshcRKbIDJjr0yo/ShW1lRvTmRNau0gf
6lVVFNWyIN6CEFNYwnVTGuotiTDhKvHD8bpSuObnVWJ9eX8qvJ7f1Es5s5HlToa9r9DkRdy3hpZb
O70PaE71BMEB7vDy/iAHh4LTo5NiNuIj0m9UgIkQTh8VMEAZB66a7GkUQ+/dtQmz2wzrTV6OGCdg
U1RfiIMvqeuajubOiQpwO3ZSpRm11ACifwnG41HMgcZire333sJUOyt28oC+PZsL9K0YZ9qKO3v0
lU4kAyfKJifHTSetJ9ie7pp3XBHTL7lfdj1tlZhkLDqArGCL+ugu5Gp0K49pSR9qPDRcw4WgvZCb
0KdpI3KFz1zk5dQJg8r6FqiCMjF3jDx1Mk3P6dOPCuFeLUd5n2HxRI7JSkXBrnwXDCG+nY23SMVQ
q1ZVGNBImkeWdTvIRdg77AT4R/h5dg99Xnx6/5W/MdtxZQKaC0IXuS+FgdNX7iutXrVFne89C2Rd
YYFmsEZFiO2JwOmooZU4mhtnG4iXl1o7tCsvzKN94dbnynqvZxhwdFRBU50SOfTcjCorQGLkUh7u
RSP2rrA3ym1UHOW5Le3VHZmyIfd/KEOIdfges9UtapUolZBJ951nhBvao80rz9CRYUthRJbQjTau
GVTLALn1vdR08CsaHKvef+mvtzTkelApAUWTG0GAefrOMzfWMaDVg71oldY1xex+3/WleJNk1k4Z
eqBBfzze5OmNCorjkpviLLrKwdJHGWyLfUJf8QIdebsZ5ek8pEF2pXnw1t4f77XAgmhAhJpOuE01
mAva6QOSaBD6KuBb9llSb4aqbmFOqt4Szb/uVCltkcOIxQaOKLoNgy5eZa6pLAS3lW3VzHynN4J0
2/V1deF7nr+gR1Y58yu+Djin35DThPsct8f5K0kBdjTk58K9KfEJtBKs+8DwDgGnuqmjsactvyn2
Kf4AZz7GG/OcKiu+a9OVHeXcfAIWWhHCEQv3JM78TUeouyK/ea7g/8bRbaIIJQ/OPYTob16d0n2x
V1tTR0xgkEzTxVpaUSUdVhoJi7XXBMoqbzHqiCK9/DhoTXQJGdxYpL6oLDqUG2dm/PTBTzd2bl0G
4g3S/2hu5u6ThdQXpZCm0T5IrFsAMS+6me101/vmGuFNlbWP70/A14Ev0agKkgDsHNrTefHe5KQ0
giyL9t2o5Ve64Gn3gjl+JZEqnXmw6co6ezCmOKBGZK7kBub06NpztSSp5HSvjdb3yBNriBtGfBN2
tO+XUtUtJVfpLpJaqhaBGehnos43npN7CxkJPCnRm89tiMzGzAC8F9l+ajm5TEoSkbmoF0sj0c5p
D38y3E8fFZYojTKTchy9wBzSpudyFo6ABfY5SzTfiG2gLEQTnq6S0W6zzFUhgpyXKt33URsUcQ3C
ieiwoOvlIc3isLkyXFCta5hscrLIx0kQLEPL2kpm4d0NEmAT7ABGeaXoWUypIujKXScL2bIVG19Z
CrT53OgBX2Ihl7r4ILWd+hLGZExaCA3qpe5h1thHbp0fWJI6aUjCJTsFwDshNogIFl5pBt+sDADU
2ujQ/nXczR9NGeQTTsyBetdjzf2YepEVOAMLdJnoSlk6dWx0HxW8m7sp0BjuXZ+/Z7ckGu6tNFR2
MZedxrZit9hXngiTmuW48Ccd26VIry0EPR6tsgtVwwJa0fJad9ouNrYQ1oprQ2s0cwVqxm/tHu8m
5Vov0gTDPhIhmwEyi2hPhQ7yZ4R4F0bTyJce+dZdVgjuC9fwqKOa0MBpILhov45SQ81p1KJ42WSN
OKKfM/oEAkDGvxGRzHSQHydpgdiMvriGA9HljpfVfuOIQ0dAM9aDT5ibdcbaEig28RUoUoRSNIy3
pRcJ3wr4q7WTqlLbICAq6BWl0DSYiy7DivU+0xTg39TbfATdRaxOIIIgWuqpm38ZNVeXl0PLNRfo
YOzqd0KRUbXJq1CG0WGJDU38Vh6li0rxdToOfD3uwWKV6Rd2anoOG7nHyMlsJaFeZmTETLvuiuHK
TT3rEcNk49Ft1eR6GDz6zU2rzPSlJmDhaYtdMqp2lMpusGhULbgIQOshM03UYM8ZQfNaG5sZt0aj
VW5wT6Dl0IBdgKFXo6bfoP2EqzojZy72fbVkC9AuvVIIdqMl1Q6ogH4hj6rmOb3vjsNC7vobFp+Y
3+pVVCo2ong1XQSZEZXOmJTBPQy/eCvjrVEvUn30Lv0xTa6ROg0PIYlc8Nhjn5ibUGtG4FUC/HDb
awZpVUlp8mxq0N/sniz/rrRc4EciiMdPNQvvWxO5xre8MYs7oR7i5wbSzcdS1QNkwp6aXfViIVsL
Qa+8x6KuvC+ULIFkmHkq3kHRkDJaP4K9CmJsLYGrw+BbQcoH1cpMPhuZCs1FH/w1in2/sVUZBw0y
JGKQOEWVD5+zgZwCrygadaf0Vbg9npzql4M1wQ164povYZUX91kki9+LqrRKzv6gvC/KiVxSVgTp
sAlb7dqqg7J2QnP0V7mqCynwGHVZYq+wH2S1vcmloBNsAZx3fhtII4g0DWkZI+hd8D0F4XPrjan3
mAZ6w9oXdCW+jKOJAdpat21q6l9dquFQsDVBIhUijP13qqhkDoBKgDfSPSVclHGsWyTUpAzelBC1
uu1BwXkqTKu+Ajsjb0zcQ9YmFowOeCJv0bUBGJJO1J/80kxTZKON8kVUxu6Wz8HM80j9aUva+ivf
zgCnfA74M1iLYgYDLIj1Zjf2hPk7uuSlzqlqa3zqpUi6bUwrfvJkKxPsWM/zreXFxk50q/HR0HqV
uh+UXadO23g9eIa39FQlJVFc5ONLq9GWkwg3bWhdWGIybCLVrZ50qicL/O4noJkffvHo4SwcJjZk
KqU2lWvB42aDftwtLpNIrUWud0FJ2dGUIHH1XqvUE4pEfJHbwr0jWuu2nisMnxOpgIAEGMSb7NV0
wkmyhCSz/GJ4Dk0LRolXNKrLK2fXzzO5FyB2KDKfzI0DAFnYkYk28UvoLdSRucceF8iezT4Zfkpx
DfkodiGIRL5dasJ9rNUvpaS5w5kk0mtBFBcOkrRE5AhKuQDNYlVVhVeIv0W5l+XcteEJ6Z+6Wn1I
LKW8AV4mLrMygxxUpME6pDNzASaod7rEiJech3wH3aip8NTKR7Vr2b7jIaZpEoATOnb5Bg/Bdp0j
3AbWGcrLTh3NC2Bw+T3ZC+9SJct6Jh55HRFMGQuF3h/g8hqJg9PIGwq73g/gUfbtGGCwOGQQIn0I
Pg3cnTOJmdeB7PFQr4IsC1gYmkGj3A+N74Ga67QF6JJz9IA3HmjC95OwJ+tFUn36LY6yH72o+kMq
aukeuNND11rNrWeahQPqVTuTfXjjeRCoTNDvqcsOi/rTkXJk2Y0X6Nm+rHsDmwNCKC1S4/X7oekb
oxBBHVDFk8nLPBIO3NAsAPfSu9Szxdaxy9mtS+dk9K+vNxb0cEJDUtqHPpvTZ6nDWpCKaCj2LhDi
S6/SZCcz8VBjQ3IhwQvWounaYdN42rm75iHTOQsT8V8mH0b1X8fod1aSK3tdibwhbvagVtoQM1xZ
3vgq/LGokbVuIWYYAFP2qGOYbcNACSTvwqGD/JjAsk2r6haAbHQtq6Ec251GGleEWfhABAfOxaiM
dpV2kqfa1C3KbB0nWn1rEXwYC14Irbt1Vwb7GM+HwcH+il1VMlgHFJTgFPhmrwvs2hBjHQiFmITU
ruR9avRYb/9wbdBUp2sIYMhQsIPxLk7f/yAKLjXztvgccVI4WQNeLK+Rgbw/lw6XuON3zQhMVlUh
YUZdi+rF6TBjVgO2ld32c2Z/X0ALtEc7cwwnt1/8ZeqclXTM1+J8uFmuSNfzwO11hhMdzZYdQjUn
WApL9nLGCpeXkMRX7z/hPFMyjUhZYSJesC6ZVqcPSCCAukf1us96bt3WCpE5VtePcdQ8T8am7481
X5nzseTTsdzQiiF+Ce3nNvmoaj9g977/8w/KgPnXOn6YWRpGljqyiD2v78qyCxsA6aJZtouLR9UB
hmtLzr3vrDlaFvIKTudCtM80oM9TAtzesEDjmsg5J9KXNFdM0QqS6ams9PuoSEXJcaNsIM03mBC/
czill1KUIynL07AWl1EWyDlisgFmqNaLsbrkzqDdxmI1psv334s026wOvxf7O7Ew5VLjlbJTLAPf
FbJi2LtJ0H9tpLqxI42rrCH440VTqC68a8W9N7IAMJJu1Rd1BhTTA5p8O6S5vmqssrwtivZTJ1Xx
x3qYMPOFCGhDjaL793/X2Rw5/KqKeqhzSXRMHMAVR6fRyP2SqE7v97D7hUUzFGhceq6W748ym/Us
ZbTsHOITIxFH0LlLQaW2ipC0jbEfiLU/BQlGmFFeNU5E2m3j6l3+cx/5Tw//vwB7HL36xUP98Ndz
WoMyvnlInv/rX45fYg+cPFR/gXd+SJ9O2lyn//RXO7+ofSB3RfGDbhPm55T6+NXOz5+QXaPaj6AA
Hc7Ugv3ffdbiB3oS0FSQYiQZRVD+d5urRDs/P4vVSK57at6W/6TNdd5HorMLUhzjFABFPzWGMtJx
kGQpoxfBZpM2RV4pl3IclR10fFBrizzH9T6wwHKmrK5yJYVKsVIxTJYg2z4krdJ9BFJvZrZUiY+h
EeYXeHLf9Z4yOBTG76HSCqHT1mF5U/iQyFrPHX+0RS85Wi4NAWzNIb3gjnGdtV30U+D5R7Py/zRV
XT7EYNr/spvy+aH5K3v5a1s/1Hy24Ef1v6Yf9gP+eRl4fv2/T/+x+vnP3nM2ffeTf1ge5sCn5rkc
7p+rJuY/5Qf9+pv/r3/4aybthpyZ9CNr0nr6afhcpSfTSHx3Bm6eH8qnX7PvL2bgX9c/Fln6EP/+
d9Wrn/VzShrKB8ASbEUWCjxyj9Nm/3NK0pLNXOBYxGKFevSBCvB7SmryBzQHCh35Ux1xEqf8PSU1
5QP5y2nvQd1lTlSIP5mSsz2doREA099IehLCL+bCpzNS58x22yQRLgStSVZWgtQH1u23Ih24JTSu
smq0Yd9lzf5o+d79PEyP25UPAcHRGavhQDkpmUiss0uTBJqvBHx8UZm54WUbVeVdji8G+OXOzb7Q
C5w8xKkv3GcIuZat4dYcJCrdNo5FHBs5rR4t/TRrERLk0lUIDpSohnrKFd6dsbQqYzH7SiWacgRH
WP6sIDPMnSbvASU2Qfvi6524G0a/eBFCwGrx2CP2k5phSfasudZzyfuRlsm+VKW8cZLRJDMxUpX8
OiC1uYutYJ2mTcp9XwHQ2MpdTd5QpPpn+4Ir3hoUN3++qT9aXdfBjzKrspf6dOEcFsPfq+o2f063
dfn8XF8/5PO/ebIA//9YcVMU/D9jDdbNQ3K8pqa//WuXV1XAGL/YKmykOnfnX7s8f6JTTCHEngyT
mFO/FpSkfNAx0ERgg1YAO59JgfKLZMAfoX2mpQ41CDUPhJN/spwORpxH8xrNJWcMUT7gFxQv/OTT
9eSxbEUZJPhtRwZ5Rxdas3HRjT1KLbv35COTfgl0w7c2FFbji27sKAJkveItrTDUarsjKtoE8nUw
+LhqFHXk3SeWJdwr4hDchoklf0FMG+wkrXK/ezgULrOcXHFTRNiniBR9ccl2NLgbe0/oG0xIWuGe
7htlEfRuvwefHI70EyjRRx9lyg8MQFZm1Nafgh45iC2XKvBjcngU9jqMAy8TOe+rVVYjjqfTtfjI
NkU29/BR/zO9/2Vyl/yfp/fq+em5fKifnw6n5HM1nZeHZZ4+V6cYj+nn/Jr4uvJBnDqdp6ZdGl6P
aEWK8eHQOaTTZTHdaDkvfk998QP3CUIfWIQ/l8XfU58/gSA2uZ0ih6L89kdTf7rDHs98WjAAkYnq
AQcyNRSczvxAoSfSytPoWqzwpjHrJXUIuxXZKxNM9P4MjgpzaRoNrRGJfA5RsBeno40BhSgE8dE1
2LhN2ShLVTyTcJxdIaZTiRXMWkbkwuk9By/1bVHkTZqoNAmIsuMnuOhaAcapR1/9jYPw1VtD5ErB
nzMeABUJgtlVPTENodXMuL7OtTi3I9jYy6JMGhrncn+JBDcnYSyda+uci0mmZyPcRdcIbgWZ71yQ
VwdpkGemhR7eaISPkpu+5MYQYyNkmRdl2g2LUlK9C81XQzwCieqw3DB7J23h77//+HPF9s/fhOlH
GZMNGJLE6Xe0ZMxWrFopr2uaz1bZmOHFoJTSVyEyvI3b1WyMsayuEO25i9ESDNsjWl53ZpstCtD8
Fz1b13KIlejK0EjRtYGsLPF7yjfYv3zNUpV6VEYuPy0acy1hrxvgRKG2V4CY3Xv66rFXUn2UnQXO
Lx+x5dLPdNQdZsnJqpjeNBQY6B8q1di5wiI26Xj20rG6LnyrXCla9yUjLWyzgo1F5tW0X/a58qnJ
BtNOXMO/0ZgRMDQL99YNFW0h4Qu5NORh51JC/loW6nDnJlG90Hvdd4oMmdX732N2o+VzqNN1VpuO
MLhqcxBU8n/ZO48tx5EkXb/L3WMOtNgCIBkMQUakiMjKDU5KaK3x9PMhaqaLBDnEye7t7equWlSf
NDrc3dzd7BcZEvApGeZJ4o21643WQJjeUpxK6a2NVinlyvxfbjKKHCAlSU3oqQEEOJ9+LbGymH5a
+CSG8LSzkE7OmrnysmzBmM5jLLaY0uj9WGhK+FRv0sMEB2yLbKDrb8DPuxnlHITDH6v7nELO2uq+
/JrUcZh/GaEU/rvEgRYo3PuY6YZ4YWyNKXgMkb7QzPFhVNcqjMtq7vsgYbuDHqZihFTKYpByE8RV
jNPPUwNVPPwQfbKOyGLfs96lL9Fjaou77HE4yjtjC/v5s/8LONPLoTggpHJsRrBTjva772zvGK6U
SOb9e77++QQnv2uxv+OS3kkZT+GT0j+MUrwpMn0jVM3O66dtFBo4BplOFPytBfb30+9KUr1YVTPI
AxU+SpJYs+B0f76qVMxtsMQKh6emzH5TG9tpHm4Jf7hT3mPwhAAhxJ6ZFbVOn/JSC7ksw40DIEBk
SyZK9IDfO8AJ8a/bgS6T9SISZ/tppAieoqdXRFLsyc3vtbvI/YGJkVMf19DuF5NFJDrpoH84yWWQ
b+eR/DEVE90jUoRPl+L1Wxr3jjR+66a3sO42SaTYpXG8PbzFA3Qu0RGT6zJXkVnxZHFt4AGmeB1k
iScryfBxi23PMDcGHFrrYw2JQCtXjvW1eMuLg0B1GiTK8ITzlQ3K9Kmbsq0v/dYbb+9bBby0lYDX
FiO4ZzxMuBrN/zj/qKLcGUOJR96T1AfDvud7OHhkrFGfLqaOIgOtROrFtN54Ei0SKVxNXFu1ujxg
KW4HQe2WoelaApT4AJ3UFl+WPNgPXb1yfbn4mu9hZydcKvywNRdrc0oyRUX6rzwIVvgiCjH4ffK4
AfJZxg+H1tG6uNCVkQLkQpWObiPNzPmqe7odSkOQ8C9jpGUmbfLU24OE3taasZ3EyvFg1rZadl9b
+9vL9CKVA+OHo2GY3JlmDO4iv1KSs5q+0MdDqHruqI4br9oZ0IGiIvtxO9ISlMn+g+kNgmsuW2v8
tZhKM8dhOlAm5Ul9Eo7qfX+I7+kJy588DqvAkXbFJtuo8F5RqV5rFS9vo3+HnoNK0HioMp1/2yFX
RhTWNOVpGqCDcA/UIgtxRxWwAu4nRLw91KvhOPxBrFMCu+CFWF0fKoMvKE++KWLb9UzXf5f04wOk
vFguv90OttyH72M7CbaYQT00TSPEkIxgD6bwVfI+/OmfT/3AmP/DJocHsZg22SgapAV14ansvRZc
F7iKcaR6dDvKnA5Pz1MUItT5ws7/5LlmsZghVYKuK6e5f8hKixZrWX/Nkzi5w2RM2d6OdPm9IBDQ
k54VRme64eIQzeHZp1MwhYcGpPsTnWHT7QJlDf+63FdkfWovaJhyT+aitGzUIM8whRrWiscA05td
Ah/+09QV0nes8KxdKSZfbw9qma8IZ/B0hFfI6oYxNw/6pC+kVhiqTolVHaPBcvHdgfqq0FqT3LGW
P/bwZVHFvR3xygBnSsw8XbzLuQmdRywwCi6jsquPuHfjySb1ew1TJpQTjYeyM1bW4MXqYHjcM4HH
QLSh4bxY43WeZ/7gVfURdcsXXNhHOEDGfWppKy3Ki7XBYaPQs0GccdZnXILzPeQJklABA9Am+UPY
PqSitbv92dYiLHYTcLKIFiwRSsN0JvGIMdxK8rnyrUBdsJ1YdTNTfLGTClRd5M5v6qPB5U0Q7+V6
L4SFe3sYS+rbXGA5jbIEGKRSPXlWTBT1c3FE02N6i3MHz1vrJfwRITbyq/dwZloZ2kVeXQRd3E2N
IRnzNCcohqUNDnvSxgPqWtnY0N0e3pXtxN5F0wu7cv62PBVrTOFqTK/rYz4UvEnzZ9VDryBC777P
qo3QSJCou5+3Y87zcpYBGRzaMYh1ch5jdzivnJMtHPhS4tXWVB3BwkHSNhCquasVu/BtWLx1u5IF
Lx7w8wSaItVcyMhzWXdx3dAnb4wtTauYQO2uePYxOdoqD9ND/OTvpl28V+6te2zzfuI9V/zK326P
9douOA2+SB5qhafm1BEcs2RHyZ9jo1pZoNdm0IRwMmdhzvyL+pOX912XEoHzxA20bBPjDqWAlyVz
TAdvzL4iO7yShK9sCvSuaYfBB4QjefF2oqCHWbki9Me5JZ9MHWBF+bEGei/lqkNThdKhuq3ir4MI
KDm37L7X8Anb3/62l/ufRiy2RJw7nKPcQM7XkVBlHaYw4XSUQHUZGOw2w16zft4Ocm2onDg0nSER
0V64uK1W5hDy6cejJNseUh/w3eBN/zC/DAdav9+71+pzJqzcES6PHEZ2EnOxamoJ3IjX+4ws850q
26ZpaqcZhQ/teWV08+I/34tw/6BpcW7zgoPle/4NyymkollI2OuRaDpbLxEVc+WfxtcusbPUrR+V
z5OxuR10/jNvxZzn9WT/e1BJ8MEG6B4okisOb0Wz5gSzcAtBPYPiwemw5g98EkKRwi4AFT8dFUpF
ykP5hAP1pnN4Lz7QKHXD/WCHO9y1Q/Rx9tUu/R3srE9m5v5nA10cgXVd+DwShuloBeG9PNwZerHy
NH2v8158y7lEgn4AN9alXsYkG3GLgdp0HO/FxNZ3+Wvws6uwDrHRDO53yUfz40HaCC/iD6gTwovw
Eh2q1/hT6cJqtr2HduVacVHqeP/wCIWI9MUhOy57CDjo6UappeIxfqXqQGmu2EiJ3X5UBNv4a+1J
d3VvQnL6V7TFNMdFKjeGOEf73f3UlL1W7pCXxqtJ9TnDbE2wx7s83HorD5ElGvDv5XUSdzGxSmCq
rdITN/0dftC2wVZ1473+bDwEH8PH4GEqbfFtzYbtMs/POh4wupD0oCC2LOyKVM1HXyCm+Fs1HuPu
Lt0nykcOa2UtJ1xePng1kNr5rPC6kDg63zz4fOacWvp4HL402/Cb8Wn6YT3kH0C1hw/iZ7xp69Sp
WGytY35p7/58y9APQuWevgbQgsWMaoJnWeHojcdJhrAowNJYuzVeuQ/Mw/snxGLyDDUpDHEioYv3
mtu5w3b8XTxmj/Kuvs/20V7dxXelulEOWbQPC7tduXBdS36n0edpPslM4MxSOUW0+ZhMuEwWg7At
20T/d4JY7Awux1Q9lkh7MwFpmFWYpgoq26GPnbp8uz1P185esNv/irAYBqA53G8T8k5dvU5h/ICL
Jh6a4spquHIOznK5NKXpLclwas8/Vhi28KTmNN5aEIa2bf9WZRvpf0B5/2ex+cp6pxEJ5ICOCFAe
ZbHeMciI8ghbqIPvq4fR37bR5yxoXsbp0RLUlbPv8u4735ZmoXAEFoAXLNa3OUWjFFmZdpAjC7Xj
4PNg7cUQhR6PBuVgV03mTt1ayeFKnkRPCfAblxhalSjyn3/HcoybKirb9lC20l0xTfvRMraeKfxu
BaDezSZt9E2SZduu+t7JmJKaMi+dbnt7yVxOJi00fFLggoOxUJfQOT1AsLqKxeEQenRQ5NHYUvtH
hqysP9WmsNa2WGJwQbnOfhdUphB9mdthi7VTBHEt9IPsHz2eonC51A2+pPsmyfZm4oFQF6EhR19F
Odib/oeuajcFPK/bI77YJHROJEQD5mKFrBjm4uXhdRHtUF+1DmFpsgfVgs6JVvpbNfbDFY3Gq6FQ
0Dbnuw/P4cUMw0sa+pDL+sHTJm2TJFFvi7Vn2kimxX+6hHlpU1EyYNRQn6D5d76YEmhxYeuL47Gf
JlukEzQEv8LhM3Lqj2LaOZV0DJqVFsPFrplDzu98pnPukC1StloqcgWQYDzWZWNTHb4bLAnQsfJM
BcUZ5WY/ooAz9e3K/W3+aGeXq7nqDxkGm160cCmRn480DwsjGay+OnZyKTuj0HUPsE+nzRBAu4wi
8RAOurTv9DFf2SpXFi+RKTtIbFl6z0twBB2v0jeTsiZyvMtD407LNKoAPMt9LfhOY2fjR+K2810W
3q7z8CXRIdHdXr1XRs835fiYwYVQ95fzXFfDCPO0OsaTIHaAQNR4k9QWbmqSBdVN1FDWaArpuZOq
tarEUgeZzfuup4T5JnSx+ZV5/uU1/IvaOGmrY6UJYWCjy5HsoHZaR6iI2ZPUyuODYQXTw1iNqVO0
VQTuapJcxkHRwrDA9o/B2yhECL9hs+ygd6A6CARM2xATbWeq2mEfV/pgG0Va7m5/tosDfv7pc4pT
5toGq/b8p3tTNgVV4lXHsLfaTZ9GoTsIurWyI5ZaNe9fiMIdz16aDERZfCE0sachs6gQRZHFNamR
io2utV/iOJIeOoTuYfpNL36WVE4fKSbeDVX5hz3aeY5mpgjwF7o4F0fZFGZekHpifdS7ot1PVZJt
h95cY3Fdbn0KovMmQJBnLlQux2kBWTA9BbJSrUONMKf0W+9llqOPY/8xhp/ioC8R3pld0h/yUk0+
3J7Na5uAfYgIFGlnbgqcz2al9mUDo68+9pGq7vQMJF6Udwosy2APqTva6p1AfW7dseDiUsKmo3A/
60rwz4s6Ny7r8JzjXj/EDR2c1lLKnYywqeOx7rFzF5W7KrZ+3B7sRUxMnme/OuDyeH+gZ3Y+2JSu
lhQYvsKu+y4IT2HvOfgIuVLy2vv9Sna5OLAWsRbbZMAdXmgLTz5a0JtjU32wpvoBn/GVMNeHNHca
Z8VkaIDnQ8on35TaWJWPqmbrv3Aex+peemrfbn+464P5J8r8K04u9brVNY0YcWsCsH+X54YTdveB
P608ri/WIp8M2xLwqeSWuYR6HoW3UeyJUywf+2qrT3ejcj9U7PyNlD+vagRdXNYoWiL+zpMToUDU
uRaxZm67mBgDI/qCrpyWbIZXX1mp311s7TmG+t6QBcEIJPJ8PFLcW3XDhzuiSDjaXh1/jhvQrWBK
JrUG0p1DzB/lfVb5K+f65fF6HnkJL6E41EoTjGPeRy1V5zy8457kCNOPKg0/5KKxq6falXVh00xf
rVZ0x2hNFWf+fmdXi/kXmGCgFXQYkUNcfF9OdzP2IcAfERDeGoKPEvPb2EebNn1pfGVlE1ze/+do
c5YGKsj9f/kerLicGnhQSscEWZbe0HdFlGzQjnD7JnpVhy9eIn8JcnTmCrcXYntqq/2YJyuXmmtL
igvcrDqGvCto1vPpzlIpj6NAlo7aJLh1/VXBucaof4q14NzejdfWFTgNblAkLATt5PNAU2yZUVVx
D1U+Rt22rb6W4UP+M/E+lOoRiM/tYNdGBVQW+i1HoUpr8jxYKEpjHceScsw684MxiQ/9ED81Vfql
io2V/XIly8wszH+FWqyZAe3F0BpkhV6N/MHX5S1itw/D0K/sjmtLc360zD5ns/3T/DNOklmZVui0
SBOZOVJjx4+sL17XIlKgtq9K3N+VergGfbksyfA25ZYHaRKQP0fPnPlOQhZp1mKsUTZHtC7ML8mI
WklXpdM9Ggaj46dptScd/krgJ2+MWM03fQafM+getQLLZE/kqPLC1J3ysHwakyl4KuL6Ry4l4S7U
6u7t9oRfFv+wUgHcIZLu32GJixnX4l4Gh580nJIdum1m9ldpNbOyeac5fkVKVrmKPnSyJdiBCMEz
MYpuM5ZTa/tdFjht0Ct22iI9kyeWvL394y7nbvbC45jADpdbw9JEEKeXuC/ShNtSZ1obuYkeI5RC
3E4bpo2iCw+mF605n70DYM9TGfUsenmgTQEK8kw6nzwrkBuUhsC79t5ofPXNNvjZx03yEZ0beAdU
4vuvQ6pYuYNedPoX7hGKbmMxElMWpn/zcSjNEI1nNavtHDQpoiUBmnFxEglfi1KUUp49BrhgYbTC
rwp6JGiIsEgs2/dk+SUKGhFoZCBP933UaC9qIQu1U/lJbdqWnASRI1qx98lUY4E/eEBS0NF0rT5k
QkE5U5LC+C+q53g0xKZgfIUJ37/E0hjHdlO0/fex1unsInSafhIpa4PXhb/+Cngk/d73bdXZWZn6
x6GnnfGHWYWWLIAKDmCEGGbG4eJ2JBZ+DXJEL4+kbtcfNiNyHUrQOFK/u71gljllGWix2XtB7Gul
JFBrorWIgbuZHC1vWBnO/HNPl8gyymKJZNR58i4jiiaCoS1xNa//ULGV/txMw+OMw4MXvYFlqRD5
VKnJpKg7Jml08IN034UWUkNVpDtpTHXt9mdbDohWK0hHdhmOu0hLzjyO04QVZUDYiqTrjmFAZWcU
i9qpTfD+t6NcHGSUVymw8L5CNNmERHgepdP1ARGmEJBG0G0qJHHsrjE+NGW/zRGUG7uJdqSZOWMY
/+Gq4J1FYERQ8f9DrHL59Dd7fZh11nlcqrqdV+g0Qb/uzJXhzR/pdFW8R6E7T3mDz8nxeT483nOA
2JSMIgfi9nJ7NPExyEHw3P6Il1PFWE6iLKcq9JpR0nOeqVGSbVLLe6P30K/k3YXRPefB/MXmJyKR
eEIta8itNvViYEa8ExvPTSLjWOaT3TS/6OOiJl5sIl29KxA260PMIT3EyxRlGPg3/V0hrG2Fy2XD
3YfuMe03fhftovPvOqZJmw+qFzwPQuJkln4f54U7xUCk5MbxNHVbNi+1bK1siYujB/KLOZNtKLdS
sYeKdLYl1NFSR1pH4TP+EZq1DYd7FHt9dZ++/el8crRRephR4XOBdzGfKr4Akowe7HMiNcJWnFAU
TTV5rfR3UV/hhcXzB0FNrqrvmMPz4fh6gpyJL3OSKtZgq7EsgfLpx20n4a7SG6LDuYUHQVp/q0de
LCE0vpUPuly4/IL3xgc3PpEKmLoYaNaHZZtlUnPsgF47+Zj2qMalf6jFwRY/j7LIMZIQg2/OxeY4
WP5Rw6pmY8DI+TeGoqnQofmm1IzfhfxP7ndDnybJQA33qPg6x2YsZsVnYZLElV04/9bThDKPhcNS
o2+AJA6b8nzODC49yDS+b0Ij25Z9WLlpIFSuPJjhtkTPefNnS5FjDWeS+cqjkKjo6pzHUwo10jJF
Ko++3pGaf5fa59sB5ik+G9B7ANDKLATy8XInczfXc7HTyiPu7hhVcY+hRRS8/mdBFo2SocKxtJMI
Ema9E5Vv/fSxNKo/XQGLkSymJou1yhdDbgBS/rUHRhlO40qeX2a9vyfjn2+lnE9GWgZ6MQRKecxL
Z9inta2yUSO61LbXbPq1ZtbazCzOrtwbcKry+Wip8gk1FzvvHyhgrHy0ZUpdDmn+ESfbRiqUMYvm
6S9+MJ5pjwLoYPBCXwlzkWgWc7NIASYCKA2UpPI4dt8VAIfh2hNh7WPN4zwZhxLCXxUGtTya1PKF
9NnQPklrjmhrMRZ7Ec+3NIwSYvgjeGDzm5K+au1KxXstxrwET8YR5vpkTB1LLEqhmklAs5K3ZLUd
vTIdS8BpP9URriaMpDNDR1UDBE3DlRm/SJTnM76kPiU1gyhKuTyixX1XGlg7gaOWi41SfL+dW66u
YOgBGMdB+KCSeP7FRKzXAD+y7XlabEx6NVr/1RiVjWF98LSVlsjV2TmJNf/7k9kxQ+iXWT4/ZSrL
aY1Hqfusp4F7e0BrQRZ7pRLEMOnlOY91Ba4Ed6IpONK/8/yDG/DPZ1tsmKaPrap+jyIHTqGVTi3I
NqGdNvvzJQ2AkvYGhUia5cpiPLogV1YtiCR/vXDUorV5L9vZsBLlSm6mmASaiAftbHWzuJGWbR15
RVWXR2RsMTxCObjALVGye6zNBMdce25emSTCcSMHE0dR4qIFVyoe/fie5V3+NVG6ipXYhgd7eyVc
FFXfH7UnUZbrDbXNhGJQeSzTzfxyORTP8Us02mJh151d/pieghd57eF5dWhIGc03KToaSzZy3KBk
Igct82Ulruf1v/S2c9Vkzbz4apiT+sPiuDZMKuR0Irh4RN8GsF6JcIjbn7c/4JUkdFbjWBzYsirF
jSYQI8LMT1RfKukzUkS7KU1WbgbXZ+pkNIvtpNRR3zU16a5H2ECmnWejRftU9fKXPPFnTxe6eChV
6/IHzUAa0ULTxlB2uBX9edo9G/HijDLymLJqP2coRIlLU3aVBva6KO/QB14JdfEgfV+dJ2NenFUS
hmkSFJXyWAeOVrkZHqWf6g/GXfzZSxwldemD5amTb7EzvT2tV46v00Fai72O70ES4/hAhowS3Ds8
uxtfbke4fJudV8es5Y21zSiZzNUxxA6sL+1kS99RP4kbOGeu5W9TbWVIKyt1qRLnS1I+WkAhjrjQ
uPH4JIdY88RIMQv/Vub6Z9aW0MtQi8meIZFCudyo4X0Zd1spfr39/VY2t7U4lHGU9Kv6fYay4U5r
H5Sg3ovRSnq8cvKfLYNFdvQEFB5zhTkS036Hdo496f5GbntbiA+VtOafdPWAOflu8wyenP1SUc2W
iXy3TuL2H2Mslu+KKXct9bPRsOdhCrfa2ptmbVks0ko3/W9QcOyklWPQfzaHt6leIVvMWWHxCORL
0jOD2D0zrBdjsyDuZW3D9bzJ8m2siTalaFsH5GxYxZY63aGd3m4vkOsRZ4uY+dYG/vL8a2LnEJVp
MnF+FpbrRdFjgchrlk2gjcwP6Gg7ZbMGNroAjv+dr/6JuTgNGj+0ej3gLZ2pgtMrX4bKcE08T6c+
3OY5wgvyXrI2Sn2vrJJYL+YRtifIxFk/Vsef512Z4WTxBLmho0cqaIem+EtJSreBlZtruQu2fvOH
H3YRaTFI3NpMtU99/VCJz14p7pWaAUY8VZvwc1MYLu2F7e2IS49Ergjng1tsdmXUe13yCKnuXPm+
fpUxd0JrHBWV2gZIYht3/iZ16Mi8avej/sGENvQQumv9jIsO3/vPAMADhUaaa0CLU6EUsinpJn5G
+Fp/639XbrWvP1Qf/RfjQ7FJvrV7zP+eCU4LzV1tf1+d4JPgi/NiHPoJSwSC6089JXP0QyQby3ml
drqH2k2fh13yOc/s4deafMjlqp6//oy9BVjDlXMJy4yVVDFrK9APQ+V2nW0F7oiuubAJm42H7pwr
P60ZlVzk3UXExbkvJuOoxDkRy9F6kbNP0hRuUJZ3K+91Ctam9eIkOQ+2bDeKVhZgvzuvZ1hgZrUx
jdIdLHF3ew2vRVlMXyJMGWZ4DCmv8cSqOEF8O5d+3A5ykfMWQ1nkPCyDRSXV5wUapDu5yXlqWXdK
NWyqFLGesrJNCIu3Q15dliDOWRiIvtA7PU+zZjlV9MU87ZDghJkmg6PFrpDcB2skr+vf7584ixQQ
JoncTZOpHUIf2pNyKMSdXK64PK2NZf4NJzm0z5NJqnOLHDpb97auYgi2CcEq01YS2uXF9n2i/hnN
/EtOIk2eqOQ1/bJDXNnii/Wj+Zihhv0o75Pv7Y/+C+IZqJ6jT357rta+4eKsR096ECv64Iesxm+z
x2a2c2Th838WZPE+UEoJyzeNg0gVrI0Zhtso/YVpy+Z2lP8jKf3zBRcpQhCB4Vgy667ONp16FPCh
+2b+5OWjvwmi24ZbvVjZwbdXh7x0icprENw8BbRDme8U6wGTjRrCQbyGI1kLs0gU01ioQeIzSZpf
OLLhgwL+gmevbFUrn/Diunm2Bi96XSI0rEgZmagidEPfJh/NxPAdmiWi4AS5c3vC1oa1yBONKIh5
bPL1GvWHp6v3Rfmd17/TV4p7O9DlQxkUE9YhlJ4wzEM9b5EpUjUz8AUYtMMAfy/qnPTDgEaZHf60
Ole3Pya7NSbd/Aee3W3ngDN/Hz4Ije4l3UsdgZFX9IYPlrIZC4HC7b+xcYkw9wlnWXssGs7ThQVW
HAcLIohB6VGxS+rtmCPKh+n22tF7JUechlrecTDg7dQAktEh1SMnKzeRXDlK+Pv2HK0FWaxxrCXE
sATDchAxlUF519XrwkmNtRW+FmZxHMoRuCYFH9KDgbWDSuNBDL/l3RpB5vqCA+hCS3cmGi7LWTr+
nFlTitpB+pgevNdyQCmC17zqaiNtCLtC07Sxkcr5d77hP1EXeTafRjFXBqLmMzTpU6N90ddk+K7d
u1kM/8RYrLuZADUZ+aQdQKo9argtbrKPxiFwq4/J1nRrt/sdfdN2ipNu5e9iY1t/5d/zu/9omEuU
q+oBr5DKUTuMUsv71HJ5mib559tBru/gf41TW6zHXCq9OPMYZy+8jsG3qfnrz/58lH1BIs6uFCSJ
WcnzfP/Gpeg1IfZGz3U0JS5kwV/CIK7xDC/4JnNymHGHaMEBQ7yAopgABqWklrrnWMjEwTUHT/hq
mlX3BT+29i9VzsrIVfUWh60kpRzaBmrIw8FLOzdu/eE1xCgFp81E7r9KeqENDhAMP7EL2KxvShGW
kTNQrB7tFIGtzE6FuhFg25fNyh12efefRwHSV8ankAslOjLn38pqlaLx1aR5DuRk+tRlZWdHVZlS
yTQCJ5PS/SzjubKX5j/zNIO/x0Q4hPNiNilaHu1K0qZ5aSnNM7m8+yX1Ue+AgEWvvkd0UiuU6a9Y
7D4Pira/vS6ujNWY2xYS+LgZb7I4qiJLauj2i/0zgkAvfRBm2yCNADe39BSQMAt2cmr8+vOQfFlW
IeqMvOgWS31MwFRic9k/eyaqo4HX/RLYVKoifmqU6clrkzVvm+XBz7edp/JfARdJONIQ4i0Vo3+m
fxJs+kT4ZKV6b8sjdKy69v7wOUI0BoXGqQ5KHEurxTVDMgs98sWhf7a8QHbisYo+6F7/mieG97Ou
ujXdkiuDA76DwzVgcOZwqVvCASPriZ/1z5qBMpAyto3rIwTnpLMjICYl5sod9OLaC40OKB1IVVBt
tIeWcDNf0+oiEHAXT4zfoeJ/0NDwjAv1Lha5u3myO2jmg9ynT1FZPKrRWkH+Yp+AoqPxhYoIGBW0
nxd5zKpMTYhg2j0rY/R1UGt/P4p+4/RZ82oVSmmjFmzYUbGmwnRBdWDUZ3HnaTh5LmEX1yfjoDDq
SHobRnUbaMpDL8hwUnGhzBu7Bo5b1d4+6nH6iwcFMk62kiOWZwQeBcg+aHTjIN6jpbXIS1ViikI4
GfqzFoummytaZvf1uNYauxqFRUPJErdhaBXnI5WY3WqmqT0nglfuslRJuOTB4bidBC7E/WZh3dno
C6l09G7FJQvHMHMFy08hfBkGvf0sp6aJ9VaPdYA1eVlul2mmf8uwaQ3tJMyDwU4S7P2cwsiKTz4q
mS+Y8Ay7aGz2fp3H28kXy/spEqK/j4L/r8r+/+bVc0OVPYzCU9OB+f/9t/Y6MHHzv4Dtw34/kV03
8BuglWrMHFMUBuZF878WHpL8X6wiGPPkjXnnzsD2/7EcEGTpv+AG60COwWcDuJeVP/EcWGxShFLY
pOQ2FLiwIwJKutggpZmEjSbX6uuo4PToC339pQtU4XtWVxoqOdl0jPV0dBFWbQ9C2Cn7eAjguJZy
8jw2HH4r+3WRKt9/D1pZYEjhICN+rcyH70nSECI/8MVeMF5VOVLw7pjTRBLlD+o02y1aZmMLQp5t
p0g2NwkwSRiQhex4TZyunEnne/r9h4CmBTigzHdA7qvnP8SbZMXL8Ix89bIq2QQ+sqjcyOq7kyXy
/Pdt5dTL5J1t9c8lZg4z4+zBJjCV4JGXN+Ux0QWvkTvvVfAS34GLGrtmiqvvFBi6jROVuRv05gG3
wcmR66n/NRRVQPddM/Z6FFNIjqtki0lnuxtSP3P1bPL3Zu95d1lnybumDmnVp93woCfCsI2LUt1K
YlB/ThuILwhzRtZGzapy4yvyWl/snayzHBnIcUoUcJLBUy/uLNrYyGkHb+kVT/CHohVcLawOuRQ+
lhDKKyO7k9TM1rGKKfLcKQNc30bwBNguh0N5F/jtRhW9razwDsuQIUzzbRQZd0PefWw0bb7f7gR5
dJDMvD0hl9MugT/nqEQEWkfUYPGrZQ8PV4xZzNcAEMwd7tZomBZlvXIjuBoFeq2K5wLiDLN90Okq
TwfU4s0wM19xZdccI5Ine6yNYXt7LAu+0PviAg49k08pcSAitgjjK2XOfVwO3rpkDF9aKdH9XVUM
XefE8FReKopj4lYxo/B1rIqWnqXcV0+BKVaGo8cqdYSmkvtpUyal39oFeOccFPs4rTVsr3wNhJRQ
jEVvAJXcZS0/TqqkxozYe42KQthYAr448livtdKvbTXWITKrPFQoUyx3dF9UIgZTgvfKPU2669BY
eChlsXDETMOTGJMFB5/qehNFRb2bssF0xqaUP1plnP2lIaXvCpkmUvoKQso42c8wqK27fsim56gB
d64HHba4ra48WkUtbNupm9yo0KUtmviZm8eN+JKO03AvR3K+osS1qEv/Pc2Y0+M+xtP+knqVpaEs
txPfT/SS/r4aGYlejd+RWYp3GOtmTpsnsBExC7CjMq6eMiMv7TxP1A9CJOn3regLjjYbkN9efvPR
cZYA8CjjwgmAWJudQpdUDm3wVRO4if/my6r/MIQIECeCqMAEK3PkE5TcIa1VT3Var0Hozy/4fJA5
Mp4ABkgeHvFLhQLeRK0eBpH/lprpY8bj/qMhRL+qzBP2TaSv6Vifvwf/jgYlCrayjJYd8c43s9bn
saJ07DI0qyvHyo3J5SnoO16e1m5RFgMO66WycnDMRZzFx8WtCDKCAYYOJZTF5drPuWxYWG68ehAb
DwF6IQ5y2pkjq1n+BY8gYzOq2ZvSTtNO6/4Qg/w+ZNQxuNGyX7mRLlm9cDRjAFMF+cuHeqjoyddA
xEA5GfGqv72IFhy/v0PxyOYSjzwALc3FhaBEXVNLtNB6FTpkpeygrPWdn0n9965sg7sSbzujxzFR
6svv+FGPLx46Q1MFWsbyjd+dmJYuwrr5sxLKX9vBm+6EUv2LexWS34Lc2qMcd+6YZMI2UePfsWqF
B9jipSMBG3ci5HUw1vOqBw3T70kcxU1hRQ3SzLK6kVrBeAjrPNyMZlU8QCnwNvKko67dPpeQCfd5
Kox2n4fptzHXLKcRtWafV72/HepCcKGH1Y6kToprSOOaieuVFckjWpylB8DrAX08X5G1oQ1KVwzG
a6ZV1lbuknKTpl5sjyXM1knHCRDbtrWO7JUVacCEA24L+Yfgi0dQpPlioRS69aoouf44dLriSkYm
3KXk0n0+jvTXp7JwJZg8R6/s1+Tb5l222BCwO2AOvxNCL+T/Gk0cafTErJNAASKNPN9zofgvUprn
KzfDBQjsfUmCguSCoJiQPUhu55+3CuNIt8bAeoWPnD2brUjTMVREt56hMXIAxQutVYpRJvovcZfX
tt7040rX8/KiPItMKbxuUc5HJGFZ/RzSuu8FLRdekxzV1aox8se0kMpdXCHm5RlKdS9PifIoj+GI
n01jbdsgD+5qsQxW9J+uJFsmHfILB7g0e5acf40w7tRBywvjdaCQuUNe37CtKM8P0ah9aCZR2txO
CFfWNkRjpEG5WSKqMztcnV6dsJFWuyxTzFces/hKK5m3jcxcfBTAm+ySaJQPvaX/vB3z4oLCsDBb
n72xYNvCEz+P2Sco6apSb77WYqBvxjD7Vg2x6d4OsuhIzMsKIh9awZyZEqSH5a5tjM7CnqcP33Kh
6Ox8KrtNEyvjvu91/YNnVPUdBbvh3k9LzrOqDneBJAv3RWg1h7Rs1U0n9MXaUp+vu+e7iiOUKieE
SN6pF9zWRMyyRs5rrhYQwjboYHWPUddPrhR7yV2jjeIuUBQMDf6bs/PqcZvdrvBfCXLPA/YCJLlg
kTSa3iTbN4Q/e8zeO399Hs53DmJRk1GcGwOGPfOSfNvea6+9VlRFi2vEsG8GGoWrNpwuTPsH6x20
lUtgMcMhdluHzAVN9VlQFNHRyBW4LGnY7qyi7O9JW/1vaL/1XjQa+bagU3enhVmyz/tesivk9Laf
z9N5WAMXjtnSECFkUaxV9OORDofRr6IjqFpVwKpJpBfK56TCTRqOhb0EfK1dZ0F4bM2uUC5ciO/a
4qdTAoJogWst3p9L7ni6GNWxqILe6vujn1SzU5SYVg1FgUmH2lQO0emwGxCdOlZRamL/POfbyreq
Z1QZzWPsq+NNh5PHN+RBynvEaYLnboF0zTat983MXdjnTfYQNSb2Rnoo2J1OA3w/jfWuSuFvJZkm
bWMLE8s8ES03TmtULKXkEiXv/EjBWXTpPQf8WLbE6hWlIg2nQhKzIxyV0S3rFJ5yLOsucH+/bUZ5
vPBNz/c3iTWBKr6PBkn4Wapap3NTIlNy1DJMj2ost7aKEKoXQrbzdMwgKFuAYB2FBLbTKrfUqzRP
Z0spjpOOZVdQaXsZV0ZihHn0lHhS3ApDUU+kxfQ+04ZgW0XNzyGSRcTe0+jKbLN0k5tNdADS9i88
2/ntSYaO1B2HONnPWZRVZKnQZnKeHOUoUNw8KBK3qAvlUSzhaPzp/oFSSpxMnMBolG5O12+tdOUo
F3J+nKc8fxjqovyrm+KFO1MO27Axo0dJbrtNhPv2pRP2/DTDTQHIBbFpbENoGD4deqCG1cxyky42
mvJzoHFAKMYoeGKrT7I9DsVfsS8pDpFj8bP1fd01TKF2gka61Bl+vsCXZA1tMZwrUMxYFwSqAXu8
XtXyo0AXrCP1UOF1vXCN3KKDQ7xIyT/HYjgAIVYQmdEpvXREnb64JmdpnMsZ/qHKPB5bbY63TSa2
1y0NCriKGf1jJQ1s9KwWvVCOwVbGrKKHsZJvMASYd6IPhdkKyY7zMBP2UbmA9TFqIloaBbeNKXdO
RJPPFge6yY2RZrOtqRuvFb2sH0u6YS8sofMYgFOcT6ct3iK0py77+TeQMChS0ZeyJjw245C+NLFR
08UR4DFS1RYlR6gJSEKalyKu5SOdHrygBoiToRoAAMu0nY6aFSZNhH4aH7kskwc/lYx94ffiNta+
mfpftYhrQSbE03U8Z/1dnEOV/nzjnJ9SSIkCEmKV8I79rlZv08riYMVZeuR+bF11Kht7CMtLlb/z
k4BRNLYlaAxasevcGRsvY9YrIzmqYpOCy439dRKXxhYTpz9jeiwBD0MRucKNwTAMB5fTD1qHujEO
XUonY1FkdmP4lavEymsMH/1S9LDcGKdzhzSpsShqcv4StS///tuKsSJBF/C2zY5DEBgbCWxgI3RV
szMGZbDNRNC3XdN9EYzS3Ezt1D50yYhaWzeEXq2rkWfl1iXdhvPZROUOwAAdRcgn9IyfPlGUjEKt
xhlPhCPFNgPDc/CovETCPt8p+FwgCrn41vD66/Z3Q/KlqZSG7NibZXTTG73ulOaYbxqsvXaW2mku
3bF/JrDHvEJlp25B8RgRQQDO9byyqJBCMqejYChvND+Em75JZLjATfv0+ZY4T8UW1jzSrEvmR1fY
unwhioHZikkxH7sshW2MHJ4Hmgr8HVT5PpgDyRbmFmKcMnY3eTcHIDNqdoEPcDaT5vtFxqbEDQIJ
3NVMyktcavqqfBwMOXZzox/tJEf85fNXPZvJd7Ia74kcLbpta8k6YKAqFwWlPPZyHV0JjaTdiOM0
uO/aokFs+ru2KuML++b0niLCpNDEd6XUuODH9NKeLtJEUoe6w+v1NdD0G6mLHxtYFnYWSocoz359
/oLvvIn/2aN/D0bPJLLFtNMQiy0P89sexRitzaQy6F6zWYPpYrRaaQt6nWypihpOW1jTNjVbnfY1
zgerltT7IINHmhiCdsUl01/PeoMsLYaHdpe3mA+GfbNNsrZ2MjNKvLqb+ifJSC2H3Cnemvlkbiut
0ZwK3uGFu+KdcHfyLtSboaZwP4HC8OfqvInYcsLsz90BamG2z4RE8ALWyK2fVpltVpHsWdPQO4pA
B2cRgJIgMNHs+oiSiKqlxqE15MhD9Q2/NjOmf1nnDk2yPDmIRppvu2qo71jS5j6FOuC16Kw/CwSw
nllVhjurfm3HRiRcU8P4NcbWuEULRjnKsVE5YOPxD5POnthux6oA6DKSvaq2/rUZ1IE9h5rkRalI
e081GK4ugSt+Ps2nu4VZ5sss+iksrSUKXnvipO0gTZVpdIdhYZbEeov9zsBQn4+yirWXYYjyWLTk
01hS0uJzuphkBGKtVvXFw9SbMu8/WbYx5qrb9UX/ZZ6S3s4wD9tUtaDt/MhMSYGmiLAnjegOLtKb
JquzTd3prTspxiVnp/NvsNBCiSNYuBCfzNW2Mn0B8WB94OGwsLVVaZQcCl7Whc275gu8fwNKzrAG
FobrmQh4HoeNFHWaeDCHoHNRyTFcte9qu0vV9J7LmXeV/ND0FKUtHb5LhSY5pnOzMHVOqomFPWud
7vilufhoaMkdZYbhwjydgobLNAGfLRADZBxg7LXDmRpGvRghoHVIYk1zycxMR4gGOIuS1jtaR5eg
X2nhFjm3n2bDNvl8lZzGOn+PTjBFYYzC91J7Ol0kJc6uQqEH8iE1x3jfGWNrQ/grkW6Z2wuTcXaS
glcRsyISBjYqkfacDuW35VyXOF4eSCayjdpJvksYmztKKQe3GWH5hQ+7Kuy/vxsp9KJezJ8AOKsB
Faq+Ize9AkTvq1+nTFWuxFop7y2pyWwNFMGNp2xeCvvKlSDMqiPXmb+ZuyR5SJL6UnfpR68PpoCk
kUpQyUV5+vqhmAgRH0eBr1hOLgC4Zo8kQLaStKqbd8Yl3s8HM8uKB/42qCmSLCw78Le7RM7bOkgq
QzlwwPvXxIWsoWKU7qDNZpe+9LJbT896PKeWO5kDhybJdROfhr02Oias4a4pjPsZYNjtB+FRHwLd
m9UB6q1YikfRiI2NkqbSrrJqbFxNdQKoqV/kglmI/1K2TWH2iPRLmROO0qUL6cNnZI/RAQfdA9rJ
6ffQ0ywsZ1+VDkMvq09In423Q1OkMN+7YGNS691kcYGreD/HD5/vseVLn30dC2k8GJMadZzVTAhk
TIGaWxJnnSxvhkQeNjUNTX8Ug72vdgAM+GaKhC454PDp+2nGrGIULagHsw0lOzYBUJswTS5M9Qfv
wvJdyBrUkXUKbKejGGMYW2GQaocGrNJTi/ylVvtLOPAHSxdvA2iehLbigqufDiIJdSGZw6QdJD3U
rwJRCHZqV+TXepyLj388N6qpQrKhTxBgW1nNzZRACVJmhmrz0Mdem1JlrmSXfGc+WHtgtswLq49i
5bpSQeoVwl8e1UNEoLOdA8PYZkWsPQ7TkFxPRTneFCKVaqW2xAvzJb2fK6vVhx011DwU8Ylj13lf
XOht3CPXe5C60Qo90Rcm34uzNviepqx6O+RSQaRfKmk9jfr4tW4F8wnkqtrrWWT+ICSubstUt45S
GNS5M/eS/13IG+ExULTyvi1Ts7GF3Ni0qkhNPa6MyHfyNJ7/yqYw1hz43gnE9Am3YX1CO9SREx1c
gGpteWPNcrBRqh6+pzIsQk4xJiXfIcgCQQoRjFBkfTX6Gq3cZv2Tjk6dX4ZuO5djjbpkq/3wI9/4
y6r6WrGbWQljHBraSbkJwwjDvxwo0021riw8yWj06rpOgdCdyKzF7yr9FT8FtS01b5zHYRfFmdA6
iVRUeNvjXvI80Rb8rKhdqVLDK/wHVPBvwyIpUqdFGEq8qlvV+IEzHgWYqGwGj4BxiLbxHAAZx1KT
lG7iF/G1hUiJZftW1M+Ojp7cTVL5ZW5XgOW1M4q58XUaWJZ2V8vmJswjCfIPPaSC56d9M3sNym2Y
URdKinuM3m7LeiCEqRp1xorD0Opjm5hgUBUV8BC78YHrVBv9/PucwQ5qKY8FV/kg8/18ZVJ+9iNm
tDZhHYdvk9OlSgkv2qRll9dOl8EctwsrjhWArKLmhpxDMdrJYuc/Q/bW8JxK8v4Q9IL+y+pSYRcp
cXG/pChXnKrw2/sgr38qfmailpqVReKMQi+jIq77MDXTeMxd8pL2tazmIdm2Utt9MUcTO3Z51CRb
U2rjZxKm8w2SsBVV5hLpAFsq4j625zZPCNujKbyrJJg4doeRS+qUqj9fqf1cUo5W8+mBXtGtMY2q
vJtikm1b7XwFecKxnuhLFGTDEbNA2qeBUoz2WGgtpIQ4GPHWkP3qq8x6JEeWWsueMwnRH0Oo68jO
YML8GooRPE2KUtphRHFWjmZZJ09+OM+WXceRetMGopi4/RQbCY0Ko3kvt6Xv0OwQfpGyTGnt0ez1
TdDmcecAXzfaVTHPxa/PT7LT7Pj9/OemXyj56HwvhYPTQ1OYEfIExoRGx93yOiJZmNtWNQo+smUN
RDp4XV6Xq9Hm82E/CLExvObSB+zAoYEI73Tc1GhQfvM1/6Cbg3ZbRX51tHIBJ3q0p35VtebDAuli
L6CQ55ZDV7l9qvq7IJPVR1OLck82ET6aKnI/tqSJXKYSXbgZ11+GWiKnOBID0E+5fde5Rlf7slLk
SXtItD66S4Im9cw+Nhx1bgLHSlTpiXDkEuX8o0E1LmTgA3BE0L3Tz4JaMySsLuuJdo3YiWVEK4tA
nj0x9CZrY/T5z8/nYR1eLi8JKkiNcpkEbU016ku5m0ah6g/+XG1rk8x+jKcA3pNU76ACXUhh38UP
f79VGG5J3JZa5Lt3/er1KjXXJ6XX+sMw98NG1efWTWGz3odF1O9ibgan0ZrMUyxkINss9nchOZ7j
14qM53uMzAOla8xDUsvjwSsPTRnLEYos9kIkJG8t35jcuZumC7fhB5MCaWGJXt6Lamvagpo26AFo
0XBI5Enf9JlqPkiI4rPZc2knV53voQ9+idv3wczQ3IFm6lK1xU5kFWKAvAxpW+XDwarqajeZgrDr
YfjZsE4HN277S02XH4y3cAhRqF7YL4a4ip76JG0bVGXwjAj0pyiWK2qggeYkpbUP1Kn+I0ge6XhC
Cvo6AKCWLJ4U73SdZ+0cDiBU46Gphc4LwzBwdKu+lGF88E68D2AS0Tvg37q7s1egZSdjNR5oWByc
XpuyfTvoT1wH7TUp+qXN++FwBnNliUyZtK6SEa6JRhDJ42GO68yBZzJ6GiToq0kofwI8XeoxXlbA
ajMBksGnIUoD+FuzP4uxHwasi6bDYKrhBopygcZ0IL3+8QnB7YChFB8SxVRxdVDnumD6eaZNB7HV
vmtp92DJ/VswjW/G2Ofe52OtCJnvywJqr8JxtFgjn9F7g9A0xhLOyCEzps6Vkzize0OYvT5u1O1k
lOFuIOKyBbOPrvo+8jEoVkbXCLHcbfBGd0pRC92cGOHz51pnFgBu9I4sWrj0w3BTrjAxK0oxLqYj
8yAEfb8pTTyqWkE0d2LBlf/5UGfwwzKWwSkJFVMUqTyu9iElOS3Cba87dITgNlRt4aVCXf9mKHXE
HhuUUmtlhAFq9YFDj+60H9Wm3PpzmV61ROLb/8/jcC6A1FMGogZ6ulFTqYCgqIY9eIBQXc0yVy8E
jeEuC9G1nWawp6YvFKj3MPVkf1TdrJsrt5PyZhd1+XCBMnUGdb9/HfrClxW/BA+rr1P2BQJprQA8
DL/6WuzpsNBGQlkLGoKry3Nkq2GWb8UpxRk8i/q7MfKtbWXGxLLTIDp1WXsGksxbiwquYwo48zRz
anq4Ugh3XZOn+zmVs00qg6dB/BvdLkSBpU2L4QJBaHnQ0837bmgKpGAhi02zxOl37ays7wVIoAfa
PmOnKCzlLlFJsULcEWwztHwnpYRwrcbq4fMZVT5azLRlLOcUdwt44OnIYq/U3NBFf+DoKF3yuvkF
Uirh8WiIz0ofW25Tq9pm0Kpp28hjsp0y62sU+/JjN5flsdBiwxMICR0VdeAtWLBgW4mkefVAqduk
cZ9eBIuVq6mN2+FksdGr3ncKXcvs2QqLVzPtTDtjs1F1QrlWCuvuGtlcwn8jnL1SVwenraf0QZDl
Zls103Qhrjs/NlUIWXSfAui8eyKevn8SttBlh2g6aOYUb2alGEg8oz9UNuWCw0mO/JjKN1wcUujT
Uaa6EIcs0udDoBWdI9S9gZWIlV9V7Z9qAb8PtaieL86DSwi/Op1Q6idjbkXx0MHjxAaprzapmfkX
gqDzZQMQQDS8kLU5ntfGBgFFWTLxRDpAeDFtja4ney6tBzOTOu/zFXp+jcKPhn2LkQ1xCLHp6adL
FKOm/lGBvvfSTsRjxtGl7LGctL0O+HfhvD3fh4tZJISwRcuAc2X18SyQXan2G+WQ6AmOJcEkOtmk
17eiBL7nt7G4mwqxOKbifAlj+eA1oePBoV58e5ayzulrzkLdkcOHysFCevGlCdTvUiiKP4XI6lyM
xP7QNWRZJQQlEI2ptALcr13xGjU32xKh5QPe21i415GxjUxcoWWBlsjPJ5AVwbOfnm4qYRc9diqr
ApRsNYWSPgb1FPvGITSD66Yqc9OL6ja4aQvAKvpBVONljFvEtzF5MZ+LFtaIO0h9YjrzoOd7lG7g
lBcTQWjXqgS95ECaAj6AkoZjjQWWPGYkxl+Ba4PX2qBBY9eoEoJWikr+6sRWWYKNZ1lsV7WJ6G+b
ozLuBFEx6KAUOZ5dqkBYwSWqKhOu6526N4bEeIL+yN0ll5bdUGk8tG0ETXEKCtBeQlUo6cKubIzi
yfCztqM5IdRoVan6pxJ5dN0JBj68LYNLNa4+h/IXvZCU8coYJ+lLqFZPgzaif6Th8JNCGBLSr3g1
xd3WpNWgtQOu0tQtmgkOfRnxbMHYCFc4qCi1HaZt5BqlQTrcie2jFkPFB3OZenmHh0ry0hGo/6Qc
LTwMYzZj8W2U/us0ofpH/i72eOBA2NqjW0U4FYa9TyiMNbmt1TWcfHw1fcsJwbQkrpy0Ve2qsEqq
DJGGDK+UALk6iT6Mj1MlAsxpc1QuGE6QXHdpK0FnLJKvUjcJf3E6AMDRBlZynqb6TkJvyXfkUh8a
WysS2motOc6+wQ8Ci1lwTxT7pln4mkMBfakrFZUFXY/kHMEXC12yrJ6bV+Bb/M0kqFPPojgG160Q
pNt6CtrnBlvJb5IhDPW2CXMEvcNUrQHd1GHWtyZUz9hJ4aOMnt7QlvmazxFuR9pAw68NfBPeCXGv
xxeSmg/OEnpn4FNQpyVQWdczJLBnxBO6+ZBHjdMaernLk8TctKEibCb2mU3hSnINMb4QpJ3faBro
/cKqpYsJ8+R1Vh1pRTqGgnWoRvimk5joxIgXeyPOz6ul3RXgdamIQm1b7elSnX2hL1rhQHjW7rH1
abbyUCAFrWEOlGnqpUj4/MJhPOJf2jyXBG6tMzQUfmhEZi8cShPesl9Eo903yl1Dk+Hm0nl1dlwx
FOUuGp6s5SpYHcWST3Mo4pXCIWqM8Dq0pNmTQDRd0Wgp7VSK4GKpFjzFbdTet2qb/wrKIHMtbcBZ
VC+FS21pp2zLJQtaHsfAq4jLYWk/PL0ZqPR1hAmycKhnfXLbsIoemtqf9vQEGDZC2dWGrR/iuBho
+1ovATlZ3U47R5cwgY8WFsRPbmGyzEUU8fRBpFxIokAOguMgCInbqTNApd/5F7bNBxP9fjVhMwgu
BOZ8OgoodR0NRqsf5DCkv0dJQ6+ZZHmrl+24+3ymP3ghffGNpwOMzoszrzVf0yeh8DvrEKedeiUH
eeKWIaTzz0dZkaveJ1BfYBQdxhzVzbXVVGYNidkndPSocujbYhc112OWNRuO4MmTLQoXeh7K3hwM
Eqq3s+bq4SRcKB+ueP/vD7EwRqhTEe1SF1vu6N8quXFVJ4kS1OERPX+4/I2R+zdkOVO2ySK1CCAv
LNek7GfYrFld+TrTSFvu2QXmKz54tIh8/lHOQbSl0YW2k0XmYemtOn2cClWgwA8LmhqNepbRt7aC
aiPPuAG6oeBHilemXSvumyqwLklWnQ9NkY67HO2SpSF93RofyOY45pybB0HSOzeiZuVAVbecJsm+
Jo3yNhbqJcmJBRU5DYAQGkAcizZDCMs0Ep++bSx0oj4v3enVOClvKVTgpbOhqQ6hitSFG/hVr1BC
sBCt1LVITpwihyV2IbY9X+20L8NdhPkKgRHC5OlD6EVnRVEr0x4sqqGrtnGzVwW6Dz6f2A9Am9Nh
VgjRrEM8iTOGqaySSpVulLbB0XFtVLL0YAhZep+MZv2apfBg5b5Fkhi+g50mUXhX1jqNf92Ej0kV
mxdS7FVf0LIDOEm5Gik6y9xX60noGl/CSkAUDoKsFxv+W3qrilRfsjAsb1J9tryEliQ3irLayYMO
7RFhHr8JcjXSixzHrhQMwYXk86OPBZ92OecWiSBq4qdzUleWPwf9uLS4KMM2oSXF85c4V0in2Gmm
npJLLvXb1hzeYBBb96U66C5xImf+qC7WlU1qt5Y5/PHBSP72XgXizrU4vE4fq/ADWafCRBmoV1AA
bavMLWnF8y4slQ92IpnjEqyQGEAyWR0CYUZ34xiV9BEIWfwiVLPwS47kcvIwuk1FOPJS7ISUkt2g
U+bcjv282ypijOFvGSqxZctqYz1YlHsfBdgihtuUkWZL8ShGXuuPxgW0SfrgcREa4MPQ3wJavfYt
k0Lf0PPEjI/KlJh380x5TpiS4I7THSWFGYKMYgjNUxP60V7DcNgNpz7bq6KR2ImuNpuiEsutqNPD
rOF371hz1Hf2CFHhwkb/aFWBOaP6QTUNoStx9V0nA6grlEfzUE4zYrsp/s9NKld3Ki31fwWj3/8M
x1r9WgRp6zZSS+yuNSMEULodF60MmnW1AhwHvOjPqOrLHuTAhUhF2Yo6BlZPpwtLneNOUOPROrQJ
rZRaPuRuoAq+UxZWeGENr5o1/h5rsaJdkFpdZeZOx4oEpQqtbvYPJZqUV4lcB1R7m8Ghj0L3qq7N
nLjIfNy4JnQ/Ay3bdqmPgZrS46HFltgqBm5ao1SjadnTJdjkYbjPQCOeqk6e7BTY9rWvzHarWYMI
I0LkNwdm7FlGJzhBkKWHz3fL+fFNqQw5MR1PUbCXNfJe9mEhIp+SHBPIE7vBCM29VBTfPx/kPPha
iF7Emga8c6ilq2+mqr40CoOYHMNRtuwwyDQ08pLOrSVzuhRmn1+KkH8oi7AMOAQg4Z7OjxxH+SQE
fnIspVC3q06UXSHO65s6K1pPZG/sBGKqm6Ksa1dA7HFv+CPupkon2SHHlxfMmX5Pq6XkmZneuEYQ
Bx5Wf/5Wozz2HIjzxR76JfA/vcZJdWToaahGoRmwFjUBuk2DMp/jI2GjDuHZj9Iv2ThWsm0N/ZAs
dBMcSlSjPGodV/HixJNe9XUzQpDBWpHmHrXclGMR3mC0679og+GH6CvH2RPnyAgCqs3JoQ9963HI
yuRWGDmH7HkCtPByuQyf6KsQad1PKgF2baf4N7HlV5kjFS2aN0HTRN8VQ8pCyJcRy6QFdJf4xrpr
ZdHoGPyKvZnkGXKcVp8916pZpbaEtWbt6O3YIaveyPRNsXklAcZD397nUtp9Fasgh2qTtv2lDraP
PichGOc/pNElED9dAI2mCSnXYnzUcincWFpWuyWo1F8D6uceY/8pC38hz0GKRw0K5GWhlZ+OJ/gI
CkuqENP4o+uuUiH9a6KM5KhqbXnyNI7bzzfTB4E/Jc2lAEhnBSfQmr1ejIIxl1LcotzRyAA3k2kd
w86YXvqhDysPHwPjloZ+Gn9xVxSg/IgR2j19nvrChXB7rd7PwWsp8OAWAhdMCyCJ03fnN2pWWwn9
EWClvspVUX0pzMHalEO512ke2hN/aA+0DYh2YQY/qhDudmTBXxe7ur6aJS3wxImtZo3SQMxcNFtg
0diLh/kbWU92QT3o7BiC4Mj1ABuB3EzCCub0aU2I5WMat2ggZESPEfAWStND9s+I+I8k1u7Lt/y5
rd/e2tvv5X8sP/qjKKc6QsLmv/7j5G+30Y8aV+Nf7fp/nfxQ81/v/xy8Fe739vvJX7wcRGB67N7q
6emtAQ97H+Cf//P/+o//9vb+W16m8u0///1H0cHA5bcBVua/i6YtbMf/XWKNAlLyb1dN+j3/2ax/
6l9Sa5rxD/RagXd0Ah36bfmFw1vT/ue/kxVp/yBipdWKRvaljM7s/EtxzfwHZVqJNU9ERz7NjXWi
uGZBEF96rrmSaS6R/0Rx7fT2AHNiS9HbDzYChE3Ze7WgkeaAVF/7yhPGamjiJwGu7fiAbFvN9uk1
FQ3fnobRlub5+bdP9fD3cf+71NjpPfw+MG08dIERB9J3t6Z/UA5QtSao1SckEwq3QCPGxlMwvJAZ
LBH2/1w1jMJ+BUiHDsHNuHCNT3eAlvdxl5EBP86CcisY1ZsvCaETCeM+GX4GiFvu2T3e5292eh6f
j7k6j4smRdQqFsVHIliyosDYwnGfNqUYPEBWuzDYaTD992BL5Y0tDs5GlHr6goWQ+X0LV+MxzAfR
tRKEF6o0mdyot+fnTBzCzecvtwJA3gck9wZH5gKnUfA9aP4NAOm7Rqn91pAfYbQ/yb7a3NR+dQUk
ewUt5KVWJ+Eqkrt9pe787k6DkXLpCD491N4fgJNX4hJawDxInas3Vjh2yPDlR4ZSbjoVAU+UF7aV
MBi7oehw1NMbyxH7QgYAytvnZNPLKASUZR4foyi/QnSp6dsLJ+3ZnEP0o9hF1wjcEZh/q4IXYIgp
lWlkPMwqaVVEfZXydkOTT2nMO3OERHlhGs6+AgMu0jJEsIsu4Hre615vdHwz9AfYWoEzmdFzLQnX
UlZWmxJREkdo5fklzccRiSLktIbYMQaatoRyKq9kdHhcMSueg8641E91dp7wXIv1Nf2d1BoRyDid
HbQokiGjV/6hECuvT7Urerm+ZTG0MhRhpW2oizddPce7KZXq6//HN4HoQjsHcrqgnqvNXqeB0XQ9
YxtBc5MZ8S+KOcqrFIwERcZ4NCycqaB6bennUz36tYIrC1AAB/nCVvppurFGxG8/f6aP1gVathz9
C9vnDJgQZM7XoJKZJmiqD4BbIMpB95YI6tecPvULq3D98WlZYDUsCpG0cS2f//TjD5HvqwOn4JNp
dd+tSr6qS2HTC9XLOMrfaCJ6HaPebfPZv7Qa14c51U9E6rjGrIXMQ81kPXBYln47S0+q9RwZyPGb
gatmih3sA+2uF26q1sNa19YyN/VVO44iV+m/fv6l3y+M34/692eAfyBzl9DatIaHi6BW1HmQpSfQ
APPWUGAQ/6XKm06/g0HBWvhl6Jsx2ulklTmJshNe+bMdq396PK0fY3U8gbpPaYBs6lPwS1c39Q+p
20mI3feOYOz13PE7aPlO+l2vUdoCOLyw3lbgCmtsmYnfvsJqCbRFgNzBxPBDSny5C2S6OF0IPLlx
Pwi74FUl66uden5Ngei+5OlDg4D324WpWE67z6ZitRy6OMupqonSU6djdFt97WEgd2Zt9+MPmkZK
FkhtTeByl2gHZ5qK72+vSMulv4AV61SopwAfTHDDn9TMS0JHFR0qkx0syHHbz09+MMFt33E12Mlw
GzdYiA/f5uIuV/fTsEG6wcC/VlV2vfIcdm5W7iP1KkucQL+V5d3nn2jFF/rnPC25DDc319i6Dpdq
Qlcj1Cc9JfVmtLZzb9/ri9y+U3QugpNG4Y7QiBK8EvrGqX70v5orLfeE7Uhclm5KZHQ6CPg2iW2O
rJsrbugCKuBVOZ1Bt6JjdTtEPD9/5pU3wN/PvCg6EmpAFbHWwVQZmpQ1lF5+SvLtkOym77V8E/Q0
nHw1VC/NHAxgjB1ZhlF4VYw6kzsHj/PwiqJJn7vjbXjhtFt1NZ8/zyrQGmHR5YXQ8TyTE2cODGvj
zuxvg8Sbse4x6PDHnPIWgXHaNsJxk1WvsbKTpsQ2u/vgW8ZBlD5m4rUm7kR6XLRNIh6jwa4LD1Mo
w/D6Wr2u1G0ZbfXcTb8k5mPq73S8lp5okfv80y4bYr1hfv+yy23/W1BliW3bCS1fNpq/tdYOOcA0
2/rm925Cvu7PSlh8NupF4ATUA9gmJLKrz6YKIQTvfGHat47+qGyyXbH1d9at9c3YVxeqBdryy07e
bDXY6s2GolSNkDa5p25wS5oOFLutvUinXGB4RrGHvmbl+yTcqsk1OrAKUDDx0zg/oRtVTHslvu+7
u1byxNJObpaKeGFrj+LNnHjjYDemg4sdiIv0HD0n/WLQ03xRN4UETnwbo4BVFoKtDC+Nspv725A0
GyLldKMELj8c/UDhJhSe5EuOwate7399X8AKwkBSvnUxgmhTFeiBkZ6mrVXYYuVk2Oz9UL5Ak2nk
jQ8Emjm94UbhTZU4GLt8vpTeJZrPvjiXMB9+kU1ZR4bCkKpWXPLFrWAbI7HagpC7ywmM2LzPpeNN
8V2ubYvBizejtgtTZ/yp6vZgugvxpLgdqk3ob4YopiXngNySkNqYhvrZY44eMnstvZmbA5qN6rO8
i/ArQMrgjSZlOftiFU9It0rFJqxs33yZpWux3AmuWbggwJ+/5flZtKwrIioyYKRVae043TFN2VjG
HPCR0xByngOnVP4ucnoe9MAOS6eTbqtgI4/7HFD8ruvtVreV2RmbTay7YrOFkPP5Axlnd97qgVYX
r9/2SACNo/RkTg68AUE+xOrNkLjhvRA7fXpbtfd9dN+jbxtfo3KLh2gn2PKzBp6FbS8FqthWOT+D
/2bvO5YjR7Jsf2VsVu8tUAYtFm/j7gACoRhkUG9gTAporfH1c5xZ00WC2YRV9/TMa5suFpnMDAYd
rq4+57LGZzmos0OGZPGQk+DCDHknre5Hc2s8l2y6Ci+1J90nxhmnC6grRx/AP4dwE6mvTMe/12Wi
3EoJCXSivkG1mBoZbrMjbADrwjrFM4j5HXA9yAJV8C6ZlVvh5fu1eIc3fTmCJoL7qNJUEbGTP28O
olHguxIG6Uo4Wxfac/zCO6D8yORdq3qi5OggJIa43tdb7bWeSYCCsgvMPXuCIW7dAzhYPAkSy47t
FfLXt9l15Wlv9RFHTsxIft+ZtIXSeY6u8r2/y2ciXDb7xivWvIml6f4uJtEFB4lFZPvRDGwxCSMt
2tHCJLC4dU96BYgZkh2FktW1i1IuKdlg24zXNgGtH7wKRHe/X8Yv1Hr8CbiTBzC3DJ/7/ch90ApD
Y6GTVhjKV+FLHpPmJhRo5CKLYKmuPxBEZdLBSS0HQlOLqXgvE3PXXOdX2NDOy1Crp5JUhWdzaG+G
EF0bmSG43z/hoqz+p6jjtbgIIMHhghf1eY0stNsqATWTrsB4hX7vKRmvof+1SzuOaHNqb1az4vzk
LE/WxwEXlmWNjoqgTsKAeQ1XguiveclKkUxoozqR+aAiDwCrbg2CsjrPxVnI0djJRP2JdOXfzM8t
OPKO3at5LV3GT/2TdZuu2M9f3Di+73+s6hKCIujZ76MFt75GAAg2n+QXLaSArUZrjVl/fcg+DLZI
cgZzq4eNBtdtmqk4ekpHg+miAEtsPlWAZt6HRkZGFYBTwy5SJxIddCUGLRUYbEb/ujM2hXyy5k3p
H0UtQPHjrZofVBy3Hp6XBmLdcwEk68qp44/0zSFY1uCEsSB0SgRRC3YZTr55kxebomZDRFB3Gj1r
McnjFQPtl0r9454sYgv50IKtHkwIgJpS8PRNky1YTt6cYWMKvq3cCAbLr+IAFGhEO/lrbSO/RN3e
RQFyljLYyeA5ve/iB1EgBEOuglNdvvLfxKdg2voPlmTnP8od0mNCexGtZQ4Wue/fb/YfA34hrAnA
vGkVlXylI6djsjGhmuVk03WOuWsV6XHdo9bN5R14Kkki6o5crCw5lx1fdvnDEywOZl9bDQqBMOX+
us4J3KIwR+89MiXX3x+nL7Y3Nx8wYRG1LIhoLltehEE9jJPvi2cAy5KwJmm3nSrgEX1UR8gksv50
nGIx3nJeSZcbdYTxkslOzU2X2W3votn2BMY1kaYZIJpMri5TgyVwnm/6ywYlvHaUrHhPa9Ne6Gig
2zR/6PEYprQ1Qc06AFq3lYKHKAc/1Z+XMotJL66PFhez6YcYDYQ+ZkSrEUXZTtgTUSNoD2eBLVi/
yA7mQH3TDkZPfMhTogQHHbU5IcD7KKcggehMEfph0VqnlYSQJsL4tJSd70/De5Dw07FbPKn6WaVp
iQ9uugJPmoJ1qKVBuQ8Ve+7dGJHCY9h4QbErA3eqaDMTpXZzXIixlwHdeK5UVIbAxvYjeMAZU0oE
E+rDYG7nCi16EQBjkyDTMYUc3YdzR7LA7cSQosHjrAOfn1K96mg3McD5C6mgIhzVyjhn/cv3M1wU
cOGk8xmikhq4M54WWWYFNSGMu0jGDPv84rG00NUyoqPuoc28pjwoiWfBtZ9P6MLcrpHGLTK5X4de
2gsmcqEhajzOoWoblsvJ2wCLbpkV0gZXQQbYbcVR+Co5F7NdWAx5Hg2/72cKYg9PpGO/7S1H1F/Q
CnAWD4plG2v9VN5LeJeHCB2WwI4JZKMIFp/PhygUxEgX40k6IwrXVp4qutVEAJboDEcLURfKndbp
FuUHicXkaBsnjhG6EiJxgyOrpG+hNb0MTWY7HgVCi71YoL5hg84P5Ija1fBgHUQTTA/PwuP0EOAs
BvjVLQtTAv9YlUl/VSuO6rtiRq2DCfSegPokGKzcUI1QRGGiEq8jrXpnVm4bbM2aDhkciJWr9M6W
9XUVgEZGrkgGm/hC0qVW3MkBIJ3naCYYr25osO/fdJrPjuFfWCpanTCcApX24Y+uAOiN4frUd+N2
pAgQmNfCVVKQ1MQCHGDgqeBLMTdK43TmJnoIrpNDhntJRs2OTJb2bjjtusYZTaKXJOjAWnRjCXan
vnXCFvgWtPcYOvRpIpFJZBehohmLeRfqCMe/+rmH1mU9osJr2IUvlhwOH7A6f1mBhZBtrcZquhjn
vZEvW3Rx7V2AXXTvqcpMIgne9xd7Uan183Z9HG0hZNHSbxKALAbekLRe/Wxgq83MHlDJ/gRCbnSC
NkMivKYpQaVNm7syjOYtfEz4Vc/1Y5wQKBr/R7IWAVqqcb4EXNSgQQBnyF8sgagZYpTMsXRGk2al
IcDXwi/5fuJfjRU+Bvgu0SMSbMLA+X6+bnmVpFJWj9LZCEktE8EicI3bl/RHIKPakbYDm2tSlCQP
NsHd92MvQFm/L/qHsRf6QhkVsBdmGDtqiHpr3ImvZsmPoHbX3w0geAGx4URQuhg8INrTSDS48xFT
2QCX4wdEXKmt/JVS/7gQi2hbYInFEI2DdEZV3pzR4jID6U/DULK3lmr66hIt1nwRgMnR3EQAmkg6
N1O+MRME83AbmQiclLQ3oNWBJ1ccQTxM3YpYWR15oUQScBmJk49J1hVDgKsaSTDYw0AbeChgminB
yEm0FuzVa6qEb+UXefZhqxeqJEtiANs0DKw/drf1A86Y/jSbBChoFEO/hiKtKpaOBJbJ92fslxr7
47ZyMfPB+gd5R2waCdZaU64Uiak9CypXPMKAVC6mJ/W1G91SwU7PK8fpnVD164x5uh0tPZDUXUhw
KzVa1HGKEvIhNK6ZAm6qyalRGmiBiPJRN3s0AL6ui/vcmAmIPKPgPN3MgDsoD5UkAY58GhJkYJCL
RSrQVwi4jnTUfCqgW1JktA0u7e8X6tfH/4/HXcia0C+lvsXIZx9BAJWW0DON50u3SD921Qqn6i8N
C14QCz3PaxmXbVvbVEiHUi2lc97alS6RoRyppCJXgFKDfYgW7n7klOF2NfT5Dqz4sikfBl6chkoo
wNKjFZglzPaUQAcibVQlLJVBzEpFlXQ9Qz/m+Q6JkER2wDcMfEaSsLxBJJiIit1JrAE9SM7CxJvG
HboHqa2rxg6qRHXjslfPQeTEvdcPW607zKPrNysC+5dq8Y8ZLLHVJqi1hCarcKxU2iIyXeN8IBo6
xQ/AJs0h7J1Vqrwv3iQXV0AyAy7D9dGyQCOVZrUYUKR5Dg1PmdHxL943Ugf/I2dq6skdawLH6NwK
ZAbqZmoyEM46Pcj3ddAW1E6a32rZIU0PCLrJLVoHXozzwZRpLzBFJnXpVcMBLSlh99/V4kPUHZre
ntP7VPXq3JPNTWpWJJn3ZYZW2Oh+lMeIl8uIqUhXob+PmvP310D9cg8QGkcbeVQDASwPOu+FbJ4i
LQr1EYaAVR4KmHZofMa6FmFm081ua8sz2su4vMBtzbJdkHkGAPsp0rKXWkNKnfgJzUs6RMx6bS2q
vEmTHWYskVkHWw1GGIyHoyDYoOcNc/htOzChgZndSSd7rJ3G8IZ7eScSqF4sSJsyM7/8fnrvWdxP
F2AxvYUCELR5avsG01NH2+rgIVK0GimewNW6tbw+cYKK5qEdAs4AXKiMhbcDYwfyhU5z1NpBSA0V
q7A+TY1Jsu2Ddmp4iwVWy3aHZVJcgI5jiTaCW5Yu5p5ldNyo+bkWiZrSodm06ChkUjFk2jEzKLAV
WJraZFpAs9nRk6ess1v5gBB7EwH2zJCxBYFbp4BXC70kgR0m7eNYkfIR7mstg/FtJroPCIpTa3el
tYZ6/KKz+FpxmJYocsbuJSVQLUUSKm0CmEaqPcmOCN6NuT3lAeDbKAlS3UKlTXcK0HqX297jVm9X
gplfLt7iARa2Wd3LQ6tXsP/MeGNWN2V7NEA2Je+GNSqFr1pyMdLSEis1BTVRMLbR+qyFazlN95J+
KRteVZKu2Fr+Jql3RsSKgjXF5vszuSgMhhm4GHxheYmZUo0+P5PVhI7hVE+ZhcMwbkXBHfJ903vg
BNRG2/e3Ue1K8TGoXR09LHIyQi2uhc6++tmLp1kIgLlWc8mPQ+mc5bvW2JjITqCB6bl4Qd1ehfKB
Zs0m47v45Up+OGaLK4mKHhX4Q0wfBY759FL1Hqce1JU7MbvKJ5AkXnbZPVYdpos/Nn/a8UHdBxCh
gIiDXFqFt/HZPqobOUXnSzU5ZxqYVvUSfbvVNgN6yZoffKNI2ZzOKpzL7jGorHCXcPer0ZSBNQa8
oVzTNHeq/eNQg+ZAnaY3Uy7QbkESXutWf4TNN7lKNj2HgdPPg3GAxrqem7peMba+3FRMAlxIHESL
7j/mshENT9UbSiQl5zrnRRV6Ndoj1Ja7clC5yfZpp+CMoopeAS4FdbcovP28Vq0xKuhqbITnytQf
RrD92koE+kWAH5BiSnzwyErq3oJUQ3kaMqcdkupKvzbXrx7b+1OgfBTc6xZAnYsAyVibRRD4U3jW
R6QyExDlm5Ue07xrdE+tWWGibAo0EoMNDz0rNoKwb2L5bFTSTTdE88rp5bfhw5KYIkpaQI2CgghU
DQEevrDrge+v2tD3g/OIQdA3LD2HY2MQsQ3ehhq4pe934B2ctRgOFNAIwCGjB4aZZYkkusprwEsW
mHuv7HU5khxJaUEn0co3ICcmaalGm1ZWajDgZk9VAk9KEQth14jzfQGgJylB3kVUINTtIM2ekQAN
uk7bAPoKb5OjGSMIFkkbEi/UtXTF6l3m3fla8SwE6BhQuATegsXxmaYCUCFUPlzJI1Ifc4XwYS3l
qmP5iee36UETDMnLA1CXV0IWMjPIBCeokUMqgVUmhl7cTkWVkEiUPbk0A1cxdxymzWJjjMGw3tm9
pqztr/x1g9/LrNBrBflc4DYWFvMwAV4P0Ip4HnXpGGYiGSo1ZoMJBPkc+9dClAiXcoZ2HHo4Gps0
LHM7b2S00jGHoxaX7W4cESxEeekerLmT1ynozetrh4hzl0+iGJ58zJN23QwrQNd6MGx3wzESRFBQ
ZfFMV84PVyWfz4+OAixQpwGbpxv4f3GD9S62Ik1szmCVqtw4xOoHQhPBuMgNW6sjFGLF9+BY7hw0
Ug8puEOmrZElqIIrYLPVeTduBfTmA2JPvsqTxj+CNpX2waw7aKhOi7qtLlvZKGAEAdUOuJJJCqH2
mTzCu/5+KsuaTZRKo1gUncZx/3jnJEAZPjm24jBa6DJYWldxWRc7IJ5vZJiamW4cAWoyQG9VNjSN
uo02I1aqjBpnSENBC6BQyTaVErsbhHirpDGBo4p+0YoUM7ToLn8+5p/Ct/xV1MonbMu3KJj/H/Et
WPC/jm85Yq9D9CH+t8NTHT3lT7/EuuA3/MS6gEvkN04IAA5KHExE+yBGf0JdgAH/jZ9VXpcJwwSo
sb8gXWTxN2DJefc1JDbBBsojEE3RteH/+3dJ/Q19IgATBl2njioSU/0zOJfPZijEFmAuqIk2wVkJ
UY/Cy88nDX3N8mL0tfGUCAhEioL0aCSVSkFiDvKPPJ8BkEZZ1ofVOv28kn8d4sLHhMsJpYL6fAnU
NUvbu2xMNIdEb+DT3Hc9Uueo+QmrbK3fz8LYex9GAQsDgAAA5eOML+xeEC+kQyZL/amWwnwfxhlc
6HhkMHlkFgsgVQ4bNHVIoBDG3DzrKdJX389zUXTMdQKgDyh243UgHIm+0OboFNBNMwCWJ7No+41a
JpYzlJrmiBZAwHqjJdssAyzVD4OIZlUve0KCyL5SWOkmkWqNaOgPvutCJTlIrRTsgr4Mfih6vwYG
WoSz+HOi+BHJCFQlYUO+ALrFGX1mwOiVn2IlDx09j9FtLg+4hZ5pm1me+4ZYc6NSS6kgvseQiXP5
IIVhTDN1fmkBdnvO5VY5xmJdbTM/RU2rH1ubVDY6p0XhvVsCuewAPFluVLE7Dfo03EtKg5SnZiH/
00jodN+K+aMej+eVLfhcfsanBuJGmC8gl8f3MKk+n+88mwSAHdT0pIFEeVvlIPg1Zi3ai0OAsE+N
DEin1sNR9TPYVPkkOrmVjuz7h+B20h+K6f0ZQLuGWBjkOXhGl8DQotEHwP3j5DSgS+suTbW7OJBz
Wxn0zpmMCwv9r6ii1+Ha8fsydwR1ID04sY8Ett13m+VDeLQVrabX8yw4DcaEnJ4p3aVhN1Lw9wnM
jxtrE7Xh2fBRF5IFScNAG7hq03FF9WnqqPUEsR4a8kHOccqoxfJLVoEeW7l1YcTAdBqBoLKqmo2r
AOlH2/SNFJGEsxrEF408wTOF0dZEte9InTyjpTca0CdA2Ttmn06XSW1uwihz0XcTZcetdN+mMkW9
Ym3M1p9yObBhgIRCIINQDgByBJgXlgSanZTDKMjWRR1ZxhmhbbT4napVdMhnlwPD4Lcj0cxF+Hsg
ebE4MByKoDDM+QLE/t4YdKhiBwPa1swa0iVa7EhtPT4ppfoj6gyILX0iWWeuAZMWluv7U6BXMoD/
2B+EbJfM40JSh3lfzPJFrvjiEY7iXpzH9AHoOfPU+qVagwQqkfZyFqMaNhb7H5pWoQqzKw0TB6dK
igdNO4SNNRS0RbfZzja1WvYApWrQ3zpW+03YVlyXqPXj3NXKShjlq4yFY2ig4hW2NxQZuoV+PmFB
AWaGOrHA6p1p+1qIgodGwdmKAcqZYIJPfUD6zooPcdUUB2B9Adwcx973jB58nY4achL+KZQetUFv
Dkii+S1KGqfgkPviqo/52d7mSw0gKfduALg0EHvit+XDhZStMUErNCDflTirrgBka92h8g3kfxPJ
EYQA3Eh9buzAlDreZEWJBcwkeNxRb0LUVjEQD2iGgWRsmcXtBbr2oSI5z62evIurf5l1/84Dwn/d
rKPFc9H82//Zvb6mUR78319ZdfwX/LTqLB1QZJht6JYD6Qr7DJf7p1WHV8B/BVI+oPwBXubZ6P+E
L0vSbyZvDcjbrACJpuI9vxt1giT/Bowa3gCBDXuBY9T+E779u0UF5DdsasC5f2FhvbeN+iB34fzA
luPKHA2odRRacJX04aTNahynI+jQXR3U7Vq/i4NNVO9M+QJmVlszHc5Efk5zkZQoMFbFzdhudGWn
I2cy5UgdIj0zM7SvAOf1ELIyQonlBgQkir6tTXTFsnXVBjdqg5Qi97bQhdkV/E0NVI4BWNM+k2OE
1FmoO0a8RaBfGfa+7qFJp99R0E6iRUg27srZiwrH7zfRdJ3VHUHnkp1x21xnL+OT9jY+5a6gHqfs
MoofJsCN/JUy5ncg0XcrtDB8ZQRaaj9UZdcU7OZxejXuisfqUdaphlR1HxLjh1Qy40fxWDx2r3lI
EgSIf8B9D88ZDXynm15RdQXPz1R4DZ5WgCt818XPeqLA+0ePlUOjUDD+ToXXJq4UgJPnIRXepgTp
P9RCjvFpmFbMjHfGx2+mtAweGWnZKH6ATR+Me3T0NdONaO404aaUTxDdx/lNuDTvu312Pd8mD4oN
AEPy0KLorEflCdpwoPcItZCIuRqAbfff4XANUfDGD5fqF2dz9TEXoZL/ocdcOyBLLvJ/ggOyJhWW
bZb+90mFhYLmYtOCH4xiVxiAIEJaGH6ZhL6feqYrbpSjWKJP0YkJfUJogh7jydSa9vc3YW20hZD+
O0dbGnrvk+Oco6ihR5tiVDt+1gm1OheBit6lbkd1d6KDDTefxQyXnlo2RDyd8aHRiAVOwAKmrYgn
lFJigIV8AkPkXx5gWf2XpQk4zUDl76ruYIvgYyCgD4Z9CZI51P1p9xNt98BKtIi6XZtP44tfEflG
5lzxBF9BzCyIJNmWZ0tEbyoazGghQ5Qf0TYbAZBjEv71JnsNLluJgpEsKGhyIxwVg7S76EYcCL7D
1+S136Ti739RS/QdAtEzQUESorZdTAwbDnjt20ljg6249al+DR7pNwTfhBvhEF+hlr6Bh74NTsHD
/FSCsV+l+XFg/VWgouiA7gGr3de3Ojo/pWRv1ES/l26bl95NLqa7YRew7KoiekqiK3SLUjVe53ut
OGNBkJudU1poBFTCIKeYH2IP8GgBZEtvIV59K5/z5/K5jsmAWnqw16OW6vgiHhWo3d6eJDwwelTe
pEjRBjRNXDDl1hobUfNgkvxR3kUM3jZQU1NIunPr+iWLUhruxJCkK8Gd9W1eyPd/bfM/4zavSZNl
iPq/WppwSfxFliC0h6yFiVi5snD7qn6UzHBKAUOWg9dBVk/TWEWkNZp5A5Z9mQqKuoavWRtyoRz+
K4ZcFFPxPAaoIBEgRgCFu+ZfcmKanFSWkqtuY090ZA29vpvt8EjXgAirAy2UQ/K3DrTIOf2cESIN
cEpUeCdwTT5roUguQtlsgB/vfd+nilmAABTBISqr8UaOxtFpyjHYGFajozmiPzsCKOBJrSeoFqkn
tE6RhIrJ+ZR5kxKW21AAl4EaccjbHFaOPkHy1seqBJmcbkIkx36Sgy7gepTV1BGTNv3pK/9VR2vB
rPB1OgsdnjcJ2opEseoCyomWsAMB2BbcCgPgpOC9M2nag1aDpRGDMgOsA2SP9yNgBdUJisPvCXpb
GuMhf0ozAu5vgIlWlO4vr+nH5V7sK3giRStG6MYFWrP0kC1CJ8SUoAVjfK4vzHt9Y27k+xK+gXkx
/OgPo1sfopVK57UtXyKJ/sm3fJnq/e/ecn7ilpLxw44vsysFOhKJsgAzr3qqAgLmjvKp6Uh4WCv7
XTtaS9qLf8TRWpvrIoL6N891UZfx85obEucRQkoO/y2kFro6oFvskKju/b1ILy4C0pKHh5vzeSUq
8b45y837OM5CnARmrvfgc8d13QZXrYfqByJufTfYtN6P0qs9FWa7TmEgew0ZiSu4QF+TksC225fH
nDw9bRnIUGzAF0oiwTItyZ1KdJKTY0sHYq0a9Ysy/68Ls5Qv9WgiTA/5UswkuYL8Q91gd2k5IZoW
2gmoJyja0M40j2h+WYJGoxZRiUsNECHcGN737tTas7wnBD8EvYJ/4LOsHZhlOdHfemB+qbc/HJh3
UMCHOWthgFBkhgPTOy2U4LZ59KBkCle1UFELMpAV6351jZXP6ntAGF0Ua+x3y8bnbGTWRXpdRVST
OeI4RCvjnnIuE4PEGyVCwvAa/CPAZ1es8gkSa12z8kBrN+Z9Iz4swP/4jVndMV7G8uGB/94dW8BC
vtzQL4wgemf1SYQTkgP44opwi6m/UdG85g1UYAkBZ4/wd5+Shbj8h5+S1UVYyNXmv2ARfhVAREm9
pYE+VEY8SVmIRiVOpHloStVl7LEgj6UzuIfHjLTs3okZeQ1s0rCGmRcP9LKxFbI5n4+gNCAT2+wm
er9hm5uYbL4XkeDz/oV18OGhlhADdL0w0QMEDyW6BgF4EIEg/RL9l5zwWne7ifQsBHbQabbFrtni
It/rB3BYXIK29hk/yRFaE65+6yjkVnBeqo3yoLGOWhufVhvgKG3zxodzcunbl7cplU66PW0RL9l4
AkXvHqZ7CKShbNxkkQsyL4pPuyXuCYRUzrgLndeZAiBAG1bar2hHqBD1+oTQlGDDdn4tDj5TTy15
FajrJS6IqLCAOqH2Q0sS/PqEmi8me0XhKrFpTbYN853wB1T1j8BtHBBv4IclN6LPJ+1Asv3JZCgL
sz1wYnoGLfEcOkuJ3ThooO31FK24PRU/0TgW2EX8fX4XYUidaVfGkYfLJFf07uK3dts5dz0dt5jP
c0KfdbZ/GNjd0SR3CG/Ru9NVRl0VwwGq7w0MkHXi3uGlPQrTtO3WNgl+XNmmPPYmOoWXk+3xfHmZ
EfSBdDQA3HeNzT/uB5qQ3ct4AVSI09GaNXbLdh19uZUh+lFHD+Ue0xcN78vwrprle3Qzde53HTmk
noZTBwXBBnp/2MVezSob0aGLcL/L9/yXgbvFCb1h299Xb+i+WxZkoNM23sdeV+NbZH5It42p4Iwn
GeHDeA8Kqgs+LH9CNM/G521C0DMNw78cHzTXvzDJ0+atI7e34mXE4pGIhFR7QCyxxqXdMPHefki8
1tZJbxfeA5o3MqARt4NjHLDMAh2JFxB3IhPZ5HQzYH4rN4Gbhl8srT9uJ8/FfRTDZTeHusRvp0Ya
O8VMMYGD4xVuRC4OI5udfD/Y7GS4oNHaPjSeLW3xiM7k2JStWH1rkmKZF/5vkRRr67NQ9Kh2rNqx
fl8ffqj8A4gS7YNAGlLRR1DYMVCV0e3TtKe24uIOgITCCU777fZ8ubI860JrYeb/S2j9S2j97xRa
C9vxH3kp1+TDIgD7j5SfYP36hTDnXRXA/w5zCz1APwtzAWTKcwhKRegmgPeZ6HL92Ni90zud3dmz
M+PP7HZ0Rge5J8pfm7YVtCQa1OB7npHir010doqn3APywAE9CZOpxDRHtkMK2lQ7smMGys6NcdVv
+g3QowwGDbPwZwSLWrtExkfuqFE7+S34KahO9h2ze1vb9vZTwCxm2lyT6m7sDbZwBjXnvmeSA4g2
LWnGkKeBzw6LIYVVA2l6jElIbp4U+gTm7ncXH0aD+5pR81RAO14l7ulKZShWwsdVQfdyByZI61g9
K+5M99C0Odmf9ncPOoICIdmkMB9uQSNH5netDTX9srvVYCsgnmEQWIAT1chlR174erzxBzq/QX3j
9QGvc6Pi5eUF2dAtjW0gCZ3UzWC8qmRyOqe0+bKErLkBW4+jO+jm5HKjwKQoW3O/19s/kXlLxf1x
rxemfGSOaMBeF4j8Y/c6rB6g9fjkO69AlfOd3PWMZzj5NqrbwS49EFm4pTcyAMMdNNOxZQRRSljh
ka1tUiewQyfG33LE1zMbvDrYcIUZTojt5/9WuaEjIJgRO5GNunu8jp92ChrZ8yZzE7w6bpIDfN7S
YuIFqEZ6W3RmmKCJU+2ne1R14X/1QnJre3Aab7YnBkvft2UiO6Ot0QDWNOja+GTwIeGpItvHNHR8
ggvJ05gBi7uyO5rtKkDbdVdyRASC0PzFARkuxTsROK5xwBKncFoqb0pKc9TT2OGGVNeiNx+Vy2Jf
efK+dWloByynCACTGY8jbfNNRAjMc7tycyezncFrj+1RdESWb/GbDpcMvNEUvYnwrmIHalFcH3gA
DJxMMCRhGNLoFuzZDPw9bMRv7JFNbklEVZzj1m6xFDvEnWCAym5hm7aOTwMTgtHOLw8CAxtjb+0j
Z2NRYNSup4vOIZEXeBRwZ3etJnZdVCy8sn+Jin9aUQGAxfdqYens+iCcTSIToqJ3GgiKxtbdHgJ/
dPzL8XfF4OMuyZAR/BXt3ne5fEDDanvCDQRREJ1QJZGz2MlcgT73cFhxaG0vAh7ovoE70LHZzhj6
JeMDvFg0dbcsP7SHwdPvR5xnlfiIw87b6QJlBwy3IrBzR4H1DP8Ct3eiSP7jV6oXIjnK9+FVS1Ng
tVsXFHJb2VFcVF954bHwkNSn5vvNgbRbK0MxVtTn0heq+9jMw6FWXQUhAX6jOwpP/jBQrh47W3ue
nZ6VUIuzo92n3gyppEJCogPd+1eF6VQiOu3clGVYvYaC9po1buyEWLcA3weQlGg9yHw24s/ALtxg
G9mp07iVK/3gsjeBZM0hX2NWuOGZvw/90/C+wI4uIyhflNSx6oD3QfZKP/hvkDaxU+H9IcPe2Bn1
mYAF73eZy3/q5082r/wnCnyEDv8abEHVuJU2lYs/MWJkg6/MzfDcEfYldcBAj68JniyxM7t08EyY
Yw4tkDodnoBLfZ+hPzDGxOchc/l8eOQi2MZsBmE01xX8TzwnZgICacZHfv+84HqCvw/C9thvMohc
LnYNGBAGAgoRPSVeBpthP1NuP4D+7VLbNl56FV+p94UH8Q3d2h6ba2k7sNExXQRs3o2cEZ49N2Y0
fEisc3PsgkpDmkDLdTY0BuS3bqdu8S6jC9YeZxvSnXLtImO/gg0/jyP2QMQt8e2StrSmIkPz6iuN
SkgogK7XFk6RkzjgD7BZfAlKLiIwAeqdq64KCgEEAva0Sd0AKm1yJoaWBm7rIJLw08DC/XK4qg5d
Hqcwcb4MFtv51cQkujed8k2DYeHT8ODDaAAd/Qm53W3A0K2dCG6KKE/umlexGzGoeR96zacwSgBG
pnaNldOwkkjJWIgCFVQ4GK5GLbfywH+7N9zzoYKqrKHGDgN0KHiQWE0Tdi85GibdYIEau8Sx5/fL
tyMUPyUO+rejEGq32VneQG75DMEpwh8Zj8823Qb5XKjcDhcET8tqu2MFQlulbVxaeALLtWwC1dcT
YiBqMNObjQ89D7tsg1C413jKttlLrnyvPuvPDZueA5zMhiV7c99vPPjVBQUQgqD8icL8ysgOoRx2
mJ17p7eFA7YWlicgom50Erajm9r0LYd8eHtL6eUL0un0fHN8isnNzUBeYPX52DDabeIb/ch23NqT
yEyueIilIdd8lArfFBgL9FDEQLiH23q31qZmCIMwfswqe9hYpwA7bGKlKtjTE44W31KNmfjx2kG8
yQUz+a7AxnBZyFfLx9ZUOAcoYGfIC8Hq2aPwCuG9wVG24WaLneTmeIHlR18WHCZky3GEfIrelfg+
xhtSCNfZrmBnUsMtPHQMwsIpW/1eQGgodzEtepSZRicszJ6GGx7eI7bl2oqdXQQXb4WdwIjwcfaB
9MfR5FPgghr039hI/qi6HeLXCCshCzR1WVE9/PUPUX61NKOyHxvkSd6jdZUtv/sk/MJyC5VfCmRQ
3v2T8Z77HvxCF0coHyfYyLbmzKy+Bj86U6m0lyBgu2OwM/D31hOBTCfBRqX87ur0wM1UbV86PyTS
3UCKsfzi3VKFVONyDBarkzvJFiQukHewXi+nm86tzykDHYsLTnj8G5eGkMQ7kM1tuGSOIYEL6Cou
62D5IraZ8CpBfMDNsEqqXoyX8lk+R/vuQTpqh2QfeGhocle4IxHwLsvmIVJEVk8WfAMuC7kc/g/2
rrO5cmO5/pVX/o5XAAZhUGW7ykg3MIF5d7+gyCUJDHIGBr/eZ66eSyR434VXli2pvEVppWWa1NPT
fTocxcbchJbFy5BuUtxbA7rwl9+NFs7ogodqHnhMGmxYiM028ikumTglATDCtj5TPJQvPYw+vgtw
7oCfGYPBMXbTGTTzJruNPDHHbgvA1gVw13mwYIv7yM1gYwOXfhwfm03v1rA7GfRbit8PKfCSDYV6
SXCJOR7tGdL01DgOzOoG4olzwgmimfoz+g7ic+o1/Djcf+ECJRtlBzQUUgi4VFi3+O/gi5NG112Y
Gz1MDXTFAZ4u/g8wI578Gok8DcBYeKcQRNgMG3bFgXGChdYvNhnuDYV6xIeXQGnXEGDxKPfYjBhS
rQAfBxEGjGruWhs0OIfmvEQupG+eC5AWfX+hxiLY7viSq9ol/oS74QtLHD1c8KoIoLXzJm+Gr2DB
5yC2uMLiulpQ2Bbc1Ag7AnJi7BkJ8keouV3o5HBncFaQhByqTTi8cDyRMSoCGB1+v3B3+p1sO9Dg
uE7omImPw86gz73lml/HM2kHlgJoA3z42R6cw461Ky5lJEsWD8Nev8BxCdDdjp+kazzkXniLJuJC
lC5DFz0dofGEKFKkq/7yoE529ZhiCsKJ0C+pS/CveFzT+3An3eBhPsvvh+10Jh5mIXDiN0hwTUCH
DYGEUeKD6GUrnMEZl+gZnne7a1H+wGy8Q/gQp5FAaav+ueqb3nchyAxGwbhBxTvmkmML8vP5or+q
NlvmF46TvfYAqilOt0cgpMb5WS6DKHcbdN+ubecFcowNErut3cQbIdXCQ64fxW7jVYSzA1m/E8+Q
dCe+V3yWOu1W/L++SzbqjXg5hTcYb+BGwRvEdzsQuxWDcNXHXjYO+elj//Sx+zwoWdG1KEhfcycW
cD1o0LpZ9ICDwRz74uFoYeQ9CTWpXqwlZRqrzouYzbuX9qfz8tN5+em8/HRefjov/6x4VCCgJwD2
Q7T6nUJVpDyPLKG+kWoATHq3MWETrxQBro2xCNj8pjHWnbBFqOCnE/bTCfvphMHu+umE/fFO2KoV
vQhU/Y+saHNFHy9LNGS5TnNrQqQErBeHuEe1E4Hz4pxcicCqyBxD/NEGWIHorn6IIVbwTU3gxrOr
eSriGOCJ9GbgMALf/gU1Qp4edb+/Clw2dV5Ly5ZfHuc94G3US3r6ZgRs0APEmZD0WLoR0t8EICMw
j19w1jPhH6/lfa2udJH39ddd6Wr4a1kJ8v80/KVYR4XfQE8WBQ1kwEi98FfHZlAVdeiE8AOtA14n
MLeHh5cH7jwDVC2R/PCAT1Qu0PQzpAmO+JMIaF3gfcChdrP7fDPbVzW+tXUAqt9J9hVSCfbFVXHV
btBG51ENyCW5mK61u8qrAGjXyBwxEa5qAS3ZQRB8zxAqDIBqZnYAKGrez3t5h5zU/bypXR1Qf++X
QEdjX3HKHUcya+2Kqo8JznXs2/hp0Nrvv2a2ef32dhvbtwgDYK6S+8Lc6zfEANBMF59AAgHyPB5E
2qbknz2cAfg+7+3QeXlJHOR+IPIH9P+hcR8A3gEX1MWCkcKJrBAws2BH8BWx+usH7MVhj/CbOx9/
4DtEUsH1y+lkj+Mo+ruTWfj2GUutlKa9hlxl8XGGkI/zbfTAkmR/MW3/DoU4j4Md2TeTfXeoZd8g
edn2zm3kv5wjg+YeNTJeBHpPhpCHCNsNCK74YHoByMcQmMBaEmCuDy9IteGHXXtD7kvivfGVdNND
CPWTUf1uJYt0qYlwSZ/Qd3JjfKu+hK9Is96Me/OWPRnX8rV6PQWtZ6LpceyqSLFEt3rLnhRHmm3z
gt6iOFBT0TJEVNNMz+V3A0E+VzCQohkt+J9SB4WD6rXhDaO9xh5ORJrnqXkvDHWrb80BFObIE79U
0P3efRUh0Nz5riBm5EY2u2CRc5/7wHQ9yU1v09v4QrVF5I4hIiQwbZEffFoqDgV2p+a0MOu7JtJI
WonYCiJUmoNIFEIhxO/OKfK4RDwPCTF2uz3kmjggjQZPbolMIOVx9PfIXULFFCKbiAK2h6AMgcwn
mCpyYhAjGhHCzC4QM4LVVGz0ryhRXREF9AJa2dPFy54UsWwyCfMX0QKK+YogLeIGFyLlhyNkK6ID
Ij5UIHFp9KIbkb40IBIXPiD2g3y07kpko7X3Gf4rwtsiyBwi/CzC6SKdSYS/RZK9kHd0FkT0fdNU
XqS55Dq6ayywN7s1sQsAz3ybIP0aTChIyWbnE1C6J+Nq9rYi5Yc6FZ57BH5xihSB0xZxv8E/hNMA
QosZZ7vpkJZkuSny17Qrka8weGQvw0QoECh+qzbj2ctL6L293Z+/5puboEjtorBx/6CjmIs/YtzB
2zfLbZGhJtBxgXmLd1/8OQL5RtwagQI0PcbfRRRIYOUILwJcbw7xZIRs/4fipS5aBvZawUJOIPK5
LR9yEFCvuxXbO96TbW2L6BmzY4dBlUDx7vfQGLeVw+3KuZft+9y9v78tEeQ4rBA68frlpUDtndCR
p+/BcQvxV51yKNB856jLU4HGtD0mWt9kV5oBqwuZZhvwsYkssE2DQ5rP1ceVQddey0OF2LtRf76W
/1ev5ao8LFL2fxd5WFPG6sJ4+uNuy5raPSQRvxPcn2r3z6V2FxbSn+xVXzOUDo0i3knX/4WhtGZ0
Hvr+vpvTn8XoXDP7l6y+f16z3zzW8oqapio6iqEFLlloR72sIzQdgalHr78NyNy5Kqft7qq4bS+U
LZK83VdkUniZ/ZpeRLDkkHvg9vdIo3fYHubFNt8jt8dGsg/cu++To29a5JKhZ9XG8OeLEkhMYiNR
b7hID3kVhSOqDGKQixcbljrxdbUpCzu5bmr7OoOnh2LNFVN2dXkL/+wvtjzjaCBbMDQq4MAAkfsi
iQuNeHPWCQNL5k5x1yNFRns03S/CNBe5sJMLY9xp7uB+wAFJt+mZccgVrZ3+QuSBJr4oExnQvUZw
HfYmEq2QtyeKB9zkCklWfn5hweUXKUc9IuQi4RKpPA7BmUbOtIlQQVCCP83Y6IqPvrqnDbnVxS2s
hb/U4g7UJJ9cxHcnt7h3XE6jQtUG9OswAXacXT8A13j4Aj8auXcyUJDNJtCAuAzOAZ0MNsF1hXIZ
xYE/suJOiGfr1EwWV6QO0cko0zGTK3+3vz19hqvLXLyZ/4vL1MWOnlrnAijQScmMvgFUU3silzS9
RANv2wf7hv0swJfn3aVqP30930SoH2X73SUgG3SnwVeunpHsiG8rHWBoAlbg3jeyaXeanwfqubE1
zug2v406e42bSszo1IwXMMIcWmZJJ8wYvW39MwB6pw/nQJ1w6vcv3PwuLbVSNaE9GgvNoGywX6UP
z6KYTDkHxS/+WyADU9+KDE2RiZ65ytZXzkTauPDgYz92b9ocPHMNqvKBWIznxEGfeKAXxMluZq+x
kZxmD6MX3pye+Mq+LCkB+8mQJfBww/+9/orSses1B/v4q/Hr5VyyZ1b1FHekxgBnYLiGBICHCkJR
AtsDhCrZd0IyQMjoPANX9Xf2BpVsBT6h+88z0L1X/PMaoNfNfWN/rWDTNjZmiYI2gRDG8ML3jX2D
txAFTrfA8d5kW0Za3tvK6ZJFc/1DZzb6bhGLt0GqZimRYywCWoVj8l8s+0sNAFigxd8uxGcGtxbp
rHjgO+/8qzg8adPY7unDWrt31kKN//nvnSU0yTur9Efv3Zr4LhTu7y++C6X71xTfhbr+3xLfldfR
WujgH3od1xTwAcl6J2h/GgV8tGEepQhEmbJG0PlxgUAWqaS0ujFqm+cY5UntpkTjHoCNj9B1zi1M
lHvoOxe1FCJItVK5oMhCYXx+tn4dfBEgzeZOLSUyob42d+rLBBVFM2phuXdx6Ox1lXtkWyDZXqTz
WyimmtBsCnmetzoKoZ7PmtuosUHqGoM0D84MCEd9oeHRU4NsQXH4FSnp/uWljHWo7luCVQwbClLU
Ep5Mjqqc0iXOrYz/5btpI0qNEgD2zJe3CfqHRKgiQZBGAK2Jp25T+D+5n3jg4nLwRVR/gEnHVl3Z
Vd0nYUfX+MJpZYu+myubs9D6vGboQhniZFwTldQcxTRC45+VeHo4zErxVxmq/+KbfKimEbU1qDbG
Z0z7y39FsUQV9oTacuKLN6K0RW3ANws/WePTwmoSlTiiHlH8tm+1ja/98hEH4nvQPxhO4R1KwJDE
L9L8KwQzEDL0VAQHKSqiZmdCeZeIsqPllvg70v1RkYSycBMVA8OhwGLET6F2qrCtzS/Z+8pewQM1
oR/N6S37J+/Tr+K0eJ/ySMn7MoU4yfCSavs5sne1c3MXwdSDadjaheuLTwgZyb1i9+3bI3cfiYPO
dRWMnqenF3SwwRue2C/Xb3sGqa+cGMKQu2tnuyr4i3fp/5PgH20b9V4jLR7VugmLoQKLIiCKZ2YL
pEJ8iEMT5lvi3+3uUEOEWiIUkB+MfobzvXt+Br2zff328IDWA6+vFL2fUvjD4U5YeKinPd+/vb2h
lvB267xJCMeKw92DBxj32blFiR5DiU6FOrxigwI3Ea9N9rexx+0Vnbe6usWL/tda3brSWrz1P5XW
qtJamCV/mNJatRQWPubvaikcNbRBa6iA0EZRyZIeNgwNlvEJbyFeqRbXPYILj9eqhErYPxm+bGf7
FR19tOUsfTfkYrlMlTojUTFkbCovk0zRlYI2IGDpnrUY5aeDMmzyRGncNM1zv5jRI1VT0GpUS21L
1r6MIxrt13nROpJcBfmgPldx7QwFbza6mYLjbhzktRkfNRh+nbG2MOXyJE31sIXiRCeSAXW4SMmJ
nWoH1vML4IMdCnu3FdqA3D+JpIT9ZYT+/Csv8JLd7xdP9d0UFgZd3pgaNzRMAY61UNE3kScK5UQ7
u8wWbWFE3WCEPKFrWFe3bxlyIU7bAKqwij6ZlO9msLCa8qlv07jGDC6Ed/xyfSEaIl756OnXwUI5
v98n9vXKkGv7vjQ7fv99P3QyP7XqhT3RVn03ShJWrfg1LDnkhdUOsC9AHTXSCurNjPsiGiOgk89g
j+4l6viEaZjb1wWyCZiLBAm+xZEI61cH7A+UA0lKbw+nd+q4rnt3OIunfaKDJKkFpvmA1/pZWJiw
ymB2AtIQJu0XdzM46EdU2YFosvhdQ2Mh0bZxc9kIP0QUdm+3d8ISEFMfBR7joBD94eHt9u30TFcF
WZz5O3/u9xfk1SNdvKR/0JGuqUnBWvZ+o/54Nbl2Wxd6HfSTZEwryGBuXwTn29Nys/LLl7nNP/bL
D0QTJ275IT/inVAmEwhowxFPEm5LiwusoE0JGpM46UXy2NnnogqeOdlliZSqHi3H0F8D7b4q+xLN
GUTG04uIOHz1Tq947U4vM3//uDutrBgRyybyv4cRsfIaHTbv3Yn9Dq/RqpAsdGw+M8OsGiEksoNW
YhESeWEt4QUA9SNa34o3QbK/TS58/o2OJDoOACT1w0vkIm6Qy3iL2nxnxTJZndNSm/4Z5rTQr7/n
ZfohOsz/6NuuecpA9v03u29en/q/lW9/u+2eOtZ27Hv7rx8ozP/941/B2/iPsdyn7unDX7yiYx2/
7l8bfvPa9ln3XxSP4jv/u1/82+vht9zx6vXf/uV72Red+G0RKwtwVR6+tHv5t38R8Yt/Tn15W2Zl
XhbHKC/FD/6DyNyU/w4KBDCGG7KiH4gt/8Fjrut/1+EBaBoxZBCcvuMxl/S/y9SULXB+I7EehGo4
0XeUlyC/FRTn4Dc3YICTH6G8VIRF904RIxQDElsdZLDgegZB+jKq1BTZFHIzZ0Hea+q+reTcN8D/
6iaJATKzNhz2Shv2btK16G8BDmgv7djkp0mJ3Hij7zeCIHcFWFhqt8OcwPUJl8XSTaR/LKx/M4+m
TrOGJEi7yvwSaqWCVtD6lN2RMgtfR561AOSS/ELXJlB96boZXRtEiWV70kdwcRadIriziXKX8KxA
X2aNgdKDT0lcOkVWjN/fnXnwy16952VXj22hZWkK2NlBVEuWgDlJ695IVc6CTO4s2S2HsbprhrJG
eDIzpYDyuKJ2zSt07mD5cDNxvUS6QmQ86+mgXsqTot4PFZ3u9InMOrpIZ81rFpfhRpqM8JqrVvqm
hgP7rmvxfM/btLpN1elGjgfp4fRChGW9FAXLMoWMWiYxrYW6VeKukbW4YYGhjskOPEBoSaIjieL0
KOK3LEaB0KoqSJNReqqbC/seTCGgvugmCFwjAcjWFDTynOr6rElYvOLDLUwYIUcWaOxBR21pRLWW
JMfo329V1MCCJNa/ZYMOpqtQvWglpbMbS7//8XUBRBLcWrIpyLU+Wo9jrWtqH2ssiCuTgJCv67yi
SOiFkrfT+emhjhwUiJtNzdBArWKRpXesahbL57lJAiRnMn/UyOjNvB7d3zAKNAPovEHVKx/E/t2D
z3NdZghqJ0EW5YmP72i8iUpryVCf1yJ4ezGMDDZgy1gmAKqKMYbTrCSBpctIcujr3g9poq6s5UBi
8lHqdBF1Bn0j4kIE/GAfT6ebNMaKOIUozAaauKl5vJWg02w2ybYZgcV+rlXVNjlFeGACeTTJyuni
9H4K92E5BVREgc0drPKGuWxXnuhFYhpDCgrbWH3rq6TZEJRPbeI4Gl1tZr0zDA1zu9Jcu3FHtpgS
7LKuY4spHpyPa6dZFg6ZSpOgKfrI7eMMPW/Luvrhy6ZTXQEFM/iTEYIzhZZ8Jy60A5+DqrIkkEG9
5uiD/qTy4lHKCreOppU6+GNbiQdTBYqmov5siaGh8WLMW61Kgq7JFK8ZOt2bC1mya1rFLpms+nzW
tMHOcqNcE6SF5Q0h0uH1Q6OYUJMqTvLjMoe4p8UYtllAp29pO1xonHgji2yayLs+l+4SkISpUehM
BZowmbKXz7cxT54aJbcnXoGh3nTT/uW0ZH0+YMNUNNBjq7AUYGsstt4Y6ljVyzkOrExiD5aUWDeJ
Hjab06Moi6xMLN0w8SqY4L0XRy0v5CgkHdh9+zgRLxqiDMRKnXE0uu1oKcxp49jcmpOUfDWavvQ0
Q7W2SRO2fqWVk3N6Jp+P3zApESINVnjI9VLVKlpDwyFJgjhW0m1VkQ5WiTx5WS7HTigXmq+zmd2o
ZhOvjPz5RcHIOmQAAWCLWksq4JygBUM1QfCm2OJeyZnmMqMcPCu39KuCJfLKnouVfNQZBjVgWxBD
bDtdjqcq7ZjrEVbKho7dzWRED7t2kio00RqJLqHAjRSJk/I630kZqo6KMJpXlnzs2GGLqrAQ8dhr
eA0+SnzFGeFalyeBWSnWGelatDKDzWJXfatCZ6XFrg+b7jaZTGSjxYbh0IGhLTZ4BlfsQvJZAKls
KXjKiS705xI06CuFdwPPu4CxDo8FWpebyG9L1BJF14OiNl4i5Rm6yllldCZJjWfwAUH1uhnLyim1
nKMndS4NgRZmReiVYQ7wuugTWbPLyFCrLW0nA63MWsIsO+1Cet50hfq1LOLYjXhkUTufiu6LOWjT
TZ70FKVdasNf5WlmbzW10ruxb7lh06hq3qqe98YPK1jYxOIO4gOXXV6cA7O6SMvjtA1KaVCdNoOp
2Sogg4z12bIRrSK3p2/ZZ0MNT79MkcGrUAMG2wIAJ+ZAjaSe2oA0dbXVYwKWXW5mdlLKun96qM8K
DENBcYE8WjYtnO9HEVP6quadrLQBw1O8l1LwEpuJbPyWUQxZPFIWgYW70F8170WHNgkLkglkZaoe
JS0dfssgpmlY8PeI8Pc+LiWuh9gYSNkFPVdLP5sj1ebWzNwf3jACISA6Fc+tvDRnuFRXqp50XaBF
auYpQ/icxmTtRT9yKoSqigIbnRACnf9xKZR3cddWrA8ytUfy9jS8DrxvVqT683tKCew+eKEwnOF7
LHy9Dq+71Zm8DxKryXaRzputZMnZDu4nUP6Z5M48GmsPyLGVCeeaahRnBPaDjyszzFonJicYVO7A
7KUPoDmgWbKytCMXCDY/qHZxg3Tlk1TnhdLo1tQ0QcoG7lh1gm6t2AB4qXqxIg9H3HiKjCfNpHB2
CIH4fVwRyVs6kHlqgqTkaAoqZ6bXJ5PiV70ZXoRqZ52rWjyh9llHyihTgahGNbnNwEHoGYM53atj
R/Y/LKMGDCX4xQR+GDTWxykZ+pBOeVx0QTHP1saMzNdQosQ7Pciyeg8KkcJ/oHiP8UCp5JB69M7s
7CotyuRG74K0TKIHiTcpmNEjrQDxU4Omk2UxwSKYC9C2DzKCmvo4cjS9jhJdtaNhjBLXGNqu9TkF
U1UvqdBxVpkXK7M8Igl4vYkOqAUHROliK1heAxMoqj7oLANV+PMYO5FqSY5GW/4bJOHDWAtJMM1K
zQEf9IHSxNTXOYmutFhq/DKOyU6eNPQBHRQ0vtUt6cqUw8jOAU+A/DxMtokSTY45x+bK8peRTHFI
lgZnleI2iL8slGLR8Tjkij4GVSlV50ne1jZpKhPMUOEwojCf6ch9m4sWgd5aooZvaUUTAAGqZKcd
OtSicz3K0fGZxhUy1szYUJ044o1qj1bfgQ/NyErLq42+9WNdUkdbLzIFpTyDVAVGKYdsxSQi4j36
aJbhWdQVQ6Pw5MS79VG0aTFPUVRafcBq0npp3KBmhRMwh44Gtc1cR7zWSF4TE+BT2LbDPuz2I9oB
96NqJ5nReLzIIn/uTVSQV7SzCVcBG2WZelfm6vAyFjl1m7JAw5gWK2W6/hZ3vRZQbYj8kiXqeRFO
KHFPRmtDGaXuGLftTlIt2ZvMhLuD1Ywrr9pnAYa61OBkqEBt4KQvHuhKNnu4z/IYyFKLPjWd1Twa
RlPaqUySlRj0Z91syQr21DI1uFgwCD7ubT31g2bM5hhIDSebuM1e63RQtqfVxtFBTGBDh3/N5YWU
SN01UE1TAIxtdEspRjt5lagrD4DxSUyAdAEAhWrSdRVI7selcKTSzrATpmBI2lfW0X1iontPV8v2
0NVkRSiPHZEGYw3OmUU14MMfB0N2pZ7mZQiqOd6AMG4euJ+nMtBPqc5W7vMynxNX2JLx2gDxFKOR
Za2DxXgScj3lQRPplWNFlO1qlqq+WmeqOxRSvbd42j4pzFA7B8eHYpSRToWtt2WLePeYW53Dkoag
MmyOcnXTmen4lhAqNyubcuScFVk3iQJ3ET++9F3G1oSA4REOCB8rR+6t2DGaKF8Z5YiLBEwAvjHR
FIHsLDHNOlclM1ewH/OcVOir36ZJYiup1hSoQ2s6Zjem3GyTqBx6W2tb5Snq0wgt/8OovQ37iCsr
j8ARwQMeRxUBNeHxXQKEehSRhrBqDsaZKU+zNEcQbzMJCrNp3WxCW+XT1+kIvGZ9GHAh6UxOpDqv
MWBHq/CKz1a2aTQVEdzMiPacAaUf+yr8Ushcvu2yjPjDNGUriz5yAWBkAePSVGgPAFEfL0AcmUab
5NMc1KaKNJGM53YxSmgHQiJtZb1Hh4JAAa/UID7Lu9bPIUtZPs5BaMwAQayaOqQfRl8b23ZlqCUH
q7hrsOgs2RAREYEDfFxWxijCQKM+A3CiZDOolLhapEVnadrQrRQPGsCHgtsx42DsskI0SScNcxJd
qu7CRklWRP0zIIHZCIsLuLACJ5R8nI1UNbTgaT8HHNrBbpVBvy/zPnEYLdp9mtLWVsOOe1jR96YZ
pBWT8ti+IycahGWGgkdoaewpfap3SSzPgTpnX7rIMN0pLx9akjQrsnQkpgOg4d1Ii13nSVkX6igp
QW7w7CKUEwu0WGpbJa6ldN3VrBnI1c/CrK/tkbRKMESNChSiyo3N3NHJsgkAuLuoyzRQ08q6OtjW
0KBui+VW6UuF2nynbJD7rZnVinyOG6qCZVWmyXlRlwT8TlUc1Str+qy1KWBCQuCMoF0XMJTFC6Gb
8VQoukSChqa1H7JK2lhxmwexFimgkRgrjkb2Mm+YTSa1vLYQDHzkaSkPdlXTMPW1Xp83JrPMtzBt
JFBdIVHrNpUG5eG0NtEgQ++tK1DRURPBTbD/6nhdZCEF70x6xqjB56Rsg1CRwG+ikHkzWi1buVif
RzEBBSAJU8V4OgT64yijkaek65o+0IyObRvCC9+gfK0T1FITAzaDh6kRquG6EG0ZXi2saqjGthmD
aez4eQR/1q6m1LqXWGHueContyt7py42jygmjCYETmFqI9BBF8uqMqUjMJrkIKyJ+b1LYdjbtWJG
kt3nwwBCpMQE9F/CzB5AP66rnR1lRE9sBuP/pSUpaOabNmpCexhi9mjWfQsyjaSwRhRVtwrIefWe
ZfAZii53zC42rpScZbAyaoN9a/HTpV0QqUtso+jb56ZRoou2r8yzGDl9CeBBXe5tYx5kPEhFCGCN
KU3LnKpsdM1OWtYh/qmm7Qz3QB8Qkq6ayY1HjVNbB0yKqn891ks31kl1wSTagKYEMM7301tIlzoO
1oKmI44Hn0VBUHyp4/pekdOiaPvAYkoMTJOp89YaqXyp1d+lmEj3ejrzr7OWGDtasNqWjT4rXYQr
EvT40hJrL4Mq+qVQEJyz07mXUHCTMJLZTVpKj3wwFRTrjqa8jxveVueKSeYdC0X4eu607jmOaVVv
TLOztjhenEw+WnEgN0ZzF2cU0YUoo+A1mZsU5R19V5GLPiH6ZIdd3u3zviOFTQwuA4jkKWvszpIi
tMoig/bQ91HZ2FGbSJs81SMK4r2sqD2RGnwRzzUpnbjk7UM1J8rslA1AEgfwu5k6bdH3lT3SXr9G
ALCyPN1Q4j3XOw1cO2E4e/PYFchltPjcOVpnNvOZNCaZulcHrbtX0yLKnKFve+pETZ3EZ9TIwwsp
mofrsqSzaWeR/A0S1qNzVNwrjV1koQwOMbOOMxve3kidlKRlv9HVEf5qVUcgfFaH8o6laY0uU+NE
Uye3qnTy8qjQFaQvV5u8yHm87RliAHZThM2DqsGFsfsy5uBvnMmX0FCmWejmhm5OC9BSswj5AW85
wD+4SwY6WHzULC3PmdpXah/IvdF5SgGwsUJQ0v/hUQCYIS5rIkUCIRkxi3dasspyXS2LAja4RtFV
kKSSl6X6muP3ybLDYjCMgQWZgE6Rsf5xmLDs8j6Ueh5kbVttZaMDBQrQRych87jh5vSklwookTiR
vbKHp91aabvirAlv+v17IKaAaygil4i5APL8OIVYrUIujWGPwKkCakkkcDRDi16EsgH+pkjPt3Vi
+qbFX09v8Kc0lMO4Gt4IQHcmLMvFuGU3mESiNQIGbR91TjxJ7WOObejsUbKst6KrhjcLRggoLs3Z
uKwMJfdTYF2BIUmaM+bZg1KMhWb3sA09rvCms+kYscHuOjVbiY2IuXzaIwSkoLfgAyK/4uMetcUg
z0mvDcE0DIhoF6q8S9Qk87RukrdTZXXwvcxqxRg8IuhQkggq471GOFBZQE2yXky0z4wh6Eclc0Y5
gVcH8HZllCPqGCiijKiHBYgPhvDHpRVK2Zm1LI3BSCVQzwyzFjuUzQNygmBOfe2KPAYLLK/jt471
rHbCOuRriM+R7cUdQ8ARyUgadB75OIdk6LMm4xI8+ZHOW2Wy2CbiKrvWi2FnZU14l3emercif+KX
Ls7UgKELiB+xCpUuw5yykRnhECk8YLK11bLOhv12CcfxTkUEn9fosjdVT0OmuSntggpaPVNUJyOJ
uzKPI8eMeSDOLgMtEWjux8V3ddNB50bwdqZu2tFY1c4s2dL2eZOh1pJw4kxqjBrSSqk8uAWNU+jc
RKxI6pyxD1svL1SUWBJtFfsVtsxig+DjQvCEboK/u5C/rNGZUqaYGB36yTbL+I1KQFvqhJXbVoVW
rPUOlMVDlD5liUH9uQx1pytgup7eoSPSgVugI4aFg4ImX2yQVYZ1KQl3Oxp71UZDuf5qGmLZlfWp
diJSTm4l8Wp3etBlFxNELnD3oBFNWMkyxRX5eCyGniUVqTicIWQDbUJjCH2jStvNOEvhDulhha1o
0W2tZL2nSRqKh5MMm4E4gavFHb2Gf2Vu+qJQELpP63Mt0bktsag7Q2KR5Df9bO6G1Oi+c4uNOxKH
aKU60MxVBwUlObL2wGeCUmNYoq6Fk7fxHktnaheiOec8jh4rihwwJ6qMcJ0QXOnQcnNq0ayj4ORC
Y0OxkhK1tLMPmyGiwhQ7on/ybVrNDJMhU+ag5U3r0SFDYUXV5G6M/txOonJt5U1aeqJiPE2Gi2go
OkrORe7m+9e37hCWT/sQoqf2Y5AaZuNmadx5SdyUm9MHfeT6wRAF2owuyxD0Q+jn3UMvRRre3zmV
gxTpZ9txjkHMaklr3uGxUYBnI6ysIrHM0BZGCziLlKTUBzlodRizajGY20HGPTq9lk9ohtg3A6Ir
kmERZj0gae8WU8wEFnsbK0GY4X1Floyw9wjs6evBKNKv0TQNj7oVx90+xEpvymhSUE+f6WbtS6km
g2m0bEALfXpWx9YOKBixGcRoEJ5Z3KQqVBnSRy3Q7lkUCSRpwx0GXbsyyhF7QsQcYcIAl7OgJRZq
otRpQhie5iDVZ/SPHayIu5GcM93OrCx9IGUSPwK85b0bRlEdJKJLKfoUMxO299yybwgeamyr93nx
bNC4vSRTZra2aYyK5WiaFNEVtfZ5WzBfC0Er4cRqiF19lPFksACncR3ghszxrIY6dRU+rHUH+Hxz
gfcjI0/R4OxrsO8+jgIXn85GX6qBaUB59CSO4WeR7nxus3ibjPOYr5zD0QGBCYuXHDkky/uEpy6a
eTurgRFSUIKyECWMClO8EV6lM7HMck9L18EM+vhMYYXvBlyIF9ABpah7ogYF4XZkssSlZN4zzTwH
WMx8ZSzpdpA6MCpaY+jnLUPLg3hK3b4v6xsgIYUbFSPfl239NKU08WpEKnaFMUv+pK/YWp/VGqZK
gfAh3cMi5tLaLzQ9QWYLptpKPXPxvHZ2hWRJh4VdujLU0WN4N9TCpLJg8cwTAgSBpeVoDMcMYEuZ
BkLkkce+lCdrZuQxacbtNhRccMQulhZypPEEflmuBoRp0S5iMlbFy3FlVeJOLM8aNxsn8J+cXdmu
pDiw/CIksLENr1Db2atOTy+nX1CvBpt9M/jrb9BXV+qiSqfU92VmpJ4ZF2CnMyMjImF85/I/9nF/
xbeknqvJaILNxRoe10kjjiXXKvaRk+wmFP9bMMjCz+/vsMsCCe0YnB6X4hyhw7o6QqXrjWERaHrs
LeWx6fPfbs2C/9Dj5o+dW6MmD0f7LckccSNCXPuGy8PC5u9Px26FKFJOZpwwRY8Tq7MDojZmz6aV
ffaLPInCmQz/j/UCBCSc3QWGXiODQ83YQOREj06fA3hlTvYkwraOi9SfNxWw4BtV1ZXjgO2CmoOg
xkYBugLTgHZn8zQU9ogiB0mcmsk+GOgvVUt9Y6UruxNcRrCTfe5ivTVOmGTjZDLW2qOijbsvU/EE
7ustAt2VxwEBOEB3BIugUbX6XCWd/MAJkCQNQ94ckJOlG0vQm0mqVt54nis7A10Y8KxRNqArSVf1
aBgWXuvUjsWXCshLP1X0SWsOv/th9vZAAfMb5+7qeqCEovhFAiMuHi1NqhlorntUyvo7gYLtc5MP
Xx0qYKmnp/RGI+IKLBIiicEWXCxKodRZHbm56ryaZdw98tq1+86E7YmmhRs3SeLucFqhVAsaL6rz
ANOe+7a874x2blQAVz4nfgOEO3TJWyAlOr85S68f5gJX+DEAlr/LxgpzKLiiewqA9cbrvbI9kbm5
KDYoqBwuX11hWS17zsG2PY4ZSR7mSSpAea17I45ddCgoLh2071ALhmh7IR07f6KqqYJiXDKOWQT1
D+oMuJCpg7nOZQJtkpunD24vzT0R1o+p32MSsumdHa052Ve8Ku5ymv1yauodzFyXu1KbdPN+pL12
lwPvWPRXCzfhIk0OWhXMnVu4xzkc1EEKkz4yo8ZD1mVvEyRcexDBsvs8Lz4TWZaPYq7Zvp4AAZe1
Yp+dGWzxvg1AoRjBDW8M01unbDEpqNRAlW4kOtf2B76aTziaPugcrsrjoGz0DIjfPYo+aPdOPRSv
o/CX8jy5JR26cgMtPUrAdIv05UICRayfwK5TekfIXtD/RtvhaWrz8hm+Ex2owKG36LVc3BCk//n+
F7n2kLgR+NIZXXjSqzTCZKRL1Wg9CDv6BF1Q+7Vjhh1y5Y3b91e66PIvuxPX7NIaIIu57eq8BUlv
Nb4+Odqgfq7QBNh7sui/42ooP+Q05xEwoi5iaMF89aaKfGRdPh+oyG7EnispBuIcSl2XeEtwXT3x
lGZZZduRHCVpTYRw91yagG8GICUbqwJQjqT34f1H/xM+V2kNuuq4MgJQWXAVLr/pr7SmFqOjp4TR
Y+1l7aKzSPNHf4K0KkLjMtcRott9kXHo3IJKjyQKspaJXWXyMkPnZtbHsmG/0VlsMakF/ZRtOLvh
Zx46/LuDRNPZpUJWGAyU1SBCDUKXv5Uyk4mLoKt1nIxdgaGKjqBqGwgnsLBKC8kXbyjm55lNZm/n
3uFPPuvSe9EApIiwzSElD4riIdGGoxlrVdOjP8FqzOuoEh920I4ZHyBJGtGpst0MDZqb5jBQ86St
I+Y5zRxPqcdfaIKu2ZMnZg8UBhRKFejPToDuFRu6Kc7nZHIOPbbKnglePrhOWf7w0FbmUYd066Uj
HCQ1t6khWgZmCKOXPqg+U8e4ZFMmNoCDcVqPn2ubFREPqfqZsLaq7/pBsgXta8M6KmSNbkwfVmov
kkTeIpVf29QgC3n4UUBOICddhVyLHlRIVEePYOa8CFt7j10m7EdbTsNvf3bNfQ/h4kag3fdWuokz
gQRfd8+erfLD+3vsyhWDQggMM1zfHpQ9q9NlfA1DjcRQQKylvEMLEepDEcj9P6+yHGHis0VBS8jq
IitFRxLlJPSYN1mwSwjXW5/xb/+4CAFS44EM5IYh2F/rUmPipJrcvufHrDcYae7zcGOz7NadfBH5
sIqgIVh5ghGoUVbJ6eCl/uQmnjhOimOElZLkeSlyDo3wb4W+i/COPhZO/qJJRtqNDPL8+Bujfdpn
2jlWQmHcVV6/aneGCY0unfs+J/3GDdNpE/jVLWbVlYUXAgwKDIReyFJXGStT1nqVoc6Roxt9Em1t
4rwphm1mi5+Bm7JIadtvMjPc2o3/CwOchTww31EEo1Z0yUJFWIW8BsRT69BMn4JOoEgFqpPuusrm
T0PnZHaD/peD3rDXjk9oA6oD6xhmlGUWvOMCIlNfugAueOGEL34fhj+KSolPmR2al9HV2o/DpKuq
/wCsZDaq9VwmO08a3u2Q/lTbprQF/C6StOm2LSU6Fl03VfcNJ6SJRA3CzQbhVbxoT/RDFA68ghFC
3okibnU6HlpbyzqSxE7HkIUy24w6z07cCcdTXuAAxnM1lkevKcLnVpb5N1V5OQJ3F3YSkjnw/bXD
9WeVzh6GhBXG/OKtHWzE+4788kQyRWw2TRH1JnxIK9/vnhBFlbfvvGb+3DMjaRyC5yB3XceYjJAB
TD+ngdGfRSvd3xVkv6hKVUfqaCGThtteZ9A6pywldzPLNNtAZdr90kV+5yAyIfzLBCoe2mMzHByt
zeOsQv9Dz6yDh8xyfmiM5XCA4rOw2yHUcisK8BOiLmUzZvv0dPg5phNr48yMsIgeCR13rg7LbgvM
PDt4Tk7kxlYDwJSgQctelEDSk4qUO1c6Xwea68+FT+CMVYxV6Px5KnUPDMA/AihUn/2g6dLYSVKG
kaFj2n3p/a5ptiHyrWMwWLXzw1reNaHWb3k7UHA/64E+pwyKlyhFGZtEky47eSNhv0gSlt0LFAJd
I3xj4AKrE9sBMkVqkJ3cLpXRFLrO1su6ajP4db/t6pltah5MNxLOS3QXHRAB/SEirI/YtxZHuk7j
l3wI9MlRaMQx09SfoBic48Zx6gOZjdoHTZnvdYUefKosOVA0c63V3oPoePavJSh00ChZAMSggwsF
+BI//8pZFMfnDXVSnPA70i3xE7pR8F2LuhEqWDkn4Y2r5bImRC7N0KdEEwJrQvtwvuCQ56GvdFed
PKUxFlA4dq80dOa6KroXOwbzg6u5i7dfePusyOdXb9bk7V+vHuAVPkp7fAdc6eHqFnUDJw2CUpGT
kEn1EMz5+MBJcWsu3xLvz2MjXxwtkC0swm10J86flAxBm/E+9Y+W6r3jwx8uSYm3ySsIQVOSPge2
maKgDcetmbNbnN7Lew+L47oDpArNC1mLfxHQiABXzT8yv5VPwk+8KC+ls0ngKfD+y7y8fThgSCQL
oFH9+ajnj8nSabRuq/GYHXQiKbohczmrfQlPjq0ZKwEkdqCI0zz8R6n4YuyBtAOIEJqK0G2vrr1y
TsEuzTr/2JKwjbkjum9yavxdaML5XnNjNuWcVFthrXNrEy8bZP1pFx8LgFAIIJjAcv7MHZlZUDQF
OybF/GnWPf9PDFyBVMrSe0+n+75q5jvEnHTD/Sp8njx1F/J83zvp939/+QA3UNghfImLjh6vOc/D
gbEjPEiGF2ZRT0f12JKDmztvePkQoEJUUiAD0Pbj+0tf296ANRc5IuAdUGzO3wHuTFUXGWWgBlob
B0NWPGZiknfFnJuXqg0eVJ1DbawQWSWqlPcXvxJGAKdCKYNeHLruIA+er07TUoRqQvY4ZhXsQcqs
Poxy7l5KI4KvotKYZ+p3vorws5oTCDv5dqpY+/L+r7jA07AD//4Rq20QJmIYbZlyNEng7jiFvtxJ
gwKb9TCbgMw+276/3p+r4XzfCRe4Ej51uPRk1lySCUoCM8AU5di6hQPKmcr1F8pV8Y3honhlNSir
ce8GuYz7uqdfkE943QZdiRacEzKnfYzdYOBfLZwy3w2mK8qIg6/6BQkF6HKw3OR91IDBCtvnrNMH
pK8MJApURNBK9JnzpVPtMkMUTd1D7nmmizXYrT+mFjnP+0965ZJEFo2uMdSOWBpEzfPv21QTUrE2
4Md5Wkw4O8e5C7s2fFZFMuzAF4aqaZ5AbwL5L8KF8QAl0hDVfdruOkzivdWVvPzQ+DXI7Bec1oWY
frXbOlKZ0VQNP4Io157KMvyFA44RkmkRPBgy3Wq+XVR5BMthZwPBx9WM+uX84TNwBJuMTfzoeRl9
ZFUB68NsTO9uvOPLyA3FOmjVsNtAVxei9fNl2MLPRvASR79x2HeQ4VHZz+nJy0j4Qqoc59bpnS+Y
Ltv9N8KN9YlO6qFXofMTcjGk1KSQbCtJEsAvnhTJMUxCuXFzqrO49Mb5BndhOUvrrU/A4FgksAg6
66xJ5G5WD8HMj0ZI+EJLSbYdyIoRmHRk9/6LufJeEFiWkvQPqWh9yjSvDc9qKo7aVHYv4VC7N2IO
H+SU0MhLMGyFVSbctGPg3jjglwmpYEhHl5wM2ugLwLzMaW+VSOXJm+10mEdH3g257O6GLjWxdFWx
ReO7vBFLLwM5MGSkf2gtI5aDI3O+DaQtHQ4ri/QEU4j8oRib5h4VX73JGuJHkzU2GtsQfFNiwjsw
/O3m/bd9ebaW5RkJcIUDrYNT11kGWvk9I26F5ccm4Qc0kzA1uuLDZnDAeQZT6pbM9Op6SL5BTUFs
QTfkfD3tFkLOeZCe1NB0e2Hy9gC7KC/WuZN+NLBAu/F6Lw/zwraBsgrTVMGlXzdBNE+oB5ZGdhrR
ZgHEAVZDmThJ9P5bvORNoIoB1glxz0JOgQLx/LEGsJnRjvayE0mm6cPMIA2ImrTI/Sc5O+kQJ2Ve
/wfNJOi8mvQCl8BY5RinDB4gJEBSKgzZJaMxEfWz6dRbTn8VqZHuhs9d8aIoPNBu/OQrtxl+MpIX
EAYRiNA0Of/JgTej/0VrdUpngRnJWYrrUxfki81TZ++WjtzUfeAdaq/Frw2S+k7TRoB4T50PKKMx
nVcreuCBDg6Zhwlo8wCfEy+ph5Poyuy+p/O8hWr76MpOh6Du0+5edEF34J6s70khvI0qWQojNDr8
c1GFlB+9Qx+dPZB41oGVhwnLqkCrUwFwoG8BPI1Z5qPs9rOI1+Tr+5/+MjJiNfAOwTiA+QjuqfPX
2LLUsj6Q6sTycI5AtVIbwjoMiQCmfCPxvbKXsRTYvjCdW+rl1SbLAakXng2ykySV/ly5aRFL3XU3
Xt/VVfDiwkXPhcO/xOe/atJRN45sp06dqG3kHgIOZ9P7/r/6ni1l/0IY+79VlrD41yqOV7SWKayS
0lbEg5uDHhiGr4HbeDsoaf4fYQ5lINjhC3sM3cHVq3MnM4pgdNVJzMz/0Ay1jcd5FrFInfB+MOkt
bO7yKgElHf7cFM4RgHHXLZ+0dQM/HyE8JiD77aAj7TdVzTEZniANZNOcbOas4f8eywGpYbLM0vqD
FG8Vy8VcyAFaB3VahDKHvHHSGL4ZfJum2Y+KqltVwJWbC6UfeO+g3PsUG+H8E6aSOanfG31SnlNG
gpYP/eR8KBr/NxnpKZzUo1+w56kp/9X0A3sH7R2U9ASCb5ARVqVnCnSEeTliejKAzp5JQbd1MY83
3qZ3mYjgNl6MLVFYIytYzyrty6RLUhf4FGxMoOGAiKr/XEI740ZGI2xFNnfYnYtkbIPOM1DPAUpO
GSUjTIUymOrDj8747q9hgnrNWlPFIrEd2wZG2V0/hnaIYPmgb+FbV+5X6DpwaiGBXzw7V+Fo0gmz
iQNIWJhi6e33mOjBdbbXVvF4hkjzxjVyJfwhKVxE9+hsUjDBzzcBFIL5HCQKcFo7vmXAwe9UN/6C
FOaWx9OVsASWOaToC38ISy4P/lfAaKYkLOpRFCcpM8ikK+XHPRHTjY9+5dwGS4N48VwBbMNW6Qkv
Zs+vBr84weUH7TXX4RsDuVpc8VBvS5g2bVqYlG7fv0IuOQUL5QU8CRQeiyvd+iUWU4tkc5DlyXht
EINMWezCgjUPAUgF+zatzAkDWsCvr+DMpvKQfauJLTeo/BkUVMB0x8wxu6FJyud2CJpnH4PYblw9
Vz5zgKR46XwBrYVU8PztmyEopORzeVL5oB8C1wJXd80EoWDQ3/gEVz40vjKAQTSoAFCueRx9DwMn
ASX+iahmitvS0ZGbd8Xu/Xd+oZ5FEIGsEqwDXAh/0oXzJ3KF8eC0pKsT9Es+SOKU3SctK77YZvxz
oNE+QZ/10So57pH5VLtak+YJ7qOAOhhrdrXtoehx6l9tXWGOFQnLbZvk0260OrvjY/5GFIOwm9T2
h4SqLs4dSM7ef4Zrbwq8BHREYTWHHGRVOjhmcYAcgwq5tOshAHccthfpLV3JHwbZee2HZD0MUKsu
sh0wwM7flITiD8S+sD6Vva+xHdWYYYJYDWs3ZyhovhlonX1PNZTBm4b09JOdZS0i4/vJN7QjvNM4
keljQmT9obScf0/Kuet2oWjVqWIk+QEFHSkBIC4s61b1Xh3pICluHLFrr2pBvhfI+Y8t4vkz2LCh
TVbp+kT9Ko89WKelke2K8O39L3LhcbTsKnQDF79kiCJRepyvI0NeT1MfZieaJDBTMJ8qgxaKNuiA
dUD1u60/eFvVBAj+rIuHydx1xn2qrDi8/0Ou3M2An9EMRWcFGKm7vI+/oiWFswA+aKlOvKqh86rq
6U4xOsZUhd0+tOb3XIrdkPTtRzqV+Q32x5W3gPQURXwAPiKH5fAqM/B04yoo8MpTS0dMU+u96RNN
LewmIBTZK+oRHdXUVTFzq/TJwHV0W/Mx2EOjqmKetmxb+rS64cd55TpH+FpkgtBIgQYUrm5GyOMk
7IWARwo6yW9tp2dIeMHcepv56BSR05AqiNw5kHCq87MH1bT04FOI56JBem6yzfBvfc+Fh7poyhQk
JX0z/TbToldVZeKiuee67q0uxp+c7fzwgXAOJARNbXQU4NRy/iFVUkw5xKSoCTu/faVNyj8CkgBy
KNF9gFcUjCWrDaqOMIkFZNN3+CL1Hu7TmRObrA5M3LBk0LumHPzvVeJ6Tz0eboepIC3O2eSMIOXw
QUH7lziVE3eIhQusNxDQ9Weij6PjQ5Ejaqd787ICfwZZYGDgzTomW+1P6iWYsznY1LQx9daDDFpv
+lDNT2xAergBODtBzyMDyAW6sCzjMakdvqMNKLlbE3SZjIeW5vXGuo0AygaG0p0jh9S9d2za7XUq
SBEhvyhP3Gt9cIRb2/4MIBGu8etgVYbaL+6VeIaJkT3WBsQMyyz/UcEUZpkN5LT/DT0ZdEzc1Hxz
W+HrGIxPqqK60+WPJBmrtz633GyRTJeHPoD5Sqy7hBEIdiXNY98ZE9CHpslx7zOj+QDwtarb2EN8
hzlvIsA1wdQhduo1awiAXTn/1NAcNfEcduiaKrgm8UjncJyMhq4Lfs9+jUbsjaN+EduWo7Zw2gDU
csBWq41NHZ9l0MXYE280aEOIBzCHbKraxYjALMghOLYCud9gw3LvhLlxPyqQW3cjKeH5B3aIpx/Q
B5zqqKta+otMU/IfG3sYqqN+waRyW3GcDngfDjGSPfK1Hm3Sx1DOmQfI7F3oW/EJXrMB9dx2kD55
y4I+xeRc20IY7tOWb9TsTQ9k6i1EuGnbYOmcYEwSyHrfspLYT5Wb4+A0Y1PTTZK7+dGDoRY6Sf2s
8y0Eu3kSV1VW1ls91cV3H76qZFORoCcbgxPPIj+cDWQZeYCqTow1fXN7Pd/5zSS7SA9NMO5Dr6Im
an0fQMWU96SNQcGSO9HN4G5VdAzZLhjq0YscqCR66NRnSGtEWrrbspqLDWSqYR7TxiujRrL0Z1LL
KgNJUqZ5XOQeT++h53OQ+yua/nZtLz/DyVN98NJhCh6alsMvsF7UCT51ZgzPUmm4NYUFJ83keoak
jRb2QUMjXW5xQfpv8K9NECwHKb8ljYTm3hAIZlsjUojBHVDKY8dpkqdUF7p6lr0m5l4lzMXAzRlc
s51tq+rD+3vsohRCt28hmSB6LIwed5VppFmi8mzou5NRQR6zuhb3PmlPnSvbaGRwJGW5+d5NNLwB
Oy/R7Sz6QaMAQRl61ei2LMbQ59FvVsjBlJ3bU61zGlcDrJMrSWC6mPjNvh9vKsyuPOeiVAdwhEsc
xczqOTtVelPgJ1gvTx6GHPjUkNAABN/iYWjLPfZWte0I/eeCFmkDnhGZJrA40LFWyxIuvcCSsTul
iwp6MYTf5hwG/O9/xIscHg0NsdBPwVECArLO4zpb4Hi6xXjyGnGahvRb7vrho/FbcmO3XFkIqc/i
jgKaNPbN8ud/JR9JDxMcSYbhVMEAe4OiBbpMNDN2umlvpfFXlgK5HTbLCIAcgMAq9hkPTAXkj9Op
hMFwjJhgt5BTBg/QrekbT3XZ9ARa/fdaq1JX0QocpWGaTkbDx6hv0AKUFuZhVBPYXOAi3GN2hfjE
GG7kOlWYluuzavv+N7yM9ZjCAR9JbFIgIDA4On+1QhfgjARiOhH46214x8P7cra3vLkuGZd4VNSx
S6qMrQJA4XwZ3irdsNaZThPxqr1T8PGhdWb0P3wzP4D4EMSNNOo1yEEbyhfzYfDQho3TsOBf4QX8
kD8e2oCYUH2sf8g0K/jgNr1BPe630WQatgWpo9roML350Nf20sIedHEWl8dfvVsYvoCok7fTqWN0
r3P51QRB9tY0TRQkyZ4O6UZTuZ+n5g7MhgdwqP/rsfuiWlDnSbSzC+Ewv5HGX/lJ+ADgNaLzCdhj
XU5kA80CO4TTCZ6c+R42keZFGRAaWwIo6d/Dw+JYhXI4BC8LyO/5Nw+bfJx9oB6nlvUgomkVfFBG
wCaSwiXq/V182XsAVMTR9MTcC2jQwF05X4uD8uSk0vdOBoRdlH2uKN2dj5SrjMYwhKwvM6p24nAq
kOkWi3/hR9fxnMesm2CGq/DKSGQFq44N7kvMjh4S/0EijVaLbSqUDH1S0C0If/y7hSb0Jc9w58bt
ZH5PttI/cNkM80NhHHsHqS9uZDGBhvZkE1P+MzyGB8WvW4rCP+aiywf+KxSCdjRSOfP5xGhFoQyp
bZQCyHpFJ6G5UXVd2ytoJP8vqwq45erMOuMwOrN25lM4j/Om1GMep0UBcf+c3jRwXRDW83sZjwXt
1NIpBVomVt8Phm8VsRxrsT4TcdU3NfT7HLbmJVzLqZM+QQzjbDRE9Ad8j0dDwupGYFhWWP0CsVhH
wV4A9SVISOcvNg8dNiHnnk9dDoY/DL5cpGYSrqaOxT/CEP4td6sSbVNb3LpHL5MSEEAgDmdw8Fs8
uld3Dpp1lqVDbk8M5UzkFwXsqLjBPOTKx8KT9+/nEv1hiJuhRQfNd20o1/C8HYWY3VMIIY/ISPOR
FrS/mwxU5+8fyythHyqtRdaEpAtVJ13lIUPRdbbOc3ay4H58TEKQEFQY4Og0DVRc0Qi73rvKAXEi
KnkOP9LQhhPZyFqDgdR04tP7P+fyrlsI8AB98X0BB66VjSUsa9vKWxjBU/gG+pwP59yguRFhLz8m
BEHgkQHhWgCb9U4uSZg1DWnYqfVTvTNji0cmvrrz+qDZ6rH3bsAQVx4qACTCliwMJoFrdgMAeJht
yNY/uXDuiUwJ6Kutwn73/qu78lS4LUFMC3GLL73289Mx1F0LhLzjp7Jl5b2G7OUwSJruUT1MIDa4
7r9SsRAOFuAa9PflQ619tJOuye2MWbQntFK8uEA2ux1cA2Ba5uGhb+ZbwuzL0w+ZD7hY6M7A4RJ/
P3++opRwf/BScfJC0JAS6M+hfOmdO9kAZvNs28W2DMTeOunP91/sn+9zHndwG//hHsJX1kcMPF+Z
pz0MQ1q8WczBMr99H6m0dPJ2ywbnI15x91qj37/JugD8ejeH/KZWfIOWrr+FHcL87KUsj0NFv3dI
DiN4TpenAKbFu6QXfpQJVt7Y3n+4UevfC5YzHC0QsdAUX8XJTmOQ1zRQcWpyp9xyCINiMXTqLang
zeYaOESGick2KLLmx6ora9TEMtt6fe1sOsHrKIXePtYGrKL3X+TlOQD9A3SMBa9AS2fNA0lGvA4m
J/maENDeZ9mTWMGU8tYtcXlRQWyOgAS7FayBiS7nnwt8MsMUutevDvDIU9g0DurvaQhhPFP35ls1
Jf5JNAANYotuSrBTEgZCcZZ5XgV/v9boCOVL9ZLjtoPmKs2C7xg4NZD7ACORDqWS4T5VCty3IIEM
O5rqTBrgXV1jNzML+9PcMMwO4yXK68hlqvUxCY4Vn+Albh84L9sC5ntpCN0DKOfgJ7u+3YpU6YMK
w7F4A+vJwtRiaBod5YLnW0A11edwgGp/bFP9itu5+Clk5vcHeE+VH5vWD0FvqTPymlghdihmim9u
U6UtzDmSqdhwPMwvcAtcGyEK2TdCNYZzdf0MVwlq2vZ+qoc22Rqv8e5AXlE/s9pTLi62XMs4KPy2
gU8drx+6oVW/G6SksDEn0n5uKsJfVDMUGsbxmj4XBO6CeyEw4QbG39MoowHeemjmJHWKwZemHOM8
zTn2VQN4FTyvqd+SvGaPjgRJG+xz32ByieLau7EfLmBxYAnI77EbQPICbEbPt0M/wwxV5H32qnp4
zofckA0tRP+l8x2Yt9Cxv2+FQ7dVgyaXhWncjRTtMmxh+T9oHfpa6GSuMofMYv6Mn2DsT6npl2JK
IVNJNY+FyTigVzEc0S6xkRnhYfr+aVv+x2dRAGaqyJFAFEcJA7fl1XPzDBNpBrAGXtHMaZ+mSoyb
NuXevQIYtmOJkk/I+Z0bR/wynWDIzHF74+iBk4Bq9fxtOznOJc4Tee2HonpMGLBUUzjTpkDP/a5B
3vbAKp3sagwcQ5PAlttA6/IR8tzmxvX0J3FZPT94ETCWBa8TJglr6KNviWfwW/xXm3Iw6qYhYM5W
EWZepmD2nj2VAu1NKremEfflANLSyN5oh9kHEIs2I1zz26p7GFEdmd1Ylv5zGxrYN5WFdc2mRqIE
Z8kaYzTiMUzKnVGyAxEY/jwR3PUGuQWZ1Fcbv/LDO43KBmmphcX+xvPKGp5kwMTLWLVg1IMv3cCf
UIoeN9j7O+AiI8BHQCjEXzATDEY5q+qA96o1LfKc1xA4LdhnYRFDJGl3mF1bbjH3I9u8v97FVl8Q
tD84Gtqr4Gssv+evwkfCaxsTIRV97XirnzDMiEJ2nAT5x8at/tOtS96ayrA3TD3sbggTLm6WZeVl
9gH61Lih182nljpdR5yZvpp28qOcOnkM0s2t++vK5kZ3CxDJkpouyPvqhRZhMRlSN/Q1m2V1n4U5
hmOyQh0KnQtcZVbC74+oZw8f9yub9Zeg97M7OFPfMna7KPvwuOApQM8BDg5Fg/b8Ree1P6hMDvQV
eon5P9eU1SGs0eRLe0d+ev+bXnuzfy+1yrqQ2xW+j8j5WgQAJ6faKWJkSGb7/ioXMRqkIlBuIE3F
GAcglcuv+GvnZMJz4bA08Nd0pt5Ou1lxB8Y7xSzOuTwMde3dS0IxU8sd7NOsPe9GqLyE+UBoAtYN
/gG4/nifq5Qh8w2ufZ74r7U/BVsVFPssVXnk980D2LhvY+k+d3a8q/z2ZRTZrdWXd3geqcDcQeqO
oppxtNVX73g0wnH7MmWv1k72adAePcFFN30adW83bQaeKGS27S9N3eJrm+cfyypbjGtbdStxXK6E
1Q9BnruIxPAZAPqvrowuHIQVbeG8ui0KicgTBp1smLL0Ly3+7MgLjIONmnKqaRzA2u63kcOhR5CF
jNR0c2z7OsPAdBuq7+9vj4uD5y/IJJRduFYIeGfr79NpCfI4qGEnMsxyP7nsMZAzPQi/ohXm5RTz
Pax7uyPT4M40qnCAR+jyWydpdus4rI8e5E/Q0gEEADqHLHNNEPNEm6UcaPOprEmTbrrZqfWWpEji
Q93oMoZIBr0KBv8T+xjWDkjkddHAuE36Yf8lwH+bbCbYsc9grw0e3Vga5EsDzPjZtrVwZIpcv+MI
m2A3w060tOVjInIjorbSzqHNffajgYjgEZ0F00IImnVvAe7SIYL+pTYRPMrH7/5g/c+hW2ePTeWi
t0BROIVxVULuFxftgp0pqadPAZ17cJRV8YBJgQymWqokEbK3mmxalDIOrEtqO8W9zUsFnAXt3sib
iuzWNKoLItRSUCFlgEQT7NZL9x9X9qVn6kZ/kL5uyd1kwbmJ+lTC2TEbg45EiPf616hJ/l/ikA7I
ndX9B9IP9ID8O/+eecoHwxpgMWBDFco0hgEvUAwP03Z+39iHSxz4+4Dgt2KwCJgEELiDr7QuLXLL
qq5Q+K1Q5cLIUgd5H49j4+0L6g57n6TVXepVxZ6oVn+YF8NKkC/GjWe0joF/3nJS8dYHFrNb0HUB
9WRRlOD+W2VbcNbN5rZxyAcHw0Ngkn4AOL31+Nc0AKTR8d3i4VLxb4WnnpnFm6vGgz/pf0yw8SMg
ocBsVbjjQCvyx6Tjr+ANexU2sIS4H/Jq4DHHxM3YtTPfj8i874vObaK6Ts1XA09oOHfeyDkumEpI
cIF/hosuDrcyIuj51dEPPUsEL8QHS45Z/tR5LxW6sgEdNvCn3Cxz1HxY8ir1yvsQg9u+zBCqUb+O
5f9Qd17NcWNpmv4rHXWPGngzMT0RC5eGmUkrkuINgqIoeHvgf/0+qVJPiaxaqbVXux3dFVFNMpEA
jvnO+73GOJZUpJ0d6JXiOupDVmUbuex+srP9ZWv5+v0gS377fu8T0GZ7mqVcKaxbqLGbMrB3Y2C7
c5C41z8em++30PN1cKegkcHoBM979xz0qZnJC+I55K7qYYXije7kM4V+8rz/shS/v867Ii/Vomac
TO5H9hRXeImPC6QfZC7ckD/G1X+8zP8Zv9ZXf8wr8d//xb+/1A0uKzG5fW//9b+P6QtVdv2l/6/z
n/3Pr737rcvmtbrtu9fX/vjcvP/NN3/I53+7vv/cP7/5l6Dq0365Hl675eZVsKl9vQjf9Pyb/+4P
//H69VPulub1n7+91GhXzp8Wp3X127cf7T7/87dzwfYf33/8t5+dnkv+zH3tyuHz8/s/eH0W/T9/
k0z9d0qUs/qUiQ+mqPKip9d//YgJQH1K7wEjEWqp3/5R1V2f/PM3Tf2dFQsROEUjLXXskn/7B7ZP
337E2nuO6IOdT7OYlLR/fbU37+jPd/Z96vxX/4k/l0jkPbAFFdofUNFZIBGOvZ2PAAISfLi+C2cl
3yVGvmkgvk3kgepV4qqTPxs37AJ4Pyyn2M63JVHTfCm3xxuM/t4xs/JNLenYNN/DqvQU0XrV7HhJ
7nhlL7aRsH1bkvZNXPiO9lnvnxyiP+d22NpJ/NDk3YdhqMKoNcM4ybZKJ5N9BkkKj8Nm9XszxRBB
cuOMeOs+eYh14WMWhMkCMW9Z6cI6cSVT22Szdsh3meZsOxO3DNucPKKlYtco49RVq+yObJDHyBk5
WcLuT6Ugd/oL09houeb24CHnJApl+ln2y3li/ejBvivOOOCO5yKnC/u23jcLRBLzinNAMLa/Fnv6
11f4rhpv2iZP5oZX6KhXcOVG5Wcc1r/eCpsVCK7C8cFkQL67QIsYVqgZBYwdH8lowk/pds3DXIk8
U3dz+Q6ti+dQzthtfmqSC63GwF6FU5Rd9rbwur4MtAbnpSLZC8kgKfFh0IQvK/czAyepI1egCI75
+4zV//xZoNEH5+z5AVff0q7PhJyhzjixVW6Er8nSwPDIhDvocdCRU7FK+bbC90mrgAKNPSba3nfz
+duk+X6SvENoz0+YBwAzgDmCnSmg/dtJcqaERM00dmFnnvOC0838ksXoh4aHgS06VyqvL6l7Zu4x
ou/CkVbF+4Ov9+Pv8bfv4buvcYaQvtu5S1gA5hLzHjInwugJEqTmUPVD7TF+pvA8bz9vR+/bO35X
qcBIHZ0knlkWtNXHZsmNYIrRfv/JHX09+v71OtBCAL/Psa3vjsZO0qF/yHmyQr1LGmOXyZFbTJlL
PjZmLg+dczDPvlX6vpOHm1U61aRki/WBlpCHWZxbNbJbR0EUfcLd65fqpH+99D+/2rtjHmkN8yiy
gbLdIkJxJnA9OXPVZLdq8X8R7WY0pUAa45v/m5f852XfLciOhPKILbsL6Sr6Rl27tZp5ohnDIvoZ
4HSetz96+O+WqMpIcWQcuNSZSidImYvLnyjvfnaFdytHMnRY5IBqhdPy1Fl34td0hP96R7grITeh
0fvePx1xjd1kFovsoFz2y8tgMTpig37Jy49fyt9OB6BQHClooyE1ejvzUquH5yC4TlskRHBtmuFe
Xm9/fA3IBn/3Ps4BxoZydk9+r1Ok2QI9uWTElV3OCjeFzcJOl9o7dZX9Ppf9yo5ce13JYJrC1LwQ
BsTDOMNrSLuf45I11PqiGuklRlbYpjR4O0jzh7Gn32amHU23lF+1U6ylonErFcahnD9kHEL0ogoT
gk4hCV3i/+SXQx6A9G/k5nPcT6E8FO7grKfeepHbz5LO31vNXmrkvZKczjZ5dp24Rj95ekEPI5C0
z0L/oNTe2u16Q7gZfGMwhh2gjF9ZzO6WWSNxwE2rMF6jcCoBW9dmhyjXS2TLj9Le79b7VlL22pht
C9LN+mnTNATDiOKkVq/wfJX6U9pZXwx9vDeN9daO5pve2vTqaUKZOxTWl2xw/EQiREDpgiiTb5OR
B0dkUM+DE4lF46Dz9SRx08GBHSAHdmP55nTVcQ6VpqcuN1xJ1zY4QG5q6CBNyXEwPqmtEzBErso+
P6GpP+Tt54ESYt1a1337go8j+W5fbwGOShjRJVikm6F+rsyXeH0a9Icud9icno20JAKjcE0c2vXZ
8fNp9deGg9+UBXh8BctshpPIjivE1GFWNxOi67YN27zem85GLWHADy1HtuyYAXWrfX04Dxcp/dym
ZTjLGPyde2mN7NvsmZDO3RKbprg2DkuiwsyeQ9i5t5DiC/KdMX6PlfyAbvaIBZfpSvF00sbptmmn
7WCJzdzeRqQnOVBxVOE3bRoM6gRX27woObLq6H5scyuXhksLDwkvb3vuOLYaHh0WeJmdjzyLsfEJ
I25/SVjHCZVuP8/8UgprCDzdtz8RLRWY9ORSR9m1vb6z4ouaWUbO3C7LnhHpUZzJIc+8iqlDe3q2
f1QENKcyieg7TGS7vPHUlAziRgvKGm7R6NyV46UwOFKZvrMIH7J90A+f1CSAscDx8VQP4SRfnan0
ayt5mSAkoBxD8st9CMw+fabHDDbDrOkuJnzumpd+PcQuRmehmo1uNDisx+rRSUafsNLQqIsT3PVn
ktieUn29rMz6RD7zjZjsQ0kpK+svShTv6bdCWcb9ZngZdBJMq+4e7NuPrA8j/cM64Zhbf+qX14ls
GrkZPdj7287CgqRfPKkTt0jKAnILvcLp/ORqIJdLZJ+ViBMy4PmqKEHK17d6j8Jpo08mz6HZKCaV
tJOeZklCVFO76uKZ6+IjCA2KZD00Rb7t1P6ibMntUpvjHFdPDZ82qGpg15e1CoxluZmSuXbcX9a5
4DlAxs9q1zTHkEhOf8nuC4OzQ1tuCSljQBph3jxFS3MVDVqQmDoGnovfxY3X99nRtm8ntQ4i2fAk
2dqMc+TiLhsI0hjOxaQqPDMurrvS2E00GNNF2+XxHKRdFRam5BlydK/p3dakY28z+lf03FUSlEsa
wCU/OIt1WeAckNQysouycQkhc8dS7BxrhR9fbiHKe12Bbyd3SNzNrSnmzag+keAdZNWtUbhna6Jm
Oom6ukrLdJdU5ZPdSddpT+NVRAd1UTwkQ5tZOkhkKpNC5or1KVNzX+MtGCzX/dIFozF5zLG+qUOF
CylNE+rltNOjIuyEvtWiYTenDlN4JAzRCUYM83KSp235ikLT11r6iybdKgmLPboVeFKt8XTQILtA
19tEOTF4XfyA1nMj5f2hVL/IBEUK+SpxhotlxEQOZcUSH4w0vrbU8aS1T3SAb7ph3uFB2tjC1xYn
kPLCXTCnA6B25WqHCM6lhbzRWO6mbD5JWXbfRfS8lOSiM8dLxSqPa55vB4QXaPcDVSp2qbjt4vFn
oPZ5K31TlHCoPfuOnYXgmJO/F5FKyyqSdKi7EIeAfaZyCkhZDNTGq23HldUiLCuOhGrmz4uOui33
YWcGup1c5KN8nKmVOnu8kpL7fPo1wRbFxrtv9q78tnK7KijIutAkWFvroks5Wlw1W11D3Be8SwcF
ZN//Wh7tX6/6rvTQhgzMQjRdKM255+j3/ZCBXP7MasI513p/eewwWFmYaQWiwHtb4SSWwKJNzbk5
q8HyyNwaEtX20F8NchfUkoUvvhMo03R5LgCyBMmQqrsopC/G1n6MeRUFCm8VGAsikTUQ4dN4Btz8
8xk9mdB/MK70Qf9AJgeHxt7tjMXX+NRW/kwWI7PG3E3mfX/Tp3e9ouE0GKPyUVxNCcatxpFwRCYV
dR69eFeu80DRHxtYjDrVSSyCoYHVZ0/hkhgbYS6nTuuvdGsNbe01zeOrRBJX5zlnKuM9AfCPksh9
Y42vCuEEhVMeo7EKHXSAdNsD25muBQYUE9JiK7kl46N0524Oy2W9FZLsJ+OwhVp8v0zmY9HHN2Qt
7mUVW2z1nJnlwDTOvswtBdNg+zHMzr7OfVFSaLCRaBkTOvlZYPc7UPnbAPnzzb3vLrIERjCbi/Ow
PMmsiUl3q0vhGcaxV/sw8ozX+2E/iHrD2hs5P6mMz4P+7bhRwbfOYBRMuXO35e24Ea09G53O1et6
I9IhbHbJKS2NQ18Nf5zHfglfJLme/76HDN9Ajf8eBLl5rc/onXj/Uf8Poo9niPr/jD7+r/K1S1+e
q3/cPpf1GxDy/HffQEgQxt/pw6GjpgOGCO0cVP8NhKQ5/juRZ+CQKgdwuC+cN7+BkJLCj3i3ULXh
eMLzPPcrvqGQkqL/fvZLxxQUX8Nzk8X8JRjy7SiCl8i3I8fpjABYmvqeddP1TjvqxmhR4SiwVRfF
dI1p6YO8qORdlPVi990zuvpjfH6P6GjvljuUKFDtvsoVNBjSoDpvh60qaU5brvV4R+CjFvnp2MMV
6ZTE3q+OGEgx1tWD0eZxKLe6tq0xrtvQOxwrnzC0BCnX2MNQSSl6NXvUd1qqLa9VM3wsbSOeXFzf
9ZtOX4qnWMLZMiaA+FLKMD8PNEFRsWRj9jzrOQiSUnMqSkwOTxBCqr1RJ6ES3VuDPVv4fa9q0Mxt
+fHH9/7uLPv11mmeo1RAZktEyDtcQ1GjEkejsb/LVUsncVtN/GHRHtdOMfwfX+nd2sCVCIrmOPu1
9Qq5/t2G6fSsSlpvlneVlfantIiVHWGsCvVub6E7jJv6Ypjin0FX71o4jGEuC63p3BDXAQCsd1sZ
0U/1XCVzede1sBPUdLD8oqdi1jXoO0BlMODiKadITg6VNb8sFIF3P77xr6j5d6vi169AXIICp4pO
N3Pu7fCS5Xjpzma/dxr536e47YAM7d5h2ytPtcUtx1o+BQ0W8CH1/LWciGHnTAxEXJ3zIBdUxH0u
TRuI5fnHXEe/vOhWShans3II/Bjlico5dloPRbeo2x9/+ffjg/Yuoni4FZDQoF2/Z5jH66BphZNK
t5n8YKqxV0t7FTvlH1/kHZR57iGfzYW4ALl3WP2+Gxoj+Bkpgbl0ayblxkxfe/A+VoHNnN1/vdAv
7Rr/3pbw/1tXijjb7575uev1pi119dw9x8Pz8n1f6uuffNsTDP13jBMdB8U9+LXJ//5nTzBVelbQ
H8kw4yfnaPPv9gTndzQVtC6BA/744Z97gmr9jhsIbG/+wz9xgPmVPeHtOGRPgRpGCAiUYLYFyot3
05jIeFudzDgPtLi4rRSVxG9UFfjkxtZPBuPfXwm1DIwVyCLv1ymdNrci4bkc5NaynJpBNq6mNdeD
miiWP4qYNz3S7zeev7sUOyktBJ7g2Tzl7cKg6vrQqz03JSfKVYIHgCcpxk3LYeK7d/03G9zb+fXH
w9PIFcK1kDMjz/DtdcAxW1HnUI3zWRWFJ+bMQGiTKBeN3RuuAaPk4ccXfLvWf7vg2ROSJifEvnOF
8X1vYgQtSUknywnZ6YpLp7afsinrjhIhPWGeOKBAifgZfn3OsOVj/1xouSyrByQw6heOimd5/dvL
RiXriCOIENVp6V9JcBjYhxecIPIq2bIT2LfjzHl+yRcr0NACYoRnF3CoR+uENy00GrwNfKPJywfC
+wTc8m7ak6ljXq1JbHt62RmHZBm6Hc7nzVaJTXgBIwAsvOPUFUIge1+JD1bcsm76i2Ys7L0511i0
q0YZWGqCJD1vq5omWN4QbzB2Ear7YlYeo5UExE7LrY+jHJUb4uB7LMUnIV1ST9gvkRzpTzqvDmx3
xQYChG+OXcgTy8GKyv7ZqovPST5mHov4aRRWhp2VM3p0AsnIWbU+43lYljunhuK1pTZf2F1XbG2F
dJkcm9oHRU/sE2mYU6BQCYSmOZwT0IU131eWITawVNLLfMJDtmjMdKd3Tr81ZIjqdatuo5ZkDawA
RHwvm7Xy3MGAu236s7BLnnNsT8tleSEBuAZYmOwiRIQx4O4dARgWpKD4iNA4GDq0HmyvUDNMmTO5
7V2znYtPPWxDL+rN9pBw1KbvMci5n5dS9zgWIr9R9GK6s5JG2dlLZviqtMK96ir1k7lqgHgptrai
ilN4WsSmHGY1tn0plQ23I3T+BW8kCQJ/pNwRPj9IwNYAGd7Sl9nBrLt8O5I2t+tSLEtVXPX8qHPE
PmGfvsyKLr46W+zvFIu+t6vwf26HErWjl5VF4Xf40Id5moGfRvYc4RKsjvtmFP3tgkOU6SKQnOBe
QPbY95mRfIzJsVTc1Y7AyEdQzDXJ51BbZW2Pkq16VmOBwqnuM/VljJRhcPNSDNspsvsUp/+OfCC1
s7dKmmbwvES3BAPmJ75e1uNGrgH/hbUKr12Hzz1LwL6cESO4sjmJBiuVTrnpZZgZgyyLi4wcmJ0p
83BXwiXDVKwtsCNpVyMtLqyLG5K/8bLq28fWHGMMkwjtSNUxCQZHSsCpsHb2C6jWIGwkWWjLOG2d
WTHue0zNr9TGbIMkrgheqJvoAdV35ilqZj5K4O17u0zye+wQVttt2+JpkWxc0Gur2WSr/dorVRX2
VWo9KrWp+Abo513qlPFNNRrmwRx150NU4qjgxqa9EbEc750+qY4ys2/2lkiRP2hrIl8OWhOd8Ae2
M9gK1Xyb4L/g5/UUfU6htlzORpV562LlF04659eSIcSjrTVWf62TU10EEl9DvGCf1+D6vzgAcX21
yHWIMqKXfWt11n50l6SL6psuF1q7iUe1JQ5vNufyepTVLPHbQQLfqPDzKEJtHIdoU62tXW2IQAWs
1hytro+JLKJtrgkn+5DnVJQu1qvyZzHC7QwXeYqXIE4VufFaEpHiI1sKz3uNCfD0oqXXnwCvzd6f
1bOWpMrLofelKNenPfa8YPtmbF/Jfbm1MjwzNoWqxyAvDtINH9RAyraVwZd9tq1luCP3jUaN4ay5
FZw5RQC1qzg7u4Bc7hNjiup9hWr1oSplfQRU1maco6Cl4oYtjNZrVTG/DHJGWMFQCe2exG7H2udW
0n8pG7Hc4mSaaHdZHvWGV5U4SXlWqa7JrpPI4/VLq2zmiwTboR6aiFbcdHFsEyMdfUiJ0aURpeeg
wzQPItEfDLlzfAjdtdsJK/KHvovCcYywQXGsxoeyvo/tJGyjgQF3hmq0Me0Gr8yyL3qy4CmJvoXY
c6eBk8vt84uNbdHKqPtNbGj7jh6blw+OfCENJusFz2MnjdJrZljjodWl5urMmvXkYsDUDXOsbS1N
i8vgv80ZXnUvexMdFXoiWbZRZo45feLQ9xSXnWluI+xlkaNKthyWWOs2sblXrbn17WpAcBDpyqWq
L/dQ5LxqTTbsQIHddhcWNi5mIu3Kxroo5uJ+mtpHo245UkTLi9Eqz9rYwp3QN0o3HhSz+UCkzfiB
fWjTLnRnwNN3ZtcRD9ziHDxMUBUidcK7Oh52sEw3q4pN2Giu97gtJTT649hvrPW5SLtDnedHdskN
p6cvolY2taZf6vhFlEVzW7fFdaWh0oJluJmg4aRWMjwNrA1umUTChw21s8Y1dYkl0U9jFX1J9Oku
7fpLS2GQONV1ow6nxlKBFxPnoZOAeB3oHe6CMjyMhbi2G8bRSHtNbi+Sot1ESzt6a5a8zLLjNQMh
uM7r0CyD2xp0+9bivm4a0oSMkSWzyHo4pgi2Is1T2upgGPPH1LS2WLd6IzInjUYAgSG470Pc6Pvn
buQbr8ohyZdLRFT7LhEtHQOFevOMXPZtKLopwL7pshdwjOAcn+JaZd/XhiM4iXqrWwgMHXvTjvNd
+fV4aXT1sbWjbQlDmydebo1BCUnB0lyrWD5GhtR4JC7t4WwHOh5ArkqHiMUS1H8andqfoFVthrmt
/XiWTHepJtODpbTJamJsLIuY9XOoQ20XkgtFfFO3tDOzpQP6ztoHxR5tr6FTcjmk1pU26kPjRrNW
H4p1gNbV6hj8DOke8bfjZ23Su1Ze3KUGpaGcV0ezk2LcFapwWNOdvNoXRKI9F3X+udLk9iaB17JY
yeJCTdtnZsyM0kjQMdNb0mMvljbWLjMpqzx7kpwtF+DmsyqwosVvOk0OrV46Y9n2wxItr3pTU6AY
5uANNdk7C5ptbxXTSMdLsa4xC2hOEI5Kv8BFz5Xl7tQ0JciLIw3XCPWdnVMbj0ICV4XPjsN9RnZ9
Ie/atZQ3cdP3N2M3RCCT7RSWUrR1VnV6VqU5ObYQ5/fDMl1FabVd5GjAt0pdjzluoa0t1dt0Wndd
LGa6adKTxl6/VWCDuKWtHMcVyS7hvHTN4tklqiX7mMu2l0jNqUgc8ZhwQvKmroCzJNTNEk03VQng
3A/pY+8QzdTNyeNicsWJC3izjZfFmN7XynRT2vqFM9EMclQ66rETbZpJVU+KJR0ny2m9M05EXZDc
zot8UrRxp5XNtaMt+yEVBzrd8wz3qJt9J6mmDRmYR2UtVrpK5RP2ZBcmbTNChS/r1qjCZVAPujHf
NYvyBbnT1tLamzaJ7ovCvEGoeYrz7mAVyVXuDCN2iUOA3TqqTFQftOTmF1NO/WWRAj23d06PPTiR
PGurH0jDY7LYS1iL/Fgn8anI8izEouNUj8onDXnjOqSbsUcikS4sQYpkPyl6ewPgV4KAWZcZblIY
KYZqrqBhKHJPtkpfSVbpYMrVXb/KnyoSc9yqGGnvz6lfF7XEkJ1glmm4dHfceGw7ubvM8+KaRdXR
fMBcbOG5sC+th3ZWsItkrouuYy2spQwOvqHdWG1/UvghfjCDsgV66b25o9/UNBr+1M1g4fijfpCE
sqtquwnkbrXcUh6JMAEopDWrfpZtXmLeYLdPkA2NVumlKXQ5NOLB3GfaJLMoig9Frd9WySB5Vkpi
oDpVpSvQAyYueuX02uja1TNUy6G9pa5eXkPXGOzxZYzryKvG5jiYk7RPJylYmdoMFedRFNXT3FW+
JbL1dp3J32q0DjWoxeYk+hULzMlRsLItHox+XPjI6SOW4seyYL/BXIln25Q0YlWhbPWVXKceU+nP
6mh9UvtiswjpYunq56iyl2BWo0uWqQARIUrXGE1iY+Z4mEHPCrPEjMPObgx0B+NtB8AFFcXccf/c
ilmdsrR5LWaBJymWjqM5L57caqmXishx1ThPLmZHp37LHAvOppDOBnbiAkIXnWPsindrgRrajcBK
6fvm1aZezQwuidxk1Kxx6yutRk5SvbyW69D4eTFiWa4RfLBUTYVmtcWGKhqMysf3u3EVIc/3K2EN
exFLxkvsxPkdFKWTENni0bwtb9ehhNSBJgxdbKQeyrznICL3JpSfysIFv6Q+lksxfao6lQhHtUyU
oNRq+zbFCxlokTPfeS4y6uKYhEfHrF+VmU671KTG/RgbzhcrTsYNQhys6cwya/CZhr9gJzmMd+LT
VqR/RXKT4NsIn6CYt52uHVctSiAs2PmpWNT0NRtWq/c1R5hPEvmX3qBLBtsDZbXXx1Heu6J1dpWd
zPjXC3nZpYPSkjk5q/ZmrSoOTbFSqockmrN9L5O2pMMwwV++X68im7Y+Fgjzqcvr/rbvhXGJLX95
hL3ysV61ykt7WX+NSDeJ6O71HG/M2MTknDGKSUJ9gObpbHT6Xoemy81bFGFZIGuDcerPNrG1iv9q
1Hat35zDMaEBjJdVqpv3yyhWSMeIyuB4NuJoTqN1IVJFDPg2iei6ceLSzxW4nVqUMp3GdnhIYbRc
VLQxrgEHoDs5iZYfcRNJ76Q4p/yNZHkiwNOI8pARa73oilQHDRvow8wo/GJZA736bFI/zY5WHOR8
bbzBXJqLpOxS+KpGRm3h0OtMGNcT5hoGc3+fT1O8UePR2rZ61B+NqC+CIsVEWrRWGCPgQciQkJo+
z9pl6yjt7bTis7KIifKsRLON97Obj/bnsVOiIGYh2YvV4UXPKpwOuamXCwMI9gak+IxqWNncbkSm
tpU/n9/UntR5aYqZYAlVk3pVyIzb5SCXKm4hXyqxaHYdkH0uGVdWoi7LcJT1NlUmvzXXPPOtspfl
oncX0560ANOHrPOKKTJLLPesogbxkpSj6IxIvzJzW3noMcmD1zBntC9HvY5vSn05AOuyuJaT2MlJ
PDauimsr5KvWfqgWA0r1imekHk1lyRJTBybfnkI00cIq6tRQUYr20NB0CMwUKoI9jxC7lnYIDLtY
AtIEo81QmkYIYXTajoNMebKO0HyxDuMzIEmRyJyXlQUEg700rky4tkOgP6D/Ip9hiK7aiWpJmR0B
08WZNzUb/+plmYrA3uJ15c244Vbnfa7bzYYj/+1CZvr5Bdu7aElNd+zbIOun+JiJ+aNur69mOmdQ
uSCHjFovBaOUaPukiTY4Xd7YOYccVZP3cVPCOq/j8TDHS+8Xq2KE0JySYGyGYU82YXdsenva4ElT
XCSLXuzTrMXLcNE0qOnmy8x83sSyofq6DDGuLkzSKaNhCepKv4tUiuDFEOGAqSknCjUmp2h2Es/q
I/OiVyubXrs0HrvSasKoqSDe1YaZuCRIsleus3QaysCcbCXEmknyrTMb3TDWT06XMPKI/4TRrZnh
orRMrEUdSq9MzGs6Uhe06c3A1ugzANp4xuIgNmMctW7t1Dio2fJuTWvrwFSe2TAtzUM7w4PPE/2y
a5rTnNbOLjHlPoxhuu1bZ1IWFxArexCwrTRXNPG0G7riU1ML0zdhAgf4CcHhtPN6My+tHujQOcl1
0UrspsRzuqxQFe2qhj1oE/cbxVB0Vru9bOvhJsP92re6+H6k/eJay5QHXbs8zX0LO0DGDBXLA2fL
fLe28WwuAXQ+dutRDusSGGKsFO1xKas2xB2+82ZwAneytRNQ53LC/1j4nCohgTXNcGHk8+ppIj8b
VRjGEpIPC0uMba1UGJixnEduh0jctWIpuuCg9gyx4ktHsG9iszRPa1mcsnmxj6kTXdpGwXGiU8eP
miMRgrYkUANxpPqCn3vUuq0yVB+MkVWwKOPrBsX6wZYqFrVVc0LCEpItJiXyR4WFedfk8jkCvLWO
LPE497ZEeXCMKQI2gsEFYim8OSM1eeksTPGFMQSFqsyPK/BqIEx7OYCDE2QyTwsHnaz6JEXRdE2D
iy5n5hjZR4N48aCxlWiHUhyCajOvRNf1CBSB8KPdUCblXpUXK5S7Xr5xGiMrvKWTsLcqJfmD3Q5s
lpJmBlD/htuqkrQLzuJNUHdW+xDDPPQUqW2PmKc5OylyYJzpawawmTUQUNXMaRKImHZ0kkz8m0Tb
3i9Dvu6WKNe8EV29Z2hd45NFBw92Kp7VVGEfriXGW9ner7p2ItREvoxrIbMuEXZKxnOVzZhs4BLg
5wuugGoGFy9dVRSrTiftNQLp0BYUJSBE/SFvgNlXX6mjGlelKKt1ikUodVOkq/4yazYCxvWR4ZBt
RbfqQT+duUtZ7SiuOlKCJkwP1xgZKTqFslCeSr2ut1qvADprUusyn65MCOduYpd2OOTg9XCvYPzY
DRFubVGe9E47dU1FNviK1ZTvpLK5k+r0Q18oHxQb7qWoEg7yNaRgjBYNN6o6VgmGBAmKsquNuUcv
Fl6tJtxKJzW1XEPSJD2CEnbOUAX63Hy0MnubRdqVtthP5Tx+opQyKHGzcdPi3XOZ6PNniDx6mOmi
DCLd4tghxKcknmAnN8uuTSUOea3c75RuMq6Yc90RM7f+0LHFb8uMqLWGCLVt0kLpMxstD+MULfVV
TlbKfpnSo5EuD1q7PEsYlXBimxbsyGVxo08AHG0fx4tXdKUZqL162QykFLn6PNluOSmTq6d43arD
FFZG5TxEYpkfDK3hHKXZ0hFX0uNQpLprIXXClhlhUaHPt+Zo32MjdlEreREWKIGK3GCH6zA86eb2
Y2UurU+W9KYZ571lJVuKBh9A97Ag6npqF/bRPJF9zlPb0Rpupw6/2dn2y3y9MZui8UDgQyMDCknl
+mivo0rtW/makfV4VaTp9dQJHwDc7/ij2vjf7J3HcuRItm1/pT+gUQYtpgBCMIIiqTJJTtzIFNAa
Djjw9W+BLaoyuzLL+pndwTW7o2qrLjIYEO7Hz9l7bZ5F8pYu5jq78JRz7WXBU9Dr53x2otY2D+i8
T0lnH/21elC27u/LrIr0TB5xoOwGaOZkGz2Qa/HY1xJclX+kp7pnCL6TtEOCajolQxZDOd7PwviK
EHM3GF7M6PtDra3OCxT+uJ+J3jTYbFfizU1U2jCwdkOzrJ9yD+Uk/lmUWhEEwl1LoV6W2rmHKdfU
wRk22L4SE6LHyd8rTYEcGD74gbUPAOm01RqnWf+McYU0c47G29FmTU5JnUaV02IjAisIu/h5qtx9
X5j3bjeEbW9ihEbMciJb75HEoghqyq60JU/RGmPd3i9FS0GbCrTvWuSa7G+eF8203zExfKmstrtW
VTAc0ZrG7Bqn2Zzbp9myTpXTH9IJMWbKrp4JdZEkVkz+cGhiZw5p7l6OTX3gYMqzKqzLepwvaBiQ
4j4gJtf3RdI8t3kfJ+SKs3/EVd1+YBr65CGLQyHLpq27l5VT39UDDaRAH2mtoIQqxbj3GoOpAN7V
Ska5514q9NWpO0X0PD5YFh79BIpbmTI3Gv29FoBZ4VJeBY54GFGfFuZnazZJVc/2Kis+2LN97nLU
j0M5PLii/LD4Kd1lxS+h+8xhJzCnPXTiyyRoGDRl1b3Qu6tyofvFjm7BZV67asJOp7dhPVu3SYqm
fA1elkojGlvuEzYP+qPaEUXlzrJWM3JddVn0w9Xgt6wX/pUm23M5dHHp8C5rzUUtOPZL3rFAMfgL
21miTm4qML3JJUL+l3mQH5akzhghjCdUk1FKuOEdjfWFMqCMGyHHneu4V1LaKtS0rYEJy6huJnUL
vZW2tlOwIYw5SS3+bemOVz0l5aoXNBBMWmt8+2JSFPt4+6Y6vesIwwt7bzq3wNFTSSMWqjaYiGDf
2sZZVYTEDXNQR7SdPtROdWlbVYn0eL6bnOU+LUXs5eY5k/oU1dYw76TVl+EYsJoKra0RGFtyP2b6
MUsFZ0+eK862Oze3XyxfINAv5HNjy4+9zdKplWqNi8E72+bixUnZf9Fnye4iv0EXuujn/MJugljV
2fMELY2J0aPp1D6dd/lSWtN5LfzgglnEg82q1TIbZMZ5NQbpGwjJUzoFe5G7H5YAnTCS43pl2GNk
AYHVIth7Rn83w7GKzBm/lJGpc2cbF05RkePkPPqrduOZ1MmNBgllSOx7mdUDKksg7kl5NU/V17xB
itmZh1ZpkJjS12CYAFur7ELYHPy2o1zDV5+15oazSWzpxdkp07MI1F3hdncSbm2UOsOpbodr9r+X
JgvsCCcqePxUHSpzpH7y/F3CVDCq1vrG64vLHhj8QWjrJybYoIjUuQrkTZnWK+cKoV/6q57dGwnn
cE0iU15XpnIzqBMqjcmU92tWPRT5jJNE0CYpdC1ZwoWT1kVKvu+FF6T45fRiuZwNfQpLTC2k6Y1H
f+C94P0oL4al8w6Jsv3rkjUELJ5nPC7bXFBPiAKvDX9cQs8cg4tS2bCMJSAvnDY1tlLK2SctX1AD
916wnjN0NVcmnGECQIey2zckPe2Mnpw2U/Nxu7oI0umgF8diLNP7ahX5W2GZ+YdygfMTFsRbhtYs
dLypkMKmJXM+WF4KgX3JguRYiUL/OkFhLULNQCXfBSLLo0Ss7b7T07cyVaI/igxcZdjkiXzWZrI4
Q3tu5g9GJ9uZIFbSaHejWZhHfvebxMoQCdwItx3Tw2ODMOzeyoL1k6s5/k1bTf61FnRYeugb9bsg
S9Z4mGx9l/al+kDr0HoWWqq/zHSSj81cBgrWuGj3bqeLKGcMV+6yJOiY8ozVXnjZfNdxZ3YL5c1O
ADiKDZM9jPDy7DXoPIuOxSpjV40qYqpuUY8vrD75qM6OVNaecYJJYSeCO0eUm3h94NxYUlxk4aiZ
1h6zCN1FdqMrezKzK8J3XO4R2YwfIRwp4LOTd0Kg778CoWZ/NumCwq6xQ9+XUzzbpXrU5ZiHs5V8
TQp2gWYhBiwcZzYA1FLtcTBrefIlZyKilb/kafrijc54k9E9QB9ddA+ysnUZ2s0wXQaqaC6WVRb3
vUNjtZ0zmjL0VWPEdkaET6YmVLG91ys6P4KFkqEkDVTHW99qZoOkLQTBfKG0oTy0w8j6o6/k2fhd
e+4aUOcVbbId8HmoVcZ1Q899r2i73YEyKc7Z6BwQJtwyGrLu0mqlDu56/nMEa0as/LreTVTbn9Sg
1gsCSemTDWM9xNSw085JShrq2TLtRlqoMeKtkZwBmg1dJvwr0Xja9dKkjRt6k2pA7mWKzkUzlTdE
szMyq+3kbPdqZu+YxbaboLgIZ4yG19lgWRG5YPlZpHZ+qzfeS9eb3Z7+z0CwIfnP1E5BpHlOlSHz
ZmMnEWS81ievyXgCiKfgzXCKk3SK4D4Yi2AKB9kMX1ZD6H2USNDlZFTIG7/VK45rbo2ycTXlYZoD
ZNwe5RtHfM8+rPZA2Fu25AzTe0IweNdon1wJYFSnAZvLyS5a5KBNt7o0OtK2mPaVwoojGYD2MbHO
ZIX7Zm8/GG1itrGDRxajlU4HYEzW4Kaq8MGEQCYXKsZxuVaFZKplJOOTMRjVsZiyNA6cOaWjMzpX
GYM6fqfmXrdi8GIH5wXXdKlWDGuNGf4dSubotNKglRCQUMyznOgmnukEwwlBOcJ4CnDDpE8A2wBp
qJTJVuy5Srcu/j6mUAI7RpG7ZEJgxXjDTwxmY2OnX7udN4yHv5NPkA+uRaOizQPmWWnGZ0UYQ6SK
8nZJPybC4kz8rhX6n9DkTV/7UfZf/wYoYvjbXtZfXkfgDP8bVNs+utqfy7bvZZ/VCNC/V+fxI/9S
51m/waNGvQMbAkhIsHnu/6nYdvzfCFg2UF7D39nU3Gie/qnYdn8DjY6m8j2p1kDii0rrn4Jt4zcA
5fz3KPMAjpiO8d9I8yxv06n9rrsiwwS1v7uF3TgbpwIS1ve6KwYUvQu726dRjqIqJOzMG/e+maNU
ZYbE/B2tUXvjgkNn1yBD6VPl1izgiZjNcCjyXBxtAhA/pnhqsFBlA/t7YZcFK7siL7Cq0HcgF3G7
ekdEV7bPpxSTYTqXGoycjoZ15cz5C2qDDm1U6Unr4HtDNuHBr3QVi9mpzovnm6+2kjX2+GCpqNJW
BtQ4zJhPxIMQGDYsNIZgLHKAlmGdyfYmWHy9iRaiQ+xd3qj+UEtt7sOGMQM9EHMdO6AUHtXKqlUc
N0q/t9/8aVIj09o1NfbSdYv2Ihk85EWTvpT4P+p6LW5tka1BiEQKPr/vD2XAuCIPODBYdGXxXaXe
Z0D26cdam+d1a59UjJBSFdzaJCp/sxH4PApnHh57q+HrBH5ifeplkt6ZxHYZnIxp70nLrIAb+Rr6
HK0Q9U1e+3Cshn6CYOqPJDBEpmL9vmgTT732QZ5/apB4vmSEtshoylPlRhrRWF1MYzWTccsBAoa/
tTI/X7T+ikAqE11iIu6I8/Y+NYkkGwUOavnAfJvGmI7546FGzNLHLKY+LbMEWqU1+sFTVuoAokez
29bOqdq8vEZ2RAVCmq3K25Y5nClP/cSJlpk2/fxYFJ1UuxXNandl+5q/RpnVow8YgsTWQmVb/b0P
aoS+PJL8V5H75nBp5iNJgEmZ8AuTObC/5fk8ocFRtW+hCoG3uMs9DhBxN9CuZGKm4RqSa2+r/eKQ
62cZojlO3EzITHjTOFxOMx3avva8IkIYlH3VSZR5Kmkz5gdqgmrj0RKZEZllirLbHcucXOayZl8c
honMmtWy6evoZe2KPe/RNsLqDSnietDRdwHTdDYjXyPBCyXQLV9rQ2rZCTaN+sYkmLlXq3lkt+T+
WpOoWLattp/cMgBY248qBCVoxIx9+if4oGVyQhqn5xeu6PEdTrLZBBiKmcKjb7O/vQ1B4+bnxVyn
e6OdJzr1tmOp2Mtc5vcGUgR17HpN3IOHpbcstdqisLJLogWysivbO81dK45Qs1b7WI/dbJ2PqWMm
15PomEmjI0dYZA+lxynMyK0cmvw8XxmN6cl41nVMW0MyVnQVJK2WXdAm6/hBoKh049YxOSLnOgeL
NbJd5bHhNikhUNlACxJ2Sr52h3rJDXlidGY1UHQbl75LVXNKzAyHCdtU0HUfmhI9hdA6jrF12uT5
zjHb1uEWDfS7NqzJrdGk3T3RoEW6I4TJGS/A03N2ZgzogYEZgy8oLGwrzoNCe4V/W9zQYUNF0lTc
Cy5mbr0yjZle5pas1hAs8nztmRNzViVSBulrsPVjuqYCCSe8VQvbJJ+0OKVC4n+bXfvcWwaoYNMf
XMjOKqV/QO/4tTRL8aSbVJsdsZbfSuVKK2xzZ7Uj04WRv2vGhoMrMAiLaKbASy+dsu37s2+J4ouj
WzVXL1/nG7R1SAVV4lbudWdnhhk29WoArtVW/w20mmVEVuL5S1QPZZlfJBC3brvAxbUe5EalR5aT
dXVUZYB20Bgw2Yw0et0P9HhLOue2dS7GmWTzafIK4KyUzVjt1qyk0Um4K7PW1MNluwalRMfXVteO
SQjXW9lVUCWWJDXtXZD4Hjl7HvrVXWczN5kL2XsE3zb4YljcoowlkMnN2vcvs8Wshll8jzV70ZWW
7RZnvipctwINhuLvqKST0BzwRUo8mRLtC5X69CKbGq+2u/ZINcqOg41ARidjPXc4knAwSbud8qup
ioLatNpwybulO6CMZRzSN6hmzKFpvtKjW7/Ui6bfoDbf1hyqxCVeEM/x5CvEJmTNlaIIJXb3AWe8
BzujoBCswzIbjG8wA2QaAWhwnBgJXHo7BovzQj4WAwffOpUew5qgK3pMynm1wMVQLlXstEwP9pgt
DPwH175H/tBOR105dCtHvZFvmXTNlNGzFrxl80gDQtgpVtcgW1eyqbDgQOeFNqRxPuzARaAbZV4H
n/DjNHqOjKyVsSGqLt+7ElUKi2kGaXVPM970EOdA0z3YlqieXMH3uxgAqcK0WcYUAsuUOdEAuBrx
sTfRkzbcKX3Qlkn/BP2Et6Ni0mBE2eqm/q1NxiXglqW9S1AJOjvhGKkN7tGlc9M0VQtxEnlh8A9F
/f8Vk38AkOGD/lUxeZDLa/36XSm5/cC/Skn3N5ugQcMzMWkSTbRBUv5ZSrrGb5a/kVw34rXrA6/4
dynpY+9zzI138k/PIP/Xv0tJfgBWtW4QQYNfiiiB/4JA9g9rwHe1pM5e5VHrkPIA99rmT/+jdQC1
qe8WNcZ1MOQEImcgmGjOEdXRkgfjohGpifN4mVbDflzb1Ch574M8ixzkykzT1Djdg/1QeN6NwnoZ
Uj/7oJu9GMIurbWHhUnZl3mlnImHpD7Rkmjv5jLJC7oFJI7T/OrU2WqNWmcUBMynYZ7jRdpWtUmE
mJeGLbwuDlTvfFRMcQVIgZqTObFKNOY9m0luWDLz5A9eE/1+RgDAQBxa99NAG+E6SzPU6AM993Gv
jwnfyBPF8ERFLebYrq2q25lK9157Wya3XSumKUylVXxNhnRFFdQkFnZ8VfRyl8+I82BADK+9zoiQ
wVqVUNm6hBQctLr2zp0pnCSuTAKu47as2CR7mw/b0VzxjdidjeR5HBJ5NY0JlZvwAwb7Gy37NjWY
zhzcdB5Ole6TEVVVk3bTs2SU+8Eb8wS9YEDZWXgSpkklA2eKqQ/otHNf4DS0q24emb167fWcpDbc
ekd5z4YzIme0vYSUAjGQBXXBKuJUoXxfRsb3JSXJ3peXrh9SJKasOszYCufCmp37Lb3yTntfmubB
okYCE2Xcae+LV7etY/b7kja/L2+J5a2PSS/g0rl66l/o70shUZtIv1NNLCyR78sl15Cls9xWUXRy
AFtbFzaJ8b7MWu9LrgnL5J4DBwuxr5XTwwwpGsG/PSx7GhjERbJv+/T9nFNWF+tunjMQAI0M2qvp
fcUvR2rOSGme8c3XLLoA9BvYH2RnsFeQtMG+oc/MeQkm3/YTiN/sLRwogPs325aTS3v5Yr1vQ6ur
f1PNqt+4/UINJN63rFEXbF/t+1ZWFFunzbS1kVu27XapO1OMoWMkNbXc9kPgGu2LVyPEI1ryfcNc
7PVYvm+juDKu1vetVR9qKvXZz/0xNLfdN3/fiF22ZLMxp2xv2MVo7zqCYU8OfIMg9hYqHFTo27Ze
vW/x7vt2v2iivBbvRcC61QPyvTTwp7Ky2cC3koGKCQ677koTqtjgnCkWK1QwLZWGrVfE+NXvBUi+
nfwilcEMQkVVVOuh6fPptuccl18QxBrAMHkvafytumnfC53+vegJJqNxYZ2YFEPZe12E8GkMdY4r
X0bDH/ozKvH0sn0vp2xdKR0t+1ZmjRgw7KhduRd0jJv2m17V6VcotuIpG5r1VXsv2UzNdZ/rUurc
O91un0tkn1rYvJd6+rzoiBFzCOMhwCPKwWWrDP33InEuIHEw7t5Kx9WQL5uk5nUu7IUSMU+3jXSr
OOt11V4RXDtWrAw/+OK9F6cr1fxDRgE+Xlgsf+kuHcbuvu4q45ZnjPLW/Uepi+Yq34khn7rIXwLK
YWW52UdfICiBT8eDiypBN5O99NIqITXTRMow2m1gnKTezup6sjNsx+Ps+Vkk1CTHk9sEXA4buRYh
muzmFDaAP6pIK9fefUByXFjEzbYd56UYISyLXMVMSsVFps1nCv+muHbaIfN2yKmRjE4jBjsG/Gli
3xhVor9hikahIspU+IeSlFczWjPdyGPHHZW66RwIRsfOavXiskFNXTOvbJ0PsmRaeNusAyAce6gz
EYsFRMEd6q7URLi9NGTTdpkSp15WjivCNXMNCZd4Qg6vQq+qMy0Meuxeu2GR+qO3zkAll3Vhml/b
3szMgiMBIWCpVctrJH5L/xFO51h+LcqCKJvARjy1d7mviPY6318ORUIwaWgspf0JjYj/YeBZpDQ0
+fm4UqbxhjdKe6t47/OQfA10koWFhi1Grzc+zFwbfDR2Vwf7nIQmtddseoKgqtP02kHbehpqsT5l
eYVm2AXWfUV6VmAcBI0HDqmLj8Binpv2c0Lz8bMzFD0S3yJ/aTvF+RKmxSfBC/2ZY1+6RjMcMytk
0fH6eC5W7wvIcPlI7ALAHF43OghWjXGC4lakRPDqud9DlxZkLJjopT5ZkwqaM/Jwj/CEtRrVrhv7
gcIWxTW7xFaCz2tqhYJkTKafpo1iIl9I6SB0QUczwzksv8y8jNrTre3liCnJIX57LkGKKLk8mm3J
szcR7MdAqkvsiSHITIMoGyFUIfvqmSU3+rvQtF+T7mRkOGEo+PFD7w26/WS1AOojZ1Z0qDVdGgU0
kwk5Dx0D6VRYrj7R5XK28sfMmwc/WpBV09snb4tTlMfJHqGLKC7XoOL7sB67Ow0xHo9Z1pgvprSZ
9jSG0U1s/8hM93kVOC9u4lQoOgmViFBtbZwWaeXPddOojw758jJshe6+jX47PtAYMdlBbYXkpzQH
hKKLGofPXqMFF9MYDF/8bCk+BN0Gu5yZXtRx7wxBtWtJJLpdahKE1YHdNqj1c1214qPMBRpKjtYd
WeWjFnwrmmr5toUkoh5qdVanyr7OrNUlIZDR7Y1Ta9WxxWNxNVRqfOIszygCz03zkA3ADsKVKMcu
lLZhXmSZ0XpHukkWXhTh90R+WNBUaWpa487Ta1PGqMvHoxCehTp8NXHmpv6i1fhdLP2LOysYU6pN
7ea4ON7WFMqxoehqYmYFB8V84PxpP9SMp4K9ueQNvQU9F3qkJUTMGCr3CW4UtRtlQdFjmGhrrYms
udKf9NqdngK9Hq1dQmwFAR8MFbIQFP16Tc/UkPEg5XCBHcEnrakt82vJNHO6rqocfYOTV8kjO4oO
LzYojI+e18Ezs0A77dPBHUDTgva3QZX5UOEtDy7C3iR8XdvVde8+jhYNrgPWKfup99JSxUDfi4c1
19sPuTujepx0TR84hBflJYt6+joG9vQFnF7yhWp2eStl3rz4a0HIMso9bp2F2mjLlOJWR7zzXh/C
ihp4zV0xfsg8kT4OaLrFNtrASDMj+8EdqRXFw5xLURAMbbjPi8zXM6ZHp9s71hwEJyxs4DP6mYzX
iyETyCT0PDE+dhWuvCRYmurYtKX6YphGCgqKveNsCMk0ogesPUU92d4NAYiddwFpCM3KaOTGaV5X
vIDWkLuntU4qxh2ZhTJ+SAePlIlxKNg0zUm3OBujjPQxu9EdQxZHD89xaPMhu4Eu2SjjiRoBHA5u
D0fFfhcMn9LR1aZoEHIicT7pCw8cLMEdoZVlONQCMTDaxD1qejEJ4sHdUq+gfW3fmx9s5o2fGito
20irEJfS8TDTT7W2zF99Ly8TAhYpnZjaOltmeKNl58Ku0lu5NQBpEc7eQ9XmhEixxyfXWe/3KcPh
duFYXSuE08zt+Wm/TYPr1TMywip5zRCWa09WrXnWMdes1YigodUnjblfilxicS6KzrUfAXwA9Jv7
hV/QOIO4mSzi34leFAFhzIyCTOaLs4W6iyD15P8OxP9B5N6YHj8fruxfWX5f6y9/uxi2fwx/PBlv
P/mvg7H3G0dfS99yP+0N7vn7jGU7GNuevg1LGKcw+Pr9YKw5UHEMA+IRAE9AZQzy/30y1hzzN9BZ
7L+wC3B92ZAT/oujsfG9i18z8azzV3j6D2b6PmMiP5FScyyUc4N3ACQ/EuIoczILCW9vveiITx89
DmFPWbHFo9OQ3Vct7b5FIEPVyiU46ExmdpjLjY9FP3XxH67nn+AFfsjY+/0v+2Huk2q5PnHkLI6l
lVZn3IrtZYFOJ8oZYV2ZdSEivQ8cptKeHhooVe6pqx+RTMNh0RO4WItwwBquvJzo0M29MLMutprB
OHiNr3alY1p3f/GXfj+p+v0v3a7tH2DJdM0IAgw2ZJ0w/MjqkSPRIq7CxivSz3pppziiVLObcF+X
xB7ZWbz5pf8iHN342advHIg/fLqFZSFAR4wRtDOdjak240RPHPycAPT6FE/uwCocpfPcxq0xT2d3
S5X69VffnpLf+yq/f/ONmfCHz25qthWYK8WRpRq2autO2W2C8JWGN4nEzhzod5mVLQykPCSUv/7M
7/kWv3/mDzwlDIu6qdGDPraFrPZzhY2jAZd31Qj9y68/4T2S7M++lvn91/JtV6v0FePdZCTpeW27
dKeKunmoXAxs+SrSHahZxnnJokdeW9XHCsYCyPL1uihnBu6kmmEzQlFXDG81q/S+yUyJ5tgQf3HT
f8i4+P0i/NDI0rSyqQd3zo9mkSsa7Vm+c/1m2Jckuh45X9an2SmLUxKQ7OUJN31wiTHdJQZc2Ubq
HNJFMoRLX3oHi4PGSZ8N87pdJf2pDnWtTqYPNAl8LZVaxr/IPP3ZffuBR4KNKRtLHwXrFj4YIfPu
YpQO06Fuvftf3zeLJfNPHkdwMt/fN5kWSWnnc3MsJ708peiFSKz0tSNzDHWeqo4eRp+RYM6MKl7r
pccQ0FUnOoHYrJQ0bv0+W5AapQ700a4K6UkXn0aiZo9Jm4J/zYnFmUwQ7IITwcFyKNYUkc4HJzVS
8gikAURsiTrbVLuKqe9+AgZwtiektqpVOQMovnI/GOpsJ3bHbLppY5nQP3Wt4MpMpL+fk976CzrL
n19tqCXfX4p8cdbctd3myIlOj5o22yS4ax9SdXj/0Fj8FDTzk5XHDX5YobveY26/KC63lw97xnc6
4p20YhKN2zqpPs2if7bhJcSz5RGbXlnLX9xoY3sR//MFxdj2/bdrNSE9u6fiLzJXYm0j1dPlHGPY
H1HPTV+RkYGy9XNiMmOQA4UdydYIDkMwclbsXOXox3XkMPIXK9JP/5wfluBW+W2zNg4Xu62sS4A+
EyDjIauOCycSakX7VPtJuevIbgoZTM47zSD2B0mrOk42LuNfP/4/BLH8a1GALvT9VZlq2HmVbjRH
rIZMvU36qcW09BTa4rGjCIyzmi7woo8a+obO3609LnLgC/IvdoM/ryX+g3TnEKOmTTgbjv48eZGh
a4Apm7I717pfxr7p/hXS/2fP9g/Ls1h83ixw4DhsVAUsz8WzLlD96Ub38OtLuT3Bf/Z8/bC89mUQ
rKINNs2kzGNhwqvLCy3gDhryorNyg7jIxfj06w/72Xv0roD5wy4q6zpdq25NjooTJnJzt7gtC09j
42HVKQyXabZv0dW2229IlvvYVRCEf/3Z71j5P/mmP1KNPG/xl6UbtUOWpfVpaDUr0ht/fV48x7pq
yaTc4W3AKKqlqNlFixGdyzxB1LZM13nTx005PXLhk9ias+AaCoZA3+8s8pg5c0WDqU6OVsURP1J2
0L7hX6+e7CxtD4HU0xE/cEWp1tUdwr7MXiAPkVa23HSjG4yHX39FNEg/uZs/7jwqlzVRsPXRd/Xl
i+fwN4Ud3/wE0V0L9oPDdQ+LgeiiEIdYeS4T3c+x0QtFS8UOSPLyR1ftClou+GDwm3ME5+HLsMRh
UvCLK1X2bhEa+aJ/RmQgXrEW0h3QU7ozxTLI51SfmJekY7N3pIt+kC2m2PiA7FUhc4WagVKdBsXB
FSAUdF/28D4CYdBc9b0Jn5wyrwY5LdeWKE25w6SMKnghiQ21vaGtSFKFhxK8LloVu1TAB5egeyPm
3CxJaWm7zY9YezeJ46OAt0h5PmeBLI1IuVUNq2swtU+L3RffAl+rFGB4r6kul04lzw5lG8r0XPnX
U1AbO+e9z0XbOcGvjkwmCGU+5y7xPF7n7tK2TvaWapLxYKLZfIAn3DCur5v1myZy7fOcZ8HOFMyQ
j91SW7edvyZN2OJiv+xzN3hYGAcbO6ZgWcuHLrWIkfDQtCA8rH9yCKaml5ry9ejXBWu/w0gIMmtZ
kwiiFf8SksFRWuWp1HFShbXKjCoE7+RNqLtk/prrlnqwsqq4KdDMXBCxPB6chBlWOPYOd75kMoI3
r2xTcBdE4WXHYQHlHpMJ389c6Mk5rEVtPLn61ref28Ivotlwixs39wLtlBJA8LVxnfLbnLcBfhUP
UwD2lnpHDdbswOVNQ6TBJAFgU49iAm2NAmazb/sPFY4dzjDFXAJwqHHqO63pQz3PKhhGuB7RDAx2
gXPUCooWcalRPc1VVoMzZzJl7Oy2qInmNhNabgSgW0/54oIy9ok8IrksfzVQM3yubG3LsUmahWTo
UXc/M1tbtT1tUiRlNF9Ucutm6C8jo9Ua5v+5Tz2Paru5s5HIfUzMpk4iRkmEOKCY6kiINkaCysui
ti8AdJkXhZZocp/N/bqrqsElcU812eXgLFBILG3C8ZK12SRiOtpcGZXq8tYeee/DmhEHfp5sMO8R
GZlJnI0mxHpjqREPtI4bV6Q/hW4fBGc68zLOrVXssITPyDawOcd+zuEUlky+PqN/6IBXBKtbRybR
3fdd6wAxwkSMYlmX7cjsyU4PWLnQ7thpMN4mBs81TVyfhx3I8jcnrVv0Rc6s8IIaubMjXTGBpC/X
7qgF6AXV0LX5zUzf635MlXzq0RaNO81teA55dJJNoksx5OpWfkveHVyYoXKDt4Z3DZZK2Xv3Qrb1
N2Yp7mc/maAQpcvkfO0WBijgY2RvRvjNp8dcG8w8dD0veBvhe6WRM1j11yaxaSiTTpHj/VxIssNb
pmxakvaCOA8D52vH/Oma/Ejz06Kk3JtaLx/cPmvx7InEuhhBkbXIJTRhRGgRr/0BU4RqcfBiHs6+
qcRpd3nlO6GfOu0pAV4AJLtCG6byqnv1eJyQ4lV63x1N9Ed7cBhA7crGt54xjqp0V5N+S+80JV5B
9AZTR6NrAVWVdAaTJVfHEaUXBgDGu2+gENrxuGAqX3dmkmuXYlhnEpbXpLoTXalYNcf2WTe8pTrp
dLavMpTwF51MRy+0Wq/5aA85Nx6ltH9pdGsBwrfv9mj45p7nXGRQNnh9uZHd0elm5Yaz02QyCgpA
/aTukcleZYj663HJjtNiwyrqVRB8dRo9Q4aEhedzlZSIPjmvkzlQB0q+4awA4O3jEjXC1jNIVnRt
rbxaMD4xB3V7d4Z5Bx0AJV/KZpkw5pzR/j1j1a9eJ5RekJEG06owZmEaCt2i4HkeIEoJ1nDWTBIr
MEqHepo6CPpt3sNfb4E/KZh+DIPsZqAIsu2pT8dl2Du1lVyUAsE5kAUR//ojthrzT+oI74ezgJLV
wHwWn6lbLP1hHslgTcAFHH/9282ffYMfCn6a102wemZ9VFVT7oy60A+UE6gqHZyadtEM96VTEtJg
2g04Z7w/SljuSULCwu6apVj/HBH7YJEIiWmQ97IL7vH8Zh/byTMOmjlWsQKReYS9heu9zdllGVqd
Otsfrom8tf8/S/QfsxgVQlFIFmt5zOX8/9g7kyW5jS5Lv0pZrxsywDE4fFGbmHNkJplMDhsYmaQw
zzOevj+E1H9lgowIk9a1khklCgHA4cO953wnutUnm0DXSAs3kbCIuJhGY1v7CJuHSNVXuCjUPvHK
4RaJltief5InjshHyuWrvaZkG5fGbhkebDow76LO8u6Gvog+a6VGikyPcjL0Tf+gtTiNoskfL5wV
xYkdtTTfnk1GOeLwJZT04EVR+QNMDdkdIdAcI5B9cduagBhWEGzwoXdl2n9sbKv+1nBcoR7ZogHb
O0VMFwBiNswaOWE2HYw+DNe61YX8gdeVz5z8wVeiJsc2OtSJ/0T7GN2KHiQEXjhB53zRmqG7ITI3
Zw1GhcYEYiE2+XfPdXEmweYc5UyuwSFoBzGLFOdCEUqSLYr02sba5tmcU0XhW6tM97IfQR3l/oVv
79THsTitTPSrG8fk/KAyJ/3i+MO4RUc9bKIiKi7EqZ842rmLyko1hLIq3ZoeOQ6pIdLSfZoZbGTJ
AhrMUV54iCduZEl29eUUaj5k0UPYmdatXw/dpkrZfvfYTi5MhacOye5iokIk72gIXJMDbbxgV/WB
tU5oXLIFz7EpS5af9QCO5SHLaKAULVSJ3p3If/WF9/P8UFnEKfznnL7MHZGF1qiOChVfWZNf0SUd
94jRgwcDYOpjiQ+JpnhQfcwM7LyObdp3UZnaj1MZAyapmVMLL0kvHI5OfJYz5/l1ATer/JCB2cSE
dOl0oBI9XqOnhP0F7WptpHm0hVrf/bua1Gw0eX0xqmEyjho/P7Su2dN5hMpKSjeo+plsef7ZnhpB
i2mmGY1cDpU5FxkjsSt97Ga4eTuSrwz9wiA9sdK5iy+9GNWEDpy7sBNadyaSnU0dN8b1+Rs49aEt
vmXXQzuRSic7lKVdraVST3mVqps6Af3YY2y/8BmcWAbcxZE463o3KzndH4jznLZ6o/f3ia/d+cU4
3aYz4Kkf+bwhsbDF6cjbPn9zR+b673YJi2kkG9KBVnCW4yvVy+cYNinjAK1KTQvUQnmCHWLujJJ4
yVqEZm9OucQYDBRqqtZeqcW3TVLVI6zFMP4zc/P8mWZ37a5qp6s0eIVdjFT7eKDW8A3SlUiY8U27
zPcj1JyHAtLEZ4k3hYjUirgHIehVkBFgYe43Pbabez2uOZtJDRki+vmxejTioiDty6ogZdJ97h5B
5cTP2ZjSdbKyMp8uvJATH6KzqNeqpqeblcTRAcE+9OIYgy1GzOnWRF4HbjiOPkOG8S8Mst+3bYjD
fPshOkYPr8ItwkMspp+m2TxOkwGEN4juE60z9rXbJ18tX16KAz815zqL3Zvu4FbOXVpUWRvcGm7b
YsjECFAELlAFERa7tsYtn6j4mzdJ7TPGS5CGrNYP54fdiUnBWUxypMcm5NVH8cGakWd64gCjm3mT
Ik3CCw2ZU5dYTG0VLRf4UoDAacW1Vx58NnRwYX7DtaYLq/ypEbKY2iYX6C4waf/Q4BZAVFB2W+aI
mX1mFFdDCXsDW4f28u8e2WKSyxRBmCPurwNnxxq+JgAYZSp0BUiIt+cvcWKmcxYzXSCzYcI3QNAz
BacHAwwe3mkTsXQz5xs2aDTOX4dIgN8eTZzFXKea0h40RFwHwwOMhNXUXNdO7gHYsawdbCDtrnXr
+BoV9TuMyupBOilkDCMvnttMGN/yPsWhFBg/ieTiuJgj43Abkoj7CBjLytG84oDdA5oOoPspDJ3d
hElqPiRn616Duze2frzTKoKlczhlDRTEbefqkrpHF78bDfsFYd3ICRc6QGTDMe2QYq90GSCPytkA
DcRWPGa83i18YpbjqI9v4rau1nVN4ODkeJjCw3InOYNeGGinPtdZqv9mnU4KlG/INw+aS5hyEKGd
ApVbOWsnwfFbJnQNgkroh0rr4SGXifaFjA2sH2miXzjvnRjr9mI2zDsnVZNp+Ica9M5XIafswyRQ
hopWR+CnxRzLq9zqfp4fIWL+hH6zLNmL+VCWHUzmMfYPSSP1O+nU+db0sulQwO686geBZtyp4Rua
NdA02aUrfOj9OhWdBZfQgSU45B9VQNJojfgN23kFZ6YfrG2dWtNXh1bL3CJEayoSseEYniLMyfML
n9GpR7WYW1Wnag2Zo3+Qw1BvTYG7gIlovJ9S+1MTxuEjBMrwwms5OTLm6e/V6XFEzxalRekfRMpZ
3DLHeg/jb/wucRXdILHvrjsnrkEoB8GHPk6hzgdRvSnD8NLdnth8LcMmolih1cLecJCzBXMMkZOn
IelG5wfCqU6MvZhjy7pSnfBpWfiGT/lWYB4lW7PayolVWA3IXAttEFuRTtFVZZcSvb7uXDhizc/w
d4NwMeXqxhQWXcE2RrcTJA3tkBHRE4WbPhPVhfs7MeXaiymXolNkIT4OQPyN4rPpieEOG+1Lje8T
o7EgCvTCczw1KBdTrjtmyIkcOFaosCG3qmF8NIHR3fRV02xE7ok9MDp9hzuGDIloCB9ReWpblJRs
+Zwioo1BbX9VD9q47XxpXiPpzza1dLx/96yP8civxrEJiakZ8YMfkiqLHj1BORhhKUg2TE3P55/B
idd5XI1eXSIc3RypdhsemiBW+0ZrwS/prv2OaEL7wsp2YmGbLfivv8a6T/RBIl48NGTUX8seGDwB
9ahc7VTtURALooSNGb3XFheueOqmFpONlpIYSqxLeOD1kf06iPiaIVtjpy3SCzupE+Ibx1rMMebQ
+J1FKtTBllrwRAk23Xeqgj9aVQUWDc3cjGXefeC65RVN9uAghqBc27477QiwbTeDhfHXloOFB3BI
sD6B/KaIQNQzpJALA/zEh2QttnutwotMcyjk+ITRSPU2CN5IQqVy6PLIEBPN+UF06jqL+chzSk1I
n/m7Mo7JyulInjSY5YBy2jpIx3+WAPqfioS1mHtUmqERK+2Q6m0LpaUDWAYXUdtWPRaM87dyYuZe
Wu+gWEWNMSFO6Lre207ole+aMhu35//vpwbmYsLBKzpg+VLZoXIAq1okn289HDQbdOLq313iKDp6
9UHHmHvMNkG/FGU4cG3hyvu6mN6RcNpfWF5P3IS52PWgmG4BKSTcRKCAIR2JEXk1PXRdeuktnBhQ
yzA0LYAOoSyVHvzSa549Ty/I/YsNslkIbUEK2lydfx8nFgBzMVHw06uBxHJC1W0we3Vx78N+WQHJ
TDZd4WHLstwL4+rUQ5v//NVrmRwWln7kGGFl9ANEFk74K0qDKkKgLlzilIDAXHzujS8yXBVddADu
C01fw/CjDyExQF1GaHpfN+tybtkIygvEQRn4ISHFXVcpUTNQxy7uy0+9vMVs4AY2ZYGMY3SQl8Ww
6pXbQIqyDeOrhxMeMyiYoatOkBiOwqD9lta58dVu64JM29YyX5pR669VbGcrK+bMgTQu4RgBp4cC
yvm3fhypv9nDmIt5BOG7zfEeza7Zlqs4mvQPo9XSu4+GnajiCmgl5Vakh4h6ndxd18RDr+kjt4Ti
tmDDYJpukG6NBDjyGvvEyuj2gmxtfcPdN7YA6Z56A1kAxAGl3pyk7ZMO3oJ1r/r6tiR+e5XXWB7w
YZBcDzerG33nE4bxbp+SpASlsLrhDZb7DgvLxgp9cT/ooKiqS3PEiRV5GWiYFGUkCoOBQv9fXEXG
wDlFgV0v9IrD4iT+1ODpr/yKWJnzT9zST8yr5mLmQ6kJ2Qav6KGfFAhBq83dm7BM9XyVsAmbNoPe
+nuI1w5BJp6W3hlh3rUU7qnvbSExhBuOj0hSXFrG1ZoMjcpYSdw0OL2iKVtVQHmuab51a6Jbdh1h
OVSjsjmcQfOT/muajKYEBKt5+wYuwhW+KEHnnxrsjwAkK1gxVu0HG3bKO2RN5gfYEMNDWzr2j6DM
iOesSVLC31WHzl1PGxpIclPDNIhMIgAwsdn5ptNU/x77jdNtII7l7U7zX+iSwmVOR0/cZ40Rov1I
CV3DUZpeSzgK0YbApNJf2SZiJYwsKNRD2ofD1iCimeQPsGiHdhroCmogK5KNws0tcTOamEogwKQ/
HQo5xHHYhEaHg1l/qTo9/OY2AAHXWklA2brXbX3kp03eN91oh+dcT9832Jqv7ZH+am2od4XfVbSy
R8C8VhW0xczC1Ogs1FLc5n2mzwkXAaYzT9X047m/8EebJMYtdm7PXjtm67UbRDIkLZd58E3IinhA
24uQ6tlhii/TzCzjs92U4hpgIelXgVuXe3yklCrw05vRCnZ8ZazdwisPpsbthH2by7XL0hU8pMwG
Bl6rNjIJhsuGn7leNN17lJPle7xpHa1yVyVAqcl4eym9OjHXk62Sg69bZr4hFgMQJZXiFAiYSYrd
faO05EdWVPbnBA8ySE0nlt5aTlb07JKUhp1IBPGnPgxsuYaiO5CkNPXux4bIhWjdTX7xPWpHPpUp
TqYcteLYXeHLMlvglmR7o0koxQ6JDmizZBLE1Y904eE021r/eTSM3L8Ojc79WAgv/FND+hTusxqq
00am5F3hBorgSlQZbXlrRIaxsjDlIXdwYfqRWtW01j6Jx/6JE0eGhqkNy2jHicSeUAjjn9vHvRWC
3cRWA7fMtyyCwWV41wOmMTip9fojTvRJrkHFwAIUKvjomwb/gWtk2CN0qMjmFTF+OjC00U+ybQ5k
Ul3hC8q+h43llOuhbdTXXgLXdKl7g1HOxgcc84BCMF3LPU4nHV5rOEehOzXIPmDT9W2fAFbfUdUq
v4xd6H/DoBrutC6J5ioWvBfh1Lq6JhIJLxtuan56Txv0ugfW0q1hUfmPLXZ598D2js6Xi8sy2bZV
wQtl9ra+k0TQftQ8rHsrvgp5HQljAHia4UlbAfCKoG3Z7WevLbsbWo6QCoRLhAGoYV998MNai9Hb
0g+lta2q6D2V5nyfRURgdEQebBgLuNVbL4VH1cRl+LHNPPkjh7THoh2lA49E1bW/DZssRyVd0inY
NaqYfGZtr7jze6C0O1NL6kffzvRx7VL3gL4TY4tc4azCjd1gdfBXeTAR/qe3ffwEeAExGNWb9COS
aM1aDXHgfic3kJNm7FhzFko/63Nq27LfTe4s4s9jCEibCPPcHrEc0DpNefa0KykmAuwc4m41MIPM
/MzJYKopOg13SVIjJ2sT4mpGUytgHIM7JOlgcpudBQ3iCcsMcu9Ol7ex2cdAk1Xa/Og6w1arySBF
HuQm4E0Y0zRBLCBHq8kSBK2IiNGgmo46udn0d51Vu0ALCRODs+X5BwAUkbhu26mYWeA9ssECXOYP
pboeU3BvtLuaouMXZVU6U1fcEDXRlF3nXpkW+qhVWtvcAcO3uxmm2HdXiHPsd7rukqKoKqDEhDoC
CnVVaD/y1ZdICANVRuuUkQytxnf7dT5lbbX3qeJ/t+3uzgWD7oNuqrAdu+pmEJr/M+XvMxIQ86wc
KBDvrFSaLzB1sErgYCuATznCviLYzpA7E+6+v1VTSAc2AzH3WAx1HO5yfa56kh4Be6FkQV0FBeZh
tjoNfYM6i0dcihHOUWJnjHJFdUb/7I29SA5N6r0rQ1O+S83OeArhqr+fYh3vYUl0IEMxSsA76hR/
PLRXmXWb0G1joBe99zDoiQ38sCmMLzJXbb61a6RGaKnKd7UnmrshHD8iWJxlEyrKnrR40sA0OUH9
A7xSjmMWYRe2vzYmGUkl/Lg8jEfCHD2Cv6gwYm80GLKbsSDbDVu0q2sb0cTtexRp/fsgUsNXAHH1
uHcbUxNbJ7ZB5hKu1o/sPRM14vjVdNpTOaCijEew6lSSfR/Cqnua8iy9L8ykgYuj+xPs5awvw82g
eXggHQbOQc/J8FjlJPX4a10OQbsOQ8yW+wJD2kvAt/uFjUElVil64wKZHSQ7eAXkiMx63Thb68pT
DYIL6V1ZbUaxj45ue0tf214h5DJJQRLaCsHabdgBk59JTvX7/0sKggOY3XT3XRaln9Dr8NMCLSs+
nd8QndiBHUu8r44DEYhikjwdtY9cJisjNF6sPqnfKeauqxSQJc0tVpqO2L0L9YoT5w9seG/OH0yd
JIDPF2Q9Kh5jhMB/cs4lkC4JX87f0qmq5NEE9Oqeet2qA8u21V52VMUy0yT7h1TLnRMa9XcogTSg
yV3aFGldHULkhpuGDLPvFy5+Yn8pFvtLHZWoo1HF23dG/+TbBpiMLsDMEvfmWvh6twE6EW41n7Et
mJWvkrLXb/qyd7dEKcKgrwEpxnr37fzPOfF6j2bBV49imESRFl3v7PU+Z9mB+LSrpqy+V2GQ7xEu
JsCVQ5jibFIuXPHEoetYpnp1RZbNJnZEjFFCi+JngU9oY6YDew4mrCtU+8O/G0fGophn5D3sItHL
vd1Y2TYA1nbH3rLbFCKMH88/vBND9egBfXUr4NWKuALNtQflRfVFOe/wHSNx9aZL6ppTV1gcxuso
NUyN5tHecbWPTWSaD1FiZIhYRv1CYeHU61gcxcs0S+iZWTQAwlJse7dOb/IhN3a4QvO90brDhaPs
iQLGUbvz6ll5lWnVRTBoe0LDPnOIvQJ/jdY4DX6UYT5exU4jL6hijuXa3xyaj1WHV5dyqqTSEeUH
B6LDxLqEfPkgVdW9o9PkAFuonYPptKhT6yi7w4NmrvPKN7YiCKACsHg8q0T9mfYVe5awiW87bzCe
o7QHbo3xeyPmOGpAw/baIqFk47dNukUTTbJFEjoPZjMUO6AAc+Zpa6FYy+RVr5HU1BDGutXoQu5K
Y0S+rkTyDppMuDdlEd95kuDBmlDD2w6e4zaQenqVJjHt4SRkVc2saZv1UbqNkapvZItUgpNog56w
Hi+VZOaWxe8e2vznrx5a6SekZUWJBq4wq68M9pkkSsGYwMQIj9Kzog1Rchht41i7rskRex/ALdsk
LtGV5z8m48TEeJytX/2CWPgl7C9CpLq+VubGBVLxji6hWa0q3BR7CVFUbFwgRsROWsC0OtGlGwfo
4t7Ni44TxBgbmz6y7XsVUZ++8LNO/Cp90bs1A79uLK0PDhU07D38meIRLafYnL/pE9+3WPzf29jQ
1ODx9dm4BICQALm3zbHZcQi+JHM4Lpy/ebNHp9Kr59pi8A3MYCL10jTVhpc6A7EosMNq81+8Cn1u
Dm0Jb205EQni+V8IUiOrdNCJOQRIdZ0IDnZwRPz91IONSWvl3Xl+G+4oVuDJ9NVDbiXJI1l7L5Wt
wt35J3Ocp3/3sxfzd5B7ftYm9Hsmb2q2PbK9ddrF/e4vG/bUyIfKdF4GtzRvSTq2DyqkNSNC3WLd
dtWDaajhHoksn55nqQ9WYNsruC3Gzfmfd2LaFPOfv3qorj9M1oxEPHhuIR+VM4eSUytdCzXhb6uk
dTh/nRPT5lG//eo6sa+DdQUmvQ/U+KAske9jVbeks9mkpdgx2TK4Gs5f6tQtLVaC1O1ao8qFt9eB
cN6O6MLWnBX7nXB1fIeYPf56dP9Lf3xFf5Q83DOwi+pn9hL8174NFwzI+a/9f9KF8YcDS0KXsKmk
lMAp/oOAtK0/HF04LvxFG3PoawSk/YeUtiTmChMx0iJ9Xhv/RkCKPwyo5AaAcjBkOt2Uf4QThzX5
ZsGwHaKQDFuAreIiMCWXJeqyMURcZv0cIOp18VWrTaJZjyT0AWOpYxQdo6h0eHSEzSTrPiz7LyDr
rRZLQ5xvXK8j4i8fSJDaNFOZo2Gj9jdHe/lzkXU0rJ1JhOUujBrW2cYGXpxDo0YJUo2uWoWxo/Xr
ovWdb8GcSYH1LPBJnyVba2eCT4YVU9ApXnuiCMjRMpDlbdpx0q7yvqqx59Xpc1cgK1tFXtHYh0l6
BMBC3c5LPFethydihDW9r8jsjOHcELr5oR0M57qv5yBqHn71pQkbbJdG5DqPZT6Yj44fd+khHfPo
R6yN5ftYV/EXZfhdD041KD/7opEtnXh8vfcy64cD21QMhVFQjj9JudMF62wuX+BqB5+bdnLf22aS
jhtKwBO5v56BnzScMvI2c4orH9EOEQ5mxRqEONVrKWggEiExbTeO+1wTZVgSemM5wdY1OvOpy9LZ
hkXaAFi9ySZI1ks7fIuNM8zx4qPmUGO1hQOFM/V9CmYqTnuO//Ce5hrhQDk3arXyLq6DWXlVxdMc
zVthGFABSC9goOUPQSkXG8FoRiXt49GtVk2UmHB2SZCc46em/D5t+yqnNFXX7TXFuIEST5FQaw7x
oFE4IQenh+pMgMmcdQNZr+hqXqdwUiLi04ykpSnImh+BGkR1C6BJ8xAemtVnEH7uN8JCrB9OQMES
r5czPluR5n9K9B6bFbz6mdlZWA52uaaMKbZScQGCVPR1XawLYKp3liytn35WZum7uKwtGsOhRnQI
bZIh+tjAo7Y2DY3RBGqRSV9EtDzbVeaE8Z0ROBj8QiUtc1cnReu8l7LAP6Frjn6lpI0wIxsk1AIn
oLe/SWTpB0+gi92oowQ59sOqLPjOIBG1xWe0tOCS/cofvot8FnUSdBkirA3H6jPUBWJAjiDxKnXc
xzwIc21ndlOSPhoNGCYcXHmvXVmJ1f9ZNZ4Kr5OarJNvTTVSUoWVbsqb9AgyT0ej8TYE8AE4n46w
8yxNASxVGDrRrU9D5qzsIxwddCGg9E5mHq05cgkLDI0zTB3DaThzvYKf5RG2noFLITUPqGBOMDLU
L94V5O9hprQ30wxsN7GAMZpixvsmPELdC2SDHG6HGfYeHsHvWgcDXotnHLwRzbokdcTEO12QfZNH
eHxvwZHnxAxSPjji5bGNgZrPWmWVd1Cw2KcIMGvGRvP1AHnYTKnvq4HIk3Rm1xui0MPDoGXpfohs
eE/BzLmf8tL7XBzh91XSuPfpEYnPzNc8kV0HKB8sYPzk+5BpVhg85Sc/1dX7oknEgz5z9jFSmuvE
d9p8w88J2o20VA6hIk3Jfy+DNm/5aEtifycRfqIxM3zz7NF1r1wFlnrNTA0iw6TWRLbunALQHwMB
nF7wbfpZ1D+MSWGYqxQQvUWzJo6zlV7BMSLRADMvQ7QHFuuKmPiPMMpIykQMOq6CUauH68QjA33j
9q3HqO/YRG8x4AJsP65e/7uiv1rRZ6316RV9+9J++5FXr6lV81/4ey2X9h8GYgCH8zRLJTRn8Z+1
XIk/dEaS1FlABU7/+V/9nQzCBoBmIekf4DaAXc1UkL+Xcs0GZ2Xa1rzAsw2w/xGw6m0FiDayZJPh
QtIyBcAnaS9KDdqQ0/gUEwnlcQ5nNH6iNL6u0j8z2zokg7oiWq8F2ZU9J/IWF/3WYLFohvyq1Nr9
HDQWiGqrD+M/KkvMv0rpZLDNuSgAtcTy8ELdzQM1h+akhR257qAGrZEHEHoawC4MHaX9NYRPsleO
lqj/OW5wwWN0yyzHZsPFq1icgz2abLSIDKJOJ7oPwE2Qwdw3DrrgVRfEc7PZtKo5bXAGaTp6S+sL
U4z2oTbozm8MryZscQCXdd9OqClXlEh1m6bJPMX2eq09GpCvP5UxMV/bDFM4SEVHh2xZDpb4DLEf
xAjbhOkTXFn7q9bKwWcRHOnydK7bRx8yBPdElgsb8gwwgNLbzXfibGty1o2Vr1k2sAKcDwkYgCp0
r5GX8TaTiIC9lc3G7L1XGxLy3ZhMu2Iw8OCHk+vvNWeM7E2itYm1S0TQ7qDM6mgmCzyf1E+yfh+W
donrrs2iT0AzZ+yKFRjOJsMQj1OXxsiXEsgTEE6iPXaFF3X0iwxB9G5QkCS9CWOrSleZPZCB7Civ
aWA9+SWZAkZKEzjqMNztrMByqKp44/TiYtKE1uoBJrhmGbCLdUhoi1pF8JXjTeb347vadNti64iR
x2uZEQmzUAoI8EDukDaEcytCgAlVteHeavhvVjDL7I+4zpldh9x1ngeNsgr1ld5o6MMW0b2hCbqB
rz7+h7+GzX9lbfqQh1lT//f/mY/vi8HkKsM1XahyOrYQPurXp0Ry7sJkSEdza4VmjSYoUfcOVJ8C
dDnWgrWXDMVVo0UKpmjSEligw8D4e1I+PaJ/+Q0Q7wxL6fMMobtLGEot/MJNDMfYzmG9pLCGhNqt
ob2I6HqSGQC1QusJ6PEGHXbAIF1V784/hIUtzyayiAWcY4KydWKHDHtR8aZIhWmeBtG2D3vzqWVj
9UCtqd+MbcoGrmsJsU38bOcRfrievNC91XpivQmbyAAkBP4m6Bp5ocz1tprDT7INZhN+ESBbw/jr
UPPqWC01pwhHPTI2AV6WOzp57TtlO9XH83f+26twwFK6EpSnlqpGgkZEFLWhQQ7bkN2MYUbcvDeZ
2/NXWbQx5psxHciFriFMyFa6XMiYykhvvNzjZoo8dh8UeWHv26qxfhoER3CCsO7VqD4zNVMZsZCb
sPUNLszSi7Xjl1+wKB3Q+NVRHc/lt8H4UyIc2+R0ULBZwdCEGLLufVjrRHZkF0q8i+/rl+su1iwP
F5QVhjArMAn111PhaNdRaX0tAwKrcYaUeL4if/wxskMnsVbPx4fzj35x9j1eX7BikGhvGpynF09e
y7QIA7JG1mNc+jvPSumeBnb7IPFLX0sQFN/PX2/hE/jrVZvWnO0gkJ2wOr6dUNjpEwwPXn4DRCXe
am5AHpZeiI9B4uhrwfHiCkqdeuwKrbufDHv4OTqp/GAnPoes8z/l17FNbCCwCGGzKeH250fz6gsi
HYxWrGUT+BSN3opvTLy3yvFSZ+Vt2et4v3yhQtnEXBCDsaQpEQ9qmBR3jU1k6dETeSzTFSIs+WQH
hHJhMEaX5pP4ekHF/uu9IQejqCaka3EA/QV7p6mRbEeGs10089G8jbcTXowLc9A8OF8tDgweS0f/
wJcL7op94fxRvX6CcHRHXicZkLIOdjg5y33eMSOmRpR8Of+yfh2n2CaUUPNCpNPxX2xqJjdgj0U1
aDMFXX+XqT5/1gbM0HGhWducuKN/1HObX5ulg3+3BIkhuiuWZW1tGGiJYMqig5KXe7vTEnaVfbRp
hzS4cKljk+3VY2RaZtITSic6YN5YW4vVJZBOBWXed7YwQLsJJCP6dPQjdv7dHL2yQ0gkYOUYLgoN
ugNWfxB6PfPo8cWPt6ks9GYLxW546P3Ga7dx0egWKgQ5CiyBwJ7+2Uvn17KzdkzyXEwCelHPvX3p
hGJaklO/2BIrRLupGQlqa1BzkgZ1ied57CS/fTJcy4WSq1PpY5JaDDBjaqcWFYfYtk5LxCuOzWLV
e3Y954wrlB9j5go0YkFi7glhMX3cDa51beCIQwSkLJ0QaNo9eEfQOH9LIxaXnRV7brNOB9N6qutE
pxOZ18LaTNJGLOSB0TcurCyLj2R+XmybyPiSNo+Ls8Db5xXHajDsDIKzgcThViSmi3qyGm9osbXv
z38ki7lmvhSzGXt7yixEAOiLuTUrAwD8DssziEVjT2TN9GhPXs3GMgKUT8qM92ST2/14/qqLtox9
vKwJqJCFG14xG7G3d0iIHHRdMIdbwg3q91FZQqOPq0rbGbj4p21TGcSSSGkNV00MowMbrECRRPBh
M5BFUGfOgcKKAcKHrvN16ERTvoc8FO7hkpBW3pEvn10bqHbsm8Enwmrv2m4Z0UeD90f4VeT2m/M3
tJg8j/dDUVjxyhBGQqx8ez9EnvZ1r3NKEZXf3Km2IHRkmIILV1ms/H9dRcA4dB2LY/OyWejhPk/B
RBrbpMmSW6drnR/E5EFEDBs3uCYRq9zFdj/dZq2lnloWpgtLxG+uT9HONkz8NFSSl5yHlEW3ziOb
2dPPbqvKvCmEBSC1vC+d8Cd6UHDjrny2zOLl/NNdzOTzfStFJAboa1si9lp8D2WmiTDrSehKC7Pb
UoCtr/SCDAanKwlC0aT8x8/ZZbKCz6aYQsBpL0ZnapWO8rVcbOOhrW5VbiYfrDTIrmKO0ekK8KC5
VZrQ9pYae4w6czn0/A0vtzzcMUd/vg2L0wN4vqUAyQtDKxSy5I6D3vsgZepW67EfCTEvFKgpjpmy
owqBBz9Be+WYEbzFsCXV0ewgs4WOfcmj9OsAp3ZD02OuAvBwlr6VKmAXriFnABBMT9Itsz/NCZ3M
+ds+3tb/TN4OUVpcAM+L4p8kdS2dk4ilmzorlL7Fs+hNKHMc+6WoAwP0vpdJa5cyuT+EAPI5OzbS
JSIrtlzME3oW/OkMRfJFGipPAK0N6MG01FYc53WJlRQZYL0zozATlHByI4XbNiWf6jieMLHE6IuB
/SPmI9rA0LTd+bta9PaPdwUkl9foYPxTxtK0pHwvL4isEluChXa1L9jIwn5cGW3qvEzDNOjoNhPt
azgOslppgNv2DZpS4HVTOGzrqRDkeWT2I1Cy+OP5n/Z2oeGXmZSYFMWW+cdZzi+mdo2XPcaVhG8b
lsTduGQ20v0OH/Fz2M//8FqW4epzV486m2SXtPio2rYnLEYQiyBZmTeV66eblu7XepD6JbnNL7c1
HxboEnIIlyZfz2I2VoHVEI/TuhvqSSa8915uqdyAWJaJvHAYWpzzeYTztahgki9M9pycC5+vN7SJ
6buQ67mWnhX3E7+KCQmXZpsa8kWZFLxckxpS3k0t7EAlrumYIMMlUH6Fl63Y0ZGxLpwPf717tu8s
6qys86lpyT8STZWZRi25e80a8RE0dCmd3rnCFXaJU3XpUvOC8Wo3Dz1ZFxnmpA3CuWo7UtVYyzph
omwAIJ0fPm83KvNzNudpgRYur9TSl7Y24RJe47UusIJM7x46vRqfc+lr76dhdB+7mk5TnGTmhQXv
1093viorLiNXx4W9XPGqMRsD1UVgr/1efoj1CHroYEUkh9ZkyCWeu4YhiMqXEKetE9bBLXN6/hCg
Wv7RGZWwkdLa3fspKcU/f8kcaxwCXikTW8e8xddPHqt1FGdxIzc4IdSuKBs8OlXb76rQ07fnn/xv
XjKleB68iUpa0nd/+5L7HPFwnzpyk065fjD92rkT0Prv9VwmH89f6u0qc3zJXGqu98/rDMWjt5ea
jKLM+bK5VO3INeZupPf+eGl6eFu4+fsqFI/mDa/gOour0GOtCshtkrBbmUQ7ERn2F5OwxZshJceW
Lpdq8SZk043befWFYbxY2f+6uDg+TMumI7jEV9V+PFmB30qgG2Z7TSUdnWlcWu+IACw2SRqovY/g
4JmyRrJLZZlcsfMPv/myL8sLm4y3u7m/f4mg0cCpjGrasvehZz5w6iHDnhSPyV1NKNVL7ZTDfTq4
9YHkoHEniVz7KHu9fSrqNrsgIvrNB+0Kk2+KOf+45L9913E4kVYcz31Okg5uUk03nwer9XZR2zyx
8293dtwGn8+Pr9/esk0Ou8A6afyyEjuZM2rukMrNkCfTOlaCmh2H3ysYQtp3lleM0ZaRPvf1OKAD
doan85f/3ZdE6chhU4kbg+H39pYRvsWI8Uu58Vyj3AVESj0MaezdNUK0P85fauEy/fvtvrrWYmrW
C9QebjLJTWenM8q0sa/zCD09fN3yZnSC6iBjaVKNn7pHW/bevU402ZfMzJ27Nh6DfzGHUBfh29b/
H3vn0SM5kqbp/7LnZYPKaCSwuweSLkJmRKSKzAuRklpr/vp9mN07E8HwcUf2XLeAKnSjCmluRhOf
eIVNRrvlF87mDHZuZK+pcz1iXMI9ijv5b4Kh6b850ibMWJSwKFKFkQqYDV5AoW1XAOCnXaPW/oU1
Xv+sV+GqiRvti1lt4oxM1YIhy1rpa5U1vsPQONxNc66/iyB7VVad7OymdGBayCDz2tgY7ppx3GeZ
dSkvPLmv1oyB2iR1/S1erqdQafIcSN9AqN9fBOgifeyw3tFi+8KcTw0F+IjLGfo7ldDNtoqCdoY6
xvVlRBOcNwTN9no9Gaj3Jvrx/PK+zvr+uYPZLwL0iKXh+rsZyskqW7EmgtOxoL1oRlbx1VGb/sZ0
zHy/xLK7oGNmnviavD1ciCbQMrk6Er98UsMZH7wYfqOv1Zr0sMvuvFLXpwsPwKkrCKsmLgFqd4KA
+PUoMjdzvUZf0F/V0q7rcVHuMWUj7lcbjA6LNPScLjbucDAv7jETbC9c+qdu3ZfDb7bsZLRSNsN6
6Qvq9hnuw/sstfJDNAoVeAsIbwpFyeH8lzy5soIqLFUDaq7bgrYYQhXOPvfeWACphpCdXc1ELxdG
Obk1xerHbBD4U/F9vbJKnOWVKZlaksEdsItJoLcJalQGl6RSTl6unCkKBFTLKW5uhkob4pOUPMdP
nYwdotTUQay4m45Z2vsFiKXdpA/lfjGP0LCq51rI5RvNdHXFglnahR118pyAqlknzay3p78yG9k1
LauLDq++U8emvjNzzGDaxKj9fuz6q3/ja74Yb5PxqNGM3VzIeGnkVF6NS7QLFO1fNun/ZQf31J6h
NIijkG0R828lhsHoKaWhcrdC/cmftCYJfQDplwggl0ZZ99SLBKYrxlyLl4ozby3RAWF7Cc1xiXfn
V+zUmSdQxzCc6hlp8PorXozSTlQvMYTk0GV1cz3LEEPXtE7GL8NM+8wtjbimekfO7KKPq2mHTEeo
7fxPOHE4aLaYksIy96O9TQozJzFwaCtsfxrD/qaP+mUfYIfrFXTRP50f6sQVg8UCeB6Thgjduk1v
wlKDBp/mkqEQwfoyZM3kLtSMWsRhvjY8YfsMk639+TFPfEfGFHi8C9I0cv7tCmOGm82MGcb1gkMx
FpCqgKX8b4wCjk+lQ4aP/PZFgkkD56nJbL9viwLUWfnbqI3s729oGp0ODUYeCHpXm7sla41+htxK
Tm3kMuBdsNMdMGj5ZZG9/o76cvo4JkDi/o2pUXqzWTwDuOpmAYnEDdStGbWmNnFHvdW8SaOLndz1
ddkETI7AwWetzehk1puro9WXuM8VjasDk/hD2svmczfF5R4X4uUWQePuQ7IYy6Eu0JJQ1FE/pJU+
X7V6luIlj07lv7NTVxS5zs3JHbNZ6kHL1FJIkmiKu9Bgx7gAqjnq9QFifMfVnY93s2kA8Dm/1ieu
A1bhP4ddV+nFdRDFkVQImqQv5hEz4moIfi1KJXdp59R+HtbJ7EqjcdBPELPXTdC0z49/omZl8Fqs
GJC1QcpJff0D4nYKIXeGtt8UU/qJB67P8RARneGiEyu/2YMYfy6ttcxuiCvPh1IvzG9YaEcDCOUl
L3fVIlDL6zH4vpSab3wa/wR9jqCyQYlHI0TaPmadhR0vYHNChc4AONJbaurqXabcky3bKLoo2vOE
2ELSdpmX6MGyq0U/uw3snQ/LaJq/oF9/kTILPCWJzavaCbHsiO3kHapwY+yCKh4ulIhO3Ty06OhL
cHWtEIXXaznj32bnprB90C6GZ4UyulIDLH3Of7JTd6pjU2kEFUDCsRX7rpHnoOOZ8MVwmHGreEQS
1JHBuNeQJzk4BRIhXlgqi7gw7ttnw+RkrAViyrbEbpuXq8CQEWMasgiMqEN8xqdwtzoJ7xMw1/75
Kb6tyjCUQWMJYBIZxvbLY3ij9A6AN18di/yhHXstdQFGTxNwJduABmioyW3fqTL/KtNhuoQY+6Oq
8/puYsvpBrudiYIzWU/ti1OJn8yc53YY+CmyKaaXxnX6K8Ubu0YQADhRkulO6Mawwm9FgujszurG
94qa0yoFIY/ojIn/lrVz1D63fbNZktHVlVyifWFVuKcFokvCg1oP5rd4marBm5Yg6Pa8kNinrIKY
ri7jZtyFUm2eCM31x7Uw+a0N0YdBVTAryz3yao3plkDh3xVdgrro+fV/u5FNVacYBHCL7Uqh+vX8
HbrMepGQbqUiHndtKZOnhirnX9ctGWXFZaxetWsz7/UoVS9iAZac2lvT09UpFmcvluFXiurVBYzE
qf2kMxuut7Uvuy3d2sAMIY0xEpjV6kqiBvRR7Rdjb1SNWFxl6uvf+gzHThHGpZ7AyaW0KanZCOsD
dtmcGrQXsDsSVI1J6hD6Haeq3fGuwntVZ/kM36M+SAucf2jLdj/EPIUNveobLjUs4XDXSpQ0eBRV
MD6e/8Qn8pY1vSVLWJFb/I/N6net4I3LBgpQcysM2k4tumrAQT/QBzLvJ4HfItgILfsxh7gtuU1n
A55cbA6hN02YKni51c9/XQfkN5nkLmuSv/aWX++IGF9Rx3Jm6bMry/ss6QK374flp2aWJZSPZcHZ
LQ8vIWhOXWwW4FSamjTACHxej9roSNYPpiAkX/LRC3VR7MmjfmoT3rsXFn2dwKuLRRBa6BZbgaAY
VOhmgk2gtY5DpdOvcTC8tsEru5UxhU9cN/1tbMdJj0foqH/Nujbf94noD2Vhm9SC6+QJNarqh12b
0c9q0tUHS5lq9ItazH/P/8g3Icn6G9kYwKE4K9q2PheEoRKhG8tvxI/goReNAkk2CL61qbV0blvE
kXrA32n63fPTnmd9aQ/nf8CbI7P5AZtQrBkLhOnMQvH7PgNuHjkflyG6VIV8cyWsg5CAEVhrug1e
4/VHTzopko53xk9s5ZZW3nUKScubFOO2EcNNZ4on0TYX4oOTXx8ULDkXdSW6rK/HHGuziiwFDynb
Isp0xzAPufashmy2PsRFqDyfX8gNMJYIap0k0pRE2WRh5taUAfFvUD6KDHyp9pjf9SGuky0apu6c
mM3vacjr70WJ5fUy5IM71+AIkcm+EGG+OV3rbyBgWPEaumRDvZ70xD6LQlEqfgxKFgkBOInloIr7
vuqr9+fne3LjvBhqE3/R4wwBzLBximIyrxMZPS25lh3PD3LqI9r0ePn7D8BvM8gszWEKlQRZHT2L
gl2xVIvt2rWtHgJIZZ8nkO6/z4/4JuAjm2WVHL4mcEnoDK9XUMGhBRRW7VBNCtobzc7mO9nK7DGb
wjh2F9SG9sUi8gvXwKVRN1dVGqCam83oCg7YDe4FAKPfeh2G+7p1Bh/6dXWrzG1w4bl8+wV5XQAF
rgQhAUZis7h1ioD/FOmBbyaxvDEh1t1qWphdnV/Qt2efUcCmEOI4BJcr2fhVeMf1Yi861oFIKcyr
BSS4+whJnNt4XCwXkG0eHhAAnHGtSbKLUucGf/rrN2Ad3QJ6T+1cJcR8PTpU1QL7OtzDZkdP7ts1
zfKGoqsRjGtv9TpHSA+K4NXcRvK9rFPnGymaurfo5V/PdmtcmbWdXYj3Ti0IoR4kK9gAK1jy9U+q
YhE3RVMHfoKBL0i/Mj2iA219Chr4kR6ke3FXF9aY412J1935jwEw4s2CwLtyqNg4NlDWN5DQUctn
KBpDuIuMzr4JV1SbF07l0u8SWalIJKpEP6WsxLsk1KYWCUlERjw1Rq2ag6dbWBfaCpSkVKADeSj6
KjYgyqjZZ1776DMN2IcyMBycV2n+mLuojdA8ilKjKDwnKGvayuiYxLsgLs3nqO+d6DAZJVYlTtk2
D7UaGBhsodXyaIpBfdcbTRq7iZo3+JlTviixZVay1K9bG20V2mbgpfvcAJRUqXx9N28G4ydsi+l3
Afr+FsGE1tmlskk+T53Araygy0udHTGF90Y1l58aIDDMB1W0TyLFOiAYUINyYTkXqJ4bgn9iv00z
ay5klnkFgPcfS4efgCusDlIzPCArhuhSmtO1VIcBL9KgmfESL0esXNnM3dHJs1qgpWjn5MAW1PFb
RegzMHY8GL87lh2GvlUv6hVQlf7zBEg62XWVERu+VeFG9qiMeuvldpLaH1JjblI8Q8a6QbvLsO1h
8ATm6GqNXTRs377RFuRT8kbqHzV6RSRGkvnltQ/BG1UnT8BQ/Yg7HC0OhMrKD1oU2rZ26GWX5TQG
V5J0YUR1BCcqHzHpQ/ccM+FAppYvrF5r3DCL6JQotSq/IQSbfm0Gml9eojo4Oxg4WS6QaGyYuGOf
jp2bi4m8H82ZFJFbGU+/BmGojzijyl/RmEoo4VauZl6G9FTr2zAYlk+tnYfj3irqID226PphGLfg
6oNUH40hv9IUPDabHlK4W8/t8F5roTj7WkYxy69QwaNegem97mZG0y07CUdtuSZ2xsWRIne2akbO
uu47kRGiVY87KPz9ZVJ+zzV7YBKDRnnFDJsHKi0NRVM0MFsXWcFI2ScIK7PVjcG6t8Wy4DjWqxh9
RiWGIk1FD6fMLNT+KlRZf9IOkImPrGr4hNF0MeGQF8iHAThj63blVMCQnw1wV4rI0+e5CAkPhgZ1
HsJL+7Gb6+o9oISqdFEnqCh36oX2MCNLCzhax7Ri3ZXjcFsHZWvtR6lo/PmACQa3RQ0udflykO8d
MalfdA7bRyo9w7jD09iAg4VK6VXcqOrgJqLEhpr4aPpOw3n4ZjgtfxDdQDiGSp4uqMpVw/JeBKH6
nsan/lVQF4zcZEjLGT+UpfmA9LCYdhRREVxIjcCyfL2PUbLrMaDiiCd2/Kszgvk6GSh1u20WRw+B
qU/dtaHl+XWqYKx7aHn1bbcUEd7RaqSM4AbHOqFNHgICR/1PC2/t1pyeFDTavuLZJR5EK7voaCUR
BMYsSAUiwhCQ3Ygs5Q5/XBjyGbTwH2PvYMGSs1DqlaJY+uKCDUxyxMQhK3k5/cyFuniE1WSvGi3q
fYVh/qqxrckeBsUIYy+MEmU8Yjat2ei8kru7UscN9ypq0uJLrVfFFw0z1k+tgmEswoMN+kuyFc5X
OwnHEgGKoKJ0UYXZhMjiGFC7i9OigzddhbxxnSAma4zoMCYGsqVTqh9bgYKeOznG4lbLdZ9m8fdp
BkyGp3CWPEcoHECsRvuLC1iI5ns+hNWHEKg8Ugq21T1rXWZpR0vIWa4XQ295KZrKH9XQsj7qSZ+2
uKomU+ujepFPX6iaGYg2TqZId3Mc6Y/4aQ3TgUMR8KtjQ+1/xE2d6XC+QVS7eRK3mEiHs9JdBaZm
GfusoTLlau1Esxv52w59xDmQiof8aGvtUElF6xGCVJl5ajep1yDuVZRaKZ8r1J1T9Su6ckt/nM0y
1/BrVrqYEhdZDgqSA6q8sjWRxZ/6qsQ0ONZhUSAhmVquXXXy6zC14SdT4PrlLm0UBB4ODVDM5klV
Wj9NrEy9KiMzRGNBB1J1THM5HuzESmwPOkjaH7XMMj7pytAHh6q0mvyqlQPmCipwJ8cFhRXwzzEM
5b5Xgzy+0S0ExKKoVX/rzUooNCc17W8zgVoX0hRE1F7fmmPwMe2UtngwdPoghy5buoH9Elr8Wzim
iVsNNO6QrkrH514Ku3BnEaO1pRl1qx2LCnrcRwMSbP6zS5Nx9Ct7itFgttrqRuud8RCiiP9RxTL7
2SQCNXbcoCYyskYQf0bzFkZvMkKNuMfCzih3qVkUyXd0orPa1XTo1CASHBqjKqqmbDptRsprqRAY
lzJSvg1K6+TUYShN+HiXYTm56FH8FbzfhP8MTkVPbO2x9KOw0o6JFis/GtPs+yvkjctvKr0ShGJF
i8x0ZwUhd4fT4fpzHaOyX7ploXRIUUtnNPdIC6RiBwgTNAFcgw5/h9maP8d5p31SjCCoEMhNuScU
4pBvduyEt2acNrqLYxZPu2p25ofQCpRnJDIGUnb0TBVfaQdj8DqqpJ2XNGn02Shw9PXKtC0+5sCI
dB+XCe23Ug/dr9FY5i/wpUcOXm0mNxLFJEKGYpaD6ywmwgSRolY3S0MleV8E5RweMhlnV0K0uOxO
RWE+UEjJMDLCcrkRhT75Mw5A3UejSeK7rliMxnfKpb5v+a8Cl+ZsZe1UhHK/R4YWRas+Qi68eR4I
5ywUOH7piNEtfqgG1m1SqdXXvmxQdJpUHCR3w9xBQLbLSdx0hdN2VzF+FN0Bl3DF9rQMNxl/6cEr
e+YQcX86yyKaPcQb89GMiul9gG4a6mVVbFf3w2KOtm+NlEEJ43pH0lVgX7tQQPBQbXpg7S5ZEPLS
aPJpAVZ+w/wt7QrsyI0kV1pvYF3uFFkCicZ1dUJ4N8zQEq+T6TrQsVAajfyXMURT7FW1qdxlRpSk
PkAgV4zWqnXMFuK1oYY0HKKuTG8yu6rtveqMyZeS89ghbK9ksV80Vb94SJ0qz3arcQhFF7XfmnlG
PmYggxc7S6ns6wK3SbT5FRV2pQZ87lsx2QcViVQ47PxeN891HRNB5H++55MM1R1S23rsmXaObiiw
7pWRSoKAsFfdBjGPv1yujWQsVT9ZlPGmUfroHuxYkfpqJ82nLE5dyoxIWlvCZNZ5mhAem7XOUzLq
VQYjcEDezC2DBe+uNFNGjA2nCjlvowynGxsF0+CQKAAHdnLEyMXl5p9SX4NDtcNqucaAJYrrn2Y+
9b9ttSYiKkIrv3Og2gjEWFAqcrM5sVRoUbaSe6RNDXrf+oJeM6bhqMQEAYU6V6vx3fWgaqaVR+TL
debQvIffLkTR7uaEpVmTLP1S1fpPW2CTWUlgSECRgJaj8bRmXi/K9nkDmjObI8WHk4LePDZjKW7b
TVndzFSR3MCajWtjCBI6JUb6zpbd+CAWu8aoOQ7ex+g4XymtXI6okcinfHEEhek4uCmaASfhYTAO
ZZ+hOZigOILgekwQ0QNeX0bbTdJ2Kd2q/ng+NTpRv4FfCqkZfo2KOMWWPl8vwzIGnRr4K27/oFm9
eWVieeJVlSnuLKdPvEwLknsCbFwQJqhb921vRRewUG8LOJDnSejJz9bF3RaK5eSMzTBl2Bvoq3Ou
mvRP3DWE48Vc/31i/mqoTR6qKF1dlwmVjrbAUypKtfY9rgAa5Y28OWQzRImlqj+YhMefz6/0iboD
BB+4VMI2HMhFa4r6YudY2HGO9L0d8opG32VpWu8UpDYupNknVxI4Mxk26Ed7W1ld1CK1syRxfBhi
+efckDbu9DDYDlTdLrJ0Tg9GOk0FUKJ9sClyOLzoZhNTvzGTqfSbkiYpkecT3gTNhQz+bf7OBqGY
8f9G2ixemTcR6HO+Gg2x6RjJoDzaM/KNi5Agd8Nq9BBWiT6c/2Lrz9+cdcqaoAfgkHLYtxqnoh+D
qMp6x58h//mzLlM/Vu+j6lYLgksUrHXbvRkLChJtHM2CRLyZYFOEZdfK3PGDWjd/jU4rRt9AVfd9
OXWqnw1x8SEqjOxZ75Hwn0qhfzo/1xO7k9KpWBsGmklDdNOOG62AsFunbmzoo/xUZ9Aacen6l4ny
/xcveiFetDZc/mvxIi+Ks18vpYvW//xf0kWW9Q/QWtRg6dxw1FDV7/73/1A01fkH7H/gtlzAMLpW
ccB/qRYBXfkH/4ZDvMpTgDJflVP/Q7fI+ofAOJ6nCgQYsHdovf/nf73Cw7Wb//9SZYVBXu5PrhOK
0dTOLBQ9LFgMm/1pyMxISLyXGy0SLUUlu7Syxw7Id/BRR0Zd+xjhavP9xco8/HP3vxxzS15QKX7z
ztLKkhRSYWSuP+rFlRkjaZYHYWZfS/dd6D59vr1//3jJYXVz8N6MsZkYRuFmZYnUvk7d568fQvc2
cC88blv8y5shNtXYGS26enEYot09Pt99eEj8h8X7QlJy4ZLcvuVvBtq8bbVJaCJmBrqBzed/iHwm
Q0H1UodxU8rdDrPVmgn0CLfrks+SBmRu5UHmMHHxpbf0ihwQ8IGBjJt9dOR7rUw9lb6PQkyLJYtH
ucE1zOuUDhC9Gf/8drnwJbcoWRO37H8u87J/987xDveNe8mx6NIQ+usNWSOENAQZM8/dr5H3oXPv
ydcuLO/mUWXH60DiCMSIhXh6nPWmfrHpqzBYJtyFu0MpzXFHaz5CHMAwkP5ULrEJ17394tH5MxS0
J4OACEyL3LoWVgpmmhm2gAdFBCU6+WQbCBgcR4pR16NDOROrk0sO9JuLxETtC/eVtTNC0rESyl5P
L53NZEktkR8pBLR70lPkD4e+8UljiuscVMrh/K4wtuu5DgjQZt21RP9vIF6BkiB5resMmPeRqzem
tTMLfIFLit9+X421TyiGFVQSObuoq+UN1abq2Goj9RMnrKFLdeO3CjOsyus0DZ3TCthiFsdT7PYx
IQjGasmTYuU2Tiy5cyeD0KI8H5fHsKnsQzUN3S5uB3kFxT6/QY6/3tGAM3yjr+u90Fvbm6Ua4ZKB
u9Es82xXDbnYn1+DzeNuou1gooaH8MLK7yaceb3mZZdLmv9OCBglUvdOlmX7shyHvx2FLhdZDbp6
EEKJIbbXHMiWIFWXeo8eDumLCIY92WVzYZQ3n/OPCC4QGyKVP+CB13NZGiXVxZyb+65zmk+VXSjX
NBvG970lteP5ZTsxFBgRAOErhpqe6GbZ9DTIZZQG5n4OZeGnjPxxzrt+Zy/mJV2MU0ORHKw6g9DQ
tS0TvcxxXqUKae4x5hE7CU/D1+IYaVT9oiHgm83gAMZZ01fQAfDCtryFRKedHMSRtV8Tst1iVxCk
MuVSPLu9Wmh7koVw9lawjc1Rf/2ZgraP2250+qMMNP13UWlL5DWZGf/OAodrbWll9d5pcX658Ahs
3qaVkwSJBzY/OBucvf7A7l7cntSf1Lozh+AQhvBIXQs8+HMm0jHdk07Hnzshmy8xsVbtZqCRLr0P
28uN241QDCUVENs6/PPNjqEWA6wFD6SjltKhovtQauI4AW5Dt6FJ1Sd9oGt14dXfrjTY8BXCCNkF
iC+Cihvwg51PTd4VinUY6jI+cuuGz9DDcq9tpHGz2Eu5C+Oyu3A0tpsIrL3Go8FfXCw6jdXXnxfE
4EIH0i6PeUE3IEKK9g7Pt/gCmGV7Kv6MAtCeJr0FM8vavBWwwsKZA1gea7BKN1oelK6ViW6fYrJ8
4dU9MSFA2WweDgQv8DZ4CAehzZPNhKzGWfwRXQZXLsuw+7sbhQlBBXW4ihEFlyiEv162hHKiRFi5
OuKPXRIktUsW70PHjCjc1txDf4d+5L3jTUeuCZibSd6wJYL0dhnQaYEnNKomJTthRDdAW2MkfMfs
/vzM3q4fHDM0qdiHvOoky69ntvRKV0bCmo+gkZt7bOqagwrd90IofWoUeE4rIx+kiqZu4i8FPFmI
Q958pJ+v7Lsxbo5ITH7/66mAJ+K5oOJlkuysh/zFFdJ2bDZHScYj3ZhlR6l0Ltwkjvrf54d5c1ew
WtQPhbOGJ+R2mxUrsYCrTS0bjwp78p3s6+BWpz9+V82ILMMInn+cH28Tu66bAcIKdIgVjYLQzPYw
iawKe8wEj1Zhho8W7ZudZsAETHK65bUzpn5XdfrOTgLrqjPi8sKne3uWVzkXCji8C+SP6ubGSLkv
aSQMI32/WNkFFUbULgQrupe1NXw8P9UT2wQtOx5uxOxAGZrbPGhW86wYtPEYFjHim3Pm6GihqmA2
zo9zak7o/6P9hcIIgMvNdgyq1kgSw5mP6D4W9BAU2R7too21Q8lg5dX50bbpMFBO1Ez4cM76qgLw
2eyYNu67WBqZchzC0cCIL7Nq+0FVwvITuD7lfsH7sf1CH8v+MAa2/VQ0pWHv6ojmnktZ2Uku3M4b
VThCSgt4kwCiBqsDbv0WdxxOVmImo6oeQ9ZhcPV4GpyDAiUy2+tLtDbbu1m0u1gn6PW53lVtD8ln
qDwz0St5SAN8LvcZjumTmytLkkGk6pRPWhjPDzrshsQ/v35vDgA/l1I3WQdoTI7AZvkmSybAZpb5
mFDh/1lgQjd6kU4/JkI542bU4W44ud3e9XIVcFHn8cJt/OahXscHXMKO4evBNnl9r8iur4SZ1/Nx
NmpswArH9LRxAKWd581zMJjxbcHcL2yaN1uUQancoNpBKRO95c2kkacDulMo8zGOk+Fr6gxZ74Vp
iw/ZoBXtcuEVPTkaiH4KiBBLoae8nmI1phP4GDEfC6QcAcHLFqUjwCGeHunqhe13ajltgzSA4GCV
B9vMjGMfjD09nmPWKYAaSLm4pue4PzolhIIS8MJukhK26Pld9Ce0eZk0r7uemwVSEEq7XN6bGC/S
8PmR7TQfaYA1br1EWX8AaxI8GLE9miCDimM2D/uqkulnNRyrd+Zk7cLCSD1jRRJl0xDfaaQt1Mqz
sPtLFvufM0kYCPhPIIZMlPb6CyixVDL6JypQA8jVeDTMH7I+xKcRtltzA2LtUuZy6jNAnKKHT3Cz
1i1eDxjIBFzVmKtHkVkZeLXCuauNtvxYmXW46xvDPJSjpfwdiP+fs+QipLgJmp944/WgamYMqE7r
y7HOxsxyC6DGOzHo9Xs9bqKnyFBxzEqqEpvn8x//xP6meAF+f43xKdJuquRIsJNUYT19jEengrQT
gcxDbniwf1p83M/nBzuxslAjCXRW3jeRwubBViYnyFIpZ5pUqsIu6rLMFbHV349RW+z4Hb0bVH37
t4Hc+o4RMYLSFPCht7qs1mCUQMms5ahSF8UJXDPr2sPbQ4a789N780j/GYjbeF3IVdvh9TfE1Mww
MirKxzxRe5+ECn/1Se0vfLFTo9BPQSuLXJQIeBPMqXUgJ60rtVXAsRx8EdBW9TUp8FY5P51tlXfd
k9DIKKepJkjTN2IvhZU5SpAq2rFuVHXaLc3c137lmOHiGeG6fBp14A8t/HXbH5cOQ5yq0dvQUyIo
bl4H0lS6aiXS+AhJQ1xqoJ1aByJ0CNnsXlgvm3UIMBqu4nxFtABHwKEsSUW7t5Clc/7+CaCS+J8D
bT4ruWoG1o+BRDEht7oUtaK61VRnkOprsF7nV/1Nus8VZ/JcWzznBGHbA1nXXV+OacHtoygSCJuh
fLaSTr9qpyl/n4tWvosbsCMOavqXaK0nwgkTEVMkzg2CzDcduzkY0TGS3AVz7hQfQHt3qtfUzvTE
u4BkctY56i3wsvkacmyF/2hWXYI1n/impHfMHU1e8pRtoiL1sq8dTLOPVp5k4FjVth0BIrXVJZvY
EwOxs8k/ycWR4dzWiQucDP6ofx3VUMAUysD5tnOXX6gpvEmI1vxx5ZLwtoLRtDbBQ2sgHoFRnzwG
YjVJcvJxghkAfO8HFxHaAUhGmc/nt8+J+xy4AfrTbFj0CP+gPV6kenpaRlUdZfJYKqP0G+BcO2Oe
1WtSwOBC/nNidqh3sP2JlMnJt+8kkZGtZZ1mUobuuq8YzoGdc7A19nGkwWi4KWVzSTlj2w9aryQM
NtigKyURBvj2LJZNNcNtMI+5vtRITcyLDuqrztOHRovqm2UsqqewDvvfZoeNEK5QsfZYDhleEueX
+Z8aZ5ugiWyaciNxAv3lbbJLEV7kyNdbx6HrncRLJ6KRfad19SNW0KZ1ryFHs8rmVl1yQFh0RdpP
uvjRhUi37fW0sxJOUDGAiYrt9FMSRjX+wbwg5VWc6AC9uqyJ7N2QGN2noogBzsdxoMd+OJgJiEys
vN6XupZ91pQ4v1ejqa2fjSVtjKOTatM7xOZGwGetISwfAFJuHcD+BdVeyRLD8GZdMcebKK0721vM
Bk97Z5hlAgw91342zdD9JgCty9sIL+XWy0Y9/VQrUY5yX95JiQZ1Wz6JfjClm7SKCti1BX+5K/XO
/DE4NjLQsRp0OQakGksyzorzvPKSJ0+YU9rAjh0Uez9xMkZPGZKpAZFlBO/oDw3lU2LYcDykMTgw
TKnBCTRHazDZJkmg5ua1rQe7pTCnr1oXKd27JO6bu2EUBs6pkWi+JhUBupdR6/rWBhjgXs05Jt1+
44j5E8btyLCBiktco120D0acKL/mRjd/2Hh11geAiOOjhWiSzsdMsGxZAt2Z/SAlsyMMn4TxiCFG
E/oDyODHJlYVQNRL5zx0baVproYa3A8cxibpDvjC3QNAGuSROQ0fy74XwTurD3k9hJWo9S4rm/y+
L7QKVgD1rMlrjFFpsKss8q+jSkviYLR29nEaQcPvgnrsf5rqMIfHnj8jxcsJRVdPYBHzA5nRkfnU
VVHcRHmnIh+5TLAzEGOlJWKZvR67Qc8P2rd5aNf7uCArfVSXsezdvKg1nXry1PaenYGavVLyZAaM
qauj7kbGAOI/zCP9iFtxqR4m3Snxj9Pz1vBD3KVTdxpS40cpQuEgCa2N0oOiMeTXtlJl36a8n34Q
Qi5Xs0Qe1i2AsZau0OvG2Df2FHxH9bP8bhpdru1BTWaqJwNVKXblbCvP2G9ZAIHbrHmsCCOIInqV
n8E+C3e22o2qKxRjbNkh4PH9EbMUcxfySP7+nwNapVOb1AbPZ7v+0TPVTzec4+qS1O6Jd9rhnYP+
utoMUZp5HewlRuXUStCaR3PEmdBt1KxOkTueomf810a8t0RTHBtw6MS0QxdcSv1PPGBIJVBEpt4G
wGzbXskNJUDQudKPHdfkfUPHws8zjHfPX3MnAnay3nV+pIe0cTaTnOa+M0oj1496qwyQBogPVlAr
FP0FK8C0yLzeyOT3SM5t+fv80KdeF55nkMWrvCKv6Ov1NfsyXEMF/ThnCQ5nRSzmQ2uoy5OobHmY
WuvL+fHeTnUVk8RyBZEIypPblyWoAvhK0YidY5B3kBEG8KmeU49Vf6OkC1ZASiuWaR8Bi71UY3i7
lValWUamhki/bPtm03TS4lrBhaOaw8TZlZ00voOkVhOvVke7dvNSFv2uR6kWSYQoci7lnifKcBRu
adWtSQu52TZx6ebIMmcrya/AqEfhcbBsgKBFXJS1a4TE2buOlE4Dshu3xpE+QKXsB7Mxcu5/tfsI
4bBI/zrmppVHTQu0ACEw2+D110+VuDYAmKZXddPSh3baxrmZW01cD/hTfTv/5d/uNMbiLDu02fBL
fcPjC6HFlGqWXmEl2EOni9Mdpjn9XWSOaCvY6OifH+/tTiNnATLAklO5Bjf5em7DEJt2nC32EeZ6
egARZOPMvuR3RjJrh7hNNXeGz3LhJL+NCxl0tVNSmSNwjM2gUJXAZoj/y9mZ7chta+H6iQRoHm5V
k6rdbttxPOVGyE4czRI1D09/Pvoc4HSphBLaSHYu4o2wSJGLi2v9g+EFRO78hYsc6sVsY3zRA4Z+
PL/70ITILQGDPWHD1Fw3Tpootp3Oar2gsoR+Vsw+e+rSea9rvvHVpOiqp1OulWZlq7KQFi48FkQP
KAdNYa6QEDO1eBxOyYj5cLxo8U4VYeW4IGvDZPL00+gNclSoxt9+tnRajHHi1UZtWIcUY8Qu4Y96
hlG/m8ba+FRhZ2tf8adti8MInhLQeKzFH9qxcT4millhgzpOtBbTsFH+DGenjY5aaxT5+1Q3S5y0
jGTpL62wuk+p2g0hNq+z+aMLZ4j8EanQ+fFH2tgPAAF47dG6Q5h+3c1OZp3U0urCYFJ1SUDSEDM7
GWCZHX+OLPDtvzGchDhwaUke7+olpLSuJxaQP4Goe3f23bIslBNV4+ZPMy+qPTu+jR0oNbgQKADi
KuPq7aeqQesqDh5dQVe0pJfRYONOXjRvo13LDcEoJlcFckLoEsjn9KunltdIF7B8DoPKVmKSkcxI
+y/qhErHzkAb9wNmcDrdVen1QUC8HSiDPF/bpghxGk6c5Ui6rJP9ue2haXs82JrQHk/QjWBizwu0
kLd/OVkO4PnKtlfXTvaQvREyafUwUKF4/UlG1Onfs9Qov+hKY4o/3z4YpUEeebxhAYytqpFR60aj
Nw1KoDSd4g91ivFfVdfqddB2LeI3Aggbn/ouLWWyjLXEAr4BkG20WUGF3MNZd+i6oxrp47lr5v/N
HI+dqLgR9WlWgPukkkbDdx0VLbXrJq/QlIDWePxBh254xB4yf25RXfcxK1aujVbYOzvnvqIDToWS
Ptc75RzkEG53Tjdg98LdrQS6KGCg4Dwbh4es1loLd592AoeHyaznG5iD/K3ooXvR23Y231zaRuIT
TAWgGZ3a0rqAn5WTXVh2rwQULgstiOGVa4chspDyNfJhxl4KV8f24IZz8/nxdtqKA/DjUb+V1SSw
M7fT5yjGQ98WSpDXi/2ugB50iHjO7sxvaxSEOujMynT1/zL1X8UBrL6hbrkVXxYWroPHZ6gY8Lg9
+JaPp7O1Y91fCRqtbxoUq+nYg2dmVhgzHYdqUup14uAlw7+480WHJir2wLdbVwTHQppyccjv8pTO
S9Jc4P8FIgYDa9OoWtpPGKjMKZT1xzPbOBz00GXvFViaJCbcfijXAoeq93kY9FkHPExywz/hwGyC
ZCz6AkSqKZgeHBdv5xrcWFLiKaoS0vIKDMZq4AXl0LJbmGOPu2hAWTaH6r7YX/KB+gzF1jeSWeSd
wVpKg1p6BPpdXmthl53Lx2SQY7Pn66EGxzzGwbqd2z2h4o1tSZOFMIqipyxyrs4+rXxcLPLaC0Rq
JS+5XsZPvT3sKRNvbBKZgjExoIvs/VWiHgENGLFsJSvK8umd26a4qNZa9NOLrPL4eJOsxbd+LR4J
C4QCQprLTrndJXouGux6Ui9Ivba6mtRXztOsY6XbqHaExIGZH/MOH6w86kHptcPgC5TkvzXGgh0u
fOmd+ufGtSzN8Qho8vTfPdtyChtFM8n7vxUZjUK3EpDdmuEpoo52SOBgnZLGJuPjQttTTt9adsQE
OZTyvNy1ihPgY2hOMja9liZ9Hu0JOJRbmqBykbia3mhT8mvlpSw0YYcAfvcYT4xE9KVhkS0qnrjG
9mQg0Wfa48dRzNaeuufWmYQ1JFtcUPjYvrefeYTqPLoDn3lxgFJr6KahTQB5PwR8AX1Q3dNa2igq
k5nSGQSkrPPXOheGLjvmpdV5AeIV3eIXnW4Uhx524HKaEfhQznYVRuk7yvxtdimidqhOMJeSmnro
NOeXnV2+FQtpdcOpY1dxqaxOVDqarZm6Zhi06ViYB48iTP3UVEUVf2ggxS5+nKdueAoXZZiOqKhk
74YinX7as91/j1Eb6fy6z+3Ih3+eatwLKDVc1K53nmbK6qPfh2Mdnh7/5q0vJrOLX6V52Zm8/WLo
dUeTusRh4KVN81N4RvJDzbLqB3i5fMbtebD0nVhwf/Z4itEpJyvGO+gOD+Vwzq1YK1xAAQsyYGY7
aD9CK6xxhjJhEp/Qk2yyI6Ac8/PStp6+kxTfx1ZkfmmRcXXgR3P3+OytNvOw+3DJq4zGO0yRnTrn
bALgt3M/bQ8kJdmB2RBsVvdTDPK37yLXCRCRci9KjDVQ35l7orH30YTpcEsAWKPYwp67/X5tHjV2
VrWMgq3jWVsG81g0ZXwGlzjtbO/NCUmhQkxoZB682irY/PQxOGUnyENANKgWFoHQh34nn9icEGkE
hUOqOmRltxMCZKsu7Ww78Cqb8th6WB82g2pcHaV5e5bE2vGUphiJ4NgdAFY3IiuZxEipn1BxcHF9
QaI+ng4LPrO/MyuMFuk3oT8Og+52VmVBgo0SlRMs8fRNAywEEHtsL24mxp2r7f5AS4QVBFhyZrqx
65Q9wTszQ1PMAdhVoVyAmPZZLbLxMHmlDtfJsN4cQJgTjyMAsOingua/nVkYG3oJusgNyspWn3AJ
zlCGWdpTabTDQbPHvZC/MT92O9bLLs5ULvDR2/HKrIxJHDrCh5OqqDW6yyfebXX7jGq+9Y8a4sWx
8xLb2JFwIKRktfxGAMxvR4zGrsl61A+CWEFuOakQmKGDjy2WmMVObNwaig9HckCqqd3BuZyu6sCP
GW6wlIv7FFtde6QFNB1Lsxx2hto4zVQNOcgyBZIp4O2sMq820JtmVsZAlRYThQwTLWXPOnHra70a
5df9/eqBZWiIJXdz6wYcDcCXnj7T85uHP2cXZa6psO3f2I1seiriDqGdpOd2ViPp20w3l29VIYpi
Ivb4abbRS0bWBJFTM0XF4PH9ufnFKJjig0fWc1daVNzBocZXuYEzhNHJab3+bAPIo8s17bFJ5Be5
bVtTBIb7KtvoVIG91UnrrbQlIShZy0bVD52gMZWZ7MisWLLDMhpqgLwWIECYCkcrbfR/H890I4dn
fOAJVEEA19FvuV3brsI52LBZ29FJTREkWpT99OqlN49Z4jr5odDttvo411mD5E+jOzUJkNF+Lmy9
fRKUyOg2jzHKHY9/1kY6QSwA4QnPBUzVOucqmzntm8lwqDtZs/DBC2jv0yZ0/u77uh0PtJ09KTow
9P8h00EL+PHoW6eILhdEF0psMAlX+62Q0OjaI+G1G/SPphx5NGjEyvXxKFubjM2FaTA8HvAh61Qi
cswpUWg7OFk9vzR9mZ7SYUaYfNpzm91IqCU5m5vqF2OJ98LqI3OkFgo8bgDkYfiAGrmOBDd9Dvsw
lbn9wyzbtPLRBxqvqspj29NGur2dstdE2lhXKJLY3dLT40GxbhH06O9BsJm9oPTi7KXPxOAPc/lm
aL7NZLlM6FbhrMeL8HayjW1m+thoXhCWaRL+qo6Awp7d7o2+FrynGAgFTOralNDvsrS4iCSuIgoD
SAYVMpytgrR6kzfZ1zwP7eRpTPP6vaF16l7xfiP+oswPcNKGx3nf+UCvkFpClbM/80x77ljtp8mJ
0WqLmu5Qzq69kyNu7h+JNwTax6rSd75dUlzzyBEzjSqJaQw/MjcU722MluiR0DvAz3c6WQk5KnRX
79JmaXEetW5v82xNmvYB+wd5AFNfl08ms1uWNqGL1TdW9mNKq9a72E6ReghOoVN84l8s2enNR5QU
HLkEGu7cq+uLh7LHaBQeF53bOf2hWeLENypPnNMGd8y3D8VYlG5kGCZLvl1iw5r7srdi7jiADF/y
xMP5geCMxmchhe0eD7YRXsGq/v/B5EF9dYGr6jiV1swrxu5j1TwoZOE/+iVvrxPwsdKPl0j7CNjD
dfwKhPAUPB59Kwzw3JCNfbhqd84sOr1HfKYVN1D0sXpJzGx8himg76TMG+GV8qUE/hILKMrIP389
x4x8QvQz4XW2mpNpJNFhmm2UU2sR7izn1oSolNJCBih6z5rB/RI9TczdgrBP62sWLkjv4Tv4G6MA
wZSva9nIvQMFdCkcuzKzgxhTzcuSFdVxSWqxsw83KDeoS9MWJC3Gn4ny+e26UcCeBMZ/dlDVuYBr
p7V/zIbi+RxwanpmZh9EOMcXoU/JsRWhiuKm6jwDHqNpafbKUVVGqU9XNy9FGlV+uKTWzpeVt9Uq
ZaLqyO6Rb3C0R1a/MBxkqhhDe/VSvccmvMiRojjhmK2eJlTAdpZ9M/i9Hm51WOBSFkhwRnYghkH7
O+xM41+O6oCyfdWM9qFozCxIRVz9CVHAFE+AZwbz5IVLvQcL2drRUkgLJh9NYrKi2y9TmTo6H/Zg
BwoqT9+9WEsO4LeiDxlKczu7YGtHY8oClY8qHCnwaon58pgTurMDrVMxDqBKUNXD3+LwOBBshXQK
/XjS8ynh7q1GAUY9Ji5hJojj2bnGLfbnBmAtyhxV+bFGh2+nX7OxcQwpA4dWAzYJdwViSG+iE15o
k9Yv/btwQI6hWQrlhRXADgJdN/Cruy4kG1+N1rdBak1JhxrZqoWqZ16IsDODGh0ahlkp9OOIRUeg
YxyyYxCysZ5wEADOyN4Jh3e9U+NlQE4j5qslwjtgeJkcB1FFl9htswMkvu74+PttTu3VePLPX4XY
HPeRdEC0NEBLEwXhRNdf8I6eeCHU6c6dsTkU3QykziHHkELeDiXwNe7B29pBIVAkjIC8fhhrZfxS
2eHOpLYWkctesnNBiZOd346EtUZbA+yKrmOVDH6YjPWpad3u3TK6iDIDv95JruQvX0UzaXYG6xL5
B0knvR1vSArFWIwuuhoNNk/XLhzKL2mpadUhq4zxL9eevPwk9SMinza//q7LhvT6+DtunHZKG6Az
6E2R0K6rc12MQmapu9G1F612sgSPP+6geue0byQdhC7YyAiESCzIardYeo5ZYG1EJBmdeEYnZHhv
u4vz3mls+zlC79Y7skJd5DudF/3xeIba5uD0aPFkgXkP9/p2lTve84UylfE1diqvJhMAd003qHDN
574dgRhrdUV9cBK8JlGLQQT3ycoHOp2DUojqqGOgdGkm21zOUu9h8Ws3dfrLqLhudrRc0aDEoEmk
sjOa9R6FYOu3W3BqWDv5vzUdsAdFbgjLAxhBGTdG/0hxzmEfxx/zZOmePBWwkpu16smZC/f0eN22
jh2XAJ0mCey66yaGThXmbjehhl6o49HrFx1/CGs6ZtU07mzCrXMAfEcqMZBF3b8xOHRqUS7JtURn
z7vUID4wtG5E3v1lh4b+lzsY2o9JMUGgJLHpPmcaL6Ad/uzWdFEhw9pGOn3cdbqM3OsaM+njq6tN
yclzm/CEt+U/7RwvO1Fm4ypCBY+nDKrCkmG4OvVplkaqOScAazzR236cRNCkkl5plkNcAI70B9vr
xlMC1DzdOYcbAY56Dw8oqht0a9YBRx+pixpDqwQG9ev+fTG4Kfq9Q8Wbv+LP/mjNuK93bqaNhTUJ
qhLSKtkZ61rHFCe68NJMCcBIf8nrrvyi5sWXonP/n/zfjajca0G3rXVlNUkAwRIhBSD//PWV5Fi9
oulVGOS4dKKYrhS8ZuByPtWjMzT+ALSgBDVRFXtv8q0ZwmbkGcDnpPOwujZmVev6Lh9pPudd7B4z
oZSqD5cvReR8apadFHgjJIAV5OsZXBuEhVXtyEHel6uEdnMzCT26eJ0DHdWdB7cLqtRqKpS9XPtn
7OTR5xL58HlnC20OT0UbV0N6A3fF80wZMHJx3RCAhq580bwCPk/ktHPut6QZ03MPk7cKUEevmmu9
jIPy9XFY2ogVUgGH6j09d87QavrIHFXa3KTxNS0GZ/gXPkUXP1XsvwGl7RHig3CdtIT+kKHHhV9Q
I5Cqb8VvFPYl3B8Mia3SqFsfYoBw9ZwJ4EwK+umIMPep7+Y9VCEnKnYO0AYn3DVdGsKS4iAtvuT+
e7WxMdDKs0VxlKCpbSV67wkDOxXkS3BgGmbDvFZOhb+F36P9m59jGxu/b14RpdNB1aPcOddD0aQX
XDiiJ2tSlP7dqCjzy9TT39nZmlsHgS9DaKOqeP9KsYpRqB6i9KCpx95ChC+L/lKGoTEPYYajx87r
bCuYsQlpPRNM+RirY1dkIRpaGQDFuLR5GFl1ZfmmGy/GNTJE9HfC+ZnPjzffRrbEjQhYXHrTUxNa
hRhyHPQOkPq4mrNWYK7sYIs92vrp8Si6/OWrvJBERdoKAviSZfDbD565SzJVrkXG0nRx8W8dZVry
rrW0OfERq84mpOr1yHuaO6+cLr3qLMq16kcLdgvgrfQa6UaefqtNM079uTGa8V1YDv1LPCZ2d+iM
QSCcvqRItJfwvecnHZOa5o+E17r9UyEL6/yxEBNZDRSIPZ2WDXoDDE8ODShdusF3x3c0tQnvSy25
Kng0elecqnGVVCTUBQOS2Yve96kqmoMeoqhy6JeWFS4ss9XPhqHkL8LDsmZnG219U2pFnGWkUXmm
rU6XrSmtOhp2ctWcUFyTGpOBOAfO9/ibbhwN8hrwyWDW6WWt37t1rbtDY7vJtcC27UklHf6YdYu4
OEmp/Xg81OaEgDfwN5rXd9kULgOoJmMSc9Uj7FQngBcHDfrhzrJt3Lbyv80xhy5Dhrjao7laZypV
y+Ta9eC6FQd/C39sABNUAr6YMPXufaTF4vI7c2MR0dHivbt+C+bLYJR1xwHUIw17R/TnlfRY4Se1
s4YbtxzkG8ktQHUCSoP881chNxzdtrKjPL1mUcyTiDlSpEwc3RB+kZUhLrWhm4gXqv7DF1RX0mQn
0GzENuDJOtJrEB2AtqwCTVQvYjIz9FrMueFZhuvVoS5q8VI2ahiUHZYtj9d1czzuVd6AEj23bpyg
+RAJKqnxtcDa9bwACw7MRRjHZI7nb+qEPdCbx6OeieQwIAMau+sIB6rLgYRQR9cia8Upj1PLH9Ok
vKDcNAUqVl1vv5nQFYbO64IvvW/rOcaI0G8oous8NOBBulycZ0L5GfroHjll46QzFDegCcAA7brV
tUToTse4zqJraydI9te2/q5WhXYV6IldH6/i5lCUa9mqEoiyTkJQU9XySud1OIywTZe0zd+FdeQ+
KUU/7lBuNo47mpvUBKXuIE3Z1YZcKq0YByxwrgsawOW7oQ2Nxhc8CI2jqBcYxjM+9eF3q+iW+Nvj
Wf6qbq+uQ4redOTlW5TcV6aErw6jZmW1btGdvlYLWk8XQCQQOSfXq/5t405/l2FIVZ37pQ6NI03z
GSFgsG/22bGTOD/Yad/PB8UQ5rehlRzsuu+d597mX5xsK01eIjwL46+Pf/LWhwFir0HwolNIBfD2
F2dwk0C1DF4w4iRxiCDuBVSB8idePnvSgls1atAD0sqROuM9e0gxgUPQ1PUkjFl/wWfIJBGuxtOg
RxW2HPiOjkU7neowSY51E6uHukv2xJE3wqW0eICwR9eA8s5qd7StOzap2si+qxj+q6ppeEIjwzyG
iJkeZjMZ/3Ct4meY1sPO3ti463jtUZ8AM8qTb91WXmKrQiuXhm82hF2ANIj90ZnGPdWRLaQEGYvH
OUPu/J4yNc2iNyYVxh7pdlZCsldM3A+Tro/PemE0P4DBpN+6Qhm+Wd3A/8FM45K3ZlzhdK0scWZf
nG7x4rdfEhTtoKBr6Omw/qtzkWt5G9O5ByvbNNn7xImW/2wvWpBEmnFmm0Px/fGu3vjKwNBYaL4w
Kix3eMHRiZB+odc1NvRdPPs/R0s+xI39vo7sb41m/F2VwFUejyl3zursS+IpbnJI/0JYW6UZ7Qgp
oMkmAMiRUf1ow2I+qC5CghFuNNdxEf+qmW3uxLqN08vR5WHBwZWUvNW62kYRd6S+kC08THUoDB1a
hKcQ1Fma4+PZyf/SenaAmuTfHF8eFbdxwm4sG6Fok8Z2Yg7JQel0ZJdaOxWTX9ecNr+yO2s4VrFW
/y9qljY8eHjEvB0ORx7O6vJJaZ+tg1XV5MqQ1BQUNKHohe9kqv3SOlYIMcju6urtiTDNZ142jAnX
a50IW+0EpBWHLxoVfQ4SpYq+NlacHhJjqH9nYq+GksHj1b0xJMoQTcUQBkmblpe6V34YIh3Ps5aN
v3ESKehAlkP8CI7jKv4VaEPoadjDmSkm5Sr0WH1eGoKDO1fdwZ1a8/J432ztUMiUxCJPwlzXN6Iw
DIppeR0GhpohgofAs9qf9LbDOkpb9D2E5tYZ5G3Ei43GyH3vLCnVWm07G66HbbWR301Jkb54YEWy
oz7PWL9rqa5h4An6dq8lvTVR0nDAyQR52Y68/YSeMdljjGpJsODxdZI+Ei9lVagHozLr09vXlAoe
bWUHkNcdJkuZEnt2Y3hPdRUt554+66E1IzXQenevArw1K/DBVEjAhYJWWh37Lh5UAUDdCbJqzD8W
2DJy9nAaHDAH2mNwbIUYEifagrLdepdpj45XZotKY1CYvfOxRjHh2oem+gloPqIBWje273lmtVeI
peOPkdbM3vt669YAS2lJ4WOZxK1yocjMlGUsLB6GuAuqV70Oy/68UDb5qeZR+F+NpnV7jMbc+Ea2
kO/h+baW2vulW0Fhn1+w3kD08Gg7eE7gFHPxoSvs6SzcFlcAMOTf3r6BKD8C44HjCAJX/pRX4QY3
tzjB39MNqn4Iz01qLMd6SLIntdV/A6MNl5L6PQPxTdch29Bn3lbYsAat5y7Pwpa2fYDcDjE2cv6Q
NXsbdmMTsXgSTAMO7L45Ellp2SeL6wYS/duC/bKWL3UcOQ2VqCr6MVsZt1dToqnEI6J6mvU2+fl4
cTcSPUAJXMlEWcl8Wh2ZOeqaxagADunCcg5N2+XHAf380+NRNnYLjD/6lCAsoDut222GiwyiHgPX
7ifXOY+1GcMi0KcLboj2TmLzKzVd3f2k7WiDQR/YkJ6IC7evrN7zgqFXsyGwxgRHZ7+jt/E/RMNG
75sm8hAviL7Pm5+R0lnPC9bsL5oIDfF1MRHjOZmDcMaXEb2i6Tx29Zx/VcbBaa5ZNzsagk5VVLwv
tLj4XAn6Lj6EoOXFHtpeOcxjky3Pg9DUzzSAuwazMAfJg2UO53+9VKCzkYStbpz1ca6PPZjQ8oCz
YZxcqxwLAVl21pBygmIcP81j6Dde7n3XnHGePiHM57UH3UhMnDiTNv+sLS2eFS2k8eGot171X2tK
50xwjAKbyaLU0bizk+5vpaqxTW+inq3k1m38h51hwuULGwPOa94N9UCfwcSCWZQebhlqn3YAkFTa
ZCetENaCnalrvqTenGbf0Mgz1J29sVEigdvHY5tTwAZcH++5wWqyl2eOqpZyGMdUXBUjRQirtJbr
oJf22xMlxpNAJ0SN7lVCElLQ0Bqhp1qj6nyq8Pd46gTAq0H1ds7W1q4nBkKhQlkDdQP5568CV4cf
ZI3SbHSNLTOrzk5fYveqZZHbnnV8NvcQiBvpBDeftG+AtkWzdX2Ua8AOvJ2VoAcYdOZ6jP605qnF
gzC2j6lpmpgFmuPOcducI/9VKSYLtml9smu7wRFGhX1fDmN75eOFL2ho2R8gOnenx0FkK1jCP0cg
F00oGnWrC691JnMe24a+BIAVnIoxrqVoYTWJjWpPk7pHA1Nb85DkqvkE3QoxtjR2jDp4/Cu2Jgzu
SLZcoRzf3ftQ0wuIElQLRTxGX0DLlgdzadyvhYL9+eOhfl2i61DGLqV2DmIWbPJqxkXSOEaHunbQ
kAjOn3uvrP6iH+oIX+SJGZ/zfBnnc6+HZf5uSZT0OepooPn4KNvfM/T4X4pceN3VyC2lPCKaZtO9
tUA0QUFSzPRTEtleecCvy0l8Je6bL3WOD+FhbDsV9bEuw8mzpDfyN9iN9CupaqmcIWNrT/gc5bE/
InDyrolCrEcfT3tjhaXYvCetKoBlrvfxRE1OwW1PQfWm+JJlhncRs40EszoZO99y4/KTGhyMg9Q2
V7A8UTcHNNU9BBs4MVmXo25fEHsrkex8xq1KEqVmWo00ZogG66dZJYTpNYXJZ0zM6bmusOC1Lanl
7WkscVqa5v8EXPzTZGffxyFOECzSfj5e040gy0+gigRod0MtRuspZJaewjFFDSBQzCzH3jsRywmg
kHbWsjJ6O+yDsEeBn8velOjr26VtFzsb8xblkQx4u1+GQ34wPSW59Ap37+O5bX5FcmDC3q862eqU
1MtkpFZvKIGF4U+AutccjF5j7QAdt0bhYS0BXVJVdV0USsoal5gxVII2MmdsWgDG6x0Y3sdz2dwr
EiSHkColdRKY23WrXCVxp5kCvorx89WDEhuUk2F+GGwq35Y3Lf/Rs1Zt3xw8+9korCU+ggCzPz3+
GRtXCYIquFryt6xhrK4SjF0L3IUSyvrZFAczLNPD0DfpidQU5Wdv6i+0Dffk/rYGlVgl4Adgy2Fj
3E69pjNVmNFIlzuO0F5XlfDJ0NryfY6KJ+YJZf2H3tfdToVh41JBNYYNSiCQph6rENC0dWJPE8Im
UZyIrzhgG6eoqwEpLkZynJSmeDdBVD/EEzenVv4OA0PiTTDF4oFzX7VR0agSkVVzLmlyvi87UR41
T/wMXSqNknT75qNCXQNwBzh0mHh37a9U6zSh620YxIuj/+kYcyzprvPO2b97mUoWBFAsUwKd+Vse
pVdhddbrru7oagSeaN1PzdCID72nt8c+752XGndbSHgCUCL4pTc/NBgaUonUcqScTE5/OzR2aWGK
n0MfTEPcq/5ix/Vfbbgss++UVrhHkb8/rVI6nMc3LSnatbQlboeLZvztIdniBjOQRyNKUCk5Spzp
En0YnKm2j5qgEHpYSpHN8A1Frvu5Ppbk1JaVpjt4lo1l54Hs0bPk9Eihntsfg7u8rUZpOTD3EmnZ
DOB+cYpYjW9p3bvfXbXuzXPUGs5IU8niMfE4ZmwMT0VZXjCkR9ymqzDcL6ipjnT4A9IW41B1FJbw
Lbdbv8yS4bktQXWKPHee9L749vaRITrLlyV3+V2zwsMxiSJLM3IBhA0aJSJ/p5ZmPflmUY4XbYnc
d01T90eg1eH18dC/3FJuUjT0nsA2knDTIiJdWe0AFMrwAPGsMUgXZ3jKms7MjnMZ6kd9iJfLpLXK
s0h744c399iy10l7TlUj9Gu7XWQPs/FRw4v/6cNyT/XnLppKISoufP4Bcsg2ZEbw6hBWBsToONWH
oB8V+6tbIoFVisW5wEFY/my82PjSm/n45fFy3KUZFN8sihkwznn4cCHfDioA10RWq/eByIWqnpC3
zIPWiZMPo1cpzRmyorlnWXd3L8t6n4nAGR0byedf73r03PU0EkPglbx7LT2ZTypl8NPjiW2OAnYI
MQwuizuoWNc2ZhmG7RA0TW/9D71/8YHygvEbo/BG4xYCLyB7JLfLV5u5WzYJRYtmdC3EmqcKSx5v
r1OwNRca9o4KShb5iDXsrZ0tU8zDOARmp8wH0czxcXTiXY0XGWpXJ4N+NtZVALo0cvlVJiNqKhU2
WgOBOTrupderqDmWoa19TKPaSo4CcLznUwCxXpakqj7i81m5R9SvsFWYRe7uXX13WxP2BjgSVMxJ
aOgoyPD1+jw4cPgdrV6kOEGm+0ZJ1QUBcrWKfdurdIXG9zT/+8ZdI8ekvIZzHDTPuyZbJ6p4aAGA
BQrp6cfe7NqXQoTjzq7ZnBlkWZgw3OtcSLczw4LSstBbXUhhkO2tTOwb0z6p/6B9q1+0JPb2qPx3
kZ5+OEeNvhpJGlnT6pRHeJuXfPU5WHIzPXnA2Z6dskk/T0Ys/EmLnIuuVXUQdUn01g6iHJleAn9x
x1BLvp2qndAMAgWiBopSi7NZGMknc6aXYHtKtxdY5H/rZv/KsbjP+HoSFLt+HLoGXM1OKEsAtNk8
NaE3P3eNHX8eG7PYYzveJxIMhuodPCOSXzKYVbSe6BAiO4c1zpgr9Tdj1ON35KNuci7GZvD8wUSD
zO9aq/tnjDzzxR286UOaUhHcySHuYgNtGqn2RWyAzkXL5naB3agTA7YnS6DXevkRskZ3BgmGVvRb
D4aGrBEvfF3nnzBXbocZiq6yUoctywYLUz+qUb44eFo07b29t+bzeqDV7ZBpeqHUubEEWqGY79Jm
qE9Flr8ZdcWqvRrlF+70VWzBX5T8MJ2XALJx68flsHwSZvpPqC/DEf35aSfTurva5XD4Z0nOj2SV
ykm/Gq5ZkHqMkYkI0MNaThWGKdfENKfLmC61X0oNoLGgKPwbn+zVoKuVLMtZsxZzWALXmrQLykPF
U1SP+s7+uz90GgUSzp0sCLMJV6Elw1rHtBfOAR7X88dYn+tT56S4MkN12BnqfmuQsCPRARUTGZk7
MXRFSeOuNQcjKJUsPpoxCB6zb/eob/cTkqPII03FGY7xKmLJiiWYQ7T6caquD/qcj4fRmMTnpKf6
/vgL3d8DAFbYGDAIgI7ePWVTU8/DLFGNYIY67bu4Op/mpXVPXVEkxxE07rfH491vQ2mBSeItORMw
mvTbbdixu3PI7viUePlwwUys/quqUrR7IxElpzTHhtsHyqruFGK2VlT2CVAE5OtRX7odtoIi7KAT
YQYAOeMjSL3hkGs0yyvFUHf2/NaKUouRcAqWFQjW7VAlL7laxaYsqPOsvsZdn32Jant5XnAv+enN
lGx34qI8RLd3DlgzkiZuA26eO7llC/HcRMSwP0cs0f5GG96pnyB7Q0gwRFGhiIxHgXXJmwJvPir9
19LUq38ef9WN5ZX9XLIk0gky3dVNFOpjm4ukRIArxE239xyMH7NQO7lu+madNHoinA42LdnhfWN3
nmO6VBG0eCRK4wukOPu4sDanxxPa+IhQYzgUAFSppa9xo1BArWIgjJKt1A6tOQspDWH1R4ij4oKv
Bo6mjwdcBRY6sVxsaJeQY4L8oQByu2scUAAlHab8SmXFfbZC5Ko7M957322MAgWamwUECQDj9Ws/
b3osTNs8h6+TlS9YUDbHpXL3SJ6rMy7nomOdRxlHh+d515xzzDrLBNDPq6mVvZ/3mXZC1OJ/zqAt
wjdntGf8CCTEzgqujsGvUQHE8Kijhkwfd5XR9l2nwbJo8utoJeWf+NK0T0OIaSu6w2nl+VVWSxpx
n4AaR3LH+Ji59NN+5zfAimZvSg7DGnqpGOY8canmV9Sb3T8sg4QLlyvHr6MwPdjJ0rxXFK/27Tkt
vudmI7483kRbC89bh3Yej2nem/LPX93xIqf1O1RNdaXNjMLlPBo/QseuffKz7qArevkechhR782j
GlDqkQ+gT48Kz2rrLmMztd5cV9cFstmnqFP1S21P7ddWndz3qch+JmAwvj8ec2Mjs7/o2Ds0ue6r
N1pV5t3SDOXVq2rjQ10ptR8rah48HmVjSwE/4ALWqdWAuF/VaVBqAiBXK+UV5V33L7dO0+w01mMm
AjIb1K4KPSorXI2i1PazykPeRLRhk3x6/Cvk+r2K73Jjg2OjtE+mTxtr3doaO9frNSuvrrKY8D00
h3/mcrZ8Jen1Px+PtLWqv0CHZIgE8vUtGWtiwa2wqK51GHZnL4+s82JM2eXxKJvzIcb9uiooLctV
f7VL4zaJG7NZymub8vSkBdn4lRE6vFSUN8Kdfi0dzh6UFCD6SDfs26Fay6rSEhe0q+NM+tfRyGGE
9gpn9z1iwDID1qvBvkZpnIojhUirePvRoDRDJQN8rkO5fhWT0IkBSZt04rr0mXJs+2G+4snYn8bK
LI7od5PxTJ2xk+tsfEVASI6hUkWXOv6r9R3TKsLLa6iuY6QaZyPsK9+bxj07xo2viAoAPRDZxwc/
t5qagTA/b/2wvMZabvpZIsRFGDoqdIoynB5vmDVPTX5GxqIgYvKolp/z9jNmObV7VeG0t3XcTBej
CevWxwin+JiPWNCdxf/h7Lx240a2tn1FBJjDKcluqWXZsmzL6YRwZKjAHK/+e+j/ZNzqXw1vYGM2
MB64mmTVqhXeAPD8Pve7aU0n9HDEvQ1jzzh0a9DOuPRG+ppY4KVXjDYPpvHQ4+xn8o6LKvJxs1Ye
flr0j9aeB8jw+IVeqdkuLsP9CcKKxtszXdNx6UVLvlOfRNt3j/ksghMGtEb68us968z8ebv89SAS
9znIM7J9W0q7W6JWn7wpEk6saWb6qaPGyjoOeTHfuWuB0nQ1GdVNbSMBeeXrXnjIyKUcoB8OBYkN
+/fHjfB3y41+606MPpwPhlfPd1Y02lde5aU9hP4yCfkuPkGb9GwZJg0zdYnqTrnhmk+R0WUPTWcG
N0Zn9UkjXCNpcM5Lpmkbjpg3RoktlvaDZyhxpYS8cHCY0UKYZmZpUY6cxaRyGTt7KPLuBApEv5l8
T3+iTdSiophPVyLtpVcL5oRqFSQB/9t/yn8ibdWU22JVfnsamWkdJg15jj30jyPYHaxEMr7rQEE6
IfM7iwTQnTODSlmczECj3irZaTzNHE2cUa5P80grvn+b29n8j77Cf1Ym09mxCZCAn4HlpSYVqlqI
gfQr83fOAO8beup4ha727C3yfICHuEBoxpJXnn2wLOoGHVqigkMWjLGG9hjrtb121p9v0H0ZpgWw
Xx0K1PMNqmRekqFm5SmfWs74qiAhxF6noubNJNScPdnFsJl382z3znEypxIwu/K0cWACsIkwRpCj
sk8vh4ZzuZY/b3gfi+6EXAqU89wua3RvB0VfnXSzOgv3lkn6uLq5Yja6sOEOpsrWU9PVWxAXYRX9
cMh+sxh+mFm9yopyH2QNQsRmhx9nvPhO/8VaIScdMZMrPvRdIzSCSKK8xlR5dsh4mahAgEGHMEqK
cfbN3HHSBT5O4oQKzPKq8nV5WmqJO6VU0ZXr9uJSJBegqZEQeRa/jIghsYo2cYKNJG63vrDjpRbB
bbnJp5e/xqWVdit6il+Aqs/4trmqgbDlQ8VBU348ON1wktniIKwgjcPLS52bev358NBdKeP2RhRR
8+/QMaFYnGMgJk7kmvbP2mVOBnXNiZ4MGF0rlsdSfW35Bl+ryhTVnQ/rNoytfDS/QHLrZNJ2o+sw
2xbG+NprJu9xkINnHAJZBnWy2KH+bmaZa8VTvzgf6xAv1tiWCrTpnDvrtae5+OL+dOZBFz2P/XYL
kp+Be3UKZgzKwBBXcWt2bTIxWLmS8V0KFpTwiHVD+OYsn6UqOFwWGtxydXJLDIC3cS3vgW7lx5c/
z6VVuLLBue0eZbSM/v46AHKHSAZBdfKrKEyrAtmjulz99N9X4eRzNwN0ee5egHftRjN/LE+eWr0U
uznnCO/wH+1Y9p1GBAf7sYNdd9bO389SwlcparwsT7Ow87dLiCq354/q34M4q5BHAigHpX8+ZF4N
f9bOmLOKuXYHeEjiiE68cyXLuLDRmIPQAdtF28lYz8JOZ0Q13T9BLNDtGhyCXPQoLy5hqGO/wbzn
yjZ4lrnx6nY2yU5sJYc6v9+FKpBgHLbqBDxkvR2nUEMikbDyImyCPy1WgSi4WTnfTFldq6z2HfZX
UbovTeHt/Ql7z9TS+iLw94ZKdaqjzkk7J28NmE/W5twu+Ne+topl/qiBuv1GvTj42Zrez5f35qX1
d8lmj8Ichvf5CfAzT2jdReI0aVWvR7K+sIM9LMfw5EdC5JgHtt1jD/xuPBCxMDtwtlDUVxKs/Xue
vwXEZwEtICj4PHWWSIQ6uK+IU2FO6sZZegKxC3Tr3WBV+n0hqtK+a93+Wov5wjZzaNVSfpBJssvO
thmC6DPqtx62pLPnrEkW6taLS7rfYG+hMfz7BUcRSaDZW0rU7ef5nROAxvC0PtXtbNqxhTP2uzZs
85+Ls/rXUroLb/Svxey/o4Fws9bzuoyKfRTqlRFWeYpOvxn31ZNRmZ/rzKuvHKKzVu8ef5AHYNSC
Ei4h9fwQjeUwt1HjipOHYvQUC1nNH3qN2jAO1KUZ7kpKann98u495zD/WZThvrcP+mkOnCNd6x45
zwmn+5MK2+0Rnfcc6bFlvUXrDhNpX8/HCdvkdKl8C1vNekrAP3QH8sfue7/qa/SXSy+dixFcOi5q
QKLO+lzsnnLp7ZDEwqt4YHMa75YobO7HvKjSjLoJuLjA5fjll3DhEtsDJWk1LVtUbs8uMXSchPaN
WpzwRN8ehxoAWGsa4feXV7n0eZnEQCHcBVL88+wdiR4c1QcSma0IjaPGmfqIIkH7vgN98E5gk37l
0rx0NjkjHEvOC0f97DrzB9LzPjJ4lw795mlb6oOXj1jU+OqaOP/lpcjL6YNy6ZwPKczFXzDOUOLk
d7YXe+3yvXGtLVkj75rBysVPBe0FkCAT1mchoOpLw5CA9k/FWOl7MzDmu4ze2pV264XrbFcUJYve
WWXPhJUjs+vHYKbQwtR+mx501udLvETl1h5KVPk7XJhzx06jbGmDO13Uxe+Xt8q5ttd+KtHtIBIg
iERudV41bG4fBP1GKi90iJgjyHHzNjfQGjgZWyfmz45VBvKTbmtsnUOa6nNcGivq8/EQBfXTWla+
m1ZN1fXJ5lWuPmicNP1j1ETWNd+xCx+EXxpBDuAOeM5/AmesnaLj7PQ9VY2QpXpFc+PK0bm0CPuY
sTCzTJY528pT5tL9BV19Khnf31DYiNjb1uZKP+TCAd1rSzYx+HV6pWeXGQpCetplQU/e3AXvrGwt
H3pvKb+tTSifWnL1a3YBlxbctZLoF/yZWJ7dZwGIRqNQU34y6rpNhxItzWHJ19ehsX1xGH4fXt5V
f1LLsySBTJ3ZKEjXvcI/6zw1GXYdcz0Vp0G19aPjb4UbQ+UrvJSZt35vzdlUvw4z04cryMTzdh63
ifa+O693/rrZ3tEZRVileh+5fasq5ShwAVWxpv6gJic2V5FnyVDpxU3GxbbAEltOkR/8qHQEXe3Q
oQ8Dx8eItaosI6m7XCCgu0vwHKWp6mMUVEZ312ahM8TdIisnVVXQMbUGfxkcO2upy3+PkTTESSi4
/6gvz99IbWs3hMaKhszqroc5xEAJso2TZkO/Xlnq0sdmqkouzrHeG1R/5xOSP5ppr8IPWKL1lGlb
fxiGWn6Fu2gmpTDs/2V30ctECATNKC72s+2cwatwVY6p62yNQZrXzpvccqk3cWK72zbjmvThpTPK
wJNeP8Frd6X6+/k2JcwR8A4esqbZp6Xj5WmDOc+VyHzhpgEnjRTVPqF+Pp020SHP28g3bi17MKF2
tdarXnX9OwRBxPuXj8ulB/rvUvsH/U/PEoIY6swhMko9dnWJawh1E9SIUf0Pq8A0oCkAZAIRpb9X
8f1tKaadMZPLrosFffEbpnjXPEAvXGgMDQEdIv22M5nPAqgsi0Xi45CfssDBEERYxgE6eHmEVmvf
Kb8rbvJQmmkuiXkvP9+lbR/9QeW5cDbQBv37+UZzsOEdccLGZS2TniN/U0/SiiPB486T8pKX17uQ
QdK6xCxy1xIhmT7b9RG0MOrQAMkydzUe3d4Kj4L233HNcZhDQ0VCnF2vAQIvLrqbPTAV4v/Oe1QD
w1ZZeWFxmi07O4h5m5KxK7wTkjRBOtXecBvRU72StV44Csg7YYaJHhwc1Wjfv//Zn0Hvt5lh9Ojd
hNp60wh/oNgNxo/GFDnHl1/qxaXgUYHO5ZrniP+9FIaN/hRK7l9dluFx9DMZK0Plb8J2+vk/rESN
B4ScC9g7JzRVOlKealBkC722HROrxECBAVutvihsMa9hj8+Bq3ueBcGHBI+zxx38TD9gyYtmEEVx
6odxvHdDQxwD7O6dOAxz/30/o+Z38NS2qcTNeverWzvtfbspdW08+//5Ifvwi8PCaPFs2+ZNG7S1
RI28tFonLaxW3GD8NR5nu8HKdIoMasB24lVYdZigmkVUysbu8PLLv3BW9+jAHQV7jiLM/vszw+rR
s7egx96LESm1KvipHLtH0kl4NFb84H/YwA5DPzq7APnp7P29nKxn187q3Up+7++l9TKW0BOH4vsA
PvqaMOWFaM5uYs5FF5mG9flQY6k3XF7qxrgt1TwnMPO6u1WY5unlN3jpoOzgxV2dFVzw+SW4qtYf
PQn5d2nKfko98Fq3q4DWFU9D6Xx5ebGLn4s6CP2dXezsfNxVzKZf1zaMwwL6lpfooebLZRZTkKq2
0nmjLrjyxS6tCAUBwS0aXe4zI63GDRbuFjjsMBHQyQ9dNQJjqPLsjTT8dUg9qQLzSkC/9OFojDDC
30GhzyCobWNQqMkxP1VlxTFUbgRJwL+2yqUITlpGXkHn4XkfO4NbxGiPVLzTxggQw8c8+KaDsHZE
ZX54NTCFwHfcKbybl7/hhQ2zj5rR14TxB9npLCuMZppLhTbZll5l3RVFXR6EMwdxBmzgysc79/HZ
g52/Axf2URSsZn//uv+5MFD93taomsrTVOTKvLFVNrSp0jLbknG2O+NjNnutf3SUrcpb7XtGm2S6
BxljbxnQGLMyw/dmWDBHzYVT34pRTU9S9ZV/rLzMM68kDpfezH9/7VlE7Iy1kkOv0BYBOJK664R4
3TzYMZaa/+ht//9eDHgxG7V23JrOCz/ZV8zvmFHT/9mmD+ay1UmtGR07Rt8+1GPjpv0wjFe+/P5l
z4qxnSRFBgm2mmr/rPhDerlr646cIdBR9TjM1hr7hlUkI07aSehLI0UDw/3C5zHTaYzU48sb78JR
BpWzCzPQa9yvwb83w1QX/jBXeXHybe3oNO8kg9PQG5R9ky8Yc8SrGYzXaqALaSjlASAoEl2qkvM6
XiFIBhATN4XIsMtX1lj3R2+eRbwZ0mIT0WK1sAAEKlj8I/XmzycmOSNLYuZCk/zscZe8qYQNBvNk
NJn/UAdmw8CvsBK76oIrH/bSm4V0g+bhDsZjLPL3mw1WH6ye2mchVban9K1j3Shf2Dd+Q+cyN9vt
ykm59FbhUlAVAT+AlHK2YDWqygEhWJ2KfMo/zb1oAFy11aHzrDW4K/sxqmNCZnSkejfUlcX//O1n
+xi3UhJtaj7AruetKm+0MqbaLW92LKoR4qjhtqmEx1HcOYiedIe8qifmnVNepM5AycsUpDDtuHNC
/WAU/fyUdwawWJHbvX6Actp5SZNb2V3gjIN4zLJyeIy6sHuNJi9+qE0TNtuxC71aXzkRFy4a6KbQ
mIiQ2Cieb86lK1oXKdLi1DbV8oDJqJXHIxZUx5cP3qVlImYm1CcMjJ51maA9CRQIZXHSk7HehyOi
StoNromAXoieSMcimcEWREv5PJ/0e28b/dlXp8aD9ZI6MFDQxTYaEHIubeGvLz+TfWELhmhwAfBh
eAqC6uwamzB5asQ+LMmcPsyPWd8sUwxCy35fKnceE79odB6zTQf7ZrXXporR54xgWPfLKr8q26u2
I89RynSt1vGng+bblriL3cnboA74CxZloEA/RmHW39RbvjzOUDPmB9cs8vn94Pu5SFyNn0cytllu
3KFo23JjTaN85eajfoTZtLVXPuSFVwyTDxEdoHc0Wc73C0IoagxGR5Eta7UlWTvNN07uFs1prPjn
lTTonKq9RzA8UgH/wPiBj3q+3Cb1MOHuxysuJytM0LmSVjIqs1Ox9mQ+JoU9qK8D5onNvQl13Lxp
cqOaYz8PaDCBK+3D2Jg6a6Q/76DLOG+qadOX98GlVwIjDlw/OT1CGGdRVpuW2pYJvL2uQr6/2YxH
Y1n72JPyH7Uu/7wOSKPAPuGRgfg+W2pw66LA0UWeEEq1joihDT8ylelktDf9+9+fCvVouB77dJX5
0N8BPd+n2w0SMCdzqMPjKhw/HdA5SXyhP7y80qVjxP0EQI72LJK6Z82SOROj2HolT3RjvkpVhocI
9cnYRDTl0Y3mKcHKRaSz1VRXSokLQemP+8/uIAsI7jwZyQYvN5XH26zroTk46xq8XgF//fv8dleF
oSuD0BeqIWdRQvau1H3Xsz2wa7vdhNEcigW/L2O0rim779nh2a3EUvQjuZmAKJ2ndOVgZsoyKx4o
zIu7Qs066XwqsnJcLS4go0ig+NdPL3++C9s/AgHBDgGO8BzvnA27AcoEdaZcux4wVJ+9qiwM2+qg
vAIiubBRdp4hBkrkGM91dobSjjqisTjNizFtp8hGrveuIJg2SesssDu2ql6WNxNQU/99nod2di0c
Xchy9mkMQZkL5jnsYVg7Zea1CYHHdMsfmUHPHi/povpg+VK2cR/46gNiXXRqkf6r/HfG2kC06ch4
/Xj03PLBHvDwvplQZHgFxgtj2WbOczeWGfTaw8vf5cJmoOhhMMmNCDP4vKlUBu40VoJpWkNKdqPs
xY9rU2y3tedsiVTk91m5TFfI3hc/ESBNqkn6S0wZ/o4aYVPPZhZM4jQG0vliRbV8Wms9U5e7xU3V
D+Je8X653kzv9PLjXmomkWFwirmOqZjPl6Z7tGrMIMXJDtYCG28FFTuGqbJViUSKvU25aaREUKRu
dDJNwnKwuQsdKNpTa7x7+cdcOhNQAHboOMkhg8q/X8OgHWrnwJOoT/ptGFPf25/L3G136xZzWK58
6QtxDJYMJBl6sXv6s/+a/5S4VNmqqBsuIKB/ATSHHiFG9OXSf38m8l26ETt97ZkOUU6+QuNwZBVp
BY+AaJ24MFd9yLkXrzzQpWNGMkpDGxr23hL9+4FwHxStMfgw2LxM3PRKBWXiLEXwaRFz4TAvGPXT
vz4cLFxwROCpSObIbP5eEVFgSPtRpU62RLw9Dl3cDZFebAYvrjes4F9e7UJTgkyY6SeNZZ9wdk5M
0S5tQCMjjoRTiKr4WFdoSWvliY+YilPJuKoP22SAINg8RvVc5HGWRcDH184z1hufi3ilP5xP2UHP
flUc/Nad9aHV9pDF2FC07j9/EBSLkWbasw7IbefVnd2ja6KR+TxBJ+8OZbR4d8ipYIsc2uJhiIbt
ynoer/vviwyWMNNJMDpQh56ZeYCna+i71NUpQzo4Ie3okirE1kE7U3B75Vvs9+/5WmQfNEhpRkHz
OLufUQ7DL80a5ImgsvZpMU4Isvu7LHWMioT5oaZs/5LJvq1vtqArx2SFrrHEcFSrHK5024i4HVTh
vwKVvtzJJY9+AmLqRoRgFxMeQz7PeQrV1Z/TqZq5ja/8fvv572cg8kdfE5gow9S/t26woYEbtACo
ysDq3ma0277PGXkdVE9785Mu89xfFI4RLCgVEYFE4FbvlRBqvfe1RCO5gE9TXkl6np9gZGrY3wBj
aLw90yrnfY44ze1XtVU3H6zS8GNnjqLDpCbrqRmXTy+/hAvL7Z17Ai451nPN+dIw51lOpYQ5Rz1S
oFr+Zqw2AE2RT1PH3aprrJnnlytHl6wYQEB4AStTuYR4Q3hgf8qhfDcXYLIX01wh77sh1qDreIvc
eXUl/3ke58E0I8iOLREJKzP1v780bIAaDpuYTo0w28MW9nLXmQ6uXKT7EXu+pRiZUtSS5cCfO598
+arMzEnI6NTnnVMcfVgs+Ru9Bt4hslajiNWMuXkyF0vwxRrmuj8U3tIHKbIJ0xqr0Jh+YsKi7Z2W
5n8eFi9/aDJZqDde2+Ol1llqau9hlQx9MutlrRkzd0UOpMfO+5tszRA7a/Nhmd72s5Z+XG74jCeL
yCTuw6OpOhTvg+hbZ0rjs9t66q3ils1p49nZ5zDPiy32JWlVCuzQ+L2hbLamepvqN5bKh2/rukh1
H23L8sOzpqmCGuFNOnEEvI6ERylkjOIemoEAxvqP+xEu4oW2qHdsB69Yky0KVvEWpTL5wdRKfA4q
u/5sLVvV3RS27D8WIX3tg1Vu2xbLbp5xAxozIX4hEVPUp5HekBGHkSzmuPHwdH0/Z3rAQARupHBv
5tlndBIZ49p8y0uHHuG6tt47w6zD7+Uctd6hJA+fb2yc2QQyCmLo7oXBqPReQZfK09FbpHg1KmM1
XwEad5zvk4xKI0Zcad5+ENEEaluttIGrW5vOkjJa5Wtl+wY3Xtc11lups/a98owsn2CLLJH5c1va
SN8adjs7ryunZjaLFfBi2oTmwNCyO+GpDTD1px0Wo5+Aw9IL+a7j/WSyoP1XFPDrjVi3tk/G3Svn
dqHjNN3KcJI/i8wePzMwJlNRwBmeRhMJ7ttF8h/EoCxnnVbDai8xCosBxkFg7hu88Iq5TQAQ5b9D
3ThuAt+x2uJRK/m1XvMZcrfKZ4YWbRi+Q9jYkiDCVPGp9bKmhWLWyS8Diq4yscOenHzlsovAuAHc
O2A+otoYNI+1xWqTQHVkpyMwVzDmf2Y58muJZQH2AI6fr3kKTi2SKe3e5WO2FtYb0pjhCyCiQR+K
phfdYZL53MUdXndj7CP3L5MwQuo36byt/80Z99IJeMXj2ke6jMt18O8NPYZA7QIGj6q2hJVQiYik
yhp/TKaoKB+NvkP210NPeYyh+Y+vRBXKGrPNuvuYt0K+qjxH3xhaNd9Xx1fRjS1Wq0l7fDNkEiFC
/FgOtV/FhranJWH7iwqbRBRd4m7zgl/W5GSfN5zy7upqKZcDrBq8wbQpHZkOJvfMfdG2NuQS0bh3
Bf3qOjabuX81ltUKcjfIs0drM8vPEVeoRFa9zN/XIqs+mF67fS2Mqt8SryysNansLP+BE1JhxKU9
yTIRsCzz2MCGbE0zEejwtrGG5aNjt87bqJHOGJd1Lj4uYvOeotwd52RrV//NqECWpkUZzj9q11jt
eJxq+pddGNYFDK7RgfrfNxUC3oEqzbSop3WMo3qbDP79GB2qcOwynCbq6gGB1tziycqgrdKxr702
dda+XH9A2+Mo91HpFWnN/E/eGkPr3itGZg9bVkSpgqGOkgmmk2sM7NDdkmGC/pvWDPdUrNDuS5Ts
53eG43d9ug6z/eDmjuQfnu5S1WyhSpZt9opERaP+XIpO/sY214E2rBuLr7vmwcAu1Pptu+Jqn3hr
OX4qctnnSbvkaovxP+GATN0yoAzt6fa78DC9ijOCmUp7HGqz41D4/kffrObfvR/Kj44exXIY/Gnw
kqj3i7deY/j5DXhyiECrbsc8LWTnjUC0aASmJPyRRZaTZ30854Z94/ZC5UenZogUT3nfvV6EbQoi
nZqfMtum+aVd8ua4DirnR2mWeXFYOwSjjkKsIa0dpi9fnE1XRRrSKsOuFRG4p94osjFRpe99or/X
DYfKyLs6hpe5/TaY8+40tiXc4s0y1k8Yb+suiXJD3XYuRXUyt8JCbAJdVpH67JkotoxGv4XjVn0G
YAEGbOqHaYmjyBy+5nnWYp6ka/MbfhHDJwnWAgmD3hZfpbf67SFH1s+Po3lA9zEoWSupynLnWMA2
8+IqK5vfcwmEKO08v1KHaVqCIGlDUz7Y0AEeLVgJSzIsRTFgulY4H2Fy04M0yzFsnrLB9AcQaZP+
tu0AE46jZXSHLddYJ9oBToOupQYzxelt6JIwKJaPDSwdUlMsaz3cnjQW1QJtTfRQcDGw4q2zEc6k
aYvGr6+3LTiExhyAwQkM4AvgVBFRddEPPNVm5mU3fd3sjL/ALXkp9kLHP/GEsI1EN7alDtVs2B9p
D9QtYq8zAL2xrp2fvYqi17CPoBsGKxyXuFX1qPG2lOujs0zNvSeKPojdvAPcxBUpHla7W5/cWmxP
tWzZqwiF+b/DjDzuUG+k08QOYd8tlUDzVXZ52B7dBdu6OGrGYQVWiRxobFTKlfdOO7mnMh+Lb3lN
WMAdsShEslZT+9S7TiGO1QTJZaLNX98hxbO1jH/c/rQ0vfUN88EKe4yGv2FE7b0kzI9mftBdMP9u
ps1BUhtiD91k1RMGzb6OXkNyyPJ0HdfgxrJ13yZO5vk6QfNz+OXpTHrx1phFcazWIVCcsjz6DYm7
w0KWaGLEW81tmShggAVmriVWoMyg1e+x9KeN3KKo6UXX0l1jC1jBkFh5l8vYmnX0UOQFoinm6i3J
KjG3il2nrT5Pcix+1Y09T2kWqHClq234j7lj1px/z3A1EyfpkWCgagpAiYtVtHzn2B11/7CF9tgn
Kynzu8yADnfsif2n0V+yKF1URnLccBPZ9ArXMQROXaJ8C1WPW9f3s+6T7db2BggnFx+6dYvkQdcA
YGPcpMKHBr2BKQ2WjD1Z28PS3wrYar8cbei3wtAY6njKVXOSh2EjkrmKpiVdxR61mGKsj0tel/5t
ZVfla6SqsK/osesDz+F101uBg8R6s9aQ/I9ECfNtiCP8QlJgrYd6VE30hhK+esTegtq3c9tApdpb
gbqtxg6X4L5ZichbLpuDWZpyiJvc5NrBsa0IEMSRZnlvGHlTx0NXyyaZIVtwP05LwxEl2v/S21C9
RS6N6t9yCzxjcSXZ7Ntt0MvPyBrzm97XXsR5GZYPtb/Wr4rVGT6YpuIaRHKf+YNu+zaLa5sIm+An
oeZYuSaXvyEEMilhAO7A72b/iwwrTpi5dc5dVqlw4AlofcZZR1BOLDk3+OcZxVTHuV37r6nlyiUO
ELBtUrdyRvOwidq2k6VoiYuds3heCkgHGJFEncHmiEThAyAgnDmCrMhEbMxrptl+hXHfI0qh4qbt
J/6wnKKHWjK3454JcBXO5mieb6aBmSHzM0niVeEa8KuxvbGEmU8SC5xSYVQqe5u9kq2j+In/7ZIh
lVxY75Vq8ifDG6PPQW9yyeeSmD5W2DzdzEWRdccOl0ykiXzb6uhQN0aNi83iG2x4bTBC8XX9eYrM
qaFzJ8ZbfF8LfSuX0vmgulE61B9W6cRNZ4NpjMbO0kezNVwA3R4YjZSpBuKH5qyzBzfcLZULl0kx
WCQPqUsqLIlZ52oX87FgVDOgQWYgA71ALxtjw/fE99HWW3er3cJ4p5SJSFEPUP3J2gEiidchoBZX
PvDxGHSEfauVsTC/QwEW67FlHt9HZdOaiRjC6WtvWvl9gZfMmojOke0tdbJVJVAquEkMih1Beqjc
N52baWaDYWHdzathzTcK2F0fy3AePyCT4vGrTU9i9LX65lfRVNXd7GezSHSAWGkytM3yqQW0N8SF
1fszRsDOsiTF2E1DjAxM1uA4PoviYI0k4kmkqWxStqqlE0ZJ3Y9CuBNqRVEZVDG3jGG+tgyAIK8o
DgIZ28imUUpNtnrXlmXdx0j/2D+gnXukIJFGrDpoG3WYK80mczFqmWMEP9q3OZDGOkZ5IPvujNbw
cWtUt6QLyYfmPe2VQKcW1aXTKgYa5+EiujhjaAn6pm3L9321RQ8QFrj/N3/t5mNPmuTGVRvlP4bW
yb4x9rRU4oWtOSV+5jYsi4zwm5o50s/O9ciwC9N/pxAM7GJtdOJN3pgMYFftLd8wFEIZPrLgQSdu
3fRzupJ5fXc9q/u0K4wZx5l85LOxWeNvVPuUgEM6hnuQVusQC7KXb0pOPJ7drxPdZXgAbzLmMfPR
NmT5gxJt+S0bWfQMBCRb1FVNJ6gmpnaOq8IlCGeLxw+eZwvRFkmNoXpaTJkzvAbR4LmJ0I38gXlU
98PNI24N6SLwFrdFv5XpUBnuZ3ekNkvcJZg/U9ASyAhY4CRDwvO9yJVbJqtVTkVKmtfs70chKTJs
cv3qLX7bxNj3UFt69uZ8hShK5mOU07CkwotkB39pqj+XWTn/9EYFlKNSlE4x4BTjgYzdo3wdW5nd
TK2y5ngch4XPLL22PGA030NeAGc5cCsu6xdVIkIXD0FnGgkXfHWXYYZCtOnE+t2Y8/JVbS999agt
oEC1ofyPBURxcWzmNYKMUDeR8woB9LJJw17lN2HWDSIl72wAsFjr1NyoCXmGeOlWJyfPzmoN7MQe
qZyVa3Os1SITM/P3hrHKucZxZul+YZobinhet5IakN6fPOyX9tfNcJch9oEGiZQYnb1ZWqf87fuD
W6Veb8h3k22WOt039asaLxUS99Y32wRegY2lQxXQaOsH0HMz2eP7cPXHLunneTETICEG158hxp8i
2+CkRcZWezFF7nKrq6i1YlKr7ikP13BJggoFitjoOuOb5NL4ni1+/VU4+YbqsoxGYr9Xe1TEPlmX
5S5WSPhrjCipZNN/WmXgldjqLF1w5N5f31dmXX4DJtM+or+kvnb+ZgU3y2S1QxIhBp/Hvb823BhK
j3VSbCog/CvgwLGiwqE4FoX7bRy74Y1Tsm5c4gjyc2mEklTd25yhI1A5XDXc1V5itsv8VvJn72Rp
RMaNr6z1S6ZU9C6bhipKMwPgFSeh7biZXRr48R+KUFwAazhNVbYViSFHBzhYuHl2Os+6fBLkvjeR
CqOv8+a7xPFIVx7xDpn6uGmy6BeaP62ISQa77hB1mSuP6CKEVeKEBQF1zWb1iazRup/RTx//j6Pz
WG5bycLwE6EKOWwRSIqKliXL1gblcAU0UjfQjfj083E2s7g1ZdMk0H3OH1NfBQ5t7JGj9UnaY/x7
K5v9019dcw2cW0Yd1a37P45rnpXYBPyFST8PnJIoBqvUAQL4Z/Ygfp6jYzwywmPFH+ajxE/32Bqu
mDJMBEoxozgADxjLu1od4Eh6tI/13CRrA2RvN9we4TFFCQut158bNvPtMtExZmGKDyynqHWnH9Gt
7HsmTCwkF9MIBDVYFb9+M85Tl2p36LjOvH2N7y212u9zPc3PWL4Zhg6/rx8YmlnX9rqrBlQSeqGQ
enEB7MRhecyFKP26tFbk7xd94FbfbHpDLoPrytf10NqizILambR04k3ma1lHKj3iZR0IiIhjkdX1
ztsxY6kALlvcvYj9uvtzLE7yaVtmaujdSxwI2fFI5nSJd7dKVQxIns2z8t48e5GfjUk2Sk6neF0B
n7Wy79gb55WJdZ1ERrud7WQ1wHKVBjGxq5Wv2DfCZayfbCvpxoyJrrZOGBNhO/BBBq9NHTpD3rkz
WboeANee+k5I4EkTbfJf2C3U9FVLdHDXJ7H+0TZb+bpuXlnmkAzuf5p/zVObuPgJI6eLv23CbHzG
vrm5kd3os0SS1adtw1KW6hJQO/WnpPptiHOssl6OihumquOxUGzt/7neGtc5MeKSa8Us3pEGysMW
KhEWP5Vez506AtDok3Nz2F3NMS7PVtf0NXpAk7yocJo5oC37ANiIJs/kFmjrUByBtHgYYLyd1O4P
9ypnGfp84DL8SZYLbra4W/pvlu/Uj9SDbCGI3iY/on3WfmaHYntbG7fi+6r28GpN0oquyI9jB2Jp
rjZCbqsovNJjvn0pstmofUA/96X8HVim8m3irHvkKMwrppv/qWCdp3Q3rfvAZLbP5/5m9UsTAcaT
bYPanifG2M8hCWdyaiDj3xPq4moWct1I8iDn+JPeuu5toVuBq2IjJhUdZMwu1h5yeUkS2dRs2tJ1
Cr8/+hBLVWR/hxC0prvBsFunSemGT11QeleChhM3jZdq/tyqoP/DBOd+ef0OF1DTI0w5nfII8lFl
1NZMbIcznctB2Pd4SNWEsLqUWx6vlfotvHmPodCSShPikIS6MEc1/VjA2lyG96pVBbMA0GI0H4LA
6L4evzp7tDUcUNn/XaaK47MDs43zNZYWb96x9S+6deovFDrs2O44L2+Ho7fn3a/XXzwf3mtICd2f
GpSzTTeNOpRozHL87MmLeKwqWbnno12q3zsTY5xNzQ4PmEQsY+nRuvKjWpfh19E69s9lcNT3iayg
n1avp/C8oh98xq8f/RaiKhWxiHvb5CMI3JAflrOd0aWhKmTIdP87UIH/0oQY/eyGrd8yoo5YXJlU
3X/9Ds6fkyQV8szNvCRz7LUE59lO+xb6JfF5rVsiKvG5/+00IZo5Sfe+S6YssLdtOycTCAtjizQ/
IK7db02UyO9zUMt7ZxRRezG9bdd5SzaIn61cJltqas+mBcWlJzHdV796K61xr+Dh3OZjTWqLY3Nb
qXCQcgr+G6xoB06F8vl5iJnEzboTygfabm1VwPmsVxWuW4TqITI/nMqtRw61yovOAxHSccpzieSZ
fx1RA/tsP3AQcbyJUpYwr8pZvpAScqrYe01/JOSStE58Xze2j8f8bVfRxr5g2HLuPLWtQbpLeMRU
Je0Wp4wey+eIa2BIsb3EYHENs2zawQoM6aiET7GJ4YRJewTYAspk5sHyKrf7TwMwgGc7NmLMSXvD
yUdb6GS+oXQ93+sJOy42EY7G0epYiQ9FqkoaABTuuQQ9rZCSdN3L3I5UVtdrH0ruXJkkWdWM03V1
iXfjIzZLk/cUmD92Y5+EGWVN9o9ym8IvDX3xfagWZgzT8nzOKH0ncMJA+hxP2kro6+uGD9cQVp5u
IhLvy+wt3jtFLv7riJRMDadYQXp/wFnr/+bRtTjjdTzTjHrW3HXBmT4A9di6ycw+M/bTgyPQc1wI
4Fv6Yl9k+TlzdtwxGW79qVFoKLIuNPKfL8qG3PSyiyfyW0OgZ6ruElZnuczvo15rUFbO7Pq8RGZ+
TIzBC04L/PJVj+ttY2NB/BbsrXrZhRMNJB1M3srw3/SPq3Lcl3bZbFGMGLREGku9fzV96N3LOtrf
AuW0Hz1PaUDS8bi+7Js3/ZbNGP4YINpB0ETIujl4zfzeIbeWDxG9ORMbUbeyVo4uw/PSOw2Q0LIE
7BIcpGJ8UqCrk3PpZOwtLSBMsAce0L69S2OjZorcPgQsmHRVwAoMEVNOszO52wiD26KenJKdy/HE
VdH/x38eqFFLrXhz7HzifH1vrNZ7iUFOGTeQ4vy3EgL0Mbfa+jnxWZx0IMN/hxfSDvZEtvV/kfF8
6BVWZC9DcdBcDZiWymutbjggp8wTwbKdxIXlrmPRlHwcWI0tvGKNGPyTXWMQ+tc5uJVTH/LbkDpX
LkwyCQMliVxs9BwOyNAMGW5lKMqnYPPtLVv2Pvk+rOM2Xlyievfz0pPyegMXbHVxV5a4InD7bSk6
b6g+BgudLPDFBKRDjWIdZjaxr01e7/Vh7u2waspi844oyYchjE0qtIrWXCLFiBlLzPCKY2NvIOb3
ESl2tPJFtMm0fgeIkDprks6O/9V2F8AKxvVkX/XsHEEacXvWmVYe45mJy67lZWJMP0MMUYagZxaH
MVRjn499P+7gp1g3Cs8ZbBZAUdmkcSU7Ao8TdbGb80IbzoJ0kzvuw93LGPB/CG6pjsr3ersI+2b7
sUSzSfLViwwO5hAqK/URXxzP/Hyjm5kQxi03S6zuubT7n8u0epek6ca/LTdYfVlQ5raneN375hSO
Y/LcL7pvc14WIITGjcaaNSNsk0I6uEVTMQcMiAKAXZ1u16NzV61CRo8Ni8LfsvMprxsX75c09S7z
pnOGId1IZ5FZ0uFVIXXucL6CwWeySYHDTHh2IuWalz0Q8/ET0GPTjwcQeFj4jDF1WnZr9R8uvmo/
O1B3/X1P5RErwVxH/Q9JBql7ckaiMHJAQX+8Q1rcVKclmmr55O+q3NJqPaLhbgVOn9hEfZrCeS8Y
gkGjxX7tPV87Pzm22GgShQtBpGKd5jDtBHfw02Z3InixEoJPvNRK9s0UmEe7N6aqMryzt15Oz9K9
CcTaONjdvLfl8U8KoMDf8828eTY8aIZX3oa4q4XtFB5HXlOICr9fthgq0zl1h945jXE1s5vy/ECl
OishboLoYMP/U5b+lTSq0Nwnt6H7nd6QePvbdNaseYM5fNKW9ZHvSwu9PZG9OnO0SbuZyOrtPO8x
2rZQXNl2+zbDHtEApK9rTXJoyY0f/pVhoJIzUH5fZV2s4UfqoEqWAm4i+VHviYUWcDzcv97u6+21
K0M9F3Jt24SO5IURVY8wuVnvSOGeV7WP6yMBs5ZzthoBqWfRpiJPnHPj1+ZZk00vdElsg4ELPXWH
s/5TVQMO0pb7tjK8JM7Xwh++PADBje3JA8Q071HNGXTej4Hlke/HeZY27rNM4VBgwiWGx8sc4kXM
g2sN4jKrhYI94nrmB4dWxekfF0u8ZjBPg/NilWPsZXWsEuvFZ4BThDUc8/KUlGsMRcn7v35z5Dyt
j2DVkf/TIRAkKvSmfZgWubvrtdnj1TzyDjgmY8tU5HQaXojcl7jk02XRgf3Xgeee8lgAzd95a9ep
O2Bd0gXQ33OJGPwImnOLy+IyBUbVeRCKVZ/dGTlRinNld9864CGd9u1qA+7YQOnZuMtteBwizV3Q
scfqfJ0GBOob2TV92pEE3aUIJex721kaQCfhTXvmKj8xrEYEpF4TgLd/h9rhmNGma1OwuJbeqRpL
kgArzovlYUhGniMo7mPLDaOP/N7czBPcVYJYnG3eZiuXVEq3fMy5bJICTUC4ZaU0y6fbHoufJRij
j5QHzoSXqosac9LtEbJFJPTVF+6wDCabfLprc01D4V6UJMy5eW38cf9o4961ISv9OXwLtHKiawK3
ypJIrmHmWQMfnOY78z6NW4nDhZpqmS2YTLdM0+185KJbFspvzW7Mdr3leu/5dviiKXDVuPyzwgM/
TW1Nq3xK1iF45Q/ngpT8435os2onP8ycEG8Br/+PTUo/EYJU7RdIvvrDL2/XEc3isf1g15u9nlSy
MlkEK/MmjJ3FmFeHVa+uTWW4F9vaOsIcBcgB+20iT+0ZMOroXekw8r/7rLeo7xpDwF0KWNkOrA3l
fPyQuz32KcWLcQm9MMD8ymQuy5O92L56h4jQ/DBL01f3ABmoALQwBowZfissuq1GiIjuTENlV52z
/ACGr6vTsZWkjeKUCMdc0f2DzjuIzfY0zJH1GCCviO+AE0KVWsoWzn0A9vE+L2UAWFojCIND1RYn
2JQMQHN+69OQFKE8zLrdIxpfu70CoXP6sj6ZqAr7tBFsk1d1BGQC0wrovILMsmL03US2nkkGkNR+
KvVn7TvyyOV6iDLrw0NpqvKkL/JmQL/zS/U9k68HPdWkkdcN3WWSQtvPSYuH8tQvfWw/2uTdcYIv
QAZwmvAkTD1YA7ygYIQg1Kcr19CceRgPatgnjbWnbjpAXgflr/XklcjPvwW3RI6P1tR1DRm8wNYW
qinZe32U18F3FQp7yeeFgOF/jSnjEbKAc7RjPge/AZy1edBHmyXs7E9Alk+H6zQitxC+eoUJ1sRc
hsrX8ylBH1h/n6dtYpzAFTecNoskcdUtu7ystDG/9eRR309UXE+5K8wBq4jOI/dqJxgeIq+R6o5b
rkdpuAkgEmE0ROEkvIX2ek/0P8G7yjATY1zW1MIE81d/mFAQENDN/p2qJkKZFqwg/5Ry9PMK+fUT
b/v2f9zEhggwZvdOQMWWS80Q8MAbxW3xTnWbH425qxqrJEuIkXgjBBnSC3WBdxoGogPfyK5Bsh7R
RfhfM+vtuA4cgmthrSJGBcKRRw6+grZZed3cV/QXUtpZ3wJ//ye7tWvOOE7bPpvgsaPcHaJwOY0+
ND22ss2aR5lGR9NS/23by6IeK2LFF+KKgWge0LyK5RQ2cvw0E9ooMKpZgCwm9kB8BtGeJSdiRR27
dg8M+t1yTB9sE/3yPAVJ/YCreKrO9bQv3kkCEoMSLC28rU4OZ0BmM3glBXZtS/P4amLUPeEEKKhH
24/SAFdan26Wtz4KOPvkLFYOk8zRUIZZ0G/uTrnWxDY3W1rMp6Ed1dkgtqoyj6Kq+sGFNOvzcsYx
fIkJyEKFuw/tnlO1PKtMurtz5KYK5JzBMXBjc80LD17bn61sD6LqcaNuiCD1YY1B9pK2fjJIOFES
1XPAP0w4RxEKx3jnPRmmX80wVU8LrmW0MILP7RAI3J8O9qgfdT2GTzufe8iSMp7ZvishP9atc38T
gtC++kGnPqvS6VFeLId/vNyUN/Gj4y2ArmiXNCE2gN6KOr9YHulKguynaANVp56JOw0EYlFNV+kw
Oc7HZg3/OYIX+9RtpRlO9CAGwZmX0cSFW0dLdyI5ApGUkfuuzq4Vtts5RFGgMy2qKDhhCNLl2zKz
LOeT798uhMHYH/xhzvRgGFid33TOJsFZSstxc1mvR31ScaiT095QZvI6l4t49xufV1fIqfzVxokG
wdh87xO6Bx1XQ2zYd7MDGBZbtQafU4WFJB1Z8OCKGVp45TmYfmgwtzor62n8Wqn97XMBN/QEItgi
qwlN9EI0wIS4IQ6W5gS7vvEmuXVpp7YnBXojOdsDYYFVCDLe28N7LbfkvdlD9YVq2O8e/d0WiJd7
nA/uIrs+i2QNxhbYQuFpG/lk300wyvqCdItuw20BuX6boxtpwaQ9fwvXcf/joMXpCZuM2VljS47/
IOga8UApIhd+GYbav/d2o/XPFb1kdCrp5fLPU835cnUtIN5zdWhvzkftLWhm3LXHglqy2DRAStvd
LCLznWheHlHLCtVnj5ftz4ry+puVkOScDRUhM7yRtElfmo24gLweF1pG1FHa/k2d5dFaiiZ2OJdq
WV4Ps/Ts05MiFMbA0Ce5G+9wR5XVGeC6WtAVoBTrLWKOddcXhEzzmlvLaL9gMQItk/U4kSvKvluf
etbB/+QSb5BTewQZPVU8en/bYZuq1HO3wwXFXLbxDtEfXwKDhEo1FSH9yauNU+fhZvxf7BdIBgDR
9v7HLM3KDT4v3EkU0cJqp3hDJPnIytV1MQPCNo+tbMSPem27Nh9l4thFG82T/BmN5RDyo3mwKB4t
ueZiO8ZfSRbq7T+mXBHuIMYPDiRV6/JHG+sgTWEUs7mgFKIyIQoC2tTjlTaePHLb4NlmHl7/dfQQ
++nsQc9lq61xEHeDVUsUXlMoTrXfkC2bkLlHOp+n1I/VJen6NK0TDbqcSa1X8L8dvAkr3ACv4/A8
67E3K35Ucfx06qYcziT8kn2GbM83RcmDCuyL0v696So7ehzDskKrUBmnKrbagKHbiRVed2tWgEV1
NHZwONNtQiUUM8iogkMwUmE8B1yt7BJFEgTMcDd0VMLkyxBXW472ra6RmShgrEVVhvZcFYMOOjKy
fuxDzybF1/XLtmKKdWeFjQxmH/o335YamgitpY0IghOaos+KXzk/5i6aLgJy/fehBfBZBHa8MMdV
LYOGqMe3ZRHJcrfVm/NfqOuwLCbw72/NoREZcVXWOCtUFN7oyX4usGWHWEq22s/hE4O3ETlNWGBp
KP8jixBtzi1E5+UI3b45J2VvR1eOz6XNGbc9lytCjWzEwWGjIWKfr08VY2N8Dvjhv2y+r5H51kTi
3CFU7n7riaT8lJEDTjoV0eBeoAWqK854a77DVJq0Nx3MobKw39jvXSDI8VWGoOmpO8SAfLqJne2e
c7NZsyBRcRHfvGOpgVFwLgHBrf2ZxajG7Ve1dXdFudxuiDIDjTE9Amk78YQP7aODwLTnDQTlKDDs
l9dh2qfH2vDzn45wtr9Dni2vSewln+7gwnrXmtvRBp+2eXgQKtpfYkqsNjUQm3UOEeR4pzbZIDdA
4TsUYRtA+DyK6TVafXvNac3ZsHTOg4pTg3BuRbisV7cAdW8h/Rzhoh8Hoxf3LZ0mE3Y5x1QQ+eBa
P6PBk9aD8BgE8mSEBs58uyWuzq1d6/iGZgPkzYxlEuZrZwePHRqw+nWXZBs19Fj3es5QpYjHzmzO
8Owd6wTJp/c6OXuWELckfe282vgwCeezhLt9GxNZYR62lflvk6ZZ7zcwYPnMSLLfMg3iknl4sKV9
hnplHPFDM7ovIFPSFBabtOJ0jZsPqdfWT73SDaa3A/yXcaqtwIYZwjfrwxlHa3nYOwd27sBcEjwB
f3XLiTaBwH+3ZHd4ObKuDeg4FF5821JWvBuIlupcM9iKtF0bY/E1qeSlYUEDvoYYtS8ImpNfHurv
5mRmn+cmSboNKaPn7X/nJdm5A9sR6rlCScNDVZrqy1JTsrwiHYd49aFVpxe/jndUpIBF68vhzcsn
gtp2QtKKci8dlyPsz75BDFVUJrE0qc671pncouXlmBt3YZAt5S/DIFThP5HWr11ZDItd4OJqSrx+
Wd9ifCDmbwgojJTcXw3mGHmo7ftBcYj9YgCMkEy4s++PF7EuXFAVirhvbrT7PjhIkHwMTmf/HpMp
+uGh1J9ve974q6+6Jvnulg3icffom+RhtVXVvWyHd0OsYhGPZxfZLRpfj9sqUy5k77dDgCw9TNM4
Jg+OiuAXfLO03wN8puGTZWa3OTMBlW7hthApNBUliwXOZZUTm21Yie2hCcCjinUOl78JV+2S6Vop
jmot7YEi2JFVv3QcDfZP/ttzgyaxT0OhZuQXA5vwyw6AJHOyvoYyZdLo6W5VR7ekyGIn0jGppAO7
325pBuxdC1OLOug9nhjGbg11R2myaNolUJh0Zy+r+N6JrprHVTJdhLHKbA7c2wiLbzCXO9w3wD4a
ymvJK5hkuwDDzNqxjyXzixqHjBhkPmGcKHv6OrbGc+ubPnreiylxAzdzgMV/iXbt1hQPqOcWc1RH
/qOeJL+jrwlvfiTXAgm1Slyl3zow2uO001FyexoTQDmcGU2XHaEeupOPVGVHisl205DkgSaK+5pL
cAmDn44CaMqYdJ3+3FpaTffr0oo3Z1K9zhbd7FY+b6h0YWQ9NMs++PXzQQOHdaLsvPeKQVWVuq7O
2NT3fqwWJlVvQaPJV8P8OYh1fxoITSDia+wk6apbIxuWTj1oRu9kv+IHabqfOJ6jC4mh8+vo1ciH
tlGp32sQdV9wkfEb7TRA4rNbIr+nAPXRtYP2ucP5/LIO0kzFBlOBwnPe3deOQRjOG7r71V+4hOA0
iUBiNlonk5Wdi/zZnvVyWgftJQ/AlE6Uz3GtP3kbRq5SIACocWel1UEyhf7q42XBLLFPyOH2Koi/
qi1xq6IRut0yhHFaXZJ69L56C3lrEXaIKlgk6dwjOndsVAgf3W5/ZiwAH5vmjrhx2qE++cfY2s/O
zjmfQWO4050n5vI4t0jWf6GSwgTh7n385tB8PD0rRHoGyCpyVnCWuJTPc7xzSOt4IcZu2eLgdy3a
JjoDdcCWyUqLqxftCaYGEuy7C5e6QXoaVXYRBdHUF2haEc9pPJj3B5PljtKOgMFr7yTON2m0vJSD
RNDkjiX/qF2sJYOMtP1rHPWcst4k9a+lt1z7FNUN5zt7O4csH5IlqRVdOP52uFDetzrUU1YTj+MV
dlB78aUXDPgFbihfMeUMAdlQZSUjfC8KZVkTrv3frYvnj323xvlqRfZ615pq8V9jc8S7D7Esjn+2
WrH1+IMLFbCSJfZrQp0f3B8cXDkC82bAlavG5HTMAfsX2O1W9yfH2hyBhWGdX2rLGv6R+ME+vNv2
9ClF18gTUi30ys2yAO3LQcmA+XywP6hO0/UbPpz1nQ0FT90W70m+H9ybqCY8G3fNxD28M6r/oepw
3XJLzhxkFGQjz7K9GPlzz4r51KC5fCdUALrNH+vxb4RWzaRxm6j7yJO0aMflDJijj1bcA33w/JB4
u+ksrt3gk+Lw5scuYhGlGsKkTqcdmQfea3Esqd/VAh3WjTx8iOme2Qqn1MyVkXFQimO6RsqxepYL
gqJ30r8MSRpv/tFX8BboJP5GM27nu2hZD3zU9hFOp8hFKJ6V9uaNZ48xrbzx+onIFoiMYrRqpi8S
7OVfwYtYX82AbQ0w0XW73Fo9DtjZkv7ExcxI+9D3UBoo+Ue0JSgKEdAPLgtB0enY0oVKqu2J5KQ1
/HPwTZKzwsRo36vI73FJNbO7nGqRzF4Rrt7eXrpo80e+r4Azojs6g+NnqTeRs9aQX59uDJKazhO4
EEB6JT/J3sL0xU/hiRxu9CY4Unbyx1Yor1KU4514OmzdjYUVxmi7mEh8ny/XHzibh3Ep59OEWUZf
YgvQHSr3QDU7GQeMWaN91TmNIjJBcbMj8RWM3xj3KmrEChK9XaQttXlqo1U9RpHRVR7VpooeQm93
/ngb2cUwq8vqnwGWtv2sRbKq362OtJuJBY389aYWUzm1GGAgQHzxkodWhcuL0SKOL9pZm+bxGB35
l+V4f+U8a8UZJ414tHQ4q/O6VSK4RySevBFPJf4OZt4JOUPl7CMLHibqv+QgalZKIrzTPlq4mlFV
DYKtBNlphtkAOxL0bQXIJFkTTySmUec3Co+rGSFecFCqvRj/BWOVI06la5oHYpgPU2hG3fZJs2Gc
htkjdyuxxonTkgrEL0p8/OaK8HD5mfilePLZNLYcOaL5rwrt6KfysF09xck6ycsx2eZb1G1e+8sG
gTjej2pZ+0ts9srwjOIiyYdoXBJGhDbSd00Vcbdw+Dnvm0Pqbdb5Haccwz7HLjfgTK4oW5MmjdYZ
/LO1zr6V41UYXgGwxZe0FuuvQsbHXjfDJiIdnPvfVj8wIUYO3QUXOKNQFEHdtYxPzVYXNKveKK/Y
EwiUmGYfJhCFIR9tZLp4273WL1onsgJQ+yP6M2w15J2z4BRiehnbI98GXKZFFwn0hAsxbN4ltFCQ
nJv5cH9FM4qq3EGY3Z3tMCr/hCsfdZrLmcQj+LhnXCNIreYNWcwtDQctj+mH3dwFYN+nNty3EcUD
z1KPIW6YPupmsVxonlsC4eQF63YewT5HDoU+/o2H2PuGvML9w6m+hDctVVudABvH+rtT27NC288d
bb7V7SphcFCZlkXTb/vK9ROI9uK4lcucHe4sl8jcB5lbwOM/5Vj789nbWbXgtCrZP9YuJSp4+0o5
v9h1oHS+jPvy0C7tgN4UcSSrkwcT+IjxQtrIYsUB+d97imZJ34h5u1gO8HYKwupcXNWFNjqvDXcP
pg3d5AQCDfdBM4z+M50T9XQKrRsMo5dEvPCBhk90xnw/6QFPxry2OzWQAk3L6rtXbpAe87EYZL5E
2uOKWeWur00kk75IbBRqLX47tPiElcdnzjh7uVg1AlbEEYnmdAQsf0OgvjM/B6NbPVbTPJinNTmO
GR9kdKBesLFDQF0YPC96xmp/BtMvo1c+1AB+i3WnzNbS9t5LCbGbKUew7kZ1nZSI8QYO46RGMrjb
M7bzBfnAQ+laQXQaMD3cty0P/bfIJjnpwp6OQJ8dCxFdODpW+bNrtxk8dJDrV4AQ4bhj7Zq2swXN
612RyzNohkPrnZC6dzxIjWgfZ+msqFPRyL/hnkL9xXMqu1eGz+QvkscW33BUzWOGpctlYyUgtH4L
x7r6jc4o2k+KKM+ATYJuPhxbfuSexv7/aydJeR7vHZj7X3dV05qip20ewYgmcaXpoV/I42r11+bW
oNyAQej+R0IDeYDGgV9bMLgfJzuY1XGVvMpV3vlCvIiqb3BoRLzKP7idB7wAKAOqxxq1dHxFWC68
fG6xoyKWhMbNy92M933nNWUGghd/jIROtWe8g0wyc9826i6anLa+Oq6QtGtSDIFBB4qJ9Eyqz8Fm
S3jvbOp8rT5W2fKWuW5DqCVxadQgBINtTAHaHXfPCHVJ2w+3HXfK7qrqmeo4ya27dFsBCeCXRd+s
QNzK8uJ3etUlipRxX8tHXjIkFrdl7rtd+c586Y6YyaWMYo6IMMCoFGL2jXPtaK7+xFMyfJi3CNtB
BAzA4eus0ePahsdPMQXo5TSgfJL1XgnrlrQ2O43bLPtLz9/Dt4JTQfACKzaR1o0GkdnIB4LCo3lj
LXoPX2AxOD4IhazA9dJ5QmmVhZXrt2fkOG18ckXc++fNgiwlk2uYznYskNeOevfExQ9L4Z8WUXs3
/VjQPBuzlhKNWxuq56OfxPCN91eGd6VjrdsdRgrg4s6fn+sIJ20mVb0gGOVLZBYnvsq1lTM/khC0
xddETcNTtWNov0t2UkeQv7QHO4TYY9QvZfN14HSd7qA3WZ+ApBJhv/RWEKuUiLXW52lrji7vTR3I
fIJG/aN7qPwi0pacsjECQ2LEOqpvGl/A9ns0HhyZYGJrixJxSHhWC2zXRS1TxORIPcKXxxWJxyOi
nym3Q7cZzsvsL+uLcWQbYu7r9h/RSo4/f0XYxxgWvOk+lltln22D7jWdjwp6gsgHDvahwq8IDjVy
8/QtUph0a0OHD1o28B6Acx1yZdsK/yV1VE1Z5W61yOJpH52iJ9L6bks4PjPUlsScBocbTv8j7bx2
40bCNn1DPwGyWGSRp52pLFmOJ4TDmDlnXv0+9AK7FtXohncxBzOAMa5mxS+8gfdrrJuPTR/MNn0q
3JUKgiZC6zropo9N4jvPAS0eg9ABSP9Oly2e3gbAJPDORQjtOUe+GVZHajXDxvJV9Z1WCG17N3dN
clgZAjVkciJqFsSFyQkwuZHshalmSjV2JyO6YJCK98jnBOpg1BT/vQkoDUWrHPgpIViiNxQDgdft
KjVE2jZOGt42H+VH6Y0zgPKTNWbOL3oOkLEoB8XB3hyr0dzPRTZ95BTTToSMOW0cYyqMo5mjRYug
Qi9fK/CHxV3hDlN7E1RW/4kDvjj09V2wz9yi+GW25vQbuG4Eg6zSJjBhDsGz3YH45NFw4D+VMfV2
3S1aOt6Q6tyjNjZzvR0D35/3tWmSP7HdnwowUr9pors7MIALF4nKdP1lnvo55sfZxMID6QbUkj6o
HmlSVYSHI5gXj8h9cIjL69rZFP7MrWe6SDxsod7kxR4TDwv8S8VttBtDZOE3BLXT59612g9mZTRf
x0xNpxSZouimok59q1BKW0isA+SbFCMVcLwK/X9qWn58V4GB+yLC2skJLQujBIbNxc2WV9W4R9PK
p6KJ3Yo6OYPmJLvJDKEGuQPKG6ED2OFYAvRD0kGrHBAJTpA/YRRWfUXuNnyJpkT7anQ5jZ1M8Zrc
oY2VmnsKlb21Bfju3Kl4hEiC444ECKVj6mcmCoBE5ovhtDRBae0BuqeuDsLuvpFj+UPH/njYd6NE
iABBBTjjyikC+zji3+FSEQRy9NJOtkuCx9uzIVlyPzVg8SJ4M35nIzPkW68WaOaYFo0YX1U2V59t
mWA7ZRpF+L3l1hv3KfXnH5UG4msDyDgYj6jS69/ZEiiHkqbo5EVqGB8RmJCLYt5sSXxE6iTZN27X
NE/4vNSAqs3Z+GlXc042Qh8u3xUKNe1dMKvyQ4T6j7mvyi54ipCQ+sVjruyd1qWTIJE2TJC1eZr+
yOnUjUDQK0VeMw8SlJ2Z0NKq+wI40WwSzM8lnFWwsU5inZQgOduG4O4pHgk0mDd2jT7FVhghHQ05
Bi4aFRFyRi0Nmu6YBEXv88wP9hec2Af4LWZmPQYqIBcyYtf80vtKiGNXqPE5jtIgvbUBrvy2VR99
abSSs5xxtv6USOduh+JdprZII4WfVFHE/amKZvgaKlDuSXNNMTzAD8Pnq3fHDjyliMzpxrFBnRI8
9lRDigQP003SjvbXaRiBCYyd2/rHhLb0rQFpLzqUuKfohEbNUjaGECmPszZPd13VDp0noOC5Ozsh
aYVxOLjqli5pk3EIK36F1hUUouFpxgk9UDQldpbRxuVDHvhIXLB79Y8Jt0V+BLKF15NmJlPzkthd
/JQ00/zTgO3gjQasyqVPjiF92xdVgGv8ZM2QkxwK1q5vu2IrS6IAL7crqQNF0dCck1GYBEcLbQaa
8pYsgt0oiS+PVORD49vYjMNrIXutOUBqtO/nNsjqo40kxNeoI7OgvFpmLwA682EzWEwc2wClgi0v
Jmobg2/PL0XaWdOGQsIEerfW0GELDBs0S6dNpDxk+1NwCqhR7oU+0uGPo8yQBC599asVDklCC7Sg
3bSDPUqyndl/zrrM1A4mBIKfepqaticHYf7XzaWVUVqx9Sd/TjIg94XTfVkspAGLQPwnVJC5a93M
AC2xekc15DFHuwooM82k7mYqe2s+QDbPnxwK4LwaKJB+HyDQUzR3rOa7a2eh5nWU1z5U8BPiDZTo
6KEFRRzTAyrlk0EpnF02mfQCxFRE/j38wwieZ1K7j42RpuMRXiYmvGLpyICgqT5oRkthSs+FG+6t
Nq04Plrddo/uEIzBfhpSrMQalN+LE9cTEZebGRj6sh1TrINGJ0nZTwotkSgHOxIGdMe4iVrHPJZC
WuB3/lSIsoUZSm2DZ2o7we++tYqxZ8dloJgInEI6MWi4dEADDXpWP5I6dB9jnjfUYXhIvtnQu+qb
KPQDsddGRf2BgsRg7hUaI9EO6q16Ef5sAHk3yzDDrqJWT21Yccs3HUGellWwY5HEAbdH4YKG3IZ+
QmDu5sQvqa+JUh10+lJgnPLQtLYdvRfqj7pevBCkEcgNhW5AdWu4po6zZU6PqcEduukn2miDFUdL
CF1Tb557O6YyVkThNhrBAW96HzOlW7PU02ahoxBK/iCnUQpFEEs8Ms+8JZal4xgGn356luhxffaL
qkF8ITTB4c8RN8gB1a62vtHJYF6CQSXQ8K0yAiIEoarfFDFw9HvKDhTCgqKRn3wn8Z/aYPbvdTo1
/q0s7Flt0dzQhr3rDka2mSfDnm7LQKKfNrZ69hv3wfKrFnb+pwnw6OwlKHL9pvkRYWiWA4HYUFXs
UQWvQmpjhu9md8hDc+masg9/oGcUqiOicpglTlM62aQ/yCJ4miqrRz+sDCrwNonX3qpp9bEMYQ6P
ybJ986Q0QPTw8e0ZNGNd1fQgCsfYyTyrtglmg9aJthitCtAxsb+Ts3IAr4F0xnsjSbv8Bc5D9zTF
Xf9sZkXDNQ2gvQGNH46fa7nkJ/BH+hu0GICNOUmmhlvuOF//wG6ESGFPZt4DWbMsYx/4FEsggoJf
25CYLsL7ejvc+s4IVtLSLNQyad5lW9sJDD3YJFgs/VfRYV8gazCNNxTt+6+d4YAAJ0+pX8K2BLKP
Gs5tAUrK2vsTLTh0mwL4aL4ZRL+CqjPGHZBxpF8WzQyxmYF8+AeLukuLYIDpfrZ8EX5Cqr34kIwR
ByeSeXua7ELXacOE8haCTiA2MZsG6X/inXhvJSaqElOku8fCjc07urJtjhs3Ze7HvEvB5FCotl5b
1+mbTdmZNQcB+I9POSHgxZSEj83D7EeVuwkQq7K2jZEvLO6AuGavBUb8xW7iaj5UNFq6J37q+FLz
OCHMr1UuFVTbMtv9DN0APCVvl810WXQ4Mzk3n5B8ovuTpk75s3F7VW+MwHZ4KtIO5gYgDjAjsm5B
AgaLOcI2Nv0sOtb6CNIHURysO6gGmc2DmN3olVK/bT2wEVM0Q4Xd+XujsnjTKP7TOg860NYULa0q
2OvJgCIM/2tf7ZE/RrcgVjNSePAZEflnbuFcUT6i8Iq0g4p3dT+08aFB0jYkwQr7ByF6fRERcML7
eTY150Pgy+k1Ww4j5YmYLLcsXPtVBwGCvIFVJrdB7aQmCjtu86Wn6TkeMzj2DxkPAnZqObawAW2n
gqehG761SEP/h2KCvJNaJpE2Uo7vbAMJiPoGJpuOgnNZjB7qRNZNXWO5uIHYAipiJrJiv5LnW98M
CqKfDRCahE1gjihoQt9UH2yRmuW+r3sbpRse5G0DychDiKKvjvxZmGyaYYR8kwq71HcmzKLs4Mhu
+paqgcr23IdusBNkwNk3irLOHorvUtIxa+Jm0jvNPAEo7G56s6eOpDmVRVyiLPc73TORQsI3wuV9
QB0avkQ6mK8osekfxkakPzX2ydcmG4v7UAbTQhvxuUEtf8p/QtTXF4ayQbnMRcTuvzDTMLOj/2KP
m4n369Zlp0+3qczSJy2JE2s7gwuON5YCavAFZYwAths+xLDTkGembj+TKfLO0GzetWM5vIxxPLcv
Be06eFNu3X7KqEkCDUWI/gsIi8E5Ah8zK1BAOTclppDK2lQViedp0Aut+UZjXM+3Yoiq8o66RnFT
EF/NxxpYjNiHeqBBaQDChUhPNobPxCHimxH4RJ/5DGwEzHYLBm7W46pFTgfnh01FX6mgrGyW8XGe
3QlGWZ4SPJe27rLnwlwSJnMBjoeMFI5boGiM8hGYa/IAmaaO74YytYAC6RmgqyQwc9DCsQz2FrXk
khCyX/qgFSqMz6igQV23jMjJPVAytrkFl+V/R4EriJ/KzqrjA1YYIt/Xwh0AZTqiesDAuao2RqTz
qyHaCHEjHODfoLSd9JgaWRreUCAtiNuwJ+pBZTWT/qV1Su0X2XjO7A6Fep7sTAK9nOLa3iAb2UUf
KqBfBzMYp26fipGMfxZ9AwDW9IsDqLr4yUDpCKmooijnh6iqTGxnodpgAAf6Nsge/gdkoK21UTt4
ttOHN8hzluq+F5HvbmY1jcbuf4Rv1hJQbObNfo9TlpHlZY7kjszT/YAq8HgAha4X/FUzoIQiLqdT
WU+52qcdL9bUsXAQJ5LhirrnGSFRmwAHeU3UXclRlj//SxqX5udEo6fsPASj9a1hFSa4EPC7gjzz
mjj0IrS5EhJFJIQaq40UJf+shETjRS0URk/ndcgk7HxEj/aRLZyHCXGYLRUi9U3zZ/IJlziQnjbY
s4JoHCJgbF5R3zwnFKlMrONpCylsmVaSoBpbmnKZ3nmNmttDhx4mMtlRf7wsunlGA9NWiMM5wlxc
HcyVHKUWUMadSEO8zq8/sIDBZxOE+dJb1DzqByRRVQoh+/KgxtlZRgDfAM+MedDa0ySHAjn4FB29
oe+NJ2AMzlEKQ9tKGjIHoi6Ui8DX7LPGnnflkFQbzE3dbTkU10x5z20tZLv+zw9ZNEn/2lqoLdWq
tpnkPstQ3wNm5ThGdAtdtL9i0Xp2OYFrYAi1CLu/U3i1RztVsu48m/7x0XRM68FGNu6KZvXZUZRU
zJZpAmxbLWcPPqUzQIh6AndWqlPSOhVDbe0vr9/ZTfPXKCtlbLMNbFBYY+eVkKI9HCqCvUN36DNK
XPlNXAOkJObrr5yHM0uF5Y+OiamhK3yFV5+GgbxLoVF2nkIPcW+VU/vQJYOPeBu0v8vfd2YWwYKC
qrGBK6FWvxJA7xBbAg8Sdx5GdQL+bGs7B6CSNM//dRzBbtBN3G8MpGjXl02Yc50DYmH3xY35UMwC
qOg8Blf2xHtdXUYhjDSlgiP5TnEWsUZw4RY7z0du8eAUlfjou6M23sxRLDzqgL64Ys2+rP/bSxQ/
KiwlubsUAvLrvS6wOlHoETUeIUL3KbRIM7Q4TfZjbgdIKi9a/4ldoP7mC3FF+PaPUcdqbIVpgmuj
OY7fqlrW9u8TTdcFIlg0e22v2YaXAPRFeklqLglwmYvC6xW4Q6/uiMdOdAXsijTFsG66DnbCIdHd
irzKh1NMjx7dFitVU7aFEuFbpxw6LSCCDB1QOq2OG9xkyqILXwLv3qRQ8rM9dlAgZDM0T0AKprN8
VfVslleuz/fbE5VrHgYJYkbiXbNyHzTctIiiSExe6CT2K0JR4BjmUH++vDnfn7dllGW/cENjjrQ6
b3WiJZKexkSrCpmBUBtayIWh8IZybo6Xhzr7Qa7tOq5EQhFZprdrpkNVnZ1AMRR+2ftEUpldoINX
TvW5D8LkAgc505Y2hfa3oyAg5da1KzEZBEy0nRoL6YOZpA7OwjW3wTMHgMqmTm2VrEfRlXs7FNjm
HN6iM3oBCVKxSbMBfahuWCSNEDAU4R0yq+H3we2A3YpUm8IrF8vy968OgcPwhlRQVukLrC4wqqlx
1slq9CiXaJQQM/q1xQBMj4rDbVXp8c42i2sm5Gfm16ECaOFUxjWDc/Pbjy79MopVW09erEVYethD
uld1N+xNZG/+fSkZavFJkDh4YCT5dqjAjhGRT9ibsRy/SDF2sLvo9dqmzK6MdHYm/xpptWnaSkNC
pssmryUIfQG7ZT/kbjFBjRG9V6FyQk/WsQ+Xz8PZQV26iSZGOjoRx9vPgw9HAu1A6GgAb/zgxAQ/
s5LkxcmFcZ8Znfg+0Xn9cXnQc8snefMkkyodfa0XDm0toKmTDF4Ax+WmyuBYaRLGAyXq+sqknhvK
sYUEi+caAkXCt9+H9jQp6lCO3iARBR9kBfko6v/rxsG98hKdmUnAE7pF24O3AA+qtyNVkyzy3rAH
L2769gkVUfMwYR7ykdZudef4AfDFSP95eSLPjolVEJwz3kCQmW/HjCYqisbSHu2BBWd0fZv0NkVi
fheNCCehEaAj/zOBJpenywO/f+hNw+A9wI9WtxeDj7cDg4XLE3SRKh49K4Q+TbM9xQPjV5F1xX8m
IiXBlXV8f28zoNQt3lmMPuy1aVbNwRtC0VRo2WsNOSNaclkSNVfW8PwohLQEz4K7e7VbjCZH3XFs
Ky8rRuAjLrD9Zze2xZWPeb8p+Ri8aB2eVvF+2QxKp7L329qrB/TMQO8089GmnjjsQtSLf19eqjOD
2cvrjSsXkr6Ws1oquluTqqKw9RDc0W5b7AcP4ehnD5NeXjNcWrb427fARIKTaMg2FlOFtTOXO1gW
DQW/8cqyqdpf6DWTRYluSh8QKAQ13dN87G8g+fhPOBilZLoGT/3lzz2zhIggcfx42zGDW6clKEDO
fkJJ1bP8sLvT2w64C3yjT5dHOTepRCsu2Rz+Qdb61XOiucBequi8MBPhwZ+z7zB3s72SoI0vj3Tm
pC1nG7NvRfIq1t9Dc2EIjVHVnh3P+rEbnSCmho0YND3nvjsiudr+u+U0OSFGvjopEE/f+k0oC8wU
TKQJPL3WxideA1SF7Nm9FRBzD5e/7k8AudoyPOC8OxzpBb+63HB/xdAw/UJwMIgiSbif2c1iWFfT
MYees4FVIW8aqy7+gxo7fMeMQOy5B/VXgcz3lfvszHqyYYTAgsQkblu/SCCbR1GJBbcApvcV7Vra
lE7UaKcpA15/+ZvPrKhrIjjMdYYrEs/g209WKkvtLoo6LwLddasNpfXRr7oMwl9DoQgZSDxidv86
pARAztUpAahgJLS6A0Dq5HkaxY2HxQRKDpa9p/fa7HRkz7f5AGP98nDvzyDDYcKIuYpOG1GtIpl5
oNwVtk7thUbYeQheFEeNb70yyvs1YxTC3sWwTKdWt5rHFFyx9Ae/9qLWnR+Q23GOaeACrl6kXi5/
0HooVkpXNrU6Xh4b16zVu6BVEuX+TqOBXvfVTVOYDUhVVRwCK/rXgOXPUBx200Fz0H1n2UgDBhRZ
neoeTiL5iaDlC8TBYWFlBVfmb71K65GWffrX0TMQcEiStsCgIiyHw9D59k5qyHdcnrr1m7CMAoVG
J003yLrW+UkfTwYvRWd4BtEIiquW/ck0XeURs6t93xrxHlVI9x7PlGY/onF45bCd+UicukzOtkGc
Qir29iMTrJLxLkIyUgC6uMk1pztFC9ng8keujzQfSTikALxAdHQo5LwdBTEvW0bcLF6eWHDTM3io
ETKe+MhEoLqxg/lHZ59lvP8dowj2JDSct+N1s0Y05Gu6R2NQ77fZnMRf6lqhR3f5u87se2aOOMgB
JaO/ewl60D6TltsC9goerrCm4xmNpZZCLhwb9A2uDHdmsUCeMoGUw1zoYKvHwCoqcOPwD0ibLUhI
VRzfsbjKu/xR5jI7f785zB4XPWmH0BVGeOuLQ7R2TDILCo8T37ifoiIPKXDIonmtSg0MmIO7W0RN
JQgPuWwm3C8qIXhuZ1Qywa/2YqsFkYHgidOp6BC4en1ibxvNtnZcEM7VHE64IHCtQkunn/dc1Hmr
7RDUsZ9msDqUblLNlAd7SCL3K8LME2oopejBX8MnEDTFMDq5GX096bYoyOThFpceHew4iM/pyvt7
boEdnNoMnZ6HomDxdiONgUB3BtVSL9Sd2JvhG25iLS0oJkA2uzztZ84IZVOmHSv3M6WkOEbIAj35
GdmssP+scLDxoKMNu0525X/j1F9xW17emNUim7QOTA7KUh9ZJwxOPXT5rDMcNn3oCs1B9hujSedj
gFPFFvFb8Yi2B87PGX4llz/0T/D3bmiLVIWMhTLo+rXN0iBuqgq4FbXdwLotcxl9AQ/hvvSaYy1e
qw6admEXPM6dVn0RWVcdwPXbr5VfiM8DSgiPPSXD/eVfdWal/9R/QagzKe/K9dloGEGUSGxQIWif
grptbtD9KD6CoIuvTMD5oWht0X21l7re203lyhkpA81mpVsdzciiBq1jRfl9oQEw+X/4qqVKLygC
cb+vHuasFxW+6ryWCJnAXUIku92lWhi+wDhvny6PdWYDm0v+ZFPilhhNrz6rmghB4saZPfABc/Ip
ILb7OAImuO9SRIF+CjFpVx6vsyPCZFwqTyb/Wo0YalkUGEk+e8ZQKjj2SEqCesPppQuow6bBNWfq
dTmBi5F30rToEhC1vcvfml4rVZW0k5eEgdiNAtZjX4KkAp6RgRQNfuquaf9j5P1nTPYkFzERD+3H
1WYJwXFmgcUFnKviBXAIfE4gwMdiSKP/z6GW5+evgKct6F8HvTN5s3DiaJ9jPvCcJWCDNlqqi+nK
1jw7mRbWsso28TRcxwRIBdtOCAzEc5vBuB0Q+D92Mk1/L+D5UzCX5Sd0ccsre/Tc0ROwuCQ9bNpK
66dtAeWVQ0e10oJ09DAiMHhsyzpCDgkO9+XjcO6CpWzvMJh0bLU+5XFTw/PO3RGavqBJERTVCZqi
AV0yQflrIPrBFguXUgC4V6o010Zejs3f64j4aaxNOR8JMnFbZQr0kzshKjrm7kmORverDxswBbVd
5FeGNs6NvfRwOWxY2zrrZ6Wyyp4GfMKq9nVd8JK3fg+icYr6HTLBsbPFaiQcdzlp0bC1gRh7E7zW
GAl+371BR8sxNjoEgHDr5DJA4hp2NOpq0+g7m9qqGsyKZjHAix7Q/dlfXrBze4MqEMEPfQn5LhLP
wsw3JuTOvCp10sPgamqHdEBK9Kg7V/b+uYuLgEIXxHHcW+t8Se+ReJbDPHt9XU2HoAibE3Y5xU4P
pvkuDIvpePnTzp01pAJpAxLkW5R63+4I4MBmECD+6vWu74qD7MzuHmyLHzz1ZiEcL/MXVQkjadqX
ywP/6Ret33oQI9APeOqJlFcj2wHvnI7AhVdooyjRlojk99rFBcZrVeXURwkOwjng1JVE+6FOQtQN
Kugv4CxH68uAbEL+COskEUjLR9CZ/EIOzq6cIqTiHeQFkkMD91s/FVUff8xQQlu0cvyyg8AR1sEN
GPz5Y1z1OhilybKBkIJek9/aADr2Fk5S+3Nu5xm9CAeI0A72TPU6DbEC0exUI6j8DsW7W1RzTHyD
Lk/MmR1AtRaNMJfXhCh7da2Pcd7YcHZHQvlukTErjVS7jZNw+AbcNk4PTddF1eHfxzQUJTLq/JT8
13FXiadE2LcaFfgCbv2uKvOJbcfNsAfw6huQVXuKHv8vY9KBlpZrUtJdBSB1QHV4rBlzkspnEQwA
zS13w8HSxvFDr7tXNtzyRq32G4ALnkrdpPxOX+PtTkeg0Ox9ROi9IMO7YeO32NhsLYS7rwFnzhwp
SW3aIkWybeKC1QK6KMRCPMtGT6L2EKIwoRsa2j4ZbqVotSbI/IfzfBc3U/z98oyeuaakRGKZ+Jl/
0RR++4XzEDe2btHbE8iMYw9hR5O7x7LH7Pe9sMSV9uW5fcoeNSxpIHdDPe7taDIb0ayFSOVV7dyh
bdQiBCojTYw71c7oldgImF+5h888IbQwLLYoyStFntWWcYowaM2wmkEkoap53yYLPdgOExvIY/bd
1rR7lStz3OZO6195s5fdsd49tEuX8N+w8AReDY0aWq43pKced0p14vJP91kLQK92ZOzhKCtPNrZV
u7yOtXlT9lV9ZbbPra3tklxjVGBSu1vtXkrAGcG5wa3Q5s8OVkIehgc/ZlxYjpc3kXFuJIWG+FL7
cYm/lj//K0ZIDFS18qBiXQmTxGMYWxRVIR5o+Q6VHjoiG3fOyntTdXCD8XzJv1VNlZ8AaTmf9Cw3
QSHCbPzBKajsmwjcSushrUwd6fLvPHOcea5wDZGCKIry2NufCUalVW42zp4M4W6KrkUJvIGFfGWU
5bCu1h2+DOx66opUuddRiyYMHASRhfQMXv306PdZV94Cuw5uOvyBICr3Q23CqzHiW4URJ2pPQT5/
pY5b4E46JlBbANDnR11FgP4VhOJfjQ6yGyVlYWJyMgvVblEUQ80PvR4oJqSYWH352QTdI3bdWP2w
tQZRWyShdXFLfphOJ6epMF22pUoGhEwzhUpw2U4sUpSUCPC3XNZ3/TTFP0YZls8yCoLforSzducP
RgB718eAbYtZKUY1KOXXNyaqdMEu0+wpxyFnEDem3mT518sz+Q5OSLpiU703lkyQXuQ6CUwRjEUs
IbBIo7tI/CQqKIf/OsR+PsOvDpsnXTaSnDfq7eG26kYUQ3MWJtxSSJt+K0Di2ZUH6MxGp6LPUaI+
R1C67iY4BgKXaWVIzyxAvW8Cy/hIli+f8B4cP1z++DN3JTkh/S6HfJRPXy62v86U7tb5UJQW3poa
dwtSbm2FlE6s8BgOWnijL7QZwn9PaCijUIMERsOQ68symCMRIf1vogaR2faJsMGNDoPAg+bLJA11
rdu2nLfVQXFABVkI6C2Z/jqECJuJ5uJsmF5mwuE2YS0caxsLAJTXs8/At4dDppfPl6f1zHvAfqJ4
bEt6GcYaLETqqPo2DyVdbQX+FKEjgbW4kw1PdeUSPVc9ZapgTm6hQAfXAM9nLiAM6QE7At3hSnZX
azpkM5x7/BZBpaLQDdUJ+Swk1f/9muMhBxlIpxQiyRopN0R4pyRTbntJZw14UypstkPjmt/9maPg
LIigBbJJC39dFY9by/UlAZk3In+/c9Hywmqt1fZmQefw8pq961tyD5ADWkhVua7B7C3z+tdZAIcP
cxeLZq/uFexyO7PupNNG+0iz5pOa1ESlOGu/yK43d6HmxLsZ35Mrs3rmPC6IE1aOwi2/ZPUbbDgI
aErFyrOgHX1OY6tF1NzwD4UzWJ/xCQ+uNYbPfTWgYrnU9QTgWGf5RX99tdOkdgnZx16i3RxDewu6
zJxD0XStckcvCd++CXucZBhRYQ2iAXPGWV258M5+tUOUT4jIj1kfl2TSpzFMdYU0pysPCazcLW45
6FUBKdgVpoqvpfxnjoirU7QW3PkLfnuFgYT4ntqx3ykPzlPsIBDiJijVynzXOlibqFIuttdO9ALw
AeEoR2+wtafeP1lxvekp+e7Qn3eOERo0ny5vwnM/jLqnxEdKoBKjr4IHo0CCftA1i7PryBdFiLux
uj648v1nrkRm+v+OsrohLASSMEOPsLtIkHrl2fuGL734PA7ye48A8E0ztOaVMPVPo2d1DfPQ0LGm
swuRxl3tbKTpCdkdXtmyzjptUyqtqw9FPpbYoeAIvGmxcYGnkyIa8JijZwFXqURg6F7EaArfJXrb
f0WsdTrhcuP3X6NUk/g9iBwBngmlFERCQGohsQhdN9jWw5C8+PaAm1EientLfXRhy2vp+IkejoYD
YhA0Fu58VqN2EYiVY5i0aLCZWP/COETGH8uYOjb8Hc4klv/i+CO4pMJc6ooBUPxg1wxoOyCya8lr
LdyzB9Kk1AcfFYKDLsXbA6kQx0JHurEphRWTe4hjgrdjXSk9PBkJnq+bppautjGmSJ0Mu5sQYBCg
XyFkhb59vLwdz1y/S2uH3QiFBDD26py4UWcsri+2N9Np2Md2gD1aLDD3cjP9yh1w5slkKCrjC9R8
6Ri+/ezESqAZOYJXK4jCXwkcJ3SLS/wJg3q6h/g2njp0CG5o6VvXQmn+5vXOXFANlM+4FGi+rkbO
kP6Mp9n2mhnxt9wS/VaO0bVe2bmppAdKlkiUhe3Xav8jvzglkaMsb5hHzBIDI+Nmi83PCNV+/PdF
42aD0uAAlyKCfPs9uGXgEWNmvMwufs9JEhXfgdya91ELnOLyUOcuEmrFGEovwSqNwLdDaTkKg2XJ
/shGZd4Ella92lkm7iKS7jsxIreu7PpKbHVuIl2yK+ozHA6uwLdjBjGiazFupJ4yg07tNYKwbBtZ
fblHXyW+khycH4y8ADQ2QatYHUZZu1WGfY/lRbiZczMUi365EZ+QeJJXDsD7oUhbdQJGCHmEx+Zq
G05RZCWy51J2RTrfVvWEXLVvzR/KObxWy12m6O2OXzJkE1MKCrqEGquh0HtIuFSF5Vnw7GFH88hn
iB4eLm8O+/2RNpZrDIzuAjx7V7xz+9APRReb3hBYlXsc6VqIZ6srhvAW4+c8xZbP7W6XffUrx6YC
9WKeVcTCmuQVC0P91ZXgCrd1FlfIVhmxoG2OXJtC9hUvNbwWmtaod7HfOp9GZcM9N0KR/57hNnzo
S/D5B7+wJRXK0fd/2ilcxo1mhcFHmGJFdueghuZs4o7a4waShWZsnd63f6ZdYpnHCJHAn8pCawGV
bM36D6de82eNcd8jvqrOjxZ13WJLCttP8NJFifFhpZpj6JadeoVrRokrmeeqf2nGNM5vExwanufc
GpKD35fzLxwU6+zkF4j376YBSBBympV4HWDHg0GqQPluQXblxoGaHM4vMs0HcxMgE/AzTfyw3xdT
3KIUQsB8n5SajYleVrX6DT6MaAIaeqZvOrXIqae22dlXnvEzyTKNd55wtSSMVDhWByJqdR3XhMT0
iIJxaETmyg1+6FXIa4hBtSHv+9IcwFEkMYaWoe2m6HEKNTzxZBmfZ6d06ysR05+QeLWZAc6QRhps
ZkOt08m+7QfUInUaE1n4wcGNGZmPGEEy9KzH+t6ZVLvH3xnpi5jWVaFJdxfKMEZyyDTpMWmIB1FV
fr289Y1lGtY/ikI5zCxyCRqwqzt4zgpkJdNCeDKdugTZEEfL76IcPQ52mxt8VjMYltOYRyiyNAif
x9vM1WftBm5Om95kZTbGBxlleFRe+WHLjbz+YTSVCfQBeVOqXP0w2l/gTKcCuaqwKHpUyfwy3qfT
ULn3k6t332fNTaZN3yROsUXOUccPgEYWXisSH7FPImtH/aSh9WTuTJxyS2Qh2vY77fnpsYyM/tfl
X3vmnhLgepwFVU30sc6GLMw9sUStTZrlmf4hwbF03E4mQo5XZsV9PykU4EEWA/1lNHv1jPUdRCwn
1E1PH3L3a9oHGDgA4nw0CVXRtsGuJkPieUCAaGxSRI8qrBSMK8CA908prwuof8RHKB+CFeQ3/pWH
aXC/kQmquJP5jw8sqYNabCaQG0ExPkDadnJPKbDIK6nAuSnmIaCrAzjeAP/8dtioRMWpaWeKX3Mv
sODN4hsSB3HlkJ5524Q0gQNgsGXSx15NsJ/C5IeTIj26ANjEo5ri/uzcMniWIKTjwz/vGhINQkkK
0nDP1lcUUX0/5ohie0WZWd6EIcjz3MbBlbr3mYkjeVTUeOm9AnZYfVI1OHmMgq7pEVYGN76OxA1k
rurh8rcsf8vquILcAK0nXEq9ZARvlyefW+WbQzV4eeT77m93EHayg1cgUb9sOID3OT3rK2Oe2YkS
LgNEY4KD9/3wfLZHRxXQv4zKbL4N+oJOQW5ko5DZ2ZVoB95NBU5+lz/UXL5k9aUYFVgUP+CfULBb
zuhf+78xsa2ORrP3+gRLk/tMVGDlkOandwKcqX5ienCywmq0XQRkA3rcKH5Z+8BqwnIRiYebM5Qh
ziFRlsXGLkBRMXgcYRd/HKKZPtcC1LhXaZXjW5CEpfEaBoQ8G8D4i+dywoX73cRcJfla8lR919rQ
KE4JF0YDkEtE6jCkCUKxGdF18JI6fWZvwuI6OfPc3LOnwGVS/tFZ+bezoELXVLJqWy+OzemDj6EL
RiEICwJnacVhpH6NNYpRDS+XZ//MNltac6D16c/Bu13O71+TH+YVAm4S/LoBieopDVA/RxdIbaG8
Os9cVu2VC3e5VdaLTY2SXiQJ7kISfTseJbCOABogObaq1vOQG81PhLvCLaoJCI/W7fwToE21Rf3p
f3F2XjtyG127viICzOGU7MQeaaSZUT4hFD4x51xXvx/qYMPDJpqY34ZhwweqJlm1aoU3FDv7bOPY
UlsSgwxKB970apsZldpWQcMMtNdbZNAQGTsboTGd779PZeOFsgKnaIkOaIatMuxa2MlYVyYctbhH
sqQzArm9mImi+mY1miEbtkyFi1mRJB0yZIjEg9GyJ156TEhTF0floPvThBgEnAh0A+JmaqOC+yml
8bOKHbW+83s3th3Rkrnawl26JRRhL4J3cZMwxEPugfGwWX2cswzx/aHT0t6NmyDzy6nLnMP997S1
LiEaPAGQZ1Vdg0qqREM4BpF/Xyqt6pL1XfykNyWewEOqfOCabBFkbeIv9xfd+Db/euN0/hZ65Hq+
PwwTiuoLf1CzRYVCooy7kz3Yx6kvvwR4TPn3l9vYcfj8MZzlfpWZSq+OdFOksj5gXem3bY/0hzU4
2DDoVbYHz9hKzZnBLtkmJAOHQPH6UAmjZhyIiaVvgIUWhzHU4p8FHaZF2reYsUWOGt1X0O8dgGqk
8YuM3rp6HvTawPhc1eef959749tapDQan4nkDfDh658zBYWEnqzc+jEWm9h5Z7H1VLGPz12vlg8p
MmPqUcmi8u2NliVT5Fhoy7e9mfeINJVjRhIwCgeEwIMA98QsDdvLQFpwvP+IG3kj0sv0P6htabSs
S4/ZmalV46r1SxEpnhGails3suPJSdydJq0Kzkogd6eYs3SKMNP7dH/5jVahwqZimkQspUexBnQk
Amx7rFadj3SGCA6q1SNJVGBT8DFGrBqWuoUQFkgldvtRizOdLmuihF/lCOXfnYi+keFZ5JBksPAF
QSOs4upElY3UI8ydKe3ngwlGx3R1aeqbQzuUzd6MfeMIE8FhMHCugKKtr0nqXaBbXQu3ayxB7HVR
f6HM6l0HD50DEvnFTtm79XQWAZJmBl+bTPn1Xo5wZqs0J+l8hJohbdeNhpfQVMzhdzw5WvXD/e+6
cTsylKU846Jia61XY6BfoaLYdLDJ+s7rJQVRfkMp/T5RpJM1oRA8KZbxVKMGtROPDZUHeX0x025Z
0mYec5nRrj4j8JYkKDMIRDD8Uo7qQKqO0UOfC5c2hswIDOrIo8js8cVJIowUS92evyL+LY0HMHwB
XXbbDsxjKIRtowRdyVhG2cGIgN7YtZg8iHqK3RkPBeWAGlTVHNsxQ7yuDQHLnO20nBYVdYEiaKgF
yt/cwXsGTcdwtlwrqKwXpWqlzBVomT0GvWL8TS1Fik7GxNTA1+iZfCrDACXgoSl6gB5t/+KMCFCc
HIgayAB2hqTx8WbMKQdrdAZU/8wUMC9mZAcDViLqOlEw/i0jBO58SHud5eH7YhSHBq3JwFPMGKc4
18gRXfbCOjKNnW12++E5ymA5aZcp1GRrhIuZzBD9kGLz0c6u9JdFiMH5i71WH53RRwdNEuUNXJOE
eBu4pGzqHvRt+weQF9G2kJUbiF8dRli6WRL3sal3ybNowdagUtzW70OyuTMzo+QRcEf7YYZR+u3+
rr890+RLy8iD/IOgtp7JxS2zNpFqAs1l7gTZQmdUxkjOHRFROc0jadH99W7PNAkHSSCvmnIHtZnX
ZzpLrajG7Qeegd4WxxgF86PRyP/rhn707q90exO+Xmk5dP/JridVLWJcK2S/wwj92E1OjwHTgAg+
d+JJjbAAMqa5Pt9f9DbtYFFOsa2Qz9OKWmWgXTLDR494PDWgiTrGmn0dprTZSW4YEd9GDLLofz1r
5rc3gb/I57Gjf7JMzZNi/KINyN3+cOoy1X5WFqSKB1mP1PEM2wwz9S5u0BcP0LlGJj5DY/Got6pT
+6QqKS0pwGuJW5lzJw6Y8apY/pa5MFxN6arazTAGWwT0qip5SJyMpnhoplWP/g7Y2gOBpq/9ttKz
4SO5hVDR/7eHP5UewIyN4rpDezoKhIT8v4I9Zp1O1nCoo5bYqrRKh/J3FuAxHOJmN8CimbX+oxRZ
ZKGAuqPpE5Ag6bMZJ2hjhlnYhw/GYGMqh8l8+DcwrdQ66BVqtYe6j5k86mbUumJEedATmF8nZ/r+
1SMT7Tg7Lt0lgWxLbH7QmZVEyI50xe+SJPGkG4HyZAN+/9jw4x/U0cG5NIxCGbdKTMLagxC0ItDj
TpL6HYRmg8Yzmu9flE6xUy/Cg2zi8Tr1cewUkXxrBfZ0Lp3xjk57QC7A9Zg31Q876e3mV5eVNEWR
/HKiBwPlwPlRyFLypZvnKDjUdTuWJyRPnfOgFlr3G1Oc+AXh0Dw9mybq0Bcb467yo1xyZH4X9AQa
nleqQmwZzRYkVyfUF7T80fJqxz7JjtVU9eXHpIaa5smTYcc/1Zb26LW1G64WiRejeUreqKgaGsXg
XBD+D2Kfw4t6iMBuAxZ51SE+nzbKfMUi1ra9IoKC9yHrgGWBiy4wkbDx/Ai+m1ViXrtOxceL5jjt
fY127zfJaNqBlriSTp8yUanOwYb9on0I4kSvjrAe8tSz0G+2v4whAMJ3ogZF+MVEg7v8GaappLiq
1XQXrUF/jXa/bE2unqAS+k7qgnB0p6knuxKMrPWHRsR6cgnzsqGeakGSu4gCSwpO2LMZ47kt6vaE
YCK3XmY3zADkxNCqr0MbW+PX1pBa1c1qVf0Z1lrUPpRxgfdH2EYIGk3EX/ky4xY64SaypHNOp5Uf
DMMkTEK+tOQTlhQygo4mAr1TDsj3wIcomkNHJz5GgNZU9OTYNfikg8YT2VUu8T72RGWoP7DWC1DV
xUAPtGzWzU/YaOGtZ4eYUjnINmv8pzm9L/N0rpHWLKLeSwFY/AqCxqQ3lOZJ9VDYzvTHaa2YO2qs
+Ow0qiYs0SPLkHyrg6rgZni0xriMkuMcM3whTJcKAjs+rmY189rB7hQMtW3tV2OAgzgy+WHCj38o
mkt51LX5IVQbOT4UkxTnFyXvlRy4WoBcf1w5yZcS8+IHEz83huJ2kD3JRmcaRzsBq36F1zPM18pR
4vZkCSvwicHp+IFKIn6P14hcnrPR7BoP224OlhXNDBenaM7Dd7LSjdoly+TxJUN56Tfkd1x19QwB
Uk8YZh8dxnEIMc+ppATVR7PpUy9oEQk94zcg3s+NXT/w1njpTLAZZdWMoHJ3tuVCOYrEweQRMIrZ
f5nkrrH+QPfosaBte+y+uBcCzKoblbt3NorFNA9ICDQurqw/Be4eyu9JlYcvU9wVH5VMVT4b0GTC
cxxlsT9Oba4c5hJrM3CLddOc+SM0f7CpvNyyMRjZIBS0l7xuzGPoVS4TzKW+dm7ar3ZaGXGSxbYf
dHFYk81F9knPVf2njoDcS6rP2o/KMLL3TaU17+M4tE9tqJqjazVG9CMciik44giKRj02A8pOTbqR
YyAZhMAApH/1dtQvmbFqT70EVT0Iao9tX50mx5keCrmZH+ShMN5+8yMAyMGj+w1GWl1+z39u/i7E
0K6reBcJdeFTg4/G5HKLZZeAvRy5RWw6n+Yy6L+8+e4HP6pQkBr0Em/G8ngMIZGbzpbvIEpxoEgd
3gXM7U73V7mtfnmFNO/AvdPnUtajgx5wcucEiuVLmeZkLkVhgJ10MmqPBT7zX5o6Kh50oxre4Sk4
PotG1L/v/4CNDA6BK5OGhwo3RFu34NHwS9Su4e1iHtMdWg0cYhUCkZ1wx7rcX2pr42hgEEmNl/p2
DTqQoaTKU6/yrDTH3ADDbkoyLgVk5p1HBQrUXiF2m1UtDXiT5iECBDfZm5q0LbYFmuUravRTD836
KjLHfM4CIe882Uae6HBUGeWCTqE7tZQE/9mijMjVlHAC9i6MKI6yUXk0hnF+vv/+blNg5CKYX+DV
Ca0KZZjXqwSzqdaDMtm+0UryQ5KEEj6jkcVL7KoLE4HSG1V2z/1Fb/cHdPEFI78QIxZqxutFTYHx
eTrQ0FNxTUKQEVMHBsgGoPRBOf5flmJmyw5hhrc+C5h21IE8NrS5Ztzq0YLU3Eg35nOeBNHOsbv9
YLScgCoxE+Vs3wBvMfWKIxI7268jAPYLIP09WW+904O43fCswigAeRrAenRZXr87kQGuSUbd8onk
gXwEtBlmrhYaFnZQEobriFmi1v32l+iAwKdbSjeaW+T1mnLSchqwcEPQVF1yKk6B4nERS57Z1eNO
rX0bvYAtm+iLIg+EbOR6JNm2bdThomP4/WJZ4CIHE0aXEYN2oK8jcObDNGk2/uJkdrjrggI8MPGb
mp1z/q+hsmq4/EPIcF+yTxm3vX7m3LJKxLxs0x9rO5Q8rJyMR+a0hu4xm3A+QUhI/kIJNHBnBDle
uQtpo/HaZixMnD6AKrqME6zqhAasVJ7NYBiVw1CFSXoa7B6TBwydG/sQOmbVfBzzTu0pKOaweAkl
KBzvZyGQZ4FfuJhv0VHF7QBVnNEDnmD7g2hmRkBJqv0GzNKrO9H7dh/T50Bti5DjwGBZw+7qchAz
OliW39VFcolw83wQctHvvODbz4zyCPQ6+iqQFm/er+PEQ+VIBNIS/efnfm7S79hylpWrqZ2iYadp
RdcixxPBVZu6POMTV3+9v6v/yXm9/sQa+BSCORNwGgpryIXcxkkToOrna6NVqAdwJ2bxMqZV0z/Y
BS1SD2i1k3sZJdKnATvTFtsoGXtomPtx9z1CU3Y8dBKWVBcIbfiFyei31g91MlracZZGTIoU/CT3
aNG3n4dvwuCZPuQyB16fj0xYUsWm0WlaKOIYJ0qOkxgGGvdfzkaIXnYzok/0vTj2y6/4z+0z4vjp
NLFj+MXiuNylDAncKmaHizpT93SLlrO0+hAaGn1ETdrGC63g9WIJ/itdKEOMkKiJvd6Z5m+DGK0E
s5Vo/qiTpNZeH1nyu1jrdmUtNt6nxhMymJHplvBKXy+uyUOopSY4+9qibRfOZup1s7F3OWyQl8F2
IpkGXxbBB9Dtr5dBE6W1mrq3fdRqu/fw8Xi8GcP0p1aV0KSjLpklGmtyp9ZU6RwK2C8pVUFaSNoI
0V8OFcztTfETEhfANjqvIaekTJTSRWChy/HREQX2IfT0s6OdJs216oB2e5imxu9rZukAkdO++W4O
ZBx4S0V2Pxwsbn/5CBnP+W0rHWpbeONqj05OlU/5p0qlh34PTtyaKFC6xTTCeXOsWaTwl4YmAHRa
YusoO+QB/zOxfbtvsyPm1dpFA4bz9vsL8UdmIFwsdE/VVZJTOnJghhPVRQwv35s6K8VpoMBXqZ73
bq+t3QSjCVEx+Z++x6p5OagZtyiuluSHrXygB24cIpL1ne7e1un87yqrB6Khl9S6nvLa1FiA2qny
UzgFw6cEQ6GdpTYSRLJQZDUWGDaZx+oLBWOcVWkY2X4vKyPWyzMGk8RuXC7pDb1zaob1UOWtnQxx
I8uBwcRxXCDutromMQWiw35MoXmpR5jQGJkYT/KIVyQDhenY4KT08X642/psjHUsbMTYXzewwFxu
pkEfR8tPeZePAndtD/CZvZPabL3LZQRHZCV1Yx+/jgFOBmIoHhBkowPpfC8x+Haw7KSvgufZtWpH
ycdAatjTFd/YLFDs9IVqR1J6c2HYtPiyhkzCzyasPuJKCn1M3vCKcyJ7J9ve+GxEbwZxFLnQz9bV
BNEdnF4hO6hNRQU1Z2qovyVNmh6Z8mTvoVTmO+C8jUkrIDkkgMHtc3Mw9H39SifMHUJ8CAOf7m/4
Hn0t6w9ASe0r/Snn0wT+8VCkHQFRpM4hVXPzqU7KYNrJ/G9zGcA/SHKj9GECmljfXySzJYpwZXgt
TVrreL4n44NI5gmdEjQKvkQkVA6eVVEaeY5ahCTpSlHFO0Fu490v6jf4SJG9oXa5ehNWlEOlBoTt
d4osZteRpXwGBSrNfwsREFIjMyp3ovfGvU3LRkX3C0ABsl+r/awbCIhGkyPhoSNifwK/8bHEK88b
4rm5xFE9uYUTCXegoji/+bzCa19QmdBftJvPPoa5UTmC5qVhddbH0cRHzSmcbOe8/gtuq8QEoTYE
k6hWlyxxdWknEElD4dQSjgeTrOC0jiLVoOD26aYjGAMXOLf8P1my0o8JvGhMrZw5/iBjNvpTVYQh
PuVRmgSuSXIYUTUZYnos47zMXSDmSMtWSm0qniMNHc4soRQrp65TrAC/pkTGP6gPHRqdmMuL4wCZ
9V0LtxK9kj5TRghOGf5gkTnbmKnP8Zi+GzLmDO4Abt24VGGofILJ4IwXBXQ1s41w0J7bsQ2+otMT
P3dNkamHFGvu9sgoJerOMzzYJ4H+FQZL4+IA3lG7g1Sfax3b2XRxGB5ifXoxU/j7XooE34Rteq98
wHHCxK7MyLPnoYhy84BravFpIFvD4dGuyDS6QMKxyoiBlXrNlDfAMevOag/54FS512FDZ7pdqOA2
ZzAfeuaaGUD3I7nSu1E/1cxyyql4MsoIxya8GDAPt4tsUj8WCZJDQMY1DFOT1J6vBcXo39zo1L99
CMC7mnnHxzHs8x+IUqaOO9HObj2ZwfUvuMbapyaP81+MNIPvfRM2v+0M74Vr0ifiM9wqTPFsHrVB
eqO330GlhciVWFJ2wi6Mmi+gP4QtJqJSGdS2xNY/55JlRjt370bkXrJvAFgMnhca+OvgNvd2qyl9
L8E3j7/Ok2oyHWgU+6jrRbxzAW4thY40Ihnk4WRJq4yixuCYn0GiIhfF9IT8SvmxwGXrGuPvunNJ
bNy1C6RRpfkDOeDmrmXAlwSYyNl+x8TkkmLy+TgnGGbdjxAb4dBe2BDGgvKjkl29OxNjKYzrLdvH
sUT6xgesH6LYkWOYKppNyVTa5XC4v+TWg4FDAfkDqkomeVl9rqQNEwZ8FOgzshuSNQzvMxXu6v1V
tr4UuR/vjfbg0tV6vYodjUodgxf3x1YRh3TIp4Pej7+Bk6U722/zeYiwcNYXTq62XHv/qQF1U8pM
M+J5LOyoL/hPYnBaBXvz8O3n+f+r6KvnkSCCFlkBEI1mZ+alqF+cGRzFXgcH9nL/1W09EPcVbf9F
7AaZg9cPhL+9nWLmRx9LwaW+pd31p5Ws5NebV+H+XezwFnLaTf8E/2M7k5rI8cN2yI9aX84npSyL
t58iOIQylxKYOlLK1WtLkH/IMblzcAWIbYUKbQycC67SY7fz0ja+DxUTTaZFsnSRo3j90jpZBHne
Nswsqr7/lI4JQAFVQz2NKXod7iQxW4vp7DTwVWC6bvgIajDQfukobCBjBAdY9qBw22FycRXb84Tb
SF4coMD4ozGisKh0Xz9XaBZkLiqzmIz2h+Th78l8PEjtRHPnUqo6AAGD/auIcMNTqLuf7m+SjfCE
QjKfjhKH1GkdKyINBatc0HfHvDp3pVnCEXSMKh2WbTV/Qtck3PmMW48LGhEaLiMh/l7tfZHRa00A
Z/gIQqS/wf1ieDu0gTgw7ssepQwMJowM+bEdGvTx7j/s1leFJsGAFKEpOv7rtVEni/ulugLeK66d
ORikOkZjvQf+oas78XHjkEPv0vA6oSJAU2u1WEsACYRVWqDyQvPYaE7+aOdqtrPK7SOhSsHUhAHG
0iNdv85B6zFXbNvAd4A7XEA2tG7fRuWHydr1/9jgrKFojP6YAUvHoTG+eiIApgpT6ijwi5pGz4Eq
fY4OS9sopo2h2Z8pKZrRwzjWHA9tl7eTV+a4nrt6pRfY4uo6+eHRmlpzD2Z7u6eWH0aTGC4GnLW1
CIiMwpDZFvGSn4gwPNH3TH8hMKqfcCBWKmT22k731DlsYjcrsUU93t9Wm8svQComEwTb9Rma7BLD
DVkJ/LjvjdzDMHsekDcC/elKYVs+DKOsfQUXmcXHbkTZ7M0Zhi6T5tEYQbObcLUKIGWDKSZeGwHC
4LB+dMlxDoVcDccicLTnPEz3RnUbtS4XCnW1jXoM9e663GqaumayWga+rOGfPugdjFLUDszz3ON1
2iudfDSUBBeQyh4/4l+MvaQ+Vs/3X/rWxqfgAkFCw9S6mT/htDC0rdNIfjSNmjc7E+TZrCuOamEZ
O2fs9iQvFygtU2LGQmVfvWArbc2wHEvJVycsKvSEetpSc+3/sIuYUaOTxsWzSJW/vgcs0fVVUdjL
W03mk6xk2Dh2RXKcUqSkeqxTDlk6aofYQsTx/qtc/uTX1SX3Ny4Ri5gmiKl1kyvqIeYFQg98dH9N
rzY1/X3Y14Vny1LxQWICsXe7bqhl6zC/l7PKmrfTXpzfdIy+OscXwEOWui1P1R8ohIX1szEIMz8V
eV98tbpO+9wOhZ55Fo72llcEdlziT102fweoe09a2dLduf8ytqIceEhA1YuuBUju5bT/J9s0Ultk
clMByciMND8NY5q+yGaiItaKOt/XcZaV6gR9vPghS06ou0jjF09abKnNYeytRHi1VCnpzha87ewA
QSUd4dQZS59p9aPadFFDaSzLT2L5ee7zdyUy5OfYaY3rHCrZkfTgDx7b4hBmdfbt/hu57RbyHviL
GgbBiBs/QLNQI83M6RaGivm+L9JDGjUeQKTsMSsjYG+obV7ur7hxtkEH4XvLtWkzDdFef4IwHFJJ
q2vHd4IIALgjD8coU+Q/lTK/Hd1AZ5ekkusMVWNukNdL9dUM34vJqR9bueppUtMfoHx1O59v84Fg
miyTRnS31olHGmskqbRgfGB6mJlS+FFhQDV8EaNGsfH2t2dAc+ePYVJIWv76kdCgUvVgooQOTUCF
YE+LA5I4Bj7PwV4NuGy7VeQAjE3A4t5jgLkem8glrHVb6h0/N4w+vnQDFDI3mLDGcDGdmkpPNmOQ
6Opghy8ylo97h3UjcrE+aRY1Af9aA3zofdikWMQR2ZbEwYYYcBRaVx9Ka8g8SGt7+t4bNwFAcB7Y
YmALnWUVo+Gfqsq8FPN9a4zvKYZ0VPXjvZnn1lPRbIGkRULOBbe6b+ZBYg5AYeKHs2PGVyNUypc8
1gjDcmUF/RGxobdj3YnCNsNcJAk2kBUjlpKtGlLFWaP2P1Vum3dVLoL3dOKyPWrn1llAXxZFGBov
GJqs3uEs5b0zskf9qZJH5F3RO27oSXoy4sY73dmNpZgOotrNeH/RBV0tJQsQMNpsan5kgaI/ipHJ
By0zQ/pbRW2aH++fu62bg9YsNKslcKGusVourRUxCpSLfJCd9d8x1xADA3csp26SUSOfZ1GW07PW
jAK1/bBBIGZwYE8f0lRt6MK2sFmPk1zJ2c79vrFrbYAxtKDYS3RrVjEOAZQ6zUMo/JkuNV+FHH6d
jEJ6vv/0G4s4S1lH+YY41c2kTI4CTcGv2fSVSg09hU6hL82g+++vcns0loYWaBxw7NzP69SzDWql
1xfgYm+X1ZNk9s6MZ1dsAn4Ryc94DvWdYHob4Vhw0VClkWKgfbE6iylKl1aroLcHjy946kw9P02x
U72UQINcMUfDN7hGheckRrvT9N981OXCp4cHNHsdxlsl6LREHixA7tN8BjVWMUzSTE+FcMskUnu7
KgLq7QZDTu4NBuE3USd1TCb8NbDcYJjO5RQol2YYrTdf7cj9LM0oFUFicsDVXuxVhDbpEVk+5GV4
XrIWvisa8ctRh/Lt7w/VUhpFy65n4r66BnWrH1J1BJGJarb6qPYOsOiuRXe2kZSTkGNjp0t5myYx
aYRIg24eE2MUd19fu401JJEJ8woIAeLniRk3xwmlCW+QgukqJfrsIdzzVtdyHdzQwso2uY24htcT
P4AZjiraiplq45iHuMQehA1VHRcF+M/3j97tAQe1CHxhmbA51CmrLixgn571p+AymXH0NLRj49uV
Mu7Zat3G7GUZrlgU13iJa1bwrHVoXMLtu5S2LlWepCjlAUoiHryymu6NADYXo+8FhHY54WuNZCSS
dUJjHlxm2czObV/hx2TWwSVS6j2k97+556tcCdlKxvrkJDTLjRv6moLZmZ2bTXSVZhtcZoQ8h3WU
+xQZpGbWu99zXo3ToUR53XTlJkOLqDe64mchnKQ4hpZRoOA/TfXXwijz/40FTadTL/q5pNOQlb8i
1oUrVo914OlGb2VeImrwzpNmS9YHLeSbqW4Y4lfrZiLRLYSO4j7zyqJEYTdXUUc7iD4NgwOX6fxV
q4P6f+OcJuAJAXb1KEgB6CCyz2gbL4xWj1hvYZeYzmy2ore6wavGoP5gSIIWVy7CCK9KoeVfRTEi
kiWaYvgrkrC5gCsylENUOApO7WOfQfiQRfo8CRsazBs37PLCFxMdJrN0Gtc1EwzEvAhwQLoGUxse
GPUUfqECcLi/ys0WAmTLCeQMUnEBFl2FGTmSkCjoJslvwYR91uVKO2RC6R+jgDv9/lI3J/DfUv/U
IljpBq5sR8hAGAboDKtp46M2NOqDKPI9EMHmKtwD9JOWtsA6pxdZ35voe9BMGzPnjIqkdCzgr+08
y83thlwL8iWLzidEi5uudyWcJhlsI/AZLqrHwOoyT5HU+Fvg9MlVb6Z4z9tg4zvR5UY3dwG+caGv
Lh5GYa0p8Ci+YuyNZG0rW+cALJ4bRcNeVXQL6OThsJpnSsEUc9G+f30VlMqs1sAyJV9EQf2ZylLr
Dksz7Z3SJWJwaW4MwyHO+myE6ihGjkpkdlcsA8PnRE2mZ7WY5JfJ0LoIR7pJ6t2yVBP7yMEtfjF6
bvZGXxufnKiEzsoSb/kcq3ejCDOZOqhsvpUXyZPc9PEPyJXyjmyQtvUJWIJpB2NQ4DmrG1IJUymr
TQdilS3FDOGjcHS4kzVKjLmBK3dJh8kWbhvESLTOuF5Jl5ChPR7hSmf/zGNHi560IpQGFN8H4xtO
QDCmIqSitEtapM3sMn/srOMoEzwfBhR7Us+IjCZ6UoIpNRCLyc0EGVm1M85SHEutB+sg/VlM+jB7
7WCAV0QZsyDCoTCoHQ2rr+tTpBlBSatbBmsBzkj8pQtcw30LAnXPIXrrK5BqqvxDXYTS9OtdIxmJ
YuBeQB830SOCbT1ftaCGUHo/imx9hQVWjXoQYuc3UWRo1dEo+iLwa10qfveGFr2vlGzSXRMB+zdj
vjgJAMyWqxUtTmddEikDIh+05wM/S4YU2qFQXUPN8ncg6Ybj/ee6ydSXpaDC0KmiZ3gz9UZIvQ+0
gOnEHE+6N5roPuRpZh9nWQzvWhpbZ6nASqeeTPN/91e+ac6x8iJAR3ChgXvTHx4ixCole3T82gGi
6FZzalzinLYA2o21J9lIMqpmBrwuN8QRFH65k3lubRzQEhTuiEIRclYbZ1SEzHXaOr5RBNF1jEzh
oQaQn+4/5db7BcEg07RFegCG3OvtiV6mGIxAcnzdapC4w49mOGdGlH1fuHwXSRp/NqPVeoDy3twx
4P0ycVquI6Yc5IavV5ZKwFs4bQe+MQrtXDWafJ5AOYEuroq3dgzI3znLnAxmafRellf9n+Zvqw8o
/C37NbCb9F2hysVDUffWqamGvcpy46uxVUGELGLGt226eWnRobkSXlEUb7/UWrgwPvNhR75v46tB
q1rqEsbL1Aqrd2eWsDkmHQE6bbDTv6E6jOdigGF7rJrR+SGUXCOuGUV0ztMq2NkxW0+4EHX+wXWX
SdHrl2mlkm13TMGuVdkbZ/j32niQdRhXh/s7c3mG15k1QGd6ARTozKToVb9ex+lEWjA2CK8Cdt8R
nPlF5MPRibvpgqfJnq/2xhtdqGrQRGl1sJtXb3TW5lhXozC+RlpVH7PMck5VP5uY6pjJZ61Wa1+1
8+ZbB0doZ3PeVJgLDwmGCsePMMfQ7/VzTmnpIELZxNfMBOM3KYNx7rIs/QRjVnvIRPMXfnyw03D5
F6FXLxcwJwJcmFQwmFpH8Dk3gRlaWXaFmlAFR3rLEhJCdhm2rjXa/XTs2jJPTl2clNolmJR2uOYg
2oCtDVH4NcPPd3JnVOJ+w+RXDXfQ46I60vbHOUR1esPN2rLtXG1gm7qtLoVnRZpMzW2cxrAJY4b8
YYo0Jbs2g9lV1zZqgs4trQ7T9Bj1yz92PsMlkJzYH6q+Ud2qdOJHsLXhNxPf3W9BKI9/41DGpius
wXq5Ueeov8FbZN8LzArCo4kYUPRoGPjxdqmhPzOgFY8WGxayvpDN2UNruf50f79ufkfOPfUtiNWb
/m7tFEo/ZmgW0CNn7pULpVPcXHVGw23zsDLP44x5mzfBCdZ2juTGVUVRzcL4ptKj+McO+U98Q68l
Rso8j66J1WfdORvSEBxjG+rGc5m2zXs2/PhLAi/9gbS4V9+h7cpc6/7j3/ZJ2cf/9tSSjxOcVvdV
rGhZP2pxfJ2TtEufMoNrGzwjE3uIJIQlt0dRVXgS7sm/YKhPHyf8iuQDHN828pTaGl7EoCXSTkVy
O9bmZ6FuCO4e6T8oMqtwZU5jELYdobIs2nY4slBbeUNdwWyZGEIqrpMrsXFWlKHqvHaujcw1WlMv
XDvTlZ2qcus7ASlGUEpjknODVNF7ABO0A8KrCgvvsIw5j0k1B49ZBsYqyE38WaWiOMQThMOUofHv
+59oedT1oQewyNwPvcfbAiaYh3JsnDy8FnpTu7Y0G+8Ckuqdc7CRiSIwjpEJKDU25XquPttUgBCt
WCWk0gT2hCYKq5zGWuyFzu2lluEpo13Q2qvkhTK0tQIn5YpIVefY9ZP+pCXKeEDDot7JQ7eXotnO
Y8HBXdfPVdiTxSRheE3yscPZStYPeSGE2w/93lR4c8tSzuK4hQXmAjZ6fSM0YxYVJfaHflak5gO6
M8VRCjTjkyYV7eMUlyiEyUXmySiEnrpJgemlBdmX+3tl8ziD+F8olAsjcF3t1jiLxZFCItMrs/Wd
MWdMDlw31YdWzhKUTLCMzc9TqkdgulPC23v8NEpxKENt/F7qiuS4qlloe4bUW0GWHbwYU+C0dANP
ldNcWESR8MrdNvxCin0Cyp6F8mcr6NoHJDVh1KojRnD338a//uTq6CAaRSVCPo4Xua69/iR4Tg5M
EKX4ytQFDfoa45RfJbj0n+U0y98Lta+fh9nKimc1GUqUS2q5l13Yfgn6OllDUep0nfWMAk7yWSCj
m7m5JaSfeAMOhVeIXvmkVc4cuXFR14Mra6Oke6jYKP3BNqOZroJUNaeh1FU43w4Xaz1WLWy8PrFe
8ETIjKsG9w+rqajBtzYSUfuD8UWRPeSYHv7B8neg8s+s6ogj3D+oOjI3HgpAEbD1OUuek7mu/0hJ
XI5eCQ8AgDx6J2gj5VGiHdOiDFoi41z+bG2lVFwE7Gt02RIt/0hpKJXfWtsoHwCIttpLKKb0mOut
aB/qdkp+11Fm/C8Oo/HPzge5DWWvvsfqiFThbM+pxu4cjfSnOsTWcW6s2iv0VFzevBKkeyDrsDgZ
cK5jTD9TOI3kQddZB/RmDPh2FeNgHYp4Mj7eX2r50atNtsw1Fq9MxkPWukwp2hoBZqmLr0PplA+d
QBnBLJvycH+VjUiG+ie1EHMvBKzXF6IFCBbLgSm50hLvv+pBGj8WThCfCtxzdtLMW21SgJIkmSBb
ABPwX6sATXcWPV8jTK6j5NQ/21EWP2aYhV9ktF9e+qobP4xNlf9U6iGuLrEcjfgsjVpfHUfdDn7c
f+6N0MG9+/84O68duY2tbV8RAeZwSnaY5oxG2bZ8QlhhM6di5tV/T+k/+DVsYgjpYGMbluBqklWr
VngDb5ayHmmN7eQosUAYjy35Cdg38ez2KxpEWLNcmPg6Z6vO9H88q7APPulOEeO6tGOIGiBU7wQ9
hFcoVVtrSdiitXWGjAC5AwHk53gQfYCHSfz5Dx5SDuJoU+5wxRDmGtaYpwyzNKXHJNXKP8Za5fCP
RRp9Yfo/r75JF8o4iJB7e9dFvpIZCKCRO8QNsRBpJ2a2YUK5m/pG5a7YUSfuh9ef7x5jxo6iXpG4
dAvzme09vOBL3jv6koQiiaAoAxAcP6lmgWh3H5nInjVx8U6Bg/mtraL51o1NgdRahzvreSqnNuh7
NdMu7Tq2Bx9671RJbiJEBjb73Zww1qFKiCEh+9e1/HlSnOk6Ra73lK/50Sxt51VLwT2KRfIQ2Z16
eRcVyWhXddMmoZ6M6r+O0I1Lv8KCfP1N7xwXD4FZeAwECzzDNkcXE+vWWz0zDludC2c21lM6RMGi
ZksQ5VCuBhQsfj8yAefgmqXlR4t9G2qnuUJ1s8fKtLKK4mTasXq1NQbyNkIuB1F951yCrUV4Hs8F
Vtw2FxATyxS1mNKwWTrlcczc4XlNM2UJCrL+/lIptT4cnJCdDgNFoRQolugfhsovP1sDoleLNU6I
ahTiTUvm/bFz3OURWVE1TNJkeLTszlWY8GXKcH79Y+7sTnlomGfJo3M3nx/11XZK1aaN2Bjl1XTS
L2Or1O/0tv3x+kJ7exNXCbgpoNeBAmz25pKDMhrl8azRGn4LXOg/FbjBQRm1twhJP2hlxD3oIm7e
ZIQrorHSiAi1Dp+dGQXR5JwYpjiige4dAS4DCYABhXa3SRRLq9Kk52GGfvzY0oa+Mrt2LmZfpAIi
o9oEqYBbfbBP9r4VtSpIMeaO9zhsu0KJBac+IoliRu9EM5WBq+ELY9fLkYnzz2i5yTgk/51WHjQs
AuumZoexYXSx3RQhJN45uuhD12Zvkckf/idMC+VH6CMotM19bJ4M+o2Ozwyjf9egNgF4dk2+ZNmI
mqSTRs1/HVChb2ocDx+rokdzsayspvUnr3GOkvH7z28xl5HZBHLFwDL0lweJI2R2S7kUYWO4WBEN
kXZGa7g5aBzsrSLnZqrskN3PbVxvINl1YjpkU5WeMnRRzkubN799MNnGBl0bPjVE7rugMCRz0vct
koyrXVzY8MVVCK255QK2xe8eTYY10EnkEJihzV1BJ9xM76YpCx0FLH1TdM1Z1OWRgNT9mYE7RQeI
46LRbN9OA8ulH8q4z7JQ7dF/9fW+XfsAfQznbdQzmfX1ZtbEeQRycgTF+FmDvdzMTKRIC+ScCJLk
dhZsU0yhLJmWIfggQyYine4Goz6I+dRgC5L4mbaa3kSRFdfdlX6sbfuKOqv/NYU+fK6QBx1PUzZA
qeQ2tRk2jV35rS17DROpNkbTMAETED95dZoAfgUm/oM25PzWQj/VDiBFmG9NL0k/tJqNXkqrewIk
RV0a82nttQLbv7537TNapQaQ8iTWlyvfq1qCtFhRbrei0S1gMHemgKGtlX3gCinNUnSlmQZ1o5p/
rUYNXXr0LEJOVi8UgGYhXMSELP7163vlPgbxKi3ydnpnKBlu5wvA4sFTGjrXY9Vn1wKb77NeN3lQ
O7l3EMz3Nozk2sP/BatzJ5DTREsyKcachjMCpz6IVfurmQtwvs4oPsJJwaFt7n4bi8slyDyWGEsX
DiXoTQgZh14z2pw0GeSI9tAtEF7U2sMSbtaVE3DO9uDs3Tf+gKtQ0NkUd2Ca7zo6nehROqqyUHNr
qzileWJ+y4QdaZIMmKMUyw10cRavms4gXpxvetwiU/76N73PP6TZBukOhml7wltZkitdNJJ/NFkV
BWO0xJ/oRReP3TKVT3avtjdTFwOyMvz+g7X39hPlJmMOXvs9olwAxFr0ibWrovACiX+UGsomqrjF
UcN3L25LpzObOoRO/PZV50pLiVOynyJEhM+zWzUPtVf2B3H7Pn9EXptkCtUTOkIoO728g4rFWDm3
dh7qShnURVleI/rvvtoi7QLs4iAX13beH55Dsmjlke6lMOKsyBWrBkMT64OOMsAS2w8Z6LdPblJ1
0VlGg/lkxR28Y3ekm+OLNleexhJUkUjTIqgUrAsf7AnZsCCCqP6YqfGRWMpPWN0m/tJZlhMsIKBc
nJt3MsdEPHTNuMtinAGuK/AXkDBMBLBl6pEHf9JQF1TP7dAMb+NoNvsAnNdYn9OhKT6pWDD+Dyvg
cn201bS+WbraS1lrYWJSnGbO2YZil53UMXUhIBZqU98K+l9KiE9OMQauK/2gIoRY5nMZ2V0ONjMb
u4NtvLO3ABqhCOLI0hN9ypdf3aaTkS4Dn0FDDeSTWZqeb6AjfaDB6EgVp+2LZLyKWSdMBxCTmxe5
GmnDPQ7QyHPFvIQpevGaX9vMx4DmKZV4BNCJ5vaQtpb23mpqUwmMnPGF31mSyqYDyytR81qmKMgc
tfoYxauJqAeM9NmfB7WnpduZA8KGo1v7OrYH5cUbACcGWVwVIojnxX1DPQKEcbEbdQ0GNU+/5b05
MIpc7a/lsBofrHqZDF8DIpf6apek2TnXZ9c+xYNidaeugNJ11obW1k/TyHiXLosz/1ULozSDcVri
h7q2pt4vU039t23S6EfZRPazZi+4ODiAYj+lU2F8hUKPRGJfeY33GFWIN/sNjc/osuTr+EWsSan4
BHGUFopYyaZzOUCofXJiuoN+PU2KOHlYKX8mw1Lyy4rR2G3JC/W7G1XO5Cum6L+W7bhwfsFuxmih
oIru09lItTeZ2c5/aQLn9YsLAd4iL1iMo3J3pztGFQNEi6egyX53yy52ghMRWuA30c1IM9MrPWWm
iINYLee3sk/47HVZzcSsr96USj+cemYogeMM+kE0+1lZb3ccaCdZUIHjugfgx7pR5tPi3hAtMcyz
F49Jc2qzrhXPqze3nCw9SePH3POm7Fr2ZAco3Ct5+tBls7D8vvcm7wpMK1ouhjGhQV86SKvk6CBb
vkVr3n1ibLIMP1RNpH2AUBJt75Lt8lkdrK7AAXZNkIyPBfyeWRnV+kMzuGNzqft8+loWDvYA6J5r
9RvXXb039rrY5kkktniXWUr2j9tg8AoZw8xL/trc8cv7clkCpXOmzFdQE/iS1quaX0pH7YGLLymF
yZqY5fQBUjkHZkEYvQrHZajDqUsHbIUJMPOp8BbtrWqs2MU5HvvsIJjsJD4UFxLawzEnMZBXzC9D
27FFPGeda++mq7jktnrZen5PjXWaNPaAknftKSHTPVh1b9OxLAIVcMsZMG3Hc1EtAbtCcW8J8gR+
ZoPemPKyPqXNwDRrqIvALbso6DvSUVVvpkdUt8TV6JYjiO1OPsL1TDnCb4Hpe4cjQWM9Y/TBD4Fa
dprafH1W9Lk/M4uynvtBnVG1L52LZR01gncuU11qWyAGqUoV0k0Ud8ANeEYjN7vqVZeoy9Qgaz3z
IqUar6/nXDvtSi4qZoZ0QvjUd62KuWLUauIDcHPzuX+PsA62v5kLBtvvjJUZsF3m6/ssHZHcd1qV
SSaEsCH9NEzK+q+hI57QIs4I28mP00itfhthBu6fLEYyJKmk75o1M5Yrk5QScRVRnPO0XENjnsqD
Vfb2uZycEd8gidzhvPiDslwg2eNtmCkMtwDOflpyT8jbY/DCecgdHJmtJD3KBLWdrFsyG5i1W6Bf
7xB0IPMnp28T5RZHRTefDRFL0cTSs8Cu8EcmCP2+QRfaGpevs5XOP4hF/Qf2DcPVKl80THsTo/fO
thZZ7QPZZq6fIqcZ/14AmjHMczLl4s6C+X1GTfrhYOvs/npZzZJuA6nezmloJ0+aHsNPb1YiFThS
ZtpWVnSABLTSfFoMbCwgf8aXptbUxzmKdeFTF1sBfDDzecIrJeiUUXnrGbNyWd1B/Rgv3fQAFkX5
xzC7+ZoUypGmz05ajGAeNxq1MzDUbfU/eKvTeQmQY+JIccvWMrlOjVn+yOY5/5SWinbwknaOMgQZ
qcRE9+S+3ZjkLZySnvWgTxXfChgmbVCPg3gXc+kfMQ92F6Mh7uCDjSLDtj3dI96PcZ2t3JZ5yE60
oHBpQaf5ASk26/L6x99JNOGqExolQuteyrFG/w2RGJ6LQfIcaCv6zfViGQdV6d7XkhhndjSPw3d7
eQPxhKRTSUWNUAA9adq1OJu0iK4xidApqfUjjN3eC+S2owsOJW2nnwoVRWAPEt3m0h5OFpnVWcFH
3UdN4/ebqER2KQLGNEbDinvT2DSjyJmLWD5auvRPMFNVpJddTL+KMT2Ib7tPBVCX9p3kid1BA/qJ
MeuQKzezGdM3g+LNN7qW3b+lljj+69viaKnNB8NsRkvmOON4IcpycVSX1hpc4s9xlP62sj2dda4F
m/8xLQXb8HJvOGAAJ2i+0S3Dkifxh8UQAWYv08PsEERef6ydG4K2CEoIsqBmfiYj4S+ZkCJ6PQNT
At88H+JzZ67Zc1KO2cmx1n/bIflhdtp0cDHvvMlfl3Q3OcBUrVY+W6t30+wUehjudvPHGu3UkeS0
O4IQ7D0f7QIwKz/RztuUq5UQGxW/j1vj2tWzgkPNY9525mNld6jPTvHEJbg6B321vSeU9hiy60Jf
bQto5V+ufTdELh6rah7ayUDvtV71S2xN9cG23IkjeGFKYS2GW+jcbrblgn+r1vWklPWo9KcVWcbT
ZPQY55lpGlCq2+fX98veelKUVWLYMA7YzoBhB0fDWKHukA9jdkn7af0+ddYXs+/1MLVH76Ae33mT
VGd0ehiDkq5u+eapllZKISTWJEnQJLZwrSgx3rkiLXnkN7K7FN/q5/15z6Od6xTeImyDkOA7PRmV
tTzT9bHfDS5co9df4g7Ay0IHDcEulDgYqW/nAZZd4HpmR1J91NMu81IqQTNX5mkGl3FVNGehEFkh
1kJQexZG0/9VTnkV6FqjPMYxHe/Xf87ekzP2tcEtsJfuJlFGy/q1p0OuQvX0vECAeyCnU84xndoD
VMrOcUR/hp0jrz2uP/1luBnFGE3OCLcPL7Tlqenq+EFLFfUi1rg4i856Nyt1dgA+kUdgU2CDCuAe
YlxP//Rny+eXEKd2ZYGw/aLcsq6Kz95S5e+ZRYgDveLdl/jLKpsna9SytvF/UG6jnaXU49ha+pnX
pj660ICXXv9ie5Uk+Hy4r3wt6ea9uSKGqFjNHvu3GzQP5z9M0a3bhBTFaYxgCJCKesa7Fse2xz6a
vb+0NjedIF0NoGRt9Nssd6oLCBdyWkGZcVdLG4LiPTNIzZpFLcLedorQi70jU4nd14vEnZSvgbq/
rVgVNXPirGzisDOsOXQLQDSulfTPnlf+wbCOdwolgDRJ8qU373YCUZi1LSBad06AYOpe9VCM5cfX
v+DuQZCqb7QfaMxvrwiECDzhRkCjI1w4/MVZcAOxc5wGM2RwxyLtgiFPDqy49t7hz8ANfIfraasT
AjhJmx0EckNziTt6g3qNOSxvM48gDb/+eLtLSVEJ4hv/ty1GasJngX4Z+tEw8IJlyTHb6NTyFiHf
dpCvy8+xPd6AOhDphkByD+xmgiZqtaVWQ6C1uA6DqyK5MuQXRFSzUzlM2RcKMOtzH89/0JIGnGiT
fIJkkWyOl8FsmhHQQSyaKJ403rVGcuvkpMNyMIDYC18UWLRLSKfl7OzlKij0a5PlctQBHqMFIhT1
lut6fnAHaHsbksJRKhHgtgXr7+UyzqAxbvWQLFOEtcY+ElUtKNp+XDTfxqJKPETOavxgQMYgVaza
3JxEt4ziWharJftW89j4TAJ67+R4DnBauTcSvy7W8rtaraI7097Uj0ZBe9tMiihT19BJIYV9+aN1
fU1mDNmUWzWqS7i6ovjmVbpxtp1Z+4MD6wDdZ4qHKOEdmhCdLDGpTUFDoy7dk4RR+amtDtemr8ZL
ni+VX9Z1dsA12/soP5390G6jS+9udhjIRi8RKnAzJZpGtB81LDAxgjjnlvLedhfoClCy/uDoSjK8
TXlKk27bmfJ0eDQ6nuWho8Xmx7wWaYASt/i2OOuX14PEzsn1fja9WYWqdLuzy2zVmi4D5qZUKCUx
TjDFo5HG2jPedx72klZcfrR7s1mvQEuPCp+dY0VtSoCnE0mnZxuhnAx/Kxxg49CaAd/6mlDBbKKA
qx68zt116IHRCZM4k23nwqwjO2k7C5a8yJvJH63JuUzYtn/9/XcpHSDB7qnkV9t3mZQoSazmSBMT
paSQYTOiVgtgUOa9UYjsfB94MTRBLD+Oyv29B6S1SD7rgXO7a83oDLvsLqLNKoZy/MBAq4VuIo4u
5b2Mh3oY/XIEaBzO4CYMRviiOEsLZTVJpCTrmrade4KsIDV2m2WljTlVjXMuM6+MfKgp00z3NpkY
lqzG4ASGqIzmIJnde3JJpAXDAFrzrpldu3NsZTXs+9JUl+eO7gOMgPkoO999cgo8igUJBuX5XwY5
q0AgsYGscoMdoT3MdKZDbNHqU2xD8TAKRQcPWsbPoG9m30uG8ab2XnsaJrc96Lbs/hI5e8c2AYjh
Hc1usgZl5NC6t0JByeRUJkAY4IVbaXuq7MWxH5AgGhBxVFscp3UKlXODSIu4GEANXD9X7Ck7+Ek7
F4AHmh7oiqxF7xRJLKCVYrHy6JYvaXERoHSejGzWLhI8+AdfG0yaVLsAwH+nC1yudYS4WMo+d9Tk
bPVtdlbm9oiAtFNfI52InjLpBMKG2xttXqrI6Fp8KewcBFXSNvHDqGo5ECARnZo1+/Z62Nh7fyDf
eHU63fo7hp5HMV0XtXTmtaH4qwJpiKYacZAZ8+L37zJp1ShhRpJcvO0c0J9o0aaKFUTM0ujaGV2m
+KYtmqexWy2DTDTRDD+3kvWv1x9x5w4lzSYqkpqgtLTFWdaIqfcY5FIq4cNwFYMiQtdZ4scoc7G+
QIIgnDvjKDExdnAEHoQSAgMhn3Jrc3MnDfR2jETJ7xulMs9pg/hSkCZosTD/qCjHIHIO4YCnt+Fn
RiK+DcLFqstpAclBxYy46NXcVE6QUJzloYeqkfsDLOg6aIVYhrObFNP7ZfUUsCciBymqpcOc+Vhx
ZP/RXpyZrJdrmV565I/+wX0zjwP4vuKL2sM8edd544jLHCCoh6wRrhOMhLD4IKXcu94JWejOImYJ
AmkTtxwladK2aWg5K0mNqPzs5E/t0niX1snoPJdJV98SL/eY/zTp9fWPvheagdC78PMJz3cKq4UF
ibzSWkS8dT09D63RX8s0OkIR7B1Wz6AXArZKLiW33i+dhbpkvq5OXH1KmxUPlipUcKqYPkeNhcVJ
beQHfcWf6OpNrcMl+/8X3Owq0eCaCPEA1VOntumvd2UgBbrfxjMAQf7J880FY6QCwJuvR+h8OSmT
ktdf7e5D0wIkStFvpHh9+dA4i6OjAi+NkNG0b2fFE5d0jfVAaQ3Lj736aFJ6H6Lg7zBMIB91kQz8
OWn85SUrbZeNCZox+JeMGEiPJso/sBLOdlQcFUH3oeLFUvrm0eoMgJGXSdlm16m+ruU6BR5qSgGz
O+O5Y07NOy6PpIJkh/3lN+WhpHQzIztpYbH5pi0ZNtNNvumc6bzPyAMPCQjl7KZRMfqF3dXv85ju
n6d0GFAV9m/7HkvGMIhSjSMKeXxb+OWd5a6zPiShYZTJ22Reqyd3aJv1lgFujQ528N7H5Jwgf4C+
7L0UVjd2k67gZB/mcVw8G1HX46YSze+Kus8O7uu9pagKUez9Sb7YthpnM17MTBSAW22vOfWZi8kQ
UgXnLkf9+vUjsbcU/S+sylwYZ3f0NlVUjRr3MGPTJVUeF00pvnfG2J+cxZg/vb7U/emjB0avgRRM
Ct9t+0bFUCoL1w4Qa2pPpeO2sIwpvuTRlJ9okqzn15fbSflYT9qvSRM0cj/5e345faLLljSe0MxF
KtH9NIoq8uc1Ao2slNp5HIYFBJptXHBkWE4YXeVPDTZWwZxrxkEb5P42odUC84BOCABz3FFe/hC7
mJKxGfkh0dRn77za8gLDpjZFtsAJzHmx/LRVwH5Xo3Vg6LHTrX+5tLxsfnkHiBwV1jgsediuqtqB
1Oma3jqrVp6/WV00+vxGrOno03qGQFxqwggHTAWacCgi9dJxMfe8vdY4Chw7twFWNGheIH7IEb6T
NJgHhlgj9XmoV9hGVFVnX3tlTS/ZOFPulUXzaIxddurH0eWjieSa1ZP6B1tfqi/ikEeNe1fDd6aG
XQV7JMx7ywmiSqhftGHoAxt3s4PvsLf16fVId2zasneQklGNW1pIEKnyZv0bKYVKDVzUaE5K1zgf
KzoJBwFk9/2SwJCsIjuNx+vmOjASE60KS0nCKBuKi55odLjSpTT8QYvsU21E5tkSxK1a15K3VkvP
FgsicdA/2HtqMhmJ6SV/pcZ+ufnQqXerLoYtp7WZ+68qevvtuOTVBVmN7tEkgzsSGNtdkPeLQSf4
oDsqh6NlWVR4xE3NZWtZpVp8WJSsfHQmJXlfoA19kKrtXboUOsgtoPBABN1EmDoZcqPB6DYsB5Qq
nGnCZbCaMaqrhmyhtB2jk8hM48PrgW33KUF3SPznzzb/y9eaxGT+2YjmkPDG+cvcJL1fKUn2PFkR
w9o4PepS793yjGp+cmOgNm1vWb0VpdpXbhI6rY373oRUjFaOXxY7stDkL1eMA5M8WKiW/apYvr/+
sHs7GRUnJOVhlhDPtz09a6xp03vYWEbMqXAXjDVELjUNtaGr0tvrpcQ2K9SF7lwwCpje0C4zPlTj
mjgH5bqMlJtcR6MfC7sOUTDEnzff2m6tOSnmIQ4L5tl+gcDCx2ZS1IMkY3cVqkxg3AaHZovecnnD
buEyK1rS1vhOZ+5ziyTh3wfvdOdCok7HOYsxP33E7b416Hu0g7TIUStltXzaRLQR0zXt3wxqg4/z
QocgVN3E+YeTW+RgXxFN9asRdKlfDGB+fSWJVuEvHpvRxzZ0iIPVxnMcN4jW6k9DNUpvyTrPlaNL
Xd6V288gW3UE0T3jr4I820tLjVLcNlsvUKZkfcrmpHOv6ZCa6kNGjlOTeur9P3GpjtbJcWf1UYvy
5r+4H6Inuy7c8kQuUP+2/YC0PyeLQvAdYNldG3OCh1FUlgKoTImny9z2xiUBS/9dL2r1/VytR0J4
e1uFzIWGIjoJktf9MgywVRxlROQ51OGlh5YeIT40wKF99/pm2eHHoc1PAgVKiWrxbh6G3o+S0AWL
w7LICteHJJf8l0S2+blb9ZadUEaoGUJNiv/TB0eb3yiLUT6gWSTGYIX92j0bS507Z72UNQn0zvlL
4tggBBpXV9wHxypcgajQuPwDyt/5KsasV6/azIk/2W7WInywluXH2o0wFPWZ6bj9w4SimHeuhxq/
NwsaquuvmE9Ml2lGouFh6d1l9Rezrh9B93mxP41a/rFaGt1+oybZ0NCGHWJx1cFK/OvwH8n/1yfw
04HWitg5dw0p0hm+TBt/PHiTO1uX/FfHixHY3F0kc/Q1r9elh6GrLkYIett+nrquenh9lZ07ibkh
AZNoRXNsG6dGL60RAGDu0mS1+iiaqX20q7QLizUvn2EffvbqSPvn9TV3igjKIkIJuBDGidsJdz82
nV7WbH10FppgLs3y1jIDPsEgSQ8CwM7lB3QA0jGzdCSDt6GLSz8r2hXQ0NLW3xrPHfmm+fIRsw/v
bRR71XCQJO6sB2+HnoG8ABl6y1D6SwK9RG4MqKQEIhAZCwRKCRm4tIVCwypWDDEH0C3V7PPr73Nv
UYYSMmWi4LybDeLSW7TLMEa3PlW08zrpX51k7Xx7aZBmbNYjS4idzwd/g3cJc5TAuu3St07aQVBi
PjGIeiLfjmX05m9bZlCnRnbwBXfiFmBOOrfckz9zw5dvNDaNJlZbif+oWxQiVEzxwAwaBxfpzitE
shMcLOoiEsy9TYBNSNiNzXhVqAxRLq1Od+KjPXkJEGhPrPW5EXVsn17/bjsv8idCiFqTdi3YiJeP
hmGs1aEmqNzayWzRPFyVS95kjAcpdg/e4s5SzFWAQkguBAOWzfMV3ZIliJYBWGnH+uJQvr4ZGyMp
g7Y4DFz6zieTaS7FixQXu+t/QwG1FX01itBBd7k6j5EGHdNeVWv0LWsUtp9SRn4Tg5P+m5blUPqm
Ns45NK3C/JHnWfuGiNusJ0PAXD43uY7G8xwn7sVcXO0vuDyuHSReo3sQrwY4QsrUd1+1UVe/G25s
Y5hSZ9NHFzetI3fyveciydLp7NPSuWu1mvNAh2BW8rBJPYHY/dKcIqxEDiLy3io/eyt0PbBe3R4v
k5vImmNqcMtci4dmQuLGM5ajXtjeKqAaYYWRoJJ+yHvh10AVa3HqGmMRggTsn1J4WUFX90fmiker
bMLh0LLMpHdFmFpACYzZTi663ap/sLllOJK8A1Kc7X0CPB8mO+SSsClVJZgM+kXM3+qLCTj1IE7I
H/wynwQrQJBADPf/iVu9fG2gRuauW7M81KI4FQHVhDhHdul+GDW7jE/GZDkXlH8fDCdPDor0+yNM
lk/b9GfnEruVzRH2yAttdTbzcK3MCmOnVPUNc1zCRBmWg+Jl7ylBLTLAciTQdosLSxCfq6i6i9BI
ILldky7rhotwZjcOigoC/TfdGdErMEsjCvt5gYD7emDcXZ85M6RnMknIay/fciryiUk0b7lvrOrR
XKf4mf6p6rudlTyUyZw9Q2NTLzDKuoOVd18yolZg+ika7njdve70KThxVl5VbQ3wiHe/WjA+Y9/V
m6N9e386UAXi+GEww5J3eVA1NcXQoeQfppCx8ZhfkieYecP19Zd5n+HBGACCRNyC33/nHZIZ1cSc
t4IwjaRehXrfbJUndAi62h+jltjaJn30xqbxcjQ02mmpSrICeiCo15FcbveRUONq6Iy8DGskKD5H
tZjfFEVmq+cStbBvSW+N7/uuck4o7A+PuaHEeZBXRV34tour2B98Wtp2sKrB0NyT6WMQ1RmaGgW9
zeZTm5TOLbES/QTrOPn0+28csIREico8cCv7BMpY7wc7KUOQ6QXawp76foGy7ntF030S3lBdHFCQ
B0Pnnc4HAjsoP8lBADKC2/jQjS292zIuw2qsm8tix2hMaNb8bqLTfBoc/fvSDt41Fz2ijEVXnel5
HM2C9zY0X5qdRt9E1i2bc6tMEXoFTh4KGuTXoXWNIAPXexDud58UVAJQUpAo9xNnxXRjTY2sPJw9
UbzH6HT0fFWfvcwvtCaRKPNpear7ODm7dlrWftXY0+cVB8MjcPJ91igBrdLGHsC1exctIn2Cro7N
XYinSr76jeFMX5sc2ifSmXN8rrT8Tw4z0zOCsgYU+o4GJAa0hAfyAkkhxj3H5XJ9nDqG/kE+RXbr
D3k65oHQR2EdHJ+9b/vryvLPf0kYaH/ja9RlRejWyvpsTq0dYl4sDjrfu6tQ7dKiYE4H+vnlKjMN
0rhsIz5t51lVCAkwQuc0jQfv9PoZ3f10gE4QeQL8dyfqm6gT1YbHFReZenuxjO8oUX3F6EsPKg/p
5tcX2wnBRAPiID1YWRrqL59q6NU5dnIjC/NJ17NPzEnyv3UcM/S3ue1EV4wQ6puqDvPD68vuPCPU
PkZaxAV4wduWT28uJlNqC833bgABPa5UB0GU0QJL9bx71KthPOj+3Pd+ES9FGBIFW7QD7wTfgXWO
TSroNdvVRHfdn9pJb59cpVdAxbr1+GFV9dG4tFVaJP/rUKTqL+UU9+an339wwLJSuJD2/t3HRVFJ
z1k6DV0A0W+gtNanRhcjMLk6fkqc4UgUamduxnMDpEePGr77HVdoJCAyGkF5xjUGTLKSqDmN6WI+
CXftr8KxsQ5JciSXFr0L8MoRAVa4j7kSa19I68aDz7632+S9C7pKgre2ty4i7YNp0tgJ6ySno1kM
plJerM5b/mqFm57GwexuXqPFvy89CN4ZvhT4BQm02vY+YlTcorxkahXHUXky16o4CfeilcD90/Fp
7L13RuZUB9feTsAgScWQRvYG7gfSAIVAMIweozI1Qr6l6Z1nb62PuGA7aSGroAIoJRSkat7LA5x4
eulRKCF4ailpADlDXFZtiU5LiWft63t3bymIenIXSWzytqVfAWipnRURJ2+d4D+1vcD1Ke+9CDXn
EQfJ11fbCxFQlCDY0OCXiPaXD9YqsIy7RMnCUp1xaktBt/QACB68Nf26gqv6/ahLfUZ7DDAS3YFt
jhJna22mQs9CvSvbG2Nu91RNRnejRMzPWWR1B7nv3sukCSfb0VTsd4i4ChGRQVdYb5y6JEymaD33
qOqcauSFzq+/yd2lJDKTif0O5aTQ5kVJkUkPlZKkpFkr/ZzPnfZ3jw/TwVu83/MQynTZW0flkyi3
2Y1dF3te1sx5iCo9+SWV51nvoUO+/kA7aRbLmNjLcIPs9IyA4NtsfJ1lEBgOsJnNr7KcOTde7ELr
N9x3yIe1VwdJU1/RZvNkm0Ic3Jz3F4r8DQ6OX1T2qO5tMso565ESWsgoLWtgwxDFH+ZRWZ4yvncw
Nd5s+cTz2sf1C22dJTviQsv//st6n/XRGkSdlh171x5X+9hGYdAlH9E7kfm2LR5ztxPnmPleMID8
8cdmXd73Tp4enMzdj8zBpIWGdzv78eXJ7LVuQGa95O2XSX9ekU2/dpVp/Pau/dkYZ1oqgSawPV6u
Apy0StscIas5UaKg5m8Fk9CcU9wJ5SCw7b1KDYlL5qFkrnfgbsmjV7y+Yamorx8mx+kvvTU3vqOu
HrypWb2AopwuVt9ZRxytHYEUHpM6W6cqg/Gzrci61uw1hTZG2I6V836uzexbOVqgf+UkYrzSmsSc
o0iU9A2Tt6Z98HonPXMRDCd77tJP3ZqANUHc8bdbOvwsxi4Ajkit73AesTGOlWJY5IWx3S4gt7Lo
w4osZHdShAA0/PqB3ttRsAqAj6PDAMFws6PmuCkc7KKzMEI82/DRx3I/tW7f/b4EIE/FYQUQK0lW
2z2VOgze17TOqPoHMV4yJB0/u4gDj+h1uPNj3ZfU9pCTixhFQiM6qCB0befIojyE3iyQzXspfccc
i6b3yixc17XNP+hlP6NZZsRrfNKk8uDf5dyMSDlVWoq22JRN+nIyQLIZvq4h/uanrtkk+CJkVe0r
KcjA02x1bvdQrGv3Tz/rDZSMoRnRc1wi+9KUy5w+qOpoRP66mIlxEADvrxWU2STngnKIvbvtbVqo
3pZ1lWehUPUyLPN5PvWuVTz0q3G0P3YDPthxjglKOrTANsFWjzyt7cYxCxPAVG/r0TRQKkOl6ryg
z3ZO23R+41oTck4Q3H64fQIiT8M26fd3KRpGSNLB0WPOtIlIWZ8OsWUhIAvOsH+e11EJnLJ0DuLe
3lkgR8WLjik8eeOmmYokcVL1LrCFMm/Hm+UI5QHNMPeoQbD39VgDIUw+Hnocmze6ju5YIzfHdFVo
9ilRUzvoehibXhE7B6zs+0yOBgTIOHS+gKHfKW4RtCeIKRNZzvp/nJ3HktTKtoafSBHyZiqV62oa
euNhogD2QSZT3uvp7yfuhFYpStF7woSALEmZK5f5Tdk+aQjEY9lOy3Lstf4wG+50uP+dNncLWEmm
ZvS56OKsXmEnRrQXFycmORvqT9SApv7YOnlvPkrNybVDTTO88iXqgtL3clE4z0mXu+9U0UJhuv9b
tl4zmrxLm5OE6KbyoGcbKe6EpHsMSejgmnV4jVPPOaU41O089uZS1PDMeDknN6qJJigSyKDAeguw
gv1Bk2qjPQ3ofAWYtzD3vf9gWx+VupLWKR/0FiQSY42iOoqgpGqtPBiBND1GKdgDLwnNX4Aw9+C9
mx8VfAhMI+odJKlXd4ReoqhOyw3nm3DQpY/GoXw0WtMsL+gczyIYCroHqFNFH6c8TqtjGdbRRYyl
sdef2XjPiCsvzX/0zEzyr5eJScNbGQz0umiZzGOQaTOOMsCt0kufD9XOlbG5FsGV+oBRLAyHl2vp
suNT40VzBd6sX2wvrY+eA59OaJBQ7n/QjbjDqJd+E6swQl+/32iozRgaMdsHrcBzljXlKVTDPT7K
1h1IroOxKN0YrsI/n/mvZp0xjdB2IVBcbdRaTR9ByvEXvlLad4BN7ltDywusOoZQzx+7oi+5DPEe
HH+gtZ56R9Tay0+tN6nd0US+/1LUbaQehjIdhOYb2oQtqmaiWh2kVN61j7mJWAA8rnM0p1J6rz/a
QGAohqm90UVZZ254jjNhRr34qtgGlryVq/kyi8RF2NLaOdobh42lCJ1cO2BQ17VG1idGrw+JvBbo
iz9pSte6QQ0d6VvSKePJMMNJ2zneWxsPigukIVJiMN/LbvnrM8XtjFpHRvaNS8X01DWme66UqEU0
sfN2yomN7BsXD0Cn5L9gMtcPV07F3EPrYwrkRsmzknvpw1wLuzjz8s0nKHPOlblmhR0lPMOdb7i1
6SliyGNAGZH7Ly/+r8dESwroRsbaCToexwkw5rG1knbnCbde5qKMxZVOuOS+fblKYfRa2C7TNK/K
KtsH1mSh0a6kv+3ZTHf6CltbBRwp2HZqplvSFZqaKTL3rcSnzU6PiR6Xj6MSvS/1vjjkjjvsaANt
LQeMYkndIQWwY14+2oD4UDkAp7vmRWYeGm6bz1EHvVkxe3HODGtvgLX1KmkZk4OhGcVgfZW2WIlw
atPM5HVGl/4g9CE8sCXzQ24orx8Z4RNAO4jWIRz/GwwM9QpaKqC0rmrYh49a2VfHNMr2BsqbD4TY
A0MTQFI3KofAq7vOdGlztVPkBCO92bdF6Zn+jD7vp/sR/rb7ygNBxYHATc/9plUo+gJ0VCnF1a3b
+aQQF5mBxe47oLPZuWka8SCrUH11F5RFkbMgXyZO3iB0cxB8VRUJAklFqmxFWs9dVv57/8m2diGk
FPqSZFqMvZYn//sYZ1im61BmrwYoXijotV941XSKpr46KFq+8x73VlvtQbPKG64FVLD7IrHelDL7
kVZCPLccvaBsJnG8/3BbOwQwG7k6bR601lfLefoEryKPxHXq4Rl0QA4CJYZ9GhWcgPtLbT4ZoGSg
eijE3qSQ+PDOCBqzGU1F8U6JocuL3kRtkKSJeqzjsT/dX28r/LLvYbODMr6l3Rn67Dm5S+PFE5o8
kcqX13BRVb6/ytYLJHdC3IJr+nbGVZpY+XpdgQic23tHCxrucaJTeYk6vf4P34oJAxUq4xaSxNW3
cmkZy8EmHEapnpyKMImNgzLO4xHx5z7bWWzrazlI6jLYoUt202wtotmpI4NYqMQqJEUtHoLEQchZ
nZnXOUWzh0DZih+gbkCmQhoEQLf8nr9OGagTmCc519jkZfmnOmsbHwHd5JSUjfoJfZn5qCfKHmx1
Y1GSRG4YKmG+3jrLYh9mtVj65LyA5lpIVJN92dptMNltFNhKhplxVzdf72+ZzVWJkYsyFBf3WqVJ
cXQ4ps6cXpscq8OECvosGRGdZB07j8j05Kd5LrTX79NFsJPZpKUtvfpVhVP23tyXac2iUyPedvkc
v0+1RBwyfTR3wGIbR4K6n2YY/CJqi/Wn1J3Y9PoQX8LRiTX3FNqyehcJkJMPhU1ps1NabGxU4smC
/YAVuahovNw4I24e0ohD6nEhne9VXIXnvquas5UMSuMzax12Lp2tz8cQghJtkde+gR3zEue877F4
hBanBEmCl4huxtHFiPX+lAOPD0wVK+z7e2Y526uG/FIOLGPdPwnR6vPpldv1Njbt1yrXymdHG99S
xtqnxMGX04mr5DxF+XgeMev6eH/hrY/JmpQHSN/d9qW0vO4EwBMacQh7pQF+PUj/ZgMspt62w//w
LRfQOm1/4vZNe2rSSRlQh0+uhl3EbYBGftkEpVHGNMMKKFXPbs5Fv3MvbdwTXIDc6yi2g1ZYZ314
zmZLxgsdbpm12F4un1w8uHY+4NYq6IhRYJHxEcNXHzC1K2hRLT3vKrPKg5iWdmPZ5ztRewN6xnlj
5OdA/KGwWj9MGsmhRDobIJ9GEhH01H1fvapUnmuOYRoIVCtyv8mrvPQ1mECHKDKt+DAnAE1Ux2h3
OgzbP2cBpy6k6cUK7eXhhJxQZCAYSS8MsB5RX2RBjn/GG23O7S+4hJdfc3TK8Y5Ssotk7nboRNU+
RSOqkfe38fYvobO6qLltUMZib5ScXI2CWgqrDqbRTN5YqZKwpW3pXZswat/WWm2epsKa3qHcrD7F
NZ7yuOi0r+e5AtJQPbYD82c0j1ZvBWtge84Ler21iH9JNGeo2tLGR3RVPw+pUv2HrUfWReQn7N/i
hCPZAEGxbFJKLZ3fW04l3sVAFXbO7kagMMj8NVwdFrG8dQMb8Q17itBNvwI+G46N4f6amrg9kSqX
O/fLRiyE8U+Q4BgtvO3lqP2dKvShOzq5Chm/LsofZlyk40PmNvKtCnuh9Js4y8G8VJhedO5oK+f7
O2lrdRq/yLui1QRgfZWoRLNbNpJ2xVWh98oAGLhNWjXFSavH+CIq0z7X+A4cdQLZznfcesO0IZnp
E4i5W5df9tdzd1GkTZPMaHWrYjqmjuIeYicUZzpVxU4c2Zg/Ax4AHgEVn5C43qEouRCFmyG6irlp
r6ra1tiIZFmQNdH40UHD38+xSzs7MV6RPkPW17MEKcCXS4Abh8C8HvVjGzFg3s0nnnpxhKEyn+Z2
hmfTNsmBL7vzYjdudCImPxPqAW3eNRoEz/MCDcY6fMhTDzUmxerfuE48BbVaTwfB3PYYD2r08f4+
2mAMLgxINJ1BD1BWrpuVDZl3EUluBBXXkPE4Rw5TYXu2s+w4VwUOLz1oMdSrDVFo8IYH+31qtTEU
fMsO+2B0Su2LpkXYFrju8FsdYlkddIEVQ1BXmfJGlGEk4VnrCNTWuF85534eo38SbWxN3ITa8jEs
xKz6yHJE6amtm+KrWRfadKaWEtJnCN/+YFxUxSeGXfVnLGoTk4+OYuphkl7iXnLLnpJDpkXFcw49
sDt0SEPKX7THKe7QcpiPc9uZ0WWsikj7ouvt9BH/2WYPKbFxHFGMhZrCeJeXuZ66CiQTITgm8dWS
YXXOcGo49R06eFIp0/+lJQOZKcxjyDiJern/ATd2DXQEGjgo1pF5rseGcahVdT4w5NLLuLjiKwl7
c4y7f+h6oI/RRzWCqGIPO79xMMnf4dFjKwLaeZ1bVxLLnM6DHZl1UXn0ZqkeBHLZXyrdkKj0yPI8
RnkfNA74s34sum/3n3kji6FbsJgWAmNawBMvQ1Dh9KmAFkqChhD5Q5M4yUmVc72jBLK1Cp0WQHzk
MTg1rAJ8meGR5U1iGbH1ReTj49sfCpmPO+3F7WUYRyztCBin65SsmbkeYtCL1jDnmZ9NUfYjj4s9
Z4uNAgVtIwI2Ae1PhvnynUWLTg07H7vH2LOeShc/oqQxdL9BMOFQDPPePHvzsUhm0Y+BtMMmebme
MeAU5eUk0XmrlNfUbeWHUfZ7s5btVTzmoB53MX+8XAVhf6uLuOrp96Hyf4gm1QoiIRP99WkFfsfA
OrnvyMLX6A0nhcYOEgnxosFsI7/XCuqtwmmgLQ8KIPfX729WolsErUoFnPLyqeJC09OsAjMnc+zP
6hJEdlzvCg1uxSxYNrCASctApaxWsduuKysQSFczMpS3HCfnkCLu9mZ2RYOy5egciCh5oGnj60W2
/1hTwbvRUeK4aSHNigdXTAAb1WYGmFOhYks3K90/sAa/3n+TG8kKE/IFFQwng1HmahcOsWuMdZYl
18gu+2+FlVc8WdJ8HAFK73y0rQO2KO1DBWaodONsnnq94SYtns74fzKHqL1rq0sZ2Pn8uY3bL/ef
a3Mxvhn94GXbr3MFCPeuYggTs+8uap88K4n9rFPdU4k793HkXezMyjbO2fJYiAvQwqfJvdoryWzq
cjAKJGqydDqRSEwPM1zSw/2n2vharEI+S+4G3W6dWiatHMZJGzHj1pP53djghmMzDXzTNcMeinNj
89tgbMgsOWG3yZat4h2EAUp8ZdDimddUFTI92HNXXwpX8Sy8Be30XLNJP3vVbO+E/K3nBDoKaYOZ
EnXp6v7KjQLfGHyGruMga3EIh0z7EKZDWh7UWJ9O91/qVs0JngBkClNOmprrM6DIKMztys6vEg3D
ozYZ4UGoo/RTp1VOvaOHl0TzPlIo4oFs5R6kZC0+uJ3YOYobW3ZxY8P/geuHUeHy93/VDWjNV2Gd
9tlV6kX0kKOEE4xg1U9W5pGk9elejrLxhRcS4RLgFozR+rF1tVDMKnHy62CMao20SBJ/VUdFbw6O
Fk5kLon9rhFxcpggJP57/51vHBdAfkBHwKowXltfF5U7cJmHZnZtMiB+fODQeo5Up93TUNpI/gCn
kfcB/Me4ZM1h17O5tRRYmlc59BHKxD3UWO7jY94A8quQ9A6ausku/+Hh6DiC+UHo9KbwjdISPbRa
y69mqDaPmVlnD/WQVjvl9dajUZPAgqUNB95n+bx/bRdwqGYplCm/MhmyfjX9rF9CzRHfvLIwYNNE
SDmhPSz2MOtbX24ZKdMYsQAfr3VxgakAXwzjnK646I6idhJEN/VhBy62EQCY9EAzYCKEhMO6PxbS
+IZ6JIurapSF6gPjMb7VaVP02FJGu6ZmGyeBhjQnj960hvHKKnhXLRlar4SchND2uovrDM0T05b+
a+NpcX5wDKCTAT67nQb+choL63x/w2wBgPkBEKEYXVIwrGsUM9QEu8ZlijOPkFPmzhSqD06s/tHE
XooRX2WV86UnbMS+I6LsXwPX+s9z3Iw/q1Z3U3rLbaT5ClzrcOfW3vgS3NgcIQ2Q1wbkCv94NARt
flqElqoaudPJMaR5ofJRd17DRgAkBWEC/icq3RDCFCD8Nj0wSS5XlQdrLvo3mCN2WKMt1utQrneC
0OZrJ9IShIB+3DqSK5aMYBeD/Oi8sH3bpLb1TO5fuSfcVif3lIyqMuMfOAr10CD5bF8NadcfUFtF
xd3plFR9mDNhXMDgI2d5f0tsvXaqnaUdCC0Ng+2Xp1sp46HQRnZEkVrZLyWZ4LYrSHyEg2W+HubN
G18ugMVG8Kb5q+iuHMk30Ccwkt9WaHpv3LrrTwbNh0+vfyhmW9BQaEEu1lUvH2qEMRQmuiWvYhLF
YVKThOoKgblMn5ydeuRPibuaxDApX8CmFOG3KTQum9YUJ1V2bWWYfh/yev6nHeQc+oPwxIM2eObZ
pgNj+2aaob3jFtZxaGnfvPr4eAQWRmwuBfItViXVcsVLCyO7VoY2mAHMwk4cwLotoLZJr/dkQm+3
jUezngxiKfcWst/LN1yIrnfVGHS5s4TNQkzy82TbPxB6NV59ybESE0ryUYiwN83xnls9DxGfv+o4
aPmWGs4PVSH38De3lxyroMOEqiUOuTeBkTb5YPRuwmAC/d1P7BP1QhInfhng7Rxfje3u2KtozO98
tdtIBBwMVycCH7i+m56R4M5Oq3RElHC25QeUgHUYzUXz1p7MKjr3RqLpp/tH4/ZaZUWKWXry8AJu
4MpOUVOgWWZyHZIIp+2hzQ5K6Wg7EXbrdbIrYFksOIibtMsoCHYN4/prU8noUheFdpyyzn2b4K12
ohRoPyxynq8/ioztEcr9U/jxxypTiRMKFW2mmk3SXPdFyNGbvS4OaBROH2qUbX8PTEsftK6WJ0QI
I7+EM57vfNKtF0yUA4i0THNICl+ejNI1B94Jwxw66dk5jL3wkeRlrw1y2/djaAgvkk6VDUJ5HbbB
d0wa1g/ptVSUqTtPieldFC7vj5GOlt9Jb3tVhf8ey/cAcJMuYJJaP79+J4EwpNOqs5OIOy8fFNm+
qM30GO5A2EcPhqFohwGx3J3e39YJ4WiC2aR/ZZEfvVyl4yV3LQY1V92N5mDKxu5Z1Dp66FH0M5WA
Xe4/1FZcI5jb9LAADt8g5HJUXHDmgT6gagQ3pTYMXGli96FFdmxno2ydEVwctQUht5Rjq43SZ7rB
9nOAdseyPHSeBcQcLVIYJo4dLyrLbXSZ86n7fP8JN0jadEUg7y4cZa79dc3bTUo5qAUFd2RVYxi4
AG2CcQzVNxGQ199W1tRtAGdeO1uRmDyfWtEMj9U8u+/w3FIY7+SR++v+b9o6M8vHXRi4ZMXrijRD
AdGtpz6+NkNi/BSRmz+b/X8wdF2uabpQQCyBUK9rQcVVYGrUjAZcqw2vzoAMi6f305Ndq3uS+X8G
Yi+zAj4sEngEQMZVN3hOamEkpzwCeyoSiZkrag5vqmzIJn82qgaMhoiwSYscZL1OKVfoR9wEs+hn
HRUx7BG9+dLbZfdObdusPrR21Rtn12HL06JrZ9uf48LUfCQcDWYwI6jYk9t61hHHnLI5K51aHsvG
NSXthCr52hreMAVG0zMH0MYZ9JanJYUTzOB1DX/UlKbfif4bn3OR7KJfihLVrVAqotPkegoIirHw
PmqdtJ8kwuw7ZenGSWUR9jA+H8TCdQSMDKm3ojWSK+Si9oBfODMBfa4erX5Qd+7MjRgEOBdMyPIp
b6smPRblVC2YF3NQNTTl5+Hd0OrxkzPP+o9cHfudyLC53jLrZJ9uCHn1To5kvsMdrUhEEpPE/ooO
p7z0dC/foeDr7tybW58LXQ7qQmqpW5aEUno96hgxOnW12jGf08YjDPV2Z5Wt78XzoEVMp+22yV1F
s9YUMC+v4yTTR62zy0Oh6FoANazcKeqXyLk6fItkOAnAIh3ODfXyzijQY8SFBIBDXFvTL4HWZNAx
v7+MneyCUnHTNw5OUc9tumtatfGQqCZSTy1Tedr5+suVtVZjuGggTubRBrJO6HqKt0mW1t9kqrTf
7wfNjV0CSIk+AowvXulaZciujQlp5YVOoE7JCRuHog06k5lxLhql9uvc1HcKuI2NgjEvVRVzFwh2
6wAqDGPOx6TMrnOsFIHd58Z58Zw53n+urXcInYD2xNJ5vnEoshULTuKcZNe6MelwR3FyxajXDgCl
7Ul1bC1FDgWMm/yCXvlqo6B71XkYjWZXdLjmHzgKRmHAQM7+msDR+/f+Y21c9wjCALqxmJZy4a/W
6gnOZmphmFrog3zSxmGqgzBr9A9JqCe5P+pagVpqIXdi8fayNNGwitOY8Szf9K/uXbewk8sJHG3t
jnnnd4SV0u9jaR3j0VSsoEa17Dqpg7dnt7f1bpnCgPoER06WunreiVPy/zSiYezsQ4K/4MfcwPk0
G1X9/f1Xu7XU0nSlr76wEdeZlCIsfRSZw1XQ5haKMwjM+05pymM2GMAd7i+2FVy4b0Dhgr25VZ0Y
sEieMhs/DnWw7C+NHDX0bY3GebBlbT2kc2lcNNhDT2memnuk4K0HpcUMPYuXajq68fJjmiBnJ7Ml
q7BcaC9FZc5HtUqqU5K40c5Z34oufy+12jeyG2RUjhpTYzdLT3nqNqeB2+P3bCR4DlVx+PpRKwho
XAX/NP8WcsXLZzOUpiqTHBeCTht+J2YfvpFNsgfW4p7hv1ndDctFx3ahNUQvbhWhEUJJGDMAmgrL
2DI/ZpQ3c+HDllfg5Xa6epJz0jh+GOqiDRDTsbogRsGfchliCdYreZ4FjtYp09muXLsMpshS/8Hl
xvjiNFnk+DBr0ho/gWy0DqopG/t5mkX9W0BRSn3Xrb2PkbDy/OLZyE2cDbfSomMT50XjKwh0X6Wm
4eruZSJUgzgfh9+2mrs4sBSu+lWzc08/RKAk/+n7IXwventujkOm5+XB1kcE3L006t8oo9e0p8pL
ja9uroz9wRRdVAW5NObsIBnTeIfGqvrOx0RXUTAanee3o26U9kM5dGDdBwXIfeBBc/1lNRSW70M6
bcSM0BbaWS/rBvrjNNOn7ZGcC6akEDJoQ8UZ/clqGcnPwBbxRJyyvHkL4Qin4Uq6siS7KMafGYKD
KFzTWwKZkkfj5zEaxSeilDO/azyHuZQP1l9a/yI2OSIF0WjxtyatkuEhK03vnPVwRh4UfWiiI9m8
lgaGUF15DFUp7KOaRSYuEmakG8S1xFCCwkiTtzN4AXnA66n5H9FjtB91OSb6MVKUGlzUkOb9p3Si
yDnMrpnlz3NRNR/KtLKfkNeLMn+2h7F+nuwyLn1Z2/NX1xLer8Gep5M34mHldwlCPxdFs2vnnKtV
hsLh0PdvO5Hr4mlohn7w4Z9G7oG6ciC9zywRHeashzsqvMGcLyreeJEfqdx6R2T6HXnQps6sg3Kw
cTYs6U01F6H2WuZHsqzMQ916yWM+DU2H8bfwvqJBNrhBO+bWp8qzmtx3AOu4T7oyDFer1AaJsjCc
30DlohkvfVxMFbIPbmYm2Js0mea3HswpiD7l0B4k+KjqQROxjfcWl0Xlu33U/luZyPz5oVTsCrs6
Js5Bg4u8+li2s/W5U8IYAJiV5oHsckQVbcGM2p9AuUXPPcVk42euXSmf87HW7SCCXn1Vymb+YKSI
3D/n2OzOPjlb2rMpval/GJOq/tRPjdX6ZtkaX8pKn7UTQqt28RtLSj0LdMw09hpIG3cldSH9PyZ5
5B3ryrgUYwTjDyKG1WXGM0Dc8KNXee6vjNr8Q9Vo/9ZjOe1cJzchfSFgIAHFBUmyc6OU3gh3cCoY
BNjpTEnQLFi7MlHS46RYP+9fXDctIzr8qDVTkqKNyVqrC3mkra9ag5Nd7UaX39zRy/6JjNYGc+Sl
7dcSfc5zJ5qCkzeNn8HrpuXx/g+4eVRGTtRRtB9JVxklriL8mI7NLIcK3ejKK/4Z43HCoTEcKNtq
cfovS6GdAbSbK2WNkkj7PI88FSJgOMDXzPJohp5QWiddCfdsqpZfvb5QyOYYHaJgc8tRSOIZsKOb
M++thurfxa3rl9YxKXv9Ay3auNyQi2bQuqsYJWi7AeanejJ6jm09j6kXuG5q/VjkY+edTbl1SVLw
YnwK5G4BF7+8i822NCYvp4ASMPXfeIkxnHsGxOPZNkbS1spLxgezz7VjoWrj3inc2iY4X9MWY9oM
CGXV8csrwHe0iDiFDdaRWWvWqq+z7kOutO3r1XAB0YALQJcX6NoNnCa3E7WNZ/qougbnX+iEKLcd
zw1mJDvv9A/y9MVGWaCLXJW8UXxrb+oa3VbsAklWBtqpTIfD0jB9nGqv+Tmbufs/Oza5r9TMFbqf
1XX+JOw6dp8mszSUQxsrrjyFo0y+qWGuMrIdKGzv77Cbb778POzWYCIwG73ZYVh2TiZ2pdk1Dus8
wFOde6SZB+MgS+9HHznG0XVHGYRhvkegukk1WZlKAXT5AiFFpvPlbiu0JB6iqssoQ8LxqBh5dpRl
2Z8t4cxv9MSa9vorNztsWZCKb6HvUjWsIyHSw1VYxSyY42p8LSZ15FiV76GkyJ0m1Z9As/7osGgp
TBhE0hJc3vpf5ReuNxMIXYdJpD6Hva8PEYjtUR+s6GAabc29GFZu4ZOxLKzKKq+QtJ3S+rsu0uIf
FROnj7qVmNNhnmDEX/oOsWw/T6wmvhhe5XzKmsYeMIIoxXfgAvKb1EOwS9PI4x17vdDm41AZ8698
VBD7LPsQcAOCq5rEOq+u9c/s+a7102Ye+3/qmE7d0WkglTJlg2Hvk/bYNNVA6X2rosgafcoBJwlw
GE09n6uwb/2owP3lLWFLfKiRgQp9bXKHL/c35k2A5WvBG6RnjQIe/Ej95SvM89ge4xxZ+4RnPdpz
2H6yEkW8Fle3rEIXjHEmDJybQKA6Ke5Xqsyuqmx14lyiPNVZtadqeQsBYxnmU8QvipDb6VCSptKW
YEqvsxMmZynD4Ui+ox7GJO34/loYxFI338VJm+AyZ83f49ox3g3MrQ/33+pNrrP8EMaAZH6QCGFB
vXyr9hCqdLKY+yfCnI6YERHslYbZtGqMB+Eq7EmC485x2IoxLMdRMPEfvaHWcdK8eQGe0AOJ8v9F
VtY/pErkOj71pXMKzcL8Dj8sfQoR5d4j3G0devR8FmQ3+AMy4JcPzNYqOWRlfrW7aXisVdmDNwux
Ruu9PfnfzaUQOaalymo36japUlLuLdAlxKhdGpxKBFMFsYBRzO5OorPxGV2VASuqrDTl6Pe/fCqq
iMiY0Ou5To1XnCdTlNdSOPZRY9QQlFVcPKpOmO8suvF8NJRQhwE3yQRpnYzURmWTmc/ZFant9ruB
I+U5qbu28xN9dvaQddrG9UC/DKkg2uEbppc0zqggejZNTdno172lPdh1nflFIxEnTCbVB66fHmvR
ub8HRoWHMgFzJ2y1uaSQaM5KPlsPdMHaRa1y9sNK3VMz2sisGffSDUKoSQVruLrAFuUgbRy5TxLL
AT6FwGNGsESk7oS1Q/ERM6Dm6wx++DQKNKJQ25DT5f5p3nxHy5iUI7tMnFYxsnKBu9SU2tdZF/aj
2lnPGFSgzDlkMKVwONnJZbaWY65DM5ix5a20YWlX+czEKbuWrqZ8cosG4QErQ3m07OVxdqZ23Fnw
FmVDGxJ6C2aTYJRuh5ZNX+aezFowq6FdvgVHFB2ztozRXbJE+g1vouEkq7Z0AiP3po9hm/YPcJ2K
nRxpa+PTcoeiTxV16w+qj4qsMxOQTWY3yWMG+wnd3r7yWyVLduLz5ivGOYs6jVwM8NjLg51Jda5c
MWRXV9rt0YkS74xeirx4ZeQ8tnPtfLu/g7Yejd6+CTAORArP+HI9PR7LYbA7+LBR3HxnJWsOUF42
P1l9X5s7n3Pr4dg+HDomTuitrg5Mh9l0hIWVQGsJd22hifmsVXp1LhAmCTpnjP/Dw1Fl44hJS5Nd
uzz8X1mY1HLhhDNOCSUn5TyH+fveG8djgiXq59e/xr9XWp78r5VAlWjRTDp0bRkyH4CFCfpe9N3w
j91rmG59MeoJrJEWQqS1PvN6gwuMp1ESTk1Z+AU4vifZtLhKwX779B+easGM0g2F37ZOFiZ4r5jx
go5K1by9Jg6H/VC4xLcBGzZlp9RddtoqZV4g2wZTgz96Z6tXKGiVqXSJ0msXR10wuMb0GJfuvJOK
bL29RViT1NzaKPyGxk7MFjgsOtWz8SmdY3EcW2s+lXOz1+LZeiAKHMoNKqtlNvhyT/TSo59UMahr
IokqEe3kK+CdPQTbRm7FRiB55Rpg2r0egmDAbadjhdsYhE10UdUm9k13ah6s3o6PsUt7Nqn65kxC
uBeqtl4lGToUDnCAt3zyzJagCrjUkOVKE/ga6nShCyUCOYridH8jbr5KbjhQIgxsb6gLjT1iMhXb
8kp6Ddt5atHU7J09cOPmbUM2BeOLmpj54Oo6RV87HhtnKTlCrzumTTrTKFXjD5MxpyeSS5n66CO1
R0PMdOqGrsGw2Cl2uCm3qGHuvIWVAn2Bi+8mYw079DwpfiRe4q0eHVM9tEd66al56lOkCACVuBms
YAWivV/kXt2diyJD0VgIHFuptrPMB0rQPZBz7zW9tjYbMYdfRs/kFqxd91GahzpDgBy49ONgVwwx
bEd5zpLi5xCO6g8PsbbvPSOHnZtjawMQGigeqNNu6b166NqK4ZXyOqq9/eS0Q/IFqZI9aaqtrJpb
HvAOfDWMPFbfHzMKPRdlll2dxIl+Zd0YffWUdvK1EZI7EKLR90ax5+6+dYx4pEWTZwGEroNsa2Kh
47bIOVmZpT5l2pSVfug5rekDydJ/3j9IWx9wUYDDGcSl371GSNt1485qxmL8GCi1RjKUZ/QiQvLj
OjbPaALFb8dKHQ50p5udUnsJ4KsAv2CVqS8hudPxWZSr/7oj41JGiHISDxkome8rTflXjNL7jRVX
TA3c9fXOKHNjz7xYb/U16zjUe28ZgbdS66Wf6+3005v19HD/lW4uAxcaHgkpzU0OTviH3hgbAv5+
oTwpFXxlhrg7mcxWaEKAYWFSAv0wb7TS+Zoqc0tszPpY7/sLQkO0krBrtw92Im3toNh2ovlW3tm6
H9dtnfu47CTykOE39upxNIJVyLcC8KX85KCsbmrVETXBj5yxKrLvhiVwEXY7OwB1Wrz+tsbaBAsE
YjKuIOvRgRqatZG2CE12XVZ8bguXrlVewA6Uk/0fMoPlIyJouQwqbgC8PcN9o5M04lx0Jj6UjrDe
xWkZHpyxd3bKtq120NIUJNTQlODkr1IDbEByxW5QVbMas4N7Mund70yUxc9arco3Y6qFJ002FSR+
PNSOUCj7B93IO83Hy87Y2b8b8YcdhVsvyDNUKDzv5bGcmrp0FY0kWbfj6EtXT1pgDUV9lTKajveP
yv2lAEq9XKrA5rifPWBS8RQmQdF11QHRquytYlA4319qI5TDG0DJkD6Mt+BvXi7VGJgBN0tCHgsN
zJIDP2GM0+TBG1txrlBGv0zxHnbiNhKAXAIuyH6lgOMGf7nmqCdVm+Y1rfQxxIEtjKyP1I3qnibw
bRxlGTYjDaAlL1+XbEYcOdbs0Uvse3c6JlFiPDWDkh9CJbffJE2zJySwtZ6OtCGUYDYtHdmXj6WL
qjBmjbZPEpea35Ra+KQPsXirG70NfgnjnPufbus1wvgEqMFQdukBv1wvt0evbSp4qk3YOx86RRNv
W1Wrdla53YuYRGE8wUjSIKNZl1GJSS1vI4pwHUj9f6GZG55EF49Phip2hOJu71xWogBd2NtUN+s6
QJjMs6YY+ByUkvLX7OGaFDitap3dcGQogG7pg2Uxe01cDCN3jsHWu2TNhfpBxYMvxct3CY4DtrEB
qK7AVumhGUftTTKWe0jSrR3y1yr66ouZYRxnk56zI61WfY70SZzKeJpOttZ9UwA+n+9vkK3l8Fdc
zAvICG8QkGlHYg5LHqnjqWyDfFCc1MfAInpM7K45N/ybHf2yrS/IXJSMVwNudjPBthtDCwdYidda
q0bfjh0gNmgoIPU3hh8UsNs0Jfv0G8bu3l4c+2P59zJroucELor9sxT9N/UdeP6Ogiq7DunUgg1x
yKD8FjdwLeiZj3wsK6ERRVWQKEbYXcXYKW9A7WNkhRnkF/I5+wcSq6L23TFLM4Sqwn5nf98yCyDl
MkzlxJJSLhYELzeZqwtrYNgAwQ8syPtIFOI01H34EQ2j/g2e0fMFiBcm1hJLkSpzVR/NZiOI+sZ9
koUT7xzsP3t6/cYA9PCLKIqJxqufY6mgoZK2h237f5yd6W7cSNKur4gA9+UvyapSlSTLltf2H8Ie
u7kvyZ28+u+hD3BgkYQI9QwwGMyglZXJzMjIiHeB0F+4nZkHtZekmn4b8sGu3S4yitjH/DCfztJQ
VqVvjyiAurGiZbYHrEnPXTuoTdsDzIvzdKi0Ufw+SerG8to+wY/MymewV3FkU+Ef21qVD6awnMr1
DLiTyUEICcBGlwPwd6Ys7KiMHTO/Obz9TjpFpHOHwhCcULt+VAPUfZwMobipGgo0WOsjLdud82Vg
sIk+/wKQ3bxIMOF18EtXi5vd19LTIPftWTEy41KXk+NREzqSe9xJbjnMGuqLPEyopK8jJIdLKsIQ
gxeROPJ1wqfPE4b2VR+dUnjGNM/YJFUlCATI2v07IYz8Czyo8a2rDkKXU7aI9KCAsblXy8LEJ55u
5hUn2W+i1vP30N/Npe1q3NVVnT9pcw0KTJ6zBY9lXF8PapuEhf7UQhGGkrtoxK+bK0zMxCpkNK+O
BBekBDf2RO+of6T1MJ5zFYtTiqdH5Os/0ePFTkMwewHQckFZUBGN1ZtstJ3ZTuTEuTo6soMPmmpC
UmmGVE/vdWN0viA3bSPylHWxa9a2eN93lWy6uNYnkZ8i6/VELU+W7gJnonM4B2n4sWDzvpNNdFFn
vZnvyR7Uo/fHZn/yoxElQGyZyi6iW0u4/ut4UKgex6yU7Gsvoq8JBnMX3QrTcwPV32sbXRxkrTvD
kRebEE4Bv285PZgCNsFimHpFrXF8Dqym8egQ4/89hdJPW9Sf3roRIKMCTqCotgh3rjeCbYVyr+P/
ei21QqOhlQbdg9ar36Qs0N/niFbegQRtD67UTTaEIwe+s3i+UrnVqVm+XNIxr0TP28i5AjaarrYu
bE+fUBccBsQNX5/fJiVhKMp0sOxoJgI0WgW3vivHMGhGtpyJjp9voy4X3ulgQH69Ps72s0FVgCa0
kEFY0LUiXG9wmqhVWVcxZLaf6Jl0tTrgPcEcx+e2EsrBNtkEbfSp+GwIKtFTppy62pWtOtgiVxv7
anRh/cFJy/ZOAKi4C42qvCmj07uSVZbv7BGt80nLj8rn2/iBTAePHbToqGtvwC1Czxx5bhXrmmty
8IS0Q/YPbcuOUY3C+I6wIZeyY4nQf32VtxuHYZHj4rIgQdok613dohoPx+IaWdJ8ScEXe8iLOme0
xJODjbPzQSFokoRRPKL1sd44YR6iOqj1Esde/gxAW70OsWydseMu/L4asy+vz2xnuMX8A7ke4OKc
/FUagVphXi666NfErIfche7V/DPYafxuLHOE+IfpzXgo0BEw5/iItPWXju7LMzg1EOioBDhXeyjs
j5KoZDdB8/EbsHO6O0r97+vz29kwi+Dk8vQnrLFvXg7X4ffHW1VxrsHyohvg2r6b0k550iRLuLWj
dNdZ1rrz64NuMulljggV0OlZ2NrrVBEaCvCUuXauba474SXE6axynXyBfcygjNIrIo7SdyMrlB9l
XrdHTsXb2MPwwDMWVbclDK2+KVqs3WCahPKaSZ8nW0vvAiZ5ULXaG4W/jjwr9ziHcdlZf91PdqJp
XdDazlXUQv8q0BC9lXH45rqjwWah4WMAaoHbvy6n5mEzho4EedaKC8rwUqOeuio9yqZ3zveLUVYr
Zte6HlLnR1RtcpqTcCpww4Emu1Qdjq71nWUDJ8ye5E7g66wDdliy7fUQRV2rnYWvdJN61To7OAhY
u6PwaYB6q9S/19yvMaqcQSKjpz+bz1dlTMHKh/ObfQv5OHSrLPo4ECu4EF5uASVUlFzUiD1qSfFl
boPsktdK7AnLHA6yVl6g/K2XORx5+oLJQPuOuLiGDKi5GNQxxjK5GWzrySpF+K1Hv+JJmeUocTst
RWIoLmJ9dIcyR2QNXIiafSl6A0p90HcmSMgoAterD/Edgh44LugUJZ8iKUv+TdUQDghHGrjvwiRL
H2MT9TA/Sjr5f3IZmZ0LVUN9tloLkGhBWQ9nyaTXHyM7zyY316k/uykpLSbOEv4eFqjb2HPauFfP
mdIK9RNJeS67Bho8/Qn5cYtEM8vlxC8FLoEexq/0uiarNN+bc1rIvHkkKztJg87N5nSK/Uu3U7mC
vRBy36T1qL+3p463URPOzuxGg5indyS5xr3R1ChG9qMt/yhHJ/k3ijTrAxTfMPAHCb1518T55Lde
Z8VzliE5dymI/k9oJAWlP5gW+Eu5k1LN63F9+ZpIRfm96bvc8QbDyG0/66tgwAHTij6lNswav4V+
d9ICe+jugm40H0Uvje2t7OI686Um0L4lLRwMSvXagtmJUuk0dNoYuiY6jNI5VWLxkI9DE3tDKqXf
YwSr4rsC2a/RtRqlds74YkeFZzuSAD8aI/YA/2VEbqxTDfGEv5ki/GBs1crTs1zo17lB1Ak9p+Rr
iS68wIExguIixXMnXKNpbdM106iXfBhlVuclJf9ybcmonhAtllJfBJCFfZO0TeYjmRIViJYL+N1U
g4GiVzRp91ZujfWjpOZT86EJNfl3Uc6K5qUC1QW3F2IW79UgTS+JWeKuEVKzklywLvX/Kr5z7w1z
GiSeaAo4I7o9lh9maxws10gcUd9Jqir+RYkgi641Q/IpVMg0rhHbifPeTCpVfup7k9IMD5PmgViL
hAJIuAo0lpVZPzBHiVJIUn2ePAfwSssDrYptSFm6/AsJkYi8VcQIbDBROiLKVy52458+DNov3Cr9
WwMXvENAV3grkTpvkTpVNEs0wXFLwxkofZcgIPXdig3nIIvdzGUZhdhFJkeLB3D/y8CV96kUWJKZ
3npCL0iZuruB5snuXk8DNqMQHikt0GsHCETXc5XqmLFQZOh48W1qw+Fe0ZrgZJhFffCk3ru7bC5i
Xomkphtez8S9NeLrgi5MN8Q+fKiZzn2X+HUwHJkM7Q1FxYBSzSLyRoP85bJhaojyaJyhBj9L+Cfx
VgNWEqcX3o3NAct9ZyiSUujf1LZ2Ohuy2pSDkQjpGiSt5iWizs+VMMMHre2dI6zR8rVXVws8JdwC
uI3xOl1fLa1h4iMHCBxPDL07mZOcnozSyH5IeZg9DPgg1gc5/s7G4PInR0NwfulJrZLSDKqwWvZF
cJ2tZvRzHCp8QWA6qljuDrN0hRYF/614Vwu6OsMulgyN3NPPROd4To17u404iGsOqv4/o6/TO3PK
NT83w/K+F9NPDmfmh7NZ3A2V2nltXfYHx2InJadujUIdrw1ACOvEkZ4SFjZzaF8bs8K6IHQikP1C
PrWWXX7XJ9O4kMEeYWt29hODgglfbHO3zNiAED5nALGvHVVmP0A75NzPIbCATrIOAuV2O1HEXhoh
JDGLePnyWf5KjKfZRlbQqNSrEoZZ50bhGMRfahnq9FBETfyjHIIjTYjt7NhOdOXpFdBupbb3csiw
gIs7Nr1yjcfB9mt0M0+BCt49KcRRgAbQvj4uDMJjin8vk9zgRyrknCdb0FNK9N4WJxyjzbMqh4Hp
tRGiDe40Vta/aYEZ+znN2sR2ZT237LNWBlXioeZvfVZp54U+xb848MchhFMKVmjkni2t0k01tRF+
1GFjjhNtqT7F0OtHfJVLMjzkgfX0LDWD8d6pMRy+ZMXUfs+AbP9WkjT/YjhTqF4cqvPOVQ5xE3jQ
CFm6l9OM5kJ1RvWX2dZGc8ZBY/hmIQ443VWoAlmngErgPwXmPzG85ayZz62WZedZGXq6gXVpWNeF
NV6dFSeZbN/sEQO5l7qGVCVEbEf3DT2LHU+Whg6hClxgglNUjkCFFbLD7zmk4RKXjFwkrgp5wPBj
W2pVt9ad+mPTQHgm1bCBMyDuZyleGXQUF5CF1yzUv/s6ckmrysCVHHNSXT0LU+WfMS/NEhB8k0FU
SbXkpxHXceCRBaT/C+mG6ecidpxvUmXDYXHCIrtvFCeoLzWZTullutlE5w6+/c80V4Ls3Blj+6yk
VZfgexCXo1tASsvcUuu0h2Geh/leq5wofHRSye69ADzXN2OITfLYyEJ+OnfS+T6SpyHzbeRcWq+X
a7zL9S4of7X40WLnVyIR6CtxkErwtLXqwXaytPcQmJl0NxlD7fec5fn3tG21e7xVyuGkZuHYuJaV
hOIuSRv5DtNNuXU7JwcDMhTSL9VE+tBWauP7NDjSXdqr2c+ubsS3usCdAe7DM9o5ZRfE+l0WaM7H
KdWm5NSE5KenJRrCXDbzpHCjOel/89HFY6J1s/IekX/TPNlq32UfcL/CxLSH/Vj7QpWmT308wjbK
s76/SMkUayc9yFt0GarYeULmSRLwz4eYHoo5t6fcVpPoWnRaUHqkPNX3LIMU7epxbbTnxpnl9M4y
A/13OVaO8Hk1SqDaIjIfP+tmGKxjagRnIYdV4amt3sV+0XQhW0CWxnpyB2VsngNo/Iv3d6mJBznk
4eC2RWNY/iAHWupiNwjpfJyl9s7ss9m5ozWBcOOIAeyTkCKd02AOz3MZOI9Nqcsfp4je5l0Vtlns
5r2ZfaYHl018TT2sT6K17fDSWFrzHVoLxK4KOmP/I1TnQfFzRyi8PNLJEJcohhiQx02dunMrysiL
FLsafLvq87sxVqraJwirz60SGfM7Rxqbf+rSdH5a+BFI97jBy+19FIU8L6QwLu+HyIzsU9gmA3Cf
UcsUFzJE+1SnWgaXERq5dJkkFLXgFwfOZ0zXxuEjclIspZqwwzmfBPmnkhSi/YgYaNx8mNWiCb0u
421746uoQOrn9muAUplx0Yu5+lSVtZj917PBzbVHzrmgiWjVAb/ZZIN2jlI3DDMa/iL2RuiOiLF2
+imLa7j5c2Oe+vLN/JllSKIJSONFpmtNLrNKeoNgGIDZ58NwbmNsMqqmjnzqE/XVmq3Y7/VkOniq
b7KOZVDQhYtgJ429dZJYVOUfUWpIgWMTfOnUVP/A4+5Ig2xz4/0ZZbHnBapBeW914/WKFmNtHEKZ
GEXu0QxVPCj44rnTyyPBryWrfZEe/hmKAuui+YXC0+o+57lDHRwZ5RvXSh+7Q1dhdlKnQBcRWQjc
Fl8gsE1ldk61OPz2HzbNn5YVfXGqH6uxy5gyXtMBocI8y/KaqrWor+vjKbNaRBXGOJU8LgL5++uj
7iwu2EU6lLRLqLesgVt5HqG3MSwqGFVsP2SYZLvCkpLvCKAeFfT3hqJHwgfEjoiPuaq8Qf1ti3FZ
3HnWU6+fUNpWtLzwOywp3lqwpAyMCir6B+Sc25aTZgeNPmaYXKiF8hST+d7XCC8cJN2b5I/kCDjP
cugcpD63bz4wycUi3IbeGkStUE76k23Qi4lFobsOT/mDt8R2ASkwy4v0AZ10qrGrt8QgRzjNtzD0
w4Qd0Uqydo/w6uyFMJ0PFnBnbstbmcUjtd2qKVt9IMGIxd8uD0V+J9IiPdVZ215EKVce4iSHfdtN
zW8pnhO4eEHz2ASu/DKtBV1hmG08pDe9jbPJF2g7SjhVa9mHXErm+reqpORGkaYOtGXTaHpfjLg+
9dGkKO40JUjfGGyuu85aXJpfPyLbKEcIh6zF2VyEkddBIdCjvI90rISlzG4wslKCD03Qdc//ZRQQ
8nxgGm9rPR9HqymHpDZFz06tfAmd7XdkLP2v10fZbiEOxoLbWqTCaD2tgozRQnTj9kDkoYkCXBOD
0EXTO/rUdmN9APvfGwp/RAIpJX1ku1ZDBSl+BSnUiVvQqsnjNGbGhyCfh9Ft03GID47G9hstNqnU
eOgwA0BdA0xgwWpOOKB0qpqp7A1aFJ81pT6ipuxMiftnUT3jJkJ3eFUUmcx0LqniJzjqSt/Tpsj9
UcrVKxqkw8Fu2I6EM+mCiKT9itLCuqjfd8LoqgLFON0o54dATL8ya8KwPdbebJS97DgYvsv9Tftq
3Z3Xk2FukChNkWqHRNwXVGjhskmuGlVHsJhNQ3kZislQjAORvMGjtGC6ZOSguV1L9BnDrrb+cWCc
njNUNr+WpWl+Zsr9tYpDyLcSMLSD1/qWiLL8AACL1OpoaGPh+zLI9L1llGXFDTS1lhgveRGbjqsJ
2alOVhUUgavRp7M+1Lgt/rbbSkn91qHbgLVngERBltpo2rSRabmhIhlv5nXz4+itgNchAGxNMBC7
crTGoFCph4lyq2ZTv1CQly4lBp8HEW0vP6U8otKURYSNDf1yHVB2mkjr+BA478LtzZXsnVmYqTsM
QEDcKKALUDbzESRj7/MDGAV5svRLN+ziFrcA5NaRzccn3Tghs0AkH4R50XiPX1q6cp/RvJ69dIgu
SnRk27S90EjpcBihRAbMeBPELW3A868izxGSUX7GM01yQ6Qs3SDX0tTFPUc+qGrurTFoZrhdwE+o
/y2r8VdpCN9COZBa+A2jYQRf+iiUPBxzAjdth/yxq5J5qXtUBwn5Nmwwy/8/KAndy0Eh5xMik5gU
C6nyi4E++P0gFia5OFRG34m4QB6ARy6BFw7xag+BARadDbP31o8qxRBqu09ykB5dIstfWSfki5fG
Ita56Ggun/WvVdSiDp50wIRokKnPGN3m56Y3Cg/tLF1xyzE3L0k0fJOU5qhvsLNb0SkCZ8MtCUR2
86ASICnFNIU3kar9zxDlq5nxaoW+vgpe10UzzBEfqsKy/qdNhVzfI2GaHAGDdxZZhZlCbXwxn92I
Wyi9JqBOFyEe4OYEbjMKz7pUHvEed0aBirIAiwhAyiavbOdyJNOl1p+gUHDvDGNkeFZS2Ue7c3cc
yojoBjmLV8Bqy4DIGFsTbTvY0rGCnW4WPmUwAg/OwM6WAfCIKRE1fnPpybzcMoqdmuqQS9JV7fLC
o0frYOutzNSMhPrOrhLVi9CUfx+CHHt7xsPr0PzDuAGKsb60VSOS+xhx41scBkjVGVJwQpnd9rtw
jg6iy85SUpLlsCM+grPrGnYSav2gEryxzEW44H09WMoPyHHJwSg7MYwqBj+Rof6Qs18u5RyLuJO6
ILyVNn6SJ0WE6m8jNR3Ufsasts8QVqrxWoa8dQ7eVjuB7P+xsehzAZFaY8+yoq9LWwWl0Q5Uy5wo
rf14mit/LKTo+uaUmDzYJrigKwt+aBViBqWJM3BsyMhXMXanvB8KMIphfMbfSP0P0+JCWJpqwL42
9fS0T5E6D6wQNcOww1kli8y7CQ4qbeW4GI4MOvcWkaYLzykwyJDel030V/AcasOppbiJb6ngcrfQ
Z/IHERi+HUtHjZ69/bg8SsHqWWSs6xqNrSqtnakzb+EiCB8pL04XSRv+ff1LbWHVOMADZCZjAVRD
82g1odKpjcEka7vxOqpOiZbWH1CMwnq9HrTTmLTCp9eLC2kimacgHgyUOac3A2H4DYswAnpuyO8Q
nV8uahRbXSIHZOaDnItrpgnlog2oqYuwmQ52y96icroXLT6FC2CzM6XYkZMCMdU0i9o7e0ymy5ja
8QGrdHdV4SGDHqOXhXrLakYUFOmAwiC4yZWi+lGpWudyzmfXggbvdXKX+QOCYl6JCI1bT13+QQT6
m8lLy6rCBgFsj2zbBgoZT1OfhXIVQ6Uty3NMAQTAZTm4gF6yg1XdOxW844md8OEBXq/Oe4QLdtU1
NX7uY4hdWDdZbj2O9fepOUQ47A4FyxvIHG+rTfYiLC3SDTjmN0j3yUlFFc3XxhgedKy9GbaKugog
Sw4HxQO4Kav6ySIupjmZksOx7+qPAGesLwiTIJbgmJF58DhdVmiVlC1wCoajh46OxuqGlTjdll4g
6SJlbX+WZblz54WCrdaJdJGLyv75+rnfWUbGY7g/GLTNsZelLglVGc2crprzCPFhtX3QeI69B64V
HOyOnSsP8ZhlqAU4viHo9no1wFlYKI+0yRPfINfzUUhwCoQT0pz/QU+TCwK31sfX57iTtcBP4UYA
DwNxdV3/ko1SqxCPJXNXy/lUq1VMfJOzJ61vZDRuk4bGVCc/FVk+vD1roZCJeCuElaVSszoPY55L
nBIDCYR2GH0jjCIfb8TsNOaH/sB7oYY9ig3iIs7I62EVahpzQskrw1WcDq8uXCs2x1OlKuM5KUwT
9r6minNnltZNlQBe+eUoOvNeOFr39c2rvaSGlBwpqG6vq0oy4jBTJewNgq5+jKS08ai90etNg9+p
ipuvjHONP46wzF4feCekM7AJMWbRPd9sZZzptakyeTVFueo8QhXXH9sqiU+vj7JzYCh+E9HReOLq
sJdN/tfFX4SZ4I6ieqvSmPmkyN1wVsNp0dI4FDndndBfQ61iAV6hvTXSfry1Y2X6jjJnviV3R5Wj
ndOxOBPrvMgWfeE/nMK/JgTCNaqa5TGdDkP+A9pu+FmFvnOpyDmuelLECQxCo6Bva3bF59cXcyfa
vRh7dT5UbeprmaftTU/z4oQsl0X7ieIp0UNxY9b2YItsufQLX5/yDMWZJbVfI9ZKkTRTIyEqBfAz
jAARhNk1aVP7K8UrXACHDjkrtwHy48tTEDJzJ9MejLCcH1ENzI9AIHt7aZEsoDSPBjFCKS/3UqLP
fH0s+W5c/Wj1W3RVH02wDJWra0P36e1rDcUdjrtmABr6Ez/++s4UAkfNAdaArlD1vaDHdo4ShJUh
OcZ+poxvRgqx0iiVLPcKoX7Tv3RQMAKdOlENj53qFul64yWWLvlRaBoHtce9HcyLlKyRB7a1sddW
IxEMkYabrlaDrgAuGkQfBqlEMz3qgLwMVkgLo47NYPRBGqVv38NkH0vRlbCwzXnAI0yjgZzgTY5n
E6iO+C1PSN0YatV9SKwkO9jCO3sGQRbsXLhDiUHrK0UZNHvKQB7f+rpv36Mapf8rwkH8U/VSdxRR
d8damKUUlM0txMw26AZ1JkI6rWWMD0VgGlcFKNq1M6BXvr4794aC60FCbtAA2NyURSDTe1AIq1Hb
R+9maZjPZpj3nxJJqJfXh9oJq+S4RG54LFTM1+lcWgymXAb0abLRSN6PAIPvAHz8h+9EWsrKqTCn
dr5TQNNZ2PLScxLRP1PTCq8FsPPYd412MCF15wDQ4OO65TkDJWZ9tCUk5JIAlYfbYM+WBHi5suoT
nui6cx6B2MSeVudJ58E1A2elFpb5Myh0BH6TWpO/tzPGzDxNygm8pqGkn5p85B+J2sHEHEXqG3R8
s5D/3hqTAZ1zIBG28txG1KpDOwz/+inpPSdypNjHbYgNH5a59hs/6yE5y0aAAUHc2iB3Xv+KOxuG
xsqS+0OCWtpuL2MnaK7OGXOIDMioihOMrunkIDj5FDXD+9dH2ltdDCOBA6KkwUNq+f//CpySnQZN
jZw5+isqysbgMS/2aKYXPBpKPNry3NO6cMSLDwu810feuR6BCfNR6esvHMjVHDurrYNcLfEU65P8
lLAerkjT4ZK0YevmhdwfzHTnZIBwpd2ucyNtMSf0uidMm8BAd6YensoymL+BrHcO0vG9L/eHL74U
8HdgEWoUzWAY41sww89LenV4lgaEyRDePcr894ai+Y1/EQhS3vnrT0ed0AhDmYJCbZa+iMP6DEck
c1PI+gffasn7Vg83uooLCh6eFZf5srZ/75IJ0r2sBriz6Ik0XMxWE99UCRErzymD+JyPSf4BmmkV
/odzsGAJ0AMjgdv0tsWgWHOY2IwbAQyELzX+kwfjuy6wxPPru3F3Mbl1gCWRQWzqCPRlAcQaRnyz
pDBBaS7UPdRGdW9SyqMke2/jL1uQWjYVi80l1w5/2h9TjPbPlHsmXNkfWZDJnuGE04MlKKC8PrU/
pkjrr4e2P4kRfGq2y+qk4SVmgu1EAcgaIuMbTQf1qwA5+0EG1frVqPLo05gJzHliq456lNgD9d8S
7MRHG2KN7MmdJU0e+Q4enVYviitaBN3k2g1+eQMGqO25S6z+R280dkXbU4zQnEZD5H6tlsa9Phf6
kZHeToeF2gETQc+I/1iXJ7kreh3FmORWdHZPo1vKf1W8e3+WVlL3nj7rNvWfWh39mQ7RZ22wm/ng
UtqLJcgALWWnhTm6Pg+NYY9WLSyY/bNRftVMkGVlGo4HWJq9Uwfqid42X25RgH556iAJtb2xIDuk
eioAKsbNZYzzz44zijvAwrXnYJd89/pm2TsHFF0XnDgdrM1De+bl2QQ64Ivekn5COVIeqzSJ7tSs
7Q4KJnvHwF74xKRgFJ/W74M5pEBBwgU6Zpal77akKz+0JktDdM3m8mFoiiOtsb2rzgGO8wdwCENw
tZyRg1+HaSyO3VFdPXEkJs+J8ZqqJFt35Wpov2iNNJ2yjL37+qJuP6RGMQuiJZD/HVBUo0FUKUsi
desM2QkH5gHQtD2ebKxlvbHDz1LkRnSwe7bTZVDe8dAhUXLbAPRmQQaTJHh2SkFb3KmS/nMwU93L
5lDF6CgznpqgNHwV68uDutAOWoKROZmLWDU9i/XpsCdDq+MBSxG9rNJvNFwzwx3ieYaFiK3ACUoy
fOekThEfaB1pIO4Yzpegacp3Ak8n1W1IYVWv6bPoKPRuBXroe0FHWJgQ2g4kC/1zVeVRyHvGSKwv
YDkKcEzIqAe+ofTFbwzGSgN2gZQ8NVNb/MzDmYRIb1XtnxTQ6OzSOcyzg0tuG0z4TejbQPblVUlF
7eUxV8qxlLKOZFrOu/ZO65E3NWs4ia/vwe3BpqwAegt5gj1xRqtIaH2XpFtOkBu3XkrtyKuyWFLd
TnfyI1eZvc3HEw5EHsWIRXXr5Zw6JY/tTiJEp1Es3eeZIbuOnI0nHpPyJZe16dyFpX6vI+9zkKrs
zpPHFPhkhEs35jnQTmA+dkCtwKRAB+hBTteCa0xS0Fx6fUn3JrnoaUN5BN23qbcIrUlymJTkemGU
XyMIILFXBI6k+3YmFbjBTYH9RQRNdZ/MSLYebJtt/KT1QrqCqt+Cx1nnz2ESmonOF7wJbWq8KYvT
D1ZoRe5cDslFV9Po4M6z9qIYXVWq24ijLMo8L78pkKcpFuXiUd1ryWOstkMJB7gqWogWNfLv2DLm
NR8XZoU3lzbk1IyO5Q8rdRr7ZNndWF6haEz1M+JuMEZmzYY9Gw3x8K7X5tb+2seD1J6omSX542yp
JVGxA2Xj874zpLvaTMfggvNwnLpNMCmOH+nY351H4TTaKe/BuCLlGhSNS6mi0yAV9OJxMPukxSsq
MFH9UpXgPk97qAalPZtf6UbboStHoljoMqX+GFRdJHvgYvsKUn9bPmdWjKroMEpaeUJ/KY9P9Qw/
wrWymppZyL2Io4We9QsISUNnrKfxJzHpuIR0A4gey61u0kZ0m8z+pwHqVvUHY7TocNZ9xiGP7cny
imbGSlY12hqeWyMVgz/LTQsrY+xT061mo1f9rAlM+6x2caS4WSXnI+c30qublOAGf+4Qwxd35HHa
57yo5O4xh+5R+WLs5fcyHf7Y7QKzj/y5HRTt+fUjsLMJeRag3rmUAdgTy57562EwVnikqBV3aoql
mZvTa/EmMejvEn73LzO0+k+vj7ezBzFBMJYSp6Mix7ACR+VKObeSiJNbVnaq5OnOQ46iZeYGcqj9
6gu5ec57uzq4SfdCyiJNugi60aleb/wOAQuuZzAFUxJqPrUrrBfJgS9iaNuDTGF3qMWbhaCJrtP6
ULd05EVsZmAKnDk/E6VrD1GZ4L7BIP31ldz5cojH8AhBmGG5GZZb6a8vZ8DQn/O4p3mLkoXmdrWZ
PPPSMi/taLc/DSEfofiXP/jyFYLaCOVgCpmUcjaZZWvNPcAoAdM5twrDlYJQYFspES8OwvLezOCe
UwhfSJwbUSzZ7Ex6JZiHz3JSewM9Z79TROtSdux5wUxHaml734z+G1wWitzkFqu4OAY6Yuk2VkGa
PFcXPKOEX6Z989zRwD29/tF2h0Lxi6cjvhiUhl5+tJDbtJeLKLmZctffh2ig35RKa07TZOr/YSfy
CuCRo0GGVdaOEcUElDJLRlaxKPST1KS6K8KoPkU6lIW3z2qpdNF/NZcSw2pWrWmOWlShFj3lI1qD
0jAmd2ilBQGPTNTcXx9sJ4LAuUVijxrQH9Wtl0sY68qEqsbi7KfZqafNjt25wJY7FxmK6tKikv2O
OsYR+GP7ZKVnCBNJAzzLq3Udt6qsRFZVJh/KRz3+SVtKnFJdEbZbGyP+4XQvAvoxJlQraK6O+TmU
Oucw+d2ScsFk8Y+jkkzXAn3Kl1O35Jp7h/vzBsvMoiRVCOmd5AxIrVaRyB4Qm7Hz5xDCco24P+h8
Dxuf6nMuyzn5RYwozcGn2DmooOIXk6ilwEsT++XvGZVc7c24RCV8LFH7Q2HSrZNSdY2oTk9mGxzx
MXYaZIstBLRyNhm1F3m1AA43Ezg8UqZITVS3nZzxTnSz7SZVZPmpIdI70yqrsx7O4Smd54Ricxfc
ZhtD1Nc34U4sxLme4idg/YUIt/ohSm/IcW5zbSZZ1t1ZgRF/cHI9OL8+yu58KSPTPKJtjpri6mDV
tDtRfsYgJbEXvIWdO2eMq3Uc3pGBaXq7uFpOBX+fd5BXG+inhA1AHp0C++X1X7ITtwBgUVajA8JP
Wc8Xvb6ytNBquI3TGPrIGRJMjHT2cBE/qnbtThrICstLF2Tp+b7cVXkTB3EOze6mB0LrXblsbAOm
q1r/IkesnmBQJp/LuDPujGh6GFDG56lXqNcmao5k/ndCzdImZNrEaoDr6/2tmiQnc8WsjUaCWxtl
/T3dre692cXdhcd4/YWqw3gUuXeGRcAAbhnXEZzOdXksbFsqdFRUr0oxYkhYznakeBoqpucaulLh
wWRHPqipbOQbX//MOyPDn6NbuNTG+FsrlEZlhY3Zt6lz1Y3WOqtVUVydwRovkg5FN0HrB3OZ4kiX
a+csAZldbFcWZsimGqihN2JFBYPG+DicwchkJ7OnxvH61HZ2MG5ftGSoTlB7XLOsAKjb9AlRjk6A
rvqSSEK/1rVzA4X67bEBlz7K0MQiimPrdCKc5wioIgGxAnXhjlqtvm/DRD0YZQdRgyQws1nAiAy0
fqFjwWq0mKqg8YpZ2eANrZCeE8VuyJiGMJbcuatM/VEGOb8woiqB8GzUlOGDoLCTvD2t4dMRoRzE
Iti0q32DtmxgBXIb3gIei+cS1YLPQ2oZbmTNR9KCO/NeWMegkrkAlkRgedT/lfeS9WZg3kB5mwXm
qoUTzBP3nKL8bNR8Fl6iOKI9VdUcfIwXbQivSJr+yWlr7dfrG2r/h5AtciHBLtn0NW3RR31HhL6h
0RBgJlXGHq63WuxSKAtgMDbKuYmqyVNjdfLzeFRdNdDN36//iu22ZjVQ6vjD2ETtaDlcf6+GKI0K
42vp2skV+s78HoSibBPRYSM/OEG7E2ajESG4gdly6suxqjLXoz40pGu6GJV5WigSzY1LDVfYDPTE
HbICanspI1lKXCvojeicG2F9QwMZXuPr0965JAA7Ml8KoxD/0ER9+VsYzklbwwjpnTURsO2yMj8m
6Ly9y8Oq/18iaTEOTrP+f5ydR3PbSBqGfxGqkMMVAElRwZacRxeUnJBToxEav34f+GSRLLG8M8fZ
VRNAd3/pDR9UJdRxbJG53mEOalths2ZodL39a86Tw9c/5vTFGDrF8wpjxGz05kPmeCh6zYby7vui
m6NKGT6CQ1DIAj997NAF+/ergFQIYCsnEP1ExI1ev4x+6KxxQvnuFkVvFBhsMvw/yOjvmDeQ+lVl
F7xTU5vs0fLbBO604JZ3oTVXboHzi3yDmpMNQSv0Nq+11z+jsNmMqTumt6XjyZvacZUWrVU+jFfW
OU87+duU8RtukdHK6bdvpRdk2mzAJrEXyFxeAS7Tacf96rhZiCia9vT25710xjY/EVrLgU1UPulZ
ZCilrXawcLvVnRYPS7ccxDqNIVIjwRXexaWlNl4e4Bkej/r+9Sts/Clt/Jk7pXC0PEwZ6sWpvyLQ
1yDOcSV7v7gWmEyQgpt/yx8xxr+uDq9wmrppyvRWFtkAGRhQpDPoC9gy59q47eJSGz3ApyJliHJy
SzUlAIIlc9G7rfTsCTEZ+3PtztM7zL6Cb29/rEubcMNDextex6Ud//oNDomG+7pbwN6yp3lnd4m2
98qqvpKZ+5eW2dgxQElJJuiJvF7GqlOnTWaVHIN8XPK9l9u6fFCQ0tNH6Rjj11yUlRHV3sr0eep6
+ZLD3CkOKOo1ZZS1QetEBAiVg+ELik+1WoZin070isNeKv3nIgidYZcs7YA4kMhLfF9kZR8EmcUa
T6uiczlkbvo7twvRhcQiXGgyK1+KqBWVN8Vy0OA4rp6TZ5FJs+V3A9Ge0sBxlkfsiZYkpENULe/7
pGU76+hhymgOzIaasRCed5P6em9HU5a5DSG1svZobtQ90najK+JJLkuwo+YvJ7wYwBI96Obqfy6M
cqnvsfGVCFWjiLlTdoHN4oBH1k3lNTX4EK/Lipu1dK1nt8IMIEyaMU125TLV68GrZm3YGbJFsbPT
u8q/J91XN2mKVme4ab+8s7QWTLSatfGL8Ks6OWaWED8pb4Nsp+ld+WD2skdlaa4RzoEOKcedBEOO
7lOSow4pkDRow0Ef0o8UTOhPZCmes+FgYvUWNo2hEI8aBH2zXLPbF3r/eXElUFw4B6CBtqGpbjh0
QE9ylyRnHGyif3Ms7Lm6I67j5lulQD5Wus3ZlfN9Pt2gFt6MYQjVyG4E24/563wnQrRW2oj8NnDT
fMc8YQnRC1/jetXlDoWBuKkrtAS97NrC51UEyBk6EFsvzYFAeRIHRrMdLeH52a2tl+WXAueFr7Mx
F+iwm7484ipMLJZd6l553gtRGDc2hybNpscOVef18/pWlox9adPlzdrhvc9LuUF1/v1s++tdEdg/
GGtqB7FMNOLbsb9ycV+YmdLOo70MMQhYAbogr1cPnNWwaznmt8iINgH6WlN3wJeJvtQo4SAOwp7a
W9QhzSFEkKR+Bmc0Po5WQDGJXGsZLoawDnk2zjdv34cXthydim3Q5BO/zgDUXp3Way50UFMtLpqE
TurHYlzihaHYld196bvjasilSxVAWDnZcDnya+ZaiAwlotyFUrqOURXUv3QrbcNiDIIdM+Nrk/lL
j8cVbBswUjZ400nAzApVV7MPURHmvrnnAjGOCaJk94VmXBP8vrQUcqIUkVTnm2bC6y9cSuBnJFhs
a4Nxq8PsJ56EMWGJ3ajD2x/tQoZDPcwkeZMv3axfXi+VzIEPOMUmiBUqscK2CtL7eWwnydi9kIcc
aph+5fRcWJJx5DaP3HwpaRi/XjLFpQXHPT/FZazLdngMOJ+YP6X7IEMUrXQW7cqBubBZtiEvwwsI
WeetrbawZjoYSGTngUmIHpePjajaZ3DZbrRyTYbOrNT/cTMBTubNbmQpaKYnN1MFHNxzl4DaMe/H
SEym+15TDcXzMlQRussyWrrun80b+YqGS68aDSuU4t2TRV0kDP3JJadbnBahxJSWpBclHAjv//iE
WzZCjkpNCgzu9Sc00qFF6W3Vjham1CEDjSyyitaPNx25Q5tX2u7tXXohB6IpDqVnQxLTBz5ZLymT
uvDkoh1FKbpnz2/GyC+daxtl+yuvx04bE5nOO9M0umKnx07Lp7XwSl87VkNjHmY1NlG7Nn40tML5
92PHhBB+jsumpKQ/OeFqUcFYBSxlm2n7MGsQPmor+FYUvb/D2/OaqtOlI/fXcqeE0gIMs8t8mNo9
C/IwyxzjoKxGxk5WmTvQadfa9ZfeJGA0gqND89871RmTVjYoL1mCo7LXOUSYrr1Ft9SOxkmTV7C6
l5ba2MeQnTcd/NPmlOqgcRgIXx4HVW7P0nY3drfwFkfY5G/vwj+DrJMNwg7ZAGjMd8/7MIPgbJVe
hidcYzY3LlLjI6CCYj76DO8fFj0hr5tLEZQ7bKyLn8IexRzOtJ4BKo2KE2lbyl9vZGOh5l1RPLsf
9TxY5Sd0e225s/GR0SOk6ZM+rttVdx4xTTMPflM6XwtbtnPkgM25y6rG/ei1q/MVNVRyd9ddK+sd
TTkv2RPm259dZdWIak6+fEiohdLvPomnCuF94OyVLwDLosU0sjz2wLDr4awlfhB2NhD5EJl/6X8f
1knqO1is6XOOWYkKK2fW7aMvGn2OklyfvpVmMY8HhHCcL/TjCFJUKKjkWxnidbZmpGU4eYMCe6C8
4ndN65zJ0dsf40LOSRuCf7f6lUCy7Yu/cs7VdQs371B0zszSvavmMomVgdL6NiCi+KBo1gCJ/Kqg
+F45uxd2HE1XmEMQ7JGaOb0mBoMESseJFz8Mp93P/C/iKhvo9yhn+fD2Q15qhG0wAlJclDRZb4tt
fz2l7DQJzszSjhrmfTeK2haKmFYq8mt2oFYpLSR4zZHIXPu93VgvaN/0T2//iPPnxcwFfDrjCZuh
zGnjr8YJcXQaIIm17ILIBcYbJcJbP1myXK+E6vN7fhPv2YZ8iCtDljq5FuvabrzUZVQ9Mxi6IbvV
bqqyH3+//UCXVvERZ/JZ4kKXxVnB8HQN6TumjsZ9q2b7iIqteQ3zZZzfusgtocwD+MTdALIniY5c
erSIwFmB1vPHJwOIy0s5LasbISNXTREQa1roKGPI91Sz8jPuAutB5dBi89VwXyCv5j+KWQSAlfXs
k8JG4GZmO39++2X8QW+8vtRoszJyQoWP5Pasv0m7pjL9Zs5uEbAeblt6NSrUx6z+PWl+ekNZgdCg
CTXwXjXpRN1br5/qtZx3XaF5sTN5+n7yRvf9lLnr8e2fdmHjMa1BmoNxDTMO52Q3ZOOaL/jCIKTu
D9MBh0Fx4yTY2zSuUcX/vhSsASC/JvUyQmWvz5mv+YzBKmRVpDbqsV6NeC40fbKrrPKqjNyF7Qcc
HSYGYQQs5+mAvyEtABFHPppC+n6ZaKHWYUubsTwk1ji/uOgvdtFI8ZqGvZOM74G/TFMI2ke+uLQ1
5L1Mkb5Y7GGygYTR7YmXNTC/d0C8cF/2IcuEyLCuyz5LdUlrT2v7Muwna/iEe2P+1Rf1nIUWY94b
ZS5FFRdpYmytl3Z5DhzAuLHujONjt2GxY8tdEVUfNANV1Lpe0CkzUqdzIE/p1otkBkP7t2odEU7E
kN/L3GZ+KBHWdxlIqKKPTLxDErrRbf6xz9bgGn7nwg7ZIJVU2HSjGQlt//2v61Fj4lUOGboqtZ9P
kbmszc4Etv20WO016M622U6OyTaExxWBiQPWICebcQwqx0oCyr+1KZ6N0coOq+bIyK8tEZv+oD8G
sCFi3Oj1MG+kurI/z2sY+IA0HBj3IcbDAPP1gxogDvyxojEsrFKPaxHIGBpyH6VBgLEwvBBgjf01
aZ5Lj2yR4W/urQgfnh6KdPbqUkMe/HbRC38nmL8cpTtsWLpxTj40SaIApSR1csi6lr5CPwogwm+f
y0t36EZa2vJk5g30QF8/OFI5swoSM0H1Wpbsu6Cqj4yBkuC3wrnB+BHQaBrDicHHUYKazG8wdyIo
rozRtZ1obPNxLgv/i7k2zm97bmfkFL2J5v06a9eQC5deF8MIoPv0hi70ZXobFJcnkmPtrn4PcgI8
GSLVOTlgR/PKDWWemx7cnXURN52bZvpnIx9s/8oru3C9gKVmpwKXAVetn6QMTa5TGZWC9MQKVDSb
bvVoN7L7Z0oGBRLbEcbAxlQ9rchkWXoDeu3aUXW5PseOFmQflhRF0KhVrTD36Gt3n97eCxfCKZvf
g5wEmea8K5JW5JjlIJOjVeL6GQutcw9DPalgB04n+Ogz3P/89ooXrhfgquz/DX0DLepk8w1GAvR8
SJOj4ELsSap30qJfsFRlfaV39qcfe3K9kMujKIaM6TZsOglATtknZa6kdpwXV3uws6DyQorRVY/y
blm+s+FWjAPAIoFA7ppaHcvCyL/P9G6aWGs68YJGv9WHsO2CX4mLfnRoa67x4JSz84g/yDKHg9EX
RrQa+oLwZa3pw15MWuPcKrOja+YNdNB/GQN6LpGZzgs5QNKlAW4Gi/gwzjlepqZaEmBvpdl9dvKB
pipFUlZjpkIpuZumfgKCkIzyO+MWpJLMRbM/TcbKcEl0QfOoMSk9BvSzKFikZgcfyEr0O8zLDCO2
J9ttH7i+F/nEpAqUtT8W9RonRgXue7L79ckm5dYivwlKaLh1o4mbvGzQsfeb3shizRQ29mq4Kh4C
6KjVE6k/gB6zVWhFCD9YnAiPAE9G+WjqI+7X3fi+16Wo6Z56DE+zSv88wiX5OCLrJEIt06aHvOq7
FNEZruRoXUA3tnXgf7QsCiqA25P3zgIL9sU3htYHOIPodJy3Xm/vM6am4NzXYlnjZl2XPqzFxLAL
c8tURJL3MoVriiNT2DdJ5sd+5vrcR3VSjTF2NMUYw4bQKwRZ1gCCydJW8E7MVNNDr+ya/2BK4MuE
pGrx5e3Nfh5i8PyE4u7DdEM+9bRmn4R0fGZ/zlGnmbyTmpl/q1Bn3uv1hKLk4ix77Amu5V0XCpzN
aZRdTx0Hp/g0xmSSYsZxhHtUqIuhkmT3NjpXdqscZpIA/EPXEumvSlh4ndGd9PkkZiZUdQdhqRyu
vILz8/76x2xX61/pBDJEfBzNg91f1mncYEe4a93e3C36VUe9C28bjDN0bfpajJhPiZaeW3OwZtM+
GtycEfB+/XZ02qzGvXIN9isH5UFaqIu9/Y0vPCC4UpIYLpltYLJdsX89IMw8mY/1ZB0nrs1D4up9
jLQB3Iz5mtL8hZUozIEK8A9PeSr/mksXlfICC5kR7HbcS6f4IPVMv+tHJ/v29kOdxYU/qnoAdZwN
xkZ8OHmoWcu7yUyDY2dqH1Ze660xD5+CIUdDcLXSa0Hh0nImgzUCAk94NvY1GrsFllRgcYpHzW7N
pB2RTBhRUCRWZNfrNfvNsze5Tda2yoS8E0TkqcgrTiGZk+grGL3Eqz8nk0zAV2lYnHbNql2TnzjL
YbbFaNghiUA0Omu0YhCYOhWygkenzPPkpgFH5ERVY9a73nSHMVpVj9/ehDtHyi2ZVe+HcW2uiMVd
esHke39YkA6B9+R7ribjCGxNvaPP2PohVbZXHSbQpj25fdXcdVyhVzKLP9o+r6Ivj006Y6GxT8V5
VpLZ3N41wJ7gmJW+O9z0xlCtscUMDWIwNIUJUBWeIY2RO3DggrGxYkNOyc+hmc2j9EbIy5lfpp+7
PJvBN3RDOUCtr+S1ntdZasfPpAHDWBeELL3+k+Or+SvhR8MItgfG+MlEtfmXN1n/rEC+rYL0IVQx
oJ9k3a/PU2DCVsNnA7/Xpl+eu1q5YKwUM/4UhaTPb5/dS0+00cSA9NF+ODtMrRXMyco844jaybIj
Jx7v8i4347dXuXSEEDoJ4NtsMkOnR4jsrq4pVtjVxVxGJV44B/qrXZgE9FTfXurSAaKoBxcCbYVI
epLHufOA4yIA9uNgNHoaes5kfeuI20/jWCdfK1AJGXZHqSB1TRYQfC5jE3WlArh0gADqoTy20fh5
6Ncf0MDUCqMs5R8V+MDNDpS2AWSwYSpo5DaafsSM9NpzX/iQtNI4tZQE9qb4/XpNhag5qbnpHilp
/Lhp6v7GQvT/+Pbb/QO5PDmoVFjkKVxOXIinYzVbGL5W6Ji9pRCsuiFu12EWO/KL4mONoIDcFRSy
fmwM/SCxjnKR8MRzqxKPKJgCoVlzp+0jHFA051lgjPQ4JhihhEDE0zTSjVWqdwGyONm7xMvab7J1
pHa3jghjRSrw0p+Tbdfk2Fqz7pHbDYZId7AHsxMNk60R/wrMrgbDqo7d3CZfZOMVP/2xLD/igm35
Mco+yr8xbXyColn007PuKTAmiz3PP2Zpt9fQ7Rc2/SaADPRjE3SgZ/D6i+jz5HvljHGZ5wtxMPR0
2DeTpe1bWTb7tz/LWTJDP4TRHFEeVUMC48lSTaUy4WqYcCty7QgwSBAOdlbEkELWg2PWlEzIiO3e
XvS8cbmtSseSWSfz+DMUBi3csnOQTTwi0aPtqcsbygHmNx9bwzBuc1LJNGqY6T0sU++8X4eyftBo
aLyXblkc3SmAQyJt030OkOPNrtRzF46Dw1tHrwYaP7/u5BogcDlr0dELMDW3/ZFozvqk0qX/f947
5QQcFZOC+DR5LqzBk3nvB0etRaOuQCCojZIqs8W9B6FhPBba0P7oixJB8bff/YVbjlRkCxAUBBt5
+vXeEmYlOlFMyRFgMqOeQAbxugRJpNyi2c1Fq9/KpQp20kiXDxj1/jMKli9P+4Hkkg1un+03fHlV
ibJ+QHLpjMdOBnmkFVV9U4mxQ83KqO5FUI+7YZzNfVc55pUpxaWnB5DHPCYgJYMQ+frpleEWldHn
ZIC+L75scg7vHavVefUean3G0MS9UQ0hBeQcLZ5+FR194X7HEpJwtonC8Au2k/9XFs/zKj9pquRo
b+xd5PKG5rHwq8KI5biaj8tqag0Vouh/FeucsfFK77/eyew7EB2zgWjyai03kkHmc5LYJCmNnaeP
C+zo7so2uXQFBXDON17/H1Gg1z9UiRKD64nUtclF/7yYhQdYoFDU4bOVzleC/IUjB9YNcjtTx62G
PTlyXrosmkgpA0xQrUxKpfPbXfTxv7d3/oV3T/0EQACYLs2a03ffZEala1pLACpX9wblLeNzpqTc
64mt6ZHs/5n+BbGXediG6EBx9yz7Ly0pullkwXEum+QwICRe7Lx6FPWVyvBc7oKFwJhaJuAtRhN/
bDr/2lSriRRHUpC4NIbENaMylOvTgxitZzy1tPZjkKjp+2DaiOMSCOSLWeU2Di6BTe/Za/LutvC6
fPr3DfTqR5mvNxC+nh5Ol72PWaZQe7TikycTw+BdryfrlcTtvBOxvQDQCkQy0FAkF6/X6q3GE22n
+8fFTsbDnIF7yiHnhl4bdDc1t00E0cIKOTI5zqQLTaqxqcorm/jCieFis+nyb10RAtvrH9EV/Vpq
3UCGT7h9sF0NPppok1tUe6+5+V1aamObMaFEh/gszW/GVSinZme1tkx/D3Iad1iVyy+e2356+8xc
OJlsXLD6G4GcG/skPTAcOmk52Lnj4Az2rk7S9sM6ZN4VLZkLJ5M1NkAk2OXz9vDqM7h0BFkvUlTr
Fz2Txc2MX9NjzqtOozIY3e9vP9aFMLBRkDaeP6GQlvTrbyWLWnqp3vjHdgCmHHpznz9Xi1cs3zKj
BnJlt0H2sopq/LBUUHSjCQ3Vawfk0q7dSLE4+iAEgC7fyY9AtNkb+mb2jih/zs/M5pKDwJx4CP3J
aoowoQTIQsh8zcpAQog7MALrrfKxOrlyfs7wGBQaW2uJeLxNqU6vX7UmaF+NunMMMtqf6ehboeHM
5a4wUDmuu0o+qXHVIgcpoSvh+E+8PSkKYEtwZjd9ExQCTw6Nh+WON6e9e/S9zlt39jLY+x6PVD80
J9Oa7hG57ERoIQZx0wZW8imTXvKpCLz1nRrK5NoRvpAM41WzIZK5RDZy4+ttkVBiZVWVOEezFgNG
R3yfcIb4ELvIouyNTnQ7vxbry9ub8cIZQyLRQ0kQYPA5QZoLHZB8X7vHenSf+7Vv7uAiZFc6Mxeu
DBSlwTzDicZy6HQGSllZQfDm0WSOxX2tLz264WpU3/Grc/vd2090cTFAGkxfAHhjtHLyHot0c9hW
9KOLuj02SLfcbgaxcTDM9r9n63SgwWky0t7mPSefTOi1m1Tu4hzp4oDOqDu5V7pTXjkhF/cpSSts
csIiIoUnWfOi19acqMI5rvbSlztfb2qUf+qq+JD0RiGjfjWK+zFvizLCETJ7N3ZAm8JmmXFEbvQa
ReZ/f8PQvTe/UabnZyPtwGuHoVIlO9Vss7uJxlIbzvDuyliffHu8Etou7VDYK8ArALydtxbpVdrL
6g/uUWO8F0lmSRE+wNWVkujSroF0C+AWYjGh9ORT2rgMTU3LKozxIetZzhyVdq/2oG/G/+P1QVAn
nm24KKQuX29QpAw7p2tYCj5AGVbBvByDYgniJBXGlaUuvTu2JjfoH9D0adaZ5UJbOwiiR93T6tuJ
9UA6Ltcs2y4EE/RWtuYf8wEcGk9bBgGtEh8+OEcur4OfEivtJEpWKedwdRVSxwbQ1J/kSC4aR/Va
YdbdNmVs2TNNrbe35nkw55ds4L5NRpZs++TdDikTcz83nKMHiOphKssJZKV00wmTaK++N5U0r9UP
l5bc4E/bSdj6Syc7xwWxmqekiEcTptoNvKVNEQbK1T7FAux2scZr3dzzrUp7AFg6H/WPLcNJ6KaJ
PtWWn3tHCARTXNQi3dNPcnaNAFH49uu8uBQNCYTjtubx6XTZWnQLhKTjHivNrWFN63i2IVm674dC
v0IR3V7T62DMUzHzIZv2yGFPhSTIwBg0Y6h2tDrh7fRkmfZKTi9Gvti7svBoiWZ+gnRWj0GDKq6D
7jY63Nn61H8bv991QXO/PpV6YWkZ8B/vuOBMBAYiFR9xzDLu9CnBC7g35sNqiXYMS5yX8tBqsvkd
sjXXsAqXXjh3Hd0wICvnZeIEVa5w7NQ76oNR703IFZFtqerGMJnXv/1tL/TBNnAhX5fYsnFUt9/y
d+XWgjCG8+0eAV0joIoAmPmjKjJF0eJrnyoQDAfNqYOPQizucVka7O5HaJr3a6XPd8K3+sOYT8UH
byyX32//NNszz78G2xsBGeQEER4+Pcd24fPoYD6PSZkG0wvpV2c/zU5laJGlWV6/t1cXBTMP0TLz
HlaPBCmtNKXCTWHN2C8ZBp5d2Dg9cl15CRrQfeo6rRm6e6e0nfKRjH/Id33Nnw8nsbR5OHll/xss
m9/+Uo0r031vgGC9l3pTmPd9wHT3k5NTEYQjxu7+rdlOKXAhpbfrf1kVDE3kDja6cZoTKOx0XCst
XgD99HM8WWq0Dppn1caN9A1pRUGXuHaEvveY/Paw2apBHCyIsUVMstPiYZhmgUQp9PQlntCMJxzZ
7fhSuVlR7kHkg+HKaoTpolRDXyRq/LGWMfktM4kBeV31PivMica9FgxVOIiivx1VPidhDidhCZHx
R8AOOSTz0c9bJihi6BGfKUtl1JFp5QO5J/BoH6TRMn0XTju5UW5mYxbr/cj/U+RJ9oh0Xj/elnlv
JDdp0uvmDhc7cNtDGszDl3K0atONPZrj3ss6CyPdN/bgJbvOAti9W/xcYQ0BhnatvgLP8Lv7pciN
5m4uHNXuRUVJ8H1u60WPgLe7U9Qspt3u8mZEIKpF9lM86VWnVeiMrupZ9E5jxzA9qo8SFXrtO77d
7bu0LS09hlXfOPNxWAejk+Hoprr9UCm8aqLetpb7jRsFmmKSzndvNJ3k0XAHut0o3PVfHbefyhh5
YcBjhsxAYcGsNvUQpTRUf9Ed0ScMrxLzC7T+7JdhjQEZl7ks93UPWfPgdmyfDxBw6xdGHF4f0q0v
sxB5GOObSkxteA9ZazFCYeDSfc+cx3rnTO46oxZlFz9H5Eu7L1laVepAv3m+RzeqrR9XQkK2y1PH
LMJiKtUQSsddbjHJmZL9vLbTF6RgzCBWpjZ/MBLHudP1UvsSKP5Fs1gpYnDu1dGosuS/lrLOCXWR
lFM8S7WiiBAYjReEY+5lawTNpH2pmeWmkW131qOgyTHducjvIWioeMbQqkdLRZ3VY72Vcb989uZG
vsjBH804qAsmFzp4nfGuTERtHUott8abfBqbX1CtujluMAv/Xgdj2Ydl4Agr7ChH96t085cc2ZDn
2sPHNnT1CgmtVJuDz/mQ6QZzr9IYw3Qalyet08gFi6LLhzBwGM6FY+/mxt4G2BnskTnE80WjDI+X
JGHGmk2eQY2X181R4lGubkqr7hJ+pJ0/FDi+/pSzb/SxYXTL5zFVbhbj0OM/uujHNVPsisXynhYj
qe3IypPR2TNdh64g7C6TVGejoX+1BoT1jlXlpu2dgBGRaJFwpadiC9o0wL7MAWnVdBseUdge9fU8
ZEGCJMbskPmNlqV98Oyu9u7ot8nPtWTO9+KrssLQcxiT7MEQheF+WQpV3pCsAqfP22wAqdtXyyzv
ljK1kveemefioXA6r41QmAzumJTLYpdqgXroAn35PhUrPTCIA5gOFEZvP3VZKfXHFZmmgKsQbRhu
0sr+YTACKSP4qsFya/mDPR0YRA73C40AN6xw0krDFt0XVCSBcsvHvFhAUiZTjyPiCkkkTCxjAnkm
iubrjFcjhAd7XGfo5fTmHsduqN5p6LonN1PSldNupKOUsulq5SD/lrcfurYxwB0r3ljvrP3HoS/b
+YuRjUm1S7le3q+jLDzoLpr+7HZ+/x5BXWkjbznoBtzuVsJqpS2lQtStVy/0pfQePYTRbPg+KJPd
Gx0qG08w+OS3VWicDyv1xYNw2dv7jHgAWFSUfqS78HQi1MB7FbkW7ltxg6yh+or9Van2qQWc7a5d
jRwfmHTJ26+ZNkjjYMNQ/5iNqvH2fFs/eEewV2OE29n0vkvadInABM7zQ6c8oGiowngytnKxlkhF
oAAYVrka6tDu9ayKvLaa+n1Vmm667xrSaUKcMVY7y0QQn4TEaPdOjbtZlKcT6K+pNJ0fo71II2xG
s0IAnioupJHH5lXYhoWeqtoPC8iX74Y25r88T1iPVY12DHTGpviZD2L+qZeeW8TdlA5eOMMs0ON5
VPZHOuUFyFRj1SHJsP++EpCHOg7GVv0XGH3ycXKX4a5dGvV78d2FqXGlxs8TdTf3RLNIGeJ+2H+d
zbXCNLfSVrGvaqP57FlD91+XGPlHeskZhjdl1e1QvjQwxMgn/9kp6RljcNvkZdwg3fPb9ZkL3CZ6
NrVHY2zaLJ6nTH/f+lrZH9F3zt+toz+7UQmiPAnlhM9chKBU9hnh7c6jKGFXR4Xu1d1RAv8sYube
rrqXret8zYAEJZhDjJ4eIuK9/J59JjYoaWEc5UMmfBAIINuhIxxUhivXSe/tqunKEFZLhk67kiJO
poH7zCm9lVawlAOfDHjgU828hSmnTJc10poi/7F2yWrvKCrwErKlPTxPaWt0X5fFr78wW5w1qEgt
ojyNk3HT4qykecdRddnRx2mi5d6wgud5Ut0PGxcbe8dVVOv/qWnpnX0iEgOvhkzp9k72XfPO9Grx
n4X6HkF+NuXDqAnzG/0EuUaONYxLaE3UL2Fr8vcOXatyN+6HBdhLKKu18289uNIW3LBhEmEpqhxZ
CGTfEDV32+ZpXtPFofVdV2OUDHpyJJX0vrkUe2VEiy355DcI2Ua+6gfxSAppEl+qvIO1GxRBGytN
W3803qQ7YTtishILIArUjp6rrNtFmn4Rw9VXxm7RqkU/mJMjbgZDek6stcWU3Vemt34QU9vbBzwk
2ePAnpYvogJPGY3S9MYo84Oy4ov0FNylAJoLFMnBLI98oXuHkduqbhzUQ6n502T9LNOMpwzA1X6o
23w2Itud0U5clFVrGZzcZHV/NnLoxde3097zVihYk60/hsznps96UrxOE6fBzkrjWHu1fSy1Ypxj
qZeAGS1FCRSmepLeDUhC3xejZ/RXCrALpQcyUQhkkWWCUDst4mGL6xURzTgGVbAlaWn+CBu4Dju3
uKZNcmEpwIv0elFIZxp2WutxIdeVJrmLEa6e45Q8KvKSZLhRsvtnxR8eCEF8mjq2QXf5tIJtLT1t
s7l3js1gObsEbfV9Otfp09tf7kIPYBNUo3Fr0qU6m+y2sh71sZ2dIxhibQ0hwnRfFu6kj1Yyi72L
dPCPtxe89AYBtlK+QRSHUH1SrU62aOu5CgBkklfujEma93PjoeRVldd0RS/syk3QHT4H1gW4WJ30
U5cJoiC2gzZXT2v0uxVN6V3SqaS5kYk2HFDj8/E5knNDbOyM7JoTx/mr3cYT246kM4B2w8mT1uWQ
N2nbAgiVqb339Dy5MyuwtXYw6TFieupKT5fy90LtiQky3UCUUADNnRzDmjR/nXzTRGIw0146BA4T
vBv4FaG7CquKhBj1MpLNNE2RW/v6GpbDMNz3iaWDy2pwAdypFNotLiaYQ/O7C//FHPBACgtmHEVo
p/rUx0InphIqrBYrol4PXpQlVvTZNomquPLKFENb25Rf7XTSlq9z05tl1NmN823SS5uLSstLgM1r
5yLcnJC06aiKFziw1zBqViE78qYJURmKgS7XdqUZyOSWv5Ksd5293fRk9oaIs47JTIkI7uy/T8Cd
qA9D7/n5Tpvqzj8sfZU9ik5X9rMwrMXCyMpEJ52E0kijjoYfijAZAS6Nqy7Q6lCHoJYc3FTM/+Pu
O5obR7Y1/0pHr2YW6AdvJt69EZOZAAlSNBIlUdIGIVfwNuF//XxQtRFBjTj1dm8WbaooMYG0J8/5
DC5HnsRvLIvnk7705Ja1jVKp6ZeAWsgQ+AizHmWWMhV0Koq11zA1VCCoaUaiIC2QRu5j1gq+pjuh
1UsZQxCUNRBq0ct8WfYGQm5flqNi2+oShDzAZiijOwM6cwIxobEarsFbLgvbKNQCokOwCYc1lwL6
x52KK/xu7IGxp5FeKw0tmmgcqa9AQZ7oHPgG5HwGcd+nZptsAOfWDqNmRTkNLLBW7TbwpdSWLD+H
3TeE3wEqR3FAXRZtPj73/Sjde1D2wVGcFoV/JUgGzwjqWzh71DRPoasSpmG1AI6v3DfWBN2CIklq
IU6S++kHocRoy7DCAccTye6ADJ4wmqgC+oVg120V1tSAZBRyFY0WcZoVFr8WFDPFyYBzrHaEukQf
0DgflNus0JPGJ6mldzWp4yYpt6kXltWPaKyyoy6GOq4PmjqY61Ay/SvIiMI2EnepuKFA7nirsoph
82plggkFSjHJ+VXayVxbDoKOiwuo2um9lSWlDhqHrGEdAARwbLtGXxVFL1sLPkgRyNWpP6zqRKty
UoSa1y66NJJGVutm8tCEYP1BiLBVA5L0sXJotMJ6xDUnOvRWKa99FCIF2gRamlwVJlCypMozwVqC
Id9sEnUA3bKLRyNaQi6fe5THKBQ4dRIhcEgBRs4ZPDebgmCpitBbKmVzGwfQNAIoOYOWGC/9rKB6
m+bPqgq3PCzBxHpV/TTosG7GQrURbImoR/o+6CnQJZBGKoMIo0E1MW9vGjFT4ysxgUQDeIyDd1TT
dEyhwm+GD4gRjYTqiTbeWkiL/2jHUhzt0k/623jsi2YhgG5eQ5Zcmb4z6sPYiatWv/HHemJsiEaN
RFCmZduiTcochU9NecMVYBQ2Q2c1hy6DsitpQXEW7cQMyxg0nsEwFp7ZhEj3pLCmcHJgNd6FRC8G
MFwAFCStkiopTAW04QaSd2VGA+QYZaLAxiB1rSKrFiFPLYvWUOTOqThYvkgRwqfZug8BVIPulhhi
sJoaxOPRapScBILi2WFceBYRBb2MHdzoFNzu4CaNQRU0R+mCBtUNyevXjdw2EUXhoU/BCC5Q0jby
urttw8pEidOS+W1U5YbMACvQdSppuH2h8pTAuRmmUQ8+91V5oZV+z7yoLSA/hipOQGufi25cKX1r
p1UlNDQegG5ye9mHG4HUetEed279KZWboLpwRJxXVSDqB249MtWAcuGUOE2cJhJY5hBmUdxxSqGg
FMyZ3PrWpfzs9DWnGWk0A8AWDj3k3s+kYCQjw6WkjFQXyNgmIp3G+c7KoqzCeu6yd1TVs93AM20R
BxAXJZYeFfrEIZUhnahEj98HHOdRAMCzEDMVIfmH0HT+zuYIg2kDORAXFkf5leXhfirIcrNC3s+4
Roovgo6i1RBTTePF9y1/FQAAMveBOPmiMlcnJZcNzhWXV7J53Te9hDvGkDpqY2bbTvKECzWzL990
8oAGTAsqovPQSg2gbtgVpeJOoR7JrTpnZqmETuLlT56V6g+4IqXIVVat8/2Lnsd0kE5HQDcBzUG1
mQfgQtSClKjosqsn/ggJLK1hvRybyGqJw4WmzkMcNIX0FQTQwNuAXeHpDEZqI44izVdcwB1GlqTc
39TYzHYQ546cWEHJs9UNnX7/fl8sm8lqEtEq8vqA7E8d/6ne0OoDz5sxEt1aLUvXarxXbRAv2Rd8
MVtAQ0H3wYYR7kvzOm7RBnkIgX3R7aVaL6nZdOkLbHbrDbTerdLmZqhdYLR+MWyYLaDu4B9giOaY
1lBvIIDuK6M7xNhBRS0IIaOUhU4jmOkFxMp5jWwybgZSw0IcjGTvbNhgvSi3udZILrxBRnusdPll
khZbgNOmriooMlDc7yqIDzS45UM+9cKO9EXfQiZKh/oFVB+Ar5g1HwZxYiQo17gtVODsqgWEN9Yj
D2HpGNGmU/8LCwK4lCkM/xDcmONz0hiVsLQWR7eVK5EWY5xDBjJsXU1rkwsgsHNxPIAHMDkn6A06
GNv66eSsNL3LtEYX3dTLsbJFweDPk3x9SaQuqF6tBF45EMZSsoJEkSVEFFe+vgZTtJK2TV3GoDoa
Ygub5N7KfvlyiUfDrRLCgVOJfd4NallzvUHsBWnSULupFGV4kdo+illnFuprISFxcmGlfrE9YKcH
LgrCZ3A4mVcGywQsP92IQcoA2sJtRd6zYVRgyKgVzWoyP6QNaKvf7w7nywiZzYlENt3zNCjlnQ5A
bmW9pI2j4mpeXttSl6Gm1KHMYEEU8NebQktAFiPbAifj+Q4PHKUeeglOFCnTPFTXuiZZQC1GH+y4
gVDAhc483/aw5YH6hts6Nibw0k5fDLrqMIITTNkdW+DpkTvUN2Otahe2hvMhA4oNGFRw0AC0Apjt
tJUIppxlUvoiZI3EcFNpiHFDOdWvtAF04lYUCzooifT8/Zh99Wog/AFDCNMuaM3OGoWOpGeooSi6
MAhM11wtYze3mkuicV+9GlYnMIrIsEzArtNXM0GjkVW4RrogEZk7GTAHFNlqvo9jX70tS0v0yBAA
qXohDviqWWxyAOhghhiw9DhttsbWE45hI7qSUojXQhhBsCbRQqdFEUylUgx6AqKDqC0vtPsFmgak
FHQoFgPEyTBpThvGRJLVFjwmF+lrY6LAVKjMJpU5HqGoD0xN2VWaxzhCUKcIe8iCSXWasjjjxiU7
l/M1iScBOQf1+cmLfn7eCDX4J1JaIgIdxtjxkNB2ZZFrtlTySxiiL5qCUAmydFNkcH60ZUZdh+lU
nlHLYuuFZr2NpRqKJZkg2786aT+OFB0ILJgH4mg57V7QzXjOYWTiyqgLlEzwNNTDtDyVLqzI88UB
0u1kITuBWrDZzKat3AdJmMLYxdX6KL8C1j9jQyuLF/ayL6JVBAMgQoLUBgTr/G2Qy8wErVBFV+9x
EIBNA3qN0w9RJDtmVBYt1eomehmQQUMpmWfxpcX5Aaec3VJgrTNlB2XsA2dzBOQMtfH1QUJUhzQk
4ZBLBnslznDnR+UxKXCjHTqRAJIu30DAAmVy8ETVV2jEWQ+WXiivYtx3Dx5s0WHNg1rrtimRsqd9
MMmJd6hePsVKJ7fPstQgn1ShfE/EBjBaV4HAwU7Bheg5DkztsZDDoGQwWhc4NbjRPFVaNK4VHtcC
tOvA8WDFgIzNhcX6RUgE0O50YE1Cxmf2N1pk5jwG2M9VYGyAXFsPcXLBR90XV20Knlmz/H7yzpcJ
KGHmVCAQMegT/Gv6/FMMzVNFzkwd5LymDSoUzlCpV4WkoEIaFO6FpmR81+eR/eDXAhoMACFQ6th0
TtuCoFhqIinZYx+KUPHjSOhtE8Ho5e0YA0hPraqv11BcgFmB4IfBI9CTXbMCdwxqejVK3jKNurzK
HyLVG4xtCQgwrYBFfu49mMG/VVpiXYldzcWemGWg60gUdRoEDFtNihmEK7Rgx4NeQ5W8Kpqc9pOn
FvUT3fNBLzfEx3GwRrgXQjW0dvpEhDKqXJRVzwSuJ5wKE9uKwF8MlGpxrEp/2fRif9QEOQBKNtXx
QnVqmj4Loq7I9l3XcUfr63bYql6KxAWHtKu1VDsrVPal7Ec4Tv02hsYJgtLCRUov9Bc58iH6Eric
AW59JtK8d9+PwPwEwgDgHJBQi4E77Tk9EpIqiYB10LihWZgQfIC62kLxvCZZt6i2t0tkGeUHKw96
/xIT+OwMQtMTEn2itiNCAjjsdOxhliKrgqC3rmJWfkzNoICLUtDl/pOYx0ZLAziGCCu9hqK0K9WC
dI/VCUXzNBmBjv/lXkCghqUlopQDKOu0BD9NeaOJgIJHtt3l3GtZDgkFEkmR/mqpQDDoRVpQ1eD+
hc374wVnkx/lHCDjgJEDtnuOnIVRABJ9Rd64HXBxLa7kurWTUuThIPLWQdQsUntkf4PBy8VN2vsg
TpR+WetMiAoOjI7kR5dkAedL34Ce0HSeoJ6FIAj/Pu2HIAujEGqVg6tmubXzGyFyTbFT2Fjy+MKu
Nj+60BR6e5oAuAHIZ3jeBKxRXHa7ESWfJlqqdZqsCsDtFt8P7FetQC8GsHboc0H+e5YPSGNr9AS5
Fd0xaVIWjDHYxlVyiV/yxVRWkLf68OJB552B9DWIPHVmjC06hAH6pCwuQhfQ5LZRNhKT48maHvSa
PCzXllDqWynLugub9vk6xhMgZ4ZsIfQxUOE9Hbm848DpqIPoNl3iLYGwC5clCLhOaHiGGyvVQHPd
Hy8EBmc32mkQkWfBCobaKa6PszhHaSFwl3QQV4SNJfA4smfAllYApzlwmqwX3baISxU1CqR3JXng
kOJTxXINfF1QQ+UPtZjA8AUDuEjopFx4tjM6/sezQVkBpAacLWfHWOJb0OoI6tFNpERe51GnT8Uj
s3wxRrjUAMTSpj3U4VCoYXwqUgADZI2ZK7aVGlBArP2MAgUKSaih6LKQgMuUysuqRnRBhRpWmUSH
yFdFlRr3EuoFnX5UFK73pCogPcMaueR7HZfqnooAbTzCU5gX0NUuWxRMkMl/7rD6d30aRBXxpvCF
VHWZZkT0xe4HbCxC5D5rIwqJVqM8QBLg6vcqVOwfxaYuLhlXzQO8qavAE4BiDIbpXAxU1QsvtGo+
upUmeVtRy4yrNPLhoqGOsfWWAYX3Ax7GTeUYeaXffr9Cv9gFkXZGDgZyAEi9nsXKYJDJHOtndAHW
DXPbGGTtR+xDm4KocWr0E7jK25VREyWUY3PM2BQ0HJO6h3eDpNbIjn//QNNd+XRXVmQoVCA3OwVA
uJudriQBRALVqmvRLdI8D50Sag4t5LDgxyYpEI4mdRCjFiQB4ZWyQVVCoHUxiS7cer/YiKE/j4Ab
mxfy8vOjoVeFzPeGqnOLvIoAYRAHWxRi74DAr7iwRX6xc0DxE/EXkvkIjue0TpV7HoL7sXdH1GR2
ZR2jtJyWBe38Qlxl2PlZGkfJz07+j9f+f/nv+f5nf/J//yf+/JoXQxVipc3++O9N+AoYTP6j/s/p
1/7+sdNf+veufa/qpnr/bfNc8N+wbbw912GezX/n5CvQ0p9Pwp7r55M/2Fkd1sN1814NN++8SeqP
5vDM00/+v3742/vHt9wOxfu/fn/Nm6yevs3HY/3+50fu279+x2QGeBPysLhtThmgj4vTf3xu788f
3j6n+J5tXv3Ik/g3lyfP2dvFL3p/5vW/fgdq4Q8LHB+QtlQFUhPTLti9//0J0BRApgD9B9YpPsny
qg7+9bsgm/glZHKQdcAZO9Hlfv8NefGfn1l/QBIYcJapNGGgNvH7X098Mqr/jPJvWZPuc9R8OF75
ZC1NQf3HN00oe0XDGTxtPJ/iqsT0TbXzyuDYrIaKoHT4MF5AFM2O3vMmZqmvWgILXRrRBDPv/Of2
IdlNuHQC8O+viZactWTOzI4Sw8hjnB/BMber5f5SCu/rF0G9BMMIWRzt46z91Fcwk89g29IFRyhm
w+t8Ox49R7wttqHz/f4mn25wf77Hp4Yw+J8HRZVAVSiQOjhmyOUHdjoSwwE22HoJHBfm7SttVa+K
tbdvWEQad2DVVrHhQaEz04ldneUO/Fclw/7+qT7yvf9su+dPNQs94dHsQyt+CI6VuRxrGi+d/N2y
G6e2O1Y99/ftU6/itn8hcfpREPqu2VnkH1SerJYGmkXExqpb7IJXUUSEI79r19LKI3zPgWHWSLZa
GZdOvtNN/ucrg+CIShyEDbD3zk+aUoh0NaqDo/SawUKqIvlTTptHKC6qt2BnqLvYCWVb60j88n1n
n2755w3PlqUlVyh2oOZw7AYbrCepIuP9a778vhFJ/mLxf3692crkShsg99gGR70iqJcXjyIKHSmB
aDUaVHPSBCQUKM7579tVvm4XmWpoC0HZ4+O5Pi2kFiRVM5OsAIAJqOxywHhgyWwDJlFA6xbZfrVT
RBSxAJbVEFMMvauILYcQpl6vwQdIKMgJ5YT+h/45UNqbRFK3AObELO6NQyRUT0Jm3sepGUEtIAXj
ReoXmSz8yAcjWBo5yA1SK4QOuC9TuvQ4DiPcvMbCZ9+/5YxZ9dcY/vOWs4A/kwJj6EU5OMoLyAbt
/U1/E1JpC9TpPWo3j7DLuUCwngX75y3O9o0s8oe2lcfgqBxQnZFyIhAoJtg+MXeArJoP5iWB5ekY
+hSKnbc42xM82Fa2FTRUj6WdPpdLzx5QFbJ7J7kSkX+jomW3e1iHsdTuiTRQKIBy37ZM2sbLEDkd
5PaWwSJx+TKBpxSJdwKT15eknqa1Mt9AoLUDXTVEseCSzXplNMG3yYBpOVZX49rapix6+n6kP5xy
5y3gFoMzAeRPKMhM8/3TfB7qHMnMKgyPKQFBYFG1ZBPf5DfVW12QkZRUsF9Bvy7vzMdxjfzgrj5K
EEC0w6d6PTSb2nQgYLqXDyK2c1Rojj7zbODmPcD0XcGRDv2+XELd1HsHB+GxIxqsQVgs2dciA4Ds
Ld57BLiQ9UAKksrE3z935JIf3EeI+d0bzuZyEpSSWAdCcNRIYwduy7IdeG9OSXN4wjHR7m5ElcSr
4GC6gOZAbIV6RGaAZ7zopKLBk0g8/Lc8BHZDLNZcOiO+OjA/D8BsiIdhGAEu9ILjsIiuhpUYUPDP
ls2iXQK3geqJWS/6lbQSr4KVsreuiosqm1+tg88PMFsHWVt0oIhiBsSkuFJXwWPCxmVOq3W3j+mt
sYxYvzZZTI/VijOLTpOiXJW0XvFN4FTr/jp72T+/9tdwb3ASGtGHhrZMeTRT9BYustEmP8o3fI0U
erHp1pe46PJXGzKy90hgI/WK5Mis/2CCEgq9HITHmtUscyuZ6QvrVXMkljmRY9jYkwtbP4x2swvf
alrf+ezH92voy73LnPQpxYl8i0c5XUMyLOgGU4/CY3gv3wO3dqO+QWi9XmWpHY9MTYmmkC69cBLN
rrY/96/Prc6CC2iBxZoCl7Jj5BQ7bSmQPb+qF8GqW19aQhebmsUSVWEUFiobmCLbDGDfDXYEzwnd
zPa22Dhz+/v+/MjLn63YT/05iyBKWPnERp6FR3XhrXoWM2/r0Zr1Vz3DhrTtXwR7eBRdzhA+ErAj
DzEzWHj8/ik+ytrfPcUswjCgTwGYP14ai3LRLYrluEhegl3wYm39lWYrdrFBNSbaIKeBvXPxfesf
KbWz1lHdQyEcd7uzlFuWAE2QeuiDxga+iUW7hIXrhEHxm4a0+NE9lqxhHilWAJqyqmYbUL38C1MM
yb0vzh8YaWqojEM4GSnI05k9NJYPlDT64MF9SUlIHg6bl3sn3IIFyDDjOG3XOXlxNy8GWYPDSCSW
Ulsm9mpRkIDsXZWmdCdTkaarlDzoiydOIidd3GIPCZwbO6bLq4A5MYEcOXP3tor3a8nLve8cUrLz
XJzC1FnTjFYMwAOy8dEEJ0/XG8NZ54un65jsRvyuRhyDaExdiOS6Z8lV72x24ITanHqMJoQuBrZ/
d/aPN6/2sDMjItujE5LNTqTwVaA5WYMdudptVPvpFnZu5Aew5WRz/8RKcntf4v9fKzbQ3WYkqpuS
ZU5uE4L2ieQo5MHxXMFOPzpAcnQaMHwrx7eO5H33ZODhrnOWksN2IG+bpxGvwNYCs292pCJX4MYR
zWXO9eoe+iNkg/d5q0jo3C3ffMfEwyW0IMs7UJLo24Nn3z95bkhyutdwfCX0ALITzekOfTnNjn79
gvHwSUZQa8cnAnE1cr05sJZt3JrcLnryNCye1vStZwr+6gmQGHQvwMwMZ7mFJ+eL3RNuaoi5LOqk
dDHiDeNNTW50jOqw1/EtKVUZ1p2D76+JrZKagEdA7Fdbs+2FSSiYlpQe7NVWJ/HC3Ts9eVze4VEV
umipy8k+JCrm7dVxe1gndEv2VyOm89VyZVGBlsxeXa3smyuTrCz2UJL1siGHynY1+wqNUERahHqY
Xj+eTcYpIlJIO5HFo0pUzLg9pNtXJsH2vmnINiP2UkMskWMoGro9yGRpB+RtdDR0qLJ6Ddiic4SV
siKy80y2dwOLb33yFNB0oaPj7Bv8pyArfxq7iNxbxGCQC6QB/vLq3aD2qlh4a3sl0enJ3nPqMKgg
MpRzdtsrNITnpAXd7EJm/7DZavE+BTr29m3T0FVjW+QOGxr8x/Z2Zi/egeRflvamWV0PdNOy1mmZ
5NRsGZPlRsHzy6t7rO4B02qzu22ZM9DBrtjd/WankYelgRXRMnMhLuxlzQxyv1lf48ljhojMLmhG
BrJu7N19zEjOfijk8PCGmTwtI4P8SJm9vLun9n41YAJuF4/ovpT8uF8+dAS9O7Bo+3xVEZNsH336
ODi9vbKhZ8VMAiqBLSxyFpBoDXYJ+gVDkREEcc4SnV2sYBPO8K3T9zXUYqC6TQ90Z9/h6Wp75dHD
9cNLR9Y94+gQg2DlOSDnu7f3IkZMX5jowmsYjN2JJFkW22qV0RW/cIv84N6c7bKf9rdZlVAW4OAI
Hb/wCClc8iCsH0b2soEdNHqxoViwbkA3KpXR9Tl9uV3Uduq+Im1QukeTXE2xa2uXjkIP/7Wo0Jpg
OwD1mWdAySLyJE0QqhCZA1QNbD+k3qKA9CJJDpEDkwXW7fSlmZPMVmiGCff96SN9dYdHXu/v5mcn
sBVYga7CYgkxoXz9lG9718A+uAhtZest9Z3uFKt4V14YjelL54MBac8J+Ap7W2B2Tg8bMYjBlVW6
8MirsLDBTt9bMkqUsGB6zqBER7KxACW8r4xLWb7pBnDWMBKWwCaiYA3BjdOG09TMO0lAw509uuIP
84f62D3ID7iRFBtjL9yaP2P+X8pP/++G19VzEj5nvxEkoJ+b3/Ifvx1qpJ9BeH/l/w0y0ACLiIg5
/+8558Mz8rbIrFd1mP32P5zqOXt9/5+fU89/fsPPZDOEDP4ARAs4NfhMAmn4gVf7mW0WdOUPeEAB
GagAVjldhjF1/kw3S+YfcKaCEi5csJCQBnX572wzPgKOcMpDQ4wOt1skiH8h2zwF8f9MEoDIoKkF
Mbkp7w4JXnjxnE6SuIcDTw8NKQBJJXmZl5BRCJRRtJUs7C8sP/lUyudnW7hGAM0LozSIYs62JUWD
DUYfWQqL+NgtDQ6CCIeWRxwgpwp/L78zBpK1PigpupWxokYZv08cs8KTAOSjLuofoehrULodLWai
+k3EMGBqlV0Zsag5n8Z0/7MHPmfh1dMY8eNhTYAtsItOvFtAbk87Bn7jBm8xeIznxj3EYQH4a83k
yjSDTW51pC9akZSFeQdCkcAMpAPEIVtEvReQlJsg7cOvhhZNLJFSMV+gyHJrVKFBi1qgqVFCJlxr
FAYGdcmiUWAxZFGcPpxcmgNjBc2YHlSuIkEeMzNxWMk1dGwyv7ChhVDSbsQXaWBAO1AfWplitK6g
CqCE4RuUmG5gGNQvPA3Lu/RWwOxqP68xv7TKd8V7dqir9/caBab5mj6pS/33rUQB1DGVMb/ZB35u
A9gH3k9KWH/+4l/LX/lDRKkeVx6sdGizTpnVT8sfKdMplQ0EDUAdWHv/LP+JzvMhLWh+/NrJ8oe0
HyhIUDaDZ7z2K6t/VkH4c0miroWkMpCkyMidzvI6z+GD7qkKAyUwgeqN3kKypbzXENDmxX3tCzHx
8uy2gXgDKyJfpZB8QPjepA0V9OgI95kOLHwogn7qyS9W30caf7YtQREAMCdc0CZtgNlzdUnZixnq
2ayIO9AEeZsttUpcN8nwEpRgXYIS/yTUtUSCZNwXRbWPM5Bj4AN6P6Ak68JhBKQ6gVVYoJIEoj6o
Q4Qn/saCCOWVAVteojQeKhSpuR9H8MSMzsBqi9sSLGIlcpgfqwm1zBFq3BB5gt5RsJChF6GbMTAG
xTjYqiquIVXyp3/SL62u/99rvEARf5oNUw35pKZ7/5w1z3Xz+UT9+I2fCwqn8x/QggSEd+JeSOKU
GPureKv/AasK4N3Bhle1j5X2V/FWwioEUX3CZ0JeXQZk+u/1BNb4H7C3wGEL4AAKrpCc/aUVNUt8
fkDAYOUCYA80yyFrP8uvRB0wiEVqVodW6/Wj6UFjpRREdSEMAZj5JvLPARjVV5zHsgvVVWzeWSw/
A/koUwjV5LYg8HKjRca481WrYAoYTDvgp4wFNyG2NUZj/fKpd79Ya9NS+mepAbUBzBoQwlCBxWmm
ANJyugX4oxiCMBDzgzdMnLN+xB0ImpAslzlqlglsH75vb54D+tkgusYCLwv0h3lqM+JaY0Krjh/a
0BLv1dLa6SnARX0qdHbTm8c4UfNVnSXR0jLChsVN10PSvk3sqDZMUsDKLQbJlEZJ51HdsJoruF1x
uwIhEQxZE3caKzIcFViTRQQap6sE8iUtgllIjzeQJ5Q6yK6TKggCu9MuG6VGV+MhrQ8R5JEIrAk6
AvuSkFoKT+whMQ5iVHFX4M3h+66bZyynhidjDAAQML0n2OVpw/CKa9MRij2H3BsAD4Cn20L2i3Cd
NnWzsmoVeUNDaNzc97plAfkWBqA7Z3A1sC7l96dY7XTWTO0jfwYqEuDt8xLOBEUsvKRsDlqm8WWU
5MqVGYztVQiY+HLQVL5vzBL3fS5WrqFFtaOCj4tDJbh4p/xiMEwVYRpMYTSE0B999qnUA5/zWILs
1XiIh7yhg5cM1Oqa7q7EDFpAVam/rXqOe14vogA3ZAWwWlJsp6GmEshieW4DVYPrDvZOR2gGyJuE
N+29KSTJVvQt5UL+c2Z/Oi02nOpwmwedApvN2QAqUE9LEvBmDmbZhRsDZ9lrUKSwN8hC1B2UbqRK
Dy+hxhuyQwSo3EqHoBgEB8ZMcoDw7R0l10cHH4eLzDS1nRDCpeD7STZN3tORhbYG1iV2RCi14vI4
m2MweFP9LELBMuTKIiqgbDXKoUIjK75UrPyqOyAzgyWEOwhwY+psISVWFED7TJUPbalaGTEhPwE7
SQjDhAzg1hBIdUFIb9sMeEEi+aJ4I2tdbzhhM0SJbRVVVZJACmUO1REJyq7Qb9D0tRBa0rFVSuXt
+44539mnJ8QVCbkLQ9OnM+RzTZFDWmqsA0k5JOkYoqTojU6gtsVCrAfUjtpIXpfJOLihYGYsVb1L
sIsP4M/JwABaB4+/Se5lgucCZXTSfqMmRZPAJPYABTftMRn03lu1qc9lkmeqeKg9f1DA8+hjVNc8
Ne6hP4e6EjOiRMlIBH7QU2olQ8bqQprM5wotIb3Qe3eKmhivFjTNCJxHtHWcQh6D6vHQQkREN3uY
8IiB8RpWugrttsA3fZvD/3yD5pWGDFYXcbfydRiXWE2ZQzhgjFFLTaFPgyRsI0PFg+fZJG/l9ept
a5VaAfUGrawhWtLEb2UuWW9QpOQetO3TCdJuxvzW0AIsBUTO43us6H0OqzJdLlkByCkMsNU6FhdD
BGVFAmmRpHUsiBfIdt2lxcJvIeVJTUhFZDSRUecA/10xekjxJGNFhrKCVtnQSAGH41MVrUWgaAtY
o0I/hqQgvMabCHLdFXiUXIlZ6IWpxqBOehvpVQghxgZa2qpUKZIzVDIkVdq6ilC9icdIcAuti9xO
rKvcKeU02BU8A/ehkztNhK13l0gXztE5+AkgmAkrh01vgrBhU5ldpyHewrsIilMHPe0tWxh9kUAs
HkQ4oVCfctg07cUK7zzmmnaASV7wBubTJRT3WfAwuUmjnIMqPuhooMCczkkJ94c0yGvjIKRlvJDH
oqcZJFVJ62f5MjUuijqfbU5oD0EfcO5A8IHxPNucjCIaIRUdmAdBCLtlEsCwQ8t9wzEtqF1+v9y/
eDWgABVs1JN1Hqjxp6+GPTYStG6Ezm4+WYoFmu/EgoQ4hcu+k4KP6nzf3hevhmMMgSPiIoSNczPA
rOgb3+tN6xCPGkzeSlXHoo3fM6iZXNjhv3ozQOYm921suh9pp88bWakGEsg0onfoCil3RbhqMCjZ
QPIRBwLsSaAM8v2bfTVTcZUFdwVkJRE2CrMUaFrEohFCs+agJnK+jHml2G2YxAfJxCrNdJxoYQ16
atlnEGRJSnVpxVFxablM43W6feIeDsoX4Eq4nCF1djqeniVB/i8XtMMQCtj6SujIKKBQlWLFktCD
IazWpyq2Mk8dOVQyof9Oa0xCn1aZodyNtRbiMljACOLSg52FUkDCIMFngq2LLDHcv04fTFFSM45K
zzpoYaNT2G65UG/JXKnUpYMCZuA6b0ODwOiiBYfNyBGdDx0ElgL9wgQ8D8wRzwH8BcABBOfAipgd
MNj9Sj0Pzfg2qVPh1fN5+KAB2L0r4QDy1qAzBiYNNYRkyijpnyE1LKdUbEJfggygJUgPFrfi+6BO
ahIpmn8fCWE5kMEQPGkT80K8g517o7MwMIyI4qrmGVCsTdHNBRxKffhiF8MlSfbzmY45PtEAkcXD
pdGaPv8UGzZVUfcFNFoPQqCgyKXnCmlGXXJ4kDWAm1WX1vBX7aHfMM8BDTcBRJ+1pyS6mI66dwBc
cAlxJnhIx/HNGKa7qjabCxPni/FC7hjS/rgSyBCeV2YzWpY6LgfcFA5w3U4OuVKHO9nzA9p5Oipk
zeC7QcmhvCXKEBSr6o4pPe4FSiO/cuzMG78WgCYcIP8E9bBkaUU6ishwQYwpLH1AnAoGbrpGxUc7
KcpxPehh+QClyksCA1/1GaYb5v1EVkfIedpnKUIHsRFCH2Gen00y2E+Qwn3jLTQ0VNH+fic632On
bDu8Vqf6E2Io5bQtyETIZcc14aB0fk2zVHkKuiKY3Dkev2/o/KaGDRaEMEjmy5Nw5rz40qFOAs1c
y7/Ng7J+KgfokCnaAHhdrvadQIcS2gM0izwe4qLdtiPxoYvy1MFo6P+wd567cWNp3r+VuQEazOEr
yapSTi7J4QvhyJwzr/79nXK7R0VpVK8bWGCxuw1MD9yGdMjDE57wD7T+FamrTrD1XjmDeSCCBBEo
kETqq82tg7eL86oI95nZWGcYDo93qEsL60q0uuSk7dAjlbOrXi/ws3EC+5a0pDrB3hPRwPERrKGP
AnECWgr9hvVJN0ZJYrdZFO2dMIOmgQTpxojnU7ieV0ahleGQVFAhooC/2vRF27RmWk/xfkm7yI8I
wPy4T//BshXGXiRyZHIcmqullKOM5ahqnOzhAIEbkdr3xqydgzukzd3PP95eTqvWCXkjdxYlX9wz
MLIAoyve+dlBhvI9TV08CPbc2H6BS1V4NU69ibp9PDfKrok640bPBtXygyzIk/tFVdFCaSplvhvR
JZA3i9PNj5laOXeDLZVf1aLSz83Aq616p+UI7BEsF1IMK906pcol9u/xR6diIcpxKCfh46CtwlQT
aK8wIkn2rdxeJCZiaLXVPpaZfikb2TdVQbHq7cl6ucnFgFjsMWkITa6vMSOJ0iVCaWs/2hMi3JMU
boOslzdVMJzSAnttKGqOmsheVZHWH3+WrDDCXOuVdD9Ws+NGSLP5owK7albgfv/5W5kKRXpeCobI
WlCgURPady2XM/FvArm0DHdmk0roiiinTMgOOq/rT8YYVARRT8IXcXUkT5GSpBpKmXusdvp722zU
j+FiW1/NQlY+9cqsfdeGXrpOiqhU6ESl1seokXTwTmmqwL7rY+lxKJn2NGkswRMPy29puuhCMD7J
J6+yEvCM/WzUxIHL2F0hNd4sqJTqGpjzNm7vitQodfaRnmAWkXXNJ8Eb/No0gQmgA2m5whsQYg4v
Evp2MA/A5d8KkcVzhJWRJQzNYbqS2zBDcTM0RzK7uTE138pwj3enJBq9fFlU7BOcSZ0vcR+2LSiJ
sX3fjJO8eIMaFN22SeQEaJRZ1Z+kXK8siJoRqNlq0lo3S8om29S4LQxuNyXjT2UMNa6tut8mEhVT
dygds3WlvspCL5/n8qbBBDD1FbNxCO3DARnj3Eyl2o8Tp73S6g5x2rmbJsQ16sdOCoJkk1nzfJl1
lXwCGq2Jg2n1cS3WLLVX4LGqKa8K1KqWoQejNNUeZmQEr4C1OnroNScTTUkD/SBFRgyMbNymGdRM
dvo1MJtZ8eqsae7LoRk5MbTa+rAQs3c+PC95q+IKgolCMLXnNlERUt/YJGThYHiyXsQ3aROViDr2
Wncz1Ij6bDpbG+5jM3G+teNEKVfNx3HAOdlKf9SGjIZ1mWeq7Y1Rp0wbC5r5x3jqpFNp0EEGZzUT
pJPMBeJglDBlsbufHaqJ4ySdrhXNXkeG9ZtRdFzDTdujrYz/RAX3GJd4llDU0xqb5aqSd6Y0drBw
KfJj3KDk0Hpy2+m8zMkhA8lTGXyTrBSHhbKpcaaINfkTvrla4tm1XlzzSuh+6BUxvJvgXB26qZRS
w0ZeUoG4mSMt2fEB3LqNcYZ6+/R4eQjDEiX/sUwVIAjNvuNXRaghsYLeqfbypAJgd4rgIlKGb52k
AUmxZwt3ufxUAv3ycKQ0DjGL5jmlThoix2NCNGk6Z2jLvULV2q9Rsd2quY6HUDPO799+vZdXPlmd
qCJqOAQx3mpNN4Mia6WS1PtQSaONqbSg0ZB9PXEEv6g0M8ShXAkuwCakW91kFJCNzojqej/pKbhC
2b6NeqnehMGQeFE3PxQ1SYYxpNPm7bdbs4K4/elLIRHHhxN17vV5PCvI5eaW1e5bwo4vMvr111Yp
R9ezpbNKF0m5q9Iu25gcfn5qpvYNtVLnRxJF1lnc5MHZP3gctgwEZNFLe3GjdwP+sWNmdvupgsij
x/lebZocSnY/fkUGX/jl2PO9XSrFtkHHZDct83CPpY98geZxcSKwfeXTQ8DGTFcAiqkvrFa2mQAA
0Se53Y/1oHp5PWKIUwynRKdeOSsMIklAPCxk4DLrXKsObaUf42Hcx3GiXMvhMH/rUgTROifTcakv
TbiaXHn1Ri719iLnWWe4z04Ue7Xcw9rKkKfAYE1OS+qpUt/Y53UYAmGJgnj51mdt2/uGKWmjZ4aI
rvjLrLaXkyzNuW8H/MFXI3QBUBZpjG9B3Cme2kk5rIW5SUr/xOddL3OKECw1JlMTql7gko73bY/j
nh7G87R36LDt1KHl1kxbrT6vo2XbUcfZFRq62nyRx6UYkse8UKtdiZoadjOYb+RhMlOywA9sCoph
i8SCcjGG+CKkozydSCjWjC5kMFhAqNVTLsPnDYvO42d1UJOJu8qY9qFszU+gBgZvzvosc/GqcDZN
m4CtseWzJclSD+EZ/UFaJum8xbbnorZC51ZFP/oTip7d9u1JXJ994rnE3mDLqgjqrzU0qqGPWsMs
5n1dRKFb1fFw2atD5tp4/PyDoViPAMtAjAhFu+MpwIMHwdlOnfd9jHtGhd4cbtxBvuu1qDlxAK5v
EfFW9D2E6ABHIGv4eCi5k1Hlys15L25Gb7Cidj+Pge2FST1cY55sXysmQc3bUyk28PNbWgwqcCBC
kgKCtQDJPb+lFafuY9MaGLTWMzdEjNtt9EnaoOw7+3IdjSfGe3HaMiCrXkBUVdq8oHaOB9QVNeva
vpP3eevMW43gZPIMhJSuKmQugKsF9U4WzYRlMqiHDMrjgN3LY6XlzvVYhM2JJf7KnPNpqfBTVmLa
BXbi+ev3CLizt3R5T7ky9QYMDB9Kag4ucvbKtm7UaYPv2Sn8zZriK/YVCAs+NYAA/lnvK7vR0dmp
7GVvBJJ0uTgHs7O49ssp7HYtUMKN1kjlvmqKbCsvqbxvab351JKqy37sriXaHZdGo8v3fSV155Jc
LVdE+qVf44D9h+kej0pjjC4EeAuDesvq7l9S+iDwapZ9E8X5U1L2qoiunG0znBTDe+VkJAQgdtZY
GiBJViujVCYOYD1T9rrVL+d0KebzbA7VrZE1mgvTUybHKKfNFKTdifhNfOXjTcB2w3ABuCfOti+C
dqAkMrVnZ9mbwyxfdI063+Fd8+Xtnfby9ZBy5NwCWIqgCcq5x0sNsGVOipvJiNSnuT/wxw+FrEN4
08t0q7XVdNHU+XCTh91wIsI5OPKu3u+Qq4toUcP6enWIzUNYB3msqftq0We/syX9ITcCs6Ae2auw
KLHwa/xlWeQvRRsSOXdlP2HCAqQNGomcWxt6mDJatIjTO2zMqHpU28g4m2j9N14ZLvwmPcHvCTEW
2V+Kefk5qUYOQlOyl/eg5fv3Yyl9Mowlu7MbkAtblkGIwYxtaT/1xSgvEcYxlosutsJpG7Rp/LkP
pfgcSKchFF8y7ambDWiBMQnibYYTr+RqQFZOaVAeiiVH8wTqF/9kok8wwMTzqxDURtOGTpyZPiYt
okBpocooDhjldGXNcRZuIgcLjluJrgXUI0vP73OrSGQPu7tMwR6txexqWvLScPVawyYx6KSi8wa9
/iLlPZj0fFKhQCxZLLlTURR+UgyT49KOz8tLgbZLN/OEbqqb5/XwgDOZFW4dtTMuZicIOxdofxd7
1HvaMzop9nCjF/UpufPDaX88AbTHhKwpylFUEdd45VLKx3LUuvoRjb3osqry/kwxkjL2ktAsQk4g
9GfcPOrrG9Ka5CwcD8qcvVli2FlLUu2WaA1jFjRHGt5QSzacYXPjbBAQcyJ0dNn0PuID87Vd27Sa
LSfFUQJ39eirTl+q29hNmmyHhdqJFxRWc5uOmBD6ubnomM3Jin4iWRdn1+ptKWIKORtx8bH/j3ck
/YtqSEO7fByGutmG3C4aeOIwukB7SN+xSspNbtjtmRxGeucuOTZbbx8JL+rYnK0O6DJe3CaHOyii
PL9+9D7t2x5x50fHSMeztMzrTWl16Vknd4a/hEZ/Lo1puyttlcs400pvLM3kPrLyU9TBNR2VuQcr
e2hQAcEQ8KvjuRjkKdaKopwe53zsPlnKaIOY6yJsvdPURpQgrAz6R5OK9t4iLyRGIWYtt4WlqsM2
m/Grz7XBQlhqzn59pP8KzOZbuGkx3t+CPv891HgOmtYnENAbOhnQO/r2OWDz8IO/EdAQIMDZgRLj
61mEFFw7/0ZAE2DhqoWujkF+K+7u3who6x0XO/k2IoegXg6yen/J7SjWO/gPsnAeJ0o5MCr+gACh
HseXAgJtkuWgAC1gFDATVldPHkuYeBWK4ld1YHmoVXn69CUkzjkrnH7wWiPx44tZg7SEb4rh4bj8
XjVCX9Vz1AGSKffqUf/Iaky2wWJ9DbMw3zVZe4cZhdv1peTbVvlexYNoR9novgTW0iW4Bx+26R8t
wf8NoHxIVM/OrxfQYRerHexG//UUNyHknF+qUMcLU/yC3wtTfwd+kVoE2dNh8RF0/V6Y+jsOTyym
MEaAJQxs/98L034n7h2yY/CyVMdt/ur3wrTfHcAwCFhB3IIxr/wJkvjFujysTIFspJUsFBKPz7t5
aXA5bE3Hb/UGLc1xwlmoNd1h2YGC//lsmu5+3SjP2S7H6Sp7gLFg5FAhPKgNrHuwcptxE7ZJ4HeI
7VM0D5ONWcvVxonap7dHWgkb/DUU+w3GE3C6F/DCaSkcJ4h5rWWMvEJzLgf7qcgJ5lCHS7dYxsQQ
bRD2TAPJD8bq42xN/hLId1Eclp9z7ecQPkiKnmwMif0XzMjf0nnBQ0oljtHyzUm48nH+9et5EQtD
XIrqggBwHn+GxG5yYxwVJDJmLXaXtkYHZyyBgoyL5VZKgJUPBdcT8fBBn+TfF784lIA4cRyBw7TI
+g5F/Gel6QxHgawHHAHpwjYoH5f3YT38zEAd3ZtTcz0GEYRoaSyvI2QivEnDQXc2nesBiSBCdsOv
K04tOhqEBUDqZM3TWkwQwvq6Gp4mqs7bWEH8BWlDelULQkNGXmDKETqfZwMX2bQq34+NeT8N7bTp
dElDyH3Rvd60o41hxbvUkCM/yBH2U6pghjLhIHgHPaktq+xD2+AFPg3xiTx4lZYfpoRaCh8CtgpN
1zUlhN5MOMZph/qG3U9+Y3EWY7/4vcjyGEEh3fL7NvyYdx1ORW1wJQfORYaym4vhl7l7ew2vQpG/
HgVVDoElgIywxvjP6Djo+VA5PsZqpTuMOZoNFZ62SW7nILeSDucwhHZi5IyAWrlK23XerDceOsof
xsFsTuCrXpwUyEBDYfj9OOtCu6P3pZXScsJWGcPTUKtDf9CAfGv9UzNiAfL22x+nor9ennUJQAjV
XwdtneMNEU9hjkKVY/t1HWSuM5IMhpV5KiPkrHwe+v4aBlE3TmYNpxFOweNhaLnNmRLTsZUyPD6H
qfusTRPSAnF/naOWiufH4s+TrV1UkUYmo5CFWPhqAR+2SPzQmpa9qLTwQZzyhwp1bvgCw1lRWN+1
ooda7lz3eGBdL6McIlnab4NCHTaIVu8kXTIF9EVyneFGW+LBqyPnsTGUW3yL9Uvs22p/aVP8yUMa
fU5clZsK4ZDZzLsbBQq5EveUdhH+D6Ky8XPJAqgd5RtdJKJWFnyR5OR7WoyfwlCur+wMOhGcJN/G
TcBFS9VC6usRNa7Ftc0aV+2yxQQvSqJNWtitJzyeTpw0r65lwFHCnkL0aNaCahFWXqNJsZTSRTaT
39EKDBdXK4zyrINFGGHcc6nIgM3MOZJcK/RpjaBGYaAYxY+dqOUcVyD++uiWBbqa+gPiUKs7D6/r
vrODwPatBkU3rR2xd5dL2ZW/Qbms2rF1cfU+BXh/dVB4A2RY6KaCVDheafICbrgKGbQI74auc7b0
jztXb+rrJW6wqE4TjM1PJbKvHmew95AhETh7fZ3IFqNM86ZOuN7JoVoAUht7ntLdwJyWICY82COf
qWpJ9JKtz7OMdyIK7Gd2i2zY2/v5FQ4gXRMKaOzpA2pGJKHP7pqgM5ay6vFJwx9S9+ZcHiip0MmK
rBF8Xx1VWMshK4/RW3MRHPDObWdv8EO8qYhKLsA8SGVfuhMWB2dvP5rx4vLlZGNdkjoglww4dnXW
pNQ0QpEjYFz/SbPq7Dabb+a0wxLb3IqKOJtHpvega+ea5oG7m69JWDktQFJuktzofHyDXUWRB3em
ReWWOBki1U8Q30ZIhWsPsdq0XtQmzm4Co4JzmolIWmF6mt1DDkmua3u0N1UufZri2Q+dpnLN9Isp
016SZlbHlF2lIzSlESdSTUL8uC9BiXdSXbmjGX0h58Crepm3bakssA5va6uYsASAgV+E7aUk1z28
S3A6JBZeiHawj68ckj8LMHilzu7jVD9hp/TaTQF6COCbcPglsz/+1DQvq6IPLNsfEwc1q17yQrvb
qF38GKtq8+to+aOk5H86lxEQxbMl/SIh+aUV8BQjEYBmABK1/+qiH//aNT+KL9/j4sdxaiJ+1e/U
RHmHu5NByRLAFHmpxYf6nZooZL/IToPUFV2fA33ud86svcMCUCQe6EKzY9gtvzMT9R1QdhuusUa+
c8hn/iRlXocAIE5BxJMxk8wLquWqFBM4UmNLXIK+MhTgXPA6MXHYFb1+D+/TOnMT2I2PeqppT8ns
FIicj63N2Zq1j3JXu/KoAjbQSzXY6kZTJzs1MJKPSW7JbjFN5VUVz13kKZIa7m0MUP181Pr3SPrl
86anXHaWtOqJ4HKFryMZobVOH4EmpUMVAlj88caIHQmjw6TAuwsZeD+c7fxOr/BBTRIt8oy5BRHe
tta+hWPny3OZXWtNq9/3dpXulqxq3FbrBm9KlLsk08cL8EHo80TKY2qGmFsv7XzWFc0pmZf14cgz
05khDAO9QllFXpXr7QZEC7UL+Cxanm+7cZk24Zg/jTRlvTivS7cL2vHUZSF+6fPERAzK7axxXYIi
ATlzPFF8JEej2Jf4DoSnxzSZn6qRNrbSg4gpLf1WNRtzmwDJhhZuxduqL5wT0e6KNHb4VrrQrFDE
InRIro4fwaqrcbYGHgF/VGtjaoCYZl0pPk4KvsGZEVnXcmuDeJ7MZadICSbL+L94ztxJG5Mg5jKK
gdtoVfqtykcJqPpJBt2qSH14QtHzNcAZi3vLWu2PxSqopxcWk6Q9xcN1P6A7KE3uAF8du2S3bkov
S27NFnKSPF0IO7AMSJ1puYmUeykMgxmBUupIGX9cetvXrMLXnE8z+GxJ/1BNAiMk4cD8vun1ExHY
+obg+xLAUe09GHtTsDue3DpKiiJX0ZNopVKhk9LkfllYkeekC3a10nLKzWbVwRdzRWcLpIEwn6Sg
t4bu2MagO72jJL6uSvN2tLNLea6SXUlWtcnyNLhWe+0rXt2QBbJy3Nip4OSPUuK2Sg+2vTXNXRcM
2Ym698tp4KkEo1TApij3rC7K3rGbTO55Ksx0Bm/RIwTVqq4544wt/VnqW/9wLfzRXfm/ooAnlLX/
c0V53zdpe7gnvS/xt7J9tYQnfsVf96TFPUktQGSj4iAAG/33PWmp72iTmQJ/76ggCEQA/tc9qSrv
QMKj/y7qT4c79O+Lkr+itcY9INNFQxuHavAfXJTrzIKWBS06CxQ6RWbBqTneTLM0SwFuGuFWHdPu
ac5xzlLGsvTNDLAsgkk/hyapnjSl/PJs0v4/ynmHcYkCBChZgKCZlecR/TJbxVhJcrhl5lQfAE/z
kLRT7cVy0Z8CC69jATGWYKRTPBSTvcaEMJX9MAxzuEW4nlJTHofb1lRPuaaIJ35+7YhRkDtyoI+J
D7rWkW9bHYUEhVEoY+abrs3HrRUo6VmbGMXFGE35lVSioafvmnbMz9+ezfU9y8D0m0D6c5ZzIB7Q
0s/yI2PsAT/T598Cj9U2VqRfNdJyXcJ82qpNrGyaCoWQt4cUx8vqdUGbCcUKOAR03lZXu2YESVfK
WbjFCACNtELWmN4EO7wa9623h3plZk0oBaBdeDlYRKsD33GiqhklSdpIbRXfQdKVfSxd4vPAsNJL
qZ0/G6l8aS9DdpZ15kkZgVdWDzuQDSduc4sg7HilYgqXMrYhbaqhtL2ospadPNcaVvGRfYb3XONr
KkURu5j7bZws6AZ2g+Qr9kjvNv0IWIMfkmPjxJy8Nv1EOJRgWddQ8lY4j0XBprMsNQmVl8zZmvWS
ecSN8JZRN9i+Pf0v7j+xrNEKwUNER0+CQ+d4BvCuH+NMj6MteKYS3FxgfI1KO/tcDLXxWA/y4Dsm
FDk5Kc779EqqMVtDuibZxPVUb5ehW+5TJcCj7+3HetEV47FgUJCECEQZHYjV0WXkchV2rc7RNWl9
DFfbynG8nO3SjysHHfPazux9Fs7KjTYIWD0xGSqTQTDfOKU2XozqKH3ozYmfAl8OWFY3KWQVRVVf
qb26nQsNoHmXh37b2PpVHEpf83TSvAjIauFKU5ydJeZovA+mjiT/7VdbqQBypXN8YFxsspshabHu
j2ccrFAEtIKv20RWujWGpb+0nCRv3baUJ/r6ZST/nILSdO1ZwjcQIkQgwsdBdfupgAjQTNGMt5hk
dF5FEfhDnrfm7APnjCIgn/OpCt0KG3N4XpizNJ0EnhBj8NUKmerAmMvJCDZLCYoSxnmPyHdRQLcw
mvwygYPxAKlKKTl8i/56SXT7LlF7APUoO6HfpICscdF/6uA+TmqHwDuSb/STMv5Dp+Kt5QEJH2TX
1sP3VbmMd3EtR/dNEAaxK5WTdQkI3riLJyd7iDMDp79iG8bY+vlB3+m7OmrVC/pLxgPMPXui9k4d
vFToyZCHLI94luuPCezXb53e9Vulb/60HA3RB2ggFzWpAN2SQyfl2emsDcaAYboebAINlEJWzTIF
V7Boby+al+eUGAVUIKQ+Os7rWw6lpySg1hRsnBBBlVGdf5SV+ZeAIn39151fXoYLDCIUVbC+QSpy
HXRKZR0vtTEGG2U0Ox+bTOtjo2o5cgkFMskDrhN9NTbe3BTqiSvulZEBtREMkNZxB6xlwGD/OTMy
GngDGFqSUv5OvWhM4aQ0bQGO4nEMm+gJXQvrxD2HWtn6ohNnDMubCEIgAFbHTBOZsRQlmrPRShD8
rjbZwZM2NO0XtU1S3XUaRLxyRZa2aTzmKfo+MiLuU45cfJ+oVetOtlVdRak8f09o+tSiE6MGnBpu
WmTNPlAT6RJHDW2/4AGVu2ZRRA9SWuTfzEzSb7XKSe4mqIG7txfLyyv118FpAW0AsL9uXUyVVs+w
RZxNVDnDVh/h9FdG/YDlKQe8NfWoFeg3KA9EO0ea0n80pWw4mBCU+UhCV8fbouuSLjfOpsTmdNcJ
Z7ZAKhp0GSoUkdJ6uCWtLN0K5C6uiPQosKtLtwgyaXe5GsybWlh1WAEF3Qg9KF1dhPqiVZyhmG1u
nHasvbwZVb+Sqx+hZlRunwtB0Cq46VQaMW/P5Ap+JM4+IPewVoSBrY2E1yo+CKdJGaLBsjZ1qFoP
C8eJG2B5dhnlndK589igI4xO0XncBTpNido5n6BI3AVNGz79g0cBhSsKb5h+AkA7ntepyDQtTkv2
SINASCX3zZehR3XC1HpoT4si3VrRAjdeB3tXtzhOpLN1pWhN93DiQdSXe0aEwGBqRCHmxfJCsr7I
xjbiQermqugxMF8M4YZtxldEaPQeqR96mRZe0cTSz7SqdXZKUmZ+FaunXBZeWemAIPhMtGOJl+zV
1RRpapBLBHabui21xzACAW6yUy9bpcDzVw+tnRUqXxzcxS4lq61PVIJeOZQ1vginJbUW3VynV2Ud
4PZXMzqaCcF10Dr2VsvRwDrM9x+l5v/jy9hiNf/ntNxjLX/7Uh4jvPiJ39Vq+x3BFEcNbGtoGDDM
/87CTZzRoJyRZqscR7/QMr+r1eo7kU8B5OPvxAri8/4uV5Ogg/kH4kXyKgyV/0iSbyWHLX41hQEd
eggtPjjU6+RxjmVdihZT9aERSd+XeoigJI5ddTlUjXyWDioGXaZVbKtKN71iwcKYAucl2AeLHvpS
B5DzMSQn9lXo6SMKex9L5uQtComTq49tEUHqa5v3oTI0W70IAJIOSWmdKWgpZGcFwNufwyDH59Rl
A2NT2qVnRXm8GRLu4usuii/TBkOUWoqXT7ZeI2llOGMLTa5dfMuOtDO9VATuTB/RKBqHPsMuJ5yb
yJuHhpy0C/oTwtHr2hcfS0AJmAy402iUifPnWUTVi1hH7grVl/rsorSL0RsH8wmVwMmDAFVd/9/2
WrsaqiLu+c/ba9/ERfz9y/dD4Wtffv0SHm818dO/t5r8jvaOjrYIRICDAOy/txqbhiYu9QkwKXxA
m/30e6sp74BMQx4XBXtxo3KO/95q8juhKqaLSIWsR1DY/6DgtT6RRQmBDEUg04UV4rqNgupOONWh
ge3COOL1Q+VpM05T5z+bnVfKWwc2wLPyCI1g0Cd0zmnWC4NiebVCmzFW2IFp4ElBEuxjrY+mTdYO
BpL+YxN9QlBaklxkfmrTl+dkUjbLEKcoyMGwvp2R2sMNKTDQsTEreWg35lKa7XaOezjMmgmEvY1k
dbqqNL2/zYd6zjaLbU9f9TzoLkZJk9JdOOXd09LqkbVVC+5Hf6jVufLaTGk/LQZqtM2sh+Flay5o
3JC9afdZjLmt22d9gziZ6UAWNBQawV4rh4lxHmSow5wnVj3cJUhIIsQ7VNPNYNcOEVedOtJuojOM
W1OgF1d5Eaa1S5m+BymwBJEJP4PX8+TRWX6O1liHHvry5W0qRfFTDCY98dTW7J9qlSPEayBk4yQn
FfNVn1mJdo7DsH6uJulyMY+xBXwmV4dlUy1GPbp5nQ2IyZHtGV6ZRgM8qLScdcFCUt1B0Ys9+pLI
V5fczjcRZQnctkcjuq90QOFuumTBFsh2HbpIv0ET07vMXty4TiFe6FKq3khDqn4F3w6xKTcn+/vb
y2S1GLk4aCnQYwefRYKBTNrxOZbmU6das0CjLa1z1k6LiohS1J8q4Kw6Yr+GEdwjKGPARQ/M0WfH
5VwEduf0LZoubTGep7H10A6K6ped3l7aRF9eHATBJRFY77Ftk6spSE7ZU65O7MMjiCo3zQoObv59
/KZhUgWTk1eSh25ee51NjYabday69C2qDew59cQGXGVth/EEFg+cDqk7CePxeJDmp1SXEbCp8glo
6gLQAspc6gGvUk7kUodu3tFe50QTVV/as6Kjtq7W1BUM2dZOAm/uilja1WrcfpTmwVTBJMJJAfpZ
GAsIlMRIXdNo78pQln+MEBShLGWJdjUtaWR7U1EOt/XAc+8CpFAcFwhb7HVjRxEn0MI69iu2D3Yk
ZmJvJpQFLyu1Te+jwrGuE7NsfpGW/y+m/EvJWVj5HkCr//nSu4yb+CvEgedB5eFH/rrpoLq9oy5N
uevgCIyw6++bjnsMbgDoA0h47G7Ssb8vOv2dkFOHG0A+QNRIJePvi05SAE6AcxJlNBGrEqb+yU23
xm9RGebKBKAhiJk0e9d1JwNwjqyF3XA366O6CUuTA2+Yvw+42n+v69Q6V2oYMiWSKW4q662fIHTj
jQgHX6p1r2zePuoO0gPPdglPA/mXFIibXKCFxd3/PGZTqJjmpOvp3ZhViFhI2oUi59nTZESqK5H9
n+UKfK4+VvJt5SzdpkI21Y8V50xais8QE0w01m1EGnK73U9a1uygutbnJq6f190UTFcw6j9OsdSc
OEjWtdjDc3NiAffj8ASPtDqjpyRA+G+Qkju5as+zgtpd0YGHUloZbK2e3pfNEJJc291Fpw7OXWEr
iPmoabYbkdu8BPHbfOvzoX1Cl+/GmC5yRflxYmZXZ514QlJs5EE4gAREcNUfGRAqQmGYJ8yVTH7Q
82r4GQe4AEeNaWwcqnmXspCJX+Qa0BbXgF8vVJVNBSUI28HZrG3rWz3Xx/siLNsbq1jKXerE8Hcl
xMAaOS+E70N2VtqhjJF4H145lNk35gisziCvPZEyHyiqzxcKgZNCEZPYCYo/jR+R0T+7rQhyLFSD
Kphrmjnm7iA3mu7OvaFvbTsPfGjO0+gZ0fKASlqgXA6d/LWWOvM2bpWqI/6fq9jtQiGvD8I8lNru
xujSTrgE4P1aL5X0LU8kO+A+d1jumbSTJqO4W6yo/1HMrYrAHMCIfWW8B0LszmVrX9V13O2WBTqN
W3cN4q3BQjyA+0V5Oc2aXLt2pWUfTKsG/eBIYHKTRf2wJIjJZnWLAhZ9mgT/tCoqPgclFStF7X7w
vUDPZh2IRyRrbecGhw+18J0urj7q3TRugnAgb8pipTmxXlZBhwh/bTzhD8QSkUWtQlM5NeoW4cTy
/YKwDt4+irnt7Eo/IXqxPn1eDLMqRsF06Ay7jMr33RJXOylZ8GxdGjLPFu1vV1fs60qJPrMCI4Hn
zZ+KQC72jtbv81n6+PYOOaC9ni0py4S+pSAoJyIt0adY1XB1a5wSbTarhyVflE2PXu9NuRgWQOHS
vuoVJRcq7c1unCLJM4ZR+Tk7pXSVc2SR+S4LRFVbv9CJdT3DEnOWjIMfz1Z3myVd0XoSQs4TQPSd
qo9nOYTOs7Ix20slT5UzU+90L9RsGK1Fs5xlS5d+iORhug6nubptCNtdK0rKM6Nq5TvkLJQH/pe7
ap3UTyRx9tnbU7EuV9Lnx1SQgP+An6GuLQK1Z7trmk0t6KIpEIhzt5yX64R5aCEnLrLjxaN5YaIA
FHbJNh7L93VueifGf7H6gONROCYrgqhCIrY6rCo17sxOT/WHYNFr3F8ki9kdL8zMpCaJNfDZKAfx
+1gqhs0Ym7aLSrSOjWeX+Px3+AlKCqI1nccT/dRXH8uSgWqIqjRl8eNpiTsDEE87aQ80hj6Ynarc
GHGkn7/98quDmrnn3UW3kv9Dc3GtEzFHaRDE2qI9hLGt7UwVjx4Ct3MyrhObbxVtMxDYdJSzKUcL
ufl19KvKiBgij1A+LAnK7RISyKQ9jVAEKubpKS+Bx7/9ZiKcPtpgcCDhWoA1JTUE1Sym99mqaqKa
qo+idQ+h3m7kYb6dWsXrcvM7aZ/fxLlPWzk/MeYrS1l4TB1CJZInuB7HgyaVnNIHG6oHGn/08pr3
EUbSS9Pv8qn9aiWKvzjWpq81X06in6qan4j7X74zmh/gH8gcCQBRPzoePjbR4o2Alz+MUgSdpTDn
+zTuC88auvG27dSvPJJ6odv9cGoPrxYrGkK0TWC20HYQhl1rkQcdegi+TVpzq4/FciNXsZdLSnkx
gqtOEAabczdrYzJkmObbJc2DD3oUDltjTuuzurf7L1xH5f+j7sx240a2Nf0q5wUIcB4umzlrVkqW
pbohLNub88zgEE9/PsobfZSUtrLdQF90+aKAKiODZESsWLHWP9wlQa2f+SIL51Ya8aAZZtN7shAE
gz+QI9I+ZmeTEd/anZzAnvbWBXJHaB7lbfAg4UbYYxYA+sRKKqu8SwfEj5+Owy837UM0F4t4L0ha
tlFplcQjZ1jnKuuotmyOh6qSf3kvnrs1tNcxFwFGAUZ42RtQ9CzRlFQqt1y9Vi0S9EovrjTr2jOm
tV6U27DTtwBP/CCTZ6ZwsXboBiCTybWRwi/cYkTPTtdOAM4gob473U7Y+rrdZO/1lqifDWAwq0yz
tmUtQe3X45nwu4hAb+OCiUUNHc4Sfkrzc73bp1qWAM6OInmL21+8btuy3dD1SFd0rs/pC82v8C4k
AOGmuKYSDIDMINK47IuJCd0BJ7bTuylTlRvwkFeFBMPDwgaGGwg6uOb48nUUWvBEXBJhKo7UGDhh
1FmGYnHO51y5UAtu5JHSJAyhvASYmrYSBpPRaHvUFfG178P8YNTCoaxk/wxUCtSlU2DzLdHHQ/e2
3yJO6u4UNYcn8fXjLUC3b49Hhg5yb+bsOkCjT7++NQJd5fyajnnRfSu1VG5C0cQ71528K9FD+tDD
KfZVoUbPSTwNV0EYtzexEM0amslw6WQx9jqjCW9yqOyNa0/Zym41t/Gjoo1ezL5ND7pEvCvBfQ0C
a3WT64m8bpDI9LvRfMbTBl9ZQ+AV2/bnPHMWKKE/L0dVlR4KQG8W2iKtjFuYW4iOyWOWZPbKM2Jx
aQxDSp1ulACKKXhus1xDX9V9FXnmU/cBsuKJ/J5F9E2fAgReo1yKn19/89ONxlPN918PjgL4LSC8
Sx6AYdV9ik6+dky61PhluaLYR0UNVShvce+EmYpdetlstQA4+NcjnwbpPyMDqgSmTPuIXuxiLarO
aJZWAfIlDpxs20RKuBonTztz0p9u6HkUkPWgN1nrkDCAmJwuqaBDPVSr3eZIiOt3jWF9r1sIOgYq
V2dW7+l+/jPS/DFnswEXfuti8Rp2YxJWyuZodUmI6romNhbIeV2LweuMrR+jg3NOHP3joqIMQqJI
tQSXAzCOi7ugW1cj7D5LHBPuEltbifQ7uy6weS4VrI0IPptomoYnoP0q3aieynUkuWHYZg4oagz3
cTEk6zRx2nORZh74f6Lb/DXmB5v3MMV9mlCLryGHEYW5KhBH2nkkILGu/RPrprgMAkMeyqkKLoM0
A4PmFJmvq1VxwdGSUDpI9XVBsSLiFrbNTCvcWTLRL7K2ey1D97dZKNg6F1N/5qQzTyvAfx4XcCjC
+UCH+ddimegFCioIaTbHBq3prayHMfdLWw13FPSxr6zqCzZpvjOdxtx6kJePfQ+p0B90Gf1jR4q7
4jfbg6bJ6Cow2vCGW1b3atVdvrO8OLiEWV3+1os4vwib3lildRhfehVFgt7s9FVaWd5VpLvFxhQx
hsKl+o+apvUTgaExcZnVnBsDSdq9J4fmJhoC79h3lbuNElwOhGa1F1Vt1uvIgPUWizw6fL1PF0nL
27chPHBezbGZJbbYqOGoGOgDR/XRUZNHbyqDfTDV5sVQus1eAVJ/G2aRsu8HcWeVUn4P0FN9Cab+
OXWbfEvg7Tapjd6TbjX4Q3sp9D/FjC4wBPKObjVWZ7bhaWr/52lBBfKkAH3npsHphk9EkdP+VKpj
Npnd3ptQcTZi9KfKMbPWnbTk5uvP83Hbk9FD8OIDkd0jtrYYr8ssGEJBdeSqoT6LScW8jOJHE3uU
YqbOPnhWc8506WNQm9UpwN3BrqYQ+kG43HEp2DRhfSxHzfYbHZZ61OFSx5ZW11+/3iefE1EX0L30
LFkEH6p7St/bJspwRxcvYl9JkvAGd51hBaKwuMhEkP71ePRGDQCB9K0duqSLUxKIOPjRTJZHt/WU
x4GS/ioMIjwo1KrfQAX6d+/6/xCwx3IhJwcmC8R+tuPldns6fS28/ibuYyofqCXspQY/1I2jfmvH
CHVUNqzQpMrLQ6P251zP3upIJyFyrjTMPd23ayE3ltOhR1vYVULn8gh1bXgZ63h8rbRKPiHgcaPX
lrGjdKuCmlPpstWxtU2tyjpkUTNsKk0RvlLo5dqFjPSc6gWqSXaLArGC0Z4X7/BjKdfj+I+icfAE
btvsC9PAx94UzXeR9eF3gU9vVngJoFhMaFGvLlBg6Cf8eIZOXJayPMPO+7Bi53ed6YZztkHLd/Gu
CAcj+YRC3DGMstbH1zbe5oRQktzsnLPfhw25GGqRwgdiKmSgEQDcSoWqm7XPVSFjrg7e9y6qn/Wp
O2fj9Fb8WMwkNxXu95QSZnDKIgaYPa1Be3KzI0tVvRhN1GFXWeaVz3ZZa+tBYL1mOFGxaQb9rm5k
vyZElDdqXqJi1uTRRuQuZyE6durBhMGv5FW2U5Su2XrIIG4r1EGPZRs3l7UxFv5k0ZGWSvd7vlps
7F6BXD82OJBjEyWTy9qV63p0sV/Mi3Mv+iYfePqi9Fw4AYh21NE/ljGUqSpLV6RosPabjmh4pU3j
tOql2mwLNB3W3mg+RL3RlTTKvcQ3x6e/DEfo29iwYcDNoafDzel0z2SAZ1olbdLjCC2HSrRim7/z
wRy2JOzdtwmA6e7rARdFlDlAAKCHOEJThmYR1+HTEdWCJhAyzNnRiGv7wu3ph3PbtUpO5gJywz5U
SvOmAMezrkyJYHhtSh8ZwXOlsY+ZHs/hvXXSQIBwL18EKtF4DuWSMDs2Cc6BAtLHLjWdMsEoDnST
aH8Dmo32eji6m6CfXWsoqLZVzzQFqXXfB437I0rOTcfHbU0nj2ssDSuqLDAlTz+OaPUC8xqrOGqx
5X6H/JOhCWTH2PAq2v3XE7Hoj71NBFJPXA65M1NDWRYjYARQz+LOcKxaPfVLN0pDrOtG1cfoJsSF
IM7DC2GYxVaD6rKuS0XfAlzDYnOI3ItCqzAsQgaHakKRpDtNC1vfyMqAL6dTiesaeXDmhG8lUsva
B4FXRmcSkznjXewdoJ5zNQ7mGiKdi7hkakpQmRE1R9PNbVjSRbyl1umeOT8XYiBvnwmaOHd7uDiE
JHtR9CMaoIY19OWxV8LfIM73Q+x+L2tjWlno1e8FCo/IQcbBvYG3k68EQtvh9z59Q8herjJV/zf2
8j8esJ9tICANaCDBFsZsZVn6DCRtMRSny6NScO3OZ1Fn2LzJRVzZjwBC5XUx3bZJq1w6tXxEqVfs
+3OXkUV2TyFnBk5Rzpnrr1wCF0lFqMBtVrpyuNeoHWxEJ8XaTNV/5ZaTbHKnbXYhsEdwLr3Y5JSz
8rw/Uz1f3IZ4AKj86FvPsC6UG2Za//uykpGEKR09tTlWXW+vKjlkm7JNnhD2/BG2gD7aJDLXiV1T
njW0/u8u2n8Gx3yGezCrgnra6eBq1lmJbVftMRzjXzB0zSsK4vnj19vzjc/2bnmz5sh952/MS8J5
WyI0bavBsHGwxZHyqrszzCHcSjrTPtNR4tpo6BqZlI0QjR6WSJBHkW/Gw7BRoih4tCuZHtPSlT/s
pExvCjcZd4aWBs+TV4UvYavGOxxcoq0egbwvDIhkbtdZ2whrym2c4z4zF2323cCFBGjVbRAM1E5F
j/w69KCdo0XPvZ3lOwM06EadouYGa8yWe+agbCbUDS6lHJHhGlE9cEIneexHx/DVVs+2EYQKP6h7
04+i8p+63pbTZT/F7a53zPoq3H79DT8o1NP0V1ny4MJZMNQR5mX0rvqY91raGqMhj7UX/zQmd1hB
7lEvstyLLawsQD9xr3dxAo31YYdXaPVPGLUvqaBm3GRp/FqVeXcNIra6d6Mu2MBmardKFaFvlbj2
Jboh7trKy+HWiiYPJSKrWFt64Ay+KCf92ugDHS5XmO1lLdUzr7YIfqwOVL/AB8/qPBSalqvDQEQp
H9xIPXJ36Pw2GZX7Io6Cu7//gLRZkIEEJEl9dYk0smMQdGPQaEeRjQhdx5twcjYKxXI7arau1j1E
rr1XRnMXE/bSoYDLX9xp+a4In8L2Ftp87BvTtTtovvCKDfqR6I89goYHlBijKyl8NptfGcOTxYl/
5nz4ZPapzKJkY0A9YRstefsD1mIS8L97FE6Zr50yxbfQhSXmm/qYHST2Nszy1EJA7ksLQQ5ahX4T
JuW1Wbemb5tUd/rJjVYVtqqY2Q4XMnJ/9p5T7SxheRd4kpT3vUqTwVXU7FfqNdGWU6j3Y70P11Zo
0erU9WFfJijUfT0vH7TIZ3NTeh+w8CmwzNa7pwtbS+CqRZGmHMfUmLaBUXa0h8O7TPbjnZR9dd0o
kfcEB69bGwM2koMzWTdD3cvVjFUMYzPe1iqsUr+WegiD1CgTOkijjTNAnJ05QRc5DUsVIW4O6rlT
Q/HwrRzybhM6KZJjA5LVx1JRNIrNpXdoKhmvUkVX9l9/l0+HomZIzxP3P/bG6WcJp0FmITiPo54n
AfevOtt5ACI2Kcvr+PVQy/zxz2vxXvBO+IdD6HSs0eq0QXaVcQR8IfYp0tjrfAp7ykbqJfdfP2rK
+JC5abibNO8JMpm+hyxXr7sYbTNdY3eoSfl32fzbMyGTiAIO5H/qI4tnMnGmdCzZIOIUYcDU7KtC
3/V2cJ8Zg3NmVm1e7/R4om3NIcyEUhj64PU2yx06FjiE46jl36ABTtDLYnttQ7H3nTLszwDwP1nx
RCAg2WAJIGbSzT/93KGJvUqEUObRE0b5aiuet9JCN10XMZriuGSn2vM46E6Ll2axl4Gr/HKtfobW
FqAdfZsrx101hRsTONd3RXWCg4zj6gBeV6H1VibTmR26uDQzE9Q+6CzhGjA3qpf1z6Efc2qKMnmQ
RlSsFakPPw2tMvbghAwabro4NMVZjvYyNZxHhXUCMotWGGO+RcR3W62veomla14/tEK3D0lJ+wkd
omo75cqE3SZIkEKMxg/CcrWGttXcyhyCrgn67c90/b8Ac/5/pv/sEnP+M4Jzi4zVz+i/HkqBqFVT
vLEX/lfR/Wh+dvHP/7pC7ap9D+6cf+wPttNB2xlHI3qJgPjB1f0PtNPwZiYRtTQYf2SCtHb+N7Rz
xm/OOEHqifDNoMrP1b1/kxgU00PR49/cBlr2fwPsXCxmDX2s2SAUii8rjE7OYu/RGhy7UuKiaoCl
foRwmN52oLh+9KoZbDO4qT4go3O+pAuKEhIzGvCVOcOHJkWm/UbHf7eYlbENstGkpJalYl2LG826
ypzXxruSyRFdqlXf3Lf6kWLChoaaH3JV1hK8ZR7wRVj3w4uwBr901EPevDZ6ve01BTDqXg8OmTMe
8gg5XXFftP22D5LVYOK1m1zp3mOtuZuiTSnMhj76PhuzHVeTKHZ9pPmVWm+SCmUub9U557KVZYD7
8LrzJLx7XaOpS+C9vK7z4F7HNzAj/NwHxb1FKOm22sCXeGoyH5cj3zvTkFi0LD+MvLhID6NUVMDy
ySqwhYBvPNwGzXOoJdBe43+J0TqY7b/ebYq7P8fEe23lhV7Vx7ldJOalhQRpbjBkdWg323qz7dYA
M/xsa+2CfXlA4nL78PWQH9bw6Wpanh9TWQ5cJxkxOsSb7FauzO1wBkj66RAos9M9hFpB2nw6g5ro
pdbNHqOj81O68ca27sIaXYLyKT8nlfkmt/Hu+P0zZ+/GWqyWzGpopCWMFd6Q0Fa/3F39rdmPl+Vu
eC5uwt/hhX5rxr55WdxHO4wojMeR7tr3r7/p8ryZn2LuA1OGQVUHsaHFU5hZi3jB7CPVgrPQ1u5T
H/lIk/TTpkIwNkSD2NfPWegtEo8PYy5Wa641ttrpKWMaKUUqsSs62nbhWObwcc4idj6ONgvseID0
6GZiOTRnnO92JcU4JVcyDZBVqZA469l4H3pusE2nyF4XpWHsxdR220JW+bXpVS3aLJb7A2KS2Le1
UV9WeStu57bMrYKL+O8pBez+9SQsVh3hEYgpamEES1p0wFhPnxCHEUwXG+xJTAtntQYX7rU3t0gN
ZcJkMVDidRA21pmQsbh+Um5zbRO09IxHw2XuDRfz7rOoeDJnGiJtKPpZrZ+7IYgG1Y33X7/aHAXe
LfIZtYjUzNwq4wgiq1lsqGwa+iR2UQq03UlLV3ppC3zU7cJ6bFS1uh1LTBqbXKNFmDYo661U5E7P
pflzynzyDJyusxLPXGvjKZaAAA25AkNPPG2vu5W7sbQM85dmqPZmPJPlzByATFj9E9lNscJrrEF7
JK7oMaEk7ildcNELOz2DwFhMODcNMkqL8tvcQqSFvFiSsvQ6pFLDatsZtvShyNaXSVXXB7Nxfxux
M+y7yE02X8/EAlwN9AAYBkuHgtfcqsBz7HSVlVwQMcaJGHQa8wcsZtRtLLz0mwNNbh8ZBl6HejSh
jYBoMCj9ZDIw/jFaOtQUjyuTtnpanPkOy+YJz+SymWbOFRwWh4r56TP1uhqVQy3rbcQFGXnHKb0M
HNAAdYqtphq4v9Ihu/DKuOSmMPXrzqvtM1n+x89CkX5GfgFsA3JGneT0ESwZ1JrS1OMW41YsdIBH
aqyKrFdLpILL6FjYiT5s3YguFKgrV30Ooqb+4dCpsrdeMdDfoEoWvJ6ZrHkFvFuzcDPoHrBIAAHN
f+zFhzHDoVWgX/ZbJTaGcUsRRB6TIov3hdXmR8fqKFSrZl9payOcxp9dTrNhnTkGSHPZNMmdm+e5
BhbDUcoNRWSJEq4RxmcukMscYD4mKWBxTYIUhAXuWwH0XQyhKdY5A8rCe2JAcDVmTf6sDWngj3lo
r5R+mqFjGsUVJ1R9C9zkoZ6GctPCLFzFky5WZmBS3u0sbBCQHMWc5Bzp+8Pszk8I7GZGvoLmcq3F
dTqdjNYRCLHvi2ByQJAVtrbRauTH6Wrr/qCNw0WpBca+jJue6W3yTRK62iqC2OmrzjRsv57X5bTO
j8NOBLlM3QcM6WKxVbXRdVWo2vvEdGqOPyTU06Ci2kj52f/roWZ3wfliP6u7LfXdMDIScd6FDhCZ
8LfayG49GAiL5sDwzoy07K+wDPC6oYyAOi9NAapEp1tIa2tUu6w02OPb+XPy4mTX5Vq01g3UnOKs
MB/pgtU/wMqX3OJxPMNAu0H0LcELeUyjlTNgBPH1yy+Ub+HJ8UhUT0CzQxyHw7GIsINBEEMxH1xO
1yW/cCs27z1hHdQwU1DITssdQb68zCJ00Qul0b9p0yD8IZHddhyAnleBIiA693bkOz1a0uBui4tU
tvmuK5PkWHMcb7ReNoevH/vj8uCpuf1z2ePe9AH/ms0oVb2Ng73oHXkV0yLyR1Gr+yxQz3ohaosI
wxea1VCx1yQA0kWc84N3e9dKQ88eY8vbl5UpHt0mCZNthFT9Ps1rDX6R14UwbfL2dxQYxlZPkCWE
+lFhflsArFt9/eLLZHierzl4zhQPuoHEvdOnGayR/45F+b4TTf1QDkF6b45We19Fo5Gus8CMKMpa
k+hWndUrvwq2VuxXZmXCYleVdttJet0laBD30A9KW++SOoLEGxmZl277rjcAyzbJj9zCVm6PyQb6
6phbcwVsqkT+7ak2vwzF6jcKJVf75bW3Ay3ahykvA2vG2eZiAlo7BN0eiTMAkDlSYzlm8ZvWkfaG
Lmu2DnVH7L7+op8spRmPAG8E6X96J4sNYLeJI92WDeCNTr+Nq0zu0JO1L3M9Nc5M3ry9359VvC7Z
3dzrmgMt3hanc5eove2GUlX2UYbIrzD6aE2pod0kGFmsR1ON8Nl9Mzd0qjMjz+Hyw8jwNRjYNLhW
zGv83RrOUPGY0H5S9sVUtHtFjX+UVa6vjBrGlpZWVO3yQt3kdVfdllVTnol7n3ziOXtDxxwYG12q
xZqNmwpvWJmEh6oMrStANupdwdoDneid2x/LhHH+xO+HWswmhnC5Sh06PLBl3T1KdtZBqHa2ncjq
1r0ViHWpZedwZ5++H6TKmQ2Ef+bSgxpjOY4PkYaHLnTBTLTKd2wXrRs4FtWZROLT16OzAEZ4FnZd
4sD7SNc7dGh4PW4la8sMfAC08Ysj++DCyAPzwVLlH3u7/9iD//hyhD6kRlDQQTOXHu3p0jGTAe1T
PumB5nu1dTKv2baqQJpUzb0zd6CP+2Meij1IE4Wd8qYW926VYn/d4O3IOmmTpMx91S657scSG83B
MgrMFwEv5a7kVqJEZ97y44dFFQU+JHXHWXXsLT16N/Qos8QjnIcHI3KLg0JnyM/0frxpnDlzRN5s
reKcea7Q//FoYUNgrzin9XAGPxQbEzfDh8kNDyWA/ZER9QYbx0ZCMqqxJTk4eUhhw60A/h5cPdAu
sgnBRmp/RfhSjthxfx0Kl6hCDheKrh5axYADiROzVd/7MEGIHguZet6+nnWuB7PN91FD+mlHdbsy
iSCrtmistZ4p1sFrk+kijbib2aEidoGj1n7fZ8F9nqbqqkOQcj9UrbhA4HR6zp2k2bSF2m7y0bAv
4yCp7jLYWwenSFOI3xOWMty6Dt0U5nfaGBjX3WRkF6qBvm4y9CCoQcitYrdzziQSH+edcIi0xHyl
QvPUWoSmwYzLRtIN3o8iWjf6DTApv7Oei/omRvDz68/7yVhzsjJDkIChAQc7/bojolD4BxfhIY6d
6LoW3rOjheqlVtmD71XZYyuzaPP1kB/ujfN9A7dEeFjwdGGxL2Y0znT0pzsvPIRJ8KvSjHBvQ1CF
wu32t1IV7V44gednnpeu3c5wroJyCs584kVZiUXFIxD5uaghMEQOdfraZYwhltQVAohb9j5Vth+K
wKLKniQIxCE9Jwj6MV5Bu+bjzmQZ3nq5k4tCFkaFGOthFg2+0AAqXctR76+yaer+DpnDm83dAsAC
vJkJ139xqk7dBBErKqLD6NoXYRk0fuLkzto022zX8jXJ34PgwVYHe12bQ3Jmty4rkvPwxEjCFkYc
3NmWoDDQyYbSS2yIZ1zlqphiF+cpI9oAEG1WrHe5b2mGvbZ9hrkQ1HiYeMr32O4d768XNsgsAjf3
NQsqyVIjwc0SKx8jLz4UIMAwyBrXWq7IF5ENxnVDj7hfJdPf6Y7P95Z5TJSwZlNYyhGLYwkjoqGV
FMIOtpHFm0BLomtS1uHM2v24mICe0FxHmJUWMMH6dO3iAyCUonbjw1Co1ibTa31vNMhQo/TYnalt
zg98mqIxFIuWnjYMaSLE6VBeYwBFdbLkkJVtf4FU3GOm2ullGQTqXuMatTLRoriCl2v7ZWFOf2TY
/uMp/3GTzqObs7E5aQWo8tPRK61EB9WtkkPRjhkO5nW5RXe49sfSOMjeac/snCVe5W36yEapihB+
Z43z0/HMrhvENJbJAXHgaD3YzgidhZ71FEThPilc5SYQcXuhhk2y5bRCW8Pton3Udb1fi6bYdqoA
XS/i+FUVzeR3AC/2U2cFa1JatIAHK7nUZI9nYZUI/nIS7pSgGK8DCd0moP76w+q7e8Nuu29/HXD5
kMRZ+pRzYWrZJghTLWpF0SYH2p6JL2Bmb1y9nvwoKMId4huXKCarF8PYCUzf+J84S52jXXz6cUF+
cK5xU4QJsYhLrTIIzZ3i9DAGWr0ZqW6vK300XL9stSf0EpNbpZ6Y3Ggszb3lKN2VXljuswa7eaf2
Lkjgsn4RQy43LQK9ML5QIIengv2YYnhXihlWa4f8GmAsl80eyeIXoShmQaIy/DD43dwxih3qZ+oZ
IsDHA5QmDNxORMuo+H3Ifuu8ikFTj8lhQNVs21VasZH1FG2ULDTWehvUjV8V04+vZ/SzEAACiag2
wyDpdi1WqpYovUVt5FDbwvLVckRoWw4GziBAw74e6pNNSPXdItzMeFdwaKdDxWGL5QgC3wd9Nl+J
AzW8FKGabXWsD3cpifiZ8eaQsgg5s+cKi9Xm3diNp+N54NDps7BWtVaz4fThvRpZ9TmRn3krfxgF
Lw3iNb1+IszpKIp0qk4JZXIIBrvfUxKJVl2MM1Gbcd/u1MK7UfShXLNvgjP59afvR/3+TUGMnv7i
e3Zh0leJ7iaHVnPFtaYp5dMAEuTu72eNXhRpPOuSWLZI66YQhRnXUghlo6dt0B8LrqepV/aKo6T3
dtD+JUltDp1vbDFw2hBgAUeffk8wSggwC75nH2OD67blVrdFuKIxZsJ2P9eC/Gz2SDJoeJJS0f1a
BGo8vIwQ9kBycODQX0aDSNedVcj9COK70aZrux6fQyU8p3r/2VYgfDFnM/AKlurpS3r0e5qgsJJD
VKGTnaCNuA21DCPGYFKunVi17v8vJtEm9jEc2prL9ltXF6aH6UR6sCoNUqnMiqsgYeoGj1JmX8Ik
+3q8T057SMNUgmihsyuWx4RRZKWLEmJ6oM6pILwikv3Ykjai4OwcFNUsN96kldRYvQjRFiU6k2x8
EtTIx1EwoxkBQn+ZkydBYXP82ukB343BD4Q13oxJ888o7G7/9Yt+PhJLx0RDZMavn05kROfaS+so
O2h9Aqo49pp9E9Mrd5w8PbPdP7nsEK5m2jBmpg4kiUWkmZJ+xGuXpCJSu+g1Rbv3MOGouEXuoT7E
tqgO4Vi41wOymSuSofbZ6tuzN655kGW4mwldZI1UYpEdPn3hCrerItCm5KAqVrBS7ZYz1VCCjZF7
krpxr23w0tD2rP1wlRRRuQqxMGMZBNXey5V+9/XnRwbyw/NgJUNfF50Ik+LUsmAMbQXl7loq+xhN
LM3vnKj8V96Z2q1TIli+A9Y0mfuuSs1fWZMF9c42g+FqrAfrpe2qkeKyrT3YxdggBNdMEqe3Uf+e
KE5/YQ298YT6HcqqU9Vld9IdYauraTSBL+5DKhbpS98VR4oa4lZUUrhbGpz57wDe+LjRq9F6GUOj
dQkjCVhyy9eiSh51oWU3BVaBm4Ck4pibZnWnGFGSwJjKO5CXljplqKyTmK7rwE4jPw7RLcIPpujW
vV0AbUKQxR3XSLW21OBpz2aY92XtTiR1Rc5jpXnipwmakmvL6rKfJTyapzyPOXHzUQyvLsbD166a
Rd9NRdogovOIpjNSeNB9hENrPhJlrq/Dorav1EarrsdaR0DJSMb8WW+Jhk0TjvaOZiPPNo2hSLGn
i9qN5gbejxrJs6dcKshCaRaGrn7cdspDx2NDrE/DHFmdONdecrUIH8RYxq6P+FqK35vaxQ9g0Stl
R7MNWSspwtLPtMS6Gtzq9xAnT6GjONZmzArtue5Agu51EML2DQX24bVW3WyTqoFt+BSHEe8JE8dA
oLqSzi1CXO3kD1EoLl3qOsUqF+Rgq3g0nXZjNPH0HQGZ9NWJ9L7b2Jw0L2bpDOE67+zpxdM627mg
4W1ma9HHzk0lJ4xP0zgA+Kw42kFpGqRfkrwXN7IrIUR4+VDkflPHTbDDZNj9GZf5yPRlJQAfxRbB
tTfazUOQDvRWGmAP2ga6nnR91H8cjjolmbS1EnvyITdjWqYiKN10k3YOeO8s6otvuVGN5Q7Sdbc3
o7I8Dk1qH2RkUWFKbPUaljJ0a7ehyB2ImoaDg33VPSzPOlk1rYe5bCaF9qgGRJN9k4nkCn6iemcz
6aafBmNa+LaipCOOz4Ma7apYhRdlzxSpIJ/gSGitfV1O9vizqGEOrzrTCTCrHuquXpe6it9zauXq
r0gGKYglKVV3rYuwetaHqn8N2xQpu0p1auztGrV6May4/O2ZWfdgWFL8kGqsjSzm0Vib3VTxJOGQ
3CZdOFmrdrKsV6sbGhxsxlqtEP11lYFlGAH9G63mQdTg3SH8kV2sCmHZP9o2mvLVRAj6kcKsSDYK
XpPPeuoku5jiIx6JblxhTBvPv4PuiFhJwEHmQR1K7dWiWIqW6jC6dzSXQhxt0xKl4ZQrDTJ7kfkU
w3W9KOopGVbI7Am0msOihyesm8U/3kBt1XfL2BLUd6cw3hh6ZlxEHB9wP7V6MlggqWFtTE7lZ2cC
uOtHeEOn0H5oUa3QcEFZRhRimjZZFAvUFCeZ0fdK7OwuNwpUYJFIhz404ldNGGiwmhvz74qRmIe8
9FAhVCMwnX4B2fHgDaPxJNOi/4UpLr6kcYyKzUqL06BdtanmYtIYKPgNDlEmXppB9VI0AYz2nzAx
isbXB+nWW1DRwc8hEd3TMGX2tEIesDZxYs/0YMVzRzlIedIcCsnmVB88kXRPyMbnN9kwm/O4dTMC
6sw765io0uDSXXnzPbdoxjs0sKrHuK0GJlSwdLeiyfXfUSOtX2rA5ceXVTjdNQkSKOAIEMyDhdNb
LPUYNy8CeIh7oWXInrU2hT+QjMFFjKXX0wfpu/SqT9LxtQ+K6NWZtEH31R6MiR806mwPnErvOEFn
MNbtLAN/ye3IeMyEM2K4OYRUyAe7VbUNO2+MmAGRrmjWZ/e5Wnc/rSq5RJvwuyotU2yrFBQPFxoR
mofUaSp1XSlDvc5nV8l1AMpt8LN+rJo1a6EEvB6Z6jbX0PfYl7rswwtcrx1nTcdKuRfSsHG/SmRz
bGMRHT23914HPuZjmLdXueV95+qYYKUsOGxWHcEdKGwhrtDPkdMmYQG/VKJHxZKY5T3jsaZI7rY6
TJG8yAOJwaTQ441I4/gxwUTjJdXq6ImfbxwQUB7zJNMpuJAh3Bg/VtgsPiWd8l+lGejC1zol/4Ym
dvxNtKhT8lLZaPvQnJVq7aHDihJ2QS7iR601hRxZhnV0J1HusrHSr7I6NVnbGEvlfiE6pdm4g9cg
3WUFAYspSrOYNdHBjPZojgxdlKabqSkq7LAd8iuZt73jj3WEd64AtFT6qTeEEY83eocOC+qXvg/b
3RAOUOdtrcq1VRkqwyWLGbNvx6icfl2IoarWdtmNjp9BtLnphAdAeCrs8iWv6/a2IkEUK2giY+/b
kCLcla6kKHcOVQgIVK/7/+buTHrjRtY1/VcOek+DDM5A37sgmZmaZcmWZXtDyLaK8zzz1/cTsl1H
mVI5W427aBxULapQZYVIxvDF+72D9lmJTefSqVe3Cp5KmTfx7P+YkSl/0veqXtokivvuv//3r58s
U5n3/mVT9iSO3AyP7XL72A15/9vxXv6f/7f/8ZfT8celfvyv//W9Gspe/rQXzv/SgvGfKfQ/86HP
k77/mXp59Tgm3XPSvJB//rf3PyHOhtRBuTDEIRNJIsLvUGjxTnIUYcADU6h4ulAE/vb+t9/Bk8TU
DvkqOkdV3mx+e//b7wBs+Y8oxySvDL7f7zfx/mdFy0v8RwTxqVn/78JXUhYB8+APEebEXZhYv/3C
N2Un1xL0ukGq9OmlVRnZrY47/hIUdiTepzOuvTGepWdmlWjRRjersSMoGphPKrawHZqUHuOccNJ4
23GyVWct+5QsS1lxUpjLlei1tpSmOU1B8lmhnLNovjrROH+j+rXqoIxx4IW+0T4CRAw/594/PtxT
1+Dg4bhY0JvEVZ7Xax9ACa5VRXDY5jWITCt5IHhQ+2vGBuoi5aqe4EtLM81zS+odZIwfXKdwNczm
1+Tz2oyn6IqxGf8fXgzP18J/X4+PLXyQx39dPtTdvzgZf+C8XZVPK+TvFfNzjfz9r/9/LKAnqtw/
L6DLh5ZaNmmGx+er5ukP/V416juwWJu/nmhtCEn/vWoIe8W7CuYTDT46VDLM+veqMd45gAAsNZB4
+0lz/XvRGMTWyHw2acXGEYJV18Ei+dOieTIeeD6vcCtn0dgOqe1wfyG97S8aSOVqlVbIpqDCcIoC
ZYUn6VLOg2cty/oRSMI41YfMBgnQ14Aifbq31g7fCisOH2rFPhmMZSwDUVO74JghmntNV3ZlW1fv
x2xWPhj4eiMiad2PSao3MMjSfDeIyQ1mWB9fm6FTP1ZTMjx2tXkTRXZjobYmcxJpJ5eeUcTXXWGG
Z7Fixj5uqkibxdIRXtZifmAXkHO9eXS0H1YxmJ/hZrbvl1HHDnWduw9RLbrcm/sCuema6DiKYToz
e2ad/7XUnYscc9F6LkCloX7igqr/wE7VHgFczPSmnQugHp1bpSdmg3hVykN99CpoVrg6j2a11cfO
oVOiLeT+RetnyyKtkEtOdVk16vg1LBqb8LhpBrB1YRZBLIq4OvZdfFq5mfiRV2O0I1hjmw7q+5ot
584qu/qHnqz9J12pssLTI1U9sbH28ue1bkWQ1wRTjjM4guukOVbVympg6BHnub9wa0TinSXfnx0F
vzbY58IRCXHtTw12ZDlroeQTr3R4cS+zFcUeu05gWp0bJDCKTtVF+eX58D93qv6nbCQSefrnjeTk
ITnIIpD//689hJhpOmKsT9Y8BywQ169z1zbeEU4H71hGBEsbbGC+XzuIIFgHhJbGrKrD7cDd59/n
rvMOOAYohgMZ1gfuUW/ZQvaRRElWYT9if8PzSoqPX1DknVZXUMfbm3Icp8lL4IDvErx7McpL4AdF
wq0uueMqjzMBhNfWjOr7yOG4D/H9/g04HKHOsIsdtn9F2mRV20CZjcoq27aNrvtGXGobkYVH2oaH
S0I+K1W2VMiRdvLCJ4LehBIWtNM3haY1gUpKDfsmgVjPvvwrC+/lG2Uc6fiP3kCKfg9gxNjJ1UoM
hrEhn0a9bqtF7fymqrjBpGqvGltR5P1J05TKlTUP5v04V+JYoovE8J+vffSRYIe4mgP14/53yDl1
bWw001QYFPhNh8AIUCFfQnbtHDh6tkBpdDU8pij/KWTeH5aka6zwYWTSXudX2D+NXFGETa5C2VXL
GlEgVi+xeqoYud77ayxqd+POWgvNrUUO7sduUxJvpJrYqrp1Vl1HvWLc1as6Ld6Y5eZFWVs5G/Bo
NQ9ZAgfFy6soSjwOI/280Va6TVBKs8Wb1xL0j3IJHAhfh9Xyqfoi15OWWf2uRVHwUXVAiXaJOQvy
d+00MX6kcUd0rVMr5bQNtSm8i/Uk/czHSm9tSMzfnKzJxu0Cr60/KVLNwM0Vi/nbCNb119WeTeum
N+O8uMMCHZWyay5NekKz3/oSmUto4JnoxsNdZiz5zqjSFR/HMtOEr1mr3nlqX4z39hQn5UZDtVnT
q87Fh4gMuc5fEju9Wy0wpB3AjYG3whS7JDW1JCBvShEOD1aTat/1yCTiwiomncznZAbVmV2Lu7qh
9pbPEaaRq6ON9qUzrN2yMW1eu2enMRdBwAM4ojDHMCcsmBT6tkyVugrqOoMaNvbzUASi70Xt4dbR
xEFf1dEp7vhOs7HQIeJkZJvFNnHsVguMYVm5eoP/XzlxMn+M6mhyPa1Y4djN+epc2FOBL3xLXf+9
yGcz8w2H0GFfJJqBAbiW7lRwEg0sbF1m32KhDDsSSB4VGHYf1kykiTwzaZ6Irij+wpjEiD2AUQAE
Xuf4vmzHbxWK28bL08oYvNYxEdIZztx8D/uw8Fel005aZRrtTWj0yU0OeH3hdpb7uY3G+HHC+xwj
JkUl9NJ2Vv0z8txmV3d5v7MNxTkvSOAcz1PFNb40tZK/p8ioahBXYZyVAz0tz551cTnPaNy8ddXc
m5F0hzawEozjPW2OxDbKKjjulQAJDfulsXxoIMbqj44xXc1aTBCzUcw4pbkVTATPFEr8qc5GArDy
LFc2iVG7w4kUCSV+3uXRxkmdOf1UEAYIihgldmadDXhyN169NkaJ91sarhduNqfw6kXh3iaoAQY/
Vtwi9asuW3fd3CqjLxbHbIIhLHUcswZlXYMurqzqBJ+M6JsxLhbuYm6e1p4Ia8fy+7E3vMat0u81
viCFr/erWmxqCBDUVYWl6NepPvUELJVccjfZ3FVXqVH2pP2Bh9xCcaq+OBC4vkc9gB0AgxLeLFXq
XMdYvwJumHV01wy4d3nppHWPNlDRezeBOUVUdJfeLInWRxsSBfM2EEmRdlt6peYnAw/or62Yy7/c
slcczyVq7Gu3OuE3KHFzw+aixZpnTqXVeJ0BxHBSQ3MLr8e8RQJHVY8tnmpHw+CnOUaWHnt57viq
OstUlSpjnWh26r63RjPuAzGWGtaiIdaaWjmAiUSFiYSyS0pxpfaoHDzL6bUhyIaFKBOrUdQ5iMXA
h4ExroltokL9DwQiIZl95q5fGgW3XG/M+/LBjCp89URM2wkXuwG4x9UVoW+rUSiE46YOxSOBBHFM
XnYrRUcl3pQk9GDeQQAx3lW+Th6aE1iQJ4rdMOp17CmTWlKrCw6i3VrPSKF71g5xzGBRnedqZcw2
oAKletbozA/zANSOx4Fd49M74+ODZFtXsOh2SaHbNCnMomAeQavPjDDJTL+egC6DKXPKBycyivcr
szfGqSgWYL5ttV5bi0JsZY5f3XcXAo2xZbkNX4DK1I+NYuYhKwIYwptNu0vJsBFTiglVrUUBN5wW
SKhc4L65bZu5AfGY5scCaqd9goI0bYPSckbc9IeemTkjZbwbILilgN6lUyDKBnE90oA86ArS0uVW
RQuMw0IaCdHw3D/UNMsZEggIziYfJnyijQ7mxTdkEjQjsMtwrXOO4VmcNil++MGsqR2OU/AVzS2m
mtYxIEHe556fsDhokWcF0VSz6FOS0rH/y8CAnHGZzc2N0gzmTd7dIKoyz9I1r28x5Ct+ogT/CFu8
NhpdZs2BA4Tk4JBfvFYkmcHvMDcJ7ZX3kyjWYJoUZzvquXEZpz236r9L5lcKpwMxkXzVVLNoxxBQ
cq02D+lybVuuLRuasRnXaLiJnaQEuDdBjH21ddcBaVsJNXGimzdtUmVRyzvo7EoY9CPLcINoscth
Slr1EvTYEl2qEKnwrorQKAFul8t0qbskbQVNrnQLfOQo6R/JN4lt7+k53nQn+k+P/JVkmL+/rQQ+
fwGaVw8FgOZuePjxmFdDvYeryD/zG1bR3qk47RO+Bu8V83kJmP0GI7V38PoQ04GdQCYEWvn7UqRZ
76TjOCAari1cWKVv+29cxXwHNwh/Q25R8HZhRbzlUnQ48blwGeAN3Ju5PVPNHywzi8PCXXS6HHPB
zt+K1asoIAKs1GcvFsfc259+3PNVLYcDRMUZiRYZa1veW56pBwjVDKsiE33Qhobl2QgN+g1A7vQ1
oid4tk4dYZqJk9K8MyM7/lENNO9O6lbXTtVs7VHRagnin8QexJdW5DnO6qFyO1YNTYJUW4wbQcy3
HpS6if1AyiPvzEVvydY21S0te0fgHJqc0eDBVRkNwcfYLOran6V41B1Fj8pUhQgBKONzhEI8XExJ
p7EWiq1iXWqCuMIxu5ni2KER647pEW7NgUH6k5yCe7OcJNIWC3H1/utRwnDWylW+HjdvvpZtUd9Z
E7SUDQ5Kui8ap6w9ax7tik6D8pV/MqKtMPKwx6e4dzu69Vi6e2vKK7BntfQonFLSvMi6usNg2fFd
ujWd3+cJTNCVzC3PMpusoR04DkScrVAutMrSfnTjmKbbYXCts6lJl9O8SSEr9qhyZ0SghWcT/niu
0mw7mRZduajGYtiu9spPsieRl95aaNGNTiPmMwJjbw0T9RhV7sAu/elNkR0C8ihvYWDGBxewdW3z
GrJeJ9UmjoecghrIiXoyNiLHGSkA0vqChDFlp01E9mkQEiECbKToSdbk4rzU5vlDP6nmTlmYPGM3
0ADK1E80aaJdIam9z3aFV3b8Aw760y/MRVVeyTEMhSkt79LPZn4eoXHKRN4HZRmmnKdOeDLO7me6
+0RvGfglmBpdX31WY9yrEI0Wq2vu8qwdj/CXD5EBViBySJjTMohc/cmCefZ7YKS+UtpEfbD2vb4h
u073S607ZgT2og3wcxjpCCq1p8i99h83TZvGybO0D5CY5V5ntjMsXi5SeWTQLe71+QRkwdpI7IL2
XhSeZV0qfLOC66Pl4TGS3IGsXL59OFzwRBEVEkkFL3b/1zGLsLRFVXVBTl/5QlQ5DCe9EpMfm0BB
YTwVN6oemmJTFn39kApCfuGDng9ZW17bot/puIaV25SfTgN3LMPLiaL3mIXoIZbBL8nuCHgm2dBY
4x3M6blvbNGG1FbrRBJt7iaXq1ae9dAnzgYHc6Ve/JyUbzq+/9go/A+BNKVU9Z+P8ICM2zL5/lD+
6/axHr7lEn5+fOp8ynRW+Wd/H+XOO5ltCRaJAwDr+N92XIotOOU5jKHS4cv60+bnd4cEyy3OcRwn
HZY9wcMcwb+PclqOUlKOewZtxSfo8w0tEi5RzOLnp6vFuQGLl0X9JMQ+pLNzdRd4bOTTxiT00D5P
h1ZdtlVvzes2y/L0o6SsTBvH6KZot4ZdOm47u+fyNnRNft5pgHmBrmRRddaZ2KxsUCSPu0HD5ovE
izh5WAdsIYM1r/QfdRHWRZAZA6lGNWrvuxLzW0HXJExx9+kjaCAVzKXy1JgX6tDcbp27pNSq3FeX
Ev+PsdehqCWlY2ReZ6dN4Zf2gtA1szonuwSpxICzHTGI9Fx0Vyk+XBSxu65K4YBi6aFfUUOYnzQr
7WvCRB0cRbViVjB6Xzu73oSVPT4izre92lTKGWOYxC5OMhitc0DBY4xXTVwMUQCrpW58xY3Vb7Hr
hj9gGcKcNeJeGMEopv5DF+W5dcn+WLt+plbD5eSO7nAmZVqEJdTYTngFLZiCRuIq7G03TUSjFxFq
ItxFetFue2gxxRXN8H4KOneIPhTppJgnmpoPO82eifbUy6F9P5prNAUTkvMHhIVgHjbhf8BJRjkT
u24Qc+PrVqgIf1LhBOK52g/x17gv1WsltFSgmtWpOr8wnGK8gl9iTLsumdp7WlIjdRzAgTZusBpq
0CuCfn0ULrHU8oJeXOjEMICpJXNxiU2K+jDZTnptZ6b9DSaKQawBeW2qP1cDkQdalBpAWMOSXueG
23+qGzcjk6V21ASnbV1YQRwq+jdAQ3pI3Zyud5Ert9fJDjEQ16x2wGC0ieEPpgpqLB+Knxh9XDPI
VIv0xrRvUpvES6+jEjF3q4Kf9plBTpjgCj6Fo19Rx6L3NLXuVklzKjOSvsNLic+IwKhb+9Eh0ze/
gtwpbtHnq85FaozCOqkHXWTBaoDs+RjXZkXgFHMeURHCrT2vOLCnUywb2sYfxSImjBnDrg+6fq4j
P4czBhKrwRT0tbFxja2KkEIJhoISM6gzPQ93SuMYl4ZVpD2Rld3Kd1O4+u24IYsC15+lAgKuuuG2
02J78Dq8gL9rxSSJIYrlQFhR43i8oH5rvqQC8CyIB5KEfchhde1xIpApr2TjejoYXSf8gePADlpL
H7Wg18owgQgDgy5w2qz6EE7k3MN9USLXL6JKq70lBx3B9k4JnY1mLWnpmYT03vddG8tjeVY+tQnd
kCApbPOTM03qvTtORehVmQCz1sB/AIiKsN1oiW1DdANxdKsGfo6RqupABqkEJQvgSfSp43tllpDl
Mi4QZYhxLv5qi2p0/eUJ4IygAn+Y+uKRbDTiEecnKJRiBFh0pFe40yRWyiYKbJo/QahoZrvv3Hid
noBcMNY6chckzWnDsrElChtjI39l6OEyUQ+7hEBwrBZb+wm8XaPFbjadxHSLnKcNtCeod3iCfasn
CJgAXuBgYQKzbxWtz4CJ2agjTzFa1/AApYGS3SdYmVgb+5J0EsBmuKMdwWJPIDQ8PQDp9QmcFhKn
bgpV/V5I7Lp8grHNJ0jbeYK3gX6BumeJehtpCgCOlEj7AEhk11dA30DkamQO9+oTcI4SVbj4di2z
SsizbtZBMjJ1vcmIU+GBqkatl/AJNCyFo+gbiRiAAH2Gu6HKBQjYbMyIFY5mC62xUylVtDVGV1Rb
Z9CzdPfstHyltH156lB/076jD4JqhXbdfm1lEe69kmxPVvBaa5sQJ0RPawFQ/jzKS3SKw5O+GYxx
ySvB1Gx/GNGq8QCsO21mAhx6qHetYvm0mexgQOMBSKO2viXS8OuUxSaattLBf75f6+2ffw/5NPtn
rLTWxnRRuhQJ7h/7vwY0/WZqLJ0eQVVoZ86Qjl+g8HV3Df15Cou/y5BXXuxhew0oCm8f8soxjOVy
fuiFxEXB1bo8qTfgD0nhjwb2JZtMm/jKbl872kXboEcO4kI0MTAnf4EuVskvz803VYn/6SAPquRn
3+YFynP58OMheui+P7TPS8OnP/SzNjRVKjlsWWx8pkE3nqE8hv4OVFH6FlDfkXoml8evylA6tfL/
Uv5JO0E86SXI+as0VIT5ToavcMflkosoDLXUG2rD/TVKh5b0JepFfkMmLUjTAczjkBHnaFAvfIgY
8ynVQuUZERzYZy/llQm7f4GRBp6yloU8hy72KW5wf22gr1eJQpIurGZzHqvN3TiM90hmEFrntdca
YJF/HvDwsRiKC6aLAwPyPMml2x9w1oslTCO6ID1B7tcxgXc7l4zPnyjnP4LDL0aRjV5pWI79gSox
t/1RUuQGmMIsxLarcRfQuxM7o9ONI+o4+Qn+vbHw8gSQGBi09Nawwcf0g1GUDI+LlnMhK2bDx3LN
64tomxnJBW6HGHWm3wfs0I482j78JwelZ44snLkhQBIP2+fLGkU9vnB4Vlg4DWiQVrd2vSjgAmK5
qFT7mC3L/u4px5OB0IwE5IlM/PCssJcFCz6r6X1Ftz/b1OkBw1W+EWX9kbn48qNxzTfxc6CToUvO
yf7rDJe2Emk6935JTtDZshpYRdbDMRv710bhSojdIOp69EEH62pEDWAlDh5ScQOr8ixdmlBhMjbd
fORxXiwtgakWa5ibJ1YG4nCmp4Y7Rmvs9pRGSBiHKct2LgEFeHkm+rZWKvFX1/fFyZ+X1ytfC/wF
7Jqzh83o0OcUQ3QSzgb0DFyISu4h5bxFCKtsywYo9M9DHb5IzmwWmHT84+4qNWH7n4vjzxomSYhJ
pyjdVZWjo4KF8v/nUQ7eopR2IfZGF80OSN/lEJVqzSyunHHNfKjpt4iaDPI9xot6SjZzqZ66mRsd
+WwH6+tJSyaRbshPMp3mkCdirvBD5rnm2jss53oMpMcF0j7La1GdNlmcH/lgrw0nsKVlNrK4aJzt
v8WmmwynQRfmQ+GkVlCdksS5MeZ2P+ajovmDkcPO+/M7PfhyPKKQvGF6HEhfseE/2IPJw0QiliVQ
iidLOa0N90PWmN2bH0zwAjEP4SXCtjn8cLEWNZ3ZVQwyT91ppBbGKXT1dBNjtbmB8XkMX37toeT2
JCmtTJbD72Y4ctMvEFqx6JPtYNf5JnejYzyil5+L81gOIomLTP0DTBhaQrLUmoM3dFahvSuVPKio
+f2qLzpK20zbvPlTSdCc8BtVOqEcPhVcj2FlSWcIdSBKsHVmm1wjAPmto/CJKDL4W1YDhyw3sg7z
0VyszG9qsh/6scOecUB8/edRDvYmph1zjYIDwxH6SfhR7k/1Huw/cVayp52W7ozgHzcd2nmv1/Xw
yAO9NhT3DuFKfiJz/XAooUX2iuMIDFcypePBmD90mksRLpb04e1PxZuDVsZqAjU8WMDDOg5gGG5O
gz/6WA/hTGoIcpkaL8k3zwWdXjcgiORdcjAfPFSoan0CwwPgjU5b5o3WoPhzUtn/Dw/E3g4uSqUr
H2v/M8U6Esi+ywvfSpXuclXUVbsSQxNGV/gZ1Ed0zS9XLXWuPOw57g3u+gdb0ZTiQNPaMHfUvFNR
SibjpUqg8emfv9Ero5DGQMeUBgU2G4fmz4WiTubCEvWntm43abd+gfxmH5nerw6i6xgJyFwTeqb7
7y0h7DIONQZRIEFsEuAEWIPNdKQZ9MrMlv2Qv0c5+DqijrKkLABcknCKT5wagt/a4yiZi8n+8Oe3
9nIoVG+Qg2EGE3JMbbb/QOakzEszQiwyUaZkqBTNLMiEmd7nkAmPfKFXxsJkSTKKiaEBeD/YV90s
y8Rk4IXjmKlxntl2edGjw3vgLmEc2RtefifwYnk2yfY5Yx28wSnEgWSpGKpiX92Y7UKghNC6I6O8
PCjgbMEVoUFEtiE5Pvsvr0ztCWdKG0k1xMPxUgxV9TmPMqc/Hx3Y/34mlNw5MgNfjsklhI4C5QRt
DXaK/TERexa4jUS5X2u67oUZPVwlM1FMdoKCXW+1I3XEQUuX7U6aHuAMiaELdmRkUO4PWPF1tLhq
cj8aXCSltl670c7CPj/yCEpyPimT5WY7i/0Q3tHYw/ZcMHn6Irq6+wzOTuRfmA6R8Mk3CjvPgpZ6
bQw4BYA8Q13dGXXSKdvBUKzz1dCjr2+d3hhsUyzLqy/RrerBL9+mXRRpOsfRtBbojcnc6vCKxWLp
m5KHuXlkPryc4Kwl7tiaLe82vLL9V9XR/J5b/Df8KbX7ZVtkprhrjaYHesYHJT4y2iszAZazzJmn
l6tSze6PJsIkJfGc88/Qs86bjRhdaTnmJKfNMynx3lhX7c2fX6f8kc8uw3IuaERoqiabhc2c1/eH
VCOLdPHMyv3OlZ7y1uMCFZMWTBwkTY262Zg+/HnA156R1Su7cTDyuMvtDziogOsKXSE/mWbFGyL9
3p2TyyZPQh+GdnJkrr/y/XiZIEX4k0ILepFUmY+6rbQGCC13lQTrgq7+qCxNdpoaiX5ECvDaWPI4
RHEAWsIdf//JnNpsCb3LSx8HnHkTW5VyXoxRSt5h98aUdvnVoBbIm7CARPcEjz3nOJRxGVlO2JX+
6qKObZrMvhNOp24q/LSh+ZTpBm/B6MgZ9vLLEc0OY4/dw4RI5x7sjbRvBlK7VNaC1XWX3VqEG1Od
tFNMw5EWaoax/fNMeTk1oV7Jol1ejPEoPljpCgaNTexQotESm3ZwNBPcy5J2uMhjGvVpmM3vFdGY
wZ9HffkV8UhBmoq9B8Y2eJXtf8XOWDCTGBi1Jc1ut9KIItGAtmkOmefI5JSYxf7aY/+ihW1IUhhK
nYMXqqeunY8lhgYpbKrRWxeYr4RYQCfSsYz8lK9Z/iHrmhUe1jIMx6y9Xr5e4AbmK/KKJ5To4EFz
RNYG1v1kq7Rtf1nlhek39AAzz12n9ApSbfoxNJHaHdnjXpzjOLpKI33WP06V7Dz77zcbGymgTTnt
3MLFpjLKL1wcbo+82tdGYQ81EOcQnIEx+/4o60jfWG0S7ucFLR07w7TejZzhyAx9MVcAvlgI8g1K
1bJ28Ap7/GdGzaR21Fo832RB5mlLz+eKp2NGuK8OBabCXZHQH0yJ9x8IB5AW3eKA0KGYrBNh9XNg
qEuxUVNl3v15Bbzy7iiw4C2wl7G9mPK/PyMuFUgr7ETMhT+j5vQwfkELGrZ59UZMGSiPtweLQ05/
MK/DMmQS3ZAW5crFqJtqbHrCOP9qkTV/zC7/xUR/GoceD90kKJiHl5VImVs8zM3CdxtBMmTnhKOC
TMdt8QbRlNO5UgQm9GI55nD+6ntk38P2iYRzzN7232OmpwQVlzAUWtNtztpQSbGh0UXy9gXFjVn2
A7lcou6TM+fZ54patLS2NRU+F5DBBOZNxspXgMOOTIsn6Gdvu+I9Qu5iMSEOtu0Xz0OUaDWsfC8D
axBn2Vhx9DEnZxPte35aqfpJnQDelHh2OI0z7Gy3FEfW22tv9NlvYB/sHW4+kwiCz7g/IYsafWew
yvvBWM3bty+A58Mc7MtWl8xLx+LyR32eL2lV3+l0148Aba8/i9w+CJCS1f/+ZxMjPrlTKGutJcpI
81UjWt4FUZ5HPttrs196LEDGYPqDq+yPU8I6yIZGFL6ZIqWejFm77Qypj9Cp+Awy+prwQkMb+fYN
WDbn6OHYVHsvurfLYFYuNCcmy5qUKIbWdL3Po0G/+fOnem1bhNvPxQioXro57j+dNS4KiCX1HaI/
fIqI190udg/MYuCOtbz5mVjMMtNRIujsXgeHikgGY5xMnkmpJ0zRcUhPMN4haPbNK5pxKCK5xMNT
5JzcfyhTr7XBqNiwsIrJ8F2CfLwz5zY5Us+9fHfc3LGeIVyKaUjHbX8Yu5qNWhjY8ejdMngpqr5g
JEXEc7Q3qj7YeJEDc+BLlJL7Bt9pf6h8mUfF4irpw/8Mt2mlIIprl+I6tvBkz8qiO4JPHXAYGNDm
9m48uX9wpRbOwd6bkiayCGWYfSSrWXpd57lZPeTU1S13K7ftb2KzVu9Lu3erTVbbufhkp8tgn1Iz
KPWHN85RSf8FjtFwIaHaOty12lKkcY3Kxs/sRtkmtlrsVMCMm1i3j1WUTBPe5PNNGgowfiD0hGXo
A5DWwUcNG8gMfZjYfl6VRNMhoVNG99peDKP7jAu5muaETE/NYHmroeCr53PzXdfrdoydfoeXVUXg
JzDsxyabs+QhXbq2hLIUVZ3XrZV5lXPTujXpLJpn2azOndfWkzajCbb1z0aa9db53BRu5TWtbs2+
aOcmulM4n566I8mElo2MXD3WN6I3iKjAH6ISuAAXVqnyadxZDNMV/vd1exu6s9Gnfg9FK/xUqLl7
0hWxgR43SvFy+2a4+YBXMaeUM9WeutqJg8dftejY8iWaXevfQrEU9uIvFkXGzRJnCqlN2Atpeedp
hEVJiW1rd9DSSNOpNkMPx7H10Cvq+mWXpKFSwTfq4mHT6ItiXxRjFkb5xnVb3Om81MRwNPIdsqdJ
KILzNZ/hPJSH2CfqRHrpTlQkIHxxM5leWs5jonlRN81JUKprkd7rsx4bmGolS2jd2mPlYk0XtqX5
HvafiznkYundac8HFn6/VFi4oh5Z0BtERimtqSs3bXbGMljuVbaSv+BPHVZVF2HWNMv1BGFfuVOi
QnTn4di340eHpBEzgPSlno1RXJqeMq9r+diIcHlMq0ERFzrOyqWP3hbnvMbW8/XSMgh6OhVtOQ2n
kfSRx98KIPizGzbI9dgGLce3ozD6YVBUOYm3Rpmheima0ehcn+YoiQLAwDi5V4w4FChs7b7yRsNo
l+9I8ejpe7oWxulXVlsWBmFjluGHMMwxrUe96UDwzMQsvhSzhqGsXpat9TC3sYriAZ+sIk69pRdN
tMnKDvuNLG5n9RYDJvy3DaXtrOsyE820KdZG5Xmm0v2rxUrhsa3yDtoW1MboRMewLacgrO14M2V2
aGyjSlWuOy6kmVd3E5w3fWhDJIedYaJeXkazfWzwP/6CNVWHFZXF7+atou45CGAkNds2K6cLdbGK
zAPOU9d7dLENKuA2GTDkCie79zV8DDUoW1nyWSCqKTytq2D9kfQzIJ4FZBz8OY6qaJMbJXpYdB62
HsTqrH8nVbqAUOiuSum7tMdi5LRz6jAPn5LjUW+rossSHNSWVd9NmTJ/dMPSaU9NdZi6TYz720ww
WlcZfob80QqKvG7MbVmr4hHXOMwiHXKMxt3KRdz0Om2dkbBPWf/FTgvduIwWh4GX1cJ8EiKI5Xhl
pCzVBiak9rGGKjcGFenn05ldm9y52jirszMnXCBFk8kXfZ8qrikbUQi9RANh9V9x7zX7u4RiePBb
LL+48WYWVRAAMOnZZaUul3YWid5vpniOwV7X3sV7cWzs7Kqu1LDblmZmLl5eOLEajMpYhJdxHTq6
H4W9052lDb5u+ASm+sc1U9b4fk2sko+RpuniQVKnv572mnHHxh/f1/D9btm7RUb2sGWld0pZl2w3
TqOuJxN75l+tavRfzBEG8jmgQfrFHbukOF9UrIfxPmysOaAGD5VAHbLiUSUV5S4eaVR7dLD6CYGV
GJUdIHoT+dMcVtbXEYG9ekNmqtbdF/Wi3qqt0l9rqwZ4NCEOX8/Zh8rrcTWH/FQparc6McMWe2Ow
oOZD3eNl4FeF4vw14sBQnS5QLZudm2ITd1HHmvpFiVUz2tVLmis7mEHRoz5pUFQHp3On08JtzCHo
y7RWvJiK0dlq5GGkF1E5udqZgVLn3orVzvKUwRCfSYhqFod6P1YaFvvsJGdLpDrn2rIU6wVGgiX+
fmaVKVjDIfTwLSQeo++GBLTCR646/X0RKrEWZE1XjAh/VsMhx26ahm8h7fzmsisqm3zcIR71DXuJ
jUbELlDud0q63uQrkNrXVu3Ur44VRtkdlKdMO887PK1OsDBly28iU+98dyD619eGTMl27CWj2BZO
VxN+u+DdgLeokkg/Sp1sw8+5Nmff6rER9xaGx+HW0JQCMoSea+wNCWdAu8E9Z2zAY/SouQ0V/C0+
5pneuvdRVifRzsacQKYQcBXBz0AXt7pYVcOHEGng8B+6Ot4BcVu0vqpC0g/sxoQT22LiFwZlW6Xl
Na6TdX5vlbkudpmbO+uFHUEbu/s/1J3HbuVIFqafiAV6sxxe8jp5paTM1IZQOnoy6IN8+vmoqq6W
rrKlqQF60UAhFyVIdBEnjvlN0gs0jCYhOCXzZEREJGdM6LIQs7bfeEk7JX6P67C6a2dW+VelGBJ7
k/XjcDSVWE4Hc+HjhZ6bYmoDLAczR8+r53xflXKpf7VM+/EDHcbyCX6q8xPtCbf9LvNJAwA1AiUI
U3SG8NlelIYkQZS29UDYKIwWRdNC9W6IVl23r0sjlkfBHjUwguwzOFaD7FWJ1XDRRp/1xm7QhXUH
VWOxu/YcpKp029065x9vc80UyadSRL150EBNs6RLdzAxJBidqrxzVexVkZ1N3IFVsmRpjVkHCpHH
TsDT28exidTluLjmHOEolzXt5wphtz4Hwr2U3ujni6GNj73HVP/J6nFpvU1HLIC/G9KVbKE0SqzL
pozdn2YdYZs+IdNgHVNgG8DqYTUuh9keFaw7asLyLsLvECsYCRF/HDZVLdPmgcyoYRkj8TE6e2kX
mnln5ih6XLUlvcTP9pB38SfJmx5289hMxVVrLo22ZbyYjDsEQI1k4xpD8RnakTnfokxVAXA3y6z5
xrS1j6ENzuZwsFK9QVlJQdR/U1dwlekqOcbR6tK5+yKShZ6crmVli7yDu5wh0Dm5+8rJaJ5LzYOm
n3WjBsswL1T0YucRnibkCE1cdXM7EYIEIH9t05k9G9NPYDQrj2WZo6iqJU08bRWUSK1zU08nZ0td
WWgXuYZ4L+RNWdp+M6qZvgWGAsC9jBddXsedkusPo20ol/gu1875yDi3/y7gtEyXZjzXdFuc3NS6
T4kOfsQvu0nvt73iCO0aU7LM3am9iQNPr6rdgxNNUwVGTng6Sl2DMlghxxMdUfROa1PZ5BGSHrXf
T4mrPqEzOilfmjpOOUrncr5/ztv/G3Bc8bP61Lc/f/ao2f0vSNjRif4bH/0Gg+s/td+eftTdKwQu
v/EXOcvy/mBkSGmv07VmDPGCZ82PbNjU4DcQoVg7hzQj/kXOMv5YR0201OFMPUM8/kbgasYfQEtw
NbZAEeIPAo7lHwBwn80b/l0BMRrUmQ6ikwSOD3iCduqVXGVeV+mCtZJZ2jmzZBiYmYmg75KTZ4W2
V5ptqDBNXnxvTpd0wzhKV0iOrBaOka23x6Sfu18WABF9o+fF9HNUFmRw2tqMwwSaMoLlhjb90CKX
jKQTNtaVVXbR2gWZ139tAf7PqinSIXpvLX76OX9PfhbFz1er8fmX/sKD23+w3DCVoRgCjYd+xb9Y
/yY/Wetu+hssLvoo9Ib+hQc3/qBMpo9OIx2aIcgcum//woNrKr8HxtxbYbp/KgL8g+V42mRhGzA2
xtIASUccbU/79hh+tfA0dJTaC/Ccc+3SO43wasHI29u8eDPXfy7x/6zO5wLn5FKYDLDD+A8G7usm
S2VOZUlDP0JRe04CR/GET2fjLyWK/1eMNldBRQGj2xXPBGL+ufPyot3cIAEwpshdoPdklIHddmYI
C8r9oGt52h3lKkQCYPwEBWZxzkn/ZlB5hghaEPWvXPbo5HBg9d1HmmbPqOF/x4r1ldHHZsBIc5BJ
4xvoBaMqiylfxanszD+a4RyBa19Wq6IVKj6I2cSLcxQocNdzcW6RwA2lCg+oDmq19dU1RayvdaFe
OEvyQc/otGu7avAxEDShs9I8pUP8+lv2yDHj9qzjx1Bq0abpy0/4lPa+5yZTwEqag6hD3un99fO8
QF6/DSDqBGiN+M0lTwc/Y1IhupRFpCFV5q5zkfrQU1ciJ+l0O4QuRTDZ1NX0JKfD6I3qptXsyyqx
5c42sJwDrdD4sYWszfv39WyyeXJfNK9RJySkQz447Ye2kz57fVchWVWhIRDUHmVlq+lK4GRDbfuD
Nk6pH2uzdrsU8pMtdVo3qVd/dhF02aimMZ27WdTuFgf8ItbS8U8lRVg0QEs71f0BB9jHYbGUM9fU
l9tRHyXes9Eo4E6mZhhxOjDBMVL9I4j02yWO3giTFMICYP03QJbJdiAEoEKwmZ1FbgwjLXZNbE7B
+y9vHSO8eXfPVBQwRhzAJxtpyY3ZtlLyTgUfVvhNa60al3YgarRXaY06HwSht/Fuha6gqWEBReSL
nSxc0wQ2gpYdOyopnM3UjIqvlrMdzDNtuvcf7XcvEFQAaC3CPsHCeL1H2gLCrGg0TMjtpfKRIhjZ
t3r10eo77aiyFVEJWKc0Dtgcc+UvvZyvaYPoobzxBhfTqy7TSZVXjtu3YZ665q4XjrpVNagBwwBq
rChc5wpmtr5dYBr608UYhcnoTAeRf+qTVvjJ3JfXSekhZdZBT2707BEwO40bDEspRVF7B67anVmV
VMMiQ2B2jBt09mmMHVwvKj6Yp3HUni4OwE0cS2Cb0KQ6BcGqY15jMipxvyrAC6aOC1cS0EGAdBr8
VxBYgWIOF3ne/dMJx/pOmXCAjcdwaNXFef1OdbrDXdw4ySahJNp7zbTQbcj+kmf/j0fVb4Iox+4K
5DCtdUS0/vzFUTVJp6D5HiWo4+kG59Usd4s0KMNHz96405zQ47KbDzbc794pmkGqCk5Go+V/clFh
9XRMChjydKvRC5RZfq54bv6pGPUGnyEt/TyAXtu6tMQP/3g/cC6TYjgorwJyX+/sxePCuqdgnFPo
3sM8bJRKkTD+wZi+f5XfbHDwBwxV1kOCJOpkg7u9WYASUgnGWNiCh9Tl3mmQVBeZEn+wPE/ERIha
pG4sEaYZJmsEPP3rJ9LnhASkF7ictNoj0+WVsB3gdZLtplbHa6RG09npu63iYi2B8cBdUhaT70DN
21WpW+xEYwwHqRfeBgnA7B++7j9vDlwZKhTgvU5FRLzIbDDu4uaWwUpuJgbjF1E3qx/E02e27csA
fnqZk69ao69vI8iEgGLizaE2D9omGQVM9WVevmGgkxzoH3fnKq3fu6ZASbAeaFgjIzHcMMa2gr6N
vkuQrriImMah9bRhq8zlV16+Gzr07G5GL5t8nUZvaEx5ui2zsgy1wfv5/rJ5nme/fg7cANhnxGq2
PnXg629JYJ6LtllMv3ddBC/S5gf9E++BjZuqQeoM3/qoSsl3dOQfmEpnFlMNDWHFATAzHfmk+Lp6
9mnMHphpcto7tP9zBjx+Uxvap6LqFEyfaktrNoPXmwzbUpqMG80c09iPx7RALdHsIt8aVi+VZmGu
+v4DPh83Jw/IFAGCCSfFSkBaN86L7QcCtZycbrb8ZtB0H83j6SuPVWCnmXhHso46oI6hNeqpbUiB
M92mNGxSr7LDqERro7PMDyLRujtObghEpwrvkCBP9nRyPnb0m73cnBHEdWv5UFjGL6WxFH9ulji0
zeIjmM0bfMhaNQHTg2GLvofNqfz6BZR9buKnjQnJNNEtGrXz3LYHRBNyZTMMZbvLSSj9pYtssLNN
HiL8yRTIkx9sy2fY0OvHZksQ9Mlfib4gTV/fxuzm7VpRoHaklyKc1Dy+66Fbbki3h3P61QuKiot1
oRddfaYsPXBGr2k3fVm7oZBd6cci054QOyV8CAzh0pYpTqGY3t0Idi1gKvcTeeQPbERPgyplKIxl
Rv0gjNnwp6xhzaoNsUS94tvtbG+9SvlexPSjc9SrP1gUv70SYF8KW0b+QFVfv52+aQRjFJi7eL/8
KsuSQbxVTXSXVeWDK63v+dV3wEdgLRUhDuksjOes/sV+mBlZaig+xJu00az94wEhB2tbl0hgyFT7
iBv3Zq0DS6JfzfJbM2m6Oq8fS1tQvvWmmkymWyANJ2Oy8QpzV4vQLfqPCqW3TwYABFlzk7p+Be6f
bCxPNNLNJ4IVFK/I8EGmotpRR42vFlZ7A7t4OdOQov3gJHiDaeA4JP8knzExvSTvPTkJpLmofa9U
+UZWXeCqw91Yyot6NFf56rMsnY65Y+6yhCnkmH+wqd6sGrYT4Ag4HvgIv1XtLGZrmL1pSTbGOqcx
IsGkGy4imTeju/fj6JuXy6VsEkOk21ffluco82LZZJFY1bnIYpiA6cHYelBYpEBLXnQK7uWWZELS
9Nv3L/rMjnq1WIEhsgV5wfQ1V1jM6/Uz6i1I14FJQkpRtmuGIgswZoqZHqPghETLZsF3wckMcSXi
3jxv2oh5HfSJQ8tU6oN7WRFZb+4F3Q19Jc46EFFe34ub4ngl+YZrx10JUHoGZoHqMpqMA55bq4zJ
TkSjeiXsbVmRaKqV9Ht1+AAd9PY8WwmghCOo/9BA+SKvb0OdgA7DJwOVRnZ9TSgRF7Yu6i1gwyVA
9fRHbmGYx1QqDfRMald2JLpdP2lzQOfA+i7L/2I79H+tH/9ihbxpx/+fdvj29KoX/3cr3vYwWWKj
WJzvUDTN1avlXz4QmD0geQuIF9rZWo/wo3+14nW8I2jGEy85INcO/t/NT01/tmYCNMMxTukEoesf
9D6fA+G/VzK3BegWMWMMlqmgKTJPlpDiZv2M5bATVJNW3kAWyIEdLfF+Yg6QHEptKg/2lJZ3g6vE
R21uhmVnlU61EcqSrxZz41FNyyKIWzVszKIA2SMb7QrLbTEETI+tI6Yv6aWtZM6tPrnVp9Ht3NV7
uI3+DEr/jVHQ/2wn3qOS+89DoR3eZFX3c365ENff+GsopP8BqZruEoQGBkIr+u7vlchqg3PNoUww
B1EO5efvlWh6f3CUsTaApbKKMTn+eyXyI/JIovFfKi//yJDkJDVlDsXyA54Efh7pAxblydEJdLSX
ixMzSG0T78xWovwBtevs0qnxMR6Mkn58isNoFIv+wlO77ghkezX3ST9imz6X/y+2xPOdrCRg6OG8
CbbG66iKhwC9VZ2InXko+Qdj+ogFanpuzOr4ay4Yq/uunjy6s5Vcmchy9f5AY3TXWlP8tadjVACl
6q0bE8OlfT+OyPE1FFC3ipiXD9hMr8/h51eGdhptL0YGgApPZT1GuzOYU/DKmnHItkqmGLu2OTp0
hyfsZxnbR+IDB+hnX5iTd0NtyFCGiIVsyWmvUmlK9N11c6J42gzlkuwdtU4+KZpKD9Ge61Uf2KA1
O3xJcztG8T1GHL6XBoj+FMCvO4NwoYIF/mT9pVLw39j//2tHz/vb/vqpeipfnz4vdr3j/LEmKIDL
oYPTyX6h0+ky1F0Zd+xq6OgMcsy/dz1DYrLYVRqE7QiLbd0jfw3f+Huew8gOmDDavdCE/pGVmf46
k+L8gbdJS4x/VqocKOfXm61irtSBWTLDpk+SLQM/7ZPuzNN+WWj76a7UL5Vy7A/jMmPMGVW6d+sJ
276w1CI7NxQ1D/ShM0HYqGMIEd7a9T3qGHgy90rgDam6sxP+Tgz/Y+M4svog534j4c3dE0uJW2gi
rbOPk5xUw/oYrUzPCAvUC6/LJErPPK/UMwQH5xQAl/W1zmDfzzODCgSoq+Q4Z0vjgx63kKg3U2uX
uUm1xdtju2S8BGkCV2OUBJymEoCz7OERl45b0vHmy9r69vG18x6jwlEDLTOyKdBl5m0aSdu0Ie8/
SzzafNHS97ikdnbYY9N7qRKC9nWtdFsEQ8dtjsXptpF1dtaWpdy/OHCu/wwEL+ebp1Gczwn6no7j
mljAXV4nxy87LFVRgd0ZOi0caA2FS+Z5932xMBByU7kVItqifkrzml6Dn4zjgyLzHHVh8f3921iv
8iJKcRfrtAaZK4YCawQ/+SxWq5ZI9eRGCIhY3hWQnQdagE18FgHR8ufUyL8AHMRXbkCs8f1Ln8Rk
Lr2eG/QvVykznY726xcA4aDPR4mS+zQamq+0Vu2rU/FLcdwHUy+XAzfwUa27pmivn9ZxqYcYUUGc
Aqax3tKLcmwUCWVR4/TA+1QbtRv3S9m0t50LoPv9Z3v7WrkQeSwJLYNY0CCvL1SJMa6sxe5DMyvw
R1+spd5FtdWjgYRIrHRa9GtbVz9mY2Z9dPCsoPjTh2QYx4e1eE7jVGgiYlHFQgxYzUR9vStFQ9vA
rvLA7WInxH3qTlRRhP1QFwCNfUBWvPj/eHgoypy3yG4iM3/yljsltnMQaX1YW9EXNaqfZGN/AZOI
q9+EJmevbavKvnv/hROATx+aXiMxG5oAqf7pbkoVNEgrfEhCMXXWAY9ptPhzV9y/f5W362edFBDK
YBKubfKTEmCQ0L0rx2tDJ0+TYPbMioDVd5hzmx8NlU4aJGu451ogVlH4M6lgTqEJNCMmYKYWo7nI
PBsa557G008lqVA1VlWBWn8bMqko9uBsA73vPr//pKep3Xp5OC6MPzneOAtP5y8dsrcOK6wNe0P/
ATT6XJXto6P2j0Y87LWo3CKRCm5R2kGWOJ9UxXvE3nveWKDI+b8W01+PvAdoHUSRr+/f22++wqtb
O9lcPdSJMYq5NdrERywkrz2z/8an+ecRmldAz5UUjvD0ZjhkKyV2UvqCWAvSPUxmdm5tPIAgbX13
GEIwvdtETS7cCdVaPUe7eJLuP2P+Pi8CpPaoQljY8MGcNSd4EbDSrO8hNUgWgdvUoWMKHH+E0Xzw
pGuQfx0xeFCSY6QFQMKx4F5fBYfUopzUkatkzj3shru+6PHkrrYtOtLvf7u3QX+dmqCHy7OtAg0n
QT9j3qaC2G5DYxHtfomdL2k9d74+JOZutFa/UheN7Pev+bvHIwcnOCCGgqK6/vrxvJaGkMy6NjTF
cBd79ODspP3Wm85xTIwf71/rd9uWipGGKgictVV8QlnCuWqBigLuugCwHpRKI1FQgIIGdBTSgsim
nehTbFh790sdTxu1EfoHX/M3mQXvmG4IGqEuZeepjs0wRYra9E0btrZ54ZFdnKXNmG37iGHBPPyc
+SznmpaltK7rHXkruOL2I/HL394E/G7iPxMADqGTD40mXt3oSdWGlqy/oJZ2O2v6BY60d0ITD6R2
15xdi99Yv8wENXNZk7b/Xc9f/7l4X6VXb09gsCggKejYUyWzql9/9JHJ3wBmug3HbsSXflQwflPr
XR5lSdhb1bYzu3BEf25rN/iFSQ/8sJ/QyAnAT4Z9D6enmrVNbmJAHzVKTvXmqUFbV2rw/o2+XZyr
piCEz5W2iHznyeJEa88BoaxqHFzmfQpM4Zh57s5xEadeRmXavH+1t6GTo4SROqWwuerinbwVwMr2
0GeFFnpWN/7I8/STZdTGr1H5KL3V375/NjkXQ3mS4dUbRnCWRRqkO1MNtUY/KIX4shiIx+NDfi1j
UlqUo6j+27naNiXOfLHuBZanTntBh2xQMQiuHKP2s0S6QZU7jz2uZvt+QmVbVKW+7y2SCYRpb9qR
72NCnPEtXbaB6GF9GoO5AeqPn171ARHz9FsxZQImvGobPafMp9F4GoCHCdR5woECKrQAtd3IuLZ8
dzGjIJ2qj+LyaVLz5/VWGV6UO1YJrNdrOCn7bFRFu4QthcFZnanWTRdH9gcr8DQkr1dZp9mrZRSN
+rVt9fKMKcxUK1O1BKwTLRgeiuTbItPH3hTnXamGKxnhgwueLg0uCARi9f1GMITa5yQ/lAK8u6Xl
c6jHTvxFNLkeMvB60lvtu4Z1jV+OoAEByH+kM3yCwEAEfN1oKzyNJBFLnVNzOCtz4Ve4rgyLFRop
OIX02riLVoZ1PnXGUR9FiMzBvbv8Smz3U6WmV7ZbnUdkQEtdfkHvN0NzPqk/OJ9ONyW3tYo1o+yB
JsFK8339AWQVgwdkL4QIwLpBJGPzICKk+D0xiw/K8BNU5PMrAFj7XADRpTSck3CTz8rQF0oqiYFo
dLVLFW9iQwT4jSx+TJUQLpi5B/aiPVlTtJ27GcCkJpSNWZtblofrF1P67f2Y9JvlwIQboCbHBXnW
qRjugE4L18olmnjoCHfkIhuj6URoOcuTbsxfUOdKYb8Vyfb96745qp1nEjOVIBB7VFVOhdLp2RDP
sU8N5y7/VSDEhm6/U+Lz4MkqBbqWLedTNdRndmHQeMjy1vGbsul/vH8b9rqLX2Zf620wimQyxczO
ffNJhqIxxnhQxtAsJuOHJaKv+ZheTao+7CKn/5lPg303ktvEUBm9+LbNxLwviiUodS+5UaBF5oXj
ng/A3/aydWAhO3Fc+ZVSt2eNKaEhKkt9g25UcgUZyjrk5oLKUbVMYQ0F9atVNta+Nhb1sRcMmyOY
jzvgNgMFPzzQxkFSFFynX84YtxTdWF7WU7XDnBlfsRkhIUam+gFj1W+V4jhHjVbYU9dr8hYEAjc5
mIGX4R9Q6fpDMxnydi4AN7pTPiL60kFfqrGmTMeiviq7ftklXumESaNlAckoNpgx2IuLIm/My97N
aEfYauueyUnL73OnzqydcHpj+WAz/mZV8CVIn6h5aPm9CRLoac2ZNXgTbtvGnRWb97zUb3h/Pg5d
jn8ynCNr6fYQi8N4Vr5/sBbeLAVOZea1q/I7glin6MylyRBXLdoxnMrB+uEWTXSva1G1Lxf1AfSB
/CAZP8Eir9GA6+EWwGAaaAPB/3XkKVPsDhK7GEMB/flh0IQOn9SxgtJRo+/pqNtpUGBIC2RTkbf2
FE2fC8XI7pKidc5ip7Z/jdnIQsykcgZLDQE7BSEmSLBNjZtqtEazXJ3lrTp7OjDsJsU4lT+kWp26
E0atXZrdkO7ef4VvowkyAqAKgObQEKAB//qRCmuevXaa2E1tjBqUaNPr1kvdK1dI1o6dRAd3lFi6
6bBlP1o6fKK3H3Dlb6yEHQ4YDu3XV0+0qI+jiDYEdPAq3eYwPH2wjeVBr12klISwxdc6zTsbKKx0
Dq1I8cWzS6W8Qp2q+gEhNf0cV3ZPLZmmB9w55fUSWREdpHwwzzIkQb7gJWYcdDH+KgapXWaJ253p
uVZcupNG5dRElWWi3ex6+34o5biFLFpfy8b6WmnapeoU2l7Xa/NMuHUboF9xv3jlE5x02EBNXx8M
vGI+t07pPMLUFxtR18UFHj3yUEStsxeW3lz3he5syFi823E2xeVk6p27iZoBoJ0oAeUpXtHuEzfT
7xCCr2v4zEa4cN7uK2sQX5Ne1XZZZFebQg44w1QCQFzKMfMlwU77nr6NF+ZmrrdwPhmciCaLs40H
m90LBZbshV+WbX2edkV3JRVIFX5Uj/VZlE3L6Ds4AD0p+aA8kWdrd91kWE+WbHCRVjwUvCGo62UI
U1p8lYWXBUszyZs8G4CvGtFyUHslvSoid77RxqjejEKJfKXTHfrkWabhV+w4T4k+AGRSjFH1Yt+1
FisUVV8bQddUzWUb003e5k0VAQTO5IWFvnpgJWrcbDORFOkmUhTd3sF25V3YU3dX9n2b+VOsiq/L
WIht15Q1jlSG4l2ibyAuOtQiAIumFajqJjmzkqTfYvGO9W9sI0s0Roh0g7vPQgyZQQAKOspfyWUs
3adzOvmJY2X7YklAm7jxEM5G3RznPMv2etrkP9R4HK7nGZfgGc8Xf9Gm5LIoZXacIUvusICfmCEs
2cZVM2PTqSVLDTmKMBHaRRKpyuBDr8X8HPxi7Rudqxy1IrF+yh57KxIJFejmQsUbh25Pmwtn+dk1
N/DRml0/Ro1xmFuK4m1tw+eE/mnm5O5GEWd+4rrNXsUnJ8zyRNnE2ZjucjsyDm7ZpDvTTYdLZAnS
Y5LF7r5ou+VWVfSk3eBzgw9iPBXzcXHm+MaxSVoWS3jnudFFtNfTT1qWa+eNJSpw7q360HpGdZba
wgrraY62XatqCJAh73OUbd4ETWV7D3nmjVvZus4jYpLNfqlMTCPMJU+Q3p7Lzyn+XRyv1XwRKSii
6LrSuxAEPP04WVGzSRcn1Gb8ZBZpK2wyRpuZLsURST7vYR5HL2wjS962CvkF5Bu3uWjnIsLZGjm5
cXZ4I7122Vdxs1noh11AFg1l001HeM3OZV3jBC1jVwtsr08x7iqH3m9F7do+qjXKsZ+n5tKCAf6J
bfJ1cFojwAK7CKAYj7u+1Z2D1+feUXVTZY8NTxpAGnHu0rx3QhlH3hepZfJWJvryXaw43DGe3K0g
aN7m9JcvBlVgSVnk7uVcYnXmONF40Q6L803nFPgO5I9Ph1j4F2Hl+u75m05dbodIXpmXuIbV1HFo
gZxpwktAXENNDroSFZNgTsf+IoK2nwepYWp3GhOC27ly+z3YHuxWU7U5c2HKXmG4GXpGJ6+HUpe3
tTTSs0hm9Xaksb/VnWgOFd1VwmICHC9Vyz1rqIaPeZk9TbbEHw5qkLJRld7YF7Z1Y5cdh5FovVCH
NH+dUqJeV3GOHiy9RnX09UVZrvp6MS6m3sliH0s6ksUstxCHsbUcxq41GBd2ao0oyBbTfaWsRj/L
8imdMu3SyVi/XKKlbwoTx85y1QjatsW24PkU7PuKcRfSBgiT6KleY4nEWfu1cPhdNEHEV31os7PO
SOwfk6yqDYLO9ZmBNNoO7QEvLCtE7vy0zdVVkcFIv9SqyT1qcqwurXrYt300HpuiO4jEja9Gz22R
yrCaI9N9cZnmhXujZNUQQO5rbgdQ949L26Wf7dmcbyov+VRNtfLTXhyT2JOiliIG7ZIBPxqS2Vht
snkZrp2oS7QDeOZhvhDVKmyJ8boG9ywTzpXIslbbL2Pl3tJMEccFI9+tPbv8MumJcz86o8RIQfUm
PcA8fpR7FFLiGzDO0ts6vTcEvOHJokTUKi2gS5vhCWog9zChLIPRoB072ySXMdNAxrtApRtMz8Si
iW0kqupG5PbYbNzGrjdt1t4XUsW9s23tq3qK6p+ZpsjPReIpXLobp+2oyeizgcxL4ydKnWzRoqm/
ZHTHnQ1kersOE2nN285rc/gwSe+d9Y76Y4EnHg4jNPDcwhV+RMEUard10WUy++ypVbFLIyez/QJs
woZTZrqmOT4+Oug7POVqmd7VQsag3wwL7r+c4JMjF9OlRHFl+aqYY9UEZt676DVbS7m34oV4oxaH
yTOKG+aj9a+lgvCiWQ66Z7yv6d6WxnwtlJGuSAx6ucIJsPT1TBhHLclwJoaGfzbazGRysVtKB28s
ypOnydP7y9Ey5H0UeXjrISeYXEa1afxU1fSbcEYHLXGr/aEIfChggI7WvUQ5RzCdneW1wMLH9nPk
bu6XRWdwWVvqpRBZflilPGg89vKOOsjxO5EXZxypxddhUb3NOLYIQVQdAo0x1LQ6/qTm4xn1Trcx
JN4TXhefFW12Y1tj5XtY6Z0rks06xqpxoOvoGiEOh0zXtF5hzC1AcCqWrG5ntdB3qjb1QcIE8hFX
wTJ9cBBdn1MzUbcc0pjRDe2aXJgjH6ir2Z0J2PZZ6kdof+a+lG1DyUHNs2sX67qYlCryHaungEn0
hlPO6AxCMJLWHO1OxRyBd+LK62mKEuE/Z0E4Nya7MRHWoR67fEEiqWz2mkyPLvd4QbrSXRNIC9/p
nQc8F8lj2gJAj2EXvpqNN5MWp1uO7uxM9suZOpRx0NuNe4dD9cYq1W7nDKTUSjFqW/yZ9gMmeQTQ
FZauWJ0/6M7nKirDKWE2NSgOAj+z/itiTe1XvSdfqKUVumBRS2WwtyIBfeOisuN79fTFzgZlX3SS
W54EF8QA5YE3lH8rm6QCyK062xwSwGXjNWTXrnfIrVGGLipNVz2MicOwNo3aJpGfbbtMj10RE4Ha
aH5Q1aI/QyNl29dlHU64lPnapNbB0MnKj2XtbBzQyAd4VsBWs1XMbapDUe9TIefAjLM7NnOxyePl
MhcVxtSqyMNuNq57e1LZ+Zp540aapJco1fog53TY9mlSXeWTmK/1RXTltm1FcjlrRFCLgeFNmyX1
DlUV9XLBn5KzbZDrmyGDnck3ypZ0dLK9LkwRWtp4BLobSw7MUhGYPc+6tLkFVeSdu1r5PRqr+awo
aGAF9mC753L9gdr2WbxBrLnwtTrWwkQxTT9JOzfsZN7uqYEG3xkbeUwmadEPi4d7/s4Zdg7jcWTa
tnbttf4pLp9mJ7W2mHtg48mqPQ75TEZmRMkOLKFJnhxl5/pg2UQswTeMoyZMo/JSWpV2qYAT9jNy
DGXQq33URXKbdF7lR5At+PXpu2ErVQjNcb5MImMJLJLBA/BG416J6ua8qOL5FtGv9GD0uXodD1Gz
G3WVIqdGosYONHWSeGNaniR8avO5s+jlrmnN+d6eRA80rM5uzcwG1tGUuDg7o16jIVVX1oURV7nh
J6VjFn6tsOoXCjfs3Z3mjBlJ2qJpMBuO36Ymm2dYtGzeaJWabz0Q8WFsdHEO3cGzAuBcy087s8UU
lIi983fiaCRPb3r7eo4Sg6XjtvVj5hTxp1HJxaHPpASBFU1uHNCyGG86QZ27WcVHLps+mi7HWpfb
RkfPC4haRJiq2wVkZ5Ep5wU8e477xSYBqDWFnhE9TPA1AdqdAuNTPj0+M/K2E5n1JMfyl5I1lrml
k2Xw0ZHD11PVUQq6IChzBQi1FrvJtNxzWlHKMV6MbKvlVXabFvbga43mfU3Qk/tcjgqKT+BLd/V6
5qNxSfpSpLzUpZ0JvL1Tu8GokwmanIIHpRPxlYpKFCn2ku67GiYp8jAilIXSXMrS21QjEpNzj9QN
jRh3lyluuhmZBc09lijl3Iit5iluBFE9j8IpNZz9CIAvtIH1fZ9ZXoEaO9Y2chVna5E1Mtvv52yg
/pyVawsv2x01gjh/BtP08JvDfCnn0deiWn2qJd6+dutqxyjDiDeeE3cj6HP7FDjutltwq89SkEpN
4QTdZJHUGTIJ1CyanuC/tNsCmt62nuxj482XjPa0h0UoP1BfiR/GyUi/jYivbJchLr8PSgm8Q81x
ADL76nbCBOuIvlNyPiso5kC0VINEzIZvmdP/pe5MluRGsiz7Ky21RwjmYVG1MMAMZubz7OQG4k46
FfOgmPH1dcDMzqabs+kV2asWqVxUMIIwAArV9+67A/ZKeKtpdx7uGpNfL9ZmVtaf1NoAPUN+jkgW
0ynLkCWSrCEirHVozpFihqNBTdd1tUJIbtZsS93pjyrodThZXnTUFiMPhdLVAaGraiDcmo9VMnHS
cag669msNlONn3OitN4FAP2i4y4q4YkAuu6tziPulYrBYR5SRR3nayO6ex3vshi9oDYiqoG+uM3G
PJRAIrA9QWilYR01e+zCxZCUt8LoeYpGZR7GiQgEgYQaSqIxPJl6hpS3Vhrdj9qc9VtKawvCVp4p
hcd5JxEsxPeLZcZHRdUqdTPFFIzY2jG+qTlPN4Mrqe5Kg0YgvRdjEh0iTRVBCSQBAjHfiTaxj/Mg
ZJC4nphXDLk/YH4w7EqjSPwC36FdprIleXlVtBtVXWqfh1aFIAMVihfWeZqOWaRuXCeqZwB7zqi0
1ZxzmXWX/US7yLHjD54xfBNM6n0q6C+e3k6Xc24DRkHYuxZmhAsZVNpNZZPCM0TRuedAOLO7dtwt
UeptDYwBlgU1s2Iqz5NMD60dv5VagZTKXJu4kXjrLl3s7YSDIvGugxfKrj6YfR/7Y9Qs90PJf2zE
6eJ3k6YehJZsUVhXG3oVv0VmFVSjaIBB5oUv1ku3dewou0pdduD7gpnjeiKkSR02uFeh7Qdg1PFL
9SMXv608mu9naZSB6mTZVlVs50Iz8Cy0kvrcKLME3TZLwYq1eevO2DgUyXRRplhRLiK/jTDh21hJ
4bHEOurdKSR76YGX8NKJ9JEH9Thb2X40ZThP9tnYF82aXFCb20GKugmSyG1xa5gMjxJlmbGs650Z
Y0VTma6NPG2Pmk4RtBCe5LBTjpvGtBR3kxj5fO0ucrpBPD9h2jGUyq1pZQ3mZql+6dLRvyWIp3xV
K58WZpRESmbt6LcC8MRrFew3TbyjoiTqw3TyzG98Tx62k2z7KOT1Mxvv7W5TAxb5gt6yLL0O3p59
HeV2s5HaYDwNmnHvLroJtbeoLy1IfRtYXk9JoSdowecMvpe2nJWkoG5r3uY+qXTNTzyDzgwrPCoh
YyQ8V9DPJ4b3VW+Xh7wVtJJ07ZyiOHJiRfcdcIKkKi950Ce07oRnDL6Td9/7KN2x27HkTJpr4E39
2tIHHb9JT72IHdO9MXADu0xirQq0uk/3cOMI+la0Q0aXfLmi3rghjn3O+ZAnj9E8VxzfxBV3pItf
5LXIL9VGwpdsxE4djWdXaMI3SmqHiPy/C3uSBR8Xnuo2ETbPjjZNe61v/YFB+eVAaQCxsJtevVGp
b6t0Ympg07pEi7YcgZmZH2C63fjW5NQ7u2/aPTY0xaXSpNFFF+feq1NhVAGxEjNkPN2wkqChxxLG
F0RHc1LEqp08dIA8eAW6U6R/sxaHAyrXbAzRaZCNy0E1KYiJHg5qtY9fHDCRM8Jo0xuHd3AmxqY8
wzp1dgN3cdo3z55jLhenjCXmrtuX6SyuHKceLy3O5O9kWyp3tTSyH1FdzOdEc9df2sLIbrtOHbSN
o4JoOQ0D+3m0tLCLnJ6Bf6sHGWDN1hAxiwcbksCQjcunqMtnobfzvVYmMpy8bHhoF7O64e12Kr6t
SbyPIgofkarpuSMxT2VUX5/h/R/lW/odyPjabJ9FDkK6rulMv7emUaIwq5ZA59IXXTklTNBkf0ib
KQd3TKFutfgVztJOoQUO3aWX2Qbq3jm+7iOluCMeW6Kxt6hq3EwwLm1SXTCCoD+abhEdTtGu8TSA
9kyT1otYEoAKGJXeFiUdr6mnZEjP9I7tRXed/NWTnFOLM9bpZsJ36r6xYzISDCRRS16YjxiZCvxN
rY1TzR6uKE2lbwDnlMBtmopA8IljolgUz687x3hMWgMYjcT2O/b4WxA9nEloiRn5U5rcoVbeUKhZ
u8ZuwsmQKYRj9yASDjAXyyBHi1Vf01gmJFN87QrAh7aaHIYQyg8jg1WmxjUId4Hn7NKbW2Dtfcyw
gZwx7BkVMhbQAPPNNVn3SDj9gU+3/yZ7wBqZj21Qxeh0VajAdYUTnogUgIE4weGXW984s2WdS02p
Qryhq+0y5V2QD1l3iEGxA4tD9k2NOKI7q9B35mJZb/Okeb7VT0bQU+jZQ0xhMnrDWVJW9flKAD2A
1yu+InQrkMuAtbCJvakfe2Xux/x3RxLqcZIsFpA+INj2rse8YgN8NVzUgo1CVyPtPut7b6v2hr3F
mhUDH8R6NEYtHrxUZwgGIK3aLKbJvWmAtc5/NtwzBjcPOOBq54YhhsBs026jzhV5XGluceyO7lnS
2keCa/J4Y+i72e3ArBq47aFe6f2dZmpFOJjzsAOsxgEJAnQaGgPWxObYT1vd6OovqSTZjbD27Flq
XfsIrmZnmzGZBYJCPa5IhJna7xFTgrOSodphUoCJ8WzNz5vFrq89QWh4OYvrGb+CwCjn+PHPs54T
dfQ6v1opZNwCMnVm+6cko5FhVBarerPVzNT0lRZxM7KehzIDk87rqzLS6jvC6osHZi5vHE8ULXqh
IrMfjdx6sddyehSuHToNrX6u5g/amFbHtlrEhoSzGHzN8j75zb+ZwFvs8xBJDBxsGPyeEKNMECak
KBnszSo1H+YE56wYB2WagBrLFROiVrvuOIR1fY8NPiQse+yztGjNi9otW1x6IX1SHMlPmAEf52YW
qVC8Jbya+FWnchVDLRv8oUSz1YG8W5gmzKNuIhrMTdnEZmBGGHA2rZJ/RkhaJ2Lvp99rShgaiXUK
ifvD+rt+YTg61sKK7pJmu1RafvRW4fFsT0MaRLFzX6fGC8z4hxk+MYmN6UCLQKGOq1K26Rq3vM4X
IjbR0b4APWQXDCLdyzExq4PTIK5ZFKZtxaJX0GfVdUglNYYJkzYFDDt+SMi3GxBth0qtZhtQhf4t
ks1lVPYYMBJJX8ajFxYLtD2L8fy5t5TFNwUX4MDJM/2I9V7GubBUtN22fQ8cEx/UYRm+yExbAhkV
faikrYG2lLytKMGjAumB2AypZn9b+HY2fHrVmbmI+e3PH8UH5t1qVgStHxUayoKPzF2CNGGMjtBF
a8Wag1HOoYcz2SVIfBZimQQa1NhOvMoUE7ab7Hui2apPvMeYfTIP/UBsgFihry4Sq9QaFvHJqx34
kzrp1WrbzYZ9g+Wty6zCGK9/3u/fUjPdVwX/d+pVibXOt6qeZYJb9n/9z6Low7fq8qV4a0//qvXX
/Ovvav/r5x+Lt2qVt777f7Zll3TzDfLC+fatJUv2fwtO13/zf/qH/+vt599yP9dv//kf36q+7Na/
TSRV+ateUVvJe/+iRH4Q2p6/dEMCafIff9fh+3/+x8//4B8KR939CyKbjQLDg/qCbolX8w+pra7+
hekOm6QJYImZ4Oqi9E+lreX+BRGZiAV4AozYjVV2/k+lk0XqPIRCUtfg/GnkGf4tpS2WTe82BWB/
RlQwtLg67jtc6YQRlU00Go6bOgEWahg7eJ33pSzMZMFZqg9zQxFvWTk0JYFrk/sFWlLW0/7004Xa
tI0JcJGbj7ZcMno6TYG1E6W2SBmA1kuYLvUcY9nhYKoCbuHAT6T0bMGw85xgIK+pvkS4+PRbQH/b
Pnq0opove+yOtoWTObDZrYh8iR7f1h2Ie6SfAYrZo5+NcXbPU8PtGLLe9G0yK6mEhWWuluo1aWYb
UQGU+egU2L5dg1pmE1tYVW+pUrRdFpsq3tpThBVRVOTps5G7kB1Nm7Hmpp0bWW+xajcspguK8ZKj
HJ425WSbYL2VKdW9PmbKMdKMeWO143I94Jf+oyUL74jpchFEIIy3Tr7Im8jKHBEg6GmnXWHo+UuR
VW7/NGs9RAWjV72LTi/mS0ufZw761Jwf5xlgcDv1dXyAOZ0UuwTg5stcWoP07bV/WrH05Zk03ToO
Mq+sX6aspbTrMoWdOkPU3QUroh2hYlLAgVBRO9/liGmdv3Qx4TslHIgLp7c5c5smN0VAamn/I7ZE
8khCgDVsc6y7MmKVHMVZY77jnJN6VC602HMWotOleMCdQxKAUIzLE944VKtlH2OtgEM4MHTCWIr8
864Vj52aTsKXReU1oRxctcFD3ZagGXY1dkdq2qhjuovYb1vmMRzUOdPU2o+W0jmMc4mhvWD7/k6t
ZhwZQEE6xW0aDHIYsv6yzWs6ikbndni9BmImc4wma1cvOFrPhd7Xvoz6iEcSJaPpa3oxREHXOhaA
CXiC3A9Vrz17ndvQrjOtJd5PH4K+UmaGyCAfSOPMpvICVW8xfiERlSSLquQ3DA4+x/veduZXQ7HK
Z1OmFWsGl5xXs1ZzMDezU+S2N82YvpEU4ohjK2IpSQxjGb73ZXkuVSWKA3Dp5sZUnOwp1Ugg96vc
yr6P5EuTdAL+/VAUqR2jREiRnzR089l2GPGhH13Ne8ZzO0G2KnKSjFDJ8+qrCbuFjeH1stlOBDM8
mSQV2vsBDO6HiuPIHNLn4t03Gm2SXU1qRqJh5ekMu8qpnkPSJkAptUg38pU3ED9Gi/BaPzVX80Mh
a4+8ANhfj7VMU6afs76yi+ZWw+FB4i3ux4XuxDslM/vcLyh70B6nY3cOvZC0oEyMMN5hfndfp74x
niJXyigwtMWM/bqWUXthuNmQwsXInCLM8FcqjhVafnONj+jlASJjQZ2Wp6brM3+2ujBPuyS9wsG5
V/ejg/k9TrwL75wZGp6Tpowa12e4s1j+nDhiZDhCURsqVPiOX3sQDv0GpGE6Tloc3TtkXMzEgFQj
wZUkYN24sCW0Y6KYuQXHbzLHu6lWM+1rUhrYjYMmU6RMeMGTniiX9lmyEACVqnGYNoU0BnLW5lQ2
vu1qcwrWygQa4km9+mFcJVlsRTdi1IlviSOlHRATSW8879H+aWExlGZ8mWHq96Ozp5j6K/MGj62H
ZntjJHArwsGGnIYln+duvaxOv2XtxHxnxNZID+BwG+LVVAbzq6So/j70nfFdxgSgbOOyN8fzpCdB
xR8o7h/LDmVcVbOPoFvQFCuE3589aZUBGwp4JfU20rXFk0Ol15z3mpqsLipW91QWEe5PvcnAAeER
kehbMZVY8ljQfYF9K73L8HjRbXFDhApKOKMutwU5hK/ewPB3I0cDJ5jJHvs+qKH06HCSEoIWbBMJ
Wa9qfRXkqqM0myodZBbquRodu0orybbN5/aJ6Uv7itVYF8HCaVoHYkGlMAbQzKoEOyfldyMtpurQ
eqNe2zoEaRIMv5BIKvtcSw+Kqjg/6raZbJ+YFnSQKfDVfIjsGKmsRRoNjkNRzFysbbMBINRsHPzG
BoNNBkOncSPiyUt4PuC9e1ma7nPCAaCFCoqmV6nWMAq0OrVRLujK0B5jbJmWfZxk0jsMVd19ayX+
XpupA8ZUtCi6b6ni2n3h4sfvYN9vFma6hHks7OMSyfHV6itx1q+aUnDYPhpg3Q9+D55/L023uxjb
tvjRNzMCBjUu532nkAKwcsO0bwxD6h+TMqkteJDqcJiMeAj6mr1wko15WiDNz8X0le2bqAmHJfps
daY23iup5t4urt09uQ2e/f6QTBAOTFOOjBQgJGYMPFM/MhEN+LwgK3QK3gsztjk/LDPSDX9WY+T2
srHRm2AsP/WkEs+6HlD22uVG64bQlLl1hwx2EgHJOBUul+gLiP0p15kUqg3vC8b78KhML4pfsrZf
3E1Vp+rKyvOqdudGeCT4Qz0hGmE7Wn5wP4M8ixSk4eGcDq55HpVq2gQzLUUXuKWcrmIZz2JrZRpj
JyFWhFWVJT5PlRYBGyctyRC+pcRxQshUNNv/6Lr+Vs38PyuIr+r/v8zgderV/3tRvHnLk4V+6v8U
xeu//0/XD9f5C2kwxYRH1wR1VIen/0//Gdf7S0ethkDORE6EHey/imLN5T+it6HqNfB5oeX6V1Gs
WX8hPzIMD6noz0L777jPcIV3bTISaSp12in6c8TipyINwlAEqgZm/nxTBzd21yrpKJrPgjnfF97Y
VK2XYeGj+0Sh98GFdl4apNrL3Ia9opxVnbrL59fI+M787To3s8+Uyqds2Z9Xs1SuZKFSo9Z/3/tn
3BIH/IKwUjqXQoOLmDTjc6I40ncKTn9pMrDMKNMwXyN0JL5GxvUV7eld6SQX9RIfJnlr2nG2i0T7
So97j6nIZ3DNKS7y8zdixYaajof/wTlEI3lPn7ypDYnwSjazZvlGTcZXjUFxQCLNXaw1942mQ8tR
bmuSmiBf1M1GSadrM2X+r0+HTInbTW3lehA3FbzJqdj9soZ/o3X7AIOtv5E1huQQ7BC7wBNBTQy/
Z8nspg0Nx2R3a+aN1ksUC0RL4SF8VMzq2Zy6jVuT2YN5woWITVJqGgdsttjLuGcYo/RfYtl8Hcvy
bhElJgjLBIIe6ds//9TfvXEP8RmIgwpH+FTqogDnYeLO0xS6WYTA9jArEopio6cwrjxnb9o0Yxlb
IVyAz6R2p3jEz8eE0wGSNGjv9LDvl5vauzXCdHy9cpmEpQ0TPFa+/Pn+Tj9TpDWQmNb1TE+jMbx5
fwkabehFRtqGBalC/dzuEysLtcr+xGHxg0jh53UAPg2oi2gV1pyAX1Ezu9OKOS3jNpSefBOlC1k4
S5JtZdDEYjqVh1TpdFJzLoIlWalxqbz9853abGzvdqT1J+A4jy8KD5Tef/3zX4A74EEHsouCEyY5
NudEqIxbWdTDK1bE8w75h4TN0I3zEwWsshmUSPsiMqrSNu8hSFhZHft2kSdvpAdl9daDvgCnCaL5
MtvjHqvFghGUpbRfJxldRI13WSNFubBKxwvhhB4I4KyD2NQIOaKSzYZaC7XevuprpQ8NIdRgFM4V
R/kO4lf0UFUdzLhUnOMgYOz5GeeKishizhQYDJRY92ZH5tGExoS5XZ9vzKhCL6Bz4CepurGY1fij
RCTWqvE5jXa+HR3M5EnK2Yw6Rna2I/yYfvdJGZVsBzW83AqT7qtg7KUhoXDhS2/tYW/oo741hs47
t7z4kw/LWCGRX3HU9XXQmWL7svrbsZG/fx1V0bv5AMc0RDQSbwlpzHwanthna7gF8PHLMbntYi9h
zOziCV/XMaG2pTQPcWOob31iPfa9MV6NveFtKlY2jXDhhARa0YgIlypqEBftYKHZFGzI3LLyNEn+
sJaCuWujia8iLanA037PIWIFwmhQlKnujz8vu999YNYKCZFMj27ROJF3kNY1Ib/JaQH1VnnImSld
iKW9x+Pw7c8XOt33fz5Pjm6sm/gfSrn3z3PE9FtWfSdDemhCp5pF6X2XOcm86VV2rRy2HdLi/Aum
cOonuOnv7tHWweL5sNGtn4aKwx2AagIkAKm7yt5Q0VyQSqCBc31qU3J63HOTpN+sFq3sq6vo6f1N
RktrdTQ0sEBL59rqGxQquXknKDPMxbxOovr7336oNnAwwW54AgMkrnf+y56hKUNUjpkqQ7UjjaA1
UIzBMUwsuwuiWrswKXo7kgT/fNHfPE4uuooscWxe3+b7iyoVPf+UjDIshJEFnp2em2M8ww6Bcvjn
K/1uW7Z1xLRsixYwqHGyLVsjJX+TNTLUnfpNzNmL4YxL6Fk9JBUpAmucDmPf/WAaQXNYZN/+fPnf
3qgBZopuTcec42TJ2o07ONJj3UgDXycLOgCCEVrLT+7yN4vGXqX1KORI2OB675+n1+d2F0WlDKtF
H3b6Uj4mGBVVMz2MnWvo+zEX/fONfZiZsU4RJiOnwrgTxyDrdN1owBqTJGdXJznxyUa5qtftIU48
dt85vwWjRLdv2PXBHoW+dXWZfiExbzt2drWz7HE5xHNtX37yo9aP42THRXOAOwfKfedj9Wr3CgM5
EfOyI3XXrSyVxp1fau+bnEo4vcukbE21v2ZG0q52D+0nVd9vX4OHkhlXbI05s/7+NTgRIxuJ23No
jelt541hBAlCt8vLWRevuA6J4M/3+/O9ntwvR73lrt5oHDTqyUvIhhZb7zKuQyCb7GAqLSYS3LTZ
Wq8G/PtNImCWuVPxmtjdnk0a4X5GsiKAoAIO62cEJIKh58VOjFChBDQ1F9qiYW2VanXFTL+ZZs2J
qrRboYytXzI+9bVW3jmZ9eplpHfWixFA7H8wsh4ukuZdLlDow1YhZM+t4pfaINWE2ov5YOaesduR
oAEpIcCbMN7KtnE3jiPJUsxg+xP6c/fnx6Ovz/vD4+FA4lV4OLWYJ+/Dyk17zd6EvdYWqQ9kBO9C
xuauBvuXpA0fybh1dnWkHoEBah/6TPM1x/8ga/PlTmXE2vVxu3Wq4oBZVLrVnMrkYTTQDRLzi+2m
RZCKxIPPGX923vxmJXmsH3zO+ZgNGr/3K6kTVhJnSIdC8lSEP/F7NgibtIBAF3Hu1rzVvnHdzxx5
14Lk/fMib4HKdQ3PYBClnsx48nyydIj1VShHs9v10+QgM+U7rksqEDuv1V2yQKTwyCPe1XmCVz6Y
WpjCBNt4kfHAEPR1GrtHOH+4v6nLTVrb5nFq8marVp7yycf2YajKN6auDwg3i9WDb529/Xpy1S1m
eU5vlqHqUe506b1BMvUmQYXlN6qY1n/Mz0TiqeX1QDvTFPtRH7VPvsHfPDNmcuAAPDQavlNrrylt
apLaEGArc3aWz+qlSuJO1s7bjlDScvbO4Wb4ltvGn2z5Hw82Q8W/FH+CtU1n/ncyyrXklFjRgF1M
3tdMJjQvJLkxgz/s+qp4lVF8xyqFV9RfMEn/84f14VQ7ufRJYdu0ibYCxhV7/7zPoukAx+V8rIdP
3vAnlzktLN1Bz2OnyfgIvOGizHtKlBaizGe79no4vlv1691omCCyj7JP/DQD+KUCEmph9wZRoOE4
mRKYt6nOyN0stn9+Zr9/X2tKO6022Rc/8yt+uYy+uEgQtLRaSaU7OGB3sW1e2kn8OnjeNczoeENr
eNbIZq8TTvrvXBzlDdwJrEuQQZ98K/nQxdkouHitHMveuIEV+X3Oun4z1y8YEx1ESly1K+/LuTp8
cu0PbdD6fH+5tv3+2qmiJHHMkCYUaD8sL2eWsOIddVgR21QOw31jps+Tq9xPbX0Og+KTD+XDVrpe
HoY93T91Cr3D+8uL0pmWkSloOLiv8axvZCHOxuZKz9M9uv9PLrbey4e19MvFTgrbRRGKnY1OGRal
9KGib+yhD0bkvwXOun9+rp9dal3Wv6ynSKUFN4Rbhi3ppdWInRW7nzbc6pS2/86VVvNljFAwQznZ
aQyzrxtMgKuw7/DYqW0gehquKcANZL7EmWf4d+4MwEbli8QDbTV9/fXOCvp6C2SoDLEN6HcJRm4b
uYqxI1noAbS//JMV+tsn+cv1TlaIg/dFrzNKDBNRXzvaeMEI5tC4na/q3f7feJTsM5ApUJ186EZS
XBe0PI3KkMRbUmdc89JjgCLxetvI7DNI6kO/vK58qnPsWKFvfOBxwVIrI89b72s2EcHaxTaR9iXp
NVtmbYc0B9VTjIc/3+DHUxn8C8d4mGN0XKTVnHwBMB8UtYvWl9cnfjUTotdG8WvXkPkj6oNiFufN
Gocs8nlbdg6pVfKTJmDdyk4+wXc/4OS76M0arfLE994kgNe5vTep83PicP58o785NVgy8BwNl1Kf
Lvb9Is0be7GTiYfbalp8pDYnmjDrP1uajC0+3s5q+UhdRiWo/Rxm/Pox4MHCtp1Rw9q68hWxdYRw
qyDCRbf9vC237ajGN3M94ZhjzN/mOgUCAZUKMpjyQTOpd5nS/HAr8G9c/IYQBo88dP3kbPKmvoO8
b++cRe5nIuGayrhIJ/1mLmtcvhJ7OgxaPOzGhEifeGjGTT9Mqk+Nr/iRXj8IN2nP50p4YZcs004w
6TzDexydg7HKMMi2ZtqKmAZSjVA9CB0GztntULg/qkEVe4k1wTkp9Xu0CNcDDulnBJ5YAdIoTJZG
9ajB5Q6WwTiLGOTuhtbrr5dSwZfWy/YDlPewdLj7rFi+18QCXTaR+SwKSfQLyEljSbFxCqaICCMe
jDTPz3lJX63cnu46xAp+5Yllo8M92k9CWggpImdv1xXyFCtvDuOg9IGidJWvN+lZv0z7qob87xVI
KZy8b25iOAZhXzrRlWkWWsisKd9kNkiladE12VoXCHhE+KmpX+q2vx8VfOyMUr9yIjQFGg5SdMi6
tZNtbYPa6c6XmOv6iaW354VjdL4hlPkCZcUYxMxTb+LIGnwk3PII5OT6DV/YMZaqvbFUdHWQnLI3
ZTGao41w7VKVlJ59F23mHqM9L+2srS309NwlVdRHBHeQamxtTbtTD2MpzjXFaPcWoWaHxNSGbUnS
lTGLF5Km0k063iWaMR4TDa3TUMvK79zsW2nm9eWwyNdqcuG52x50Sgiinrl0oYEGhUCkaj+C0G0R
pRScgdm8WeHyPeatGYpnbT/UqEThwvm2h/5OpKkVAL4Ye8Uur7xp4d2N0RCHydQ5G3Tc1jNcIs/e
oC3qz4C4J7w+DayYU2S/pHkhzS9kfBxl0kIVZtbCwGxYTaP0UCuEHThIBo5m3077IhYx+V+YMKai
eq7cNt8JyMr+6I7jDRnsEd0hcW5KG13UhIA/jYqwjgJ+/7WMUBMirUyRSnvTRpnN6Nx2FTOITHP8
apUSTjUPvt2qYGnGbihttdkPiLUvbLNBfNqN0mKsHc0bT8eY1BEx+rmlvenLXg+dZcD90oZPhXwb
6ZQCic5a6vqsYFoDGWHaWm2bhmlFEqmnV49IUPdaMVYvFkqRQ5Rat/TR2eOaqos8gDnioRns7iU2
apxVcP6OcE1sxzesSlBc5eY4NEdPb0Y3UGYF2k3a3yeztndqIoT1gnyjaIKlOvqF4WFtEnf2cdKt
L048IQtRtdVHgMTf0XGWK0Zr0h+Fsusl72Qxejrkpu1loPV0bETaRrlfLt4Q5lqDAjqFZ3eOnPal
U0ciyTrO18KwUiPQcWm56mqGNKEgQvEa/0z1EpOriD1D4ihea3OLogbW8A7+jR5YrpCLX+stQL8Q
jR4qTg+BqJYT1EEnreoroqeGC6fwhmOr8c3stLSHYGIr7V0yo+sx8wqy8gh78dtURVcO4jh/GXAc
J+toVVxG6o2C7tLYjBU72YzW8xw3mwNinUsjxiA0asrvVq9Mll/HidjWjbdIX0msroGAEtkHrbUQ
W1aZRBVTWreZUUA7oYP2QGHOsiweN0UdmUGjTL6amVdZn14z8ENbbu7iqH6Cr/BdzrgpOJ5yZuXY
CAl17xC/hJh13jiJXQWOE8d+L7UnZVmAZVSAzN6F/GXn+XEGrA4XssdcO79Z1BkkJpHldoEoHtB/
PIPqtYGNoRFCP+0JQ5pu21D4+LMwrl28NTbT0GvhFHfXnVZ9L1zWxdTOYzCM4qDFJrKwUX3Uc/6x
1zk/uFDv5wyEumY4i+rkAQ4R/LGnoVuYZ8r+qbWLp1ilJx9chSZZrW9Hr7vLXONCKSA4Zl117sIb
GhWT0UFzO3Tmq0l0Je7xeG4sM3KoZC94Mtrs3ShQetToEf5au1FsAkyrcue6/UVpi6PjltZG80YN
xUtvBXMDBc2WMTQPdHtd8ZYOPEDvMa5wnK/RI2AF5Wn2oTLjH1EqQtj8FyKPz9CHbCe3f8OH7WEY
TfyYtPG4QC7P3LWKtxm9pMadoylnnP6+RlM644Nv6OqlIb5oU4eoPIqfhtq+gKeG/HFMG3/Mymvd
WPaezV4wiby8VTS+dOS3j8aA8GF2QwLarhCA4mjRWVC5lG/YKQ/sruISSUiAHeQXxWxvzGyqDuwz
0Cjdr3xTX7NhJhkg26JyLF89AD8RF2eqlG4ovFs7sneKNrkvRZVddIV9ITt47+nAcoRqt59z89hF
lrY3+AekllbXKUTOAMngFDiqhFU7bBMKkgA5XxqYMwl3pruEZtPeZuX0Ns4tBgKlWnbHvB0FGc2x
PSTt8xxPQ4JSwSxldRNVzhRvmTTaO5FkyxEE88efy7DftdUrPQS5gou/uWWeNAtwuJxemUHKUl2e
O9B1ypFpmftFH69mXb1ipg1nFTKmm3zWU/+msWTEbxMBiA3qGkT0vgJsymlQWEZV2LaSfDu8jzrF
z5S7Kh8vvci+ho96iDCAsduGdW6/aSieZuncdJpztrQvaq4E3fRJq/ahKgWVNyhHwYSZUoFmvP9N
s60Iqj+rCfPFO+pN9dTg2PDnJ/7httdLMCdiogGrTDsd2QuMKPJoGdHdrVCq2WEaoyty3o3a/CxU
uGjKJxf8qXN5V9G/v+Kpf7PwYg79cuaKVR1tU7SCV7Ws06Aoh5fWqvVpK1Gah2blWoEzUs8w3O/t
7MvQ6peojvceoW74NrYvQ6FfiEYp+PeNaZ86ydufH82H1oMfCm+VWS+hfdCCTlYEVFe+h6FvwkxJ
H518uhgNDJ/S+Ob/7TIn/SrKtNi2+6EJWVkq7lGZL/IpCyLUlX+3Ez+5oZPlVOX49C3QccNkWb6x
P20RMF7lvf3YFZ+t3I8f8nqtdfLpIHX0cD98v3RHuskY5mYTpkaVb0rzPOup+pDuXP43c+e1XTeu
rOtXWS/AHkxguJ2cQdmWZMvhhkNethnBnJ/+fLB1eknUXJrbvW/2TXe7bQskCBQKVX9oPXGte/m5
luVnOlSiAwjtP73NMThmMA4lBxuNbrF6USXtN+oVS0yaBVBzpI2/tXKqPr/94Y7tzuejrK6mZZdM
Zhzp9QGppQD02G6O8hMwlFfXRa78mBoL5f0EUWNd7ZrIxcO2tqpDA/diwCKWjPrOaNP3bhze6zV6
XsKPTllrHP120EyYOUYVimvyomJTOL05LRW+geEygXQtEJlb5rsCoMP55NIOCxPaL05rnKVFbiFJ
YH94e2JfVx34ftQbeG/kuoEiqBLPs2JYOs3hZE6S71cZX8s6/6TFGZE3GwMjkh+nOvtiV+ClzbzY
dZkB+xwKxtuP4B/Z/KCnqOxQJAP0tVa5LBOWFwo4lDWVbeHS5D+SxbgbCu7aDTpuSn6BRoCb39Zj
Y11ImY2HDhp6nNjIu4Fc2gKvy25bxFEORl1cRK2TBmU75PvJ97ZW5Uxc57PsPLfnoFHdKtDbN74Y
on03aPdtE7eXRjQ+zFozkECIywnCNDqJbblFvDU7cA9IAsMadC4j2jliy8vnPklA+URJGBRaW2wk
X8zB9HnraEC1ExMpQ7fKps1sZfdjnOdbp7TfV417jjxPfBH7YqQAaGMWPcpruLHdla2uo+aScP2M
PkxDPgRVZl2Ajb+iVmAdsriuudp62AstzrCRWqZvbdBmqLov7S6Nk3zP3efegTewn/ErOQ8X6x00
TLFpy6TYUb4uvhiLb270Mrysuesf2kWTsCq8q6EU+X5GigH6S881xjDg6bSdcZE1nqagaz+lcL8l
bXYD4/U80XABiFofQnTZiMveMLTzMrL3b6+HI8ckNC6yAhfuFQfyaq+HiHD4Up+rQzfiD7KMcGm4
f97qbfI+8tM7/taJWH1sQCA49DBoPyv0yMst4HrupKVxXR2KHtOPKveioI91RAiyC28ZEkxeihOv
+ArkCAYAepkJdYaeAjW/1ZB2E+czwqk0aJba3NZi5gbiifS+LNxuMxTJY4/G28EZMpRCfXGLG/CP
quyueLTiOjIrexMiwnluoEe8FXiJvxOo7kFNMK19byDskaK3MJ6YpWORgjaIUhvVSd44p19O0+zJ
bPb9qDq0lbzy3Oqin7TuYpHxOxTsWkVD0yCnLenWr82fg+bdA2vvT8SKI6ECxW8yBJfcEcie+pTP
opU91pbbIajCaSMDkXNvHDuByAye0m8vQrXIVpmTh6kS8RBiJxi01ZlqtZgOjXABDmYmvzqp2ANB
OVFuVaH91RCUJamE2gg+rjEP4NdQBWsGbBxG86EdmzaIi+Ihh/QOUg8aBNmPE1m3bov+2dsvd+yo
o1pHziAE7aVXh06W5r6FqNgB0S91PfuRV+EH0cr30PDfi1LMQZEOJ1rkakW/elsq9wiUmy4owtWX
y2D9LDr34kOWiSaYw+W+FrB9kszf2+F4YrBjUwu0HISwwr+/wrv1KI9SZPOrQy6c91raQ53pAW1Y
zmXlYi1uu/dW7dynsf71zyfW19HgM7nckBCtVo0YnbjUbANUibEB+7ujNJRuUJqEjVMbOzGbOWlZ
9untQV/tCTak6bAzaWerxoj62s/2xGiXWoT5WnFAJywYTSzPZBFooEHfHubVomEYjGmV1YChAyJc
heUsM0M/HPKCK3sHB9zEppz6xnI34H2hD/G2rE9BOV6/mM5dCUKtEvPmZqB+/9mL2Xpcgw2m7zsK
59wzBjRy+mvkAE/ElFcrU/Vd4L3g4sCLWWvsBnJFesFBWR6Gtr+IfHGQsQYastnr9UlRbbUAXuyC
X2OBS9GVRj5OeatXKp0RyihjuRKxVSdEO/TRLB7stlpQvmkJAZa9nQHFVN6pU+7Vnng59BoeWcom
LBIMmA5zPl9GSDQNfq6KltX56GWIk1DK62NchGzv/O2Fc3x+/37n9d0OFSStkSPKhFbofzCadi+K
at/XxY05dSc8TY6tGJqfithN44cL0cvpnRaRTVVBwxwZY1WSv6W5EsAJ/jMDVoImK8ZAgwhUJN9R
Xy3MyCyheimtxX7sN47/ycxHAox1FrfZLtPcExeT13cEeMXwIBSNB7wMbbOXb6U7vWsi6sA+mNsL
Rx8uZDloZ42XfUPpC/AD07sJZ+tjVMcXjnsKB3pkThmUPMWzYf9gn/Zy9CzOswF9Sz7fIsEydXOG
oaSTwCM37BM78XWI0eEeKaSBSQIIx+XlUKhtQ4hDb/8QD4u4rIRc9lJCyiNjTs4ywZV9gVa685bO
uX97jb467pni/4xsrA2WKq0gNiDwfnBbDzU0iWCZfXh7iCPbQHWv+Yzog3DTXH3FCGPTfEnYf2Lu
LgvnzLNu0ObdCufJjB3RBkQa3v+OJs/dotQiX8UYrpLco9A9MG3clV/OIqKRTRyOxBgvaz6b9V0z
Z99LzdvViM+6rXNidx9bHphSgf+BJQKaclW5WTQPhXH6AgfAfkHTOfsGraVoOjV7Rz6Q6mxh6gkd
kgN2teWaBNMgM2bLkYB+bVQhStgnikNHhwDMBMwIdhY7/OW8TXmx6BVaS4cpma8dKeuN2Xkf3l4E
p8ZQi+TZkRaZUwEZlgCVShEAmERZ4BRc6sgHUe691CpJXTnTVvuVO85Y0YhF0crXH7wy+T5U9lms
z//gdFa6LPRoabGBGV5N1zB5ctIdxinc5QGHsm+DVaDeN2q7t6fs+Pv8Z5zVlLl2NKBzDyqBi5kG
SXXYjp73oQaL9PY4xz/Nf8ZZnR3aOFtUXHgfKH63umvdahIzt38whoBepPhUGHus5qyfncbxQ3U+
ueGuD82zujmVYhx9DW6xSMV6LsFmVY+rvNmbSEKBrnTaRdoVV8Ngn739FkciGSAJUnhohIJ3WWW5
+oAcGKGg4PKa/7TD/nqW8be6lVeLfwqIfPRtXJCFpLUWHqXq95/tF6NBCZHPXxwm8pNNvPBKwx/f
TLgAcReywL8zb64i0b4Ywy+RAcic4sCt88bXyhot0GFvI8Ggp96JO9+x91HJH5Q6FxrH2lIFYnuO
JqjOWJ1+u7R3UXgqwhzbLtisEvbh74KtXX2c0mhKJ0JeHIygvFL9sDLMAEckJ246x4YBPI8rDfUW
vs5qmBzouxeFHDKWi2cdig11Q9XQaoK3l5p5JGvluHTJzsF9GXROXn6cBRSPF+YsAOAz70p0XMx4
bxrupkLT063EXkupN/jutmvEuaARbUSI2LZfMifZFI6xSeoiyP4tF5VDLBu7xhvE9A9ZWW3Jhy+K
0b4vymWHSshZY6FQjKijECcOyCPH8Ys3WJ37bYwicYs9xyHvECipv3W2eUj18tq08fA0m8PbE3Z0
NGXsrmMRypG8ijCR36MlUbGYE4Q19eWdNs8bDQOAqfyZ+KfgjccWAZnG34OtQrOcoO95CYPpMSgT
T25iXHBc59M/eSWl8ERiSM1slWEUcda13sQE4laABCJGIXp8iOhyVOT2jnsiRB9/p/+Mtjo+B/yU
cCZitKV09641H4T2EJsn0s3jg4BAN1UtBJrzy1UdInODXAkAfE+bd1pxq/vlNmvqE69yLE6Tsf89
ilorz4JnPix66zomgMIUGUr/cukmVPERtbT/l6+zWuIVpfBhthhosMqtJ/+dm18ECpv/YBnAsUCO
BlAm+ebLt+Gs8wbZGyoPaA/a+NNCjrPU3C2N+kDDSeHt0Y7O3X9GW3dOQV0nPdojFFWwVp0if7vA
B5093Ij6Py41cv746jQF4E7Re70YnFqvMB6dWQy6GdB42ksMOt5+m6Pr7dkQq5XQ9pGnY4vKSnBN
vD0vvLLfxtY/Wm8Qdkk+Odzo6Lz8QiDREvQGWQbjfI1VFH06ZPt0bsWnSJBHPw4HHA6L/ONVeS+y
Z7dwXE7RDrDg5CI0anSITBYbW354e+Jej0RtzeD2qxhF5qsSVGFWvp4mpDoFbgSWVZ+3Ldiuun+H
CdaJ3fr6pGMowAE0BqxfTN2XszeYVWz0UN4OISr0Xj0/ANw+xEZ8o2Vod1pXAE0Rwz4x6OuFwaDU
2NAkoiwLyv/loNni544sFrKFbEHX9pNf5jcSAeu3Z/H1ocQogvPIoVCp6JYvR/GNngq95HuN6bKj
gQh0Ue4y/ROmfFQVnBPf7Og7cW2mIgoj+FWfogZCIKKa/dRpGUL1FIE1kI7jtHv7pY4MY0ClZsNS
O6RAs3op8JN5FqezJNFC5r7UrnjzTd0XJwKR+jEvb/MghUD92YImMfwX9RjPgri+wE1MMk8eIqT/
na1X6d0HL3XSUz2BY68DegA/Clor+FyvTtmoGPKk89GxkKV9bwsk/kfxnlbmHyfAqpli0fniHg+y
fhUjjCXLrdy1JNy3rAk8Absr0cSJ8+jIehOGh4ANhDyq/2uCF/6a6Bfh2nIw/XknzPJK6v7VMCMH
iwZLYRff3l4Jp4ZbvRNX6zEEUIBPyDjvAVO980xzo/BLfp3gst1++QfDoTiCfg/FauDtL1cE0sa6
OTgDw1XIKHv+IRS4jaLhlSfIyIFqfHu4I3EJsD4R0KEPxn1/tTBmv43HRpfyMCI4PBnRo1jqHcSk
wBU3yTyf9bN7pkWnEv8jgffFqObLl+ydKsNyr5AHcNRBhS64gSfP3CJ5K53fG/mP9KP+m1Tqc6XU
/6Hq6nH51v+DmqumyjT+u7zU/WNSdP96n/xomh//eiy+/+s6qfsfAENfKE6pn/EkOSUcJFUV55bd
rRzZVVvxSXKK30JXhaLaL1EpFcOeZFht9y9ujxBm6b4TcwhxfytO2c5fSAC5qthHLZO/bv6J5BT8
mZeBFMEjnzYPi9hXfWPPX60oW+utGOpQfIgXkPvumHxizL0qW7hJhyoTrsHsHnTMcqNjccd3XTZd
LkXo7b0hPdCvj3Z9M8dnIgXp2xnWV4rSkIn1emcXXr8xE3lpy+UibDAzKPX7vsy/jg31EQTYZ+Ei
NIeEzISA/8ClHW2/9DtqRtie2Q9ejMSlEU7dDpnsz368PPhGBZeD/0gjgZlgCmbFnqJvsvWSswTU
e0CfYNoMlvttMdofigOOyR5mEzVIYc7VKN+ih37LC99YdvE10c2zUoAZScMw2rYioZDCRT22Wz+g
5lludTNbrpd5Wc7SPLtuJjveoGzMEyTpT29CORJHS7T8Rf05r+RXn/O7MNAN7C2kANIQdXZ3b8QM
L7vsm46z70GGVrQbOHp/P1bSqr5nLQ75UFRBmUYffe3dVFnvaTohu+mVX8fZuYkjnJnbLvkeUxOJ
bJ5k0adyi3MlmJpOf5DxUL2369BT3iZ5MI0UhLDT2PZu+h2bcSA/2TcYijKQuEBtxqq/sUvjk2y1
rZuNXwdnfkDQj9Mmc0DmULAaF/d88VIk/UwEaWe8QoI2dG5g9wOpabqdLPL3mr98WkbmyRR8I7ok
G9H3t31XvUfIC/1OGD9B5kO8GUkhD+Ziu4FnXDVTD7TXC+Z6rPfS9T53to7+aD/s88HBLCdB1kpb
9GCyv7g6FlGjppjWFE+tMvkWttN86Wl5tYt6U9v5s51dxGUNT8RFh3SZ7VsHbdEUdmSQwEG5aNop
P0dVsYPdZGG1M1kmkdmaLnBbue7aDMh729jbDNWV3bzgdkNNaGNqcoDu0ZpBVgB50fy+2wm9bz+g
zocWb221uwY7V2z4aPTk1MRBFYYXaaPDG6C0P4UtTte2dcCuzdo4sruZXaSBRczSxFpO/CrURQgP
g4MydqNloMjtnxt8LNsovi7VMG5VPh3XxgXi53d52rx3db4+rr3vleh+lO7NOjtRsVqdKKocQpaL
5J1N284Ra6CbU+ilHfVudPByOF04+nEtds6QTbZYUKfAhOue3e/RwBELrK8RM/LV0zxL2yACGJoW
hxG8sbLbOJC9GhcR9bL4bKa7JcxuRjEGXTeg1561n5/F6SMNoDVS5/fgBNVfDEbO7lWow0LTKkth
RmT12Td0+0uQaXNgzhMBDk+y3x8CL3Q/xAqqkFfa4u7ffoRVSvTrCeiiEdJV2/IVx49ino0VuxEd
Msq1timvotg5r7FYn+18pyqSJ4bjmHieJavxQAlwXqDFAwp2XcMtEBNshpCPG9Lm33SNg2vxQ5NB
jmHLN2OXbvzW/2BnNf4EYnxIbee6q76ZdXOWiyjIfhVGkj0oqkth2w9+qW1lfwkCnAaKt+/N7Myq
6huJPsnyXety9G1RBnDnamcsxCPFCi9mz0PlzT2vyuQxHVsMRNvLsI53RKOd7sU/HKSqtoisf0V2
CcU9y7iaa7gdPDjitkO3S2tjG3qx8g0bH2vL/yAjoibmqs0lyhJaAKXiu1s3n9PW457LEXbAu/Q2
tm00SH0k4NCwTWEOLQ8mpoqRZz5ks/chRs0W6z8WWePdmMKbaYbHFwVs8hJHroom2O9k8Y9yqeMJ
0D/IpP5bUvZ/MJdSbZb/nkodmh8/ipwc6nnqpP7KU+ZkGH/ZhkloQgwDG5BfYvRPmZNr/gX9DLQI
DT2Fg1GSnE+5k2f9pRQGFddbB0FItvJ37iT8vwBBGJ6CNKr6iPiT1GmVOFFNRyqUBE1V+dGBWvdg
Slr+sE/S8boGz477ae9NwFVtbITcamu2kaV5V7NMqMVt4LN44fkoqc09hJTrqhO3x7V2Es/CRZgS
E914/DXQDHwZVtn6aUu7wLiuzQjzXOTU9bi7aLpk1D52ksI35KGyjZItW97tMaub6yH9lOST96Eg
e+pgXiESf46ylYaTxJBY3m2rFcly/uzzHonAr6YM8xGTTivBhmuoeGUWMekuculWfq2Zeo5ung/n
7RpmtTV+Ku0imbeYHEfpYWzMqNkMhhM3W6gwXvnpzx/DJQJzT1RraP3lLCLMPHl5fi0jHGC+NdYw
0D2xZIo8vsQsa4/u2+Q02wYUsn+Z6kPeIXM4ld6JC/L6NERhyQQfALwcNK/gWVYFYpwRU1CQo38h
My+MjQun7DJOxa6Xvn5ZJdFifuiSbIRqX8+aucFBGl/L1HTCYEJseD5xWhx7HDwRkGUAVwbga30V
mHyBW2aKYFuFrnpx20cWEmrlIGMof+Xkt4W9j1C+iKaNr0EWQq9hoArDwYkBQXaLBJs1n739pdQE
PKvyUFmkVqGKjNj+AEJ71U6z5mScKCKc906blzPWEPTTDnjf4T65aaPUraaNnqMFbQZ+L2T6U3R4
Np7yODFXxyiqwOi50ASFEUC3lfb+y+3VWdrSAIddzsMZ6lD4Fen+NmmuhN76og5QVE9QgTT12s6S
G7dPlzLkGuFXsY3NjVvBnc76sU5/6vYk9ABBlBST01HTypLCtgaHeN7hMDcDP+tczXmMp8kj0fRo
ZM6boUOw5lGmFtyjwKcNmz2Gg80/u76KOm/79nyvlwBKhFA9uHkijAye+FXTVxOpL5tkDPfoPBhk
1whtDwi4WKLNeEoJH4k7xhLVg/q9fFCm9j1qL7m7t5MGS/jAbJqOF377sVbLgJoYOC+EIB1CGLXt
NcS6ElYy9yVCdLJLu2yvmV1dXWgG/odBh275DRb2lsSYINa8Qw3kMzq1M1ZVQB6AEqCqBZtIQBPB
VgtAjCFqoJw/e0Orje4aonoOd3OexXdgJXp+reRgu/dNAot142ZT9xBHWcW1DdNMcd5Jox+volYC
LkTgIp+xfNSn5QsSl9PyO9H4ryAnlT8/2zAqs4YwBr6JDUwRdg1hdr28LVuM9PZRpTne3mgzxQ+v
47a9LmSXI6pcYb7+9td5tWho2tOBpLII+RvipDqLnyf1XW5NmjvG/b4vF93DAHBJnI9hivLqOzvG
qmTPBOD5PXi9XZ+5TRHm1zU4pXaDD0lon0J6rNl9zAHhFN4MNTmHAvG6eB+a+Ini/dXuF2ox7+jp
DMauN5JUni+Y5nH44XFw61RL08Dgrw1UA9L+VqZNS3bsucuXUWah88PXUufabCFVIm6QG1lgOplF
TjpW+M8PyDQXcE8Ak/zZ2aQeXulmqqoMmYtYN/aNmVs6evPNPgt7b7jNxil1MfNIJusglqkzH5bZ
WaZ3Q7Uk5c9xaLhF2QqqfuKTqqvQy3XksftZ8TTXuL+/IhRwNddq9vkegllyMWVgRvuR60aQAjuK
JDqAo2vschAd1RUF8jTigtBgAos43jQdZK2F9s+cGu9YnopQ663IBAkYaWR9oKAJV6tLXOzbFIh8
p9rHpsB1pWrH0YWuWKf91nDjSm410c0WCrmYTwRZGPf1thMiidB3sHP3g22XVEUCGc3VfU6rQuBK
4onsHStbtidgt7+eZTWLBCzFa7XpIaEj+XJjUBfLqQDgY1i1rvyIfKQbU1FpsCWOjbbKLiTiitxu
fAeHcHwOkB13ZiM6M6u+hkg/W7LbUjOC7B/LcdzPrYj37mhg3BeFhgxsu16ojkyp1p534eI+ZjMU
8osJgeY7yI+1Dw3fQ+4A2ItzkVDVxEmIBoCWXvsoRrTNppmi+t61xh5iOxo3494tSv6WkVpL9/j2
glpffPlqcKnpodCyUV0bFeGf3fvpO2kNzhvtfjKWOYG0hEPLJu+ofr23+HgYPC4iuXJ1bPz+wcAw
6eF1KPrBGvfVeWUkh8HCI76AILf1BXxQ4PwIZuiyqPsLGwEczIZao+tOoKFXya7aySDNlKIeBVa4
TGohP3tltzA7dO+JijJexHQvU0EfEe/WH/AQ8LpyZzfCdHiqMoh6HMUL5I8mz05slyPzTroCIA0S
N6fBK9iTlUe25o00ZxMqc/u6n4w+0ATsgaCiDjHeVlghbDMcOaMTJ9GxkQFaUeghlWTuV0emUU8V
gMSq24MV7ykoD6EMf7bsaYwvRicqN52H1ceuQoL51HmkWi+rbccFj1oKPCW6kNbqPKK60xcTDZq9
K/BUQkCnndT9x/AvGkyWcMrDb2S7mKaJPbzhhvmhHZCKQYc0C9vLUsfY+x/MhQvulIsZamdIPr9c
CmlbVhJbEHyH27IQVxkUnB9YbPtXeCpr1Y+hmfBeAZ94iha2zpvoI6omLFkLxabXbeylKvSqEZyE
ws7RZ5mnwvvQVGb7YaxqrcbPrK7yoAG3j4o3hfh09/beW19L2QI0FVTjgw0AOmXdcISumjTmUrX7
bO5yv99EWODiz+sm7hbPmSwwMITy801qVnCrak9o78qpzS4x6lrGC4s49G7oKmiVYVYj0IFqy+Ds
337E16tUTQ9oYMUg4F+ruNQ3HnLyYcwTJgkCdFnmePNnKMfaue+HRvtZGzMLcXdvaE5szGNzw1Ud
9LxLfKCCsVoTNl4z0CqXZl9ZY/2hj7p43qZspjBwDOnkW/qx06fM76wWA7Pcuex9VGMccHy3yEsu
WCnMRiniK1Fm8aOJQKp34vA6ktX5KqXjych3uZ+uDq8KssGCvVm9R44r+/eA+XmzEXORIQyGvypK
aMJMvyR8+DtrxuQoRzlwCCxDLvWJqXodSOmBmQCBHCpAhPDVg+DtNFT4IDX7yHdijbUs0Z+BPmZq
5wWUk0R5P9MSwf+gHSv0lZDGT209su7eXiq/TFtfhhUyShTTlG6a4puswopfpbOofa3eI5OE51yd
9dayS4ccLtvoy8GjoxAO30o8zdyNpmNTX2TkQfsZ08Fr3A4XJJeWrPg4SgrNp0KemoPVs6nWoqX4
MGB1188WYw1QSzrQe7IRx9rFg5fjfzA3N7WOggaphfzYd2nxUSu9udoKrQNgHaXgRw2EHn80ST0n
J2Ke8Sr4cGFCgksoNVmQqus0fNIxn0LQpN57Y2s1m7Etm4+h39oIBhhW5GyWCS4JOuMJbhIoW4QL
VhEB3Xau74UsU48UrmP6BoJzHWAdnXDDwx0cun0ZNwGywfq+700/PPXcr04PDkoUgNWXBu/Bdepl
sDbp/2BB4+R7e3QqK926cpTJx97oZbwlls7uXTdN1fS9s6Iie2zGFM+awqqm5gtOTx1NJGlp85+y
jC0+qkexU7m/sCmtdenMRgcA8XOZ7Fu9LGEUo+CsRNkQmPaSd2aYe85F37caBgaIidULfNnFHe6W
sQ8dsYNVt6TdfrLtorx/e1esKds8CUAcqlfEdx9Bz3WJBt7GMoC1DHdCK5rK2ljc6Kh8YledYTY7
uYOwz0pzjpdxM7iTzB4L3RypHsyRdNp9D5spe8RskIpGmunw6aNhEmeV0YnuqkrG0b6Yba4Wgtbg
lE5ntt+m+neUN2qGqsG/Qnl5+4VenQhwRakxcGBaio+7nuh58ROKt7q/A1nvTXtIqjrU2K7AZS3z
EIUrNyGOyVPQu0tZnOBaoDH9ch8juQ5GkHhrEGZIGNaEK3quEy1mmR7mqp5S/x0+mwuT5Y/axL9S
7lilFkyaPw7YqFmD7Q7nID+WuqRtmRbvnHp0ui/jr5pRarXUnGJ7GFknQM1UkazHem3yAjTgIj09
06sumhBBpsWpVWcmMhbLw1RMZfrTcist/xDp5SK+pDXncbihSurctzZqPSCNNb2evcCQXMXCe2Dk
IaaaehUVy4M1M0K59bPc5tO0GDuH/k6mZaOzubOOHxtkuFdiN5m4/swfGWWp19VeRwcx9w96nyJJ
tZ3nJqO4RbxUQwPkSfiVV6BE4m2lCwQAqQXuVRiqJ36ulk4sC+pTVeypmtiU2hHFQgvHKJAxUapV
LBYq+IUz3cnBdcZpi2D7MH/tZTt32A9Gs1Fc2A7FJYL4UPDrHRyeOrQO4aBh8xRE4CaksyGS23Yw
xmbNa8i6QAJ828VaRttXZCEzt+0HX/1elTmtc9Ogua7+H9c7Q5x5yHG0y3lmd1hw710me8rfadJx
Rjg1CO+a+iGtu5lqW+XYYZhiMAXeTKjvk3Czuxw1kx32XjcGsuebp6dNahaSsV+WCculPb53QsQb
h3u3qQULSmfLQzhTaqH/vsT4LW7SQrTszrApDV6ZZZSP5aU+ISj1KBJ/aJHiFCZX033Up0bUXxhl
b7HwYqqiTP1kpTpzrms2DPlDjERLz42/6XjjIe7S5YGSQcsOz5wq/ekjxMh3qp72Pj6XfPSslZIp
CYtabeCnX9GeG5ggN5klb++YtV8+mLT5xJ3XWjksqgr31Bsfc+mfDq2B9mPuLWP1mAyFPl1VxiR7
jd5m3Yc60iRLjGRjMvox37LHlotBJ3wWEel0wsJ9tGtRa7fGnKgK5lTP6muhCUgkB2qgi4/YkHoY
uiYzzfi+iOf+wUHYmUfOfz95bFO/fcQ3sZjTTZNmpBy3lYknELKlmm6gMZjiF17NW2NyPXZFV+oq
TttdROEIqERUOze+vyS+dW6Os6qYoqJtmf6FbiOLll+bJcL3mzARTTtvpMzz8nLuDAwlN/Rxx/b9
INLBKTDU0jsP1IE/LNNVPWidF6JqQqxItzVq+gNaWsIiKsQKZiQCr+Bk+TDOsikfjAbMGNARrIpR
QkmA8+ACZi6l9XWBDskjp+wlkt4J6dRsCVJgCbK/4LLEO+5duqZsLSB4YrjT8yoixheizpaHyuuU
iey45KwDeKzqj9k1i4dKDd5lRvXeMxJY6pscABb/07DRCLR2CbqujnaTu36Z3C14WTJLCShm+ywN
o47F5oqsYLGhTK/+lQ1TwXTiB5GlP3/vMqsb1F/C31GVqM3FT4fkfrFGQ/M3FBur7LGXacxzCvwi
2SuEGPXREztsVFgrEf76mTaplX42tBCxdH+x7eHrQOizGtT6ytw/S+0pCe+KwZSUDDNOvHGTVwCj
f+jAgATrCDcqHnUSFbEzopGAQ3SSdQ7ml5Uc1Gk3Yq/kYdZEDfHWx6greahM3CwR5qFo7G38mArj
DNiqnNN7IuDg3xmztfA7bmYtabqJSXfLq7DmDlQHT99pERXtmA1/Wie0y2ngwP/9wlg9uHhKi8QY
/et+7mr6f7ld9f92uynqPzVZlLjGVlgjjcEWuiUYE68uq6XYGWPVVzsbur/2HYeiGgvmpimyAm5z
7zW3Xeujcu5UkzKoiDVcQQOcMrVLdN8jtA68PMVsbohom900lF3pZYVh1qW7JtfwzdqICh+4Bztq
kNoMwlRSqH3aElYo+FBPPQ3mrzC1jVGY0fQxWdzSgZ8UN02Zbc25Ufto7Pplvqz9uuMXYRmpnk8f
ueqo9AYMcC8RE2hw5vFJlubtVPS1OI+yVszDPgw16d91NdoCFgI688Q3pUqv+hrjGGZMqBQd8j8B
sgCp7Aks0KopJbt1eWX1Q5JcsWCL+hyJUgNpSCOncgMUtPS8C+Q1PTa0PaL9rwWxk6gYV7UdsKKd
xVmkaUgf2i0QqKeDjeRCTMMhrqw2ailTNgYWjPUUjt+WpVXn9VOuZBuhCtdPZ3mG3jcJZqGNah8h
AmXx89n7qkP0dPxCwleJwtMhYYYYF3ZBY9gqXfqdeInOUefVUFg1f83tHBXEZV+qPaEvhjqL0zpR
h2oxIvpibYowSvhceRemaqpsDI7ZUr9PvdIykxD/o0lHAOP/9+ocLVZx03Wmxtc2czGabqArRYdp
I343ifJi/PWTO1PtKL+c1HqIxKwaT4WHuqcWpLlOEtPJMeJHiQLGmxY0TsqWFU4ct9HdrGMN33xM
NVxgnWDUs7Lex0aJSfGmsduRXVl7WkS0tX/npfTHJ164iUa/mLcte9CzLrCbjjgHu65uCBATXor8
BZeWAWeI3gmaXoEetiqnMH4ffZkr1bohr1FbLylsBTMczOxXK+/3CG6mFzbygbjQevpOJrk6QEUk
s0w/oDJTRdwMnVIdTyCCnLr7iPitVuUPTdOrYOWHiaanX2Og5vyqXtxGSar2EwougNXEMo+NcdNL
0wPjIoZOLXOrNNSx3BYTdZ09XC3JH5mHzOCj65mv3oKMOmciK5a0fVbpaAYb7004V036uABva4x3
USEypqJMBqFrxmYAtjZ0xWbpAOQg85YYw6+ZKmJXjR/nIe3QREM3MH94SguMJEu6b1U7e/3HWbMs
NqMNDk8VqnOupIEtOxWGkxi9Dx66slVOaCmERBc4sY2q902Cd8TykPRlxyR3s5PxOZ5yj8RsSv58
bdjqJaEikxHfjxj/DneNV0d8zMGXRbhhragfiMI/ekWXwBNLNhFoAm0itQL11JoOHXUCRmnjKW1a
uH+agUB8lPWf1JZ6tKcfAUOjJi1pqq7k0YTVdvzJGfYOW0SrYTiYyH4l6LBvSyutm+G6/L2elXiK
Ws++rnbREyCkiqXDY1kSoZ0bKxl+DQcagh+ZUfqgXSLqskh/Ni1OneaWDD9aXLVC1GumedO1y3ZE
uMe8zPOoTcBF6Ummy51maW50Q95fJg/uoDUFgNnQq3+4PuOhsV7odnfw3bbCO74CuThTLcm8KN3o
umyq4QxbcQy20e1G7oiNQ+a5TWn14BIf63WDe7RMFjAucU2ZE9hUq+TT4cYs86e6KC1ZbPsmXpRQ
XIMeDmDemi9jXWOYyLVjk/0/5s5juW4kW9fvcubogDeDM4HZhl6kKImcICSRggcSQMLl098Pom6E
inW7dDviDM6oo6pLwkYic+UyvwmcDuN41W3aPCVsaD+vH9cM4YL6sVFD07vRBnZmQiYW7xcPj61p
boDtrgyZgnADMLL1cVWzoe74ex1aF7mszfalkCDE8ObJTYVgOGtTecaVBDhbinsfUI5eHwIdDWx5
i3slGrxHMXepQbArMucDkm5+K09VMO7P1zPXX8sECdz9n+zaQBwAB+mq0ZLGNKfmVqDBgeb42mPy
pS58b5OtxTxe5ZaBEvJQIXrX46fXGwdmg+nGHdmWXXlaxw5bDRCcLciEIkQ70WD601h5qw1Aits9
8OElsufY/Pdc4Olb1vwrZIvCDIDFkNtou72B6+4xnnFOYCwJdI6t/DqOwsnR2kOjEflHSTnUPJTN
hmADwbnOwJw6oxN8Ls3K58suU+1htT4FCm/Ra9R7F0TfNU+vm8jQhCP0yEcXWvqffWWwb9wiHUaT
wTpKs9fYgOzpKqafe9lmvV1y5co9g1NbuW28gvX2n7R6ZqOdMzYKUCDazfVelFGAjISMt9rUGdr9
77JHHdTDAOh1vi+B6Kr1Lk1XezywaeGeh2wUkkn1szwpg/LnvVDzZy4nYe13vbXRFsGm3NorXdPO
9tvbJaxNRRxsJlpXBxq/aVnc/AoXgDDQsksmIfaoT+KXDrAkO6aY+XCF85kpi3vqxHRGpqqySxxX
KqPY65UBHWAO8TZqe45Z+s1+AXuozlEqVwXiKCSKjpnKZ4DCLhhIF61ufpiNXRs/8xdeQnc7yiwE
C/eA5y+Tx50xzjpvGIhpZk3NVuxgkbLRRDsfqskuh+rkuiJHzzkAVbaiGK+3/QdLWr3Jt55YNqIG
u8bR08rkXjXEyqT61zXeuuVKjNwc9+e6vJUx2jhmBt6erju28TD66BszIZJENh3SGz9M5YHiT1kd
IK6T+RaWC/JWCqS3xFlmAS2bQbN2QE6LOA/xrHkLeTKvA/KZX5drKrSCD1L5mlZDO8+aXaugS33F
HhZvmU8h0z3mWZu+pwqmn+1BVb6l61na7OVgx7RmLyg2kxKxya291WCs637T+VMxcUH4o7EnWshS
qaFL6gKvuMtFbOlmPm9asGLO6LDA6xKzQ/zgQbd72WUxLrN69jplo0wfAkhQ1UkVuZaqaC612ULw
n/3T2KGd9+hjZrQojOFEi67yX2kT6B/7Lu3X53yxdhxUnvEZj3YzF+Jszlm6fRJp1SyRcpWljpmQ
lvpIaqV67Th2gbMWFxvtx50FVWHq/GntS01/MtPGaBNzzs1Co7kcLNkYZsY0DiLsl2rq7oumVy4A
89oq/BN9b63gIlMbGomyW+2vRlqv5llrZV9+K6VpME2Aq31srTVA/VPWanbPCmnP+aFhIpfezlmx
n8uxzZC9O649Cd6PVM0lpF4XMG0V20BWXGoWvHudE6QjbZDx2Ai9tWKuSTstrvfSLD3qqJS3LT0y
Vo7kEWvH8WAxbzTqKyfvR/XtV8X1K8smDdiznrcmwVu9oqElymayp5yqMgvQ57/0LIr3Nva6CQBd
lIvWY1OOb4V6xvt28dv+X99yKPPtVK2bot240D1iexSAL6uvbyV3lWKAYIW/8txfR8Jz5j2t7vVm
z8I1S/b6E20D8a2ft8JjwmLv3/2gLF8su9Lq1AgzNMECzQRt02eHxTlQ9bd0ZE+ti7Lfo8VYqaG8
krTIytvO9PNJIE6qd82FNysXsuKWrXvIoKe710EaBQKPD2y4eSDFuibdi5lUp5QUfWX0pKCIPFSA
I1O+cBeDXEg5M1UxGdkP4lJN6ELH3wiSql+LtYioypb6I0fKRX4AqOOgL+HogBQ5p/bWLDd8QLHc
ZFXnKzcsdAg+tE/cXukJ6Mt1fEUZfRpfySWm8lvu9335qSgDnW04Dpssv8lSM9C2w7kJXS/uC3ew
p2iCU8/6Ftuy454U1NntWSzN3v5a2064ryUQkqI8pmMz74Fx0/cgiKneHr87MesGu/xn88hjlt8N
QKdAOOL6rIl9Odp+1QmkAxkDuVFfOPzDPPqYD0kr3W+C1TBbPtWvGMaJ82lP5ONskeEURm9U8VY5
aVCGhjNodXPXM4rkg7lv99CkWw0/p35L5wfd2quNdPP28BUYilzU0UwORSw4EraK/+8lvTedWPau
2vdAZTi0QdzFnNzhuDk60EWaplhMXyFbvG++otc7vnczkVGjKTsibIdTsytGJHVTJntdH62eNU9l
7DprysZcf4EHaQLXAT2PZmPzdMqogyA0p6ASQby99QAgEdMxMYyAIlrrV85P2mIy6EaBITd5xotk
1j8rUdBxB2iJTapXCJNl82tyLFhFxjR//HWn6q342TxdAHpuSeqlYvuW2llvTIkFmGtftGybWOuF
uQivTcq9L1OarxqRWdM55V3IHx0RFBbWfmsOhrlJbk3LphkceZrZsBh4ehujDMdqrbHSWAMr1dBK
FXhSLpe/2gAMY/dMgwZERXAYfvXy6MOSOUjp7UHkV7GYzelISdFMbqOAlbSLvzpx0c8rG1jOm7sd
vd6afdLkbUsJJ8OIHhPdoWykI3YqTLHwXQxpuY4MaY36mYndeLn/T4vT0dTSzOsdu2UP5Q2fbgDA
wStkmrsn+E3R8t2Lztr/QctbhxKg8Iq5kX20vXXUimr2rCvWvRM3taTf96qKOtsNd7BGvrFzc5nL
COmgZTU//5xm/E8TD/4dpeD/j53wv5B4sNNx/z3xAFZZh0UtGKbXVhZyO7/893/tf+IX78B1/+Uz
0jKgWTpM25yAKc0v3oFv/ItBHAB2ywPU4P/8v37xDgznX0zoCI7UaTDg9V2gGa8Smf/3f2n2vwD0
8X/tA39mopio/SfMg5+Sa79Ne7EJw8QO/gMjcbKUv83cnNkcACJ3zWFMbHnVfOru5ZXzJbtnEHBI
j2u8RepQ3RiIQFwNZ/8ozipGWvKmfx7uhzGcf1QfkfBsoos5wYUl2eLHJX64EpEZM4AJRZiH47mI
ihgd01Dv0PE+qHA7VC+/Lfnd28/9XY/v/YD411ugxPfzLf6mlLagb+V1C29Rf5kSEQ/n8Zj7Ib1I
886covWTeyiTLM7PEEj/NMrfR/V/W0DkMHdsObPe94DusQg2LGD65mAe1WF9Kq2o/uJfN59841hd
kkDDgIxqD3GTm/YPsIr/x5N92+O5TJnRjdWtv06XC5+72Z/G5gBu59D61dWyekcjX2/q2fjDW/7t
Ue5OBtlN8wB/sSvfAdDS0bJobznFwaMYE7kW4pS5j/264U9uoO+mlkjq/fVJ75AR7oKJgmLadZit
+8V+qNfHP2yVd0NZHmAgHWxxgmyY+2yYv66aP5UFraChOtgdiuSfdyCQCaKP3fPZr7Smv0FBpnMO
jkYj4Ecj/NV9cCl7xZmbc1w/iXrpXSSY6ECMl6IhUz116+R5kb1Je/7UwECxEnse0unun3/4vsR/
2WcuVFDgszvDkkropxffbxhAUClU1VtTHor5cWvumJ2GrfgDOP3vi8/52WkJoJmB7r+XjqhXq2iw
7S4PE9zX1blwuj9pYLyHAu3LTxx0kbk3YbLD3/nr8k8ePJVVpcUhdeQL3u8J2CyMltILfNUe0WMI
q80IezuNtfYPe/gd9ufXkz3cO3gyEkf7y/++gIPrUVvxZPeaXu91eicvirv1uLxdk/8WNv9zA737
ULwhqEHCOkIz748lhmi0X+i1HKzwuQ/FFQlKtERz3EUAAY7ZR3iqUfsnpMk70M7by3lAmZGBQfDK
eHdA28BLx5aBysE+1ufuxjnJU3pQF+WNe9LOxvmft6L5Dtfy82mBw6sx8YO19t6RRNMqp4X/URyW
yD3aF2DtboazHa3hq0yWA7i8REVrkoZWBDw5qf/wstYe2N6vMEKCnAI4YA5H+a9f0ksrLzULszjk
Z/cCE5vTepme0a+O5Wk+Qc+/9u6deycLpy6aQxUxLStfy1ftxbrzb8hXz8E5i4NYv/TOf1Ki+7nO
//DT3kNYFpHpixpZGVxG8jzJ2N/jSRowonE9CPd+HaCPNtQp4x6Q9RvLP63NjvX72w8gTkPcgK/4
k+f4+y4Hdr2WFtq0hybMTtYhiLWDf2FGy8lPqhvti/aluJS3qcDdILTvMIk8mJfaWY+Xq+5jdzdc
2KctnMJ/3i5/jyqYX+1hy4FD7HA0/vq5JtEJD15EfsDwo82vIQoM96XhlesfIC9/fw53IHJVu/YE
keW9ZjSFU5rDrCBCdgw34q02QawT74r/WJfIJRDtuv7cvEhXvRdRJsPvAdH3PCizv7vN5EczZ4XC
lf76Py/d3+5dqKrAAwHy2BA4LGe/zH6LWYx/tdYXm5Zk9HvovydM99uiQsj8Tzf8e/AViHoehUrn
rpsMQ+HnofvtUbmBqaEcJy1xwup+u5G32jf54FwOt9VFkPi31V2b9LfqkQl/+6x/8//wou/RSvvj
QaRCyzLQRwJ0+O5NBbmpZi4wZORBnHE6v8ijPA5In8yDuGliEb3888q+3yyuSaDUYe4jFeoSSt5h
Zg3wLFirck7aYkiGIlKOFv/zE95/O56wm4+AZUOYCyrcHrJ/X9ApN1ugUsUBSnjk39Wn7g9Izb+9
AmB8CM2U4rCGqcDfLVkGhar3Nq1KshXby9xRAdiQRST//BrvnwJ8kRwTvgOpEiHF34Pxb6+hVe5Q
T1tjxJumsgPThfyygub7H76LR/kD8xgVPni91DX7jfPbU0rNWticVZ2AhxLXpWek9zRwu+N/+C4u
mfLO/TQtTBb+RvgJ6mWc5Ya6CugpI5wMBs29P6R/+PB/WzGeQvsWTjJET+Cq77aW6NUMkKltEuz/
NBr+I+c7Qo1W/1N0eJ8Scs/DCYHnsOvmQdzef8hviyYXvGKA+SEWM3deaJgosSqbXnHR6Pafzicl
KX/b7zfLLnXBQSExhFXGYd1Bur89zatwUKyDAi+3NKsBV7aemd/S+pebX8R9I5DIhybvQTESsKMY
GWVqjFdHa7RQk+XysVYMVWIGxLp+wENdwWXPaKtFA4A1PIG8xf0hN2HdkqIaZwamUj9m82h8s/IO
rpO+Zfpd6Vqii3Mva2Ag+Lk4wJjByrO0sZpCepZSFiy33WWRnOiVhkVuTTLMt9n5iNsmxKhy8I0T
w4OlvuyVFsg4kKAmEnfayoYkdAJy5eJVoS69xtLNuM3LTMUmuIH1U9lbqRs1FdPdB8vNlBEAiMon
IE4WjE26XzL3IgdE2sQPqeYPY64ZZqzKvryrK3daj4ayg1s1FctHXIf5obBVdORcV5ufuM5D/bXH
FBmep18PC2SzdLx3p8y57lNdjkntNQDvZuEZc+xOUIyOLGYOd86t09tpAhIQ8vVaEdfWbIhYavM2
hY4u5hcLZJQXBvri3biMhtoElQtAQLiYuh9mUSo7UqXSm4OTG3ONqszc3bT8KBGhY2d+Thnkgz/K
M4tuFuBKpvaDFAtUvqHZxaJBvdLscgriJ8O+Np6BXVx1Sjl3vvCXFokQqRhacRbXUALmRdQArKO4
2GrB0/CdymTYTLoAUYeiLqOyYBHPvYXWgXkyNk8f8OeuvR+mk9MDBPZOC2HyJqkzWRmhK2JWpXAD
Nmy0V6py0DKiuZbeVUqmMgFWkBbFufZm4INHsD7919LcmiZsjUYWiacFG1010xJBCJFsvcbs3h/j
pQ/k7mHK8CKe6D96yUivUYuDYV6fsLxutbBc9XqIy8AihfPLjrm8RZ88yZkErlC3kbqJRbvILSqL
dtuNi5vhMRMMdEITCwuFTB6YR+anONKePHdN/cRZ5rVO8pYdGPZ9JQ6O0ZnHraH7GDKScndv5HYS
EUCTDCynVNZnz8DJyLCb+sX0GwcUoY5URAfd34okEDm+MLHntFiF8cCZVs5pcK3SSEr+66+NC0U1
0tB7/T4VgdeF2ejNP9hb8C2Q47IN5uvBVoRNJdGyGWGujoybndw7y9b2d2dqC4uYcq2DJpzYTlu8
eaPBei16/8SAfmV7ByLQGkiwo//Ymwh6hb2EaI+9LViWk9mLAnzfRHQL9S3tmHmac3ApEFTKQoT3
9ClC92lQ1xZyVrew3TCf0hH2Xo+Ztg75ec0olQELWvr3sWywOdb7WnvQLQlidcwLXYvNznPWEAsR
GHlM1n0r6jGHmCMZ4Lh+LLDWRpUKsWs8drbZKJKy9PWnyuxMhije6j2aSzE/CacUWZxptp5oWlPN
UD2t+gi8a7phar9DHln6K6dxyinqHCkfJ8uc70GczXDCUNWawr4BEHvs7VJejiByVOhxX7yaAAqW
aPFG76YUFPuxpQXjFGW029eHfJ0wmIuNNHPyM3gEv0AEC5mwirRXT8wKHk3MfuPW6k2GjbExG82Q
OJOzmXG3Zo0RDkU6inAbOhvhbp3+esz48wLC7/rgtIb2wRyBYcYzhGMzYeTkvGZaawdnUdk5E9BA
uvSjAYRIdNQMu01qnAlXTJkLZHTAwJi09Xpl3JhjIfIoYPg+h2s7Yu9ZWT0c0hweIgQr3WudeKoH
drqW+imMm27oVUIPvMmOdMx2wmI5pE40ajOgA/w0SD3tXJTTGTfI9DhmO5tRmkW9RVYeFM8DQNcq
CWxNNTeZVzUPNSeqgkTdb4oR+DAt2Af3aGStXVOgezkLg6ikRhi6WKqPX7Npsp1kbezaupy2vDNP
ICxWskyQ3q8LKFOOWjkOE2CVHndDfwN1GAF8RWxuLlz1ORhFYMCICHqk6yoBVxn6mxFNjY81DW5w
9RBqxpwu18ucFhWIE0PkN6gCY6pkN8zkEXWxRBpuVVCAz0Os40uGki88XTizP5ja5m7CSUfraJJG
Vp3tdvazuASTtcfJienIlgFhDjcQmq+Yga4q7DXQm/CoVuuuzkGmY01vcyLhDKKaV5Ldvkx+UwBI
4XrcxegWx4/dHOGi0Fx9QisiRdCvK7t1FIfZY7RobjpCad1Yo6hH97nvorEJuifXKyUAR8tYkTRj
YFWE2uSYIpxr07skoMy7WV4jbf69z5Sxyrglgvkpm6y1S8rG37gIsPLGoivtsZKHvVN8QZ6EwJMu
WfeSTiprudawx7zIV9dXkdmXundCNccsI4oC+wPE++kjdu2oSCkKwJcyaKfLHRvLmKRkR4X0LTXm
YXjP384+ilQRQGrrRSFxKY4LxWkfAXQM5hgWYQp8rJmKj/0MHjDUBtQPYh/QGIotS2Z/bZzWe928
AF6GiRCBRzqTrVYYzAMJBFbz27Hr93+9TE73LfCU74ZC39OS0QCLFlpy2YhertjYWohcwGzvOLqn
tVV8Y1jZs/YkPUStQHMalXXIA9E+a5034YVSNKaI2HHlF4mx3xzuvAEQROtQPs9rR/zpe0VmxZtA
9HQFgiVq0aU6ydoGPYuQhrLRmHP0H6CFR0Q1Fnswo5EmaBbZupJPQ2M1U6xpY8PY1DanTzWOmGvU
+JbCJac0hoeSi9ZIXL2cH9J1CnBotG2EJVxFnPPIFr/aRbofDm8scNcEi7G9lMjKIaCi6cLNwsCv
W3EzFPPqH7l9O1g59Gm+Dmtj4L7FkTpPQzk5EYHV+VxXdoE/u5T5dS+bLYi8IVD3cJnbOoKb7r60
Ml++F85iDpFTSXymZOmk9129puxvZDQ+Fq4DgDyz/OJQGJUjD/ZYtOZJpcOcqTAv6PVe9UE+Pc89
C/KhnXRM4ekI5MkIAcqM60U203Gcmd2DJllQ/FLECivpFsu+CvqefNAcdKeJRO4UqDfTVngMmOqr
o6Vlzpdqgr4VMonN80M3uKkTTm4NmsfKlA8Ce/TWu3q2ffwRGrv/zhxTyVhowONiZ7XMH32+ZezF
oQvaxF1SBwBeWc5XEDzKIBRbQ/91qR1CXG8F8rLmwZds9rmIDRdwYDgrEViHJatkkDi1Vf5IfTEg
+Te1adIVUmwHeDPpHexBkpjN2JpPruVPxl2xlUCPTsCOhv6H7Atte6SLbW1lRGKkX0xBFzRJo/X+
eCgs4VT3Clj8EiMxEixHZtdqOvVwa90n6hzGv3nai+Ua/oQvbqwmS6sPs5xceRpzaS7Hyl1mKxz7
dPmSF7Tkk9GHRxHKDs/sYz/4lowZ51s26FywE/i1lmsVVQW83g++Bsol3KBS6IwbjC0AzQQUJjat
LP9OK9d/XVfFzcSAPcfXt28q+5P02lREDSSyJ5ufm51bA8uha4DJysAKfi3sMdqCrIYqAV6CHQCh
ol+virRCsShquLSvFI0lEvO6bGYYA3Oh2W5cMo83BiIrAgsJxhfbt9lkzpwosOPPcsjsTzDI8TWu
KHTQMCoga16XJfH2FMglHWAyTDDkQ5gLdgAy0ZcmTZZCm4qjDcK9uBJgLpazNhJGQKplqnzghtVo
XtWqzo6mUE12OyM9sJw0WxGzyfQ9/Jkmx1UHIEDzcuGBrpiZlbfgc+yxH9qjJ9KMEGSnAe64E75w
kJxU8aXN2u2LZtFYOKYLvkIXa6vp34OtLPqwKfVlOYFZs7NorBk+jxAdQKNBNs304twzuskPU6OM
Lhnluhkf6HrN3o0JOTVIZlMjlugSxCdwthmFVK+tDfu+bHSBWMSYNl4TBo09vppZ1a7HYSDbuWhT
CIcXpQG9O25bruhbu1ob89iXjungX+kNN6uDttgHzRCTHQejBqY4FBUWl2efPNF9KnS+TawW1JXD
lJRUXo/6RCDurcnS42FZQfDhPgtBIugXaSZ0B4Ld8r7t3QPITzu7G+oth8XCxl6SugTFHQYTnuWJ
vrRpD3HM1LKknToL9xXD3ThR1tjVkeEaw8jKrlVK9SfaNBpALs6JZKmyZ0ufLJAVVSvGe+Xbqr1y
fFn4F/qgGmRiGq2zY9dqvYeWf3M/B5N/t06jheuqqw/fncZT04Uz0xD50JVImvXZFGhHgkSwhDIY
8CDfxkYa1xAKZz3pvVVxEToQg55gAtnZqZrNbklamLxZmNkg/pHaLdrnpjML42j6afADAo2oL2xF
2XQz6ny72OP76hdeBSrisAxDZtzO3lCp8wzTh2Rb98HEcs8664YwishZLCmdFl5GO/ldvJCprRGp
S/3DADfXXfQizW168NCrlstOaSDRZGGj6Z/voMqPsCUgYrnWIOvQQn+9JyZgCQFrxM+d264ujOwS
WV4Q/nVBDxbzv6IwfHrn3Z756IiWzGGhmim9sMzatz91ts6Nicvq/M1OXXIThOc+pdpWWKA33PlR
Hx1vftBKBK+R6Vy0V5FSSB/wUxq/QzLFrDlvN4WmbKFVRyub1ANQItFHdplnr1K3lyGGhVhbL83Y
zeknuLrNl63P8yJWqhDXWNGbWQSDnqZ+NSwUMDZdhRd/k2t5BlJT/DBhVGkR5thO98XsdGuKHT/z
2ksw+NqTRooVnFfw2gJAPkQfShQwmZfttGYccWOqHm2UPnwYXuYy3NEQyh9rp866C6Py6uqMIFOp
hY0++4CoVf95FqmcD1SufRpKR+/TGMkCcNMz4CONmtpeQbfOC/komNA+O+0hq7mV0MEA4A5iMaJm
mCkuNozLr+qGeBLmZQ3xrebS4d1GUCjk/p3xmDeEiEjjL39AFpkUIK+cUV7bxuq2D+so2+JOD4bW
vCiVkuPVrFGjDCHqhUF2JWBHfHPwmKTJIsXsIghMJRFnjVBoeqBj0h46080/NJQRMmy9brPQBlMl
JDSuxzKaAWBpSd8vPsxwSJhcNF1vm9cVZDvjssioYb+TtlXBaevB7kXDLGZ5tRlOezfVOTb3Iqtc
CjzlTjY4uW1ov49D5t5hM9CkSMOtfk9OYho/aMdsfciNKIej7Zd5jjqwTXRRE3oMicXtC053sto6
BJ/pMPTvrTW/7sCeiwSYaa+dJJloHtbQVmlpbGB0Yt9LURl2KUjvNhNA51WNIzbkZNC7bv7k5Zn4
uOWWVsKB0qi5No6qEyITpo8XXibTJdw0KHNQ4DYXLiTlAurJIuMMrma6OzeVkCvCfXL9PIJgq8JB
I90I12qyPi1AoZ/c2jS/QNrss7PvlYZNu2jjgGlwXJdTiZJcEQlZqfoOqQ+bE2CNUzw7CuGf2s5d
nJ4q4J0Ri77Vcaq5pgpr2hj6OaO4ssJV9v53qC+c3wwjuWsUmS1g3EDJtmTqTVmeYJM4d+mgec+p
ytN7F+ns9NKGAbvGKbOVo8q1hRnVVHHyEJXxEd7XxNgeB0r6C2wZcTYdK5nfwb7MYQ/NrbrIwXtq
ce62fCBqD6powVrbYVOPdPnWSQ0fixkAGB26FlC77o7jc9aOzoM9e+ohbSrFDzdWbFrNYDRw8imX
+SukkvWbVTUODD5al3M4N8V4htVkA3A2OESJkXb9o/DA3Vop3y4ZTSTuQsTRuJFnD/McsIzzbtto
sUBX/oCEZ7gKmHshwE/jzvJagJla2XNNjlsvHpa+8z8MWd7cri2t/XCQevUl2Cx9ZX+vbU9HGRG2
UM9T7w5VgXYNV8vL7ofe88oYGtD20tZoHIbtkrnX1aRTBHgOAhwRli7uTVGn0jnOLha8h7GctHEH
1w9OFLjDcLcAY+2StQcuOapV+1HsJKPQz61MS5B7MM3Y9ewaLe1K9+m7+gw4zumA6lXi5LKl7M/p
G1AlZTRsRgGEPKK8CpYLjo/a+EgGkQXtR6+I6EHZV840ellcQf5sQn3YxBD6buGZIVDKnPKiz5Bu
QD6yLglTQQ4+I1+eDSDHeQRVJDsBSnbzaBxM+6FLXe95mkEB7ZRtPq7vLv0PL9MIeiUQUtSvMIpG
zlzK7LWc7fF7MPSIkjdTXvxw4UrSvDYWhLVEsD71ud7cBn29ioO2QPlYTUTt9/tpfG0HS3uap6Wv
4qorN+SeEOH+AGPPeHSEbKknjcabQJdOSnBTaxPhwUVTJEQ1J98u3XTrvkgasXpcGLV+UVQpJnjo
flCOm2nqf+8Xe6bJWhTq0u17wDZBIYKL2hodLexJC5pQtiiUJ1zYZB/KmoIvNPBo6PrBWD+7I77m
lLQtVATDHfwgsqupMqI6G7rv41a1G9T6ziBSrGm/hYWz2715rtsbfMttFqG3zu03eNzBGcg+QELX
J1xHVg1XLFFb237YCkg+nO6O3HmgAC9iSFwk1aQ7Ux4hKFbnFwE6nw+mR1sDkioXfq/n3scys5eP
02Q2WzigFpJApNWNeFUWxaMlG2h9aVfPL3nuA/3oPeTL+cJfcxitZP+jVj4YTWoiRtvbF+6QZYce
K0zI2TODozD7SXSuU3f57JHSpVS+ZXnb+H7whPly8wOQ83gyTc2aEhrOUkYoXIP7pORM8LrLXHdy
IysQy21HofZR5XN9S/stvZJo1Dhhn9fzs2nTSjp43JIXCsj1i6MXtZeAVbK6S7sUBBnVlerj4Ev9
Mmt941pbdAGGVauRs859DhGd2/FLptbpqZsWn56ZVm5f4RIhiGoOHkOSwnbKK6r8GpQVjecshKy0
AF0I1PgVaVObQ+tZ64+AbgZ/Wzmtj+tcISNYMfGaIl3pwTdbzhw8zt0gopUQqWIUk7pnW8PbNTKw
UJlDmhe5QQBcMGifqG251cR03Wi5QvO6JpkIdWQNapJr3x7oRXX9uV7Hltx6HpoXX++9TzojcVAC
89Z8LPSxfTQlbQ78ENZmhKO4eiiNFiWewmjYo3PS2lJnSgKr6UZuoGVDWxQWbPK6DZ6DPG8RuPFT
2hzwB/t7C9m9bxn5ExDuody7F1rZviprWB+9LRi+OMvacjLt/JX2JSEuZfoK8zSwh6tSV+33hrFu
GzoA31cUXgzrXBpz2SewForHMoeiGemd6d3bGNBth0KlsmPzAW2LM92vjYPjacjFD+7iecB1F0sk
mMo7JL/o50JfELb9smWmVJEnguZF0QXhrC6egnEnSiiNrp+3ZTQMucVRSqvxO0I7q8nvm7trr3YM
8Ih097UYMnyGTJ9pFN2hTwtgO1rF4qA1FLRkOCi6h5qLHkaiXHO+W3qDrKiShsHpH5rgg0eF/qh0
0dshhyj9tk6MG0OfRHhi2uUFlG3oBd9uVus82bBU6cuMCKeBNjEWJ1wYv44wfJYcOFu3ar6MfKq2
fh+d5VnYYwyDTwJmHk5iQO5QyWJ2ZROv01LoYUd7gXdGVKCJaxZRwrCfkKANqtFEsAXCgRuv7obg
QDqLvEgYRabTSarUHCPfphy5Jvrj4vTPc92fFk2/zyZ3fKf309oNwT0Dvcm/ziYzhl6O0fR1Ijw/
WSusj5yz6m9t4/9Qdx7LcWtpnn+VitnMCjfgTURPLxImmUkrylxJGwSvDLz32M+TzYvND9StKCaI
Ilq966goKSpU5AEOjvnM38TnRv2oS/ER3LhHu98tVNMJLMsWtMbtpGvqdHfg/Z1KvVOoBtKehljb
eVp/6il51up4yszbWUh22qlbLWIUoMDaoYyAlt4KhNineI3XEATdUNaqjwIdsLs0D/YUXF+Poog0
vFUJ0QcDnNYKeFOB1UcXu03duaj8z4BJjDvVEATv7clf4xwMCmY6PWjKsZpMZWUFPYsbQ5WlWYtd
DWLQB3EAs051wjiZBJiumWjDb8J8nsdbUISgFEVV0dZ9aJRe4TfpsVsqGHCinUHoCiBuZ0ltvhV4
S34SSAxw68sVBT8N1XFoBm7eikDKZFRtVI2wFZVq5aoED+u8PYvLCn25gunjS6hEofSIRY+krqWi
pnJONQQa0KRZzrVRVe/EAXqsTuJA0i3c5yEq528PuW7oMyRSxLwdSt2LLtvqFWMkhsOOvp5TFJF/
VQgoFBhtozmKmOc7b/d6KNYhuFuRa8rUVX0FiRCaGTIjijKOIFu5rVYlbf+AWtfYp3sfbr3oUZm1
IFaiOy6jkcgaufxwHF761PK6Dlp8FOPC2tSdupJIkt6eva1xVND3LEc2AMYBl+Okk1IEMOvxfYG4
d6UZhBUoi8k7uJjXy0JRwffg+o58HpnwaguXcF/0HJyRQ+NBeeRYNwjeoL14SRgmX7s0p1uidOOe
8/jrl1NMlQ4P/AS82s1ntNYLrEecmpI/TNSocngmHjUa6VRpZej97hQCoQNNbgDTeBYKv5zCKOaq
MeZEdUKz7s9apAKMHOrfPS+eAW3LEaggiIXM7wpapI1JKKdWrDo9mB3yeREHnbged6BF6/OCUUAf
4tIO2wNmhryCSUUtqROuRYqj1/NIw8RHlsDCfZ5qtYYoa1Q9/PbcYQytwttQ8bnGJ/xy7rSh0gYq
n4ojpVLn1YLVPxrFOP54e5TXyw/yyYIGRHd2uWGXdfJiHcwFYHAqnAq1XF2+jzDLOHZahYlRbggP
c0IHKjRNgsO3R319WizIVY4KAwg1B/xqLq1utoI+DRXOQmk+WAHVWV9t4f325fRrqN8iNd1G3+qi
KX62/3HBPvrP/7igLN33P+q2w6jt9qls/uF1+fenNiry9c9c/IrmP5//OfhROE/t08X/4N6ALfSu
+1FPjz8wpWmfh/v7//lf/ce/OUcf6Pf9n//1rejydvltAY/1ko7E3kJ90yI8QtNxgb6ZnCL/ntH0
//7v4qPyj1Oz/NXs/qJfRCdZ+oNQBuF2E21q2E4LyPcXz0my/oBRwFXDiSwSg+jsv79pTrr4x+Lc
gTgdsE+JLcpV/jfNCXsVZAqBNrKp0E1cIOb/nKCHX9cmc/tvMfmXmxMEHlsSPDRpHdhWS3oOH18s
Y7VOKinqI8qMeE8c2q4brpoW6HiMzIRPiL5zrm0NR5+VmTbQWdTWKqMQYFVTQ1kOjJAUumVBx71v
0/aAx6PvNrG8Z6i9XAL/ih1+vR7REPhgTqFFH/dylyYNvLNKS0XHEPhjGKT2VpvS7kFMR0q4TZNm
JNdwN5GGCjxLnqWdS+rytvg1PgcEr8sTLHH4any66RJNdxF0QYkHlbjUuWMt3TlhL0+F51FAYaCB
jkUAmvyvRqmDUpJ7iY9YgjSL5aZgk+p0+8Rocl8s+L/Xz0s+2caE0uVDxFfnREOfdfn3F+ulLpsY
sMY0O4lqtleUcfDURa/1YE5FSq2c2hTsBM1tB2FGGnDYg6mubAd+varMpmHZWzpbZHXsqmaBhI42
zE4102S1Y0wDKJCaCjJ3HZsNrG9W0z3tqPvAKo9vMzUEUMA3BkWQIyTzfkQJEMn6RE0+zkMRxnbQ
92KE45YQPMyyOn1HY8n4JpZZtLcWVwyIv58ddKS8CKWTEqziL8oVIUoKIos/Ky1XDzNUVbo2cK3Y
FB6yUVxoecItWj+SEy46wDqyZycWd37VgOC/Z99EiCN0KfGbL5ze/q7LQlxtFOR3JJDMXNUihZLL
7zpGYLNK359xNA9B4FVGeQy6prV7v0dK3KidKjJ8okV5/C2q3q9J4Q4Fr73E3JzGlwMXapTDAVeg
e5dG5xntNJ+qfkDzoh+/i33z/u3XfLVTeDdQ/IRu4I9VXVm9ZpMVg0UdXXXmaNC8XK6th8xH+MyS
+z058ldbfxlKRd2W+ACM+HpTSr7eVFIDfKQoiyNOnvN9h2DPzvtcRiHMHoPIYIf5G6MsssnL2Zv9
UgW/66vOuGgc4UReUSmpv1sauH0DmCAwL6PbOQJeneHLmLSCFx4JwtprFWQBtYy4r2PNQedneBjy
tLrt0Z5CjbQOkA+Vmg9vf7NnhPvF2lwG1BaLB/gPMknS5UtmSTeqAM8gm2fI99FQTmy8NgF7qMCr
2yn50vTBiMdp1b7P2FRXWd4orqDlyc5hvv0gLB6SGrT2+bSXD6LpQ4allQAiaBbmqy5uqtsAP2l3
SH0goVKZnYVOwBUGF6UDbgTI1yVD7gLQGnae5PVnJ7ZdUOemDO+RPXv5IACcyhBUh+aUoMsPOu4K
x0JtXVNNVcrilAiTFgPGnc/w6ojQnwNqGD6kj6917nVE7CYUD1VHFgB346Vlj4jTHMRcnmw9jUPU
itQcGOryDCbA0wxsWKKplqeE+ELrfpxf9UMlAlJXqChV9TUGEYTPltbuLJiN2bFIn0z2N58Jys7l
7HSVmusCWb3TdekjSkHzu4D202Na6l+KNkIgqkrNcGfMV/eivnBNFq4xkyPLSyj38l5U9Sjw4dOI
TpFU1XXfoPbBKRs5tK39D2I4fsOhTnEts/K9QC0y+/e/DdainDSsCWUhIl8Or8tFOOExx+SKjcE0
m9VHLStV4Hyk+02KM0eUCpIbmYnl+HKRAbNUi+MkUhDF3I8eFcJsXldmFATQ4rxK0GNwyU+xrENf
xHn7YTenCoLGsoF0/RVzC+3dMkr7GUtgMtNDNgj13YyaG3DdvqR1BJomMO2sSX8QKiY7FbKNNUzJ
gGXBfUO5RVvtYCOyUOts+Ext23R3iV+HNpFgfS4bATgI6FIv4CL8gMboXhXr9c2zFCv+NfJyqr4I
nJpy6jDU0lmUQ5248IDRGcz72BXy6ent+d1a/lxy9P1Uwk4Sm8uRqkLLpGqmcj+KRevSyiOcQCbX
DSQpPGoyTkM4puyxYLY+6stBV69nDbrV5sbSvDMVfNPV0rhCW+bbLKoPVDLUA8yOyhmD3riew/J3
Qwj2HpRDqlsSyvwYsVy+cNcZTZz47PeipBxUcbRgGifmpyRXey8XI21nEW19Sqg+8A7JYMjCV5tt
wlklrWRDdNQsN0A8+8nRT/S/MD62dtL9jRuHV1uyQ4qE8I70Vf4iAGoraq5/J8+wKYqSoKf711ek
LioWK9MMSwsrxeNo9rkzChqeDFZnuLTw5Z05XrEQl0iDJ1kEDqiJSrAKVh8YH60MiqoMbsxsQKn0
pWb3kWHaeQ41zShK814A00HrsFPdORf9AxyS3I6mJrzHFUb0VLkdz+hhi6e3V7u0TMFldIDBMZr9
+IssZLx1EQvxaDq76O0AwUDLKwzlU22W7zAYoFnuzzMIg2w4IfeFSqjm+/ZEc9sFJ5Y5NMEG9+2H
2dp6OnUuggOCafP5WV9scrpMeijNcBwGQ+o9gu3ALXW4LPEkGO/CzAru/Rx20NuDbm29pVZIuRo5
fSyCL5e/3vWhYYDTdbJYJ6NQe/NKR3dQaK0C5EoauTlg2UNXwyKQqjbZCwteh4PUQUnIFrGW5f5b
7T4zmklJ0MdwgiLXT5hMljeSKOieOpgZBIc0BILbj3a+5GiBMdRnxKTGO/5vs51m1uCUSll6fZnq
J3r0pY3A1B7ze2u/wtXk4TSd5GY9QWhJ12MYdGi15Tm0BCOOPLWNR6/RWmvHjmprMkyqwnjSLn5U
69qjDGKgSRPwTzmg6x+9lYoonKQtCPQCazEK7jsL7vV9BlOXToyKvgtWvGvjrYHTH7kqZKbHMPQB
jIulLdb5CPIENr1cSbf42diQ4oJPb6+5ZU1dbjrGXSIDZhSS1Dq5UX0ZKTNkPh24NRFiciJ6AqZi
7qyt1yubUaiwqogZWASCqzNnIbxqqq9JEEQ0A94clDoLxTo7TFVk1pJpEV4Ls6tS87+bo2nuHPOv
v+UyOrE+gR0x1fpbdn2cDXDHJMcSQouoVUOZFTXXj+D4FSeAl7Kzj18fHrQx4HgDjFuC+7UKxyCl
aKmEjezgyxKC3QstAI85cIU0ix26ygESqJG6k0lsfUgqj0syQUEO45fLw0NZSLK0/2UHHeXhNiBq
Q1gv7Xbi09c7kKNBEkka2RvcmuuIXEOPs4HT41ikCK60cAenaupOdFPmnehyeyjko7gROILXN6YS
D5EvV7wQhCkoYNj0HcdZbJ2u+P1iJhfzIk8l0YgibjKWD/ritG+CvgvVFHIZXpyzN6TJX2HvB06k
txTApn7P623zzfAVAoRAM1mRV7th1n2EJbVcdrBgiu0GjtOVbMWBLQM33PleG3GHjCEVn4sOFDHk
ei3Kc5WAyevlRdU98Qa/6N3QFAgpJegb05CNzgx55iFBdRDMQNAjCDvJNi4d8APePml2H2WZlhez
THu5srK2kJ0G7DCdqtK0wWxlntIic40IxOi0AUZHXI/RZ5NAwSlRh7SlGuDe20+ytT8NiSIi7VMO
o/VZ23OVGSh2SmDm5fjKjPXDKN9DoBQRmOvnQw9pbWfErROIi31p2Uoax/vq1YVAasuWoplTYg3k
JrEuu41ixo5Yhu/9RIjc339BC0tUC4L+onO0Ws/mlIxS5HOodxPsYECVvpulCAFkXf5OS4SehCIK
dz7v1gVGDE0xdDFifVX+i3QJSDK8Wi6SKXAFlJwwwQj7Y6Go9TuaE0jESqF41EEp74y8Obn0p7ld
gGXRALpcVxUMeFUrY9mJS9myi67GeXmQ0NgOi9DlY+7tqa3tS7OaGgD9O+K01Uk7AHdXB4HZVfwm
dqGbaV6k5aEnGazttz+ksrFUF1QBkSjTKlOnv3w3xRflQcsj9gxS7LdlW52AakQHUCGWk1XomcMZ
8bCkOMEesm7RsbZuatn8CFEJ5KsGlZwcx3yng188hFyB8Pl1nG40BIvnMb4a5BQ92rTQnV6JPop+
oFyJkOQ/ysIcXkdAoz34Fqg6iuZw9IsYChzckyskbiYoxdNwQnjeOGXoCF9rA036yWhNiOL0at+e
hY0Jl0SOSZIVcVGcWqVpfZ/LyTyytMIhSxy9lJt3VDkKN6yCeWfnSJsT/q+x1tdoApirDELkgPtG
EW4yC6LjLKHpEGV6dcJSC8/euUG/RRFUvDEUzeubIPXiOElPVBHxnIKTc0zbsrb7us+vqynseM5d
I8aNNc+U6DQUmRR0ZVZT4qdyDT+XXGlgnZ5NQEl1UiefWppnnO/QNX5/jy06HAtMAtQEcI3LdWiA
Mk6g7xFC4Z34LoOoftX4lubVkPE9kJbJznfY/OSI4aJ8RTRDxH85ngC+FJK2IDmIoAe3gJBLW6Co
7PYNtpNvr67nw3cVAlNqA1SHlRjpl7ZEVi/uJSwqBjSzqXhkddZ+AqgPFjucFeFx1PohsHGMjB6S
0TAerFZ8HPCPcbQkia6QYLVAmlfl5xL4e1jJP+KukVCpB6V8yBrgSPCu04xl0oaNcobKCiLPL0Iq
Y2XrWolYO8IId84mxURRA7NtujS+X+JrPMJPkw+tAKgbPmwJHLUd5Rnlfl87+zDoEaQQMnM+yHMz
PIxWVJ+tNM9m+kxK974yqJYcqJgadwExuerlcxrepykaHyC5Zf0JKscYLz4BCG0MWpFWR8nIc80L
DRmfTG6pzoRxDSr+AFqr/WL5afJT6guoaWMXlDD9I+tPIVRQvR/a4VGL5e4O6MT0OZOxDj5wjGHS
qXWFzJ3eyn9mZD0YCwwatHPFB1VmR0Lcfh3iqnovTprkDZXMjzVSqt4hW11+gdEClasj1oMU7rvU
g5BaBu0Nw7rVlRYuL5Iq3wMNc7YD9XpfxNlZZZs2JB/HMoD7trP2t44EciNxcYVVFqDf5fqYiSGg
LjeUGunIXCW5/rlKu8hVukpyTD3JDz3d6Z0xt9a/Sm2efJALnAEuxwxkdmOmMaaCkssJGRr9oDTh
5DaIG++s/82hFCod0BqoNT77eL5Y/lpVofHbtxTdoBSe81JEVxQq4GcUTqSdg3ylG7jUnpCd58xC
rp2mE+93+VpyKMJ/RL7aaazEcKD8atdiFspXZWDdNBDE79ssy+1ShOy0SI66tQJlWqXwd54IEO0g
Sge3SpX5NMxae/Tlzjq+fRhsfesF4bmgDKiCrCGRSO6PsjiNIprVGb56SY31AMmWXbRtDR87GW76
eE/iaKMiB+7NBGhHWW4Bwa0+9tCp8mggA+TkSkK7e+bscVN1gowDGuhblsaAJCHBJB9h03Uh8jJj
8BG95fHTNGU+VJpUA6KM5P0DyvLSnuziM6prdTxCPqTEpYnEVnSWL79ZBp2kKiVcSpIZMQW76Ufs
ugqpRighVEbzuhsk6XNCNq/amayAixDGNL4LFaWC9WjK0HHDsv6p6Xl2E0QL7jpoVPFuHhHdIRNr
vmB3Zr0r5xDtGJ9A5a9KaIyPYxmp3zvY9PrvR+Iy/UeAmmBIqOKvDnvN5AjKs5EaG9owHh56X5uy
Q9YRQQnPajT599eTLNNKQmpAJo9aVJNf3i3Ms+RPsImdvBFVJI5G2HaBCMvWD/WHBAr4QYbI5769
iDd2NNVTGroyZxZX2vLvL3Z0PZt9lRst2UYVBdRriwZrBcs6tZ1a7Qy1UbR9xqACNuD+5BRRLscy
sNDpZ5yrHSAxKWL7Qen6JleHMbQIRQiyjydB47vWMJNpZub1OIi5J1RT/NWA6LXzcTfKTM8ZHUmd
Sra7jlLiZrCQW0kJFHOr4oxB6KPHTv5cIlIEjWDIr3szrrBNGiIH4Zs9uOxrXAiAXOCKIjOxoAkV
+XIyBjgtchtSwFVq3fieSR3OeuqsXTf+ADU705R32HRS2k5QS8Ibo3tfziUtq7ZkqkIdzncL0U2L
dLKYRpx2Dt+NkJElSMkGuA1whvVSnEcL6+WC2hcCwNKxFONbFYQovODwnAbx36DDfwtH28r2QcQ9
O8OSalvrQ83KakU0J2oqY+OXDv0yROLLuTpCrmrsJFT5AtSRDgYUBIFSSI7njEM1Mti53Zb9vDq9
AOosgDHqLaAPVp9E1lBOUWkhOMGyw/HzkmGz9HsQ5o2Fhw4ADasFz4m04yo81g3kqJt0kB0t1aV3
xSRPCy2zO6SouXgo6OYQAPv6lGPieOqqId15ya3hJRoGFqEIcOZ105hOEfytqVGcuacq58+QonKx
MJwYvqengj93LAMyM/oTH8oQVOvbx83Wsl8qS6RmaEFCsl7NcQilSow6KnURrtSHtFrs18XeQr5O
yjwMpqarpStAOXI0XSwUUjhIcWp3PqllPEAmLco0cZRIezTLodyZmo0LnRQCqcKluk0gtTqAMWmF
zhsoMvJdZe+E8JEeasKTk9LQVkqUFLWfed6rEGwNShcFACQ3DSXg1aE4dhD0Jj1k0cEERof7TsGo
wYuQab1Ku9nAonSvqbf8xvUyJ8zlzCM/kyhzX548kKrCfiwZ0RoUC+ReHnsyctrOkNXVTWiEizZY
0YHUDrPjjK/YoY+t8UNi1U/Axgd0Fcp6Z+I3jhsFJW+K0YALwW6vwoY0y/WuqEpM2caofi8YencU
+vJjU9b6UYbt/vsBM+kwHBb0IpkBY1WUSfDc8pUUr51I0jIX6R1ypI5YEoWyXR3X5XetJ3shk1Di
B24LXutysjX2WxpYqeLQPm6vI62kZ4Kfrz2MUuxMfTgfiqHR7LgWqFZnc3uCr5HvnOZbS4xzHNwm
Ewz0YnXHY8mGBrfIM8wWbGkkDSE1zsbHHCGCQy3FeBfGxV9v7/PNIUEqLbiURftzNcUxTL5xVOH6
aXPY3uW42hDG1CBLArQxALXA8kSucy892TxdOFkWoCikS8Cql7Nd1CrepJLPQkoU/1Rhr+QmI7oR
lT/NR7OKJMxHChMK8kLa9tvY9GaAdIegzWtHn3L8l2NVdwfFqJC94wO9PSlby5zbnoOPmx8Qunr5
dNDBTBUKqOKokwQaBD+5K1RpxsNEhd9V49Ha2+nLL1wvPkBrBhbaC957jU9iKTTIJMBS5yuYJymh
LqDHUuL5yM4dfaX8EenJeE4C5HTKpGhOfsaBUPZmfpuP2oBRJuqDVT6c3p6GjZBTocWAVjSNoaXz
dTkNWjl0OUkxcExAizAhgY/hlOu0hrJHs9pahcR3gEwNcDHgwS9HCiwIqfCSgYcIgXEDUz+hxjsb
xxZuroMAI9xkBUGUt19va1CQPPRqFmwWPJ7LQWMgyuhgtxCu1HxwpzE4zi32CosOPzCK4gMQpQ9v
j7g1oeDeYL9Q4WPtr9bViFIphnowesrAwD+2Qoqsw7MQD/Bo3jk6V84iz1k5tyPdPMmiJULX+/Lt
ImyHNKkeFOpaovJVD/roCkLndRcHnY0VHAdbZkVuSMp5rCGf24vz4E2eT6Jnal0LNxzRRwDxJfKK
yDTmOC4B+qU2PRWh/fasbAU6VGFA4COMj77i+jsETZAkTas4pjAh1FMFT3kn1WfMjisb46vk3Gkz
4lSIZbmA4+Sd0Zd5WG89wLLoHXP6q8g5X85TXiBQGhSBSiyJMzL0VsAYjdg/ompUHqkuirdiFn/A
GXM6vf3aW4vBIrdiCdJYoWl4OTDyVF2k+SkDhxpFEdEMrpF7GhwSh/a/MxS8OIPcGHrAWm9ZRQIK
tTNWOjomKEyKPTJhoTy5ZpW17ttv9dx7fDWfmP+ACDbMhbiyei0kpSR0QgFWK3FzJ5VdBzi9mV1L
kHBSy6tbnOjjczVW3+ioyUQwGrZyszUeU9joWdO5YiHgDtzgqybnChwCzl0prcWDTjoPPigdrgOu
i2OgZwur2x/QKqjUnbfYOhoQdSPfhA2w6LtfvsSEP9ocoLax9N1HL6wz4LO5Wp0ro6pt/BJ7woJa
2tuyGyEIINUFJEWFcEHMXY6qCBPefs3A1FVddJ1wcuFpCmZkNApsEmmoOjiYf+oyPTgWRZte90Uh
7eyGjUXJ4aQZXMo8ABzby0cI6XZhUsFKKYWhAZCUlfelaXyJ8L7dsWxZGao8H1Bwri0OQhphS5vv
cigqu9YY+7LqSEEP9ralSV9q488E7WBPT4r2aHQj8hDZROatC4I94jq1sy+2Ch2k9hRTqGFCG10v
Vk0F/S0iG+dA5khOAHEU20DV99Br6Mmx+kw7NCqMV9REuClayvdZpFmg/Sz/jHqvshP+bT/OsuYW
660F0Xc5JUU2hei+kDOHxYCgZmvA7pCQSh3kVnNy4gCUaPrZU4jY3IGa6ylVlNpGkNtCD1oUd77Q
RhQExkDkQuYO4XlWTxOh9Sm0MNmdJDa761nigJqnQrjVhB7Fh0LaAWdtLT1AKEsrCmoABIbVy4ep
pgVBxnVM5/RgykJyikOLlJIawM5Ebw5Fm23ptsls8tWbNYGxWLHXqlOLPoeIFnL0aqjIjJWwt8SW
p14dh88UwX8OtUzyi7JdPqQT/SE2VFxYKDctPugYylbO26fucz3/1TBLReYZ9IJXwOUwhukbjTkQ
qk351D7pFIJsED8IVwEJPDV9wimJzecJydH8aCrTeLAESs1RB9qyadMQG9kk3jvOliz81TOxboxF
y8F8ZcAQjnVTjcsFp9MtAvgLcjBUSkoGcl15sp7V3yJ/Ug8tTpm3AzScU4g+1DEe0Dp8e3a2FjL1
fMgYHDNsr9Vprk3wvepi2VYI3tCTq+JbMuoUAUBQIgW6b3vh/HJQv3pz0naNgB4ZhrUlSalovobQ
Maeo+KAihoMT+/g1QJLpiGC/Sd8hm1NUkRLTjYK4uh3q0EKZvkk+hfUQ7myrzZeHmQNg5LkdsTrR
y6jQUujQLEA0/G3L1+djk1aVUzVGgXi+0aU7333j7qQNRONjIRAsmfTlUizjVkvbqiKJrUMRLS89
OjTlnNhCUXyhOhg7OJZXO2NubehnADZSDWzpNXEAKfQCvaBecbAtDc4Z7pcOxNLaNqJq75Z+vpfW
HxeaEyc0u5VS6OrwMBAyHQSpBmRIFdgVYR3REm6Q0Ud49NDnAdqaBTVqK2ktp5iIV9MO5Uwg8AJs
dxFdzmYIkEOXjLPWluUpz6vsZlGYQYxTnbykygWHpjyeS6qcXw2hNh3kYFDsScVVBCWt0MYk3PRC
wajuU6iUXohyMFgVY6/IthEY45WxsK+XLumrnGxG/zfu1BkyO7rkjkyp2ZHDUD9iy1w7ZdpSZsbZ
/lR3iAP//n4lFoeKitkZyLDVCoK2ZJm1GqoAS43m2JVF8xDoAg4KcuyTnYjif2OLqBSzMViBs4/U
wuWKTVBfi2S14nxojMmWo1E/yGhkHLTSlw5FpOhXb7/f1sy+HG+1JZVSnLUQODX0ow57ib5WXEQO
bwDjtKdGHZK7rlZQM5em+u7tgZdcZr10l1oa/zWgIa0zXrTMaZOJADDAByc/TS03z/FERGvO0/CR
dm1ym7Ga7KgyAm+IrT1M11anGAI0ZXvNWjDRa1yyUNe4EZA5YC/SWQfRL6IvPmH4ucAy/RQiXGW3
jdxeZaPqe4PaylcVbIqnCMHIs5HXN1YXSBT6GzTMhzq966Mk3/kym0+4sGzJlSj6M02XSyGWYtb8
VGGAooIi1Pv8uzJWJEqGhhvCAoBHpwmjX2xXwKSNsme29B4gV4s3jazXh2Ey4tuhKpU7JEUbtyfQ
fv/2J9xqwagG8RgtCYUHXeMcpUaoJINRaa4IUX5ASVp1EbX7Hs3KhPxtOTuAP8w/UxRCPVQ4kUtF
Fe1e9MN651bdWkwQPrFyNXDyAVB/OVUIm0vtqMEMUzE8ObRABe1MSNSTOfvBWe90/dj16peZCNKL
ppHu4dsTsXXkvxx+FVhloVZPgQWIbhxRyvKpUkBsoXx2ILb8+PZQz2DD9b6BH/R8NiBKtyZRRH2M
u1BYAMxKsH8YMGNxu0GEcK1qxQm7LDD2ptzcoHeNIFcVT8dAzMNTaXLrjbmvPZLNfM/k+L1FOnkG
q6k5mjQan4kLgevmgnZHC2h6ElKUoKtY9+1MVVB8HJL2Juxm6YuIHrWLlFpKEGkQTGhJcRytHtSO
HOQ3Pt1RD7EE06vyTLnRaEWftU6uvA4fORfFoWEnR3xur62nA/ElasbsVZQTVl9+cVrKEViTHC6r
7l2I4qoDcc8AAhz4NqIAyk1fdsYZycTqNu5n3I5CpJTnqNXtSFHn+8KIe5f2Ehp2lWE4XdnNn6oB
nZagK/OjoscY6kTx9GNOgNRqvbHXWNlaOpBAcIMiLgJ0vAqWqUUNkpyZuHT4PPqUhfURvHVypOVR
71wty3nxaqroHcORBuYISXq1SdSoN7ueLtqEHqlHjweribjL7koq+YhWYqs9wde9fXu9br4fJ4RE
zxKJnTUxA6kCnIU6ujSakXae0mvZp2EwniTgYjsp4tZIwC6Wb6pu5PBIhpJACYxU10N7ArN+9q1e
fkgMZS8m2ByJPjedUMBmr2zvILugxjlyMOOmU57kLC9cmFy+KxuDsLO+N4fCoZPOBJVazrbLbzZX
lOsA0vHN1AL4HfY7ntEQAkVI1e9kChvLA44OPVbYEFDD1k542aRR5fRpg9RN0J7aQAmOOCjVNhBV
uNcJDdVJ2G11bbwfroXQQTU2P7Sd9fJXm8DMSwtJXKzr3DJAD5hCDbqTqbVX2t2qBtLcoYMHZgWl
HHPVqW0QGbF8dJWdHi3t46QvmsJgR1wxFPVbIVJqd4QP7glCPXyNw7xClmnRKjDDxIGq0hyFtKAI
bAXAGZEKcbi1NQ85cvPG6APxsZBjGWi0Uvwo5ZbqROrnR/pGwTFqyq9v76mtyAA8DK052p+q9ao2
I5Vy9AtpAeuouIrgXBxKoQlu6rQOzr1fEh13cX4wGkQxq2SajvooJjdqmhW2XyJDKQ5x69TZoNw2
PcJTgqUXn95+xGVdrs4anToWOS6gLjLP5cJ+UWqgkiUtRFtg5RMQatUY63Mciv7vb/kXo7zaiCYS
qYNYsDs6FJvPYZjGtoq+wFUSIkX/9gttRBisGxrOi5IFK3aVt6cD1baWfB7IA6a4eCf1x6bqSjBA
huVGuuy/I56NH3GuLk/gcbOdzbmxT6im0HcG/LDgDFZrV+wm1vWECMJYo9fYFVF8ntX2mzDUzfHt
F90cibAczSj6bWhKXX45qVXAkCwonrAIiveFYgzHugspnCvK8GtOf0s37L78kb9v6x8/WiTB/gfo
gJFov5jPRZHsb/2wu6cM/bC74h/ZU/6/m38sul8vZb+ef+6XzJei/cEqIp0lUKUbBobhnzJfivrH
gupaQn7SEsDp/MvfMl+K9Af4NyIFJI0A0koLUeNvmS/+ifNn6dKTJZh0D43fkfmiGnO5d2VUt3gm
EWIPS31RG7tcAWk/dIKsJaM9SfDuMP+plbugLP4qSvTpkQH0cj96IBP92PnmuVTSszF3t2WMpH1y
LVFUO8yi+MUo8esUdLBoyvgjmBVvyoIb1NNFnaTA9D0pempa+Sssl8lWI4Sae1UtMB9rn/qITgwe
jglOAHPT3OSaFh8CE/dPtXqS1aMsXxG9xvdNcqxLB97JVNKbdvXCLs5Wye111MxzZT7ctzoq6sYt
lhJheDOiZg+y3MXaj5KHj3y1dBg6bAC9KT4cGliGsZtSlBRQlXepM5fdg5W8izonKh79GK6Kh5GX
5juLkjsWHhUFh7va8iz1lL5P38dO7KT3fvCz+qiIj9UtWuX49PGngt9Aii2BBybpT8F3cEDIvprT
sXyPGwR5yAdBQk3ZroC9Rj9C6TF/X5uHD1V6Vwif5KQ9aIDwg8AODoJS2LgDyOUtsv5ibWKyhK7z
eCRqtMtoOITZ7CAyfVNb1ZXevSuEY9h5VWdcD9IhxZCiIcaTjo2Tt7RXQ7v7PH0Tvgpfp2/i89/i
89/Ln+FT+/PXn+GT/K39KX/753/6n/GTdtSO6rf+p/pNO+rWYcBu+KBPd33j+ZNnUY+5kTHvUDGH
oZl1wD3moJwRpv+a3sWNJw64uRRfKvkwGw7WI/JnvLAUu6fsl3wYnPBxFE8JnpPy8SDZlGBnnOac
ITiCOBn8+ySzJc0bQgfTS724pyE7zve6YivyO36XIR35s0Ncp7g36ysDdWzE8vVDJvPHwj0Q3HFw
vox42lmHGuDwZM/nip/m7+Q9hg/odFsH6ytGc/cHIgHbNJ8K1QXWaXw9ohQUl99k815DSBY0rYKr
amcbhg1RVMEk+4H3hFSNikHSOuqHYjioH6aH8C9fBPL7kEXXRn4e5av82lec8ioEDmw2ECHTx0D4
FjT3mX4jn4iOgyM/XoSfxvFxVL5q+flBF71Y+MxSDVTcKHAvlYLWkYfeFmOecCq8UcB6IzQOmYE3
Xn9KEmcq7Ei9rqn/KeND2F0p/VHE288AzuDmvHCheWTIS+tTxNQ9OeDfcdT8W8W/xY0PRXWPEkh7
Y777qs01jDpHxZ/wvm65Xd2gYH/T3fnQCA9ND9tvxoQKE0/xIe4Pw8/wQ3R363iOmZ7Nn141OoVw
Nzzd4q4XHaxDYtk5Pqmg1MJ3ZeP0qt3ciW7YOEs/VrlBRDD9INz3octvpB2sBW4zuaMM5Mc/kysk
2U8/+tMMwdRNrircDLbaPo0CUoBKRsioHAFiHlRBO2gyRtcSgvkUj+oIOb9ZuLLC6xT4lBT9FZgd
eNFzHd+Q0OZBhwvSjVUDDBfE5dms1i0fxKcA8z3s8D5ZCAA9ZtXPxFQxHLGzdHQN+VA8zgjhhmXn
iPOhNDlg7mX1HDfiVf49Kq7l0FbttrdxUT0UrWUv3oV2a36/94KUR+OLxofxJOEyi9eMLRlfE3+i
tffDGoQ/29hLtSuSikm5znDOSsuDGXwIpT8RuOFNjzmuv/mn/8/dmfTajWTb+a8Yb/yiwL4ZPA/I
w9PfvpUmxG0kMth3we7X+zuqhJ15q1xCGR4YBnIgSHl1KB4yYsfea32r0p41KN3jabn23gySBImy
CIDxG+txKk6mkQeaFynkvhXn7lttecyM0IKckJzVlfuC4wh4fX1X3vmkAlxCUQLx6xfVjbrqr379
Nr/39z/RWF4toiSC9bKgqfqP/+w+7H/UV2RV9dOBhXE9rS8LY0LkI7PGVAPfyrAh++MWJLgdh/ry
zmNvSvxI7xeQYtVfw1bkSXoRWoTcQSreqdYJBq1goSPTWHsncozQ0Hu3E2GSHJJGBBZX4VaHnhQb
RFzBRK/bWwDUbFOyzu2nMoqnaPI2OQ2gX+MFO3Zee411NQ2c5p67CtGBqI2gpWuRcG/eCULikzek
Pa4+XiJFFd35u7oPIMADS/Wb12Ii3mpTbQnqIQyJPvqbc87eCcls8z602qu0vnaS55rtEdET8D0M
t0Dv13S7XgNZLS3EBCTJvFZM94a1hB8ownieYSvx7jAQ84w1Ij31dgCOUpIWItq3Tvej6mjz0srh
xSJwhbAz5tH2liAf5pzxtpian4ldoL5jibXKIFN1gMdrkxtPsZ6/s7F/ywrLJxmBQxSxp9LON53S
bsuhi2IiGjRrwf9xR9W88ZIxTHwzIM8uVJZ+IKAgEkVzKkAP2YtHoGpBv72LpunnlJy9/iUX0452
LlnGWrrN/FuyIICv60RWrgkLxSLvsKlakeAkN8vVDztfWIHejyfDvynnBz1BPeG5cMCtSENTSPUB
2rchim1ikExilBLzdwzS13mmnwksu3GL+bksnE8Cxs6JdZNWb79Ks/+v608oxf+q/nz40b1LbsOP
X2Tcw+d//cevH/iDL2v+7WKQuhzHOGxTSVLZ/cGX9SghAWTTbuIcgV78f9adlvM3bGn4ZC74djq8
l/n0H3WnZfwNeQi9FtQ1gF2QCv47defl6Pql8ITDgNIRah+WtIuD5svRQ8peErPJxu502XiUaS6i
sajto3CT+s2sdfVidPBplsxhV1jm76ZfizA1hu7G6+P4LJk5v8cttBg/k96hSJf0hZAmor/Uap2H
LJPkk9HLftWzut+Rk1ylJwxT1S30suI81b3kObe0OxI5gWmug2Dpyrt7wYj8ml78RNrgBA9Wt4ar
2VHNc7+KJKzIgYqQT9kbLFYw7gfZR51viKdsYIjTDFpyGIiNJFeWrBkq47m9A8RiPVh0xwnAzLP3
2vUumahyOpjmWu3nphzupmVaT/Pg2Pt5SI3zCiooqvuVhHEnJRu8n66o4m8x8UXJ7N4XekxKr6E/
xJwgQ+p6Em4H9Cp+ZsZv9C9koNV6NMcqDixJpOraGJ8xyyfZRoRLgPBoCvfYlW67o5G+JUeQ8shJ
j4ZZ3DjJEwjze2EX3R4R33SrlrjcAuNhJKUl0/RSdeOCVM9LuHo1/PCmxtrJApGqvpJlUZSNEWjL
tLzrHP8fLFW2B7FQIa3V9C2PfROvpSV2E7nXU2peZ6gjd6veVXcxKXtXa+01T1OlLRHibmfv1mJ8
TGRfEi7SsHUbWjEdU5q14ZD36nkwZ1uGU8omTbXk3/gq/VBtGekZgBs6rGwrSFWpeUiax7wUf6h0
THekjA13pkl+eVUkYtfEatw0jXVjC1CZRj3cuv3wKkZBhU3xNC2EDWuzRVZcspmpySY7Vdetmp+T
hnIYX1+Y5OodHf49WHFJikZ+pcVGc/SWTIN4xdZAHEId1fZ6Gsb51JJmK0o7LJruPTXY4BKV5EQO
jk+j4SFw7LHjnUVL7DUlGzIoXKy4XA2A8nTkvIPXuuoZShHnrtSbTrHH3QmSaQ16p2whamGd1sam
3CQZVZqsoqn9NFpYS8pfCVg1kvngtkfSabnq3uyjdubYQHALm/fK7SVB+lirNJqrMb/q/EmF0meH
c3pv52Vk5jSJ8D70CZ86gXGxQRXieptR19XtJS/MQhnmeBVqIHfBk7NcQpbJDs9sM9A7wRELgSNC
dnMwSOJcrUCRh7pvDdkejdH/0XX6Qczsk6Qmn8hyvcRzLZTBgztfXYwIUWcTKW1AzRqn7DQaKt+s
yuaFM9MxmjiImo3UjwSzkQ0rtK3d6X04mJV5kIDfrvu6ue5Hz7qbBUTp3G0/etE9ueNU38CNu6sM
TUJIotZfxpKAct1aI5Lg3+amy8+9I7P7TstUkJEmRlFeczCdJewdp3DIgVo89tiaE0tjdW/rYDmn
LvWsXb4ARyA5kBNCnNwMQKWCJku/GUWp7cZCn56RFllbDA3qQRn21eAJ7lUqNlVTHd1+CnEe/CSl
/cAsWl45yWw95xWmo6a4GXqsaB7p5kHnWenGnKaPaoEymrSa+WzPZbtRnSdPfiu2JsOvYLDEq99K
bVsRTLnRuvQxXhGyw2nfVQvicp23aePV0j2jg26eLRJwwqzuPojHvrMrW91eMsxT37oSpn6Qy/Bc
u0ZJvZzxTA7NQ5zKz2px33A0X9tj0Vy7kiQ5pyjwrNfxPi1oXZHyRUGtnO4ginx8bkVZXoEDEwHe
IUqCtXW3pJDmHyad2jPxaRi152L92WV1joUVi25dOMkpl5eJfI47Jug1Df9dlcVho1viiGy1IJeN
XOEM7xDHnobjglGtu26BwUI+rr1F+clq6NPgxUfj7kpoEyGBQg4wUvN9nSxsRlNshI1FymqCNuG0
mN168keR3i8YtL7L2qKyctNBvyYGrrvpY3m0kvwOolBD3HvhS+id61WRL7SMvcoMKt1JPx2RO3t9
9LPXxJbLtdv13Q+fWLwfM1/bMV/9O6KWOB160/xuZ8J7W5q8DTo7PvEP4dCMvR6eFGGDbEXR2No6
BLukeChd+TkMTL2sGq2LGPTquR7W8b7BB/PcYw8NSBxG0kTNmSRGdSfqkVz3JfONnlrZeRWACIKK
xOKhmb8vbvUUlxbWnmwVZsgycD22+ceUXvLs5FCGrXCLjQYGPeXdbo03Iop6EJXC6J+llxKUVOkx
ahtpIkqc8+KXBbVt76vVAQ3ST4Xwdv0iGM6KWXwzx6aiZ8Bqtslx5z9amvBs8pAa9Y2UHWPvrwRN
DgADD76f12ejrsWGSE4YnJek74qY6LE7o+5NplCPO+OpAWF3SwuJZUCSGP+uGLBR6FdjvNfztnnG
J20/Wno9NMRNpeuFOFI5/n6oY/GG0lXdj4aBm8j0qnsDxNYDpYjH+LNywsJRl5i/BEa4bsLh0Fi0
at+eb1B0rVdj26tjmhcNh+k1f6ot/bluJY+YKuuT38zmUa7d/Mb9IOlzddr6x7KSVXjBd/xM+J+W
TSF7k4AuyJdBlhiskOMlJB5xD+ykXa2TW0qE2HhvECnVeuiJUNzLTRL7D+Rdk0qlXbddfC9yl524
jkM1TNlW+cWTsxTxT9lxkllMse/7ZVfYn+RNbIR28TSMm1yu75qxHWM3ByYuLbJXGZPcyKKOz1hI
AXtn08HSxzdvFHMZlCwU6FJE834pF09mrQBjJ/3QMv6PyadCxRXEqn5rx1hsFqaol8f3ym7VzifU
DOYW+5c/jDuxJvaTpatpQxlhXmnkz95p+ZxsK5fgQcNcIzSy/d2Y6c5Tx+tUsvjP7UPmmgQiYUe7
TUmdfJMdQehSsc1ALGkjxZiWBObMO6Q2nnZpUv0lsFK2A9jRH47bvy+Fuz4VrZq4OfDfG01Znzaj
r4jaq2cH7cpQdRRpELlPdr0WD6A43K2M227Tzc5uqle1c1P93c20Z98cFP1Gu7qu/c7aI59jVa/j
+RuQ57220CPkvbRFdca/tDNicgelj/8Wdrz2LPmOu6BajOTEJlT9GLOFKmWdOv6YjowWy8kMsiJL
Pts+f3OF190YpY7vbLbPpplX93bj5gGu8PSW0bjxre3G8VSRvPaUOIV5M6mh35OjXm16Z9bDZpqt
XUsP5GOs/BjICbzelcjwpykp6FaZhGf+NAnmxS1ut9jnGsrZuk42toWgTKc954w3S3LUYACgON7Z
kzux6zl7iOgyykRa3CZ1lx7X2uj2UEYIf+6z5EbzRg6IBAw3tE2UQFwdqwiyk32oDHmn1sV9sc3U
v55wvyBBrPF3SaIzn0CK9nRzEeADzEoXv2EZlyALrDrjtSPTDxuiyL5PS743xRC5evzgF2fprS3c
yBmUcjLgA1aZN5J5aXox8LiR/Fmr7/dNmZ5caQ7HLpHmqWgSEmk7uTAxWspD1zXqsCrXeGkxlobE
JBSMyI0a4S+e6Zyebtt7gbdKGSmXwGu4IFCRcb/G50T1iFZXjTjXiOGcfiT1bOgja7VMkhRHN+ct
JfUqSIwlIXX08pzLemm+d7MUUQNqIpFV/co82eL5WCQkZR78ZKNpJLZQRRHWyV1GK9VX8ankRasC
lXeWxskjRbBF4O8UGdNEK6N1ffHodwI4PvyBBNPeUpH6Clhr3/TtQNZtP9Moa1b1MnU0LFvPlDTQ
nG6xA1cq7bFKLt4voycQPVizAgJQgbyEG6d5z/rQ51Ga1m0UN6b7uDiJRly1n+T3cwbLlwxCd5tU
a73RFgtU0eIIk2++NMKx8cywWWTbkL6aL4/F5ML5NrPyhvU/2WbE66H97bRoLUp5A4FGbon86Whu
zbzQIsvrnwb5V295zfBtSJxpO9ft49jXXRJgyZ9C6IfXrnXJBzEy3QiNuDWvRbq318U5lzZ7kpl3
5bXVKeaQVVM84konmc7mUMcGAlfC5AKmIrG+c3fUgTBcZ0OCJViOXkzbpnHtc9yrbw0ilE3hDUTZ
+Rhm9jQr1oMqY5a8SnOqm0VJYz+naghMFGzh0GWUKqYYjzqb87Ed0LsWgogPr6vFaRKkKYuJ9HnV
e9oJKrGIyrgzD1WWtvvMtkSUZigwkXmp8rVfGvuQIeNBiNj77CA6DnC3XPb8Fhuq1nFo2fVTrr84
dFPyDQfWe63130ue38AgQ8kfpyUYBtiQYmgxViIQ4vCFfitIoT+zrFvLTephOkDvLwInF+JEDGHT
P6ypeT911tHrSRxFWnXLgeG78hGjJQcj63ejmvyDLCU1rk6qoTbd15z4gtGc/KOf0s2bY0seeD7y
cBim4ZUL/RaPFfbVoX4Rk6Q13GboxHPrx5Slp7GSTriiU9ZL+rGeeTW3s4CMQrpt76Y/TZs3QmiN
E1rK4MDg44J0s/Jl9hr3PFvqmZxTI8pVQ0OujK+6wlUhx/viujOtihWo8PYrZP74Mte3r7TUcWnh
xpsqt+enYanbIPbAkNWa4CGeybFYqC7nikRxQdXbr5l5tlS1k5UOessoQhOT3ozW66FbS7FFXb/u
CLv8Nsap98pCmO8nmX+3AOKDeRIN0VmZ1MWzRkp61Bg1Guweayu5jvZ+iJmBjJwQWdoIcs/8gbMC
B/rAoEK6r8nxoHu2wnmgw+0WO0CqWRa1Gq77RKvjDSES2Y4fbCP8Sw8yWz8Wj1lBKgYrvQSdbjLi
zG9bF5JL3rrPpqxg/rp2nB0sP1Pv2ahrqPSRSwe8OpHZzNvEz2h6GrO4hhns3xs+4SdhF3tXLQcj
Tw1XMi+JGqFrczJb6WyhdDpbZ7Ai22aGNblts5lNTkdmv1yR21HQtaXAbIdrv/U/MuWhL1uq8ZIr
Hc3COJkSQU3utBdXf/ukbPFAtmMXGq3dsgX134bBmfYcKnlebb6O1veRrY/OuG+thHDRjA1pSq5j
7EzH0V7WG30uvq8WOWWuObr7YeQAyuFFC1WJFrKV14boksPMeRnbPudOT6J2oa+E0LUJaa4YUZaU
O3mBRNqMVAChQJ4b+HQwOm9y6BQLq/E9s1svqiYZZquJEHlUcQgEo4KtPZhUxOQbeCO2Ns9rIdqQ
LqCr6qHV20PbsCQJe/E3ZmazCFtA9vSELGc6urGIH3LjncnauEMLs2z7uZPvM5OLgDbXsRhdyCbj
aaBcb3W92E0dm3Gd6w/sFf2NKlRzLN2aNkVlcMaarBOanvXgxtXecGKGkuhZx264bTEuLzCHyslf
9ioftSCeHJzdOgtOUlVwsKESYXcdd7pW2HedY8kdMCymfFOzbJysf5l8WzGFrRDWS+/Vt1hVqjrb
5bFaLxLzK5j5gJfioguXNWEYWPZPU5ltTYYvddl9NkjcMNgxHIL4Gu8WWsbHqm9fTb3q7srefRxi
uwzsoqaOnfxhV1neeE1IvAFeUOwhzfQHjuhAfoi038RWl4SFlTjbOmPsq2XDQjqyced30mUtxe/H
8e2dATtd86k0Dg1p0IHRE07Uxli5acFYlNFRmTe8T0laheaoIQ9qbTtMZx9jN9sz3E7toDv8ok41
eTIwQOcXsIoPlCboSpp/UiYbvODaFVi2eGOb2dMcI7/tE23vdYqU4ZYWjz92HOkdMHMr7JgPqeUV
Wdc4Fd7wFfuQS6qHxpjfBtNhVlwy+8yrknuUrPTdm7kN9IwuRjd0h9ZhaNlUsU+HQtwjoz4mrc9x
E4dYiMtyT+BIu9NyQ8KtpHpdZibDNWTFxNa+6Ww8NxaxrBqFtT8um2zQ2zDX8tNUVS8Kg/9eOPBM
HOJhzrpX8tgopivJcG3EyAYuz0m1N2ee8rSM/d0yeHcUHlrkKFKNgcSFpe7O+B78I5GLLCM1B0zF
CxpQAv5MKcp+eEv6YcraAW62MAFIPPBXYwPZAKjLDZaNfevxclJPyV2r8CGk/nBvjx2pgKoPl9ge
7ssB65AsXk0jaw+rUZZhmXopl3ZGBnjnVM6uM4Xz04upk2W8Aw7zrZsoJySTHG9F1xquNCzgwMtu
JxzrdbCN5LvvQ+N115ixcnFuxvTDZVMMFOHmlHGZ/qqX3HiQjOSY2IAbx/GunrMT6c1bq4E50eW2
CofZpGfAXD6dIRaBvnu08jLdgTY49UnvsXEs03ZdzLc2d45lPJz1+Ls78lxBsviBSEuG4vIEWiPN
yqGJ9K6hRrftajjZynE3nWfmZCM4d0RXnyZ/YrDTp5ROZbmLcS5Gqduw1YL65chZRUa8lQ4h046P
lx+BOPpwd1cQO4zFbFg40xvo+56c1PyJC1A/p4tukdZtm1uROt1ZqVow+vmuteOrsIaNn2S4uLv2
00UOv23wa4WKs2BkrMjK0qnBV2ZN1Tv7bHYxFYUTpkCIdvO3ecUUkg5ztenaH51lRLozX9OEDty8
+FD9/GpkNgNAx08CB9rBPiPg/EpO6XrWW8N+xOeSXJPUwtNivQiVvdXGaO798Qr8hdq3TfKR1yXT
tFabz9PSzxuVgYGh/03Z0gfAac661E6TYjOZ+yWEu9YGa+Ncl6VzlTJ99NN85e41DLsnY91iEtO+
wfIh490gZr2J+725lOEsfvR1BPY0aOdb6HrRpCPXzX8u67PSvo3QWSV745oX1aY08x+LXW29pqCA
JNT+1lkRTatcI0dlKEdaWOlLnxXikAhn5Xk8u6zmjxoxDkHF5O0zVYazKStTO7pGt97RzjQ3mSBr
O9Vgxq2NqNDeoKibeLOkqB7cjGxw4Uy70WjlVeEm+AP6+WmKqdDt9JQmyEhsJcTGm0UXMDJ4ZXy4
V2vWR/Uq0pOFwvOK2z9vhbL3sbK40DqtHjt/ZqVqHPWqxKvtj1tjmSPKKifQzHIMnTIGSWLp3YNV
0kybPOOY6Osh503cUZJ8OLCH4zw5aeSQKzV+VnF9jfop3nI8+vSZwxg15N6i0E4CrWThJ9yxNYtK
A8+pf5lHMs3O9HpjaWC2nNX2QqK+ze3qajs1x/opnW0V1XpjvSwUSkHrTRAip3IKmYl3Qb1q61WC
i3ZPjnqz5ThVUGg3/Z0xZuIgmRi0SE0rurfOwNbtWT96ZqsL3RV9nj9Qwidbt7HmbzkvOweQLFyn
hyWx947kIayDodgpmR/0TEYDO66dcIB1vzX5wLCan1SOOiZTulytTIq2zahHI5KfQbqhttBRoS1u
UP/yvKtb5aKQ8rMH4ujWTVcl5fd+kKcsFvS+pns12C1sy4ldueufiPUgqoK6GSjBGJZ4R47zyNii
8jra/dL9mAvLCR1KiUXrxS5zW/vUOexUNMG6k7VUUTIptDE1DYTW5UUgC/7U0phFDTPKug40d2UE
jKC+tsLOrog7d1YD2JQaXUzetP+aq3ntuhPIqZW+ycSiMtKdC+Kkv6JB+rNucPaLuGXhBU7nAqPX
+5th1JyoSIVAUMA2aXLi2i8eYg+KtUdXCXM/wA3bC6EjvWh06h5L9ybSCqYhcLrav+pbIOqBynze
68pOWVmzuAhbPXOf3Jl9elJYj2vKqcPoZk4Zrq2TppvSVdVVrF8Mr+xBZE21g7fLFo7OOsrYDR/n
3xKha75jh6up7rxeIMgqm63bTvT411p7s2p1FuQdxV4lD35vpi/GxWoy+izz49yq7Wi12cGY/Zjp
Ph+x6OPDwL78gy+3jUasRFngemOC3ivTXkTRa58ptQ2iEzjhP+o2xQqp6Ih5uKjDlRv5YQMwPKeF
q711cnV2TjVMr7U7z8+IG9ywqM16O+RNcUwdmvutDG3aodL8BkFLv6IlZO+yjkJTsRDexL58ghAU
n+fcr+7A9zvvo9a3SHs4J2xsXzSbRZnp8wC5LQ9yLBLXmADzq2IAzqzPfRtmui2vlkk1r8pd/eMk
ynhLd6qnqi2GjdnHBuCXrtuUa/WWtN2tJZkfpBq9pN5uxSHtMxfuKuZA3WeewBem1Q+Ufc1JydL+
ZtQLuq0URcbz7GfZUZWWTp8ptm6WRiELzP1JO/r1ap3sXF8f5ox6hCTHmbqjGha2WtQ3bkE9XNSJ
sxsK4N/C7byXyZq7z9Hu1aYEXLOtY2eJJhIVt+NK1rluKrZFsiHLpNTvrdyrD4bR9K+VYS9nHPr1
qZZr/NkZtE7oAVWJ7tBH7Cye6rL6nFwa2Ra0rU2z9k+D0DWWG5Gsn0rWBJlIPd7RKjVP9fyc9bl4
c+ch5mTkDHuj1NRdn1ik38GnJGVEFrsZJGfo9H4HxQ/r5tJSXOT9dHl5SFEj+QSRDdD4mhqvNeJb
GY/TXgPdc9IT5YbLbBOTADXlo+EGHNeK0SstBii27lgPzCfz/L7jhB/9J2AZuys9urdrNqIYG330
aCtR5d28JhFeVW9TiCRlibG62//LQguofx91s3QySYf//r+NEv5/MBYYCOa/kmNc1930tvxZjvHr
B/7QARP3a+NHJ87GvbDXL2kzf5djWH+Dp+EZWE6BiOLsvXAe/9ABu/wQIgkNAQc0JICY/NAfegzb
/RsZJGifINcg3cbw/e/oMf5qB7lgKDBGYtrBmETssP7Lg/AnBX/s6H09DTVJsXOusY3rza1T2y5A
eKOZacKVQ3luZ/93hq6/akB+0S8cHIzIMOD84Ru6yNP/9LGwkBf4zquzsQpRPTWcyXepUfWHP30L
t383Ivy3SpW3tayG/r/+4xdM43/5E/7+MUCk4FyRisq6+EXj7FdKtFVKqjhyBvWi95Z4sBfR3dTI
IehUSNt4NIfJTVAiDx5iP9pjD0yE+xa2Vc+CxQlwkIgH8PCyBDr+GuhTjZekU0byof26Qw4d4mFT
zDMn1l52RR6UlYwRv2mlfiWXAqtysnQ1qbh9rc1bdxrTR8pS5MhWMaRNqBujTtdIyzH+2LPiUOf6
BUjq0Uz0+HrOevWpSfpu6EFr1W9sWetvWbpmjwgfDIvOZUbZNfXV9JB2uNwj9hkNfrush2DQa04b
rlP3pOqZUw4m0bHL8RhPNKrNIkMzTHQ9OsWh1Hxu8mIWUP28PHX3K+gSJ6RcpsXduyB522Xui6gc
c3NFYFkkh6XF5x/pzdRdiwWSdpQVMMDpNQ6JFf5nVTQ2yJLO2WhFa91WOd4J+upTfYLAT5ckG5jY
0kXMJOEVppTz5l9/8xcr5pcv3mN6xOuBkYNEhy9+51FbalOXArqXWZuRioUecMYFQWCRFSo16f7m
Sfvll/jygbxAyPJxVfG6fn2PUq8GYpMTaFOsTTVsqqwuoIp1M0pX22yQsScGg6thtcS9Pw6iDZIx
l+luULGDTBszxkXKOiOSrPIle7Vtlb6ba4LIWnMUYBjSpBltUEjJC/S2wNbvNWOgNaNxP/YedGM/
pWlV5T0E8XWeukMyll0cTnpc0H3GRcTwvBCtv42zJj0wrPX1wHPXGQmQzyQ7MGG+PPdj39B9LH0f
H0g7dMccbkUV2u6CpKguEvl9pfNT/d0ewlpPQvs/eUn/yVeFtwnLA8YbD3rDF8uNv+g1iHJSlUo6
2iANLLxUxSy2hlYOe9n4+m+sir8461+/KnRnBgRb17oYbf669ui5q+xCQ8qYxKb7XtYi23AQrgkG
aKbrvpNOBd8+A8KnZPJYW4CsGP6UbeRJv3lOGMohyrG7p9XuJvSjutN1ga1pU7Er9IK+Vry6HC9L
Eu7IO2sj7CG/Q9d9sbhdljUMG7AwAX3YLtzkL7csqVyP+QsqczyJSHXoNshTWSHHCtQ8UqH3wxLf
FrIcnciW2loFxN5VkD9oT/RRCWdw3lTpXDa4nEglC9t1SJlo1ipBrkGObBxUjLl7YASjOjmJhf2c
rjLjDt/sjJtSzhrCPK9XFdoCHMTRv351/+pM+vWPA3fHcYb8rIvP+4s8EEhBpVsdrNmGf/rVEGtV
RLel2q+0IH+zSuh/9cBcPgsvF3AAEC06ykftsk39aRvKuYyOhACxMYQmFGlezNw42Ls1LJu+b3kz
xTx9MnxrvkPukydEjZgbcpPQn984QP9xHwYtyx5MMDRboq9d3pI/XQnwaw8Djkgi+gNtlPSGHWA6
vKyZHrIb2iEyHJrid1D2XxvgX98F3+MecN0GA1nMwH/92IExYFu6QxpZI5wzpGsWboNsaJprYikQ
zGvZhNnALj0QMog3+nDMU3qVAzG+Z1AgjQwVI998k3n9qiOJLhj+d37NuCI3EvvGpCNC1x4Gkx4o
UeXxGTqn0YW9wbBoU+Zm8nJBjJOToRkZs4EEtTyNvJJPU/p4o7x8bLdFz6517GpTvuCILzg21muG
VEtbOL4ye1cspr5A3D57pvWMp6qqD5YQaKPQ0mjyLmNet9fL2Jovs7/mkMB45ZSWMZYsmcnaISsq
hBq/slRAY3NG9oQ9vPnNY/0Py9wl5oc6hi+Y8BmyQr/caUQosd+lRUS6hf9DDm22b1ddnuYsjbda
btX/R59nY4ClQnRIj/vr581sC4bhlEWEaocmRectGItbX4SjzfAmXQp6ZP/mi6trl/kIaEHYjy6y
kL9+4sIZzdGTuohMEJq8rqm+I+xzOQkrnx7/9Ud9QVLw4l4+64KPha+Ege5r/VjqBQNm6pBIn+bp
PA/S3Cnroq3IlRpeGoZYWLqEPZ+zKm6YbTrg0od0SgVtYWX8/M3VXJaJv7xFXA3yaXZ9bKDYYf/h
u3XixuiaIuJdhaRY+MZyPTWcKDt7zM8IKJE5ZPn6idJxQKpPc4fOoxetAyIG9I7Jue5kSyQ8o5Xf
XNmlzvl6ZcSTc21Iu1npviymQrfjqc3tPKLnTCptn9f6nacv1HxI+jDckZmIpa+d2B/CCSHTirKu
KL+vokPUJBp/dcJ4ifUuMmzhZmE7jvJWI2LB27t2jaS/LZBWnorFFd2/ZVD99Q3z9SIQB690cRd/
WZniuWUKy9h4k4vF2TdglU68w9q9Jtr6394GLqg0bg6tJhMTkf/ls5yhdwxtTsSmMPr+SWhdtc+s
pHxbEqlfe9aQfE+d1Tk0paKx0BveO2Mi6zcm53+yPlzOhzxEfF3UkF/entW1aCo5TrzJ2HHldkZd
+qicMtvZNA3QaCQeoJHfPB2Xv/PL08E/msxCRPi4zC9+gD9vOplmtrlomGEVMm3s3dBjT9kUmtVW
QeXJ8qkyy+EmiYtCbQpboDTvm7aFjse3FtakXxioMkbX2SSoeqFYF0u7JdSaXaoxpfuEPYdU6RYw
3NNYlU6z/c3VX6qcr1d/MfoD/yCu0vwFqPvzlikHZFWckTf1EEPslGvNbAiStJrwEToZgVtdA7uE
/QX5mzXgnw8grYw6B7TS+eitRJRbV5tMpmtMA8bfXJ57uXlfLo/ijOWJv9QE6Hmpc/50eRbgftk1
I7ARka/xceq6RSB+jKebKZ7+B2dn2tu2rrbrXyS8omYBB+eDbdlJmqRNx6RfhE7RPJGaqF9/LvVT
bQf2We9aewMb6EYp0RT58H7uIUOvyGr8gK2J2+5Gc4IoMgTYInQLFJbDnAe5BYPVgO6r01Ddz/mo
8o07dhVIqgrycmeI1Ji2tKjbx1KrTG2nopZ/jFn0HJDISElBtBYXMSU3hzEi1x1mrgpxQ/tiJxKs
fxjS9LNnpvRCONLV+IJKYE4fACK5JGRuXjzGXjl9HlRv/aKDWL6GLQ4Km446ntZXayEHGtrKtval
GeLbq1qj4MBN3OC9FuHyKbbG+U9t82AP4OXca0bfgAM+4WvD2ZtkyMBaadfsN3YGmAhd+mXJ/fGj
yrvU29aLO96ofG3CYu1TvWSt4f0u7Fn9EW4dm5Fp4pu1QZBc/khVCcFSq5qjzU9saCNE3ZYs5j7Q
hB0ZuW0c/Didn5OscD56zjBcswV648v1OPdI4VwhnjPTyiQhUQG0xNixjakH7OMNkFr8FopU1bfa
I83hysI/q1q5e+MjI1CJr9Espyb9fTuCKOrK2I2xKz/JSWNb1mb9Hg6dhWm5M64yRjoNXEHVL7f3
MWwT3bXwyzf2Do8Nk9pi3Tmoao6XN9UM9FxPGjtgBGeP+JeuaD26AOQIAIUOf886Sz8K5epNp0Do
L8/BWbnMFKwHLYUAh5v91+z9n48rqJcqLCwYPRLHBrDrlV5Ti+VX7zYHRyT61jay6coOzZdx/kkT
5B0Qy8K//I+T/dKVhhGya9ClTuC2Qo2E8YdWsu7SeSeX8i9xeCb1zJvKabxBkeJBpDUd+XnMq8qn
yxj73kHXpvGuCGB6bwgxXbt/OD0jlVsy57ORYoqJiHA2fzZFmUO5MLBZgt8Ws6lhic4eYKe5mW5l
VYQo/2je3jC5SOljN8w+wrCCrW3lIXSyrgqgMpE3Tby4Wy0dNlGkH7o0fYX6TOAuJPG6nIP3U2Ko
L01HT6wv+uqpL2X+QRUZJqVJAHN8g4ShJOZFNvFT2YxtevCNZfntsntCl3RxjnMGI/05lDbKelHM
+K4MIqeShuRI6uoU5xYd6GEpH8Rkcq4FWdFB1cKaGxevxYC66YcL/YZxSqfv0ndpHNmVY36PpyA3
dxnieEAbuGo/zS5G9j1rGXzUuiboblY5Cqbea4ePdJ4KOr52031siqxHft6p7HvrOfSxNAac0Cht
L3vwZ1ION15ewOv228x936ihA5Q3TZQRyYwlA0Fw9QBYpocZW/DGMDK4MasUEpqzY2y9wS7vg0bK
YVu4vvGcxVn6u3N9OG9k53qPha7bZ3ecJmREZtP/Mce5QvLize2NjE33VRQBHX9MoKsPOu29L7Q+
wg/SGbpPyvCnrzq0UZA5fYx2N09pp7NhTw4kK/qH+bZqjeSbFhZBcflohMVWuT0NoRKoC7gya+S3
1JCe2me98FzomouhtvC/gs957c20q/PWeHDcgTQtsVB14XjQmIe2ysPizvO0ad7kTZW/L3x3ajZO
WotbJ2joErrFilVC3k4GBIn/83//z/8/8AOzm5sJmeGA2BgvnhyQ1VgWbpMVfMOFDNAUlMVjMGGU
kMixOwBihVfKnTe+3vWKTZLICrpTDR/vWAK+CoQphUVmG3rboIKfUydQZ0kYMa4c/ufAwl+8n8LK
AtvH/uNkp7Ayci4bNw/x+5Ixa7UMXdpngXE75VpEftY7XxYnwdsCVtn0jtJPPU3FgC//5Sl+Y5tc
Qz2okegkrJ7vx69so15ZnJwIncCadXhDCOa0YARqKJCNtB/jSPRDbUdVp5Ej/Peh1yAZYDYb48dT
a6BAloLECBnvUl1Ud1PlDXsFQHY7d2N9t+DTdpMac3Hl0vDGdQfXXy7ZIGSY7p1eGgypJreZS5bU
bNnTIQVoX0l7OTmVmLOyY4at9N5X44BeP+yv+Yu/UQiwnnlXHoCH+Ht8/HMoWY0nZFOgXEl83/kF
eWviNtUP2wCy2rQdWtW+XJ5jivTzE4n2jcl1G0ULmtqTNW2ZusqKpYt3dAWLbC/kgq1BMahpM8hF
EpgUwoLdeW6Z1LsQPqzYi1S43hMGoCk0H6cB3Sp0Q4PRQsyxcC9R29QzjXAfmOsuVxsQ1/BiWJJq
Sy6VnUGbW9IPfizzn/UwUkxLcMSHEo89Y5cFffKcURI30eQkcLabafblvgk779n0rWXeWBBt0Mia
OfGdOZXkQ0UpO2+SpSm+NejbifbkzEe9SQyO3qCtcwN0wFXybvSBLSKMW8Eiwyzu70Rna1Q9A8b8
d96UmzfaEA2k+moCzMrARH7VSsd5hEZo+o6uJ6DJFJc9wlGxcmN1yqGAdrr5Aet1VnvPGkS1M9Rq
qJvZA2fATEJEvOnaQDU7LwmmL0uqu/c17lPrEwQxHlT2UgybxLCMz2VYwERO65lUuKrrY9D2ITV+
sM3C5GkRHaQbNSMI2UhdLP2mNaWH5q9I+z/NNLofpS3yV6q9rNlMHQweiL1mn6OVjdtXJH8xZABV
DmiHGnv6hIQPxfQ8t7rbTogWoQ+mBaauVZ+maEnaKjO2GP7K5L6dTPMJ3h4WFkY8qJsJII37PHga
dyZZpOVhGX31J8xEt2qHZxOZr7FifI7uexQuU3AHS9gK0ZDaEJ5G8lhobHV2232by276xc5Dkx1m
l4IImM7trd1ysHP70JJGGcex3Fhz4/xm1xlYS2jspoPZNNCJbZ2OLTI05SU76Fj8LVUWS+T/lrWI
W5HkCrVvnOD6UFkNIlYnbIouMvsESJIeHQTrxsp4Zzfpxu9TRUjUQflZActvHvxnxBZeuSkzI+Rg
pE7tNhhmQ+0ReGE+jTBE5xtvwqMiS2Q8EwEi5l8Y/bm/kpCvadM6RvhKBeP6d0FhN80BHwefwC1t
ut0dmg8Jbb4JmldER7Pitl7l98TFpePWlWs5LOsY5xqkrvpltNT8rnXNOntA2GIN2yZ18m99UDu/
oHi34TbvDHaizEMEyf7UyOEGYayLV1GgnWXnGwNaWLt16dvPejQi7KXx6HNiafJeakpwN6IbSZ6v
J4yVlhRPaifLdCSmrYCNyJOUzc7K0rLcCmOZ7Vth9k72TubAy/sWWONaVf7WboQKidtAAOh0lq8A
E9WdA73iKI4Nb9tOcdX3R2c+NH1DG8oF2fahsz6Z1ejCIGxAlS9viG8c8YRI4LO54nGc9CdAjt/D
CDbgYuxqLCru3LER0MIQ8GVhesWc7/xk5Qbir0kqFBN0rtY//2ev79seS//ZCfAVSdcqeay7SGRT
8tvAUOfgtjArRyhkVw7V8/cThEaEpHVw2/TP0smaTjWOOWBgOgXxcssWrbnnzs3TEpjFlak8P0oZ
CuCCoIwAqsFpj0nPdgkbFHTFWszmoUCLjCAdaKLv7eK9XzGjVInQBSE3XjnVzo9RRiaxCL9mEEs2
/OOpDTI6niKsfSLQ8jQCMfE2emj0o5uSR22G0xT910UjcGnzCFlyXJrF9sl4Vdo4mTIqgJoKvUku
7OWDCwzzpISQVyb1jVWDezGNLYAhzFlPDYyR4sqyDAxvl8kakK3r8YzYtnTrUS6ZOr9VSZMeSNu6
Vo++sW7WyB9nTScnfOTUciPPZCJyabJavUk8mo3iPpA6wdeFNXrlZi6cs5IEe2aQkNXd3F1ZJcc/
n1vDnx8cnOiNvkzGl1bjzjSMPcZKYVr2f3zCqDKUNb63bLH5mHZUTFj68Nx9iit4ayB5bZOx2erU
cRQM01peuXe8MRlraLSLmx6aSbaL4wf0m4YtMkD0MxU5DhuiWG7qkog9J0Qod3lpvfF7O2sUFgIO
ODtkmh0PleZuD9XOIbxWYt5mGbogtR1GaddNxiMebWPEH5BcennU821YYI5r0iEhM9Khp348qra9
kmxGB9UJ/a7kUJEbepOXGrsmmKjOvE0Co7ml3Ss4QKzefPKlCWPv8jO8Ncnc7OgxsRqwIln//J/9
kWZBJeYWw2oz76rXGjDlxdQa3kNFo/Dp8lhvzDKNcPKuXaxtWNwn7yuB/RziewK8LKHV7Vclh8bV
1fDyvXDg5iMTN7+6fdxdAYTeGBd4me3fc9g9/GD9Ev55xzZxnW7WVrCTIWYfvWfmrzAYk3qVj/Mb
J1OPvRMOSVd+3jemFloLe9XaHododrJfzV5seB39U+oBVLYHX7NsKSOxJyZnsr/ClnjjGOANAduo
xm2L+vD4HWvTN1TLhxLlAOtRUJsB3BPHDwjL0+VvrXsiUN3JdzYeatQsuvzDvvWmId+pyWnHJJ82
xXFfTQUEDCzpULl9qkc13ILumw+Qa8MrQ73xW4JAUDo4RHCRB3TyngUxyvCfYOsIAofEve20RhSX
AVfkCiC5jjDy8slhVPF//k4sXg+nbvDc1ed9nYJ/1lDn1mXgosmOhLL9Vx928jczCPJbEY/uzeXZ
PN+Yj4c6eUV76vp8suiZZgmwBYzTnIALF/LVlc9i/XuOGx/QUi1nRXRAxanEjl8JmHKwzFwXUV6n
9T2prup9Tcfr3qgxp/chme0vv9ffhITTAT3IfSYupjhMnzJGBi6RuSWLMgrHboTIkhMziEaAgwZF
+uK0jzHGCJ+6MA3nfdAMPenZXvuN5po8xDR+UJobwsj3NbVBCmEM2jlyubjZtbrMb10R0769/MR/
g/ZOnzjgfASlcCEmuic7B7e5HBzDSAlDlBm+AjIpvyCrSfv3HTgbzVn8ibJtjJdXH03UBK+DX/X+
zpBVnW/GsKyLQ2Kl/rMJgaff9U0+AftCbP8uy5Z+h12o+NNY2el301Ld0wxXCNsYBGbTHpLQCFM8
cLDmrHCOw13OrSzww1BbGyytwUguv+v5Nwz65QGbs/iI33BPFrjwK5trXppFJL5mmwIT/Mc5KH7E
uEZ/vjzSG5UHRB4OHXqCHPAEDx4vvHzQPgaZBSxnAOP9VCmxL+wx+NDjY/QIlr18aMwOmQVF56OD
l8OmcDO8LKq01Vu/EDVCbAyfcKL0aeZcfrbz7YWSFkIi+7WAIuiczMLSjmXYZhk/OLZXB4mN6z5s
l2YjxxwNa08xnxEkcWWZnRiIr80RPkOxUiRCyj/IkMcTEmSjzuc2xJJh1I5LM6CwHjKzXDoy06fZ
RHIoOgcFWiHsPRY2lv+ZODT12zKHLnyIRzWXmPtNoEMxVk+opKrOfyaiIasO1eAl4eHyHJ2XLZTF
bB0rPmtCWLFOntYXSTI0wDfKB7hxel2VG9nNJf4IY5wFdwgtyeSsByysnDrMH7n2hn8uP8IbWySP
AGQKF5v//F1h/+zGHPFBEYgEzuaSVnuJ0cYfMjqWb5dHeWOD9Ck8QydcbwK2fbJBdlrBKVhiAsuT
pexwIBJGtBQ62/n+0BsUDgAZl0c8/zRWihspd6CEcHPOku4qjQwdBwzCowaN4YeVYY7gLn73AEM6
3hsEnX5AZRIeXN3K2xAsUW4CBKS0jAtffprSxLzvl6w4ZOQvXHm2s5/d4mPFKZvTby1YT6PSunww
x056bhQsClRsoPZ/XmotEfEouxOHZu4CLIh6J3mdDWeKd1blwV+5PEFn3ycPAVWYLDzKKnwTT0pI
naBKqpoxiJq5JhKoqlYfpRSyTm/EaCh0cUc2Zx5dHvRv+NHRMcANmy4iX6YNWEE39XjF96RsGXi8
x9GgHAVE6DhLt6durXFysseiicLay20MZWP7o1XE6R/YluqXl1bTz0nFLUCiHXSvel46tnfbwOoq
Q4OOTydmQD+sxmzx/u1wIUICWk6v/gRFnv2+lMEeUdX4NI2OfKKIzaCK5xrLZcJcyAf22KMPQTbn
RLbONg5VXt6YkeoT8aEczdLfLuaULLejk/sYziY4iojCQ95u85zpByrl0b0r/fhqhtUbv1Fo48GF
oyQIEy3w49nSjjEScyRllPl5u8PETOL9bSd7xzHfcX9L94AU4bWFcbYjsIMCqwub/66W7Ouf/7Mj
oDF1dUfSGyL8VN00AOLTpp19eCWX18J5x2itmCwP8aHJv5xhxwMNk9e2rVh4u8AWDwOH6ha/ruTg
5NLBCQoj1TxUGo9jiaDAHeYtkKX4evkh3pphCmBaF3wBbIInLwtFzO4IKJGRFJhO1VmmI/aDaTtr
ZUeEw3Y3UIrTa5kLZ1cMvjwTCAbMgK2f1sjxmwt4QpA2Z/whaoUtyoIYhcSw7NZL4xKVs9cctFQ/
ZK3MK2kL56+78sogbIA2YXt6ejymRmfVQyFUBP07RFaXj9ti0B22mmGOz3qsrHyLRN5wrpzLZ/s/
L7wuKDZk/glPUQGJiBpLjg4qtpDF4xyG4WG0C/N27CvxDu+E4efln/WcLbkOSP3B9BILRAVyPMPS
MWJMKbEszcKCSF+ZV+4urvK4W0kTwaufoMLwcqxBt72wO7Ut/V4/dtNMdz6zpDlcWevnspz1eYj0
ACv2YFmcZtA0hp/OnCkqMrRuaoKG8cPBlqCrBhSjuZGXm3SRMGjI3XHDCOvVlY9dV46FW1QXd1sf
ZAipcTNiQU5gRRGhUVHTxud08CipvdLAptkT7YHoZrrZlrGkf5YSPtEdZO/8PYpP/d1woPpTYmPB
Fnpr2LNMwOF23WxSDhdN5iz3Ctn0CwLgosTW1R/HXRBDDywsItc2uWPyUETVe+/ToYw/s2zsZ9ue
C8z8py79ahoFBkylWkZB50MgG54Ts7tVDRTDA35U6TOKC/dxmbAk3Ak6c1jgmXYBRRe+ZoQkw8ZZ
oiub+XcsgV2jCSrvwaLtUmNWvggamnnRhdlnGars4JeETuJEPqXNTZzZurulOk4IX1BzdWtzPfhS
T4LWBiKgxb5BVQA5aLT7ziK6ZvBv6FWbCK7dSr/qUMoucroM+tzlRbiuseOzjsRjrgBs4GCDcHaO
12Cb0CibsraJMK0abyAtIY928uXGpRFx5VwFGzgfDIQPiJXrJ72+0xyVrm2c3E2sKiq4M/bPo+HU
LyX+WoK+ycqVMybD/8kVNUYbNGfzC9WRbX2qlVHqPaWR+St31TzCdywbc9sso3wVVo/RXWAai343
xEn/pQBQ9W/lyk28Kw1ztu6x1MBgxJB526AC8sfPYS8JcJOe9ohCNReTg7Iv6k95adrptiVLb9rM
M9fS3Qgj70uoPIwzVgZ+8EG2UN6j2fXsahdD+JG7zrSR6Qw+6p1xUO2wHU0EWNuwSUuFaVEJAcrB
98C9d2UquxsuvOH7uS6632VWLzNsfCwJNkiNpyeh8SjdhaWFU8DUO9AP3XAwPjXsBGbkJ2lzTws3
gd3Xhaq787ul6rd2CbxEEIOY3W3iVs33wuhhmQ2916AjqtLB27qT59+g9E/GfTHTZGfPwdx/ZYHj
kQ/LEI05reRpp0tuSjuv4l64j4eKw23BCBRwuJ7qm4ygcWuL8Ef8zvy0q56dZLTd3dybwMLAyeat
N3r4mCOHzdsNVEXIMIWRGr8pZ1qC23SSPIxljy64B6ni7xSZ84hUurG3DiwcgkAcV8dPOunQyU99
4QtMgML+Bf69M4K+29kfZRVd8Gku4n4+pDpXHlSeKe5xi5eEoy+0+FwcGaY43JYJT7SXqULDOyT9
VH5maavivRz76alMfFFGOkbesOvzcKH/ObcObqXZNO40kYrTQyiS4utsJ1hqwcLAi88zPL3zJ0mA
AjUgbrBm7GCFYuF9ilKvXK15QtfIl402tcoPKq7GlKQnHVM68o97kCFNhEPYFquJjKhwy8WvS77S
Ts2DPTJMcjcbIq9/ZMUcziDfeIBAjbQXjO395aPqTPNZwk/B9P6vKeVkhdmzazQ5DoGzUp8LMSMu
EsXAQ6mY9t0WzZt+hLmT/PRQT+DFNcQVAIwak98JPioh3T/oV5sGKVW4cTzRN8iiS1k+2QNeAxs3
H+FS97LA86Kc9DPGnO7ny9vOG2c8CEYIVdBf0b2/OYv/1m9WP5tM5prUWKegP+lCvEvZ39SdBdMI
XflzmdvLlQPuje2HyyPQLPwfznhrrXj+GdTtKM5HbJbxyK/WLJTWjQpohfsADOQrVtbu4T+/JONR
nKI/YI8NrePxhsGZh5rsnqiuk+XQepgRZp4eIgxTeyyhRg/Eq7rGtXmrqrBdepErtkMdc8pYRw8v
TRsT2sjojd6PKHimV409lIs+bjLwoJ3q4k63CzAHtOu+/BL4ad3dwPMisaFw8MC8PAtvzTrlc8AN
A14qN93jWVBm5dXay2TkG2H6tVsUDA8osTv8spZINvO1pfXGibbiKoinaZLSRzq5jxSEqhm5j2GS
1Tb5x66DAAHZJryHYZNd+YHfeLVVpoVIC94aN8WTH9juJPWMpYYInHz6OOFnfKvj+neAbPQJJOxa
R/SNinwFpNcmJTdUSsbjmUzcrtZlag9RHVsFRr++ByIxG10Bilbg7WkS9Ylqubyt4V1eia88R3Pp
zK0NUpoNlN1It48Hz9rUn+wBS0Wurzapd3DGWv6/u5gyPhpdfNbKLjP2eGsL+hFJubNLAYFSuZg/
535hb5ra0/vOs3BW7fyg3XlaVnvT6t1gd3nBvXFnc1fmM4QprIv58k7vbB4uw+7gjOTbqPIrOrrk
PRo9/dlps8XfGFMyvXRIyKPUsN1PIU3Qm2KI+ytr4+8oJ5VVwDz9pUHTAztd90j4Q6/2s9UQvSyK
g9N7SfW5SmgoRyUcT7XDAaX7lAo1eDui9ASeKETXfhnsRXxLODZXkXTVPk4Qtn/lbWbeYZ0xkX1F
eGcHhasZv8GIjj85sVj+++YMhZ2bAFR2AKBTIKzJsEP11NJHTTj77waYrFE/ZuM7s63bKIfTf7cs
hOxe/tXW6+TJdAENcxvinu3SVDrZJowE5ieGNEPkB7naWW4tvzZtgnvZ5WHeWhwcN8RwrIoim9v9
8TqGipJj7bCy1pqBnOR8DuoXqazkMVCTA8/W1/Km6toef3yna/drgX4fi7j+X8wx3WAoWhwPgX9K
OQgrrrhu0A5RF8IWcSZTvJNLKncglPl9rZbfgpP7Sq1/vl1xuaO9DrQFegK6d/zq8F7CMCkZM6vz
ksirVP/EZ4XQCm57Ke5Asf3uymSvf+Pxj8q9lhMG2TAoohmcbBo5OcZDZS5skHNWriE1nXNI06UZ
dkwp3slpAJlvKSzYh03vYrw5O6l47ECavxvFIP5ceZx1gzx9nJArN4f/qmI+3RhAEaq40+MUBUma
IiNji7CnHsuWKYB7prAJqGtzfMgLcxXXkj+V0Td+ufwQ5zp3lKZs4uRYkvYC/+BkF8fiTmLA7k7R
IGwlonaB4L+1qjp8p0OvwExXGjxIgM7Z4Oos5VO3aDz6Gh04T37iWnpDwukYb0wp5UvszV0Z5aI1
5t0MbvGijRhhvDcW8rbIhnK6GWWRFdx1U+uajcd5H4M9lrYe7sVrYwBF1fF6GgEismTspgjBEf5z
zaJuqoDmHCcT/kOZFjNbrMxvC1DLqMGZB4NoAy7+Br0UWKeJnUaLn/mtr9qKwBmT6L/Rbm8uz/f6
PZ/85nAd1g7kuq04p+2Ltp/x86iGOXKp3WnxlIjk6wbWHozgjygF5g9jPZi3FdTOCF8yeeU7f3N4
oEFCfMDvhHfyzYGT5TMsOx156Yhj4pjbct5of/Dje3xCjWCrJK1t6LulSyqWM0N0hVkbG1eO77/N
1tNpgNHP3ZvKyBan04B1WwnYB7OFU4jUNFUveXqfiWEQ7yHaIkNK6I5hLmxADTLSlPQdaxobirQK
H+G6r4sbTAptLBmaCfeyAjfQJSrFggFLp7s524yCW+0mNOpQbmdarNatHUNAQH2Y2h2678z4Uds5
kHZtdhTfc+1UMIljnPq3hJgguq7WmLdyTPkV5gECs5b45iVTObgk/6Ay3+VEL9xYi6/ifT1hubHF
Hy6/lWWdA86SbhtumiJd1N3Ye+pH0M/tVxmPzseEzJ4CIz6nuO0orLoN3p9NFFil0x40KaHkB3sY
2INrm1e4iOeFKPwa9EgmRRskidOKadQ9CNbo8KF7OruvHfIEykaxyK2m3l9e5H8rzZOfl6KfRslK
6uFQWU/Xf642E35i5miuhK3Q6vAcNgVX0V0LZYs8gNyxZIQnWFo9CiPpuIAn+OwgesQW8pdQsjNv
a29Q6WeWIi2Ly4/2xqFDzxBhFmUj0PUpjAzjc+iUsnrSATLjxU3jeofgovs5jeobRjHL7vJwb9Sp
Pk01Z6W4AVpjwHI8E2MXm0NfrxhTYqNJxtuUfDvcdU0/h40/EvTol2Zj38V9TzZPyHkgd2PVlGI/
T2qsohD1C75+4wjJt5k8pOkt7sKf2VDV+GGM5/jDCJndufLY52vFRy3HWUkrELzdOYHh/DCbPPSa
BW2GmH5R3g/jfpDT9K5Vaez998EYik3JgpURUIAcT5HibEm0tWATJDr/Lly0jAKfoIyEttqVod4o
tzjkKILXDRDYzzsp60LJJRUlFgFabjreL0K03wxQ6L1DhgyxSgx7M1Fm7jk0MV5Ls/QLZMngyho8
RxsA6yFLrS13LoXB+uf/fB1+HFp0xsMlcqmuf0Ei8T/PpJdZG5m2fmRAeB7htbuNf+Xs+fuJH32W
NkgnVBtYcMi5EYMcD5zidjTGHa4YckZZdjckpvko1UIulVvNZrvHULLNDylwzEuejvZLPdb5Z1cU
KJCI1wr+0OBNP7QFpdzeLWgMc8bDxyR2sO3mTSkzNWxGn/CcjROzkRvIuxEmY2EXYwWicdfVS0UA
5NCQy73x4sH95Rh98NxIkkFIR4u75S6rzPkjOQhECQTegC1tx5P98UDuSSONMbbcAE4mxa3C/v3L
5U/17FdhcpgXut/osH3Cyo8nB+Jj6lhJtkQrGodDN76Pt7JXoomKaRD+pp/w7ST2BDuRywOva+70
V4HAbCEAhvXB8jsZuHYJBYOxHc3WlJING1uS0wQtDjKBwS2+tKmXJxhyBIKAgnTWz5eHP/vWeW+Y
ZRAiaZu63KqPhy8S1OBpobjvlSXnXODOaAFzsV8IE7q9PNQbbwrExifGGoRGfaaMdQgcgqm7REkA
8LdJJS3oTeLNU5SSSXOvHS4DOkQXE6Zxcrg8tn1WbfOzQhG0KCtWNOq0tZBlJveopBURhkXoOZGb
kO5phGV338SiDnYzXVuCcIKYdNBsrDB1nGowU3xncrIjsBcAv61Mc74d4wQxnqkXTT5vaeVROjsx
Cb6ydD4ZPH6w0zivEc2LC+++8kVj7nqzIcY2aCacbJe+ad9joep+z+oUfXwhuuS1jUcycTvmBdqF
xBz98sv/7d2drDHHgdxhrtRXC4jz+Ed2J9HicumKKAyGqb0zDSF+z7afyschxU2ZeAQSXvYx4UU/
CYVZcFRCrz5tQ9Nf49U67R8qJZ1kFaktNzNlYbyVdQl2dvk53/gGV8aqCY87JJnyjKPXZnWs7RWj
VykafUT/y2pNEwTzA2gSfsYJorw1EWiJsytf4XnNwvog7RJmMGWL45nW8RRNs48lbtdjRj3VxrLV
Ogu+jGOvXwcxsB0RsqWfAwfMHGaO/whcTM6VO3rFi4OuaovKNrvytZwfVjwR/EgQNowJWbEnG0Ng
J00emKxYmx7ex6Ye9e3CBm3t/DoPb7ivNXc9B/WOvJPiKRxJgFsUxdWV3+ScFQTfFJ0ONMQVxnRP
yb0C3S2Toc2ogFtr3LVrDs0W5tLY7mhgx79aH/OPLQloy81YS7e4SXuInxsTKWOzMeK0/8CWhhGD
3SHZ3krass6VRzwr6myuVJhd2jaaAv8MibQGLwuqxncigUXmY4O4aMtnKz4O3VJ/Kcu2/Hl5mb4x
Hs6GPoUExRF13cnXhO59gEw52lFA1mG9TRxFJpthFC9+MqZ4w9fsRFde8XzrhC0LTrT+DjZEB+tk
dRKNkCZz4URyEPFWqTAj2LkqcJWzNRqJPNf0APN42QdICZYrSM0bK5GTCf8tUHOUNt5pKx6p9Yx2
PHCiMQW6lkmIEXdmtlK8U6QxxZFd6frGDFDCiMlp73KygzARh6t65ax6Y+K5NDMFa/eZq+M6S/9U
Th1RLm6QuU7UDqhAe0TwPxR3aGJgl5J0jzmzFvvKV3h+PCKEB1SgOeSjNTor4Jdwsp0ucaOZptcd
UN5Q75pSGrhoZ06x/88LC4jTXZ0hV9rDXyHvP+9XNBaN+blisIAUeXRcBqaCZfKgs+o3hJD2Cm3/
dDp9JnPF3ziNg9VL6mQ6ydedxZB1ZC65No6T+EDeoQjRaiem2L1LYbVdW8anG/zfEbGuQ5Ow1hq4
0h79gHWTsI27hBtxdnj3CP97nAi65snE8QXFvdVsVTBco4yCtPPX/nv8rcN6NPjpiWDlCOH8eNjR
qmN/zpMgwj3TeqSKDdt9SZbQsxggwW1aElp+O2Zs4F3VNoAzOPyJOwKrEQETJhyuYhhhfsDvAwnW
6CnbpKndFCSX5ekThrwEcZDq47ZbrXTysUvt+pMHPwBbTkLSfk94IE77uElWdWydqh99Zg7fqrnH
Odd0F8/fsIkPyRaLDRO/+T5DENKAQj4uQdP9WaqSZGyiX/39BMfEvCPKcriz6s7HpGLM0u9pBqGA
5mk76o2pGr/dhnoCo28M4tKdQCX5JjDaZYQQ4qLACAw1/kgg9Mu1YZ4Q+UfZw18F7f0Pq4TQmmqh
uN7iXo0LfYOOb5s6ffOnSCWslZztnAzKWM95VKQ5Ly7lGo4LT8n4ENL4TSNM3vN7jb36sp0w5L0N
TX7rKC+cEN8lw85/cUHAK6NmocWbOfTkl5jys4nizsKsFK93QQLyJMHtpsEuHgwzQ9qBpDlFn1xa
6IwJ/YVNSPgtOTJakQT2iPtPvmwHqxu5JTg2kQYJUOW95M8ID05wkg2tkXxmspvWsrPKOszCES0/
LUTjefuxacc/ngqoCufcUbire8Wffmy4vXDpDeCz9UnzbFWS5Cx70t07hKoxlvMJQC1GISJ9ZecU
9S6fvXYNNphDDaU8xkxOV87S4kwS44aUQyT45g+mSG7y2sxvYsuf8MYUsNg2lDstDFJprtZzDt6u
W7dp+npLuTHrDa3o9I7OSGIzGt1RvONDw/2q6YhD9hjpzSBjnmusipOQNmpuDT25j4MgVmgKDelD
cxpnf4vXrv69mPEak4ZU39kQJVM+DFC1sRAbltc8jgmDhCRSbpFQALnhFUBsCzEP6T0obkHAUcGX
K6rJ09uBy7G3sdBC/mo09qERiQv+fdeE+U8mDkm1a5D8fOUQPN2L+YxxzV17Mmsbi+7t8WfsEB1g
W3iO7U27aQ+BAsEMtKEhHZvzy+WdeAUdTnaM1VqUhszaocBt83gomSQFmaZE2xPTYwAMO+74/zg7
r962kXDvfyIC7OVWlCjbcUvs1BsiTjbsvQ4//fmNzwu8ESWIyMFidy+C3dEMpzzlX+6V2m4erw9z
4T6k/YGaJ6QeWRRYRRIuRenFzvsoMGgMawclysInmsgOtuc5cIRRNMlTq9lbXfkL9yHsa4Imomxg
xes4GwkQ/HrVJA76MSoParRoN6jZGI9knh2mPjHOXxvzlNnzaj2R8HZcfGOoJ5lrLotj4O8V4X8I
jE53urdhmfvvZPl1e/ASJfU+uE0U3xRGie5XC2/+G7Ij0E9VDdEDv8eWKf/i4GNt+QVF4seshMJ2
YyEZ0fhI7ngYVEbYYvtdr2mfNa/Qe7+jb/ErobFbBWU905gWtDoRyUngXO9CPFLwcy4z4wMa/uq4
QydXPFGGMrFCCHUDpxZhYbqQ1aNUlsjNHpc5yJjgq4oyIMZYUtyYwrECKwVShmOuarZvYJD4Gedb
UgQorMNXOxMzishYZCh7ehY1jQl17HvaDbgqHnJknPFTEHX9MuB6MRxnJImWAMa0huyIqLW3unJa
HKtznds4FakDlCk0km6P8p42EfGVDldOhOxFm4GZ2WVdjCZxXeklxmfRPO7VkiaWVODDQoUS6ySO
HEzvd+tRgd0tFtVWf4kwmBBqXj7ktacON9c/+hmBCc3Nd4Y/tx/JJ7H56SHCawRXFnXMgsWI8UoX
5YQguYtfQhFZKDvkVq77LbLbwRBX2m23DArmF1mIwXXlIjtpt5OK10GT9P+VpSHgMNYTotckWkWf
iBcjNJ0PntsKcm+1SvazWPAabXEtRLCn9FvbnB+RmivFHpFrWAHVsBGtnXWcmB9NHJebCHoWwbm8
RP4K1wbZT00x2gyQRZnB7Qm7A1aPk3x5l4w6NvIq0hFAFCy7/oNy5BwTooviF/yzCHvmbiqekwYX
hL2oMaWpa4mUj113gck+lrqydQTPTiAQWkpzssgkb5rV5WllXZEYYV0H4BE0v2qgDCQg1H8OefJ1
jM1vTFJ9vb4B3kmmp6eeqBL5ObRnKIFT+DldoMpFGGaoW8x27AGJKryIq5s5a9TqUKcdNcM2xkLN
x5ESHKOplCOwWKWYxb7U+87yO6HjTRJHTv4K9A0HO3vq7fDJbka8d8OZaI3jnQJPdnL3cwJlodjb
s4bVoECcBttykLHPCYSV/sEQ3kJbda7afYfM1PJpqGIjedJjQ0A4NPHMm+MExl+hzAhCqmGG0JQZ
/RcNkfXVAimYwA72ZnGX6Xn9c6E7jgp01NMwdNyePpM6xrST8YosHxNl7t+KZYzY1JBSUUxJtf4V
XoqZH0uW+JOdy/Kpp2VFdxt2pfOV3GMa7yzwlqj/gAb5PkwjBX0Hd+QHzwRkTXRQlH/aGJ85yqtw
Tjn10ssXSx7aGBAPjwU4RgW46hLTVHDyofIxNUb4g6Bi/FbP2jztYyMb2luttYcYek6OeE7UYAjd
L2gRHScwrc2u17gL99d3wDs442wHUN4H40L3iZTtdAe0xWK4PR7ngZHq6PtlkW4Q7KtmtwvtBhwj
njkOejxjfmMJjtNOm23rM0YOS3nUY3s2cBhq9B94dvb1/Wi0evE4y+UAK0bETXKEmdwD9Mys9bmb
CTsMgcLwTs8KWIxcaTgZ2mpYVk84ufUPOBWIae/WRir8YkYenadPcf7r21x5xlzP/m3YBTKR15fg
/K1F4BMNH+IISijuuq40w7B0SlNkgTVX5Z1YUFlLI6rKmMR6R2p90UbCKs/UasUpGAHjgDwAX2Fd
6hunvB3HuskCvYhjDe0krewevDxfjtfndR6MYWFAWgzfm8YiVbvTL2tp0YRcvJUGOOF5D6nTVoh8
tt2TaHWxsYsuDEWj2JDgDZo28DZPh8L6nJKdhYdbBxLtiM4h4PPOdp+pzSgbbI+zMjF3OgwIWdyh
D0BvehWRhXoEP9RNkiA046H+UA52fBfRiPcep3GmBWITdhDj90Df3XSwSajypEZLSbUEVMnFTm88
wsT8MUzdBU6i1RvPXpYPBCoDqLQ9OwVv7L5vWgQBFC26Ne3R+jPq3gCXThtQGqK2M3xpMP+UMO+F
JougN9z7qtW1n0XVGTZ8K4qheBDbmwYV53vV5uC890fBiNKLO13oRqkADdZ9ESB0P5f+OHmD9xI6
2P8qeUsyrLjjZG183Pfk+3TDStwGoEWacgA31tijpMg1tZumMkiVzMO/EuvFY5d21odiUNQ7WMrW
TZFU5Q7xsuE/U4mE8Fs3aX3PKK0bD7W4nYXA5kNbLvqA+K0U8faKHJCypg7lTu9wv7y+88+Ddhuo
lErjD+kbFB1Wq8RFRSQDGk6isdRg0ZBjrDpghxiBZX6LfuUxn81241hfGhT9C8g5SJnTv14dtxjz
D3sZ3TxgwzjHqTdQw+rLfd1YtISdtvjQO3EfXJ/o+bnzEIeQ5hGa/GsdMoS1m+FBnLYBPIw23aHE
aH0unRxEWE297/pYMhY83QUQKiEdgQRzeSnWuosmnEGUmLoqWJbaO5DpHbwqDyDtW2RBhfdYRarA
A9lQv18f92yO9IGZGZYKlkbOs5Z0EDZXZT1PTdAK9zP1hZT2gpmZgRiN5tP1oc5OF0PR7bUcG7Vy
bvfV1aK4MzSxGXdfROKy/7DANY8Uk4o3ev9UZ5xo2cK7rVtewLpQzKPhpaNW4RGJnR5nk3fAbbuq
DqSZ9UscFhh8ORmEwLprpmNhaVJtJ+75c16pO3qfZYAunLtxpZ5Vj/kZFgEnDhoAzYiYV6CjIh9r
lAniNojTRPmVaqPrg7mwD8KC4EWNDFtis0oVAwahm+8GFTiUcMt64545X31ajpwboH8u7Yw1PEzQ
dVIXaxkCNdfEw9B6y57Fc2+1PJpUfgXizLvr3/tsS7OdSdalcgPPMJv7dPm1EVZMiCV2EGLbdJPr
FDYhy6THIpqXB8sr8FcZ0LamV5hviGucb2pUi+joAvUh6AZ9fDryOBhmuyA+htvrkGkw5PThrrKI
Zom60nBjmmc3E9OU+vCcHb40Zd3TwTizioA/3AVuZ2Bjm1JM6Dq12jemPu09GJm3M9TojUEvzhAg
Jyp+AGwIL08HbUeDXj3eWIFLxrRXddj4Te3pNzmGmxs376WheBJxR0DwBOjUChhQZshaRrrXBQYO
8bthGH+iKjh+NTsner6+YS5sUbYm6lsoaBIxrjVRAPDnRT3pRK6x4tyJae4/wnt/i9PY7UHpkWlc
H+98g4JNki8vN66BpNnqQoIfrMDh7OnfKFP+ywmzWLodu/bOxRwQS+y5wMi8pbG9V4Tlvlwf/Hyy
EHkhvqlEWlIKcBXUxWnn9SAOiYu13D3GHPsv6NEXdwo3xTOUyP/DcJx6DSqtBH6tsS8UKLDZ0oo8
WLrFfDCXTuzmhiaaFTnZ9wltgcP16Z2fCsp0fEZAcO9x8mrXyDByjGub6XVQiuzBnu/Ucgj3zTDU
Ow2T7g/lbGxBqeQHO3lE0RpE1VaiWEAkQMo4PRUFIc8M7JB3cxCYVBYztq+TAmm2bWqf9NeivkKv
tjOr/N6usSe9Pufzk8LwbCbalFJFbu2nVjvCc2uzy0EH6dmTUrtogrDB9h5NlI3b/NLyIlpCZmlT
OwNadzrTqHX0iUQ5D6ZZG+/LjKQvzPFvLuLCfUMtaQJIuakNfYYRAMAHKoHwi8Yvjfk1cgs0kLMo
i5UHdjRVHyOpmX1cCroggKH0W2sx8FNAj5UGBopiD0meDru68Kw3F5sjf0Gr/Of1BT8/wGDZqK5I
8Tg4BNIa8u8CFHCuqBxQNg28Qq2eSwH5dDDIQzSzQIzK7eKD0xnK3qta958/tSzuoYYIZ4Et7q22
d6yUpSuwAgnUOsu+jB0lFEuvhtskcbccg84oZAiS8ZFBJwEqeN9Xp7O0ejz6yGIdLKcc78ZCwOeR
3tGCuWyn3OSjZeAWXw1uMKUGJBErhNGVafmXvFS3cDRndxa/hD3gSYkUgpr1i478j1MX1uiAFgcU
VOnzK+325KPoIvyrCtPaeMbPPq8HV08yusDCEC+uASB5WhpTZNgzHnFz8wmoyL0YNfNbNmXFDaoE
4TNuxO3b4OjKzfV9dT5P8MXoY+skgXRpLfnD/ipsstj4JKWLGjRDZdHjJ/syUap+crLoZ1bqWyjZ
S8NpQCkIWbi+OGKnwyUo2epVWmtBj4rcroJ1fMSeg7bURFV1HGrl1/XpnUekdBkgEPMSoPQOGGx1
TyZeqQpbWbRAperzbHpT+jREdnKsYuLhncjHZhd6Nsl5mhXfRCxdd1UTtb7rP+OMeyFtoEywDABJ
ZAKyvq6jWrEKfBnVoMNrsPzcIW5tP6p1qn2DFgIWzpuseNqTcfUmGtOlG+DMJOp7GoE9cXJuLF90
h0N/aEJDW3ZKo06Wj2tMA+BaQLjZdWVj936J7nCBpHX4bl4MVQunhRRZ++uTOd+rNG4kk4lFJdNY
62WiAdPnVjdpQQW+XACfcpzPAqzZU6bY4Q0m9ukhQVhrn9vzFjxFRgp/v3o4i8A6J8amTQdIZk2x
7EEMDLhVLX42GbofVa59l9ZjtQGWWL84chQpHscXAw519rEwftLNNlYXv9T05VfqJD/K2c4f+8RT
HmgC0ayN2y3tn7MH538Hpb0AFwqe2Fqaf3JNKAijufgRcXxDfxBUbhW6zX42I/1Va1FMy2sYkD7o
tOSl6sEqL54oH00chI9tMjYbF8PFRSB4IvLmzUUl6vSkmrOdxXiIqOAkSu5Z590Pl/US4CRcZCWK
0ThiTJ1snJQz9iLrQFkcBXuiVXLZdymHvy4kqwjbqgz7xVfwldyFRuEdlTbzXkuzin6nDZCNtEbc
oBvV+QipuaTi3kS3uU5+ieiQeAR71gReCHLYdMriBt1EIGJFn3+bIww0otyNN97Hd1+p1aYEtscJ
51rmeV67haVVNyNgD3CwNXvn3jZohkeo86GVpkSQTOzWgX+ReyqyDPEUtGZm77FzdQ6OniqvoDgJ
aPp0q7p5RkeQ6yjBjUD5uHa4AE+/n6ZUFI0iXeIV++mHjlc6Hixi9L5MS+XeVUmoqHukV7VoHysD
9UsTZRdlV9TqcDtTbKXVSaKO3ZKqqE8KAoNfajsxnqlHJuOutIB7BNdvlXVEKX8vR5ssj/SZ2H11
UY9Afcp+zAR4vqR7Rsw8uRtwR9kPtr0VvJ49Cu9jwciCQy3JCGunsCm3idJyoCHo7vWvuuKUr4oC
+CrKx+GtiVRzBzQrZXvXyUEoThcsg70liLt+CeVvINGUMCUZYqyJM3bUcXH1qO9WxvJb0RIa8S3e
yH4LCPm7VWbq1jaVNYjVNpVRFaUv+QbBCTjdEC2ZM5Rn7k5jGeindSL2FcoKN+ARcOrCpghfiCpz
bjly+rEA+bvL5lk0u9oIp4/Xv/WFuUudM0mKA2x3FgWMHlKTVdQsfkG3hxn3yz5KzfJOVTuBqOVi
bKQQ7ySz9dwRgCcU0OBCQMM8nbuCiFjIeIvfI3J0q0+Aux+tau5osEEEHXZuF4IyzJWOAH8oh9T2
IzD0PwcLGuHOxNUIuSsjbREaCRXxNqYKeijlECMu6hiLcpy5bpQjgiDtDwywzY9RPhdsmqjuby27
t6aNq/nS8oEbZPNSyORuXgVRkeg8CyUgQSuzVHbdZGePwnW63QQY31+y0PxH6ApblSo4yBW4jERQ
6xixGZBcR/Rd+I2T/Ry8SQ1wtbToPDYF4ns5l0TeLLfXt8jZdUD9hXDUBk1A9I0+1OkXa5YIXBgy
PXgJmu6HcSlgALpZhKKMvuXEevbSyaFkUdiiFUS+twqBm2iZllBxGUrvlHssSSbkyEsBcc2yEVmr
7MNSdf3Gml6cH8mUVF+U3mXyz/965kLMo00j88o9nePmJ5CReN+1KvK4Uur8+lKeBU3MD6E8iTYF
bM9nPB2qTdn+M+pYe6eyq28pOrO+nQCK23q5L44D9wBdaM427YvTcWpMixDPhbtZhOFyRzGEuovH
wu6zJQlfjTArffQj6h/2WIxPsSZAruE87Zd2gbJE2DvWr74ZzSBD02JjBc4ODCbs8KGAVFM/4Kle
xTKt3kx6iK481UPDeyHpmw9wbgRUT4HUGkpHG+X4Cx8XILFr43Vk0sxcE4xGfKXspKJz31SOgyKQ
BvADeyE/Wrytj3tpamza9+lxRNe3epakApQC5wQ/blDxKZjNLoprv6+6/FgLTdlYyktTIz+XOidQ
2UHZn35kPVSz3IJAsR/ohb7EBa51pVM3HwbH3Sr8rktcPA0WejLMCbA/jedVUd0FFaCaqMXs4UMh
hjohHI/q+Gy8cViM+w6DmUdUrEYlaBQrPahZ3++vH5x1oiN/ANPkyqNfCZpmdTFUvRo6YYktuu00
8wN4K+WpbIvmRpp2Pi5iTu4mZN1iepBzEVwf+jx8k2MTAssyFMdpLblCLlv1mg1ndUr7qjrY5pCO
R4gjmGUTeYc3jUrudUclgm5yjM6TcwzNYsJmGfit+SdbyiZwNFT3H5olNz83gtLsrluU+EeE5CI6
pnB/Nl6lC9foyS9efa6oKJWoJbff45fTvTi2GG8huaWwXk0QOkhMv4wmofn1dbo0KI0mDhopA5tS
Ho+/rlHbwcqLXLjaj16Y/BFti/aWliEtVHTTEzi7IYiASRyuD3rGk5Ebg21JL5tLFb7O6j5BzYFS
oFJU+7jRvPh74iHI6qtdH6YfrBJNUMBfgCz3dTuat3ncZT+6xeqTAyT3eX6e0MtHWLJv8PAzRAnO
3IWl9nL9J17auqwHoY7MpmAZnK5LlaegTWPim3EqnADnvvngohB3q9Fz/zMOQOPVxiwCt863bHgv
XUigMaSKo1RdslavgJYmqpmLvMb0zOjRL1RRmeFDWF9cKuF4wTY//3mm0kCd7++irHIGTmnwKMtj
wND7Lmv0feeaKT4xVehjv6keijn+XalG+g01xi2HgAsTpaOByg9lCKkzsroJ0dhJUoti7L6IsA/U
zL64HfJs2OuKYh4jzdwSTr/wvNq85DJcgBjEX6efdHLMJqzCiIUl4NODwbXK+Ba9lU3tFPmFToJl
mJuE5yTgtKgAPawGqpGHCd2JrmxoSGjZIlL7OA5hdz+13YRuzawcG6XO/DCmobqbyqF/sOcB7n8Z
FfaOSkW8mzQ9/Xj9O1846QAiZIrIv9jSq/QlFR6SeoOGrCHg/8dB7zNfAbZxU7Zh9wlgnXHfptXn
62NeWnKiAahkss3Cc7da8iXL9RIvFDxtu3KfR7n94Chxs1FPO9tIoCbJRBEqkBcKGfDpKGltalOB
VKk/RGn6qGn7FK2oVGIA9VEbNi6GC4MhP4O2HzhlPvF7Bf6vCzNJo2pS6OzwWcvEB4eJvWxYwYmd
B/VuABO18YZeGo8bSMr9a7a0ZDidnFPrna6OjutXGLWD7x69I31R+0F1y8ZvkmkTiXy2e0FzSYog
GxjwKyCr0wEXGhSOPusMqCvQeZQ8dn4BNJmjQ4eZLFbEU1vFe2upUW/WI+TBYlgYuq8B7PUO1KOp
L1V6axwUjGmB5nOXBVYyxGWAq2v8ZwZq7WGzFjWHxkDUelcndXY/JUk9HnFH7bydEjn1lsrG2d5n
TiRCiILAhdDMdXfAQIS/LOvC9V1Lgfymg5FFrgfK46EUtX7UkLUMDGtTRvAs1mNYgh8qFLScuCBX
N1xuDLarDGA4NGF0wC5nGzOqvjSAU+iTt5HwnZ01ORjqgRbxBzj+9fVWCBUBcYvBTGkGd+OmDh4W
XTlHW8ralwZCDoQCIy5tvOOrx7tWSN4bpfD8sQR/bvb29KmqrOLL9avj0r6nkyPNoblHWcbTbTjZ
laHmQgDw153+kzZhbVcNeeUvCKrd9g3aV9fHu/CtIEvC8KN6zF21zpfbeBhhnxVwusqMeuNQdtV9
j/Sxtqv0qn27PtiF/cj9wdq970lvreMxwQBKUmy6kM7UugfNEH8WY0p3Zp0Nt16ZF/c5W3YjvLyw
oFIJHctTYD0kcqu7WCCQRnJjeX7ljhDmZgzjMxC2voIJ6dsy6puQf/mgnDyD9DtBLND/pd0hWaGn
X3C2Mgw5KPr6CwpSoNCLAtsLkvNmKAjwMiTwoxzHlr6lITC3TgNFePGO9tSON6g+bomiX5w+wZz8
OVzcaxQMAkZhNehxKGEbw7EYK0hzsrBbxM43YvkkuP6Fz+JHJi9jOAo/JB8Umk4n7+D4kS8xt6hS
hpZ+R5ztPGbeNN6ncIbfFnNRb5rOcHEp0QZjY+xLuwuCpYlvrgx31rGriWBKPzpwY9IQ92cL/eX7
JoGFVxZt9zIU6fQJj+R5i1n+3oJbf28Yo+wwkNt02le3XUcHAWe0PPTLNrLEByRpsuE7WH0EtodK
mbvKhzsrECxwvfyj24F196dR638pS4epcGcqzgypEIrm0XUQ3vL1OXQ/haE+tX5C9lMek5j29s7r
o77xMWHxij1rC8evCedYf1sKNX5Nx76kvA6EZPTN0UZu10QV6FDbFUrAADq88kOmzG2+SxeIhUGv
u13yEdGz8aZM1GratV1RfLZDC/VvYbhhvtEYO29SSQyAbMwA/cCP8Z0D8Ff0INQw6ap0RrWqFTbi
Hag1/rHDqrhrwA/vO30pfqBvg6bX4NW32pJ2u7T2ppdcoTWzyyNRb5mFXDgWYAbgaxNeIG1yhvUZ
XJEO3az7SVgOX5dmsuWTmI4fUoSNpcRyFG3Uds6qElS3/h9ymlAUZvPpyWjKuqkmL9X9fu5Mf1js
2Qelrh1FAdRyNyo9Vea0buBoEoS01PcSeLXXD+eFSZNyEAUTneNqvTbEzJCWbseo0f2CVbmpjUgw
ZJer3gFJ6uFxKAR0t+tDnj8v4PExY+HY0Z0EGnE66wr/FZrLteFXabXcT2ZT7PC/yOGMDluV3/PZ
gcan1MwgeL2duSHosT6Q2dDozNOJvEotReAM6VvqpslB19J/FcDiQoV+z12Hj6pJjLq65m1lUo2E
v31go8g8zGN8rN28+iI0Ct7/vogyNv1fcCzehKeLKEa9jara1n1MdLxsN1fJ8DYMpe0EtKlgDV0f
7XyjkiSisEIDkOeCjvZqNEck5BWxQdCYUUGv0vzNHjwsHLJUU49LEnvdvs8UOMJaVldvej4pW4/W
eaglsfMoptNAwP5znT95rekMkTkB961b9cOSL8YLm2bYmOilDSPNAIEdwxqxdPnnf11Kk4WbaZ1D
BkznCl0qW4TGPjPgL5dUnT4vHpfu9ZU9gynJPSMFFQzZp4R4sxpRbRv0spICylLtuVWgzfpw6IcO
SyrE35+BL8DRyu2s8JtibL6GNDpIO8rwe5Q3+vP133LpYEJJRK2FXh3p3Gr7dqIfm3mC5dXbMVaM
VRHfJL2tHqXlwsY6XxhKQzyKggDkbBZ8lcrNwjAUBx6MH6Za/mSm7guZeHjfRfPr9TmdaRixvsyE
2id5I/TvtfgHbm6YK6Wt6TtzW36i1Fa/hsQ/NRGBSNBRAgr9DDjBFIesibp5Nyetg/N6B1dqF9sd
Fk2xUw6HaGgqe2fZcG59rYGl/+/nWRqrEiVSENdpLp5uPFdX1C4fQbPTWG2wWgeiEKA9UUwoR+jV
fmNRZIB7Gp/I7Ua6AB4DW6CzAoiFJkrfDYZf4EhioANRa8OCwZO2xJ/cTJhwJtKo/T7nHj0AxISm
/wqXhuRi8t/5qjlV0dYxkB98/YvYCEj5AXmnZLSaP/2rVi3aVMUxL84PCCgYvwdMNgKskZRfPZzo
DoJFgS0EaIgEr4tSDcTSdxsLI5+e1a8A0M/VTbgO5GEt2xKXi9SgjPDlmEYIwjNp5C06SWmzizwl
iQk7xvw7Xdlio4N3aZfKSAjUHgBRKOWrSCBB2VMJnUL1wzKf7lSzTz/kqdp+tvpI3FEFxUurmCs/
bhZCwFyJ9B+jqlY3+ZyMx7Lt8heQPtWPqVLzO6uy0v+u75cLdy8WAOxOyh2khWsAo2sigFpUmerb
NSZSBjLkaJC0dryh73qOpZCqn6BUyHVhfXLyTg+BcMOqERHOYnWj26j4TSAl2h5Wxy6a6wbCqjm/
1mRuutSXUJ/SBR4hErDRRmh64RGgIQWrTGqRynrw6c+YbHN0nKRVCcaK+FXPkuarqSfJF9jR9ocZ
vOrG5r+063hvUKDi2eGZXb2umvRTrl2sRyxEDJ5K14kOw5QXd7o31be90YLbos95e/2bXtxy0OY4
dGA1UQ6Sv+rvp47Z1AsZk2/z5P2UfbC7esrFK1Ds8li6S57ADQ7DP7Yt2m8FfQETUL80byE/Vx/N
aLbFro/UApSA23+cigqDpes/8dJ3AMEGR4TePRgFuS3/+oXVQruJtwOTI0WNgkHU3jO0PMT/YHQ3
Hx1zaTf2+aUB2Xx0vkCIczeu6gJJ5g0TTqaaP+pVhJ9sI5KPGTRBA8lKO2l8fRzRoLk+yUtnCwSi
pIrY5B3vzbu/Jql0jlqbjdB8VZjLC1ZzX/DMnL5fH+TCc0sI/P8HWV0vWRm79UzfyxetdIiH0LYg
6udFZYEyZj//X5YRgCxWb3RaqTaefrdwaXn1S8ypUJ41igNJ4DAd2P8CccSG9loXb+nun5cYZB0H
2hrsAbhaazKRspiaUtYJ0XCiF7f1gKfinHVWMODFc4u50W9KHvVdCb775t8XFr4G9CUKHGAi5ML/
9fW8Pl0yp0MZAUQwrFMDJ9Q+a8dHCHTdxka5OEfOAc+SNJNcC36mgCQUm5vf77xobr9rhRZO93OK
oTSN5dJABwsZqSAyMKTydW2O/tVNmkCKeAH2AhAzYN7rKmRaJfkUuySrOmpXQSQQXGjVpXxukFs5
XF/V86YoY8FIwcINWS980Fc3Yk2vrMKiSfcX257nD/aYTvMTim1T5CO7wCLjUQ6YuVSzVnnIZhPt
87YrSWJzoSsg/A3lLTSF1h+dPh6+xGprbgk/XroqEASmY0s/ncx9dVUAYkowTw7xeIqgk9VaglfI
Enf3GBb9hu62bAQIl54ISe1C9keV8dHqSPUDkBNrpoSF6DU8x8L4MuLidhMOeX50p8bZwzvvN/b2
pdSEGiFtDz4Eeaa3mmPpWIkxalxN5dIO5Vc3m+M7s/Wa+QAwtQb3maKcLsZFGXZDUirG3dRlU7lT
YmCKOzLluPo/7AsSUUCWZPRkv2v2F8ADrWL3qX6szJVyVCNL6wPgzU32DUCz4wVt43T5oa+NZTrG
UQIBjqg+ZXnG3PyWaoU+kpuDj96pM3ZGwN61aGvzXrjQuQd4RfBnge6z5q32ulKQLXcqZbwGt4gk
1DHGdkVw/YjIi2UVqfJ/R+sUKQXc3dfOtrRVhxEbd4w8SSZu52qxvhTD8FFNG+X4ryNxsbIDZPcf
t6v1K+x5Ydv2UW0jVjAVxyRy0fygUP4zbcby5fpQ57ucoehJ8RnliOu3MAbAYHRGZ/uFw4PvJooa
sJmwYlCgHwhFm4LZEvPGSl4cFGSg7PMBoFtLNzSL6UCSxGWOZ6mngGFTiKcG4AYeCtb3SWHOt16j
bumjnt8fBC7UMUCS8UpyxZ0+HDn2NIbeOHjbJfBPeYNRX5lV64i0T3F0Khzxri/thdgaIiqdfgkQ
1GRn53RAtKqmIaO+47dCLJ/joqbJDtgrf4Fv3B1AEIcPGsp+h7TVjYdwdsRrV4mt5/KMuyKxg9TD
pSWPLAKu85wY78gJLTqbCKvWnAxlLalTFaXziCgBzO5mp+m9cRcNzvyjr2L9KV+klpcVwiPa6and
/FEr2/1hlWndP1jF1HxFrgFBzdiaRbXrRmX+3TRu4wVebrp3iWm1xh0UE+Xz9dWUi3V6+pgGFVOW
E9DsWSdai4XZGyht+Y7WTOrRLrTExf9Pr6jJx/jtgfSe52DgCssO2WAklV9RozBvr/+K85uGcgG9
R0obKDSjFHP6SVvd7tTQgCOopy3ESStNPnZojGzEHec3jcyH4bRL8BzlidUoCxaTtbK4pq/Ok1Z9
asY6V/amNG+uF9LojUfn4mhUwci6pBSNtdqmuJcOWWR7pu/hVdre0Tma0odFR/jId+wOPcLrS3hp
OIpQiB0g1ypl5k6XEAVASerCOWTpE/eH7ablYQjj5Fulb3pIXPhaSIhLF2ao2tyjq5JXj2meNLRw
SKLb+JeGcN+XOko24oQL14rUKSfoZmPQZ19dK4CPXVCVDLKotWLgvlBlAUW9GILP3C72bYGaxI/r
S3jpZjkZUwauf8fAOkAQdywdHDngUIFqiA8oIs1BD9n+E5XN6GURmpviODnNx3SO1Q9jN09fr/+K
Cx/y5Ees9o0Vtos5Ck6kQJTykOEyi7V63aKTFW1pwl8aCuV9+qfAGchMV0OBHewKaoquD3+l1ZG7
WcI7ZWm4oJR52aoNyP/Z6qYB/wz8johH5oirxa1pGtZeXoObUMbcONZxbjybVrcYR08rmmzvJToK
snafLdONbk8QaoHVhsU/t2yozGnAkMmLwVOYq22lhpHZ0pdm72ad/RuiZ/GTpH0ed6mhT1sZ8aU9
zAEh/QazS11kNdhI276ESsFgOaI442KUj9pE1Btnaufrrhg2+LKXvicOe4xFWsqztFpiM0qSdNRS
B2iKo2h7VA3caaclahICARyrn9c36nsRa/1FHbqMFLjIV0GPnB4XRAwB5w8cUdJ1/mlO09D7TZ8M
YLTyXH9JlkSYO+4rrHZg05THsTUovZQAMPN+jD8q4TTur/+mSyuAuSVxJMQFeF7yi/x1ghfUEaMY
nV9IPObwuYja0a9ppkPLtrTj9aEu3YLIEbHU7GbTW9OlXFwCkpwaqJ+kU/sjpap+VyPbFm/c63IR
V4tM2V+2V8kiwdWuFjl0BBadJciY2LLw3MYyWf2Noi9CS71iGLtWKdQfKX7fG2/lhdMKAA/YAima
rKmtnhOzMkRBGOD6U226JaIRcRPExJVmgBveEu2EsHGR0dU6eu3bOcfEe+odbeNHXAqyuC48GHtw
sSUR+/RzNstcDWh9eX4dpg7i3KOiLfvWATa8q4dF+RQrRZH4s+1E2DaDTInQ27eWaW8lffKqTsvy
n8jz6jsYWxZwsDW8oM3BcaIdjrxG57tqB8HMEWl9qzTxBGzFqLHjTVsgnv9+NC0CVinBI60w110R
JUmMbmyk8s9seHva/5hO5Ory204bbaP4fH4GMDFhJCAbtDiJp04XrZuMuRrDPt7TGejvnQQVGrQS
c56SuNzYnOcXHEO53GyQ5R0IiqvNqfVOVouoBTk4Ds0xs6VYs2uUx0zgXgxSYwsEc37mqKLKYJtq
KbDQNQBHIafCHylV/NJDRTXCrH7nDukWyOl8AaXXpvTqJU1ExkP+ir8ukWZJyrzrIYkoqC1TKs54
8SlRPRp17/3ztmAoqgDw8GUKtQaoefPoYoM20xitQLS09TAAYpEKJa5RBdfvq4uzkgOxfGA11vD8
cDQwEPcENKfQDoO8qBofhT71oNdIm10f6nxbIKP3nvfCeqIPYpwuYDpAq0zjTPF1PUfGL/UscUiU
UIBYcp4K1fxzfbgzHVrSThWgMMEi9XWoRatrQkXgGPUyYH5LxnWyo62CNGkf4seKhwCqmGi8q71s
C8bQfyGvtd6w63tL/e6ivIrNimOIfud1rdVAfkqH6XHCLVg/ooOGLc9uqRq8bzZ+8nmXkC4AiReN
edkrXBfoQwLJgYaI4s9hZb/Y7Ty/ZFUy75oBQ0J+2riPPKe6sVPjTkck+SFKUCi9/hvOr3hJEUCD
iPeLNHaNKIuFNZlUl1AjnmyMKSuJUI8bPUjboqIMVuu3DtfuAfnt9D7vIFNdH/5C24bxKS0xf+Ij
kMmnu8SJMbMHBopIf+ZKCBjsHD9FFv+3bihYPiDS2u2KKK2+x0JrP8XmkgSUdcffeAq0oNyN4WjF
mhdU+TiGh9TDSO/6Dzx/efl9gG1QkCNvPOtkvpfkUtVR6OF57sHMwoy8QItxKYqHI2ITYq91Rbsx
qAzRTp97emcaUuF8Fo7QumOX/w9n57UjN3KF4SciwBxuSXaYrFGWboiVd8WcM5/eX82Vmk00MYK9
sAFhVV3FCif8IW4bfNHRRCbLMr4FVVnyPjWDr1ZW58+yudz1cTx7iTREO4D7rftBaFegrkijipD1
8nPUkIHBa2Zo1CoKygaJavlOHtj3mlHsFU82hhKNaQJVdLfE7rscSorUuJh1VhaSM7GaNaZAtaZy
nPyxbPK9fbZx1BiMCA0WJuY6zmqf4dAc8w+PRqhas/0jrsrOp03Z+3I/y8khU7PwN6o5TnAcdbSp
YIQbjhtNxZ5k09ashRAhbAZmz21/OWtHWVIs1uCZYkMXh56jTApukFFgPbS2kZ9ub96twdi8tJIQ
sSFLXw1WtpYS9H0e+k7WW1j5yRj2uAP+qqDxEJzfQz1sDSeuMs6ywKeuWypDqcp12cDWqJ0RKIyU
ld9zGUguIhXdt/fPjDuD4J6yGzHOKsmhhNuHDsAXT9LJWTPdys9JG2PBMaFI+hdD0f4TWlcCYaxe
frGgHSsUrrTAC6fEwWpi0UKvTYb8Pykx997MrRWk/2LC40XSCmmvy7EgtXc5prCBp+vh0PsFhPLm
hJYztoi5nXfvT5So1IJkRqANEBr75HK4VKv5YKMUeCoObk+ROaZemSEyTmSshTvLuPU+qwBRBV6P
EhWsocvBYhVRnr6NAy/RqWQ88B52XwPDlD5plVL8XoK0blHsqfVnUlWLSjnCtjjJKXaFos0y/a/H
xyDgBgwnFNMJJjCJMbX0pUdp/t/bH3zzlwpuso3QFre+vjo2+LrNEQok4tjkFToGmQ0XWwqq7pDU
lv6RCK5X3HCJqpeqlqPZn1FhPEi9Mrhx0PbPRoyyZYzpMzc0/okHvB+Xs0UZYw9QsPF2c6z5D7A5
ZH/WhKWwReWsmA2CudCSDq2TWo/wHxzEMkbtQPlT99ESxN+5HlrDzVpII7cXaiPCg3+L8BoHnpVa
0wDCOB8dPQHQV7R5f2x6aQD5zrMYTNMztJH36nER4IFG5VmC6we3cJ1nNMZM3dbh6sSi+F5FK8rD
FJwQqc3GkzK9XxREDCcGwq+DcdePcL7IajvKWCAmXRcfG+pnBzgP0Z0z4VBQa2lV4HVg9J+XIau+
hZZT3EXtYN41w2Lt5AfiGK7CAUCViAJTHgfxd4WrRjugR/Ra8rRBXe6F3y0KtXp7vv01N3YTST73
NqEzB3WtUUDsIzlhoEZ+j3/jOV2i8IOUjA5SlHnl5QAFjx0/2p07FMNipX+vMwNfFxlOIh7xVtEi
X10PhSb1tjYDutEqVTnmmHJgKa2gKNdEum/UhuzaSI7shAUb9y3cLfrdbzA1pn15J3XKJFR9SF1r
JbAOoENTH6M86xCM+/ffRgSCGAGVTzCKnJZ1qajhEnc4iZGvLM0Se2A/zK96PU73jS5HB9VJp0d9
ihcXmWLKAmMKraEL4z29h40Zk/GbpM42gSUl0MsZx61To9hnhn68jMqpKwkoKZxkv3oCtb0bX2R4
q32rC1UNICz0+uW1mnWMBZRFRz+CE5eVdxV95M+NKXWnIk6z85C39fcs7RzxsBZYk0PgvdObCqZI
ZgT/9DWU6KmDbrKT8GxcWnD2BM5B/CSKaZcL0ABy0LUEAIXkxL+1FnSJFkb2wcyH5FQ67bRzR26t
N/kNmSklWVghq4B6qXUQkJWKMctU0Pod8R7hfq4hwUS0Rv9ibpQ8QV5R96U5sxqMmmqLYn3PYGUr
k7lOzqOTJfZdWcCv9RqtW3YG3ErfqI6AMDfocXE3rbYTsBopN1D08EctUk5Dp1knC1arHxjBCfOh
FzCwpnDxyO5CAhC3wnH0pW0GxW+RZbtPNLQqh7BCvG/Uf9y+zrYWnjwG0hI9TULS1SOe4KA626kW
+6Vc2sdkMb81aLL5bR+EO59YzHG9zdErJlrDWgYAuzgGf1SKqCrKi2VwiVCTfjGjLv/V4fBLQaHs
Hp1CMV8NC7a/Y0nZh3dPkQYGFTBoPnz19VkOJFMPgqAIfalAFm+aFuwB2hjWvTb8RaQIih6QCs1Z
QY5erSawI6fvqjr0y6FYTgbm7A9mBHEpbYs98YCN1476lMbRfGv7rav3c4Aafy5mZYdK8KRFofZU
lkv0/tQIvW4hmUj5BWDsakKwg6KsNubQL+IhxJSq6Z36kIzYz7exvNcl2LhzOJZ8flaQLsE69NWG
DpROTORC5dp4dPKBF20uptiNa2do/EDSu53dvzUiMYNwqhXM+TVlOC2mXC00rvm5LoOTVS21D53x
d2Rq4QO4oT3ax9ZwJH2oagh7G2yLL49AE8rLUFtG6Ld1LfldregH7qHOjZbI/pK2dvwXX09kEage
QIeC9HA53oKYT9CWeuibI1FuGlCBMWcc67H8+oukFhQmpqcygSAp+2qjFDUehoMu7LrqavHjoGw8
K4+N14DH6f3RCHvkzVOXKwtK7+WsrKWDclVoGfLF6uKGQS+d5RD/hwi/oPfXeSgvMZiwrgFrsRqq
jmPHKhY98+exbl80NTfvcbUdH5NFGnfeiI2LmLaASVILHYC3afVE5LWdg62PU1+NKnQD0g4JJr1u
itpNh2HaWULxu1d3sWBcCHtc+AdXSEtt6O3FojHmp4ZcfwXVUj+04a6+iXhHr0ZBv4qqNsIqVzw8
QE00pOIm9VsInqc5sbHLqJGzGhcbByxY5a7VKCixplP+KWqs9xoXEipD/hMUNrH3lbVfYs3nrJxk
TP3ZjMYTqNXXPojzzwiAdnfllAQ7e+VaxRP1AarqusVwJHxrAPRELyLTlDrx07whuDC7QKc2bAaj
PwVO/tRRTzxLXWEdej2uX8AQFp9aAHiPYaHrsVfmtfaPbozx/26/fhufmmoeZlIAJSjorV8/pVCd
RsvLxF/iQQaTKEEvidI9KsvG4842orsNjB6RiXXLLpgJonosS/jUM/BQoPvYYaokJehbLKl5mkbL
fDBHIhp7suq9QvDG2aGOxmVAakQ1eB1awAiZgUikmZ9lc/JfYUnhYzjW5n1sFzsFta150jIHdUUh
AUmS1TWn9tZQ8KFBYBSNeU9ekt4RC8gHavbaYUSv/zEwuuREEKCfb3/HjbeD95e+jUK5BQCaWIM/
wqe+jeTKSJgjfcz4d2cY7WGctQGPYaNuz30+7iHAtqZKxZnyDjOATC/+/I8Bu2gx4R2BcE57eTjS
9x3cNomhx0UZTqdJbb8Gw1K5KlrXr38xVThqClEpcKY15p1kJ0aJh0XWEYlwkbEev7T2/HOWp+lk
F451d3u4rd1D2YAuMLm14BKsJjoD+dGTCXmAwSi+T40RepSb8eOKOvX37aG2PqJw6ybUEBHOWkW0
KpALLBY589WxMOGYFco/RZflHwaFDqpmZs4OSuv68FNlozwDsYqCPg/Y5dTiZmnaIZXwOoyX1MNZ
p3xuh2VP3fN6AS9HWYUZ2OelRZmhRtComfJlKApqa0rRfZhGWgbvXUCuGFBuvCh8KNLlywkpUjO3
UbYI2GhkfUKp9ae0lObZAbX+kBXDHl73+gUT3XoaL2RvgITXpUN9NJQ6lcPCt4VRRkmS2ropJLVn
eVoalF/wLXaNUeRuE/6PPGdp3OzEBddbhp/gUBugjw+w8g2H98cxrAIsf2QEgXwQbnbrq4VefTam
tr8PNEc6ZSjUvFugEYscIZohei9QPtZR6lDo9FlsRpTpph3SKlZOix05NKD0PSmErZ3DYJgm0/gG
giEm/8fkWr1qqO/UhY/4TEefmX7FE8y7pnezwHB2sB5bhwG1A5HMILRN4nQ5GEiwzg6dEUFEHcIr
/aDCxWc13gsDxBNwGfWIGYk4jtuLtt3qNKRIKaLdg9pXXLc6tSlzcDNzMGlPL6qfaJNznGc1O1Rq
N5/sKKDbH6jBf7ePyfXdzStAHw8AA4XKK90l2Uoju7TV3B/KwXG1kUyqAApyhyl94gX6NN+x6Wdf
nvNhpwi7tV2FIjbBFUkHEJ7LRcY3frGCirugS+352Ujm35mhDrmLzKjpYXwyHm7PVKRM69VGB0FI
7PD4A667HC/JwCiHMuPJ1vLvqCx675bFWDxOUWd5CDFXbh910Q5VdGt5BQblzewO2vJq0BJxkjrr
4sJ3dLpCbUA4hSQCgiu5kT71vZKe0tiJvypSH76//mshGiB0hlGFEuXYy/kWcdXRIkIYVqr6yNOk
on2eI7yBOpSi/KwwSs80k3knTd7gBPEY02mnG8KWoh56OapU2JU5OIhkUpxFMalwpEz34szUfnJF
hN0hBEBS3Ekoh3ZuYwVYCeGU3YBHHoTYajuqe+AmsY1Wnx04CEZpgqEM4G+9DASBfSKj5bcYjeLW
qbXcI6uPdpXaBb9v77DNyTs6vT+EGmDerCHcRhW2ho6viZ+l5uhXSZ5WboRwQeUSyfKgGvHwWI7R
8g3EOVEYCePwOhthf6r1xPF2fszG7SJ6O7x8Dt0HjE4vv8ScdjllNLSscytCQLFb8h+D+BWTEsRn
Gwdpom47vzNQIPFLR02PjanvsUo2LlKR4QBPpsgl4qbL36B0AZLlEr8BtMCIIcKAS3pbnt8/U/yT
GOjNOBbpustRuC1zKUhJ80OCP/mpjozxSbdnB92CJmWdiZOj0jUIRJtHyYyjr0GWNCPSKzp55u3f
shEG0GoWfh4sPFyI1aJPiTRj4B6m/qK01X0/qvY5VfLxviiBiElaoN2X3ZB5KD30Xya4yjvXzfVm
B5lIQ5iGCCEA5ZzLlZhjHaPqATmrZc7BQmMJ6E2aFLlDLzX+7ZleX6dvpBI6LzhEoTwn/vzPBznr
qynGVtcDyefA5FWqr0OVzn5QT/mdhGvLN30y5ez9u5p6DgoYEKFJ2fm/l8N2ZaNMmDY4+KV06rmF
2+OnENKfIG+NPoauXG2LqX6CX3GeR7t8UKY23/kNV9+YhTVFW42XEzDIm7jXHzOXsrbNOk0ZvVmJ
gZWlMaBQ9ADKDL7UIFmuYi/Gx6ic445CfTMVB8qv2d07V5/fQJua1iVpCAnt6kOPEvAKFWwPEgRG
eJ/OXXmy9Do5RIlkvY595rjOvGumevVivw1KXxbxAyEzuEp/WqXtwqGqEDKUygqtk6g/B5XeH9o5
/yaFwXC6PcfrMokYTyjtQCsEVbEO4WFoDxrSziPCmrnztczM6r5xova+WpbZ11CDOneOOd4TMFgf
mj4JXvFBNc595/SP5SRrP+uwm42dj3/1oIt6IsA6WvQiblmDIrlOUtQWmxFoqWQfi7JSsZIvOk9v
ssk1nHT0UgtRMnXAhvX2clydbTEy8g9v9RmC9dXON3D9dHoQAl6XOeGhburGhz6feLPV7GEYNycp
CrTCk0eMeXnIcjrEOuZ6g2eZjfSM/KLsQuZVzk2eVMfRcaRjo9aNK9Pt3YmJN0dmSJHPE+WvhWcc
cykkp2KStjFA22umWnkqQI39mtWlPJWK3bxiYtkEmLvL2k7Uv7XA4tuCUaCfy1tyOWu1rbrGLBmb
+GVovDLWtP/1c0L3utSddK/Td3V/kpTyQOAUBmkHcOLqBCOtMBXtBJPCzqv8tAwRQMwYY91P49iO
p1LL61dr7jHJvL2LNoclNiHzoE1/JaeJhrzmNFM6QKHNl1OgjeZZLSbMXJMlPjhvRi153Oxs3Y2v
irAjOsCgEYBhrW9M8NckkiYihm3aJNgtN72Pdb3m1tCyYBUMwb+aNYZ33ZIMx9vT3fim0EjQs31T
aoEXfvlNaZErAwwCdGwLubiD8Z++2NqY/adUirqzdTduR2q5vIewV0SHaHVo0rnWOqLdwSMERJtm
wHYJm42qfcx6TX8qyrD5cntuW58SuVwKv8S3Ath6OTdVDdHDaesBN8xIP4TJnN1lmoOehlw0h7gJ
UAyc4uK9TC+27RvagRIYN8T6TuY+thVg/ANIrGg6BsjM3Y9VGz7A+I7+4tvRiYWlg8YszZtVBUdm
OU0O4uA1yKCe4qSRn+yxyb3Y7oMft5fyba0usgQxLehkJpVaWqXrqnTXGpg7WOHgSYnSv/RSmoCa
5U0xPEitTuQirBg3x1lXetOtJSf44YRD+jHTnWB0kzDpYaDVKTSUQFNnH5HN7IMmqZLhFaMcWfdd
1lqOL2WB/t0hJH9Kiiz8WaP5jwNgR5fBnSkDvxtMRj2WIJQTB9+Th2p1nSlpW8nR4HCV9on+2Gtd
e2qdIT20itM+AAvf69q/WVSs1lBIKotNIU76GmtpKnO4aDUhZwOawsYaBO/4/yiaZYabZMEY3i/d
mP6wWMnlPBR5nr8m9ZyNPsVTRDV7K4g/2EOQO66hFkh7UILt5m9TNk3oWBhIGbtLvwyfskEZd6Lm
jZMLjkRwKDm/3MSrlaINm5lRIE0eCRucc5zown+b3qhxpoydKHTR8oitnUThKjPi67CvqdGTKxKz
i9/0RxCp4DfWjK2CZVo1V6+h4/zq1FLd2dZbg2DlSkVeKAhQa7kcJG+XWOlalZAhyno3KnQTMkyR
Hm4fno17iKon+DaQDICa1kCzparsWO4kYlFlWM580uFOXzqhHhDO5yVHwzyNHGfnSdm42DUaOJQD
hVsv6cDl1BJ97px8IQ5Lm6b4PcxLtBwDydLoN6AAtxP0bc0QEB3aNuwTot9VFUcellZLQiL+qoqx
TctnvXrtEJ771iD9iO5F0hztJjRfb6/rxqtJPRlMOw1lFEPXaK+kHZWxhE7iTaXcdV5YmPFrMiP/
OGDOi8RZZqSPsp7GT1k3SjvfdGt5QfEBX4TQS4VvtT1B68VK4XB5iK7goW9mOTzR82gXQQiUxp1H
ZWufskEFyx4c/xU9o5CdCcxSNHlWUZg/+Oaq6sqJuVdx3JqUcJ6FGQO8F3b25Z5ZHKduDPrxHm54
M2bLVfswTJV2j9gGko63P97WWEL23aLHS21z3aSfeJ3luQfm3FPj8o1oItxpFbl5TNKm/YuzINTl
ebiIday1dEeBZCS4RgwIGgX18IDt4c10eu9nWUl2TsLGlyId49Kmeyuwl6tj14/LiA4pJ0GTESBv
Kz14SIum2tkPGxcyBUQcQeDTCdid+BV/XI6aXnRaPo/svjqikzFWikX30Ohy1xiisr6fM9PcCf6v
a3c49YEHJkJFwZBa+OoRoHRS8yTZAzprVSwdON3yf1Cm9Cd0nObfePmBr1CStgJl4Uy57KdxmJ/k
WmpV2HAlYlPv3j8i+4VoIm5WAsvLJYjyEKBVkXB1U0Zxk2m2wAb05WlED2Vn6htbFeQWLx9JF4Xx
NSk5GSc1oc4xYOlbmiej7cwvfZ1oUOXSbGeojSvNoEqn09nksAO5uJyVSdmtb3osiYDw60enz//t
FGN8lix1ejGWVD7bNb4FaOxqH969nHSohWAIloJCzuNy4LhjGQONORrGHD2HWaURTsRjlblyrs07
IhtbC0o+IxTleTRQJrwcrLegJfczUguF1aZf0gTysyxpxiMw3eTu9rw2TorQtSNopSwDPm01lF4b
ZiVjSABHUxqf51ZRj2/o0ZYd7mvNuIdL23gJGc8SDSuEYUGDXk4tddTWqRQDjduiH44hFTJXGuov
phJpZytzprtC3vXdEidvFVdyrfHtCJcwTVwDT01JRsA0HnpvNvQ0d0N6hK2rz475HKLpUbmlNuTf
Mv5d0w2ruvys2mm559u48UmptgEd4aRA6rTExv7jRuqdQIG6xzqHRpr/L9Kl9OMsO/OTaXfxXuC+
tcYUvehx0ltF/mm1xmZj2HGoR+R1GJjf9dpkHKBIDU8Jrty+EJsD0J3t6YVvLfKfg642UqckyhKa
JECVWeAYtljzXbaEsIyj1MK1PIkfJLP4Nyf5FWpvf/GC0Qil30rnGmGaq1Q2lY02EqMj7qP75ahU
R+j2Ek6xRXu8fWK2viSsD7oSZM08Lasv2ehhSC2J1Z2iYT4rBXlXBgvF7xJT2RnqjUCz3rlCTYue
NRyBq4ADz5+i6VAf9KzBbA9LUyUPi6QmD40SpT9LC+0C10nq+mPdq56R9Oe+ys3azfUmhsOQGScR
vBNBL+a/OCEsCTl3b/wT9Wiq3l4T8XHXvxMqnmAcCT6nuXr77GlRTWDcaN/NhfSvNUWT6uIKXH9s
K+jfaI8on24PuPERYEtwZfEhWJp1GAFmvOjShOMEMw2rSjtrn3JqykerCZdvfzEU3CYBTaIlszYw
0Ebqfc0g9yhWN9JHrUjBQaVzzr1VD9pOIrnxvPG4gNxnFQmQ1ik37YI6L4y592ob/WlJo+HYcs4/
90UioYhZVOcKMKXbTBj03Z7lRlzGyERlQoWH+uUqLlPnloK3MfVeppnSGftT03MgEOzsk2spJ0AR
1BQE3MMRrF9xdf1xDdYVmcais6GlXM3vzSb9YFn1eBjtUDrooRR8HAcncScZvlNY6Ug9WsWed9Pm
1hEeVUJdU1RQL3+CM2t6y0LwGsicWj20dV+ySXHBDc7+7UXdHErU+JHUgMC9tsJqQxmaVGKzS53Z
PuMmkKLhmSpHbpV3gxPEwtKmh0UkBLTXSBpbDrNooSnoOZUVHOKBclEXqeEpjLre68ifkRYv96g0
17zMt1EBRiNuKBwmV7tmiUw5jwqt9wa01I9LbqUHZAeXZxs1ujPNY2s+VqVeH1M70bBXLLMSMG4w
PAZyNh41NRlPgzSizGeFfXTIwHH4BeiCPWHZjfdQBOai48T/cLAuv3jd2GESZgqnqg2Hlz6eE56J
0rmHF5h8QojR8U06jefb337jPaTLR0JFBMd5WqNFdHQSgFKxzZp+Gu7gmzQ/0mSZn+RlSU5Dn6eG
qwZ98Jg0yAhIUa/u+YhvzZpTJlDrGnXO9Ts1JR1lnYioR5Mm+5S19vTQhOR4oR73fi3htbGoUraD
ydm6RsQ+QKmAmhR78XKp405t1ZLyvDcYpf0U4lfi9uG45xayda7ouVMtEjcJ9cnLUSZdrRAO57LS
67o9KFVR/K/O2/+CpO52EslrMS2B4iLboOMhFFrWAIQ+YM9AzOu9qg1sF3FJ6aUquu+m2RXPqhQW
9C511ZdDaUbrtQCzL5ctrvC1/likefTj9p7anLfACIpCGf2XVehRDmM0pKp4HoygO2qd9AvV2eEz
DZBypxexsXl4ggyUNqi0AkJeHZmiTVVi86DzUqeUQ7cteumuUJNWd9EwX17iptReMbnYA5NtTFCg
6KkB4nGDGM5qgkvi9EO51L03UZ77qQS17U5GZ75M+bTLft+aIpryIFapNyNasIpZImT9A+5hMp9e
1o9VFU1fEDOhMKGOZi9IrpZv1UUbuGPXdhhfoXx4TGOrvgN/XpwcvZwn1y6SRD8Meu/cOTEdKD+U
SukwGvX0F1seeB20OYGtJ3MXs/nj4awypani0cEMOaIImzlR7GdJkDyaQ7PHjdr6CDr3BVWutya9
+PM/hpqkueylumJhakhz8VQFv6K+ih9Mq7R2ttnGdSFyXBERsKmv5LeaOJbykOHomrBiTmvmByXo
1M+3j81GdArUQSgMA2YHvif+/I8J1fOIM2aPkXQnqzNiv2PuPGbA5n9UU2c/J1La/L494NYKknwJ
hhlBE8ziywH12WjGudQ4PejCnXW9+6xIEl43cbsnxbY5NSqE8Hmwd6bIshopyqq6HhkJfTWCQ8hr
XhwG6BVl8nTXJ0W086ptVblEdCjiYCoGODtcDjhHeqhaNWtJhyUA8ChH3yYULO81fcC5oQFac8DZ
Qf4u94b2mPaB9Czx+p6HtO7l91e4iP0JVgW9iHRs9VnbemwGPB3RNhyb+iULcs2vcbKPXLNP9vyM
t76oDTab2BxOBoL8l9MGNK+R0rLOVR5GuYf2gHHflggnupqUTh9vb5+tm4kaATV7QCvg3VdFrklq
MmmheeWVCEH9iNM+/V4DSnkt4Wx1/mguc+GqdOF2Xpetw+goKMCLsgEMzNWn1a2Wv9nQOy+fAnxk
uzQ4Sn0pH29PbiMuEqZsQF+YHt2B1dnQ4t4y44ZREqcb/WBMZBc6H0TkOTc8CKbpY9Bl8eNY4k4d
GMNeHWZ7eBoTZO+0GdfRvxROUoC0F3dBDjO6mIwK0tusHbSl6+4Wq1vuO0PrTs7kSPRp9WDn/Fx/
WkCdnBoCdUB2V0ImzTjVSacDJ0iVZfkxDZl9CFDrS/xycqgM54E1Su5QWvLOFXi9f8l2+C/lYKIy
8LyX+7ewzbIsomj0MNmhRDPn8ofWbF4ag6N6+/u+RUSXtQAahpxKEiyQhFT6LoeapWzSkpb6CJa1
jXEYUbH4oMTYrbrR3KQ/5MZUT4FqST+nJSleaGOq906cRA+iBv69UgbpEelb+1MhB3tSe1uLT+sB
+VHSMVEfu/xlYEgKLbWCnlJJANunlTFcarB7LnGgaiMMIm3DjdtlD/F1veU4zJRWBdSOG2RtQNth
bm3peH55jpPmtVsu9gxIvTXbH2AOFdNDZiE5aUM1/IwWtDKPqbZgRnX7q1y/E/wG5KYokHFbXjXI
lrytLNhwgxeVQ31q5Wx4jsOu+qrSuP5Mn+bdMh6iyMm/Bz0P3B0U/MulXqyoVO2YMu+YU3bC4Cj1
owZnM5At5s6R2tjazAh8B6gvdtsaodOjlmw1GX93xnPs1dEQgmexTaSaij2CzOZQiKPBuye3o0J/
OSsp6Qqz1ikFyU70XNrCUSl3lOLBVPtdO8LNsbimwAOhR0zocjmWOlhZWFSk1lRKlOZhMsbKOZcp
pvayU8xf3709YOYKRikgaPq1q5MRRU4sDw6DVTUeCEGkPyfaEsR+NFq5r8xjukdBvn5rUNOjnEWQ
iU8nj8Hl7HgFYg0zYgqbADieYTmC8K64CW5Pa+PAiw0v9AToagLOuBxFb1LJ6CbSiRlR4MmPbHQv
3Cqq0/M8Wc7n2GzUQ1IF5V67f3N2JpgG4hNi9qtif6iaM0bWXDSBZI+eE5fxCQyHvAez3NojXLGU
7LjUwDuK3/FHYCv30HGoHFPg0RpQtC0g3hzZDy+m9ObfXsrNocTfhqaniP9WQ6VVFiQjXSlPq+TQ
I0pS7vNh+J/eF/ZODXSjRohWHV0SEm5OGgH75awk9CFEEZHLwm5rr9Hb8t+yWGw/q/X0rlwk81Hv
9I/hMCq/kjhevuGMtEfG2/qABCmcCVQvuJ9Xs0UV2+gclPq8CBaVF5rLckSpO9lZ042HgRYfHQQL
7TUaU6sjjiNaXjZZDoJzjhaegTG4G4w5P2il3T91tdNi1tdRh0W1+1Rrzp7D0NYnBTlKaxgMOuXt
VbynVY0WGQPNmn6Jk+MkpbWPLgCtVXPqDu/fPQA3Ac2L2IMn6PKTttEk2XlRYkJdJIbX1nPiDwZ2
f5Nev5tSyN9O9EEfCBo699nq04UdnedaBvSH6nr7Sx7a6osTJfldBDRsZ6duLCC7A9Kbjq0LdKXV
9ZLPnV5IS0WfjSzE1/OoPkiTNbr52Drvf79RWTMJzlEf5U5bbZVRDgbkUagmygsvQKx2A/raQv/W
pt4WelWKicztT7ZR+RK0H9RKEFwD2LjGMzS5kQ2yeFeLBFszN8+W0vjQS+OoHMp2qv9ndnrcAR7v
CwPaX2K91rmlQK9sA+tlSrENOYRmofT/7PysjaMJWBUGniN48TQrLrdSMhmhZNrcDlkx1UdpNNP6
2HcjrmxcGtV/pgGcxIOAGKlf22g0n1IsmXovyaLiWU9wOHicjMiiOZjl8qdOm9JqJxzZONSiboIo
PD0O4pHVqUIoZzLkOKF6AhjaNykQeejC6wenTl/iGpdFninlPMx1TwFc03caLFtbUlV1LJuo/GpA
bC9Xp7QMMnKTCVcR3rPg0KWHOFR+yb2p7FR6t0bSBNIFuBWUAmd1zhInC6WaJI29h118WVL2BHUT
ecYyjTv35MYzLpJFllVwdwFEXE5KI9qKEHoimIzq+aFqwpkwtrGBXsRaeKrVGeftmir67Z0m/tZV
HoP7js7jyoNHzrCKiSyKqi0EtwE1snj0RnXKfphGWewAWja2C6NYAhPIxQhB43Ju2BMpyaADaFEw
yPXzpVMfojbV/nGSxDpKnR4dEa0y/dgJVbeUW/3j7Um+YQDXs1QcbhbQGKIOt9ow8eDoGaT6wesG
HLDPagAhx9PmIJgh2ilR4AU1xJiD1VeSfgiisptcXCfa/xKYvfBte/lnXUT1qcSD6DgEQXQ3ovz6
pZXS2DyE6ai3R22MVMmNs6ilPjRyjR7isjWr40w1DB6hkY3ZvWVIxSHTQqfcmd91NkoIITDuotxA
OWVdbkhx++pMIiNszJyvcTWcnMAUDVyRjjqSQ2cqxyRqnqEj5SCxFHHVoZf/PY/N16JD/87oXm8v
+dVuFjsKVbU3nj/B1OrVSIwhjWkZUkoKZ+OhQw0qdeXalh9C6k5Hq7OhUhPw7WlsiA958aHfhqUF
RjRDcX0tDVpZ+JBlPBxeODsOubnTHvUWoOsSzBaA0LTdeT+u7oe3gwOYhLGASawPbU7ZqkLLnIJ1
bTmnqh7Gcxb0udfZ6rQT5m8NBV1NCIjYxNxr8AfJbQIwnWaFsG72O0NvSCb6Ge9pZQ91LW7v9SoC
BaCvRwIoQKCXx7UvVKON8wG6lt0EJVStTv8nT5XgG6TM1scrE1XFJJme+3nRd6KNzaFRPxUQF6AI
69a5ZoxlIusjH3AxI3RvVd21q2Q42dMYPk5Cujqvm8xtp+rdfkR8Sgj2/EPVl3mv7qhUajE5aUEQ
JxDn3C5TF7TBzfEQZM2etPPWLlVBhsLPREEI7vnl+qZaYySGM3e4XraZSyFx9icHCc7cMDJ/GUx1
p7+3OR4lXZPRCMLXHTUqkXxk2gCeLEvyIU/Atte6jhGOjdUmTb49Ov/meGSErCUcEe6jy/kRcSXT
uMTC4j0dP3Z97fiwIsu7xgwBmDTznhPIdYeeb6dZoHJA5pDPrBdUlcqacnhOBNShrnGUJUxpjpEE
p8nTest4yRMzt33NsXreHUcKX0pZ78YPctQvrH8SjaNbtFphu3ba21ggFFA1+UP1E/x7490Zifix
iN2/mfqSD69Wh9xzUtCpoG/Cc39wJjt5DmKyZhLb7PvtW/g6y2QsgEMk6Kh7k2iuTnI4xkW+VBKd
E0mWvnNmq++pvuhnq5+VX11TwIBV8oauF5fAR12yl/8UuentnXhtaz+QVLMbKL8gmrPKdYMZHkKC
bLonZ8Hip1E8P+mdan6Tgzj+Xtly9vX2tLfGw58FdLLwEEJF63L/Id2YQWZrKH/3Wv8yBWmH1v0y
tLjeBEnqd3G1B0O4CqNYZy4syIIaFVdKnZcj1mFaKVZTc2O2pfQZGqTyGkXBThS1NS2UTcF48kVF
0/pyEPxalmW0qs4bndm8b+v8U9ICQTNSiQRgGtTz7VXcenD+HE78nD/qLooCnlS2y85DuT/3o1h1
vAhZV79tE/Nwe6jNmVHwEGglje7lKlqw+3ywchrQnmQ38yM1Sfm1JBz/XhHPla40cwW77x+RaoBQ
oOBCBC5zOTk5cMyAPL7zbLsez47dtS41CtMtQsM8qMAKd47ANXWOHYK4IpEfmBEy3NUU4bMZxqTx
pkbDpEUHo2u1V5Wajnmky918ksaqS7BOq6f4gCnzHB+IcELLNZqi+4Jp3Wy56E4omRfRgDfuuD5g
zBeqOkRumVWm5sZypnxIohYglJGp6V2C15vuDlqe/DvqeAi7A9KV6s5329oi1Mm4w9DzF2Lsl6vY
8mHM0mAVHWvBNppy7rHTUvnk0G7eSVS2tgg1W0o5MiqL/+fsvJbktrkt/ESsYiZ4S3acJGuUdcOy
gpkDQDA+/fnoc6Pp6Zou//alZaEJgsDG2iuARrwcKhBNFzQeLa1mLpe9GmvvBwBZGU++Z+ACbN+6
4V57tE3YQ2ebfYQb4MvxMnN1citZGc8G3GyMwYk1NiFH101urcVrQ2G8AnkOBzw0zhdDWWnlAjrS
4g2qJMefeZIPxbIghOmb/MZ99kp5BajAXRJRM6TSy0766Bn+6C7ZEA8EnP9OcLNvo85dxtg3DXkH
97LeT53Z7iZvkOmNT+7KY3JnhxDv0C3h27vYI1UvyrztGjADu+4iX3r6VEKTjAJrKg9vf91Xh9pY
gvDCaUZdZrwE1qIc2VBs5Hn6z6hb52B3w0g7aipujLS9m4tSGRUzqTV0vrDFvIQXuzJDjm1ywKaN
0e6LTfnvet2tUIBrz+OxbwCjcpq9umaw/4Yos3ke7eFdGmVSTV+ltqeRu2ZX/fjvk8cxRt8W1hnk
qIv3tIS96REZN8R43OWxMUz9XUU+whPm3tant4fa/qpXs7epE9lD0CNcyqRnIhP9ogJesUJiIm27
DY/OOg6Hspy8GP9pC2h6+s8o42ZNDMRIPQIiwVXq5ZeNha9au4FB4bYkDwPHAMa3k31YEnSmI8Sz
Gxe3aw/JlY27DGt/u9e8HM/OELkE2EzFg6/lfnKH6Zk0cPfEcgoadFSqPef47964SF3ZLzd3bvYU
DritOfly1HV2ew8gjvNGqmBfNZM4hxjPEPGMox5E1HH/9qu8tkTpnNCE4vgGFrxYNWWRpy220n3c
DmuzL4PBPLXG9BMi962GwpX5RLFNw5UUIzDAS8H71mXQfWD0nHOwmrOks7+UboX5e2uaSAUCUxlE
fmrb/f72E17ZOzfv200/xOi02l7OKJtpItVW483KmXeiMLzImqv2sa3ddQsPcKKi9TIaOLW8cX97
bfGC2ynX0u0YAuJ5lWigCMcJ1UDAqa90+1wigZYgDuP0To8g0KSgOHFQmPWhGHS7s1el3/fhhNk9
/tE/u8VU+9Qo2v8Ba2FL4mfhCbAdJxfz0TmzM3gtF2boL9Pe8KR9Th0niZpQL2c/9czj2/P/mpW1
zULIvxRRiBQuq0RHiQzMGWzAMoDp495oKZBKu87FyRiH9dlamt49DEWY3oHPttZuMsqxiN1uUf+M
YqR2ePsHXVny/B6+atxrtxJh++9/FsgyF6lt8nuyeaB87BqP5Ff7G1DF/1Afb54BtMi3cFk4By9H
cmBzg7UUAAaYVmTHVXK7jJbA0VA6vTp7KkKnukV7v7KB0JUENEAYT3182bwOrNrrEMn1MUJZeRgH
soeWzXu55qB6XiuM0d6ezavjcYZujRiO7UvRI8abfroIu4+DufW/az13sTYqm4ZHSk9hrv+zEz+r
aTM5BI7GHOQVC1foTA6V9nosXtwkcqfejB2wnqOtjf9lKDbzkByWTblwecwZa1BlnrR6lEkOLdBC
5o/zEv5ywyl9/u+TSHmMYTyHHDj3Nsl/LEk7WatJEY+OyYCfnbwe40bSqL8afk+qlOYu8PZw174A
NsJNkw4xEx7Hy+FyfBuXnntFPKfeEKGuCWO3zXXkTzfhuSuFFq9qYzhQAGEHdPEJDCr00DNnAMrC
7Yl7zq0T7u7qxk57bRFuZEsYXbCnOGFePlC35mTiWXT87MZ23kmD+BIbQlkUdK0Z0dVtbtTjV/c0
6ke44HD8N23qywHD3OuLSvCVIWZp2EMABfNWh3tDWfluLafhsGhh7JC8NZvHih8Ndt0fUxW4N37J
tSffJFlYttFUhrf38odooVBL2JzflmjKWK5kk9tdoKKZrtROStyx3146194n8Rd8ekw0qWcX7zOn
0avznPcpq9Q6lGngxSoM/b/eHuXaAt3oaIQC4klB0ffyqXLuFpbQpY4V+ed74LBfnUjlcwfL48b8
XasOtmYoUaJb5OElrxRYUU2OQ73l4z8d54Tbf0sm1T4Ad9SAT/l6H5aYyVA7pB/efsarM8lHz9a5
sbYue7H+XGIurMFpsrG2vjRt3sHlQAfz9ijb+7go1bkKbxIf7h9YbVzUk3qE5eR3QDSoCYwTvf/8
W+40HfaQ07x3ph5HAAyfTmY9mrE1D/mN4uvqi9y4dv8//KVPvOqm3K9DHrJ2Op/O9+z9hXmDipG5
5ae3n/Tqm/RptVCqY1T1r4HPH3uoZWeGbRmsTMXdYddaqXlkjeJVKQqKm2R1Yrpt6qDFekuHc/Ub
5Bmpo7c44ctrq1Hkw8rzkw1upAUEtcXcuZnpxRkVXrxIZPj/w5Nuo8En3Pbvi5tJ4clNl8V4bZ1V
T2FWJ8dl3KSfoq7mcp/0rvFcrIN+Xi3R3jg6/qUwXC4oCjkImwD20KC2N/7HNPtaQ1oQKfAirZbl
PElntPCrW8vPMB9M+8wNNMBwzTayv6ZiyHzO6arcV2OWYCVBJpAf60KaIUIHyJBRUoZ9G83zbE5R
LwPb2C9ub34RxTgpctlHx70xd9cWpA8GufEWMRG/FPEYi+30BQGjMe79w56K3Mqi2VwxNuvwxf/P
ahWKlT9Hu9gtl7awmsLe1iT2W4e5Kk3azHmd3+Vr4N7Co64tQ67/OE8QsUi01MUhOMF766cQtMHW
co25hdUnE3/UWFRLewj7LruxSV/bWnijKGM43DkML1ZCutZFvRg0bSFIG/cOHpFm5PrLYqLmXMYu
lrjgTbvBGrLPReWJn/Pioml9+1O4tokisdvQZyjzqOxfrsYyzzLDLxXAWJWZ92unvA++X9/Sr74m
IvAeucZtBF7EWGjeXw5j8/aKpBeIHtpsLY85+ae/UjXhgm+w8rH99ZOPdUNOEt7LVb3LrSr7HSRC
5jSLCLoEIUxpo0zzXD8ajZPoHf654xJNhrMOkVD1+r0bOl3Hwqm7ICp6I8FVzPfmLLINq+6e8t62
UJJXsql2k9DyPzNzWBv0UME6gI7wSb8oCAPZlarelJHzUPvvRpF0SHXN8qC1eeO8vfL9caxvOjGa
tkiethf6x/YhV0neTgeqUkrPjTC08E6UWElkF7Ci314brw0KNqYn6Z+8MzCxV2Jq3EQpZAQ3/zAp
iiYOug717oo9yve8sI33NFeLIEoL7FfP6IUG74PuWp817KVTHeWeT6jBuhTWowAEU1FhdkP+oHo1
ve8XpvLQpSRC37ibXgFJtooAkvPWdkOn8HJ6VljBS18A9LpwBg754nV7YdhN7K92/2tpsy6Purr1
vRu74rV6FmcE0Lyth7/RP16O2wWVL/OMq7ZyKvfJ6CdvR38jq6MWWASZMKbQKPunsYxFiSR+XIww
8pVo93zit8JBriwRLpM2UA3A2xYP/fK3wG/Xa7CGMsYWwvmRZ6O9t6SA79qPS3nrLL0y4ajDIexx
diNcvKQYCQPIwRIjZ2kimwdRaice+zE9cOXD5rKy6+9kmQ833vKVJ2RQMG72EyrAy8YqEU94u6gV
Cu0ksScfBvvsDqZJvLf+H1o9W4IySADHNeD9dmj8+b3h7mb3QvVx7471XnS0UMdqtvd4o97CVa5N
5fZVQ0mGgPKK3LoKMXt1xS1vtDGEgPdSxT2ipaPfQRHu8Bq8D9zsVu11bSq3KeS2wP0ZSePL51sn
4ac2oWT4QEordotCH1wdwAXIe32jwLw6FAUe/3AavNKDVpOZe2Pe9HFW29kxDRvnqMNu2jVDc4ve
d40AQFcVfQpyGIQIlzTzPDdbOv9AD03Ol1YiE47p/2T72V4IsanwlfSGloDpvJt3YUiH3JzK/sbV
4V9Ly4tSD9QD+t2/ZmXwRV/OrRt0Zjdiwhpvfuvy0PJaPwJUpJ9W1QUY/JeCfbIrjSo9iX5E2zib
XddFtdaVYMcK0vvAmun1AfX556lRlOUKr69Pb2/zV8oeEskpRP/t5YOyvvyVYyZbbEFsFQuclOnn
ZOveGZxPvbKquyT00hsA/ZVVgEqOQBOQPWqCS2ppay6QVnzwJ9g5FYneSYvKMkkfum41bx1g2wRf
vIBNFocRyCYDJ1L+5aNR7I2JM4MydHJO/L2zBMOOJreD0dcom9PcEMceWUlCoLWzGMeCPOQ68g3P
OPznKUY2t9UIqB4I3bhYCB34TZDPwCvmuBBITML9LrPzZe+Fg7pvG5l+fnu8q3MMX26T4Ji0JS42
rc7kgjCvXMqdcPChlBEBCMyh70Yggf9cj3CXCR32LRwb2D8uiuZ2Xixb+w4hRmkVnggVIefLysxD
LfWtgOPXT7UNxSCbvyBYzcVC7QmHJ7rZV/FgNvPBQx0cmWMyHKrkphbs9TcB1A4JhK4jJylUtZcL
Z5FB6SZtuuGJK07m7pidaYJn+9W3ZURbQJ7ffmH/QqEvVyoTuJmIUjRtTZ7t2f84ZjBfDVo6ZDwb
YL4TN6Pw2sNocBWPRr6Rd0XjQr8m3rakgPG0e9+Wbkh2gCvSHov5iauDM5GgESVBU5d7nKKcu6JO
xl+FqO1DkuS63Kl5th6YO5IMO/yY/0px8Mj2bz/IlY0XlJLDC141rX3u1y8fJGmNxTdLQ8Wl606/
AfDrc4vP3bmp0ZxFgaH1vpyN8CiJ8T2HIjG/ALer9MaXf+39bakim9aZpXKpHs/xdCplVrLJGL69
N9LAOJj94B3HxLbJs78ZuHCl/sNmAlwPUiOCH4qul48dqsxxjG1XI0fce2zmCTTB0YVx6irCKqvi
kPnu9FCy88U6nYOdZt1a3k37o9clBD8D4z0bujnPfqmfcBfSUwfNEeuk7kS4TDAc5yobMavuqdxB
Hk+lW9yC+a9MNtUmVGwAQPoml7YwHRejueo9FYdKoPoJ2uUhcfL+aQrLckD6PeIu/PYqew1VYdYI
vxIJLZ/Mq6JlCsymTbbkNFkZcAGkucTVZGNrLul75YbhkVM3mbtgtOXHt0feaueL73TzpiHUhN6J
RVn48j0DB87d1AHALdnsxl3TFo9ivW3EcHUYNFX8y7UCU5iXw8ihL9dkDlVsuhJbicRf2rPolyXS
iV32kcYYLdsbWBvu0wXYtciN4uNU59bODMvsvRZj1R5UkmWHNXPEjb3q2utGj7vB5ZBOae+8/G1G
j0+lnfNtrUVrf3Rc5C9qCspDkMJy2VkJGN/u7Um/tqo3hyfEITguka34ckSZ+CYoGSMapm72dea6
caZF8E6HJf5zBse3Bzp2Y9Brj/nnoBdXek+2a+2bGe32ofRpThRyFxpUDq6f2O/GZP7P7nDM6FaG
0ercwkcvL/amORVTWpIs4S/hcoZcpiKZKGNPSNEaDcE87QEt3SPRz7cSwF89KX0I5DegQGCh1OYX
T9rlweLT4EcLY+RBf3JdlWKCsUVgYO5XmeWxWef0VnzLtoJffEjcSymIuMShkoT+dYGrJ2tWVAvd
s3hAXV0f7cHpHzyVWPeNbyW3XOFefU7bYEhgNncPsNd/C/U/TtelL3Vnty034HS139XDbB9C2QQf
316mr3YlRkEMj4HPhqC/bu2YKJgo6CDYTGP2Pu9oEEC17ECwgzWijkAgCYK569vlliT5NVGCodkH
QfC4onqY0b38QjYjybY1gMgWJay/B7vNflPV+gtGqFADKMWcLXDayX8R3b1+xvMoDaN07sKnpFDe
su8qwjKhgifq+e0pefXlbr+LEwFwEdoSc//ydwWitmZD42mlCh06sewS6xBMY75LR2o21XceUIhF
SsLbw15533gj08tEQ8A18LKaCjbmc7hRzf06Kb80jcgssEL3Jv35yuOBe2xNZ5BTSGrbl/XHuqL6
lIrFwDizWRwrNxNlZIk5d+JJLuITuDGXOsMYxh9vP9+VlbZ1hG30N+SZISl8OW6J4SAyFcZdU5q0
Ta/0QeStG7WZte7D1QrJuhJuBCZ5i2L+emYx7eXaBkqxVeCXjWI5Q4Hi7MHptgiGRysxlg8y1/0N
fOf1jkTxSKUPv4aC4lU1PGTFwoNze++LNIyLfnRPpOP9va56PGUzOO/b0/n6NcIWY7FA4sLnGrb+
y+kkITQcHJd2fo6OuYoJ1ukPpa3TU+F4yXPiTfadMoruv16EN44aaMi/UYCs04tztO5GbqYefK4V
P7ZD2tbzrq2dPM7LubvxPbzebBmKHWnjLHEPvqQ2anf0ilzAoxmw+f6RtXPyay4q610B/Pvlf5jL
TX3xLwRJrfRyLg0rm5hqGpYeJtrBp9pO02zvpzmXlcYspwDiX5UfyeNpbkUaXn1ICtCtl4L7/GVX
bzEcqYB/+RhNmRw73y3vRV0HRwdw9saCef39cTGE78c3D8OQgv/lQ+Ka5hmGDbCDql8cOxfR3zFU
63h0HCl+B6nZimhZvODRbTL/Rkf49Q2LdYNIbVuoJi2AS1IUlQgZ9wbfXKqUXUa1MHVJ32iQOPyn
3fold/2pPqTrqD56oln/CSGrYCBcDbP14e13fWUzABTdYENqh22rfTkNRpKV05zQRy3rviYWB2Fp
bFWNcG5M97Vx8BNB/rfdMl7FsqcWTFJ42awpt1b3qW3Iw2Lnt6yfr206f46y/Yo/NnMQ/GLs8M2B
iDWUKHZJuBV9Ah281Z0+4PE9/n57+l6L8DfmO8yFf4FlujrOyxFbAECjwVQzpgVtfyQD0812SWUH
Tw1N9m8je/AdgI2FZa6YnDO2I/qhCp38uU6a+i7IHER0b/+iq1OA2wHJDVxt2BEvfhBGDnm5kTna
suo/+0Zb3S1lYH2Tog52gsjoW5D3tW+WGmiDquA34TzyckBv0LXSK8BYUhr5aaKbvUu6pdxvtko3
ri1Xh9pAR0gq7E6vOkM6WCdfQBGT6MIOa9BUZ4gGeldYk3d6exqvbQ80O5EdgouBQV98F35tDIVO
RQ9QFVTBzhPF8FtnyaBxlXY3u1jSkk2VmwfEFsXx7bGvPOa/Sk72CC5pcHZfzui6KSgaPD7iEbfK
x2GR5vt0ClCOIpw5vD0U3rpXvkxwK0oBik+uZ5fAptuTiSEVnPmAyCZ1b8ylIChZ0rMlCcZpn1Vm
8Jipn9nrUVnD8BEJ/AyKLZShIzcLyvxgQaX9YJS+8feyzMmHViWJH+FNUFu7xUzktOuFtMKINM1l
OS6Wl467vApy89gNXvdLKsftDkoN+qffNPMcqVX5WdSPef9+MRGnxbnfub+EnMtflp6L9kQWkFtF
su/mv4iVGdoIJG0r0gun+klNb31uhFI+PYJOfJ36YOyPy9oWX7cc3Ra2sdv7KFeT8jl3HepWZZNL
Rcx8nxURcmHzsS/GsDsBuSKqouSEhVGYq/o1jsqvniofIAo2KbdzqlaSvUJCrpPdXOXKP5LLiXuK
Q1LtIQtXkZ+SMAm524smGHd4WzZZvLRLX+3pozTrzmitfD5gEFKdwq6agNU6QzhRXS8yfa/GtP0K
XTb9u1HN8JUsTq+FrFF3PbJP3Pd27rh6j0TREp+J2nd8AhuyjJ2RDMMcG6E9W/dJUXduxCZR/Gw8
nRmPIsisZ/hkkvCtPEg+WKqj0BywWMKRMqsgn/dmExTPIyEwxV6M0PmiymuWL8gAsjyybT0s/BFZ
fF7ndXS4EeHM6uE7AlI2Zv1jsxqke6xWw28aPCuZN3VV/jtsgpToNLT7aezO5dy/6zRyQBzAcNA6
pBhngTUauf1kkP2S3+Hw1jzlQZDwpFlY3qWeUXuHWrD8Yw4o92s7FtnfE0LYrxAQQ1LMcfY36QcU
y7HmQHX2ueXRG6jmAhe5xE25BVdNQZ+gIY7w0TXdZdqnbSAxh8ytuYnSTJGxCql2qY+6c0jratLk
y1ivlgfVAHOcnZqswj0EQxtWCHOarnzElsCC9FCP2Z20TIhrPIV1SLWXuXeGOwNxQxByy6h36qyL
xIgNy8kbA9PY6aG3yVUFC7ozskT8xiKJlKsuAy1iQnU4nZGVFITipGbwtzuF0jv4CfKfqCI1SUS2
hTX28zA35XLMw2oW52bxrGKHW2XrHZ0k4S8zjHm5m9zcMzCMKNr3wpbtOzKROx1VpuofiiRznqcp
N/FXH+rpu+/T6o/tCSbwkTSuqoSQp33vzhJJ4kBN4opJND00/sPai9UipMfrYbHlgsesgnGuzqaP
neo9tXbjRAEJIs+ekRr4RZqpbg/VoiRmJ4NMfg5+sJQnVyb6Z5vYzZfZI6oBtvvkAoyRN9welnSx
/skKv3hYzDlnK/IzOUbuHCj09EHqBlEjVfihTw2Wa7tIsDTmuDzNrEUEl/5QvU/SDkvrmSvB3Yxj
cHAkMZibZNPazT99QX8DOvio8R8gcLaMjEH25yCoHC9SFN7NoQKOAq/Jqno4TVWQ7ELo+e6+zERi
n+EmtOX2UYw/gYmdIZrA655DojXEblT1dE49MX1SowHrdnHL5Js/s1R2DUmu6jymc/ab6/byzXOl
L3dj7UyclIs3Y+nPmzZ3nQiNOq7EED5rf5yavZ1mZXo2snWascQ08DGym06me0dMprVzvMFcI/gY
rnkqHZrce63KREZtiyw6nhast/fKagySOFdzJT046VKx6822MSPVZAXseLMdiqcsG/B67/NhGXdL
2dTjKU+KObkPm3ZSd7mJ2j/KAnIR41TP43huhVGRDqV7EL1lxrHiZCxzJ6MgM435e5anc/WRG677
yxJTRshIl6n2EQaDDZRerq1a3/f8nGkvnAVADN/5uX6wpBPMR1LMU3HP5GNQ7y8wz404lFWh3y1i
dvL7ZDXGZC8ximt/+c7o11/TrGrYE5dFGik52L7A8+HoeyoMfvh52osfqbVoOwd2HdWCmyf2uMEX
u/Sw1owmbx2MD9L1ivD3QrnY7US5NMo4mlkyW0bkLQkN0Gi27B6VldGJslvQ2appMePWLP3yiIV+
n/2NRbJZRdpZxfrLsMZRegSb+J08JamHT/d9IkL2rNjKQ21+1PNgzZ+hJSZYh1mtNT3hm5jrX+Vg
Z/YXwy366t7gVHFivBjT5B/lkCg/HDqxMXiO3I+W4j3MWXt6nOdscSX3ghCiddTXltEWOwXi2P7O
w9VuGvzQdTt8wOk8b+/LeZIBrT2xkt+tap1+xbXNMzuWjzmkT8UkO5dwv3RuH1IQewg2Q+31zkdh
43cLEO8OIyTSyemKZ6Py+zLdt3bpFJxXUieiw5cB+ukH5s10dtCR7P6doH+ZGtHa426JXc3qpu4S
c7302vFL5SB82hdmI5YungGk5zxaUjElJ+2XOnvSdTh2v+t83VwiJ4el/+TKafEOFt8GRBwT/1sc
b0wQm+I3LZM+VbvRIZL7nHGDTnd24tdPoz1rfVLE67W06t2xuxctDrNpFNb49TixL7s2eYcVYIfF
oBWsiyuipptCrHyKzB3o07ltpR/ddenCx6wKgjRa6qFPIP44C4ZREWmlof+x7nNeCtw0YyrLSM/h
0B3nMizmU1kPrn1qhde757KdPRTiZhsWh86HHhe51VbMtoZTNfFaD4OZEjQQptkvEaxj+tTBcbSj
1atxoEvluLiROQy4RvVGRn/RdpblXb/ZcOzWpKIw7SqnJRzKnjpSLHCorQ/D3DpuLCccryQhpjoP
d8QJ1vTHy9wyUVg35Hs0JDttp+SaZDuixzCT96yhegcDHJPmdbCKz5mG+R23o/aMowOj8V3Y+KkT
2a0RDrtxtPUXc7X0GFVoAcnqMNPpTI8OO+lGBTM9q5zkmV1e+s67pZr7r3TzpzUeXMNSEXehZL5r
utBfdkhaBngeubTzPZ4XWBv5ga7gnyU2f96cqvRH7WGxEnfhmDanxVurB6JG62LnzF17rw3LzB4T
NADLfh2T7N3IvsfEQan95G3Uuixa7dIXHFj0/2LdyIpuRMD/G9fFQHEQFAEsszEDU40LhSEfBkDE
UESN2ffm967sa9pxOlRdRKkoZBQmQeccSNIbw6PAAMOLpr7pxC7QLTuz6iQ+1NIaeoIHzGHRH7ta
T/KY5/U6/aB0tN2IDl9V/M6MqYAxQlTCdEx65GDzUzplTnlY03VajWgKm0l+FU2lzeCwEp9t4/WW
eGove3+q9tJKQ+OHNSrzW6fQ79uY3svlbE5qEpEP/5rvKi/yYG+SVG9EC3Kemr6PsPV903vFyUy8
vLkbyW0TkYU72vDeMifTpP72lm6Xmkmz7n1udOp+0fMyH+dZ2prCNhhqlnqh3R05eQToWnUIOOvX
84qIxhonzJI9sZ7Jd8rWXdg2nrUfc0VdFnGbVukTm7FVPtmTn5Xvc91YzbulxR9oXzitatFPifkD
hn1JdYKpF5xzWWVd3CV5tx7dHJDtIeQ9Ht1q9VgbLlXvHjPRuXzf+ovj7LNOiru+MNbfQQfNcZZb
XdpUefNUerX6UhHN1UeBNClR5EzDAaLuVPuRcHLIqMHqVD/4avQPDw2GGdly7fyHbtXdsG/N2v/H
F0Pa7x1/kvWdU7bBP+Po9tkuZfN8aBUWb7vUL6Ft1xS4dWx5bZXvZhnWHya2iWe3lxqBI9RBzuk6
b5In8gocFfVDidMLHsB2tsPdxH6eu7xoI8rj9q+15nQ795nNSds1xZrccQ4rnAyzhipWq3RzHwsW
foTwMjk/hgSMPZbdZiKllDGWEVuqbOPMkA3hF3ndfxddXb5nLxcrTe6m/jyXJaAeX0L2Iek8/tLB
R5IZzzB6qcxGY1H7qcixCBtTYgb3vl4Yvscx+YTkYAoiWsto7coybJqd6g2uY3izhXEvvQop9JyY
77O88ArKKovMOi369j6dR7P+AjzX/50ksoV1OFqduuObDI7GAPXom59VaUa/uy6KiOyQ5PM4FqOM
INmt/S5MK2VGFHj5d+1LfTBk2HSRPcJ4/7j6ol4fercz8hgUWOu7ah66H6MTrvxgRIOQXp1MTCft
sgvURRsOBxmosbrz82A9l4q39dwmInuwRnbG/aLs1brj00yaM2hHW0euJFPkYRpW2R+FSwvhUMqG
qAcjzH1J4aBHZ68Dku6/9vZUNl+tyfSbCCu2pvg81YYfxsbaukVUFo3EoqRxwgSKk9R/p0YFv4Ob
T5G7cT0NXRDPIfUd+LVNgYuZhL0exqKaxF2mnLKM6y4z1VdMNRcRpUGefLXZW/HcqNLxk1vo7JtZ
rtMXsbrys1yC5mmpu/Vv2ltFdRZsHXOUj6zknV17Y31M2qz5FGQ6AQLNmbwGvx/9tzEEzhQ5Cor3
5EvxWWZ+OJ5S3Yc/RKLX/uilyeg+h6pwvb1cbPdnYlizvwuLxhNntnG2VC+nUlVrWVkPXtC2D5lP
URVxUAhYrrIzn8eaC/sJ+xvLecompfvTRPw5m0yQtM1j1a9DeZrcrrA+1evQqb9Ki3r3oRvz+VjU
c9FBGBiNO97k/NNd5dgdXaOdmr9qClPnwR3c4Z8MaqbaqQpJcOSKzYusFG3fxkNbkIGnPYgvj1le
ITq3sEu03iW2MEoc5jzxyzTn8GNFrpw+A2bkdjQVVWM+DgRHnae8FMnOM1wxHsfeSSjFtFcda6eZ
0lPemvlfxlhP873f2Ho69cJKDhmQjH5opsI7+6PVenE62at5XzM7xI1vbntY31vNmearX5zTxnE+
OqmsKC4cXcKoV8L5YpkrgWq6BbiNDA2SuKl+KjCC3rFLRoeIGqHK5lLREmj6dZgSWRBMwxotOjOx
99K2umd4o04Tc2Ya91JJVeymwCE0wZUMHGHnoX7btZFQtSU6d+FDV/lAaavdb948l/XZVh1eRYmv
nDskHkUQj9x9nb/mfhAHZQciOXprbVeRUmuh9yMhi1M01iymHTsomxv13/zTcrO82bVyNMxIpCL/
3RZqSfeD7893+YSP2xxVVuqAHRPZOj9UbdKqyB00UJGT5x4HSls07cFcoFQcueRpnCeFsWZTG1kN
iUPE74j2yfaMcj6RmwKSZmL3zmaCLEtt2crVvb0W3v1S1IEZmWDV1vui7eV6APSyvcNIa/2LM4f2
EssC286DCVKQ3tlFo9cd3FuMSBI7L343CZb4EYaBhnXks7at40iNUp9mFyfYs5uuS35fLPOWWIMe
y40qjVkyd0AjE7HgHcmTdLLgOCwOAkp2HQtpBc5J3iFNhkzGsPit9RFzzVHvm7C1h8/aoE7cr/yc
PTUr+vUUDkUbj51TZuBvXHT4RsPUw8zMBDvpGVpGuREEH1IraYIoz9I6i9J2AGkRWSqRG5VNYsQ2
NvjvcoMM+6hErq3eudkSnEqzKtQO3Mr6i028+grJIXMje3abH5nh1ndisCHhGnVuluduok7ErNGb
/F1Rru5zgWbqO792S5Moyac/FmAU37AAcT7WfH3jsbKlrPb44nhfmnDJZeQ4k3rULofTP5M23U8Y
XFv9HiZ+8TSko1i5kfhgP0Boy3eEPi6JoeNsZ/H0fxyd15KcOBSGn4gqcrilocPkbI9vKI/HJgkQ
WdLT79d7u+uyZ7pBOuePjWvXd9bEh5VW27Bf5ODNA9GYrvO8Nq1tnauJCra7ADZgzUh4Dm973Cdt
NvR1Io/o2byXuLOmBN2x20xpGFrFxNL3/3dr9sT6BqWT8tXEjpwfI59my3xc/XLPfX+ORbZOzvwa
cEj8NRuT6oFQsS64eGLe3u2JlPNconxP8pjrxuH0j7c7hTeRJ5/35NSqRFjvQ9+uX8aN9iFbROWN
R8ffxdWu5ZvHZZSzuGw4HZeU+9P76JzAlFncrVVx9rRfPBt3ULxOtsWMvFv2mA1bRYgSKaG4dKq5
wlXgLapU6WqW0eNrLfna1sJEjyiawQ55fBY3FSNClkwjrzzvG2E1qSuRy+eqt+0p81tMK0xja096
Qzvo3xuCW3loCrG3aR0NNbBht1QvBNMXLSFcDNBnEojBcdpgbp8XiantCFo7vU1Bi7QMMeIyHfAx
wW/W1RR/s9uoS2SxP6ZgCfLU1S7YQ7KIYf1aEnecj8Nse/K2D8rJ+m3oDPyXTPVSHGZR+XfFJOR3
DDDc5o3e/fd1LeqLcYtS5IwMQZ0Ge0XPbAyE+M9rAc/yap0Iv57GeSedoi9g41O+/XZ9mQZXmeOC
gWnLDCfFxWeYFjnOQv8tKQYFYVdZ80fi9epFhVw9QoMTHcZyct4GXW3+TaekeFZ6L+yXkKFgPVr2
Drmp8QpMJxjP+VHgThApR2v/aBmWx9wfp/4SQwK6B2WYIe8D1ZnTTggge4JxRJe7VbP8cNE+zxfi
WcWDFHPRp1EZLNvJsWZxjtXg1jfdVUDCkhN0A2CXGBiduCNwRhd7960B0zWQ89S5h23xGOf3Ysdu
1YVmKTLtxupHTFmrSNs48p6ssK7YB1Vs34/UUC555CbqN7OpaA72wuqWRcz44kCkkfopkyJ4Itmw
6U5lG/nvU+wD1m1h2Bi6H3QCDDzEze91q69ftWuCPLRU/3mlPaqDNH3j4xZczXPvd6xwZFgQvWvs
otrS2ZTjExZXWku7PVp5EWQXHePdL/aHLRyTEimFWXLTrOH8sMYWE1MZj+09Y42us7mu3S1TUbg7
aQJ0/jaUlJl9tGPb8TFRizS/2ixgnwS/xuYgPdqXH6Su1zufQJiAtwFzecORJ30vbenL+CcGaLaT
1pN8wDEWGtgAajUevTrkgQNslmnjNtdhutzH4VT285wzyiG3c72O4luX5O7XBUVZfxuUdXGeuVFe
B9O7d4N7rS9z43VAIdwlhXm2ksrFkkOtU6rAMwkesi3p3perFXwBDgbywh4f3JtxCMvzbkZslri/
vF/I5NuvghMLFBuP2512RD2kDFzzh/BqYcHhWPt9uA8Wrz7FHCQN69H3Dn4X13MWF6Xd4KzoeD95
VZM9jyx+F4BXFd3puIz83CFsHHEzvcmPThCAT+hkFSM6hTm2UxAn30rdKjZvcgqYLEat0REUlgcf
M1t7Qbi9b5xD6UhZpqAevDxsWmCgzJyE/kYedSyMDxAZl6DR0gZDNW5zBqTeXrmjLSdrNXLVPKzM
Vt+Fzsy9o5jbxgcQSt3cbUPC+kPusCsvnVNWXhY0rn4sGtP9asYIq8wWUKPqxVQhPvhzw8dGNl1t
HVq5CHOvOq/7sQVMYB+iC5ffYquD4EV43kyp4BKszl1MI+yNVn695TtNMbxRhVf7YKl9+C3apHRS
SLOhuq+kvd8v8wyPMk/J+tMt66gBgSRMjxZ4E6UTBpNbGQLXZl1XqYehaLb1ddqWOs4JkJj61PdK
CXNDHc1NqdpKvCc6cdfr1xqS17/vw6cXjV112diErdwjwf9tVGrjiaXeJ/nyJsA4+pXs8mPfRfwD
Myo/dN2RG5iSKaiKbB3UOmSh8gp5HjsVqVsRt/2z5gHVN56UxXtMz53/1g9dNB4qKGj1GcpmuiF1
EAGMsb3OOnSTq8DntimhW5Izf2Fe4lfhRBFE8eMcsZJzAUxsnfvZ8qx7UaNBuL9Cib/DxgsVEREh
Y8kmZ9dkurenPdu3YNO5ZTXeL29dZit1rKSf00JtY30cd9i0zPje9AGkk1jnpdXTl9NDZzxIr5u+
w8VuHhexeTj3kLa6h8XVGDtbR+3yENXJ+AwRj1MrKqvkokkOc9/aoIZMcjwitTLiLaLkh4JFa88g
ymq7i+twfhUdrNnX7K9rc5DOMnDQh53OBFuAZv9jAU83o8Lg1k14n87lRuX3XW1kIIEdMRZeNAnd
4m2uqqlOGWLGCoLHAKfOLHjJoa02r+ZTjDRgdtg+7MHu98/Jvgz/aA/3acVC4MVp2pXWdF7gCeWZ
tlJ+Ie79mY8GGVlwRn4S6cMwBfVZW4U/ZAnpVlcKqShuoXwC9oG6T+6J0Alr9GZJQxRCMo7/PJ+N
I/P6mdbX0KyhubpQhmeMOOpxbMSkDpLAw4IbVNJ6EUJRgX5zqK5ZGQ/u+ar8Iv9fRmv9BOVKXhmk
efHHZmMnpKOLLNjdJZzMIQ6d6aGmqnNKK6c2v6F/oQgpDg2KlDRSJhX0pMys1wDK2yHcBu88y7b5
EcYJJ0fXmPLP3A1Fl7Nz84d3hL0E4eLNM6lcQc+PTRcX3ybspr9+PTJs761TM6f3wbNP2uP4MBKa
sh5n6Vk546RVHcd67JfnYNvl2WG+M6CPIhjSqmJjOoK9B/LE7xK5QF+dfvU2lNIvI/v3eNrUbn0k
YtGEDW1j4pzI8h7lpSUjfk5bu1JPMaxLky+uGVBa14XeySoxrCygSYtNwZnDOWjm2dE/Pa1GyMSk
VyynscAMoKgWVwcTKftlrVT0ex0rpzmY/5+PHhOIyBTCajhwszst+eRu8tOeTOXAZMziT+8UxEEP
1oC1s+rs8LTFc1Nn/JXNazlao/Oa9BSNpLs7i/mYTKM3EyYUaRCe1YNGaOlhC4/QZX4DzG9jjNiR
aZk0GArZ30A/kYpIl5iajrGsfTtry6HU9wWxm4/G00hxOJzsf/0ciTuB2Hs9CbuhPa4NVZg3HClX
KLIbBZoVXvMqwWx1kNPuNmSTeUBYcl3iuzaIpXXxpDM0OZVAvbxn9SzXlH2fRd7rwjaDzVPyJmlj
6GeX1RSuOna3Id+4BACQSwtgjly535PntbC+cb/IvOrdkU1ldWWX9ptUn6QuzNx7yhMnZJ+l4Xjt
/Pqc1GUz3/jwm3wOzvWBFVKVWVgyel0C1Lf1wYt28LF5KEgsAkchhYBMsd4nW80NBzIxqkSl7VAl
9KlxQaEk8QwvvdXj/MnFuMqHsa3hI9GWVHHKYiI/mZ8bnbKoizB1IkayrEeP+tLXdN3eNnvEFmTN
AX0ORHB7R0w43ZSZPtqbuyAYZZcnZREDoASqvE0Sq9V3FiWQd8O844iaFhcKz1cVDv65HNfhzDVl
vw9uZ/8NXE1FRXVVqILkDB1N4MJped6sQrWH//O18rn05mOxtX3/qXrBEL+1gf0wL2WH/l312G19
d3LAVy09T2mMb1unEXUyF5JCYBb8PRB+imazem1rXzjHZS3gshhv1luo7L06zY4PbWeckj9dzuhw
LgoRr4W43l9kakiAnmA49fZSQkbNB9GVK/+h2ODiPUMUou6ipj4yM+9k49p03aXsWfsl0W0QHaDZ
2vGa2WFethZRf1biCIrPosKBcanJhPoY4SdvdrPo4TDA1ZeMTOsujlr2lpUKlolrqYUj3ztwlY/e
aEOE2n6VKGxxKJasqGciiHCRN+ONBUH9OjI2+e9sg7N88j01Rn/B3StkAlENedMBCKlM7JUDxoMW
kam33Ievdp1mic92xrOGn6W4FF1DctysW7++eI6adYaOk7Ma1rzQ/0LL8Ac3lqBXlBqCed2bjZci
/rFZjcYkOdZxFUScp512z0LI9rUpx/pXucIjk9UylAgWnGQzODv75i+chgPBYODiao5zFc9HbeTi
ZmAFCCGYx5EtwlWF5HomS3Lb64livIgSEBRSXYCmaBuk/GJTYBQwcST+DPBmW6pqUKjc6ZzN3Oq2
9XJNv/uG0cUdswDRu7ywa6xzLkqcBRldhOGN61/VB1vFWX5AfqG54YJKwZTLoLcPYvDN9DhowiHA
xuiZSwfJ0TYKNAfnbR04r+Mp7J9Q84z+s+3yPf0KpRHmvHKWx+lsb1X42sTSjXCaNVDYirSW6gHe
g7MOZhkQzp19N8HqS9BaWgJz8baGogdm6Zwd5E14HzBHXP3d0pTTR7hz7P8Qfi1YQa93Pve7pw9r
ssxvSP2LNr9GYlUZH7P8Me5rtN7Xve02F1AWWP/u/1/F2LHw+YKZdZ7L2kNsoKRpfmipqzFtO4Xn
LpFlQ+ZuXTceJmwjL0ox8lyl1m18cMeCaJeZ4JWfPlAGTxbikO6gqP3oj07nc1VF/M/f4x4EO6h6
bL+Fg6q/bV01ZYroxP4a5iisbotppGcO8i5cjo6W8m2fdPc3lmIyOalOzX4n125N6DWLR3JCvYpY
XrOSDHzjOHP5r7PmuDqQHU2QI2ZG+4UdCP35At5d8tmzZG1ujBKrCZyF+3vmSD/0FJ3sOZFw5Z8V
adTbgpJ+5xdonDCL/REYcvJ9y82mpC/3XzKah1eq6hNESmYuxZF+ahddQVWHWTcQT0+KyDgSSmQ7
E/oBMyYL5Xm+qeq7WUSuSpuWrK3MK2fA+xFo8s4gBEBZpFXwb4w2Yn6JXh/f6XGbCCeZYv3ahdJx
Uu4eD+a6JU7xzkiOxCwyS0hJKfBwcT9OMxD/PCoryiWJlvuvdett/7A102rfQ787Y+73RLflrlWI
x3juXQVSJbjFink123O4W2GYTZPex5tGWYwMUzv592HhrTon6mqpMqOaxM453qSdVnFAF80IXZMP
sZxMtlRI3K74rL7r49kJj5veHB8r1Ch13ltNGMLzafFhbcgDgQhWPvN2RwH4XNRRwoG9yvC2YE54
LTwfwZeXIFvdwGkwnBRjuB+TZIoeGUOGTwgvb3qI57Y5L7ar9vMw8lcTjiHaB8cfNjLMRikfrb6N
/oVGMCVAuMb9ER7ef5wYfT8hC4YgxR+DwIYgcIJCR6miOA0qBBCXwgdhskoirf+2XmV02qAOgR3d
pWozpkykL7OBApHd7Nf5OPabTWIsaV6BXTYxhIfNypSiu2EGtSXS75yiW+5rmnQWJlEBWZP3QVei
AIPOfxkxGwWHZffm70JzjN02C/KMrHCEs2XyukmyyjYrg3VR1o/rrLrprW7R+91ZNPC9XUWlJo19
bc4hqPL8yTo7f0HVdt7DIgrVZahmiiC3mFzvzACPenB2y9zVs1J+ih4iCdIKfH+9Ixhqeq2CgC4x
nmSOIL0EHH9U8sqHwYRUlaK/0CLddt39Crs1aG+4z4KvvVjrB02AzlsyjyFp4zpA7Y5con0n338r
Dr4N4oqSyY6fwPj95b4KuXhSOVUJWX1ruH2b2geSJ6GnNGfhVu29tpsalRRcPsDGNCOHiEcR3zCk
e1VWOTAgmQ7L7m3fKMQ+ooie7Mem2jh52CWn716r5rGbCotHsue0PyyFaI/OQiMLBCJI7A/dd8uc
bhZdzujhC/0w7Gaf/gSDUY+r623xieG+cPKlWLYEDaOV/DKyDVgIyfsHVUJV5PyJPLSCebt5w+na
lYE/rfMqRr89SaoDR9E+3zZeqRbYA2LuDltYe4/SCtbfXLu7pjPGG1TuLs7wo2xMi/5oJt/z3Ce2
Km9ku84wnmOXPDhyDf2DLmKoZYLAhHsuk6V/Z/fuoKRVXT5yCIxRVqHx/ZI6aj69rQSMv4JjP/xu
rN6aYvCiQwlmxO9Mdg8PY9vGxyKmZyKPjF2+C7saSItckByhHhJFiUhu4EAt1Ty+QH0kabFTHIyS
dPYAn2ZUrYwPcfVTrLWY8zZO5FtRFxwKKAaCJ8SxCLkcfr/nbg6SgKOibLp0nUZ/vl87q/wEYKV0
167rgWDRRHLMhmU733i+UfqghppURwLz1F9QPYybRPYbcVgbCO6cSDTCY50xTKbrLhLZL+0qBhe5
mnIqgtOt7sEkrfdzxV/h3myxs9+wtLncadwq28n1jWeeW8Cv302slXWQa8RWwZpZhsd63aIPQ2J0
86Bq45ZssKL/DLQVrbkK+Ug4Y2vDVlLPg51HOloAfirRrOdmTQYstKVXXsCim/7YO2FzG3ooj+HE
BVeq0BqU3xjh/raUn1inUoiSXycZ3fsGkNniKd0nmZkq9vh3tOv+1LMnwhO6/v3ssgRc1/1pfIp3
y63yOQh4MmNEWJ+kxAGL7qXXIx0X1Us9RWV5GNc1+NOFEYqjjmq+d6frnde6tTYLlVxIuM+eUC17
GCNGj6PVLcFntC3iT1072wcZGbjPw4GPlznNMiBYTbKlaxCZfxtSk/XkhqPF1tav3p1AM/izRsU3
HndonAh1x5V2hpRb8TLSnS0ReDO11b0v9QFxVslY3EtxuxTR3h+m2W3e/cJz9GEnTcY6me5K+dP9
sz13aKPgTopIfKDg8QfUCA4flFuHAZQxe8RTHSwlVa51sv/e7IbThgSn+K6wUVged73HewpWW34W
7WqjorUCh7QpT3Q6tRqYd4ZHYqVkWcsmByPtfnYIGZFmLY6gb8gfSJyZr7k6ZwDSmVPemV1Qw6Z8
LnisEZfXFkDFPPUxkhY/7Mm4Xj33XK2O3Z9HJ1CPIZRGc1gQ+0Qp2SmqSQmamaZrnEi0pWWgIV1s
H+D1KWoL6wW5FKKMcl6a922Do+vTja31hqSEtkdftdeInjF0szIxKkIcWdI/EWXt62yZomTkLyyR
06F/GEw6ICJe0moq5BHwf4IwTHTls0ts5fYrIYPqT+MX0V/0QNGtNwUAyc7OXI9Opw6TLE7WaslL
T7nuKeIzeIuS2vVzRHDrZSUtZ3mgaav9s49WZT8gxgi2m3lQYn2sHBk/w3cO/UFuk/vU7GSQ3WyD
0/3qEX0jufJtuuM6a18fKDAM97RdvfoOkckyUgDfWR8whBW6Y4TqB1eG3BTu3onnQVrR105ybvIH
saG3HBtU5z585t7cI5gHfJSrn3wPWwys5KEsyycspVR/uO1QH+Jt8a1zq7fGoF/Vpr8JlkKpUzc7
XZdNqAv9O8iQ4mmN4f+PauolMLxXFvZRzQ3kvjWOLbUFXg0cxNb6aqN/FUcWi/A46cpWx2sXCQ4R
I+MNxdoKsdhCuvW5ipGCvGzjqj7Ledge1zAu5XEt1hGCIJzGAiehDZveBr4PErBZ3kSAoBvcljvS
v9Sek4Gwf8Hp87H3fjt9EevOPae7sbEyg6ytvfdi3Y8vQVfvKrUlwwLC/a110rVVaxaOLLnXApza
ScMFRpv0b3QXR+y1EUyMDMRDGV/bPRHF2UfaUlx8EOuib8t+46gnEQJp2DR05XeNMTpk6AaeueW5
8PJ+7zkLIWCli+545Aon/F1oUreD8Wt3YzxHxbBP/iHEsA7oE29rxa0xtuO7s7jAOiyqsIv71WuA
lHxcuhOVdUN7Lmi8finp3m3vJr9ee2bqZr9F4yI/NCHqt1qUngNgVXOs2SOWSCgpvSsn8709dnJL
JpF/H6+73Z8WZ937sxxqW2f9wiQM0gQQnDq0InFh4547jwEybgzGXoswa3DaL5YiH3PR5Oxz7tRo
X5DiV/SsorSsbgNhwQlVUdXwJMSeuu96ctxyhGh9btfhMLDuxpIfRajp0581eh+5dcMlcSWsMk8E
fPjOtzE/z7JEiDkJX94nktsiLS1dhSnC0al4jDenRjBUaD95qhJqbvJ2pZfgPtrYhQ6UdyTeZRFl
1zNuhGLLKhWyjbaIl+6gm4fhxAa7Pgerjz6t9DFcp04Ru9OFY2teWNWG4W8cAWwhul8WDnKTxP0h
QM1UHAMKjdCdCHtwLivoBK0PMSfJRhPY21SL9juK4MlyytJ4eaNxXn9awOwepyELX4oKs9THAakZ
jXSyIcuqdTbx7tbVXh271rMdcha5XHOrkgHE9Ljt3DR9STt82Mj4w6CcYCBPwgr0o1FI+3d0A+wT
A8LcGnkukFmxwv9Xsd1meiu64LAHensk5UGqHHd6PR2MWTUEwbb04r6HPJJpnbjNkLWGWtjU8Lkr
3utWqwzyFS3GYoXWaeNU244zRTnVsTL+VWOg9uLBV5sEnbZkVaSjvW8/iLienvdhWlgbKTqtDxLp
fQBliVEmDbq2VgevXTtz2XmaAXM7XfwM+CefPC9aXruZrqi854OAMYw2hMaTiCZ544GU3INkrWSK
+teEBZer43HaTdsc40pGxPjrWmHBQf04HUpl20129fFDm3JqfkWYBrw8lMveEuTsNqzjq6IvJx4o
nU1rf0A8m/gcCogMx4IVe0MUNaLBWYmb6ZpXa6uj6bIWgX3Xu2sMtObgZJzRPYIdBIMX3toRJiy8
DXvzQmf7DMMW9fOtareIlxqU6qst7CE8AkDz/4qWS/UAOLG8LswdReotSf0IoBDEea0Cr32MArm+
7r1nqx+NV5XuZaF6Mvnqt1BdxOxNFmR9UdnfGqZseugnIrEy1O8+kfdOK5ZT4ar25CLWb/469FOF
/2xpqyFFGEBAauPODo3h8Wg/UYkAUCfNHLyayeu6j5A1eQKOrafro26uj4zUHdC7NcUnfkpPn3FC
rDfC68rwHHrCRWQbmS53QMRUjku3E3BP5DNeSmxOit9ngm0vAO1+lmXP2WKhrP/Xl779TeYg4iPy
ecPHAg8TULsucTA2QE3Jad2BtQ8rGTQLNK1YkZHbjf8D9MyZckmcuoKG3YLvZJHYSZBNop52EER/
LlLav4ppSsL7SWxm/bFz0f3kGjFJ5ofE1h1Qc5QSUqcLv3DGANNOezDVDxsba5k3zij0gcpvK+Zr
afezL6GLUERVbZj14wju0c/Sfp0qOM4TPwxKSBYW+UMgCZ4z0Fx3zl3amJqcRUD8nbErNv+ssOi/
2x4Fx6mZI2/JBgqDX4Iatq2ZDPu/B2wSLFDNlf6weawpDK6pcD4kiTGPDTJffcPbPcqPWkWIuNJ9
G7ZfwCTjcvIhyBULqr9QRYixZ3kXa+k2L4sMyNRfgxBtvW+S7nfR+c6dN+1ARG3E4Jp1McnwRbmD
JjvadvQtEkRhDo0R68sS9Rg9uDv3m97fesL5rQ6JJIwh7+qU+JzI3io4e6Z1CZ+qUCik7FYZ38/e
sMTXB2aB6bFD07SH0puS6mfX6LJJGSFpY4C9ccgXqvk2yIIqb2skhdNl2aIRLfscshAUcc8cSlnW
xJgsO71nlo9DJY1XZ9JMLB6zBT+E+6Rgl5bTVtvqjZdr2s5NszT2qeTiO8OUIaRaxsW9J+bU0V8b
9EGR8yEjFPVJp0brtK7yLmkJNsmciH3oorAa+ih+qLVN1aBc1GKNY8zvxaeE8NGl4qo4bbB0/p1U
XXwUzeY6R5eo1O8dt/o9UBNibAUClAfNlenh47UhjaP9/6O42Sqw5mH9t9ixeW8npKypM631q0/e
1Z7ZYp4eLe3r4dSHAvivt/aONN6gBKPzDC86Ld7oBTK66Ad1aB0/6L/6aB7BIJ2x+AfI0mIuccet
PY4zjpFDW/OQMeG05c9K2JBozKx7cuh6A97SRODOh3JAsHKza3CitZtBaZXT2NAMElyevbDpxLmB
y/KeJms3j5gscJftS6hvBTs6V7K9VNzas10tqcFlzbTmd5gpa9DE8EFtmDxw23EgxKNrvyCMUCJz
uJ2j+01O/XjRNFhiLfN5JHP2K/XITNq0aVODG7NY40YE+yXnGA1X4q0Z+lvbz0hui9ysXcrtLW4Y
mW+ctmJR8naruJXclxfbC9cfci7g5DxaR/DxNx0CtCXmpDgWlmv/2CdGtLRrxvU1wJX3hBMe/KTf
CvFpLVvxZgMhg8PppR0O4ziV32B7bFPtQgzJu81M8Mf2QFeB7pjkoVyFfhqN3njoW8wxp9ju7TBr
uZuegV0C4O0V++4pjovgXXtNb70njVcwDndR/GMYpPk5MDeisjA1U9cWKEI77J6AZWuzkRZOTjc/
CB5UkUclFkj2sj2s78py1nBG/EyAEhSW3oCSBPbRX2N7fRdBF5UXWyzl9fvpKiwjlfIYYJnsIEUC
jxLnMapfASOL+kyqRPWJPcZW4HD9BH8YYFk6ckb0/WPf2cED3Tk1+lGiCt+6trd+8tX0+oBMrnsf
rpzuYfDK6O9GTfK/YbIZ71dPekG2mHgS32u/NMH1BHX3AdJY2u+TSwnfDdpm07/CvwclJ88Sg900
xFN9T7yZMHVFODL+NpXDoNba7oE4sg1BlrZojN/itr0tos1TL0hvvZt1Iq2R4DiUBee+l9Z4dmeA
eKbXePWPoAg1ivEdxRBUapPASE/+12J7gnuGtCwi3ap9eSIACZdngy39ba5t+483l/pmLp0WUFPA
nSMRNOoJ6698Rq5WDsAa5Ms8+5U/vteDa32snZi8w8rc8ejMtlWc5WxZ92g8i+Xd7fHdZQSVbmd6
7wGxrW5rXpgSvZGvr9zcFIO3fRuPQ4QsN+EJSl3QJyIDAmWfo26NhpNXl3o8+XrcVF42K/LQWC5B
85TQU1p/ekMyJY8AA2q7nyaGy0yq8JRYpHksq/vLN437Cq1jz8zcsw5OVWG79XnG2DBcyS73H6Ua
BRiqbJZn4LG2OiNqrB9bbbbqCfAhrtLahPtf8v05nirc6spKiemr16NfO9EATtfX5jAXETd03+MO
O0i/9qOTVgBN56ALIpkL7fmnbqEs/ViV9Gl8ukRHVoRkNROcc4N2DHwLKCBbdYzLG4UDK2Km96Fq
L0Ku41+O7vLNeIu15Y5ooKqkN+OTaWhn/mcxhd8im9f77RCx9R78eifkbXWMl++uDNps7OImPhoi
IHFTKBB70fK50pjCDRwEutugeTsHo6tTON4Fp3r9Aw1J3GKyjOEKGYCK8c3SVv+FZwP6RwKMEgyg
V+lhFJnwedbDMNyKcnRIaVooNDztM17tD9K69wUqDAwb7n6oQ4b4wGdQFhp5UOfTnoLgbvlTgp4r
Vva+RV+OaRl43LUQJ+IxQJI7Oi4/yqTi+kgxgQxQXm9JCVZm49NiHF1/QiyKXx6XgMMDxkKNCLkp
j8FILO5VIRC9QUNUDwpTTpX2YvSHUxxIxLdbaDyo71j6dw6T+T+3j7RzNDH8QjoSFPNnZr2vLpBz
7V+3DlAlltu2fXGISIXGnjH0iE1u+F07dRTjc+HQSfG4uVOqDYbYTLAX4uQJ+gJi2U+iX9hkO3JB
6i52YJK64SuK8ExP4K3RoWHguy3KJaYSbfKnP4wCaMiG3Q8SUi76ob94KCVeekrqeSmFUgE4ZTv8
21Y7/vRXLA8EI0HquqXivU8sn5tRzrOMT5O2kbSWYa++oLWb8Yx4LnzAf17rR7MgPTmzzEMwEjpv
VlyUi/2N7wxwDJ9CedPZeEkQQjpCHFTlKSfHwIopM1rC+NYBfRNHYRKshiQQoPHzndj9K40T/Vgn
uT7A0wKR93G/vS+8xx1vedjdYoZB7NavuKSazoOzsHVbP+6z59tHPZc+R0k5obSvEHf/x9mZLNet
ZFn2V8Jy/GDl6B1pWTW4fcdeFEVNYJIooocDjh5fnwtRkyc+mmgKsxhlRAoELuB+/Jy91z4ZLjvO
hrQwfQMhvPouE9N5nao6O88TfgDGZY5ioofp8ZVgN/uTzbmUaSmxR8Yu8VvCt7KeLqNll3Ox6Tv4
3+gVI8Q3/IGcbZFMzLd81foHikfw/03JJOqQmZV3oAAApFAqAzeS0ZToEKFFppu4ti33OeAY1W3S
yC2ttVMG8XSw29nqj0OelafSFUm8jozSdw7MvlWxjkANgo9QYm6+uKRhmEfk5MzdoRsUiJcQzDVI
QXjxV4NfjhdOeUlwMjkiNVc9EuQ7NTqFB4mgSNjPJbXtVgqQfKs07acre1haMGY6BP5maByHf8Tw
y+xrMuNj2dMY5zWXmWnoe5hEjlo7YRqcY8NYGm6hl9645Cn+FIhIBP/viX8WsYy+chII5pU/hLl3
BNVW5ucqp5t9bya1kRzLWSfzJkTRj8C1LE1aRNhc/DStsludDam5ok2jvhZBwNjJKUumiINJAuG2
jcw+3mS4za8xgWJX5FjpYNb2hvGCx5LZu0/hYa0qq+iQpHY+YMomK5xxY5lj5rJpEla6rpquv1hh
k7xYsnXUsx+P5reRuVCZbkRRh+UW71F8LWlv5ftBTQGqPgIQgnXLQn2DGMO2fvA9FeG5iJV1zToZ
szgrd2gvigUBQ2PO/ZmXnNaafcoAUaVHl5ngzRC3/TcfNdKL4Cx538JWdLbjnDZfZJNE/TZ22nK4
LxF8b2Jst7j2a1IXS9n5wYmwzOggVDEw9Yx0vE0sWMEbH0V1tLNDRxZHeq5lTep2wOrL369Hyq0h
e+yCRrQ3eZakZ593Z2JuVdNrCHtiL/YdTWCAUXmWr00U9XjyAMJ/NodF+IgSPXgsJT7elTf49deo
j51lBp0SOqY8YvDWAVPkZOW4WfRNlYxkUE/Q+yRPg3HFhk1lfFCpx/eVpNgxVwbrmj6Gadh/calX
byMzV1QPjjW8uKYePo0p4RsUmZ29C7BofU110hQbxGPGQZRN9k3qlgN5ZpftimmWBUMd6bK9iRli
97vQSWK1IbxZfEHxpL4ZbtqceSNqdsQ49e+LKhHh2SL44AzWZLSPkYTGvUM5iyUSTFB3Dw25mjcY
9zCkVPBEwjOnJyQ3fsHAfzUxeGhW2vI6m3OQcp8ZygXxweS1ZwvM/OIzbaSmv0TI8/KdR9BoD+5R
lK8U7q5NUEFgCXYpC+o8bgfpHDQnIGx0Ta2whFhjZK3TdFGrqSQ1iwv0uX7YZUFrM8Etc3VXMIWk
NWSmEln/GLrzVZlSQlPPdJ59LGsrUFQtVhbuJpdGxXbwTWsHs0tyLmYGgTguLOp1ht2X1M6snXB5
TpZxHAYKlO3QMp5aCfojKAoIrAA00Q+K0xakJH1u+0UQblnsNpCkGx85VYgNDH1mekOoLLMsOx01
KJqhJymtIKFzB5d7Zq/N4b6sQM7pr8PQ5J/CppyKUz6V002Thd01dTDDStuxJmSTjVNfQnSjWKyN
sKEIt43uxsLpb+GrcvtzU6pg/oz7f772RVvFHP0tlNMUs5qG2ywxkvNJ3I8+IKSd4c2wgHkq0gfx
wip0SiW7/d5ti3zYGYwa2WwR0qVbOAbFDZm/fLRsfc49Z2WnPIQVVBMYXHX5Reehf55NlvsVhW3x
ubbT4qoHu6w2UR62O05hEiMbTZ4jhS4KpkwpSPqkl8mdSxnuccBVHmNr36/nl0o5qCaq2a03bRKG
1wBN2uhCq9CN07UuRMBt1f1nI4vcU4XJm6fKCG0/5pPTbxtEhN1K0S6lMZ/4VvFiDQQMnLsUw1u/
MhJnVE85iJUfRW2jHjNac7TwtIO8H3rHHVelspW/o6Sj+EmBCGQr2IQ147JsQpfIgN6MtkUfirMy
vcUqhNEvRVBv2MgQFtXjOhuRneOBsxy6tC2kwZWuxsnd+EsbhsaME+Kfw6c+r2qUSO21MaEVuaky
3/tetZWNRp8CQW9nZwzEEztcJU8jwXszo3MW31U8Ko09bPQM9BBuOp+8jHlMuTKGvjV2VU1FuGlF
zQpeoulcC7z90TpAvoh9mL1xPSayv6ZfHvBh1dR1O53hU10I5qN9Rk5FuDjNgRrJYZLql9Dr2ugR
5Wjc7Fzeo3Ddqhq6kGS6hbk/6zTOWwyE8W0XWtU9MqIePyxnQbmG1RH8cIZOZkdfxf1LMU7xVSd7
D6hPVbg3hu261rcMDhLq6BilyqpiutFtlqKdQ0GcYTzU/eQNEAOGxUU2Rd6dJ4gCYFM3KhqhVtc0
d0WGe56LldjGpDcmzVYmtXMfLlZYKm7hFFvOsA7u5AZpBg6mWIk7xBVI43oRqevFd3QcC6QetFYK
OhyFjrE31UFSNxy9Sz/ZUzbha7C96cGr4KN+nSIcYH0fyOJ2Uk5cHuMw1uXPwaDrv8JCwXBfMadu
Duhz/Sv07C2TsdrC2xDQVqMNFAZ8+QXSwTum/xQ22urg/ngAeZ60j3tkZU/u9IleuHOnOz1+T5iC
PnvhXNnXdpbOwGw4AdOcqcqCKsDPX80omn4KZjjhqp275iHjD1q6Ikx/N1mMO5GzWCK+NMoPLXtF
RIvk00y5256RWVUEDEpb5SLap05ifAvueJ2CzGAiQSdja0aEB8WIdtsdziFximbPTNSeNUPHJ5aS
JREOEbO3tdARsmsKe/6OpqifNwQwS3nKMlqQa8fR47ku2L+2mZVFNXAqS9kPXl7H+iTLsPummHzg
hQKo8nlxtCagFJLxmhWRestP2Jx3Oi5oO+uG0zq0DXQWW9RWcfE1NirW3E6kOjimzWDexRPYxYPJ
dxOtoinrr40umLp1AHqBQ4bbUPk3te76Ned6rKPMBAasmybwYbT+qvxpxiAHV0WQue3WLsmqAuUd
4QvjTkLaX5YXXVpEX88+Aw2GAkkMedxp/TjYRLBSknWapeOtIjHgySimufnU2rwhvKV88ahCq6J7
5ACfdk++hzQdC+zcPhpgep5o9Sze/TpWt2GUcTeMSbsLZI6aEB2iyqpVULbuA1xCGARDks7sChzu
0UNiPJDrIBXyJjBbjQF8RO3bMzdIVHNxfFui1DCj9tYOfU/vTBgVT4RRet943LZ7cMJZcGBv8K3u
hM5G74DENj2ZpI+qtd24Jk0zmgOAoVrUvuuZmHkG4Bx75VWQjxyHeyX5ZyfPm+S5VtNwUVFUN6ch
CX0maBJMzJomkqQ1QucBCyz/F1pEzOjVDh8ALqGe7KlkjQWkw8WViXnYUMGC7ogni69t6qPQ2WRN
jEC30xESAFqplKwV2GS0AvDSzO2IH2iP2qL2tgZWPooCunxig8HSKlZz6WAmt5Ul7uomxInNEqm2
eF9jY911aBTWSTPPFj4imerDMHisL2muovRHwdmqhblD5Oyqn4bqOZ7mQB3Q9jneSrR19Cnx+uix
xwTP7NINWncbJaX+RquK5yXjrHluciGYDmEq8Vf4iPSFsTxTgVZPgLgse4zlHm9h/SPrwFQD85BT
uOqSEt9HiFN02nWqH+5mMmbDlShR7MI8KbIHqDKzuQfPjiEt9PgZTnnYW0POuiYWvDH0uRxdkuGe
JO7g6pTkPgiCkmq+2XNqTx+mhuV9HaFha/kHaCVvfaz8wy4vga6sZAIMbmPHQfjQFSI1b0xVeEfU
AF2yhrMT7SAwZ/lhKuM2OSO6Y0NrULKKUwDUVq2YnLX4MwL4gYiSvD3TSK0vJoA1cy11rz41gxN8
MjFROzvNh7OY3pWx76qkjva8nssq3xmaVbqrsh1T3Q710Gj5T41XIDNsRgMBU+/wTQad5eyHukOv
kSdWIfe9ajpvM2Ap3S3jWnwu2E+XDqVDKxSDo6h2YzvIe0MrRB+JU7b5JkCr/zxB7vI3OVrhe5To
TJtCHMdI0Ylu1KuustwCIEqMhnnUGk+PwaQkQGSKLYvyK+GgNrooCLEXjXDZFjFhXJt1umrBsb30
7KmPo5phDSBAsuqbgWtdmzP+iS3wDCPiunlzmLBMGWdatLa3HnGhD0hzM/cYYlDtNnkZ0zBl5RiC
Fe61f6/BtUxui9Si8VkznVqZzBrD8zB1pdh1uQUTAT6O7fxsfEdey7rVA+N46Dlo5tKmMle4l32x
TsKgu+PH63OGGaX6HpAD/KVC0OOffDtMxcEMxBRQNltWebHHbvb42lzrK/Yu/zM7fGZuOxSfnHYT
M/huasN8AA7A6bdRA32OAmWvxrj4EtTNbK0LcDLdaQ4jM9rTxA5+Vl5VxUfTFhHgc5rwxnqwu2re
1gQQjRegE3ayoaCiDi5Ur59mHTrxShtSYWA2YhMBi3Sp2TM0GP3R9IqWzyfIi3FnK0wEmyqiu7/1
XKge8PYI3mX6Hxr+A6QGzBdehPp2N9NapKnnjs7RpAVcMYhxAK+5sBRPHYnf7hreGJyDcWxGQv2E
I1lCECzepfWYOsyjO/rcMTLhsy0xtsOD5RPdpEyMAPdZxvgNwkr4aHtGmRxwk1nfGRYB5qQ8G8Bw
dpa1nei9mWtPNo1izuViHs76DN5cjE+GvVz0BE65/cKgRjhMweej9y5XIIDLVwd7lzr5LrXZOi3Y
+rekffkLxS/Gp8l3FXDohz/SPVJs8SspAhvnjTP5Zvosaq8ZEa1VAFGieC5u7YBIyP1IFcwbTl+g
uIfRqehVzg69hIxl4YuRozk/II9t4EkWPg1F0kdKdNil5YV4jX3Bjz6YPOqbXDOaOFKYkJzOaWrM
Toh2xJIY3WegR908lvh6JeAETNmM/+aiZidnsZjns593JV6RYs7lNdbZtrymAe09+zUjuU8GFBi5
nejbcUEDWRdgi7nCGmXn6bz3cKjSK+uSqP4eIHs8FZi3pgsyNzHv7QHf8L6XWvc3zFPDm0552XdR
tk1yjwgc3SLv4ESLEqcxp4jaJsZEdL3rf7Vp+acnHHNJummKiIoi4wdUGDwtpGB1o1rjFFuh+JxN
xHcesm5MPwnVgjjolRqwEWQRPiEpk/zMg+lvg0apZMv2o4rvaUPNs22MZK73nZtMV+jJQY9Ppva+
xBnywpHvm8820k2MBNaPxptyUVfSgZL3AjwVdl/LTnc13f6BkQsDhPsy8hBf4CPIuksW2KO/E0ZR
7mfBCQiPrqhBUvBrnE2z6us1PLTA2/ap08tdD0sVvb4LrR/bRdqVx8GW+hn6Z8WIwmZ+dShHyJDb
oeFgc0iBQmynNGjVTeC25Rc3mbMnCTKQM5AZTp+mOU3VxRqR020pa6S1jSz0y5tonKNw08oJFWYM
kIlvI0KrRWfZZFLEQZD5/igtZIQFYdUx+KD5PAIQ6vYqiDJnzfPLery90cjLqnR5nxvpYDwiLyZ9
N0jJarv4ZGKGW9THccDMTHBIMoehzA+c4TJ91Rh1cytGu+q3fTv0CSqFNHa3JvjLLxnKrGTnN0Hb
7RmuxITbBhy4xspC5cGQpGAjnI2033ZBXV1sW1UOHBl/zvdNOFp8xS4qXs4dRtF9a4MR9VXlwgDE
gh7I/YycMV5xnrA4T85mYQN/zFr1NLInIfcwjbZYYRAqmZ7Rkx9xWTlpAfbC76oVklZ7vKUetKo1
TEgauTJT7slKEXgfe62G5FjxW9AmQPpaXVCCDsN2RsV0lck+cm+GNguyq2FMRobRWTPukY8mL4Nh
+ILQrpQfzbRm60j3DNiT5ZXLB94Y7msZ9/V4zezX17smL5rgNBo4ARkeDJjAGa210dYE9wkIq3HE
Z0O5HZ2Q2WvZ/v2JZg/cnBTbqJdI3ApusXjUDKKJZFsKeIEz00g6b1Zk3jRVEA1wyjzf3VZwvlkS
WqqunVnRM4JYBJhvto3hBbWG+5opjf9aFim2Y1up6QrfW/xCFVIVi+293QTDiP5vWcs3HH1GprLx
GN0rndLfRbxBR1BoYacM2Ur9E15Z8p1DFgOkkHpv79MDiC+4xRrCt1GfdaRytHn3kAyKc10b2+Fd
VpvqZWjxH0NywFi4zcyG6Ne4mGlqmNKECe/T7QxgOVhgtiSLBhsR9obPcVEreQoj1X2ey3l+AKIB
f4Fq/CdmKcXi45NvDIShCQ52g3oLWM88fRJZ7S5ihglFoMfbddfYcXogUiu65djEAMprMc6fcrfh
nLRQx9QaPBgYBUebRrqSbW/6x6rN9EtXD1gkLY2tHh5tjXdJ0n2YDgI3QvW5yoHQ7paAsG9uNrbd
qeTb3eNWDtvz2JbZKx3FRiAuI/fMRabRgh/Fg/Ia9Lil6OSh9OX7jSi8e1nY9RYonQpW2g6LfZAG
ETFRBY2Q05imucnQb7bo27o4FVDNVNk1rLIovwZSw1Ks+owq17Np+W7qnCPjcojtw5MUDBa3wpp9
tRU6gFnrlvjoVg44WfSZuNvba8WX9tXRQftS+yq8AP4RqJqHFj1IU9XmwpHnZENt72XzdpaxeQcH
GumTDvLqDnUEI+6Gn/nQgAJjgM8Z8atA/55tkPECdoYcC359Disz2xqZ7b3yY2lzXcLgjo9OMlp0
ayowiOvQzTP3zFbXRXt4RE68x0XJT8D/sj/ItMzZmVzbby4hkuiGsfwU8go2pXyKqVH0IRJgrM2y
NH66Iszmw1x2ibUb025Wi5umuEPxSi/WGYz2m4AQZCPTaOfXogCzdwW+Rdu7uBftD0D28U/OM+N1
grTxzhkUtr8yN6vPmTTtRxa94DrpivZLgE+y20ZGILHIFw5urcF6iigkP7vzPAyrCA5CyzFtTkk3
h4N9zFA1oYhLhMN2Lqa22WScM3C1S4nqv606sMyhE7o3OTJ7gyU07X5wXmZ6mQ+J+S1Bo/m172z/
WVQ9eRFmCuyIw3bkPuRWhzBKkeHLNpV5wxk+lmevcxoTSjwzEivCo1KRHLYFbS9nnWJe1ju6XMbD
HCbzV0torTcEVLvPtMl5zQkl4qQEeFbfTnAMQBgAbGH0jRzpxolohK8oYixKpdJMro0aPeYqaCM1
bAPDy+mcMQvaNDqRHQN1JhDIVa3hpzOl+S3hviEqZ7YwSFWh0yCcC0lcXrv+MKYXWJzise2pC4w+
DwmS7Udal0IyZxtcvzTWYWAH3rWcAxPqZuOKZw+fwx3qnTheZ8hRCSAtSZGHhRV2ByYi2PjL2pBP
JKn65sagBtzRzIRF1OU9sBFCnsZ4V7LjoRtAi7fGHaXTLZ4w+phuAYrtHrm9wCsHTQT3WdUxuR6X
UUTJkBerRY6/aJgts93HyAoWIkCTc+ZKmAGvGpfZIOQwxGMn8IXW3ibAtb5p/BTgA/Icw9rn5ki+
UkgD0kYdXnnF584DnYWmmWvfaa9Z0LkFf9FU6/YlSgDoMLgbzOpELaUu6dCaADbGofo5eYa4WPRo
aOUzIL+yM6vqdnIKUFZnfLD2hTbhnG5cuwpYdW127GtzQjKxnYvEKHZV3sknzgbEsgkNbnHFYIm9
NJlmEH51qltgMVSAw66QM2V3aEull9lylGzcAUfDxkmtZcxruOHj5E35a1tSpb+6JvXeDhKp2Z2L
GsDNCsgfjPy+Zoq4ctJZeduS2MiBGQOtk1WcOO7jEFeKeYO06O2ndYKFnHlQ9TJ5czFCZ8yaYZNg
du1X0Mhqlxx6y/tZoPE766kRr4uwKFqZPWcCVh+6D6sOuuDiOUKyDxJ2Ch7MIuqz28GQXXxOmsrD
yIeJn89RY3qtlUqxRemo3RfEvgIUdYKc86cxz98TWjrA75Q2dyryWoeWjnTQB7aAlK/CGo7OivT2
Jj8MvktHCz+a0KuwNdyHBFzwS+vBRAbhEgw3WaDDaO3aDStsmPD97twYqcIu1+7kria7UtfQdpnf
G/BZ4MeO4slr7OZ7C4YcRY1FGbqXXi9+pqQZ5dfstuoaMxPR3U0ozG5r6FAglM4xKHIDUUr/E0r3
SQ5t+gn8CfMokHn6sXJqAjqxA/U/IHTVatUT0PhTO0qEG7ATDDIgnsnbNvdiqgNWW1h2tZO+BnyC
0H+tPmXq5AzeZaAAxqMUd/6PAoRtD28Kds4q5yjor6AwsQiUuRgGHPcaP13A2PU015QbHL1GKgPY
PN6L1yDxblKtw7WVh+weytb+FepzDC4okYInNOXxwdIJNB5dDFiRUxcg95bfA0kIwPIWwc4o/WXM
FqO2MO06K29EUVk/FJqA6hgAjCxglDfihWQPw15PUWljGS29Nt0L1OrXjhyLdh9Y4dyvc81sczuR
pCP2qO6ma0+OHbaVMTLHTZG51bc8ipLnECHjo+MFI6C3UfMxvZBmKIo97KeuWXmFiARim667S8iL
CA+pzrLkiNaBmhqRXXuUjjKBSCEffxrLRD5J0PrUL30/InspeijT5tx/Swqban1uG9R7ucORE0Gk
+2mWjk8zEywXNkSXqBVmMG0W3xiG6T4aQY4X2MicfEnzpMfdQTDw0EoU2kNPTMtpKQPId1YPbjuz
KFYVTjumnU3f7Ly+dJ+7qPKwl1uz/cmbERSSmBCJbcqcGqUGbA2L2bPD6ZRvKHbhjWK02CBH9jFd
VvgDV4KBaLI1J582k9ODvF1FBUvrJqYHth3gM3WsNkzq172P6PsaHUgLr4whEGRrgQnCStZcK6i3
ohuy/FMEaSQEcz0yfEQ7GfRbeLv4DkIvGxnHhXIqDmzISbShHeLkB9tGTbetrN7+DvtXJ4dKxIix
Y7+1L9Ds+2zToeBndXfIg+BlM+wvpo68TyFnW7m1C3POkShhb9vYPlqODaodylQcjOoyEpfyuUAP
8b1T2igZ/UnnsWimHkoG3mvaE1FlfoE9n9/LXk/cPiqvqwAUhSZH+Zzl06kW3hKiQxP+tWRtnVC8
qVgCU+wreu4gsMnV8OX4WPTd+KWeEbsbMs2QIDdzf9bJSI/ZdkQCCxd992OODs86j2QQ4Aujxlqw
Atis9mQy6Vuzt3hBBiR1n6bKVsQVKp4SmiHsy0AaB/RUsMWxYHgoOY0dAiO4Ui0hiA/g5yLrq+s1
9MwHor+uY1bxH44ZWdPOS4FTXxm4S+gVT4FMWV4hvNMMLGx56+Qx9oMOA0e9na0YW2UaT/a0iZBg
HtlRuhwgqUI53RiOe98VbsdOlrM5VXhIu1Vi1UZGPenpk9cnQbBJy9inSIEQY2/9se2/zv5kfzbj
qbQ2DVNZMrr6WvJaRwTabXjSE93jElONjeyoOE+usAVNliBsn+MB+/aFemU64V+22p226elHLAlY
7BnfwwPHzqtu0X5yRGV0Gz/2ZIWi+O4iO90wDpI05kN6HhuOVNkXA95HvQZZOfm7ihnvlzJuvBH4
jDGe/qo5mHAaYsrk5y67jFCAOnpdAzH/q46DYajLnCQaaRfioskR+W6bcUoXuBDMTvoQbwJo7tr+
EbWYTrGhIV+DUzBE95XLRIdUl5R2X1nAaKANI1qELh1cwK+0xjt5W+u47K4YZVvU8EpH4SezG8W8
sZLZOeI1SgqcNnVcrv4KBtueSmq7Ddqa9MxcIYAbzque7f4yKzoWFQ3CTeyH3guzuvaxtNNkKaCQ
YQmcyU9/zTNmRtHbuH+9xgopawViRQN1K72QqvB2f2GebAPhh/lWeVZsrwWb50lkhPAcUjTM0wex
UO/kGVlLrhr/ii8AVSyZQ39LxjJFBNzFrto1mqQJ0pSLyGU3Du1oH8Yuyi8zGruvU5hNR0njYPNf
//o//+9/foz/Hf1Ut/8/EvRfZVfcqoTO1//9r/cihhxm3xTzjiMC803W4UBN47PWcfTB3YF0CSQt
7bzg/PurvBebBCrPQdSIwiSQbyIAo3TSRAZxejIshqtQGF+NrtXXnDPG0++vtGRo/RJ8yjqB6twR
Nmcflwf668Mc0jhSMLWIlNVGch7mztqzmQ5rxyAXwi3sb9obAJwTsHFu3O7H7y++3Mabiy+/oek7
RL16TKV/vXgd91GGD5/siFKnx0ok5FWC6tg1UYtD0OljGDxZvv39Rf/xbJn6MfnjcgJBnRW8+QXn
qRra2EX1Njdd9VnYgLHLqjZuwOEnf5qpyI0FrmNLG74P+WVvfkaGZWNLvgEGs6pqdqUflBusqu1m
DElV+tO7ckx6KqbrO5AJPfEm5MsJrb6CgQ9s0vcedJDmV6NdvzpFX1z/+YU4Szqk0Js8RvEmlC03
PRdhE7QAOLnNaqQjcGOxqu6YgePO/P21/hEAx804khDIgJw9iVX31/cDhy2BK0XgrH1oo7CkJ2uV
2YqBBSrhFYEY/Z9+3Mv1guXnYl2x8Mr9er20aiNAZ1xPo8bfw3w0tk43F3d/fFfkeloBQwpBa8N5
81MVdTSzm0sKTuLI1qFKgx2GUci4rQB+Yg/eB7mI/3zhQWv7eHsDy2ci9PYTNw18sIVAg5eLrllb
rscwtwZP5Axy/vzHt4a70nJ5332eofPmB+uX1kCREDcxl7n3mFYdAwe/cl5bAIV79Krxn66TvkPy
OVo+2gN8YNZy63/bCgzyANggUdEZwHgPc6SoyJFQrdm9P8pjfOcp8loQYQeiycEd8+ZXg3HQLsYF
gDNwQA8EuvAF0J1Z413rPgiYfP9SkGiX/wS8+b/elRXiTMFDtHzLTr0yrEQcQwSE2kidDxaodz4w
mzWDtRCpLav/m9+rshAZjjG3otEx4NDlgD1EY7qP3QHi2lynf75Kcb1AOJ7nBjzKN2svWR9D3ge8
iiUpyPtxsKONQ2bYvm3S19+/ie8+QyuwQY1I4bNh//oMMfmTneNjDM80Y/m5i8KtVgTUp2Ok/5Ob
srFTCh6h59pvLhVR0jtmMrJKDRacPEgBRzfEdgH4wf8gNfKfuzX5zmA9mashUCTT9te7QkqO6CYE
KQwLp0TMPEDN2UXU4wzkiQt9HbRGrtdaBlOQGV3yaQpsDrz/waOVQgaOKaUt3wa0Kw7vpR7hPFih
UZOBhNucZqU+CDmkHyzI//63fq0Q8C8LQiw8wfTXMt+UJyIqWsVAzF6Xcxl/MTQTnFU7Em1UoTK7
EXGe3SZaO2eGY82FMDxxw5Y7bxm1yyNSHP/nlFX9T2TZpeR8jzaL6X52SBOT5q6B/eWDDWv5Mn/3
5775fQwDmWrmSXudMa+IypgJbDgSfUDQxRZcu1gXU5vAGgYU8vvf5N915++ubP36ZkBGweIycOUG
eCOCB8hyhbzxaJyta9Prz8EiCaBJ8BpqW19EUsSHugs/+Cve++hY/Pm9vGXhkst//7flGPOQk9qo
e3D6wZYMExjjDXL/I5Dw+oNLLR/VP+4XgAJfODJgz3vz0dFySTuse846bL+6aDT3DGVKxrpwZCsg
Qr9/uu9dzF6CRVF6YH+w3tQ8QZW1zsK/ZexYRuZamU51MfxU791hzOnFO7jOPrg/871nKekUUJFY
nm+9TTMO8FhTRZDBCcClge1LFgEK7LA6+pTrx4m0L8QolrcDFzjcVuwUTLjIBNjSGkkfDSvwzhOq
73qDf0bsaprl+98/k2VrePMDYCo2wadIen1sIb/+1uXy+BUILVRxGCtljd7eYfS2/f1V3nkKbEsB
BS0blCXEm9c6nEemr2AP1s0kQOo6AFJ811rhvZ92v7/SO0sry7fJxm7xxG3vzbubD3aP2o7aj+mQ
Ps5xGR4rpjtr2ijLCMIr931jxrAgA+NCcoj+80WVgpq1zqPnzar65hUrRpyfyRC768BQxl3rCbwV
YqrUBct1/uX3t/rO6+wScexwUuDFMt8eoFFI4gGuuRZC4SUFwCanlj4dauq5xlhG9NkHz/adX9Fj
Z+QnJKDbZZr367tCiA4wT5eWPqK15lQPGey/qpUXbcngg0st/9Sb15JLBaZFWcPJ+W2EMyk9DcFA
IZtx7jMCypukA1GaxEDACVXbDo6wrkjGMj5YId69Q2lJz0Vz47rm8rX8beVDxKlT6EwQ0TBd7Ohz
oiKpYKLj6lCHP/71mEzAI+cblj640V8v5Rmw5LGXUuTOoXhw6iplboDu+ICrMgvQ4fW19cFi9O7d
BR6nSvZ805dv7s61W5M1kBdGRFFbbw2gYleQTdx0k2At//PjCk+Rn9CTnmVTAf96fy0HJ2hwPErI
Kh5KI+ocn7zura6Qd/7+Ub53X6xcMrAc4mB9+819ZWC0Ffpjd43hzCVgCPqwkZNR2yE+/OAFeW+D
Xr4ADg+0dPB6vrktvPrC6zpui5AnP1pXUvUuMgFfHQDrGzCMY5DD+RCUA+e0afipdd0fyfLRp7kz
Kc7//M499jKG5yyqrvtmuWlyUqH8AU4mobv+ocMBtRuD5rEbMMX+B1cKAnhY6HvYLZbF6G9fBqc3
Akr5C6gWLQIFsIeBOrLQvZKI98Ezfu/b95fzGalqzH3lm82iGTUSrQY5RYXc9wiPkSkb6VUbzQzn
BDjaOGJNlP/B58j5Av8tKzc9CvvX+4t8OI8T4GwUxXmE0xYZRhF75vPkFIdqDsIPTrzv3iPjI9+h
xIJn+eaHU3gcpDXBbQoT1d35iZOuyeCZDxA1sgsuQSInYBX++TGRtdtepFUmZZ335h5nEHTo60C3
52hVze1iGkUn2PrWdcC1v7tJnDz//q157zalL3k3eUM9VrtfnyokNCcc4XisvcltHscZ0LhWyFlT
Ekk/D7HML91gTC+/v+h7ywF9ZYiiAcc5x32zHAhd+rUzQErACjNu1GRMay83MAgwLd7/8aXoe9KT
oSu4NIHePFFSthenGbMD7L/mJqZbeaGtnO3yOuw/2BHfuSva5NichM+ZkRrn10fZYV/ClNVAig2E
2GUoK5mF5B74a/n6+5ta/qU3ey82P15K6ie6MeLNjzaKMGyyymzWNrKSa01o9YjXsySj8/fXWd7x
f1zH5hCMVU5wS2+WUunXZZaCtkXvooMD34rae2PjkTtuA5yaPf/R7tEsVGyHhCD42fffX35Zsd5e
3hcewhIGZR5NoV8fqNRl50a+zRcv3OHBD8V8j6obZKnsy109lcYHHdd3vgWfrFM65PS4bPm/nJ3X
ktw4tq5fZUffcza9idizLzKZppy65FrmhiGpS/QetE9/PmjmnFAyGclTMxcT01MtoQACCwtr/WYZ
QTuwiU6U0lJ05xDmUV46L6XahvuY9j4CJtKeEgjku1dPkpiN/IthGKrKQ+JykkgfI9oPVnvfe4jT
lahE/GnTnT6iB4mmCS/KjW/6a9UWq8qlyP50DYsz6CyCt5cNE23SFmG1Lk2/W1Hu/JAh/rvqQOmE
O9Wgz65FYwSFaYb0AZor/JBTgbT92xO/Xm3LsT0yCoMsC2fxxXGBzIF8U0yhVLUV/S2midlPWhI4
oEJAeEAqwXJ2EwQbc3d72OtNZTkcU+YPLQTRBnmKf7smbfSFYxdTJfwLcRxLCyllgs3kHXyWFzZh
vDHL1eE0V/aYPM3j0rwcDslCDeoSICepAfgBHI9512Tw4kdlhJQdlcjMvXp+ckXx+YIErzHHywFd
W6oSl0ML/UehLZkYuXg/d6Z9l1jBgIFmKTZmuPIdMXRjTId7hLR1cVEadR/nuCxB/fTy9hwbFer1
WDv4ShCk5yhSgrtZUfQ/b89SRp7LTUxNn3jOE4dXHM+ry1lSoC1pI3FU8fQA3dSMmAymZDyOVlV/
21Fd/52IFv8ASEYb5+c6ysuRbTID3uM28KvLkU2Uhaamtrgw0S890Hp27hrD1R/R+Sk3WoYre4cK
rmZQlaOUSxC8HEoJ9KSKTBOIQ4VmYzNO8wFuNWDnuXpfBjh5317T1ZnxBakrga4zrcWtkuZOpMwx
0BMozsWxJIME5h8oR6Rzso1FXPt8GgUez/ZoO6nOYpMm+gjHI5f6MTMEwL5RwoOJ7g4K38ZfNH71
E4JG0iZhVDayOhlULvcN+RVDuh5pJCu62KzpMOFMlDcCCgj1JQWXomNM4WPjSFx/ON4flI/Zl4Sa
qzPYa2iSQPwW+7ZNkNSBFOAjQlMdUepEcQhnmI3l1OROWE7LkY8zOk862fHiODRqhUiyMARNp9p8
k2S8IKOkwNTMNOoY15agOalVC1nAVvNzXedIlcaeOIg+NJD1GOonFVG1j7e30/U3ttHv0ynl0Xnm
BllsJ5DXIRQ8vnGbZ6hD9ATZz2EqxhM6QfYnIWBinpMRdqEPjhuQ5e3RVz6BxzuTrI//wNtYhHnP
sUd4uTWN/Xb+GiJ/TOMFk+kJShMh8Hh7sOs8iSik0abl3FiGvmw/S1NcBBFxp1CBdp8x5EJkx5mH
c5BjmUthzbkrwxwxyU6I5GABRXh9PdjhEDE+v4WNIPviPGWUSFUEnrq9myZ/8yBqn3BoDxCSTc23
t6d6fYAYiYQMCil3N/O9jEldjTVfaoG30ccCxnEdiVNMu3NjQ6+MQgbGA1OmBvQkFl+vVjxktNWA
BZ09aL+Y/9wrOlKpt+dyHfAcWYKUs4Hewna5nEuJZi1K0iPyrFLOa4qM/s7Wks/GMM+n/2AkmwzP
4GVH1WyRyfaIlsFeGTB2BYyMn2no3OeID6P3YWR3t4da2YvUznmEaKhU01lffqDIxZbGltox+D62
sCQ662iO+vCk6dTrd7nRph/yCd5e6/T1p3awX19JRn0OyJAOQMGm07k49wj0Ut/JgVFhXlg80g6f
D+WALmWqjubh9lzXPuAv0IL36/MtG4JowPSd0+kDcjw1NKkUMhnc9+QZtcOtzoRctssIizsuM5JA
FhVB6cWOdANMqrQJtmVtzMZ79O6qT5Vi6590BXzvrheu5+dlUb76umJUkGs8KDVqZ8uPiVzPOGah
2e9HoJQPGCtVvjZ41n9wDjC4ow4o8QQ0ci/PwTBhDK2aSLTDOEQXdDbQajXmZo+X3+uLVEyF9yTx
g8YqFcHLoTQdxjIga2BPDpYlDiKtB5zwrF1oIMfy+s0haykSREAH3FqcOb1pMQXqjX5fB+10mj2U
sSMaxcesH7/fHmktWtGI45qR8Cqa05eTsoWRe3OG20bdVN2daHghFy5I/9ujrG12LlTDgluLKqa1
iFaVEVD6S+Be1i62IajyIwXdWPV5FmW/cXleDcUkyKp5CWPyBcJkkSXN6Cy1doe3q2r1zgl7lOlc
Dx01BlhIh9uzujpXcihWzqZISqZrLm4uBSNveEXIHaVFHp6BP4dIEInoGU+29ovXm1BSExw7yo0Z
rgxrk+ViL0QXgWtmGSVpZbMPKrwwuQLIqsVnbBO1U5an+guSq26JCJRVv/ac8WD4fdDF5reQwsnD
aJzRsishp+kY7KDKIY5TPPTn28u68gXp5HnM0ABCo15BkWKeQDqaCfsK4c17EMsoczr4uQEANzfO
2VWeJ2cFdJJ2LWsJYOJy9weAS2JjTKUxZzZizYa0q2kgwAN8QTlVvW5/JQ9L349Ou3Hsrm66xcCL
rYOmC7B6M5r3QmjDkXcg6kWxBVVTm5PqHrX1yEfJCwY+5sOPNJbzjQO5uoe4DDj4dFCoTF9OHJG9
WTQeVidqhAnVLlaRtfTDKCseAyQCEigaNcogExIXG1f8+sCGhe4UXTQyzsuBG0dDghWnLbp8af8X
qh/1Nx0bohNUGMevVWc+pZhAvv6gyh451UCuP4Bgi9UeKsXTiqCUswXEv6dk1eaPnSiK4cfcF8pz
H7WJQgW3bH7c3spX0RVYEa9gqrcUUAzgdZeztcvZrCcUcPbILygzbJIOVDyOxc6H149D0mmQbnqA
SZe9N64LvXYb+NM2ZSjpqDM1wUMUwVvZ+HxrEyK0UrngyGHAuJhQLGbHzIJUlZrImLeW+C/Mbb/V
n12JAM7voyyOZZSi0Y7wh7pHDkScHDtAxT3ypAqR8+qSCF+IZJ0eCeRMGjSL6wIdqTrvIx3QjV3q
XyJl0t7qnUO3CzyRf/sjrWx9h6QW13pb9p6XODqMclyvyAJ1j+IbantoVqIKPkx3Ta+65xBn3V2P
OPvGB1uJcOQrtk37QEN8015kEqoTOQomWxoSc3nzg8rLNxQR5zcDMeEBCn7hW7P0lvMcROVvT3ft
I9qywkU1gXr/cqtgdheKPGWXdLk9naClY8SYwPLT0drZuJzWdiVZO7A3KiP2FVjWo9fThBYSIRTA
y1OplrXvUFTYiJkySlyk0WwVioVA+BzYi+6yc+iYSH7WMy5uwKsn1COd+k763R5raXc51JO+0VBb
W0BZEZHgTofX8SJGeyOWcdh86fvGKvJDGXXTEeev6QSvcasOujqUQwBRSdctnpOXcUqtYULRbNL3
NaTEA9ESYUIMytCddLYgsquryO1HXZHSIK2Ky6HSGLR+7mT6vsUT8w4Sg3lX4Z5yP8Jc/HOwjPB0
exuunTo+GZFRJ1OjvXU5Hs4JiRA2UzOM5iWFrniOBay5FIdcX2AYgXn1XG6MuTZHnjy/yubUVJaQ
gQrAe1iMhP3JE+p+1uo08ad6yAs49PgwIkJdPN6e5XVnhM3pcbWBniG4wJe9nKZV2hgCTB6BOfG6
eJfFvySvR087psgnI1yHahhxzj3GkYUaHXxD7RiUKjSz27/IWrxh3jzhgX3RpFnE09TR8ImKYvBv
ias/KxiyqGA07OFEOW34UZTCgrqELH3fNsYWHO56bM4/ARYjP8r51JIu16BSQnvspwC7rjKp/c40
xxSdvJ3uHeEmtX5tRsNB5K1yuD3l6+jDsJbGXjYlJmv50IWwT11LXux4q5sHZ0qCpxTtu/PtUa6P
qBwAtDcvaW4KdTm51J0njORGsLSBReAJMdNC7uU4VvWnV4/kmEQB+aYmR1smE/iiU6QbHR12oqEf
vHSOToPr1SdtHuyNSV0fThrpErjr2oAxrkBmoR1bStHGQPM9ZNWNokQ9XFWQpSrc4AggVkFqoN0C
Kl2fTvrOgEJ57/IYpQ1yuU06BzJ3ZwHig7sZn80ab9sGm7nzKGDetjE44teupywn8ZznnUivabme
RZ+mLf5TyGRFcwfXd2yIDCUPj8ccfM3GZrw+A5eDyW30W4uw6oJoGCSCyGkEQtRui1ZE2Bm+OlsD
Vr3w9p2SEJ/j6r1R71kJQTqwL8QUwJ7LRGcRaUvVElZI75OOe+I8YWPY75XI/FwoFm5FFbKnCJNi
HzsiYVo3OB5bud5vhMHrT2tzYUKokuwSAoDcb7/Nvow9NxKqNvlTo3j3yjCFpylzgnOa1zMKQ9NW
Snd9KBmPPjQ0FgakAnM5XoaEIxJA3oSTju49UXEeMUOLDD80u61iw/WHdVSCjK7pNs9iiBiXQ6Em
M85oZQy+VTU9qoZ9Kz7GHprtWifSDsrwaH3FeKV5CHFj39hU18vK2HxUkM0mlZUlxSqbNPRUx3Lw
XazCnwYYNOeCgiy6V3p7ilSt28iUr5dV5o00gkl/XDCMxuVcccwZFTt2BgwRa4K3l4w75DQwOlWb
z7fP5q+W52VS50iAK1cnrTXZ87ocKosaj4p9OPlYxyLTOOTgiXaNiVUqUD+j+6tHM+vZRmnnT1C5
E1r/Cc2RnRSIxqMAg93dkOX2Ru/0+kJxdAKwStIsr7IlChDxqE4FRoyKSqBiOoicT7Q3hmL6eXvu
8ipeTB0elyUTFUoAV3EQnjiuW5qJukLYoiAE1V3dA/qp45OG7yjYNAOAA0wp10euUxi7fEI37/av
sPKhKbrI0SnWIQYhN/1v59X0ArRjU5dNbanpIymCOKuNpd4DmDc2HkKrQ9FPg4JDzAf5ezlUmxhk
Ia02+PqsCLzQikgz91HbovjsGEO38fhZCYYUi3lwGSDh5HtvMbOo50uoSJaghDQoxb7TNfjSaOrc
G1BW973Q4K0bU3yCJey+aecmfA5nbYvvufaFobHSIXKBccMIWs4ZDUFdK0f8hTTtcdINfGJiKndF
PqNXiBssSpe64mcZ/H6ymO7D7a+7OjzniuBhsZ+XD14za4MoJXD4mpZaaFBqNJTTHlq0m1gjeong
4wFZd6g8VNjEKs6r8dYu34DGsiQFydfh4hsIG2hHNzajH/Z59b3CsfBkBJ21G7q62ziyKxGSi4e9
DCeUqsiS1BJqnSv0eRiRSUmR0sBB+TyMgLyRuolRvdHF6fbSru1mgEd0bulkaiRPl182wRQzNR22
V9174webAXwYjuIhqeItJMdaNJLFEZkugfVa7mTRqRhHxmAdU6PSy7uocJFbwggN44Hbc5KhdhGP
qFFwb8N5hWG7pLw62dRXYckNV9aG+4A5qnUISmSIyk7M74WF6DVyW97h9qArC8nFLesxElmh/0In
/BaB0Dl1hjBFUM8OqwETMbyC/MqQJkFNi/jXRlj4hYhbzpEeO3AjWCSSf3D53SaAx3mhTlg2gz4e
NPTOCw/Dv7lQneNc99p8GIJYlOgu59N3RBkstOWRW0Xwt5ZyNAMV0mEn1AQ50BRXizfgs8V0oieq
hcehQ0p+Rmvja6c6GMwi3cY3wjbGnt8qWqgEO6sJe/eAUvso7hM9Lp+YeJihzKy/mjPKXjHId0iP
PJgO+qLsVERlkzlWhygfqpjv1XK4DwfkFvHQcu4zEyuFV39F6HC8NgHJWhRM5Ff+7Ssi7Ne3WZaZ
PHE777MrnPCxRKDgi6H380aau7JhYNC7MEYBE0AfWQzVDjU6S1Fn+rWRu++RickfhGoVZ3tE6PD2
rFYOhGxkUZWxSU6ustmujeCTdQxFI3x8ILl2fU3M0X2S0aCDd6k/6pgfbcxvJZKRXNLnZCVpoZmL
L2fMeuMESJL5eWEXb2MnvsPGgiSsGUDGC7GFMVyb4+/DLQ5EkcknNXUNf8bvyjsLN0RwTZ0xS9x5
LVdVT4cUJxqzUg+3F3ftOyKRiWYAr09KpIscM0Y6FblBirzDNKpfUqo1n2s1rD9maT4/3x5K3jOL
Q0+HhReCCawKVM9ijq2G6klIi86vp1k9UETEzLszfmKyg4nXqOj7EgOYn3VLg+L2wCuLy8AO0E0+
pgYp5/JYWAk6Wn3Qan4qHHR4Bl35AGrqZ9mp/ZtRgKu0J63YWNeV/eNR+KHiS9+dGLeY7OBWSCc7
jNkHjctFgUDJUw4IMNm1Oi5NxeQ6x9uzXPmS0MRVCRih20KB9nKWLbJgXjcjYDqghfRFU0X7ZjIT
LHxp5W28L9cWVJK4+ZoEccpcl0MpGfSwHMkHZEeFijqoaAZXvHVE4dAHEbq+1xvXfR4q2EKvnyPU
RsNAg4lMypKr/luAi2tKPwZJpN8EARZCApXUD3WmNMireXmzkcysLSiblYKizJaJBJeDNY4u0pjm
ul8UgfvJKKcSY4kY0wjbjaeNHHHtbFjyOgShD1hkibhJse8TWMBovuMFTYsPnNY/9JlrodbFQ5Ry
jIwENL30A6oA3QZofiVB9QD8kGtQHWb0RYJIbJ2TujGxNrAqpb+bnCw8OwFa8/t6CsGJiUw33+WB
YX/Ie6v7WbTUp25/17XpU6mUKHo6k/wil0uNL6hjDW1t+HaaI9OetVYynswys75laaPeWZiOHyKQ
f3478UjbGHxt+tRrQDtJRukVfsHQx24s7cFALCwqssPkGGGN2KVev089oLRmGaQPGAbYPs/V/gAV
fgvvtbbReN6iwCBVhbhML2ef0nVvFFSHQHQaBUK4Qt3FlWeeFeQ5/oMgAUNYoufJD64S9EhLk8hB
r9zPhwg9x8jtTjker3d5hdPJ7W+6FgEZAtATD3gyy8Xx0cNCQ+YsMXz86o1wP1A+eSkGIMk7vF2G
hx675tcPidQC54caI7hktGkuFzK0ygqtsGYmLg39cwdn8oBvJ+Y1/L/jtypAt+z2HK8DoYuuFeoS
UidJSvxcDojAeGMjFDj7maYnn8FroHIVKNouVbFzyvFL3CHDPG5E3193x+VFCtnYoIsjxR4ojSxO
y6ireECn/YQCaKiW/tiP2sNgWsG3AVb5+yyYokcRtihiT1Vhn0WeDE8pjsenqffUv28vwPXWJQsk
baCnD93tqq/ao3KKSIRC5Q8zgA8qNOLvBXjBp6qoi0+3h7o+pmSBEszElcqraJk+6Aa94aRJZr9D
bfsw5rp3iPCrPVR5a33wgi4/qEPc7LhdnXObj8Hh9vDX21kmoUQIOqzkSkvYeQhT2qYchioGIooF
qg0pEnkJqAaSM72pH/veazY+9Mru0gyJnKAMBgrdXdx2LizpHsPCydckLaPP7OZgdIp3wKZl/o4H
Un1Kdeft7WleR2IUnKnSu9yyZJrL0jEmZdrY1UgUNm0cf8xy/bkN3PIdkVA5a0OE5iiPf98lGd4I
F2s7ieAHVhgUNm/QxWTDHNNOL0pVrFfRPxKjHj4oGdj+VKThxsV+jbV3XTIXoBX4/bCTloXVVnRN
NlgYXBiAQgHUDgkK8ylGgm4TlG/YPMMuw2LWT/RhvHO0cHoXk3d9QG4VL1SRpU967YTn2wu/9rFp
WlKtB4ZFBrA41LiLJZgZEEriGbIBpqAuYHSMm8J9gL0F5koIDd8VnoXu2+2B1744qRTVGvhyIKj1
yxiWlJh5JeMw+21VDY8YBul/4daa3bmtkf89jY16LBE8OGqpOWzs77UjRfgCIa7zPqbEfTmyVqKP
FdToJlPvF2/GViuZq6Z8QhdL3DdRGGxEkLUtxiHmTFlgcel8XY6XA9QdnBh7Suij3XFElXpP6odR
xOiWGxeD/FqLEE2sYjXpuBOvlhXdMseIVzpkIpE7irc0KEwE58Xw8dWfjnqNfFNRlyIfXpyZGhHA
yW2TCffOfKz3+BU6d3WBYI6mpNURyU2qSG0scBeF5aFs7JuVDUumBvuXHJmn1RIHTDm37luqVf4c
zhXuWXV9Z1WD/qbDmuyBcnm3G7WxfH0UJp3gbpdgJfbO4hNatPytOC6kgmqLp6tpYrmBL/RR7a2P
bhrrp9sL/AsvsPyOoHXJX5A9sLh1L7eMgZqtnmLu6NMoTfeIP6cHrCqn4zxY9tvK6MqvGsrP/oRn
ymFUcUU8NI1qn/DQTD/EXYVuPYqS5t6reRRt/Goru5l2O9GWKj5u7MuCJKkcfcxWTL5dOvpz6inz
ndN39Xugb8X3EFe4gzohp5oOTfS54tX4I8HyR0U00iyPOF7Ghxn/gEdBLDqraTJs7I6Vyj/FE/pW
8hVsUv1fxDMI4dXsGP3oD1bZIq1TDUPmx8jsfGlVQ3GOjoJP6r2NSsaPAex/uC/DQn1Emxklgo2V
WokznEBNpXFHUxYQ0eVHzBOKw1FJ/d/qcanEXS8Njx0Kzw+y0z4fUHMx7ifs1s42HskInnvFj26a
qvhQolXm145SPIGLNU+xU+WPaTNgwtelirWxtVfyG6IgiRSalLJZIH/++9u2rx34XuroJ0E5UqKf
zfhBn8r8gbvS+4q0O/K6JWrvLGUxVTtVTMFftxdq5URL8gDNAtD2BhH58jewEOvDMVLlcMUW1n4h
dtn3+Br0H+3MpXnTC4S3D7j1ua+/B2BcMaSkLQJcWdwDiaj1no49Xn1KV2E32mAT/RI1hgKFWgf+
gNG7k+t3r54s/XHNhG4Fis1YPnqtQMMcKx5UH8ehpvoaKlN0Tuh61icXr4B4F7a4Rd3jdDO9urJI
NZGwTeWEIMZxu1xlQIgmtkgFlaEmrWp8cDycWoy0zmAxB8p8xrHeKLeChYyLizgGykwqudKjJ+1Z
XPLQP3Uo0yn69aWN6p0WDCkWg1314PXTdwMM0jFRu+fRS/vTiM7KngZw9/72gl/HK8oTEOy450Gd
IId3OW/TSOYholLrgzTTP1EssmDTWQg4tQVa3rfHWok+4FpU0liJwqC5uzjykcd7R505LLM+tOVD
ToAqfCOLnC9m17TNUz5Pk3v0zGYy8YWH5LhvAzS48azJyy0693UuABjE+UXoIr9FF/Ny4kNsIG0C
GQNrdsLKrq216DRjmbNxeq+j3OUw8ue/xQ8xVHBLXKPzgbe5Ic6kbvfQVjgb4OnRfvOS3jzeXuS1
ATmwVI7ADdAQW+wpkdidNeZpjxcdlEm3xDEIK1NIVDgg7gLgNhsZ8to6gpiXn5OCAmp2lxPEZFMD
kND2vtE34VM5t8UH3Rq3rvzrMEypArUMA+kmskRtsYxg5ryhyLseK4G6PULGTO2dhwXNM52q5nm2
vOC5ThXjqazC3Ld71Xy+vaorx4SxyW5IUC2JN7mcJaWNyBwSxo/ytvDx3sJpXLTt0zRP9eH2UNeZ
P1UvA8gHgYjMacl+QMy602dIND62TikWKVWifEpy3bkPNQ1rb9rxOIEUevDCyyDdqrpdi/bJmhul
IfSH6FddtQNqBauBUBdMNMbcYo8jSPDgDG36UKjCrhE+QrH2l6Xi5wiv5H1gVt1fou5+5JEwPrTx
nB3SKhoRGOydR3pE4t3txVnbB5BxgcxKfils88vvUEajiaVQ3tPK7ioq2ogMvVPsMjpNSmUY+Ea7
Dnp3/YCEUWKo7xF1tzaSz7X9Th6ASipBjGfS4jcI3MIMGo/fYLBwYN1FQQ5gN3Hbjerv2jGG4wn0
H74pfPpFeEqx1ut1XOZ8RVH7j3WppjhNYsI6nbx5ro89beO720u7OjEKZ/YvjsZ11z5uTZwECg4y
F/MnddSDN4bNI+X2KGsHCYEQNJgIGjB8FuECOndRlhHxsMiEehBK4Phx3mMOViqvx+9QtAAVT8UE
rTme75d7JYgjom3kIJjRu8mpHAbPtyM1OgShV23kSmuzQjiIGgmlKAZdbIqu1MosNrzOB1GK0mvX
iYMe6RibR9FWRWZtYzjEdSmyqFOAWi6gEI1bWcT3CYOzB10ViY/xd4HZc2JLl4vh1UB/sgKwXhKn
Avh+eU/S2CiqDj8iP4BEhNZ33pyasQ59DRu34+29sRL5dJUkG4wFDxSSwMsPBgDKSKin9b5wXCRn
g9nbh4WSAB7p27MeejwSFBO45pAGG4d65UWJMhEhDyySrD8tBasjHXwTbaDON5Wo/VikkxP7mHI6
Oy0GmHeuK0/7gsw0DtgqHmrTPhoop/IKNQtpsI4pFbu5w62MG+wcVpAR/dtLs7LBJH6VCidVXalb
crk05eRWLc20wTdxOjjNdfalwh4IvXB7I8CuRIGLgRZxpw14wg8RaMoZ3MDooyKCZYkhrHaj2nf9
quEJCreRtAEcFB2Jywl1GHAPncI21udZPXl93/Dy1ZRDY6Ik6KqF+kZBT3Bj0LXbDS6lTWeA9xSU
u8UO02kLdEaLUWmX2FG5n5UJI2ADzdC9OxT6d6XKVXQsVGH4CS/NAasXw3xbGFX1rqonFKmJHF1K
FhWEDwnPzhMnZvx0+0uvLQwoetl1I6KYSwGeFDtC26xQTkk0xf6QYcp6MOJOOYSpR2klGR0fM217
IyqvDSpxgHRVqd9cKXKiqo//qhP0vstmPidR+TUD5nQQ2JPeYR6G32sA/fP2RGVMvHz80JngFrAI
LxoherHTgqSdYdsoZBpeWHyxy/5zikDmKa5E8aiIPriLNQeprKkpH9Igfbk9+Eq3huyY4wj+Ufqg
LMm1lTsEQrPl/QqloPXztinfxJMTerupnKxTXIpsnwfqcBxjrRrOTQZcaGgLwK400bcYTisxXb7B
6NcAeZWYzMvDgM9lFvaZxjfP2+yOEDu+GUL9m3Ca6d4e6/Z0e/JrcRZtDqxfZIYHBGoxXIpzolLj
PTHPlviJ0w/8ZZFX1sEaanzZcTCNH0Ik4t7MVuVtXCdrU3Wp+9DSpmFElnI59myoSYmltvC1evJO
XqTiFG2hc7LzvCY/NPWw0TmRc1nuMrSAuUzk1QLz53K8NK8izesYj9R0PGQ5nseK3ZTH1HK6jTfC
2rJCpqXsCwye/7HIN5JintIcM1U/dvQhPrSuhQ8dxVDsu9r2zENFvKD6jIcpMG390+1PunKAJY9R
gnoBKV77tOhhmeYhY3eFYh87RUgHMuyDn1z+33pvFom4H+3aPdweduUMA96h6UnwkBWExdeMrDrj
aDcwYMPYLs6pqg5YlinUEOJAGd+NjjHUp15XjPcTWHZ0FVpz68WysuqgQSgC27Iph4z35Qe2MfNz
ZyVofcUV6dGbsvdO1WNvPevdUa286g7x/chvubw3TtHKzgIXISGuRHk0ghZF7yB2Gm8QmfCVJHa/
4k1rnrJJr2hSFVtShvrqJKHJkgKgKAzt6XKShTq7waziuzOMjvW9wcD4ns6Ufmr6rL+bRRf5UWhH
e0eLi786LBFtyBDANGbVxAMpdYM+3EFPGO76cTT8IgSOSGAtUHcGed5+risjwjOpsP8cgjk2EFyf
+685bO6B9ZyH+y6L6z1hwnJ3FKVw3Uvs+hxN8Za3xuos0U2UxT9YrEtcputGWNq2g8CPSik/KONw
n6HKNkEx1ZsdvfVJwbdynJ+oudYbj5+VsAR6iacPoQno8nIj67gbRo3TCl9gV/WFyPm+NsqwBfwK
OsGK9I+3z81KlkUFTHI7ZLy/khzp6sSNyCOFb7cVr2j4ip2+y4st/ZS1LQqAiHnBY0MtbbFFnboN
+iJShK/WHQYbRZrHGMhV7XRfubh73p7TWiwAUitvMRQ+6VJf7lFcXxMr62dedoo5fWxcsyneziKA
Ut4NrfE0UI+asDwSPd6WvK4PQ4pF3+1fYYUwA+4CIQU6lwiMU9S8/B0UvBb63tDgV2pWPSLsj3Is
ehFVGzzacwHepQmN5i9UQsz8yYkmXVqC9yGKIUL7kVZT+qLF+fDj9i+1EprJcWkHkbiDdVwGqKj1
sjozcDEGajk85gn21b2wxDEPi+kQN60e7VDT2RIuWxkVPrFEL3nkVvSjLlci0lMP70ml9vuqtT95
cMzwHKwD871a6ea0o2niPaRRV75+svSNgaxSwDK4cxfXbeM2PbhVdLH7xFXbfQpb6DEtaeDsPZxQ
DmhLA9Xgpto4vmuzlXKAwJ4pD3IlXc7WUGMtsoMZv/LC8j5ZtT7ykDCDBFpAE1ZHVRTd0R7DcWPY
X2XHRXYB6oQcSvZasWlcvGLUQmtSV1dA5aecrSdDa/Gk7w0v+z5RQ3+XeI2R7jJo3uduMgt7p6V0
FPxgSGodpHuE0ayLNK6vofqNKiO0BTTMBNZku7lUwpfb+3AlGPx6O8rmN59mmQlpVhoNlTcgdNUU
Og7EZubF07NtoMyRY9vYNVsBYW1AwjhtRh7WhNbFzQyCraKojrKW6lRg/Umjs4cmq+L7XCCIsL89
u5UdwOGiTiG3AFt+sQO60W3diOveD4LE+tQ29seymvMnF0dhf6z76hjX4VYGsHJpoHNHpver+s2G
v9x1E41KM62c2p9KBXuYJGsd/MTVDP1Zux4+1d7wH5TBoSRDI5cPBVkKuBwRd2RzFiJvKGRFQwp/
IpnFOXJHmrhp7KGXNmtK9OSE5pDfD3NtKsmuaHT92+21XvmwsLwRyKbPLXPqxVrHdB+CvKlrX8sB
GE9OY+yU0CGORRjaHW+PtbbGyPHQBEf/hBRvsYm8jIIAx7n2o6Tp34VaNn1M1T7fMbR7KuYq2qjk
rewjqJP4RKC4RBqwVKF1TEodYFB4EWZa/Ra5P5xCRzWJRuQtRfJnXQVkeG7fb5FvVjICqVgD0ZBE
Gh2yxe1pZFpi6S2tsRj0zSFCE8LXXB7Ht1dz5cshLUn5mt6CgZzpIjzHqhc7Xlq1fpZ2JRRzc7pP
cH3fR15av34h6XzRRCCnkmMuJjSXk8h7oxO+V1h1vQtTgF1pGbrvWIEXOEXOEYZDeHj1/DysHaFp
0V9E9WwxPwDTaqm7KDEHRTM/9xMut0iFKmABtWQj9q9sTCRCpFLWv672xVBumiLnX1ekcJ2Ifg55
3hy0RFUfoQA574pS3yIDr41Ht4HnncwiqJxfHv0uK5oGyWvh16PpiAMXazKfWWPvgZRKfz+2nbUV
364JYTQfIJ9BPIYtRYt0MUeIkXHWTz1FOj1D7mBwEHk4DtTB82QX91qZ+HWrGh+12JnTO62nqHsM
p1qcwl4l0TRrNTAQ6yot/XtjjU5zClUreXEDq5mOORqW5ANDk+RvZ86jFIwwguewLcK/I1EJ7OAU
rwS/ObufstLN870XFHp4cjMagRtp49WZ5yRwg4MkAmdO9XkRVXm6jZ0VN0wT3MvbhCvKH41G3WWV
OZ8Tq//BOny8vVGvh4SQT1lCqrvBRVkqokQzCMi0KC2/Tlq3fwCUxPPNzPCu31EjaOajkpLm3HdA
ebYyw6tIQ/eU3gtPV24QGmmL6N0muNxNU2j5bYLGxCGUTvdxwAZ47VmU4xBIeQ/QaMcD43LDtm6A
h0KNDQ3KJsO0m5AS3w9KZjxOo5t/v72cV4eDsWC8gEiUZF5vKa6CTkfhdOiz+4kRBCfXqJzPTWM8
d0oUHMq84xp89Xgy0wQDzHtRpVR7OTfdyRtMLVlDCkq50u1qO/B+RlHcY76dsYXfe0aB7sHtQa+e
xxKDS2uf7jMI2atKB0bVjYY5FIOqIdroatL6c5XkftPEnT8B19lbeA39qYfGlkOM3BIXaS4jw0SR
fDQ2HMrBl9MtcRju2jix/TaqlY99CFDtnCCdsdfDatOM8leqthyNb4mcKakV+3OxuK3eZSp+8NBO
PHRZd62IzMcag/JhR9aRvFVdSI67QA91nue1jsy1FSXKn1ppue8wk8l/6nWO9AEj5oYPR2aWIM+i
i+7SpCHt9bAOe1LTSEOmIojG+y6BNLXThQpc0glEmexUBSG+Pd8v+WqX6fTl9le8rjzT8FBt4D7U
zSS0bPFGNSOLhA2PNL8KY/URqoA+7LzRykt+zSZpdsPodtaBp1310FkNWpnOZDXJThljR+BLYjj5
+fZvdF1dkr+RpMJTzeKpumyqq60ZNZQnS2TDzHg48FHT9hgb4awcUGHUaXjMM2+SogWZsMMfPnsx
ee8gDxlin7efE9Vu9w1e7c1OBQNf7GxEuUt/HlVTPcbQENJ93CbJc1GrGZrphj19od5tVTuBWn16
KDE5+TDpDipYWWrijoFBs7iL58GLsRmwNMg9EPV/3J7z9Y5GuAMJdfirSLJQib7c0VNWw7iaisqH
/Wfvp1LPzk0uwDvMw1an6zo2wUCincNTiFb+FWe1buCFhCiS+LrbdF+i3rQhcNkaxjxo++1UHoMb
cWJ1h9Hl4o0gUwUEWS4nhyddmEsUrK+LZDhww4ORzZr0QGIEp7MvGl+pXXUXJbN1mAFwnIspCPaR
U8b/Anz994XXfPvLe/5HWU1NjN774h//98/qpXgvmpcX8fSt+h/5R//fv3r5B//3Kf7RlG35Uyz/
rYs/xN//7/H9b+LbxT8cChGL6W330kzvXjCcFr8GCF9K+W/+//7wv15+/S0fpurln3/8KLtCyL8t
jMvij3//6O7vf/4hzSL/+/e//t8/e/Mt54/5L0X+rUmXf+DlWyv++Ydm/QMsKYwKKY9AdixVXYYX
+RP3H7Jig04mEvC0Z2wJxivKRkT//MNy/kEOxs+4cGRtS6pltGgLyB+Z/+CvI5JAFea/YLX+8X9/
sed/hdV/fRLW4d///F9Flz+XkPjb/8PcmSxHimxp+Im4xjxsIQbNUko5bzBlViYzuAMODk/fH1lt
3aWQWmG161XZvWUlgsHdz/nPP/Bfn271W/OBGQdfzSYgOiVNdG1l6JLFl8wdbV0ko2KXjkLul0Ke
iwHc1tiLfR5pA9I6rsK6gOrJLf2TGlcVQbq6atC49hp5zOXsQ7EM1Y0OpvYmh/N6nPumJoO7D4+i
mPLLf7ySN+70Dzhzen3IIUyBNxsbnvrL66s5X9ImW8ekcKssf7DsPNzbOizCQ+lM4DgGxBSXR7Dk
zHEslCdJnmfWE/Tp4GfGtPSBpqcPdj1eKk1cVp6MaL9hyR7SysDAjuS7pj2iN55/yxkW8a4lPgXe
X8gj7Y26wX952vb+vJftb512aw0HugysOJtl/pHvJwSudGX6g4C26cs0efYnc4D0DDfUGPdzW+ef
3n8gf0uuXz0Rdg5mWNsbOR2KLsJMe38px2QuIhMeKPXPczt5QREvwmsawv5894tZ29ZzPTCn2EHv
ZkguOmFmsQ+G9dfazLYdl3nqHYy8zigYikz8HCwtAkBO0aSJ15YhuuAs80pMoZXz09Kw4I6ZV40f
09GemWQQcvPDU7msDxB3en0RYiz5VasQ/m3hp8ujJxssutFva8QMvlHWuyjsx5/QOPXHoQqGZm9w
F/Odhen63aQHaV8NTNS9+xxHxepgNkEzXJrSayduSDcrpEwBD1T79tjvqznyl7jvORLh+hF0iNFc
Oz6btdlUcYskvbscFAP42zXs8IQZBif8nloyrC66AHxtn0+9RfRJrwNgvZR2e9euanwCJsuyB4gi
2k5SGebPAUJm/8LubE8f50A3U+Izf0BTDO9W7qsxdUQsBo+JhLkWrkzyvjCrXekVIeCgu3o+MWFA
rSp28Ohwk2VC57Ab17lybiYjjYLrgSgzCT/Prx8LPyrwp9IG9GZbZTMsl7BGj4dmIrJ/csO+d72k
QHgJFJis+IDKKZhv08yI0sNahKI4FOWE/0/NV9EkWHvY9SWe6TVI5lQN9n4UdtTel1a5VnHHWGqk
Iptriq/S6u9tv107SL7BHCWzNwCCetiDpT/UH4cBd3TQUvGSlpWGT/pyx7nPvC6oIof42LbBfimi
cBN7V9UzXVGqi4O5hOY5ZOStzWhLHoIoBjT6qtUdSo9UE1ONSdYF0dHHf2k3+IO8ryxcOmI1j3q/
TlDfJ7MUcVir9Pf7i+9VlRCy729dEjipuxFUXm5Go2VkRR3WExaZWbsfwRau7UEVV7bbWMfOisoz
8MwbVBgmA9AhCQvYEpBPq2zKNasTlquSuZ27eHT9Mel1218XfRc+K9jJF7iAu7vR05s96GRe1owJ
f3RIhZeDXiwfgmVaH1bPcK4do8yCc0XMtvu/3Ivg49NrAJfAUEf68PKB2I0ZaSnrMZFGysEWQcpQ
TunuZ7MCfMugZSRlpvOLdmoCqn1tW4lDxvWha4jSHpRxzuLyVdsMLQxyDCEOW9wYWdovf09rDC2O
5cokdcel1cJ6Da4IfprnogH/+F68vHGP+gA4gpnC1iVsJ/Q/GOOWqLzZDJnbwsKaHvK6HMo925lT
xo07BL8M3S1FrEuEyLHZ570Vr0vBUe1CaKpjS80Iz6p+mb9Kb3Wsg/J7iSME8vhjYwxpg063IWPr
3368ILRU0tTUm7bulJ0GldkLJjzwEpKuxQ/L6YZjqtPmUARt/oSLlnt8/3onQgJSj2DpQXDfXBZI
ZHk1yzCCqlOZgTH2ZNTuZ8ZakU9mgz+T05OtNI5ybvNjY9XZfRlV1ed5puuIZzkYh/d/yMuPgrqF
ygUwDtkE5AtkmierNocgYwmrhGARGvOHGlvm2GRO/fH9q5ywE/++DKQOfOY2t2UA4pNPYp6JpZ8Y
wnds/C0hgm301MjGfyxUvfxUrkgP49CvnxpRTzdp1iJr02ZbmrFb+lV1MCxkABedls/EZ8G3ef/X
vdw5tx/HhBkcCyyEUTZcm5c/ToSlPbhpLpN+btJL6YXGXteIKdpq+pSpqtyH7mRBZq/ya7ylhqd/
f3VQ2C3sgvk91rAvr1709oCfpU+8/Dpa2X6suznuqsJY4yXPAEh0Z9xWkz03O0uYat8H6/z9/V+w
veP/Xa9/3z8RwEyBmKphfrI9n3+sV+ZROUUe38DUQgFKRpFauGCVUj90wq/jFEOkC3tBo/X+ZU9m
3dt1UQcDCEO7YLNghb28riM7H/BjFolbOl2xT8me/1RnktJocrLqllot2BtDZ917jV96CZbPsz4U
KJXrXefVqziAbOd69/6vgnnz6nFQO5JPBOsAs+dXiWmqU/awREgFBjE/ZLAIP0BvG0TcmjVeYoqy
KqjFGNvrOHGm33k4BDCd3nmlcQzzSleJX5bVddcH2DRkdA1mjDc2O56zpr6MrXr0fzY2jWwy5O4f
EKV0gl1eWflXnxSaco9LiT4ypamPPIv1wc2iL2VmZjcBu0i6r4wwdyhsi4Cd1avHmEpI/fbyKP9K
YBUwSzvmxbo3IUlkSTMQqHtotVh+AiTKfD/OoX05Kw9ru7UZUVGmlZ3u+hYvv30YLuKbK2fz3hBW
2GwRyhPasZaLX1dTuHkaRogiduaYFve2MZd5PAjLvjQ7EQ2XlFEC30cYk0yXKuE9wYSZU5gTsrTi
3gXtStplmQi2CvyppZZrnP7YFtY4XC2LhkxQdFYN0lqEv9csNNdYz2P0ybdURJ4stTw2g0Olh9gb
Zf/LTvOgSRyv8dadqI3iqi0HCqzMaLHMmNT4UXtO97VOi+FXmDlyTUCnWm/nDX35K7eoCi/Zk13I
QAPJ4xuwO//gJMflYeWQ/Gi6WaMP/sro7sKpnTmMSxOG+gHL7dSIrc5a7ltVW79UqPWP0MrzO/ql
yfnIzUSfJ7S8xQE/WfdWGVZLp9TZME8LnHhm6hPbaRLwVpChFPv+iqw0c6z2ftC1Vow9n0e6hFj5
ZWwWMryrhVN8bWofC1zbWnihowmShJ5P9RIWbR4dSdpti6QTItppq1221BrPuWyxh1vjflHQpGZK
+78WVa2f3ZQlFk+zl15CybRA5OZlxNVfLBOZMx7TCtIDhvJz2C3quZxGPJwdBkLfbEqVv6gsl42V
0qy//SrIvuZVPrY7krssfbnUi+fEudHiZWBU8lunZvNDx+D5g1HPZr0zF6e8Is4nE1uq6rCQqjaT
S9z6q74b8Ycn7FE4S3DJfQU/wY3rKI6aoGKNERNxBT3OT4+UsTR0feeofm8LL5uuCb+iYzB80jmO
gzay7DBRHDP3zCs/3U1jVU3x4hUdvQhZWZcQloQX14vhcBsqNIsrx6/6aldM5NIkbSrdMVmxGJeJ
5Xfy2W/QhCXMicWc0CTafJCiM61kElr+dmudP4edI/oEuwcVJktRhfAVTdWJOJtAJXiSCsCqGjIV
Xi2979aJrCrjclrs3EiqfLNAHNn6f6SGu+o4WKUvrrhzoe/U4mXWscoXzmK1CeV2PQE2Jnb6VmrF
0+rQzsHDoKw6umIA+qUYE5DkRt8ddio1l/ZYDHwncWUMmXOo7S7iwx47+ys93Iyko0idu4qPVcc9
kqjmwkZuBmUN4Z3YQ9JL7Z3bhs7HCLsEWHfQtu863lG4o7UyRTyxuIk7jorxRhpdNewyv52cWJZu
yB9sMvtrViCZj6UHe4LyuvQ/z0NtTzt/RMKf1G1afnWdulvI+AqVcVkB6H4XHUKaXRl11k/tj+KD
MeHXlihjCfyjURgR73xJ2+ue9OVmT0cePHZ+X9SJEbYspXp0om9wNMPfYxSlXxuvXT92Ta2254qv
ctI70fBxWVab372KsN1bmhjB2CsyKzgMQWh8s7yME3h0Kjwp09xzHjKrWJuDLHNvvECcY99ifiYw
d1x5NHtP1EGCDZmkrxST+xh5tfZ2QR9is0GRInOsiNT8JBaOl7ibrGHZu0upzBg8FyvgbJ2am6Kw
PLwUwjEXMfdtXjumZOCri/oJDioBnaJ20hoyTe/R2dd51l1EJehhokyMZvchlloXzthiMjto37qD
n4L9LMBAdmGt25ffDmX2FylBGFDqSptXBV8EGkpcUNxba8EDK44YvaoEzrxhHMLR5+wdapfGpBow
tJzt9pcJdfALf8H9PRgp7PFSy/Zb2PRzFNdrVRQM3QrUBplTiHy3hMDvZu5n0IBy02HHG1rvEfug
3LnWk2nvFAP99p6hwJgmWJCCHpl95D/qVC6fy1ZPQUKnp79MNSr1qwUvFXmBRG6p9t7Ue1MSjvSC
eIksdX2hrdWnRXfdDsnxPK+/2Tmtu6hMaerkEM5ZrKY8K3Zr6SB5UML0LxW8U5VYvUT/E5tdvaoD
At5KwCZkWGDfq9lVZCDn/vBQ56hqd6vVEbA9QIlpkr7XsoxFK5rv7boGM19cjcgyWfSKuGeyYCEc
Yec0zq2FmaMVk8VWeqjd3cDYO/Y6abzpvVAn4STS9NCZahoTV1g5+4aVD1esHB/nrMifPlSdp7BE
KfzP0l6Mx7Wz1vFyJXvs1tYDJ2Fuo/9KSkcpdSQCcF/PnXEzq1TgtJ9WskyG/rFIfaeN5ZQ1ySoH
3AHb4VdT1+KLJeeHfqL8pqa5QmbanQubfV1Ie2CRkF837gk6sZOOV3VGVNRpNyaVNdT7zGJDGMuV
U0sExjXQQLu3x5ro8rI07/x2tM/0Mi8RiD/1JC6eTBehh/2hGbysJxn01GZKj5j0ebTcrXkqjsbS
u/AblHnw/aI8M3Z6XTfjKkC2NbRt8vUYwry8ntArHlX4oFCZyuxrKNB8t5bSh5BF/inqmVyka1p/
eL8+fesZb6IjtPZMFpF/vLwo6Fo/lRPzqiEqxE0dabS1gzldrYU54ndrqEsjV+knjKDtfesu1r+/
502+jPE26N7GVHl5eQOaMbb8OZfvyPQamtHfRzMZdZPrLUnATDIxl8q8fP+e/1BDXnYoG56A2Ibp
HmS8UxpH5U4BsUbTkDj1MP3V8gm4iTX1UbSbC9GOh9EY4ZLh/NGlx9bXoxenUb4853ChnUSybbYM
mu0eL5VxzQ4SrxcvSWulbiO79WtEuD0nuTuH83hAvmR8M52Bs8QW9cd1EWiH8tJN1Fot+6qLnNvI
m3AbbUe8BuIm6AnD9oaJpEWnDbWIl8at92trtxkUdtHrZJBL6u8yANjhyNR0AM2ErxHPZoGZWDcG
UEzef1yve/pNeW0iUCGHnHV40myXTOVMjuA5Ubi1fFnKovKSum4XfeY62985eSt4rzPxoXs2N8H1
ybfAlcdSEMVbjJZDuxq6nL0Q4faq6z6k7tyJhKOvL2K7n8/d4xtrnaW3jZj4JCBMnKw9WnnycR3c
zVlhKNndbLxUplaf3dpdr6e8D7+8/0zfuFdUEmRR/Bm1vLLRcvSKsX0F2Gi1TrSrDGxaKmqw2OjD
8akRQbi3unwh8yfyz7TJb7xNrow1+J8rw2J6+ZSRdeLiWzmYdpW0npmXVnil6HOx6ydo6p/NczOg
o+/BnG0jvLy8DNGxfu3JfkpqkTcXGYv8FqlElUhltR/xle43SPKHggJ+IETaIE8xyD5FY2besslE
V0PTVZdl77bP3uSFZyAS6/WmhzqFfXajqkKKO6Vv1B1lX4G3WuLZlVXT4uKSkMwLarvEIzvzZ+GV
yk/sslzvCZC3mlgHW8MpIMiPSG5tkhaWpV2MWOWzKpM1yNX3XtQCR1RpuKS0RSbee4PJWsGhs67P
JW68AXWA9W0/ffMLwqj45CVKbYmm1r7GsckcYhwmy6NYIHnslLDGv8xAPrmFR5Qp7kv9Jfi1+VMg
zPxIeiaDqclsHX0G8PzbYurl6gXwZAP3sJhEynb6wsecz72tKpVEEdX+1WT2W2U1d84zxkAMeSJR
QEaubaP4jGopKxLRVzJMCA4sPzcmiUzJHFrTh6jtaNbnDCb5ViD6YQz8W4T3g2Plvzzbz5tdhESh
x6Y/7BfAJHsinTJqF2AUwyBTePRL3H/y2W0TW9nUWZkj6h+yj1Lram0jOWOgjkmgglFD82EZxhhP
xFA9qcaaMJTpluxjShn1PJgp0qAxw/qZgZD5rV4zt4irSCosKNq07RIT93m9y1cX8xI3DVFzpTNf
3MU6Izu69rPG/1QXmljZPHX6bzmD6ifHqsjwatpJ4q28Fu2xDjMb3GAccXx2meMZ105XuusOKwVv
jX2/yuKaePnf8EWkH4uCHjOe6VMhkTlug2gpNf0bk5n693Dq1+epXMp633c95JlgIJxpZ7tjxoQJ
zKDZCycoF+rXHliAnro7kFTXuHFjdum+zpT8oqLeynbKC4STNCPjHwyhoxrTIYXtQep19d6wvck6
hsFQ/fbp/92LWmHYMgJGUOKujsgRRDVs1EVZiTSp/WW8J3qvEDEIdH1DaxTi1msKCLe6yrMyZisW
t+AenoWS3qigVEZ5F505WF5v7pvJKipSYHKUOK+2vAyPRV/nTBTt3DpGnp73mVuScBSFy5WBkcoZ
zO+N62FPhRsmDlUo3E8nI+bUkyQKeybBWGG94/uTZAG0Or0fKeeKpGFecc7l7vWuvskuOD43Ni1c
323H+wfmSmwx/78YGVT7hNfnY8i4nmIlkGce5Rs7J8Ev20pHvWNRub28jqW6YehdSvJgGYoHCrry
oDI64Mzqja+qAfLBPl5fcihMe6cxyof3j83XWCqYAocmGC+7Bo3yy8ubZpqv5gRDYdJjeFDKiR4s
JXTSmGb39f1LvfESofluamBaEA7M7d//44ma5EPX1NzcabAuT7nK7DTusqDbhxFNoJdXw+d/f8GQ
ySM3xyQHBsvLC9ajYRp9Z5G3UnnlIWR4cJECp3yUgb/cSH8uz1zP3o7gkx0b1g0qAoae22TtpN5C
hOQPvsk30zd0mUklW4fTrWnanUTQdLQGKyLfd1bLR+F7xhDXMnI/G1W5VLEXSLNMfFyaxSH1JnU3
aJxXcY7KiEkNPa0ey9Hwyp2JhKxGQB4Jc8stgrr2/jN743OENcynTxm4WTudPLNG5YO1OCBtqNiW
q17p6r5pCoAR6Zlkp3lZdqVnw9kPbelc1rZevTPr4XXPRsXqbtyyrZpjAvHypWVgiwr/G74S0nNQ
wjfOUZuL+D2mlQ+ekunYN6EsvH/Xbyx2ymTk2+gjGPidFuQiChY19NGYaJuPcmW6c+XAXTtDAn/r
KrCRGGSy1rdC7uTWuoDYo5qrYNy4fuhpfxNoFOKMBdr2V04+QvwG/I1+zTCZ4vvlVXq6emWiykx0
H3YHa2kQLJUO+E/rbRBJf87Y4Y0dBO9CFjXfi40k4uSjbzxhenMfAsXYrXcdjUbxpZvH5mC5HTjP
++/pxMB3K4I2/y/yY7B12CJUT7Yr9owABK2ZE7Cq78wN+msx4NdrUgBcYusgE8cyggfAfqYjo1z2
ZZHbd1PbLMTF+GkG9FvDuj/zo95Y9n+s7RDoMaMEWXn5xKeVDDUCgvDLJ2TmPtyMC8Ol7D6PllhU
gvDA34cibcxYlEX5jQ+8pXxQ6lzBuF3m5MXTIDCuo6mET3PK+m3HzIEe3lAvKukGsWCc+mmoGvsJ
M/8hoBEajG8BwQZpbHZa/0JHGS0PxAxZPwF9kFZ1FfZxZ7aTN1YzpAZG1wwQbV7dyaPBIj1sAmeA
AmKkz62bLZfO4DtX5qTXfYSf6xHDC/PMg3jdCW5cE+aCgLX0ZKfJJmFthLXOMFF227W8zMgz2OEf
F6H+WGE6c87t13Iyb/JpGn6+/yW8cbeQyikZHDAnfsHJ0ss0500ZRRNFb2U+5ExX7w17aaDb+dkF
FOvxR92W3fP7F7VfX5WwIfwkkUFuZ/jpttKhP9wAUbYVv+vDxPAUpsrUbIXYDdQOaTxUo1qTXEZM
51JADbUvzWG1bqTdjl8CbZcT8ykXG6nFzO3+AJ4cuvC3VK2xpyQhCuxaWHfQziDGVqH7Kx8JTGCl
pXRKGbmLB2SAjYFRdev7x3wubM25Pix4LabDmRri9WYDwYGCBZcNh6V+2hMZdR2KLgQoNtTkHckp
rPcUjUMcpUV3+f5zfXWpPzhpQN0ZBTBeT20rq7RscKkJ16Sxx4+rNPQx7WePljU/Jyx99cFSobC1
bZAIMzIkTC/3jyJslsaa6T0Z3xS72ZIpft9Rm5iGJXZ6sNKddMTw6NjtuTDq17QPPtYQ5xIABdx6
X4mEOBgcL02zNYn82nxq0dLGzsLwow/97mJdVv8BqwkVGytzW6Zmzh1Jrt0HK5durEYkIlUph7sB
FU4ev//0X52V+H3gQrER6Dfi8albghk1Tsetr0mp/fSWuAr/2ssq54xbE3rL002T7gVa3MZHRnBK
OsbLZ+9Vym5kZ+tEd3D+DoUVGXkyBqK29wGz+K9jUHdfTe1trCxP9/AR23JmLo51wwyg5uslnplJ
10mUcybHMK3775Guwh9d2Wlrn7dzG97awMwtbgSm+WQYcrpvwmGUB68wyyym+pPrDg+BLqWXN90u
saTh55fuLG0VA6yMfWJAY2a8SDtI/sHQyP5gTSq8jUqZtmAljDRi5CZ0+Ytb4HMzzD2oarUOdPBF
pb4NlgXt02562EyE5incr7pl/aWkKvwEi8XcvO5J9OquMlkxfJl7NUzgs6Y5XM6VP/mxH9Xlciki
I2U+y15v7ARpPMOFYgYePDbh0qeYgfNB/Hbk7H2KpJ7+8sJubS/ypimjmP0LTbbd9wtqhEIL5wDi
ynS0h5Pc7pppGn+kdWp/Z2w4RPFkZA1ls9IMYbypkQ9jM6ZMiewmhewcoFr3MLDe0CC5eU340v1Z
SNfGKX+U6lvVpe5v2AX29apt2KIGZrvR3sfbuU2apW5vmfZZ5dVaVi2adLhXMHicbHxiyuvllNdk
hSb2Uvc5vwOj09gk6cKBJjrQ+QWF7xs7PTsBV3dF/9R6WW8eRQfxeOdNIzTWeWzXz61ozU/d6IYY
Q+iNWbLyMYQxI7yljWGZynSnhlncZ66ef4Z2q819G/XL93FNCzuWUjSfDCV9b59j0mgkuV85Mq5o
V5uY1YKVUj7NBNzNMHzzi2BF8n9UxK5cmBCQ+gtQ77A+VFJY5s4tTTkyx6WZ2EENh30iq0V31NWj
/dstxn5IUjBoRfvHFhdryCs9x4DVx22Lmj9GX97dQsojSsWnuLHoZqo5S/Km3TC8pjPEpRyFyPYQ
2OYFnpAiro00HdPFajgLnGNez/qHYLTv3OR2Gh1M5Q/uXi29LG86w5+CuCzc/mvPLvfQ+XnYJXUu
1S2Eo/ZLmUv7o4KK0e2HWqdqp4wNvpntPnqMGjv/WEY68pMZYOSHyez4x7BOsw04FPlfG2o1H/GW
hfMAKww+p1HMSxTLUHreLmS+nMd6SI1db4HFwDQ17E8Ya4h936/yJ82Numwqx8EMtVmmapeTq/eT
Utoo4mGS46F11xaah+fyYKZhhCbez0EoDzmjf17xYnR10lKdw0kPoUPji8KSjPNGRn8RVS+/1isY
VDzmjgttybbEtbWMaJbnKWMv8POJBT2gSdp1KpQqxqg8h0vg+sLYOUDt7W4Mvck8DBls7WsSa6s7
Wpt0jHujg5hHU5CddZ1/Y0PGNweHWizcqHFP24qB4QhB3gBYaOWC9pDZbfCp9UMQsxKc95qJZrnG
ga/1I4ssfZTMzS9bWRUf5jar1PVG6PLByKz+CzhceU64+MZhTbOK0Tu/DieIU2Ms6q26RQAxJzam
rD9GOAdJ57bDN4xAz5Rbr5/D1oX8ySKAgobD2csDoxirhvhB2h03w+SvYpEfBXlNh/ePvz8imBfF
PNgaWhzcIqFr84+TcwlTmy5iVg81Qs2QBXrWzffaWi3cYI3wikU1PNg1sl7hiuVY5538BsOGxdPV
YVKb29hlteWFXqCJ2ZDOjvAnvonOMD51fI/nDLJekWWRxqICo9eE+wNwcIrPQZnpagyy5iRntr+z
U0j7VJ1h+QvEx7/HGEgeO7WECRBudpsXurueZlf928aXHwFczvSRUgYV68mb8UTncGgyg2ga2zjO
C9ngodTfHG907yYlzgWSv64cuBx9L1N0ixd1es96YnwWBgzxMMp37jKzaX5oF5E6YgSkTVFxzrp0
ax5Ov4jNMCKiyUPudzpQqzhlDLMAmsMMRsLga0Qfkz6x3LZmnu3TKA0u8NYKHwfg4X2Pmde5vJhX
fQbPl+aWSgnvI57vtjL+gd91YbbMq0ZMZXZBtytUE1w5/Ro8e2X5ayqb+avOXe/L++vg9brmmpRl
YAt4ktAwvbymadR5Yw+dTkjgLYG1C3Gp4QBBRc2CM23jH5ekkwdsWYiPGePRwNmnaRFptBi5yyQk
Ac0oigSzk1THqnf9b/j6Buo6yKfhG7hDnR3d0gOB9s2iuFnTlKOd3c59FHmmvhRESj+NRgYFDMXJ
qo6TJ6xPvkHgTawL7w75U/rBZPzVxJ3XoF9yuh5AwFiF+QP/KLdIfAilxxoY8VMrovw5Ne0MKh59
8vU8tdHtWkxhfrDdyYM9N5bNA/4+yxT7emiDnbDketReVBe7snaycC/7sn1eAisv9o3hiB/eQIHL
BGR2adhc6FCjUSI3KYzGtJMZXbJ3JAZv+g2ujqLexgocdsgc4bs+QdeSH6YmD5sEBC6IYGxMBScq
YsJzsMEba4vIL5IXAwvPG6wVT167HYyY02CvxRz1W9P49o1uuDtjmuHdQedpz3Qbb1xvCythNweZ
w93ppHFHOFOsENEoYCJrRIrmYugRYmDVJAY7244P2zxzjLwe59J3IIsBw+Kvo5A52a3QbXmGxXpi
nLuud5p9PM6E091Bixqecd+rDnlHiiiugMsBSAzrD3pqREv+VxGZywUkxXA/lWQHlkZT9vt/vewc
ICQfc1i6bSLEXz5/Q85h1Lp0RdLSxRcH75a4HKcABMv31zN99hvbChRr1jazV0hBp8qDUZFIaDgB
1yKqIC6klDdCreY1lGLJ/8R4HYPg5cwNnviOcITz+Om0MRrfJhI4LLy8Q5Kh88LwuMMpj5BEIZf2
0+u2woP/IFx78inQ06w4BHNtf8GRAPlklApCdEZYr5tx/bTcsCI55pYSQCvus6b6KcLUqWGwlPIL
fLzxyQOCW5N+cKU+rI0M7/mbbrAHl1P7ySsreRSi7H7DA4fcooxpDM9saa+n2jT2NilByL7wdeZV
vrzLiYWrMSm3ktBX/ecCROoAON1MsbDaaJ+lfYMezzGSbIKmiMs0CHFljC7SGn+46WXUX7z/Xb1R
PPF7NrMuem7TPBWz9JZII5jykHRbURVUscyeYsZi54Le/rjwvNzLN0XXFvzD5sE/T1ZXj/4US755
TsxsKS6UZXbjfoEVjZVUS+y438LYZbJX5s8rCBBWsb6eJdqBJnsuNch1XKdOfln05EfGbuc3jya1
RXAlXcpvmvLBkokKFv0B5Eh/KWrD7JO1mDWONENuFLAg8pT8Ngao14SsrW5itH73F52v9auydUAz
jvX1IxLe8iZYovyhwts7j31jHNJDaJoQ8ss5lV+sVUCmqAJIiwmzff93ncp6PSw5eVMYR5feuaHn
H/z8xXODwsmYlTMeQJ+EMeflB5Nhi16mhcB2I4+sbucb6GKNNXVm5tTrBM00sL4AztmPoeHheItJ
fN9cQR5vPpZp4D9Wk9tmHyg9BveQMkFUN0aqm+d2QQmNgV0AUBHx69U+GGTUPQVBKYM9J2rx3wmK
/8oW4P8U+78wCHjXPOD/oS0AGSX/WHOb7cALX4BrNT8X4z9tAf78B3/7Arjhf6hWSXncDKCZUVJt
/W0L4Pr/QZKNWpv2aQsf2cbA/20L4Jj/gZqC5ogtmsOGpfs/tgB2+B8+Ev4cvjhspnCT/o0tAOpv
Pq5/fHxYBdFYoktF0YP8Ebn8y4+P9alcQCrsA+dBQ1ueOujP0xYO3yfYilEoIS+g10pSfOO3zsif
dWwIE+8vlfYb9V9nRZPQb3KShyNAUOwXeXplI5coknZKZZP4ADJp3BQ56x8FuKWTvrSy9FZVfiV3
2KMN7QVX0j/7rFycxEhNlnNfKQut8Tjpq87M1wl3ttD6wCA4e0TLL3Cyr+2hSiJXIOQN0S7YwGS1
j7wa+U1smB06EieYBPl8gHWXo19g+WaJ3rw12CPCC0LC85u+aLD6T12bfF5Xu8VDY+N0cjnbkKES
0DLMo+a2C5dd2KbjvqqX4t5cx7t1rMI7wEvj1o4y3+MGe7f8UKZL8S3ThpftXZSa04UBIVHHHn82
5yT7DHvUbBOPfKLP7Zi6XjLJxl0eVzb+h6UiouUpZVym/sICDCJdnbV1cAWWaXhXocVY70AkqT/s
l3UCm166YmGTSt0sDnMoX3dEanWQ9ycGNEmO+Yx1B9t7/dP9dcmEZ8UFLZLFJFzlTv6hJb2cyPvM
GS8EiFT6MPbSUfvZIQvSyYhpuEB8Jq5h7f8Xdee1I7mZbelXmRegQP70l0MXDJ/e3RBZlZX03vPp
5wu1GpA0c0bou3OAvhCgKnVmBM3+117rW5X2w+BxLhxNQb2qYgs10rSzuwLPc4MJJCcrYqTGY0SL
zYkkEcplt2zrLUHSzZvTWGoVJNvS/ERW25D0cGa+oZTMYRF1eIHE2lx0df3UDEbNreRjxEakY2DT
DlHRFa9mXrBVLfQaUTpW8eHLo6z7I12hTpRycHDR11NfWZfrUNhG74zzRtFEJLdV7NrmjP90wYxs
79ACu384+v4t0cskaWM45kXPPxDCo9D6r7eOVif2jXY/3og/aRBLNDigE2JZwWhVzg4BnYmqgZqv
qFW1SUH6koH1VrQE67PaHNlKmfeNWRP8t5rkHFVK9UzvUO6J9Z/ze3870/3rZ8WQbbLiR6353UXx
p3OkRn+dnEMHxHHboqdlALXyO5JglsU3neVU3djEbJ10kYl3NaL/WOhvWI5qA3DWV1t6oPKuqMBm
9NrWkUJL5m9jMOJvCEeq20h2FUp2rj2KJKfLKCs7pXPNLKuPCfspr0qqbyOzzups1peaGzGokpJc
3NyP2IipkfhFDDy7b5pt+CgnQoaOmCpWeHWENEYgUIleSl2Sfq1xVN+3RPsupWHXphOxokEs7vlP
uIjHSCwLe5XdSE0WGBypGP4xxP23rdHvHyOmhdspgoYL6g3/+pVnChATetVGqqJS/QGi//SGZvyc
J6kIaW8f9rocw5jqmJ1bo8sAGwzmJxj8/s6UZmXP2W14jpRE8nIAfEcrkZLAbOGbrxJRoD+9gu7+
9Qj/M/Hl//GjUp4MOY0n++8w97/+qDaE6MaQqtHbOjG+Jnwb/pyhmdVEZXZ2ZbQBIehbx5GY/7EA
72/Hi9vHxFJU+d2lhi/i78cLmP8cWNeeq22hzwgd1gqVrLPZpqzNE/hL5aKy4AumtC+DdeuHmzd6
cjcbzFq9EdPM7V8gXKSTtgqKptlOHpZcy//BGfL3uYufki5HmQ/nljNWVflvxxGLfE2J/D16hZXx
OukKgmJxHz0248i7Y1t7giPWwvpkW0fhFbB0/WhSN7c18zc77udwSg3tDS9U7+StkC5dJPW+Yk1l
aKTWGi5mMe4IbSus7qLkD1fGfzRs/X/HqL8MXP/lWPbfcNjCpfanK/3/GrZePof052f1v/DPr38e
uX7/a3+gmMRvgAQgriIQQn7EHPDvmUvh39C9gjcNihYGPC7cP0YuTfmNa+H3okh20Cy6uZ/+IDH9
/q+AVvDnbxwRxIP/ZOTS/uZcERAisRajd8FWIJ389x7hoZFEPC+q4nDYdrrxPtXuo+EzQqoyB49J
aJV35vIoGzySwytAzQebYLGK2pgIT4c7LZVNoOKGlWwUye6pal/U5kVfn5P5Wd4uSXs3Dq2X3cD/
TrbsjMhdrXuj/mmZl3g5mdGDrjz+/vn/R5ciyUH+93fC1//Ya/Amfv3XHLD/PfbUziM+/YspdgOH
3f7CHxef+ZvCt6pQuHcrdrq9Iv4179u/oZHjT+ENTJMYMwBD/b8vPvs3xBHiBTePMxKQ4PX974vP
+A1jCxo7PnnMchwT/pOLD/vPbaD/08DPggMKGZc46ySMXVjj/vpeyOJ0SKxtyZjup+jQjxBYi9Vf
ZvMtihMzwGx7sLt+J6s7tZHDdNEGX1s+zDTjWCAKwy2UKnmiRXVcHUq18uc5q32pbd0Vl+CcPLGW
yB3sGrtbryqGgthVUt2AttSQDxSQCtKnHq8j7qBhP+Gk7DQVsCCPx5sGaMXTfrQtgqJvQ6/XJ9X+
0XXjYcVcXiVR7mgL0WStT+klYcA0D3lyFaO9XwxWjUib56oSLrHmhx6NqdJeJYUog726hURTd7nB
1Za3q2bkBQnu9FVEonVnMiMrgUSpO8+S7XSb5JV5dqCf+H1R5sHJunzXKk3QSpnbsbzW+ugNUFco
8oFdZjb6qQ4pIP6oq95J5oPSfAwwbpvUejNyH5yiM6rvY/XFmcSpiHFKvEjWXKihaZfe1MNghEaE
41N+botyV/Xz85hrP7dkIxNu58/1dhCr5aV2blOOOZyKHmxChmlfUpejnUshSDUXS2Iwgjo7sKPF
U5IloTY/qEt0mJNqeTFblbfYk2lfzRYsrKRbLhkBnBfLtcsSSu2UctzlFS+5zEzu28wIukQO0QZ3
rShP8vKRTJl9X2B7fGH10j4pUjqe5Qij3cApqxs+6JD2e1l+U4bGKeT2XWjNYchrwG+PGYm4ElSY
s8UzFLRkiD0jJkwbdXVY1Jg97B+bBcej345DQW9RszR+TzHJTSXx8lXdTxGOAKtNX3BHuC0wZmhS
csdEUN91FDLPWtb+2Npx/mU1rxGJBn1Z4fdl1FpZd2NW3HVidov2niHJkXAzSEXk2eoSeyXTp0s+
idW8WW4nAaMNP/gTR+7+ZRkZw4u8Z9NelZQhrxmB56hyBlkuHBoBdzy6XdCxHtE7sGfPeAL9WTnT
Q3TPiehoRNLkllvtDpbmJpl9iRQZwGnsQX0Ky0y/bzj+1TUf6Yq9ID9oBXCwvJA5NOzmutxHMJiN
+NwY+8jIXBUDo5xoIWtGj/yC04ny2eLi1s2vjCRrTYeWWV77MqkdtfEs/YjHMYDsfBRG7djku5GU
HtPi5xYf4zV7hj3KHz0baj76YiIDOn1s5Q+7vze0DPMtkep6N5Jv4YhO4vlImZ+zjDU/v7IeZ2n4
oUSmIy+sCLTk/kZNiNjVZ20XobcSpifkvJIzrdr0uV3lu27LXtfYusibFmwChpHhqis54GRpXcs8
FFZVnFgBOK3dPLVGzFFory7Fnui18EpdCcueDGG8WJwGsrbhSBCP+CuXUOql7yU106NuZXckg85q
O37PafpRdmPib2v2VsebuUsS2W9ZEtoiG5xRSlta1vT1p7KRSt2axrqfi5rkSgSbXea54Veq8pRo
E5nRxeqv5WaPAQQ/ILMqSuncLQSMJYsEud3diV5/7NT6Ibfmc253u6zIqu98W/UXcGgonWOsOa2I
nm5v68qWWAa7Tdo/5Gjbep8cYrkPp0RC/pC9zoJIYfYfG/slyrqQL6BqK5zBimg4dqv0GA1WxlHq
XcN/C0Js8OlajoOqwN4pWaviQ1KgPVDSIBDGftx+Rtgi4roy3XoS14rUT1t6c2Ysb6N2ZLZm8zFO
rxaebn8yYoJGEXKOqiuScLZutZlayXPKEfkW1exwW5Sb/DGPuXlSsE67SWXVftoPg2/msr3rKy7T
Fmegk/c60Dywalm/etjnyWdFA2kbtX0rhfWUKDh2MpvxWGo3+efUWqpr14Xm9ht+YWy1ftu+CrN9
y8yClGr0hsApdbb10KZfFCRyP4MWIMjtrNxkWThxczSLw8lSMq+pfCAc5Iz2blB/1h1+YG6Nhidk
e1yLel/G04eRlYkXWVFYxOoh7+Ug5zJsULY29TOloz4Bzaamq8s06eR0LtyQV/WinQsy7Uu0gXuA
eySvb/TZk4olCLtlntmWMT4VLd/pW236hcl5dLXmByWyfMxqJ2Ftp6bMHhLdeCQmTVJMxidwbErr
YjbpB2UE5NbH5WTx601d4UzdYypOUKBHA/NochDy5m3WvaXF7yVQgXiuWMdabEhOmvaIZYwLDC6X
HH9o8KIFbgXCvruYpe1s21fbyLCb7fvu1Mdv0dB+SD03dXuYVJNWNpS7siM0Zvp2WXiJ2ZHcjC/t
NOxMqEo627/UJPzSPsNFuAW4qZWpOawqUCDmWF39SjZxs0UglQEhBYk9mBejiUmPsSLEsNqC1QCV
1M/TSZrze8H/917bmsEt43gLyYe7pXmp4nlnJrYLevZSQHapJ77l1f7S1i6IW+FZVgdgRh+wPRXF
bpzS45K1+xHLI2jq2xVruno9TXti/NRy4JTzGi1/r+mXiubqh1agXXXUDIKu8iAXuiVXsLQZQT3U
0+NYKXiGrC+x5IYnYu1rMOzXQbEbfr3hoHHn00cP2gQ5yghWoUhHcCSRQ4U6ntfKcmVz41XyDqOS
B96yqX7ZEwGbizclXpcbRIZ7EWiDY0kbcDd+GXl6apdsX9vEELDqB0jCfmZ2b7paPrGjvmd/rARY
uoKkjbA2pe3qNluR7jQeVcmwBQpveDLW7rCpx8ZYgmjZwcxz67Fxccu9DMa0N286ZtLgW9pSyCky
2650A/JiKce6rq5jtkcqgIE9C3nXEn9Y2pWFTH6ozCkscqQUbT7iDGc6qEc13fMSE7T8REFWmLut
pGF3Sa91B3pFln5NaueQ3vDsNb1XyvaxUcv7VRpBQi4PrG59gP/lu6pBfB6Nx7wd3mX5uyRSMtbf
xFwOc39U4s9YH91ERWqVR3eR5tBsi12O7bLntpFBRFXnpDlPQDgFxvUXhTs6qjSX+N/cHPT1tbIr
v2Ulm2ehjekC7QyaBK2P9osKl9qaP/sSIkm3BCK/pPxFVGqXr5PvTvMWWX+iRs2t6iWcAUyBtf7I
bgPegDz52hU6ZhqQ0SoOAyhHBMHY/M6UvDNsH5WtwM6eAhMfH7PZMmh6wsQfZd+yxa005vB35lNa
WwQXu+mSJXtFM49LsYL1KeXLQuFJOmo/u7F1bTjavpXVoTJIgcz5To6aED46gU+KCsCYKtzC90Yu
biLEj6ppw3kbK6ebJFdBEBGpsS9iEpDytgS6UT9bWe8PVvug9GfRcRkk4n5Mv03oongVedrKhz4R
B3Wr7rDTQwEpLU6fw00jH1/amNOoMfhRittQ7SK/0ueApOuLNnX7lNHpIhUpi/k+Utw+58Gp6ZLM
tU/qOp7KBbPq2rryUjsL30Vm1VYwYIkt+4Oqn8dykXnoqN8UOT3XM78CgWCXqID5YKNChjAQOVRk
4q5u8XRM5b3edD9IW9AwsvCdGPiW0kx6KCr7Y1mJESjSVXTKdVjz/Vxj7Gu9SOfoUCZ4aQv6JgRv
217PHsftmeyDY3d8oHW/x8BCyFWojllbZ7noD0rXvQCWDFN7fYVr+pKb4lykypH3hDsL5hroM60q
e6lIzqKuQyGh5SvbeLyRZ91GQ9udOlYhhlkGldCCJMkED2LR+E2WHFtD9httxIUKdrbtFJTy8Qmx
OLRpXeWo87TykUvg626oIjvbqtNUCUguA2wqYxqerXJh1h2ptZ6zbZdhOEOt170mGz57OEbOPMo/
GV27dwPIl5cvinwhqavx8JhuoCO1d6dRIcMtxcLwDCVHj5VMsTpYoY/Qm9IwFusOt6oaIo3pe1Dm
HmuAx8LY4rsCoqw79V3z3KEdUv9Tl7N5lVZiacuWkQXD8RpoBHw8m00tOrHGLL2LFPwwimF5RmUH
5lgw+rd8GEklvS5WHd2hcPrdpLKl2YYlWCN1v3VqE5qj/rRI0sWy4Cxz5XBFNvh2gw691AXOODmi
2sLa4uBXT6NvmYn0ijO9d7PKjD4kw77LCIA4QmdiV0R+XTNzCwQEkn2Bj5fYdc3jAANAU9cHutMe
zE6FPlQ3lyQl4Isaf0fhdc5u/CvNWLp0g/AMrVF9/J2SC+n5UwFcd5dmcf+l6FsfWtBcXTIFsJQZ
3VoVPXA2b5C7WupPg0le2+hpiuoxM7XpaJ8Mer1xKkiORVDloE/ak8Bf5SEt31y3cqhXlUcc5HMS
vRrUFXyfVBOSN7fwhLbeKB1z6tQ988+uUToefk2GVbipHBxnFl9SQLiM1fp2Hdp8n5rdPTuGK7Yd
N0kjcFjTFwwtZ9a20TG62DM38YsGi1O1GVdzbJk1uVnEaOLgZHoEVsvpr8afvsHZvDLHS2xxVmk3
DHxt0VYZLrjoPlhBeruKjkA/yP1H04m3uVMeWBWEa2+e6rb1B5hGeOb7Y55+o9e/46QMsXN9VynV
bVX+q4Mvl/bRJzvJUJQ/LfslnpUXatYeu0J70pcyOURr8lMyjU+96z/qsn83pfEhVfntJU1cy6Qj
H74Zn03MrSCnPvt8RuZl2PdsMlWsemn6VXKIPyZGnXpWRCsiBYIkyHsIy2DfyF1lfLwMEtm4vXay
Hge1lDK1r4WXWc1FkiBNQnwSDShatfhoFPzKsTzVTqoP19psDV8vACUbY3+WdEm/iL4AYUf2z+ag
sNXyAwBpqtjyg4DbVKbjj2SpZsek2YqHjLF4bWHz0EO1WIZDHcevBUTVuioukd5f2Ll4esEw1Wxf
UwoKmhcvoGglwkeeeKwLTGcxGNrW2V8t2aOHYMep/KFopmBAJkfPWD9naQrHrZcIq8ffKWOOEmeY
lqc7/DNf9gCQudZAFW4myfyterM2M5CNpGFnpjK0V37VWW9dVvIBydbg4InLHAHR2RRenCkfaTbc
seQN9c1w1NuLRBitj4pe+HhiOKzGpCq2Q6HZu67XufKVQ6WoR5kFE7TIZ10QXEpKE8eLeaPTebky
e2maY/VXXezgPLR5UuXGGnbQ2Gg9g+yoitctw9OdasgbSs8xu8H9PeyT0WCUMj+1tA5JeBzGlDfh
0OxHFUkD8A9ArzHHZGIXp5gRdZ0i5a7rkouezu6gSi/0AxDEkpqWNy7Vhk7C2BrGfTOezHpNGEWX
/VSsPafWbBhemYjGk92KnxrvukHabktzJu2ETYE8xfplWm92FLVZlH2irullNm/DiaQm4B9BrGFd
meMi9mbdmO+znpoI1IxHtW0y/kFd3wBuH+YmR5SiYdkZJtJhY9b/uIUS7OUrWzSPIuKnJF0uU6r+
qitt4Ik5t7dsvtSwMu3W5zgy5hxBqkRoannz3mz/8jryAu7iAOdHHWZSLz+QYWH71A8uobTHauUb
pLFQAYQJgmdRl+uEdWeqercerMLhD18LvnnJLgnZtWc4OkFeGvVOJqDvAdsxPG24feZb4Vlz62Km
8wm4vIBa8C0NWWacdf2kI+ZcwBrKrsIRWc3Wt6aw9h18KIz9fevpzawdjL5+6MY8PQF9X30zrQJw
GmJXDsthU3kp5wsbK1jz+VMLnMgjJoA9bMazLzU5fUdIQU5aLj/Luvd1pRnushEj302lqEyNk0g4
DyZw8ylQSjkO5CjOWz+lQtilLdS48JDPXy2BsJdxFuB5/T5SxEWQkPmFCPuu01Pg+cWwXka9X57X
Ml0/JUp7vvMKuXO8wL0IAZ79VMWQ7vAVRs5IF6prUaBC70B6KBpqICXjMBUvusI5uo7cuMHNRi/M
44jfQB6WMAeLsJvUfb9o32qK9kE7rl/q6f1SV4GabcEUxRzI7HY7J2PzKqnyvpS6h5mb2Jna5AHo
VeTEkf5NJmp3m1FUA+AWwcvsKBFNqQ3N1fR+p3TFk6X+VDHeFmkBXld9sKtp9agTPZvj/CXmlrdo
W++nLj+mZlmEYoseMq09t0LZyQvSFIm1IpwGLv3i9rkkRfrQlfIZavcSyNAeHalV09cieu+z5SQG
wiMPLV3S8ayz09iUK8KUAWXOyYtdky26Y5qt8rH1KxCtTK98gOxe0xYXrV/OafSjUQFOmyzaNjS5
Tn1bCY3obwJdDk1vgcJqTdkFhwdrO/oMBjasUhX5GotrZpHtDdHjgAcmVBQkEFNVDmbN66+ABr8o
7eMU0SQFauZdksuR2Ah0EoMJHaEeyzftQ42OE9P4WBdMa2wVfaMTqasMpYmy0h4z/amPTY8mtIAC
TFaIPD1jEiK1crAM1J4UBaiXszCWV1di2hPljIwgtH3MsWe1hSvmaXWG1XpdogwmQ2Q5s6SVHKVr
pwH5CNjnvZeuPar0itsDgpnBm2cFh8sA7hh9BoISH62zYfPz5HiZ35L4vpQ+6kHA66BA24y/bzeY
MYEhq9qd1MlvQ8GzuJ9z5PqVTvrHxbQOvanvjUR2JD2lwmI32a85188SyfdjWX/kIIPdiQZu+F97
e+CRPA+PNY+LaH3KIIuCsIY9xNi8DOdp0nbgUXhA27tq+bkoxUdvJ94WvRkIE+MUzKv1K+OUIyGA
5mPplVviGuy9DHM85GBvwVlWo5+Lx2T5JcrPwnpb4VlFyddglUe7m3xlFHAb3vv0GVVDLtNdgwpN
iSYl2POlL/Sg7zk2KMpFs6UAsDyyWtUfy/i7gbCZK+W5w2Zex/LOGm1+g7VzSFd6MjxSErsuWQsn
Ij9F2cWradzax1FvOEwcRPKRCECyRbmXprtCQUXOjZGKIS1MpRy4p3GnV4+W+lmM1PKuiU8TyENZ
cKin7pK42ASYuMuvfZofI85tTlapvmLgdVZvIB1U6lYa741t/lFq8Vet8CYEsXxXWALxRrvTS/m0
8dRrq3RPpRzLiTKpDp0sXqEmgqZ5badLxSYkml8UNQ2a+Hthn9Dmbideq/k6A4Czy5d6Xfhwe1cz
tvJuk0b5AGRoT6t7PrGOWHpjZ5DWLnLroKXTSe5qROHYm9S3FOhi2sxPhfgosKlnk/kw9douI14H
loZWjGOsv2spzqpmAuNqm8+jDrV7hZgDdhMUZHGsh2tkj/WTkiY3WljYZibk4IWTou2Z0WOaRUeh
GpADpZ0q1iDDSbUR9siF4MVvuUN11yamSy08L8KHWXuqRqxfQpRnI/Xj4WMU2CIv9rCXxoTzN8RF
wK6TfGDPo3QnzlKaciyb8wYTkBBolBxya9+n216KD7R58Ir38cdaqV9VL8V2LYwy0OUPidd4dmrq
wxKbYcYMkSxP2pSd59Qv5JWXSMS1c7DxmaU5cDvqUwsumdvREI51mG5fkbp4drbcF8Q82+XV0lY3
puNsKvozGnM936Tn7aLoHCNnNZCr+I71tV8o6i5Tw0RLL1171nO2WHW+uJnGqIS6llqTh498b7b6
tWVgil55BTiRWflye9Sro16cDfmll8J6QC4K1FRx6ubXUr2oPYsvPxW8AxvzoS35o0p9jlIkEVGE
xWQEEDQTp5ReaKXzh5Rlx1TCrdWEb227tVHDGjY5dG0WPJdOcN3GOxpx39XsfuvhXdxQ1ojmWXOq
qp2Vji4S8aDyYEl5TIlAszeMdsoPZbMeE7OKYePe4Y8ULCtYgWAuo6ThKAkKruOyZBFIofdUkGZN
bPN1pS3Br7cxzDmCMULBHdz2hHcctgW0cGdOwpcoJ5dmARGblbLpJyLNn6YEayAyk8l5nUEo2UdR
oTitbJV7be05oBWnRkG0LcZTDxA4rKTmOiTR52zUH6rEAXcYX/Hrt6/ZVFQHgtOMhUrenFe7e8+X
t03eejxI/c+6SE9dubkqpqbKgP83Nr6VeINsBaV0zUkK3kRye113nSnxFAaEtV4jmV95/ZCqlpMw
OMW2Tp/xViNxhJo2SuHS7xZBmHVla3uTfJ9yzhft1ut+mZEuGVmrNae1ZeCv/NJ+WZWXNruo8FQY
0Z1Nav2a63NViyASp1Kd7pT+56xK+7Tu9sL6tIf0IUOFFeldJIPsMTsfTBCzTBt0KMl5vU+K/Tr6
SfQm5mOlP6JyX7pSZf4eNlfogiiwjAjVt8PjVmSJKw3qu63PXmG/g3U9NRBc7eYWgI1Sx2wtHiXl
Piu2M+zrryr+oSEeeyM6pS2WlpSdmQatWV3QC1S0KNyiMC5PlI4+ZL2MmXTWw1Lv82sVdfm7ATg+
yFdxx701+Bl7En9LdhCAHVt655zN7WSyBepJJ2+Vm+RbABrxPi4hC8tG+osWHacvBLVL8XZIF7pZ
8jhse7BT9sKUYkmNl2Vcya2COo0c6kFdDidTslks52x4O+kHYNdLtbHHlWTtUuS2dbTSYXqaNu3T
kLnDK3t5UFCHFrv7xpOxXzNA6WseD6y9UPxt5Em3G9iJLMu9bWfy56BLRoih0DoYHFFMAFGt/rmy
andsTVmQipBY4sko96a9nvtRbX3FJMxURfGCJpi095IePWwjp49RT55tEasuSmRDOBdwUVz2cZiV
inpPiVVkk2o30+uctFxb0jzjzlU/7WRLkVHjlSPnol1bnkeErNY5rImQ8NSS0+iVg6HNJWRvRyy8
w86abelQtqOi+8Ya54GJ9O5hKA4bc3nF/dU47awt+GFf59kKSTp92qoe5IbGIlsTL7G8cQQTQV/g
lxTbFbb+ng1xEBPr7fpk3wj5NNjyhRiYU2QSYVaxLIdsIxQz2slpyTvZKzZJ3tlcSXcgpo4kdibL
Kao4xnemF4HcmCuEPMqnXsXYaJkvUEl2fY/l15Pp5Ro5JqlC4nkSP5Hbb4Rj9gniJSB3W/YA0e1m
o/D7Rh0OkqobPlsc9Thq/E49Wwc02iGnZC+yUj2Ioqbe9XL1oEONeKgxYWK8j8xrE4t2R1QXAzH9
z89m35zzuQTnNIPqA5zcYUvmbDM18uKVNVLFlsjDY4vq4qPoK3dzQdjQXVZjCNWtYFc90m6Fa0Kk
6307tezINehYQSM4G1OibDmlqjzmUfNztEYlv1QRmVe3iGv1fS7N9nu6ibyxUGa3mVGairztvuHk
5o4db+Mv7kH81JE6XjfKGnw171BXSqob7EZqz4DMFZwM68SxaiNKxQEm1iaHBcXis8r8mpoVwlZS
iLvOMF8mG4mMFpOQ5jCiVWOlvrNyZzFdN+N1FPRQ4t7l6UE6BAiAXAT6ltpvMZB3VIlh/sD49yup
Wm0IK2PWT20/q59dzNI7xu/wqwEKUZI2Z7KXFTwnsxTa1AdUjk2q/qBj7Dtp3PrhLGvVyZAQneoo
5LsYeDYu+qGiMWGYlOaq29htSUYUvG/pBWt4NaH1SJPGXDfL+wRYIM/3ebwoAP3fSAO24CL63v6G
qqDS7ilL004UXYDsMet+mtWrl3Ci2TWJhO5LgwocoJh9FufgYi1+dZqZP45D1DxM1dKzQKFGK523
jyGqSkrMtuKXndVp5/WIRaxiMbDzNk6r7L4faWOSNka3W6aALxnytTpZOYNBCZiyncW7Uo3iSj2z
eB841+xhTpZnQWH8TnS6uJScH5hwGiaqeqVyxVMzRcEvA1cEATxi/0nUxeC+VupTluEu0+eEoHW7
pL5mVR3fG8hvWvAaY1fJ59xaJTaJi2Z9NRAjfDbaMgX2uFuucl3ZP4pOUnbZJpn+1HT6OTJ1OQDF
IB1QqBmieJde+0laXs1pofqgE8YdELQ+MABiI1Y2unHsINRfgLya3tQMOGFUjhSqLaHpLO1Mo1hk
TD+KOda7XSoRGABRKrud2lXyoest7bSKWHlQhrh0GM4g3kU261wOYKtXp1Jt/U7ocXDA92csIVqH
KLzGdyMCsD9qynSXGwu/32BJbKUVcw5sWhvPusI2OFYB+XMrc5TLxbDL1ViP6WqQX60o2rqgpV4u
hGppfUz5EE+unJdb6/EWkx4wU5ceNI0viNwLMsMafWF5F05ZsXTSyYr4KXaqCokisi92jGrSQWbz
hsy0+FpSfa/0+h1s+JK3ZoXvPWpAM1QkSDgp1qSENBJUdwg8VBv0RlMoF2qCRgl4K8FXA7XfzTGR
+JJkEXYilluf0DbQv+nC9khkeZaoYR2smXVvNvG6W+gwPcpY+v16xjIUgx4OrbobHqJiSXFrx98t
jcmXjEES08ccfacNsQdc2bF1bur0brGJyQNngA7cycFoqixyow2VuCGjkE5N/DbnpnbIZv11rqv2
qg3VcicEMYEpE6rPryX4rKMoREQajm0eKW+3R2Gg25yhRFOtz7M88SVwTTzEudB35CD4u0vKVaR1
8h4S/vpkjAaqy1IqvqVioknRJ+5lHNH3KFWQHeArpVSzyLjOvWTOOtAYkqZDeB3K54RNQmTNoEWp
gz5G+TocrLknQNjGAEksxfqlpfAXMt0agrph68s9xFKl1bg8iAeuXxlVlGcEuR/1yMa8t5qdTblf
5Aw5ckyxbNXFpAANm2bPeA/jQNsnXS6HcGa5hGd1t9o4Z/r/w9yZLbmNZFv2i3AN8/BKEhyCZMwK
DS8wKSUBDjjgGBzj1/dC1u0uRShb0dUPbV35kpZZSoIE4H78nL3XjsJTQBIKfz4gKcpsbhrO2Q91
5fZXhpbu3mqm+erMxCkYcOT3Zt5WJCdG/uOUVP7VDsf+jjyX6ViqpngJVU7HqcYTCpBqnPpbhylJ
g5fCJGiCf3U/aZL48FoCyrCzx7lsnbuZe9vD3YBAyDgpOMpsehF5KB8wMPUXCEXJR2XMJh234pNF
d4EoF0y0yzSpY6vKfTS4I+ycFiQeVeOHyOs/4acI43pcm6Nqlv1LODpZsFFN6k+bxte0k5ZA18e2
mbytNxX2Nc9dJv+pMveUP8yRCCw5hC6DyoUB6R3gZmRZJV0gJsnnqRhBJiG/x0K0fKHRQ39GjdO3
JHFA8cgJ7cUIY4ZcSCue6hZnkWaSzokBeEFcT8A1GgPcSwkBFllGFYgYQ2q1o2DQbBoUIlXR1fu5
H4CVGCRBacgVNF++2GlhuSzY/mqT4AyyS1VUfLUqbh3OeXw1JaF4m0Ks+otmGoHJpmhOdFMmPyr4
gZeZtl+DtgY0DvHtDfmXJiaHLbkX5g0PaHGM7DH4VhYR4kyGkneIOEhyrdvgIJcMz8RooUE37Yzv
rQqgmz2hGm06+SdzHBgCTQ7u/WXWyR1PG+dy0TUSrVMiHjXCRkrMcFBxXtviqKk/Nnxs+FHKtjs2
KOvmTSgGbkuKQHogHdPOCGYLyumOSA9NywgV221gSnrrEGJPuZ3kSD57AGhu0OUfyRGVaL4aYeOV
T6efY9mIO1cugJD8gSNZkU1A0gi/uUH/ykQn478nqI+XwbqEYd3cF+6cfOsQ1Dcb5ffm3SyN5vus
1fKzkFLdRAt4/ThIDSYFzrBOYKf0CwoM785gJd/DvpY39jAIwMiRlz0Yc1XFS2rp89jTJh8zbR2X
aeg+63RJdylk3a3lSHTXfSOu9LBUTPwpVXQ2fZacH3gTYXrQ4UDk8dwn0/JTFnl5jQBw7InQiIB/
2CuyBsvftjdR/i14j+J5pmWBLH0Nws7mZQfxBh1rOYbt3ZRGxykvym0NNO7kh5V1A4YtQoo0Vdem
q6udyOf5blLIeVoRPCbMJ/dT4OSfsxCDKpz9RZ97g2BoY/LjlpjzL00y1c+djpBn5YqRazDpF3wy
KKgmYbY06HRw9kOmSvn44PjpJzrwiBHMub2VTe4cdGX3dxMZ1uVOFEH0ofX7+qh8OR6G0mpiQ/Xd
A+mQbAzTINmFgpKVFFQWWjaMcgzO5vB2qRBd8c4Yl8yx3G9tyo+ZOXbK/pk2jNlJbIhDRkMbSGjj
w5LnEMAHH55WWvt5tZ1wLMYgZK2PLCbfeqaKJ8bC0caltRCPozHvKzHl1wTmYwChOOddGL1l/Eoq
VPQQpleZMPrIzpF3n5RZeeOnafu9rBx2p+TSFMuBfjbkHK3RVCbLPrDW3XwxzmTQ70gvrhi4nL0B
1WGrNxDckNSWZ7cSeqfbyOM4mQC6Ymbi4Dkioyc4UqB4fzGTcD+zcyQHtIoSFLgKvL8igi5f+rLK
jpJGBtNzRvTTBiKmQWGf+7ugxky9I4lAbUy3abd2uEYctse0EC8m7T+yDxcrvQdGHrjtsU1or9ct
lh2p2uUkA5r3Im13temegY+Jbe+lG6NYLknYvxiKf+NkfJpNJ9+bf/y/1f2/cgccfqg1ZLt7ayH4
/9GgYmPp+N+7A56Gr/Lb1/b7r/YAe/0j//IHOM5/sR2tVO3VchQwvvqfBgHLxLbyd2y9CVMSUcK/
3SmhSU44VAA4KVirCHj4tyE4cP/LcTCSAvClUebyB/8TgwD/nV/cARgZfewxKwEkwuG2XuFrd4Bh
TCR6dKYVz0E33llYXwFMGSCqiGIto/BiNVR3+77DbrpRwpT6AvbVCj7+8oP9g3ftjbXyX5exGiiA
XhKCSKrK68sgec/qIgCNMUEZWbFNpsmNTiqMeGkHMSZfIIfYzSYHGbj67xDm9G0kIM/6hTcf+7pJ
7lYSgntKUn461Mppd0OsGc08k/Mi01Z0Gun9O9f82ljhR47triW6tZqEuI9vgz+IWYgsiAMOTT9O
0KZTEX+UBBrDo1mfh9T2aDElTOi0zmOjz/1TaYaopRqa0jR1uk2bJ02wCbIkfBcVtZIX/u35+Nel
cW0r8AOIJz/q65+zN/npLMNyYm+0ynMwU2ZFc5rHU+YM+04vD/kiGGt0Nlw+w7LoWnvtTlp9I99h
vrw2Jf73hUCRARThQK3yVibMLzbUYmya2WoyN0ZlycDEhS74Y24Nee81xrgnQVswvlj3EYywyfbP
N+i1KfG/P3sN8oQbjF03XJ3wv3x2m4jFCpOA++M7NJAmJIHuRvQ5cuAhnBjj1x6Ub9X0/e7PH2z9
w8/v47YhVyzgvYIl8fqTu75NqKYQFdGVQi0KGJAUemxmxy7MAwqJsWxPZhWODMx69xFUuYVGZSof
giKJ3vVmrh/2+lnA/4YDKSQJjDQcf/2ZfvkZ/CVsvcU2bQZ5hjbJ8jXydpdbDlMEZapV4KErld+0
uQ1HefEn+ZWOiOVsfY49WKL+17r4f/Kas2oRLUDLCOYo74//5jUfcX0vSdFFcdi4M22soWvoIEbJ
lYBZzu103pLPAgTjNh1reSvcZP4woOR/HuglSL8yV6Mw8ZytOxmXKRfebga0dGwWnbyzIP3+3P69
LjJ88EwmvO6bO6jRhqXCHKPYmDNGexMQlG3jT/WFie/VlglzanqCT/Ncp8d3fqPfHh6IrCadRX4n
F4a5/+axVc2SoKnuxD5cTHNv2fWcodGNKEBHeg6fRdnZH61eUgrTxzpOKszOk8sZrggDfffna7HX
z3r17HAFRFBwq7wVL/33g/7Ls9PnaW5OGL32jRAMZItm8nlVFcvaRTtyeayIVZuRpo7J3TJDOjlF
JBZydBRUbjsdWstDJ1EFnKvGsIaPwCp3qko9Y0/IcV4jm+rbYe+Ys3UxPCedY2WXE6HflQokwBrS
5bZwNLE1/vlbvQHpsTC4qJLg48C8IQbUemvIhNnlewKt3N71tD4O/dgfraqSW0zuYjc0ytk7hTOr
TWXnf03DYBwhWQ7vrdGvaVj/ugjOqQF/sTPxN69fS5bkVPhq6veYiJB+wqpdT59Qaa7o6z9UpXwv
bPsfbiabK1h3ew04pmx484lO3061NTOCnNx5JNxLqX2hkd/ZpqzCXSMWZnddPV2aRdWXqPbMm9lb
MsxZOnioVPkdk518GRZOnvNs5y+18tM4GLxzZs2AOLOyK4+eKdNhk3mlQrptaNQKjhH89c7te1uy
OGuRgN2cqoqFBFrv61/OMRx3DgsOX7qDVLhrXVODnu07kn/T5qyswTsydM7AraUIrJd0ZpCigqex
qx9mt633EQQ5VCS2/wiNto094ZGtWzjhXVI4eNJYQd/ZD97Aw9d7vaJgbAYcaKOwg66v/K+vUaQL
Y9btuA+bVvx0bCZnG5TRdx6RsQ94xe2jzQvDEMcuH+EG/EWaUHSxFUoPjnCMupd8Ni7ABrHkhr6+
s4l/BSlHUMnqVpk/ct5kArtU0x2TsQ8ciwtkPMnVcBhobcaALZaW9XBLXmTxTg30+0O8vkYQMcDc
YGJ9uz7YtJJw1XPkTnoTVldBs3FwBnVHJTefEsfND3++979/3hqxxttrwmKw4EC9/iG9HvBBnnio
/Kep+uRo4ztFh+h2TTt+w3KDlvg//rwVzAZzE//2ev9ef15bD6X2in7ci85zP4SZV/wwlik4ex5j
NBqK3jsL7t/MvdcLLhExDl51H0QBrNU3T0pQ5FUIu2vmyKe8be8AK980qnwaRdGYSLCCW/CJ+IEA
mcWwsrDt9T0MYSYspnXfBzp9drQLPlZP/jv70u9vHVcGrA7bD6UcL9brn2LUkKk7gbQgkk5xSDD2
vaQwiDeR9PvbSYdRXGJC/qE1qRCMw7r4z3finz4+XFM9TN5+3v03i5eCnJPBqJz3i1lMH0yyub8A
Sj2gmwp1rDvt7CZDfw87r77JciN458u/AQmubzDPAHl3hLRz5KJ6ef3tw1BXIJowSXSKmgUFX+Q9
t27d4DadAcLkS/cMgCO4X3HtIovcU2sGw50ze4xr8pC8xk1fMwz2c6kPoq/SD//hr+NxgoRBRb4R
hS7/e315vuzFWJqNs/cpBY5Adew7larsIu2m+TR6zl8hLbjHjLdqdRKaT3/+9N/rXVKa+Is9FT87
iI031RKdRbUQLuzsc9HaxiPtIkWrnnnVbd7xVu1kq3zmCZNf67ijmZpjA1Mt4ryMzvmUd2Th/vmK
1qfh1WvEBYHZAqDq+g7f6s0FpclCI66oXNYJPMObQRsloQxKXyejGD8Hlr70RuWe/vyhvz2ifCjv
CAU/OH0eBjz9v67y5eImU0Tra1+kHUbQPBqsn9rzENGUfrBqM8u/gqiyjhg8+WfKsOv3Cpv1KXzz
tTEiI4AiF4nS9S2GZcpGosIG39/rxGGkCoAJD3whRlGdZptBQqvMvDzNom+QY/F/uWTGoMZ7R1tD
h1u2qdaHNynVO+/u2vv47bp86njOROtt8d7cDuETQGhhO2CWuApDFnTpHsrzvkKTTS5WRl/Qw8k4
88NUuwoSoHMQQ9ehPxTaP01I2BlbDjaMFXh5S7SvipnTg4MOAxjrknlPgjEasz7RL8mhw8yDQSwz
MFz++Qb/vgp4FgBsi5MsDGbSVd+8Zgw3kABaa4RX0eXJce2WyE0IXs9hvpnNNBur1PWxuXU6J3UI
gTJePLrCQeF6BR1hPevDKNLuzqr4k9saVg3uhXmmTfvnK/39UbTZHUHGs2p5pGq8WawDhchJlPzg
Bs0f2EOzd9K9+bEhGOmKikAew8aavwFzPsyoCvZ//vDfNmkKHAo034Q1AXP1LefVbTOm/0IE+wjl
0WNRpcO9n0XmpbA4PJht0tz++fP+Lp9eP/YwVojjAZmOjJaAoNcvHg2GzrcyJ9gjMOu/1bASDpIz
745hmXlJHMNlFux645E9NdyGaWTGxYTUyZYsRIGhS4LdAxwYadadHZKWDuUsGiOuJN2QMl3CT1lQ
u5tx7qivkGW9s1S9SVtia1kBXcBrTBI42PjfbqzY1nPD7IW5r3jCb502ip5JV+3OKrXSFxT9yJYn
IytxA88IiWYv2WI71TvYCQHdIycf9g3A/uqdmvUNG329LNLyIOpEa26d47vrXf6lZm1pmah6cZiI
timgJMhqHcY2O6k/AEFK1MfJhTp3GmerxggMy5WhSd/6FyyrwQ3RNXCT8dTgCO/6vL1GzOaT/Vga
83gemwgRv9OKwbvUNsjKPz8N/3jhOBpZaNe4kWBlAf164TwJIMgG5gUEbwdo6KISqVzRYxxjcJ58
rnSj521CniztQ6cPrRj9w/il7yqRrlu1w3wKYFW2Jbmd+AXE1MGRoY+i1jbXiruzeu8hC1zDfO/C
f1+92a2IkyYJZ639VnDkrxc+1jrIZgTre9GgYGESbumvXhHeWTCmHyoLmXSJTO2LS8TUQ2pn3XOo
ZA5Oeqpuc2B479Cy1rb0m0WbtrBJUg5xW47DT/n6crQzcOqg5t/7wTjv08QZSAeZxI3yve5KFFKN
lzELbkI1RjfK0NMt5Pzyyt+c8B2m77H31i//+h2H2sXbgSyUX8h7u6Pj7M/tspuocIQ6SCfB9GuW
9fgICCFZ2xD22UmLdq91Y15Sv+0/TMUkd73bDfHS/+0xaJd75TpkyHSDfKds/4cViBMQmbbEMLPL
/d38//XW2VWVBq2JhaJNBsO9kvzFSNhH0XhvTG3G7MYRWfDRmA198GxjNPehMTvTFxEx9NnIsjTU
PpsCZV3pn61qLExRPi42BnRbZjuMsxabMJxdDTuuxriUZGovkU65J8Gp5b2f+h9uPHjStZqkObIy
tV7f+LAeCwiBg7WvKlxgZLuhTUr9cD/lhJNsWqaPV8emjiBHAze7Gd47bU5qYJR0Byh37+U2rSik
t3eeJR2YMfDqgK/z5jn0uXtZz8lgn/nlcsphd9xWmruxszyGh652sDHN+F8rNA5xgmWYjlJn3mOo
BUTZDOZRa5gYeEUJtds4aeTGKnNaBvPkycITLsnPk05vPAfeAJmlzPIvjd3sVZrrb0JN+WdZBv7L
O2uU89t34ghr821gg4WAntZb8OvimuPyKVo/2tu8YHfEHTtX7JrtPqpk8XVghA6Npalj2xQzg40k
+iHS8Rs3ot5hmMketVnYm/+LS+KABaaM156+9ZuTZ656jVppSfYpjaJL63f1RfC8bmgrLzt7sOYD
LhSUHOxKt6wL826iiAMIZPlI9smfWDBMvHNNv1fxtOlCn86j6dEhe7sCDZ3TTKYVJHs1ez4J7qVA
Z+2pKzX9EGeGMj64XVC+c9T7h+eNli/PGnMxJgeUFK/vDSPooS9Dzg5Zk2JrEZAeNWTWQ96V08Ei
a+kM8Ut9Em2ek4to+j9Hp/iaeQPsB7/y1KEIdXs1ZFRUKJVQ29udf2tEY4GVyULUQuhYd1DlYMVG
bsgTCTfJM+iW/JmN5tIZC4qkd+7s302DX9dOl9u6vsjEO4Tkh7ztuheytdct0Yw70bTRlhR3n0gC
cv3I9rHnCeI/qhi8vbQecPd5dbFzejs6TaXuHGJ2VrkL3upmBWQ4Y/1S2RhYd3aVzwtBWYNp386m
Y4woSIap/YL2Yoqh2IeHhXRrbOm57aaYgP1nZB/zpwRKHqOXqnhRk6k2aZ/Bha9XU7TRWLqO+0hS
vedYUmtSsos1v4f6uKd2c8f7Ankr/ecsGAlwyKCUeVXYIdgvhEVXs0jkjdN16YgLZ4Ad7pdILEK/
wbaJmtqIdlXrKQoC35XylLjmeBvY0iCJiVSfB346zKg5+K8fbS+cleQ5kbIkhzQdzgNVTnK0BzK/
dnAsu44vaPTFiQqheKCR0/4Uto1/e+bLIfGY8UUyHhjDbWPJBd9f19y6YLXMDVnrCo32ZBDw0RNf
MmyawGss8tcMyVnBmY1zD77lExHVNewKpreclowR8opKTEgRfa/Y7Mu5xcSE5aA9dl4znDoc9u3e
CfMCWVIarJokVFxRNxvmjaWYscXFIjP0bqisTZxFpZkcRq1r6+AUnXzkx2M5BH3OD5UUqbnlbYS/
byk/+F42VZm/dzr5rQHPA8lyDsCRct2Dhf1mranRalUZS3pcWsK6yc2i2hvQhza2hWbEWUpJzNgk
673FJn7jKqc4cX603jmu/9Zr4wPstdm2Dr45Nrtv6i3TbZcu5MQYz3mtoQckuIJyz8TXLG7TfqxO
QBefws4QdFPT9lxOrXecg8g4MBSB669n3IK96H78+XV9e3r611VR4wBTZTbxNt6yblj9myVN4nYu
xx+ymOrthJrwfuhTCUhZqv2fP++32oUVjpMaGywuI5NPfXNWrAtsx347BCRET9EFJH6BxSyT+DlA
wgiv4d1I3ep2Adt/6haUyVhuhvWYZQnELYVFKvuQZ8uLP7flI8lp+ZNX1qQU1YF/xV7JGoH8hoiu
ASSca3bQ0f78BViS10t8tcBRGFrI96ia2SrYM18v2ZGL78DuZRLXVr/4sXKDNjw1svHlNmx1D6F8
ziAMSBa0gymd5anh+YPyRAJGtB89a7xOadiNpEZPiLOtgUPt1pdCfSa/fsSxFpQnnVWFg7C1M7+m
RUHdPVSiwOwQthUiU7PWL23lnsnuS8tDEoxedtN0HSgSUahsesggBQi8DD2UtqUOqk+Zv4wsfBqx
14HmXYhAvzZFfuwgEnWxynE0xUM/4HdKQ1npe8RmcwueIvRu1vN1tLPNFgtGhTp+OBXLUH4DFCFq
8D12scQJJ4lvQd9UEj9R7hQ7eOUUjtIFqwet3VoQ4S6JjQ8hbOfLUtAa2xXIfa807drvLBBSP9OE
ab9lLUL8bd2nGceprLRKfHNVNTNLZ6y3C0vHu5WhU/MioFDE3jggyHLNucT3NeV5yZLmW+Oh99cB
E0qXKj0xm8O84jO2dWOphe7AfEWYyzB+mGLD74+DZJAiHI9WLbBfBTJy52velr2zq8alPozmmFxt
m6V9Nutl/a3tR2K8KIhmzDzFZkik+xcLUHjveRHAJJ2LcudMFUaehTPEvjRL50hfrHlyHV0Zx0SB
4IYP6RXexqNRezfCW522DnwRzN+kJuW7rDDtz6EwovsuT4N8m1kkz8ZsRciuk6pbnitjbMd4kZ68
N5QeQK8Uw3AFAAHfSCA436rRrzp4FTnZH4kKjDZOesPHUmJAIMISyHKAJJ/G8KbP3UU+BW0pbqnz
g+xmgpF5CKw2rZ6EYTdlvEyya57twFoh0+iEh0PjsjHFs8qM70XO2fWUeuyZMaBl14/9pGo+GKmO
hj2E2MrYYh5oO8wLEBixHBOOyLhWtGdV17OK5UwuFud5FJrsOV1EKLnwo7G5dwYhrS3QtOpDlK8W
Ojxb4OyCpCCVwzPz/lBy0Mdq0bqhxuCdQwMbhhVD4yFJxzVIPxq6lCHCfK+WWj5WbLPDzqnEvPPK
oahwA2h82HnYGxK0kGVXO55G4OhjH6TXynXtPEaEJx6rvgTckfdhgs28c5b6yVhqeAuSd3M8iRa3
N8q+EcHwVHkA/MjYxdblTkWZX5Y5AOvPC17yrcE2yMNiFzI7WP4A+J+Gfvmj8Gq0qGhwM/emrBEo
bumOhs0xGmSETlQYvYN9rrH6DSlXnhsbYV2QvExDdrnj0QPtUI4uBj43wyKSGs0c7H3YZhers8L6
WBpJw6LOqYVD3hh9GW2387ellUzk3QToPce2Y85e9NOpxzALGy8U0VNbMUa+Z0HBsV9pC6DlsKyj
mJEp6LMEA8ruFXbdLk37ALSNxb55rS2vAF+aUsruLZTT0OXmzAEWkroo3BNkpnIrbYJGt8Kdo6ey
wwRxQ4a396Q7MX732l6xvKmhjIBfhk4HY0eW2bFMXKZsBt3HDszR0n528YcT2Iu9o4mHjsibjWGt
zle2UzA9GjbteMJ31RM2MLbipRj78McYmM6LW7RVs4WlAnKBoJbUOzeyKom8RSPrxWSPVpTM/dAB
PBVOBBUlKPNviTJHmFCO6l58xr3tAfHGuNDPMxaycxEEhwepgjKLLZnq4n6VbeptT1i4fggyvuge
sQsV42QXMCvyYJrOTVTIv3IrNMpYR8oD/im8xX0wda0xSidUfNJdrJFpW9v51wyIyhcDuhx4lH41
LCovo1phsN7quPF8eWxhA5DYLHtedTrZY7RLB43X0pOhfjCbXn9YujbRW4IedX6NmryrY02/wP4Q
OZ37k18XN2/JAcuOO4qkF2N2DRLXbXe5jGPX/XCctqPdvAyhjJ1Aa/MEuga/+yKy1n9MPfJjd6CA
R/sw4QdoDhMV8YDZdUo/IBAvobMwtcOfmybTiVQy2Z8KTKhPHX0AKB2+LufrJAxokyVqrmIvMX1h
QoyWstg1AcpxlvoOuGczs8949NL0th0yLBf0kHSwKdsQa7jjKW9XFEaTHoVGoY7ktwdc41YhD3DW
pS6ZdnZZ3RhUpwRporyPSXSt9QH8uztiBjLt5yJQnXhKDMFW3ksylm5U1i84w6hNqdh0/1xHUP8Y
P5M3VPCOxrOfW/dFVvqfUDur6VCYgFCus+qmJ9LRsyzuStsBnFQsAMisJQCPV3QuS2zmLr6BMF8D
SSbncwx2umgzar9ctUiiGhNlRm7p5CaD/TWyRwviqnrSUDbOQmLKmeegS2LlSf04DqQIbwmMAiSH
Cm/lek4T4EVrciCQMjuY1H6y6uhHlof8LqHd0KKkP1x3GwNqE6amzOK/4mlFBh8mjvMyDGO/C9fV
C1hxyi6oqQhsdI0tPrGxFDTfop7e9zwiqdsVIzn0+7yA1rjX/CMHh7dL0GnU5tZNa1eNiqsxky9z
7cj8PNL3nk9tGMgZz32J+ntkMn0jtKTWCaVbeUBpF9QfRi/xyfYrgAYQqHlbIC4MtwFGSoofSqzz
DD2HvRd7JXJquXgYs0ofFKFvYJYGsj9Nl7oOmc0usu0hzYUzDbKJBvNNUkxshBWTEKoCQcPL6Rb/
EdkRqBLfk2b0XMpsNG9LxmbZuU97/xvaNXgtkVrJLVnbVjm9iJSUrcpu9NdMu9jZvd7h0zjlL4Ck
yqCOhwGMxJa4ZIib7jJCwoHkJefNABjxMZ/9BQTCYkzfe3ToXwNLPqS8LVwXTtcZl8lCg6l35HDw
a1VgOlem85DMiw2UlS43kj4mUNbVyE1PYPMoyImpDPrlsFEGg8+IzPJYDEU57CdX4TIToQxgrwxz
AowiDG900ENHyCvJb2NaZfpB0H3F6T0WcLRIu0qvXQpRhielnMotGIqISA+NquVET2Y6KYXL8XGZ
qtrYBEvj/giqbLL21HyG+bAYbaAIBSVrZl86mX7A2qvneIBttCDSsamOqiWjHO66JI84qS+pgoqh
oxv2VVfvkKmWFcQKyxqOlQk/cs+qQS5NCztg3hL8JuwtWGodHhMwHwRy9Y770DQONleu3zhqb2z6
bcNCjgVnBEPiydrFG+TVoXsKKlBdXEVrMBAMtXHscZXqrzQ+zavyOwP/NENLYmDCpVP3aen3ycGs
/YyxpuUUJqYLi6A1gq8rjtWZEe0FiJLlEEqhaUB03colr12/jA3GovmJL+gnj4o4mRMCtGS5Yq0a
szs3HLwWWZ+FsRiHufWTppMz3kw1Ia9b16yNeJBuCb9a4+HaAa+oXsgA18GxEpZf8o7ipS44dfTb
zkBDsNOTXNpbPAtUlqomw/bodmRi7JLGItSTlx2ArIoAVKY9iOTSEZvMz+TX1CqDDzIKq3FnY2Mz
N7YrG/zuFUF33JcU8qlvTMHnInfT8L7GD9vu66RgHQpBEA6wiHqsHSajspTEGYhuui/tBg4QW9c2
yOzpdgzLqLhxRpcwlooRIWwcrJX5vsAdAywEP/B4gT0Y1hdnoc1xN9aukCdRpgIODJOG+6xpqDCy
ugWx0E+tYq4twmy8EC/kAkEUWOqQQ6NvOqiuB/NodzDlGjWzpgqCnh955FG0CCSxaK5cCY0sIFZc
7S1sYWcLNmu1w7fgB7Eb1OPFthIOEezBlnXFuUgOEit4+FVnSnkx0F71HQ9oqigay/pEnk4Dhyyn
hX40zcJ7bJzGVgA1EIzFHFgS65gRQ1NtGK+ky0ZJDFJbV49cyQT0Zdziel6+mWAAOYeILL1Bbwq/
dapB/kBRZMseyz7UWxOFE8hbpzKMWDACjkdrFtQ7Om1+pO4aGDpJA0ca7nXnmNjwtp2JkCKI+3WI
UEoTiritjLL5MbXUbyclZK8OXlYFHPTJdCd6WylRx4aRpHjpDMyzm8qde7UPg8DbAPbpoJsWSWc8
lpVe4Ocsqy7WK932eX0bxm1Tej2grzGtX5hXNk8WT7TYeUsNfg6f8uiwNgO7wiHOUWxjhgInDk42
4W3zztEHrSYhYp2hDBwtK/054ggvzg1cmY5xo+PcaBmU+OLdmrh5I4/GEYaD9NydG6IA8Vm5yE4J
OFpdeJ/7e0DGIXjQ0oSsiO8Rco9wzfzM2qsfRo4Sfky8qvcd9oAFRs5cHPMJA2F5FnrNWi/sakt9
QkreqBwz+IpHzAT7tIJDgBVP+1TlY/gM1oI/Gy4rta4jTxiaitN36qc/zV0Vd8Ser5bhOpVxH7rL
M2adejgxUUouZU3G1ja3rdbdZchgu71lNZxn21TIMPbzPiAtM1qCfC9Sngeg0lX2tQ/qxtuGVkvC
zWTzZ5zCXhnmQZghMwlt97uAP/5CzhrhWGVaT0/07bLHtlHmXzwVRRFnVEjVZvSSejlRyuvsNq2h
/Oxab5DfOyvrju4cSGcz+wb1QTBneMzdYOymh4TawtzZttKIpDE6kZxlNRDTsDz0alNQwAWXbAEt
egnwLhKpNHcD1GUgJtGuxcAHrtIe01WdQpl655CrVG/ZDvKBymO2PFi5tvfooumadsuwhKwTokkI
rY86OynvqYKASbqh0V+yAHZFRB1n40Xtg57quYzEvTHaEDXVYOB5soU9PjamoGHguGk3HxRbS/CB
KU/VxhFqRIwZqRHp2Emnxrmri9k7ELFQO+gViW498sZEnx10oHGCnJxNgKJlOUV2AdBM2Qap9LAQ
2vRDljaUA7ZMIVFUBCZn0dzOO7NRqbtt585MYsprS924GW66XYuChOWJQd4xDKYlpC1MF8iR5uDe
dmpRapsDkkJznTvLuHcBWZ3NOTO/gpILjW1PpXOD8sgcb+bpb6I5k+zL2pYi0WIUFjlQIakZj9FM
h19a/ohapbZZ9b2g7vTZM5NBHZba8e+oschncDMLq3HgL23sqt4Cr13JteuLitIHYCOGERNn6obm
BrmfaNkOi7Df5pLWc7cp8xkKaD0XkTx7JNbSJo/gaAklkuSh7Qgx3yfZ6J3aMWj1Dlf48CVb6C/s
Gwb+865nEtDcZSqS6jlqeugmDlFvAi1LHtBrR3/NLhmOn9uoYrOixqJqqJj5ku/Vp5xrUgnfqq+D
pLoPDQrmEzHICYii2QUGi+mSLaWxuoyE9GVdMg3ZqIrqg/PyKSx6r4VhVXbmy8RRdo71SOUTw2cg
sqrOixUoXhfJ1zwPWQankuMUIweE9zuDKOYn9hjfPzJ6tvsjT5VJppNF1+wMy8wx7/iRg28ZcaDJ
1k8Ibt62TT3ld9aE4QP22P+g7sx25FbOLf0qhu+5wTlIoO2LnDNrLkmlkm4IDSUG5yEYDJJPfz5u
d5+zVTJU7btuwAa8vVXKrEwy+A9rfWtxvlUOQ/ktPKdlfEha0lshINdwYPIyI5u5aLz8vExm7REh
9F5yvy4w0LM3Udt+cabnzMSmXzM1FI/BMkU5EEsuVlgSwHVMzfBgpyPkL2SWQEJZgCHN65IxILBM
Ecf21AQtvatGWCsPPRo5Hk3BpIfbAaQiOLKAssvgzc9uJkEaM+WijLqz6OmG7+rSLp4mcKZfvBHc
w8btcpme3DyMQPsJO+zOo8rg9Ehl5DOrKQjkXghvjrpifr/UZcpegaZ7utDoaBZ4jYb+PDXkWzCo
kpcsbkcosBoPJx7/rsU0mToSI7CdY75cluQKkLlor+2qp29PurH1LwHPDby0OVTmVhr/a8zAL4VX
lNTtje8xFDlAuE5n6PV0+Bt7KRaGdUwniTSJSXN/aIsYVbqosalsFQP5Z7AleX/FhWk4j61wFJ88
1VfPzixZSNbcov5dZuUA6JJh1ubsgAi5KaRVRU/94OYIPULZX8q6AIDQUMmSeDMqRoFhmOI+ntCI
lkc1tlhfJtWUL6MIBdYoP8p/0NeTEdG2xZLcki3CCrZujPcVcIcNMS5wolsZ89dCSI7d6OhkPe8H
on2RbNwysB5QAPr9kclRBrcYOMQODYKxb5zFJlGSL4U63BOWRxpjJggkMGn8ghZOu/vUVLl9ytuc
3eA4ivJetgFglYmBcUljaDT17qJj2qd6vII5RRpiKaTkeTaDQDnEDpZ9QjqFO291U+DbTjrUYRs2
34qUXYzbLwhtljMUL+crs0FkLCWZmGCsFmdn0W9Bd2tU/TwvRQF+PZiz5H6Rrfsp76dQkuGi0KlN
WlnFViewOWnw8XZQa1lKXaSt/GzXhuoHo24jHmIvm/pDEBkwlR4PJxzKyEPqQ78IGPmOIb4ZQzl7
+IutiQlZS91o2sZWVMkbrzZTvzOwS+E5QrTi+dX45hwkPL92oola9OXDQvU20ay/UzPzjEs0dFN1
aWVn3wxek70zXktDpiJyXCoP3AIUfcs99m4fFTuRRVSYc1BazA7bEc++n67BPnQ18j7F1uxuWhUt
RKCiHbohPCzrLqynQ3WQnl2b2zbuRX9rizkgFVPPIy2N0xXDF20VksVkZPpjI1GKl61tfQbPXWwQ
XJr0SIVI7EhRtO0N2tQ5PifIUnMqBmsO4CXkZbNTeO/B1gXD6K8zCxFtGe4twbFDbi3u7LrAhTMs
MGr5KdBAH5lhttW+85qKUUtWdd2J3zhvId9Grton+KzGS1fCKn6Xw0FYLoPrEEiTlUUYn0U+5uMu
jWxQQhGZkNZ1pgB/HgJjAP0lnGjLFbjv7sWD9EKljVO1o5KAMXu05sZNGFaQJOHetZ20z9SVA9PU
xe3vDFWTczJkqiJgd2Jq8JjRp/rcKZQzt6b0THmZgqZ99otcfEUN7AKGqQcJCLLsnPeJ16cPI2g6
EqV7W9EykO0zX2HyHOqjSr1g2/c800G5wQLZz6SWw5ataj1fB1R7HxeAxhA6Uw8uO2FSIPlTmGFy
w7HmkyLF3OwTpKDoo6inVSKfMIEiKyLm4ic3at4TXD19bYpKfrUbnX5OxlzNp8haOTlWWJFL4vT6
7BvtiENvJ5AvG6CsYIjiXL/DLpQSA+NXISZwvhlGvpIMq4htEDCShACYrd8F/dnNHfGxK+zle5H1
Q39W7UpMTIvKzg/cz4B2SBaN8p0zDt506orCiKsmXqefDIaNvHEmF2iD5LeKjvXY2y8MWf3kWWD6
Dz+zu52Ta7pHHwJO7mjnAHq7jh5bNEkejZ6YxpfQneNx52Zp7MEy9hGu5lyJ3v3SLVW/LbyMOTjF
HMnSeSjKG1WAm3pgPVx8aWKJ3CiYZb0rJx8GRWYifPGL169kqsA58mHwMp2T0OK7Qc8ooW9jDAqk
5Kp+U/PllLdShKY5LOykP48TzgoQl00GRU6MhbiilNS7kGcOGWF1Zh065mwm2HhdkpCgKsfqe+uq
QO4sv62H73MzaAQ+ppoBe/fpaMPksunr57pSBQEmVhHfwKLXDwl815YdGXqPbcwa5KPfddl8nRhM
daeJWmvHI4ongmHS5n+tuGCfiD2A5Wd7eXmKcz92L5keWO97Wep6jHZ97e6KvLfLH1Ow5OCbkWe2
hyCoQyBpWSzlsmU+7ieIlXpDohTLsh2A+vY73TTBJTPcjh88jemnWksTB5OhVrTfQZYLs9sFk1/O
TRy3pyzzRXhdA0Xy2aEysN+Kck0FgU5jt7shHNR7VdfcsFWdMUfNZBtF+2bI3XiXZ4mbb7WcVqJo
X3AJJ5FH7peV8QFsnGQErAircRF7GwLwxarSmL/ADqE5cmD3u2DOPXCUlY3u1EY1KXY5TAuet/hZ
82fTEzZBxwmr5wP7twa0VzwEpNsQL3GlAVhBhEHPnR3LoYjvsI2RcLOkIdA1M6Q9SVQE329yXMPf
ABB5sB6XyT8VTmd9NKCnyRCugIDuOKOThLbL5VBjtmzjz0PR8ZhKds4bZgHe2SoNuGWMoyBEtfLS
22yoyGAdZzWYIyx2Hjdz4hCHriK8dtxgEdM56BetOifjNOpt6c8MOlVYoHMxOtNIf/05DHfMDq2c
NRGS+B2Ux4ZM1bBnNjc6E+nWYKEzOg1wMQ+4HZ3q4FnLKL5MTqjeA0ian3un0NkeByG5EU42eDfS
DRq1LaNpeZplFzkX9MCSuDgzesQf955t7b1WSHWOdCur3QDb2jkF5Ll8Y8zAZ9XKYb2dhmKsdqUL
k/VYgZs6KslmDogXzKjjgI6ZdqrJYIaRaTo9qUo03xIVwJ0ZWVqKrZeI5GTQF/fbmiaPkGLwj/nO
M5F/NXbtwibWYl62SXFmU8hBxQuP3O1rjFQAbWKnxiB8oRMiDWyI5iag4yhNdMGAhYSEcCD2bUQX
EPJb5SlSmMnROUE5CGwZi7rOXdlyyW9Rb3JQZqFEZLA2QDc22m2SM4yTSkrUdj5I8p8hufNHHqrK
GUlfacpCEv1BercNq05eB1ncv5APW3WbcSyt8kLlVjK2wI5/KDiJ9QESSZSfqpH5DZM11qgkgRhT
30lho1Nq+D3Do0DC6h+ikh0gO4Ssh1lrMyesgQL9gAvu8X5EOQXvyt5LsgMkI+QLnl8tJ4eUBxad
lsf8ettb5CzvoKV44GCB83cb8L4ePRXUgn2nJz7xagqIXZxg4uxVF9qfs3qEL83ccRrfkq6tuplX
OgjEEav7I0LsCD3iZx1EWtj0bI6OgYAyU1LMVHbDGOgL8eoj/sEm/Z7aycSm2hEgs/rQOUxNSLet
F+8yhxFgW7O4F70s4alo+pI090F+aLlnKeDT9JNjl8HeVw3Emyop1Yff6zjWN/fTmwdDEWC2cwMX
SbwdvhJxlNVcEus4TYcG+ycEEzc7S0Fw0hzCSSpVyRKlFhNzU5Z3b0hIxGs9JobgVWkZ+A7bYf73
q9dmSbVEPnTZwxi46k4HSNSSwXfcTV3GYApDnljkCeVsv/OjAhFGBGQYzuGxEsbzDpgbQDhkbhWq
U9/WdoDSPWK0T5eNRM6owufYocjOrnjQpQ/KVOZ9LuD03TpgtUjVSnMDdNppETBPTqIBnHchHKFK
MKLbA9gc+4Mckwg8LssfFiwsaYI9ROuKGPhylh+zwF892t2SnSdrRB4+d4P5kGHOJu9xGb57yJm2
DHTrj4hg9T2LjjVTMZ9SZC1jgPZEDSIEczTLAeyRzUfNlxRmD5QoS/dF5gkpL/bAFo4IWzf/skyL
C1abYtuqnxk64wxXfmCRQRI0xfdqqdGnE/xk3+sxQfbC+jYfH0nrHpej4yO74oROms/BFOE4Vo2x
PqNcQV1up9LXjLJ9YDc2NzYDbQ8G3KEau+5THsK0eEtx/4tuaP3aQ2gjKyBitTX+fL/4zHqZvsP6
y0prOHDGRpsCO9LZ5ePfe0Pp7IxYxq99XHwawy578ZNKHOp0uQkhsO/Gyh/vTMZ7/v2N8IsjZL0a
A58dOA6jP+3hP78tyczEZXQIxTko2lseZvZTTBzF0QfO8q5hdX/suBo2TBh6Yk504j0FoUm2HqLd
retKeG+uqbw35HKvxbi8KW4NPiNXIMUBLfLzmxrcttOkVs0Hq2zTSx83eu0UuvwsORQ3hqbzHKC4
ecuFsN55P58KAVa+EHUabtjIf+0wDsVA4QRA+gAYadhmvaLyLPz+Fi09chL8zmzQ6J7fWV2ZXTqf
qEPXJr0iIkMoDYV9AEoZ3weFrfZLX1Ar/f6r+nfvDrwHZ22Isd5+fQE5iKHJ4/ScAyfsnSlqpYCC
V91N65Z6fMso9MvpLnDhIHPDY8CVgeLj528AZloiPZ1yaFuD/1Wrbk27IqtkP8Ca/A59viKBiJTV
zG/nm7qxmYiXrWA7nSz7//TXFmCLsHuimrQFmIqf38mQD2R32BI2aGaGx4LWnXFTFscg35b8++9f
69fHQuQihCS62F3Nx6+PZoaTGnWFhOYsWhpzgTx0U48eO8EGYxUHTyGfdUTHrykG3njtX7SYKPTj
9RNHGIlzX7w6H9QUJWyduOY1MTSPpmIBELljBSRZlWrvBMKSb1xQrvv6esdLz0TbxXKF68F+fZs5
Wi6R2zrJXpNnyzcI4EhyKNnNfvAqanovg0Oo09AeEf8VkGmH2mmODLBo8WmJ7HMd+VQkta2bPyXd
Q3Bvk7oAQ9ZaGFMWlANcNWwCVuA2KRZJWdLyZf7QqwsystJ6y03y+jMk/NxhJxGtIdgRF81qVfyL
1WEgwcXzOkkDj9T5K/0OwSU1rsX3HP81+LXAfOqiDpVlNXOmVYIMnKCImWb0q0GWx2+w0R65FKpL
7RutLe/zJNL8+vcX2b97k2vhgV+R/6L1fvUm0YdXFWtuIgvBqh7mMtPzB7uxBDkQkHXVBfObHr78
/kV/sU3z0XCJuiSHQ8KJ8LX//KrIl+zeh/hzbAknOTP5aanM/OCRGg3QJQvzGy9MxlM/szzZmHpt
GI3w0hPL6Lfsfn+ak/96zobkjfMeQhpTfALYLX5+L6nlZo3N+olYNxt5XYM68KqB+0gSQboIwO5u
lV0t9HzFLXdE4hxx4OXi3NM74SUWbDEASmqmCjgZ4/EawStLDDRkvXM1tg6jm7lU/D92rzjGrUIF
t+xXyuUQepHqzsblOCOfQ9ry5Ko2AZiOgIOYM8XYuJ3crL+pEDkQAO5zzl1yp3CTa8KomOsow3xn
s/gGPkLGZI6Q6tKz4NQ3aHkpaOmxrhHfq+cAlMz8KV1yOyfZsmagO6l5uWrHLA6vPL/3vVt3QMiU
BbkdXqdcauXW1xI/XmNpGmPkuOEHgcc72Zm4Csw90jZJmhrJMWAQMcIe37g8Xh8FIY9bezVsYOmn
JH59ys7lQAxXP9lHjAcrrXWJiVRn7onNLCWSFA9lh/cPZLwdjRifpGchCCwjs42TTJdX9hQZND+d
3Y9vlAKvn3qcw64nwDCtKAjk868MYtg8beBrAIOXciDvYEhbjKkFd2u6OlXfOEB4kHLp/fXSBL6B
FwXACK0N9Yd49dwjkBuIczikR5RrolsFYE5zlwC3/VER1zDvPUwRSLkIdhsedKzMU6yjLLpoBoQp
JFwMKcdCpyR7pJGm354CxEYPzN/kbVwhq9umcToCU0ST5BAoW5fT+04SXrLvKJOnfduqHtQtaZve
LjA25b6aYSHdJISICYwsf37gDRCw24V8qXGr+fTzvZgI/jomhbHclB8LCudJZynBokrBQf0gHOTf
G9P5ZBP6AE2cU1zE9dG3sLTt1vXoc0yu8MvQJExRUkcAskuZylHY1QP5UHDaqs9ulZLM5IRJeCmd
GRUuJq3E3hIZ16UY7SGaUPt76g4Jdx+wPqe2OrIRA9Kp5KxD9lGpVnvtWWPyQbG0P4bM3cnZmKvm
2+TZI/FTY06WYSDb7n3cuxhSOuJqSNSpBEl1sSm/8dRg4lPFnq6eWdMQuzLIzHk/TwS7kCZRe/1H
kOTpOaV9InxDB+Oj17Qhj7UkaZKzJ5Lpu8fJyhHfYJHfElOu30deHZuzYXvo7dhSq+f1YRVvOhSm
chvkxoHc7UtiysKIkFGndG1Gsdkwv9SoKN95ZdGL70URIUe3JAFUwHeTpMhxdhtQpBmxISwhuFiu
ZwaSxbZWhjhTEeEt3SO3KTsEWIk++KKq2a/2E3NFlj90MUh/tAWsE5zqDnZrQdCN13QN7yKwPR6j
fOL4V6I8PYY0rMvWdnT9KZqYA29ENbrMs8I2+cwDcmnWsk1a+bGZRLB3c6Q3p3TKZ/cJ8yyOY3cZ
xovv9NlZjNZCqm1nRfioWddxnum8jU4ltKNqF8hIvUz5yN6xclL6yA6aA0F7g8/eAeHaYK46HkDy
MKVQtzYW/W9zYi4h6iup2/TKwE7sLszYBYasTIANbTyZfR3yOm+xGhsYcI6TVdW26J2G7cW4CMJO
CB5bh/bBmjs4zrW7Y32Z3rsZ4nfmOkFJNJtniKa1qmBut16oqnc2UmdST+opu4rGwsc+QMLdy5K7
DPpxpkQt4NRkvqv48XzXcKxGd8zIEcKki3U/NaL/QvcfxutkauYKqNRXOP+Be6CMotcROM6JZ/Wn
cjv7VStYEEtCkWBGkHNSV5RPRsJj3ue9l13WZNRiXw8jcjurqt8TnD2fa2QE39GUdOewiDLWwm5R
+Ac4/HZ8rj2+QQAmJZpLfDJRu7PoYxdyeZqZtNG28K4zN4h5So81QuAhUC1KHfyxFN+wFS6j1ckn
xrG6v0mHdnok/0DAtKxa5xpJp9Xv5kF09TWDS3iRYhEieTTuIuOrfCQWbYeyhYs06hf3U+3YTNRU
hoFww0CNj7tGtoinzEnJkegpY6d9WEwTyytIdUChu6S4t0rgw6d5YrSFkC13B0ReTDqw8OBT2JRB
MvBpkMKA0ChOOYXiVc4jEl9d121G3iTUy8xjEm3VD6j2u2efIRng7iUIHqHagtz2orS5Wlb3/Mam
RPB2goAsoN5TYT4a5ADNJYpGf1djBXiuqEmJbZ6tmtyuNk+JWoQq/gyJzyb5pVn8dLuwlKkImglz
mE6x3HNXMBIwrQtbxqmzT2WB4eUUw5P+hIkRCw0ZaIa4g3Jpn9IcXSDQNgFEvGabWHNVlFzb/PXR
B5NlGSTiMMk/Nj2YIXhnwVTuF5Q/BzJuq24vqqLDYefGdnKoZZ4tqC3dfH4YSDeJ90kZ+vd1m7Li
qH3ZPKokDNxdb9erPGRBK71ddznDpgJKQ8IK47lvbUHdvh+rRbSkQg/LswklZYinuFIzaF7hxxJB
PnITJEv5jhE+rkR3sLjJR8MCv5nbOd02hecSnssodOtMcQCKufCarWgFglxpB923UAbUSFOTAfpA
NC8eTDFx/NRySD5XFbv6rQZRxPETxQgdBxPgMZnz5cMC2avaTH7vvqNuqwleHqEBnCGFrXr2GL/S
dgnWMDDJFpHxlWu5m8n2iUCXri3KK3ZN01M+sS3lHJ8m+Rikqvjem8V5KO2mk6ewhsDJgWURCJlO
iRN8dNirkLPYQwm6wF+w8FWG4JcJvc0+OkWNS39Ez0eIOaSgnT2z6klLZ2o/9q10x10f1ajSOabY
NvswCeF7wMtf7ruaaEeLdG13SzRxlp3mgVJpg5DbsQ9W61U0p2wB3GM5YvMz3hSFB+kPMjzkjRN1
W6nc5gXHGzkRumz5nGWHJgK5TRlGSBLFHgvTZe7hL+Cu1DjDFjeDYg28r/sWsYQlkBKAhtmGxAWK
0xh6if++VZE3obfWo3M/uUsUfkhCLr0t3l8eaqCcmG3FY9JtRIAAAxB/kj66OWYeHODjdOypHhQH
OVYtgO8xMWXpwOhTtHpNa2bvdxsrBEA7Plr9mfxzi/wrkh5Gccg4JfgZ48Qw8FKL0FxI4P3Bnlxb
8TTt+uQ8ZmR7X8nKdz44Zo6rM2N7/F+M64dvBTqtGu9Fl9gPkV35e6FjcHiIkWSPBMzJCfNuu49D
kBX+XtaI2Q6OkLg95ggQFvpWGNYF1THLszJNHwtO5W9ov0mugl7lh0ej8HAg362zw5xN+klIO/lG
xkY8nRK+0r0sqvZLQaO4HLqsal5EGiHy67kzgaWn6K+wLDQVET54i0F2ewWzMGMyYaP24NmFDyMg
p2rE2Kk3xnTTlaDlYRvsLKM5WVYPlmeg+aUbBuh165Ia5H8A15uwu7WmjjxH3YTvBuju6SH0c86x
MvQUP2/H5QeCsshxDPJ4uR6bAj4nMKD6XLq0BNx4mm9tIIwQy0wQXrcJLMmtHWF4OCSLj2dyyiKs
ftHkIn228iEHzdsO8/KAma8FOqh6v9yN2eRXu76oZvbsYZznbLcb//vUp11EIBh5P8d8KkTPda4Y
6i+2QNs5kKfL2d2+c6rcTbcK4eOHsZ0Jh0tFQFC3u06IJPdZtk3nlnV4lQ8TujNGZ/VmibupIxwq
5Q5KPVq+qljm8Zp1TvcFwBXOA2eyR7D6LJXNNspm53ZBUMfRszjttKvJJJHX9VDrfhOWRCIEhOK+
dBwnwWY0edBckRzk3mOGY8GD+Xkowiur9uppl7fdlF+iDNQn0X4c1tdwMdp2RZyCe+d5kPl71zh+
cstNv0To5sZpHw8cWjcWO/gbp53r4Eq3FPMPfpNaGH4kMM9LVPMl7dZWGhmJjMZq69koyw5u3gfX
VMnLvIsL20eHkzfRs5VO0uZwQgKxqQHDRCdJGBEO4DlbLMoNYED72ULdW28E65r4Vib0ETvHJTJo
O5miW+6KgMD6TeQlOtpTVQ/LiQI9UXonG43vH/SDsyNor3P26CXX/JGJ4DDUVJhVyMPVyD/KsemI
WHIty9sp1x9uQEpbFRlbZfZlsbXLGJhcgm9JyHe9xV2jh+vGQSZ7RY5VGd6BPArHHyog5XZfIOMf
z3W++A9WnvnBkYpKceqjcJv0Zkb7Ue0pbeJPjvTr0yQzO9rwt/h4nBTQm/tMyYgVxOjW9l4wtKj2
uWXhbvODfEivMz+N88cyNNI+hJxe49lEZSrfC8yYqx2y9dJ9VuR2dZct6EluKmix5QF3SGqenTFt
accVycM1GmjQP6KUyXhkidekjyV4bOwB3eg5mqVPqOZDGFZJjsRwKklHpQvHdokUk/CosEOlgpDf
MvfwWXtGWmXePKSDQsYu4N2ZrWfYXZF0w7z0oy/95gH1I173RSINoLzMqmd7JqRVvTG6+3WGRKWP
jsWJROjFUDR+nqAQARsgD0j1EalacwsE4nOLgc9s2Bnbuzab3oLzroOzn9viiD0BHJEIYAfErVcm
+pjmm1jOWRPIWYxPyiOAnidB/ki8hT6wrUj0Nq7NM5wZfUO9+5Zv/N+9PAMA4GKMjphUvvp1dRQy
Ye7ZStiZQb6kGwvEhfL9/oPxpXqKHZX+KIcG5VSTqWvLs378fjzy+vXXjQ3zEcTcIFSYz67Tk7/M
FRmfzn2PWerIuIZwJxxcTGGox87InwheC/Juv0TNuKrx0NRTW3a737+B12OJdQrCfoZix2Eq7fqv
PoCWasIG8j6DC0NNjuQ6vVgZoVAxv/p1FOrxU8Cz+I3J+y/ohPVVGQWBCwtZV1Lm//xrp1jz3D6R
oOat4omNTXYZTT1sXbSq2c7OMTmkebSGRwHXKJF9P4KWqN6Y//zy0UPBC/6EJwifjVC8/vu/fPRR
ZDAL880cJWVoQ/IaULcrwt5HswWA2C1XHeSo+pEIWyI44tS+A6kyqMPvP/4/B8d/vf4pqoCagC5g
DxsyJHv1ScBlqRty6LJTPgezTx+VUH7bfWuW733QmfER2Yortj3jlGD1yA0/XCrx7FACaxpuhlw5
5U3pk4h3X9Rxo36YoS0xAWehSK9SXxTLiRJgHjdjPECAGduF4BOSTyYOb4keyZchB67Vk5ZZdMhi
iMJ0SvtqmSIEtVMnG3NofTskCw+YVfUB+4XfPKMTj9zbKNcYLwKZ6PTEDLgFfBHm/XIqhTY+AcNM
QQ66if0SCzmOw81k+bVNzlYQNB9ZvM/OXmu3+o51lGBb0yMf3LaAw94zficU1YeaUl4V1ZQEb0zJ
f1lMCofFMgCZwIONEwjv1UduI6KdRWFwloF13k0oYw5JEy27oHOzpxwhyHVQNtNFN1Wzaaiu76DJ
B8eCdJ4twewZYVZtc/r9ZeD8ch2wCGMBF0H5FEzZIL/9fDUOS1sTrD07h1hFcJ4MTjPrMtS5Yz0N
cwUXIEpGnJHoKEmqJ8ey3mtBZUSW7UiMWlnDCn2aSKjoz8jaZvuIesfpNv7I0OM73mr1FGGbT09z
wsBob2qr+ySIeUDtOU3Bc6uDKKR2FR2xNX2ZX6YcBXAJKLc7pJW9JCffxVqw0Z0LCXZya8QZcDJQ
vFTJTG2YMvbbl1nSohvUxSiusGuY+sL0I/AfjJdP7aH0ocu+i4Yw7c6UnaQvxX0j/QNGd2NtBiuP
rgv4h/4OlH3w0e2WvkTo2009w3Kd1J9aRxCPMQ++ptMF4NEfmpzxCQG8oAEwbjN62jrDEKC5cNwh
v58pVMWF9oeFN+DpJd/PU97ru9DtayaIxCg++nlr80BFnjOfQ0BA4ZN24GalVu4hnkKfEX5I+aKe
yLv0vigr0O2Vmhi/7CVJTxIJrJvIQ72wXkEhrdDlSrdZlkOJvCy7NUNvaJDVEhG77M/BtmjT5VFx
Y9XbBohIuMupDeShSiymaiKoDPllvo7xEOf4FBAzsAxjTxiPt8GYx80OTAMTc/iQ/Z5vYUl2eAzn
4qCCSH9py9QnpwPkymVyUkSxWubqoKeZPCuqOH4FqWWIgsnA60Qg4CuilyvH2iuw8tndmIO4uTR2
xWUeICgatyJtG/MN3inq/Q0XAGxmaKsDaB4WYZZ3nfbx2r86ioRZ1njlEf1qNN+3hbLbTWYJ9UxL
RiGM9AUlnCpcOd2lKu7CR0c35QUxk4NyPApLiW0n00dETw3xrk6RymNtTU5whROQXzoDEpfdAjRI
nrG6w0CPC/LTQDJAo6p6J3nx5YAfqpwNgjEDtfGiykmoy2z1SJmssDZPVaG02DAJtvUbT7HXpRKA
Q+reYA2/WcNTvFdaAojnrS2zhSDpDDheSl7uw9KT8kI5s5xrLrT/cI+7vh51wgr14vsgLPPnI4Ji
VOvR5fW8yvLewS/+NuNzkVsUJ19l0Juvvz+Tflni8nqgsoncixGHwgR89XqEBrclkBjccIKkyEn0
051M40OPD/JTXkGWAWo1llc6HsnYzIzvkJ7uTkd27dEnN0y/FMKuaZBDf2cWAWIWdnQebevEZMku
Rim3pR5qrot2rK8ltmj8ppn/8fe/w+u1+/or8Bu4bsTqxYnsV6cq/VkidQF1LyVKscJt4BwEvqhd
KBZmrqkLEM1mDHitsSUcf//S7rr3/OuTHT0OwQykHrH5j2GxvdrGNo1GF6lJeybxawmRLxYAcpWp
cZARn60JYXZH/ETIjZG6qjBF62GZfHmehi7QO3eAAr6laITspOixMep52j3RZOJtAL+1fAvLkGst
JLCQTA1kzOz5asI0DlGgETOnnWPdtJmIweYwfxo3v//tfrn2WQLw2aIa4QhyvNdli1WPSVo3Y4s7
ec53IfOeH2kOz9VxMJqiRLfyN+pUb13H/fxxQhoEYo8KjYqRmvnnqz+FNQh+KO2OZraZeifpmmKs
Kyh1OC95EPi9ya4E44jq6KZ96G5yCitvhwPI03t7yMiq9ImhNBvoHDF7nbCvnmpV+gMKhAzTAP0Y
PmQhPUxGC8vqJ6vS04fU7bL0jJSIYX3WyG1JV2yfcPNV9Kx+PpwLNBzfWrrDvVm3x5y+6unPj3pN
CEtfmvt//Y7qn//rr7lir/7xn3ftS/1u6F9ehpsv7eussb/+4D9vsm99gyl0eP2n/l9MJFthZv+d
vLP7Mnz520sNLWleI9X+8fd3X+q/3XzpmZ78lEm2/tC/Mskcl0wyLsOYBSNKEwKS/juTzP0DCR6N
LNcnwhe2z3//W03Gq/zH333vj5gDjY4P/j2tx0qZV2Ah//WvQKite2oAX4J8Ef8/yST7U27xP1cs
tz/6VcpMh8k/FgQRv2qthjyo3dD4wUYI4sjqkCUo4mFK5lpFOxyt8dGV6FecfLyzxuDodNmZK6o9
2G7xHgP4HrD4uwCd7SZgen1NksKTV2U4CSqKdQvtzl7GWMX70evPJA7hpfLxFapuhMJacNAKK3kp
XeNvXM6hbRsytJ5s8YPmYZONcXWK4vqjSMk9Hyck5qF23oEJOkEKBphjQdUaK/5MoD61qWa39Fk3
jAWdIaxwLiTv2QX+iz77H13m7xuyP6rXV+7/3fX905/6/ymWby31f3MTlM34UmeIcv51a5y//+Pv
7voj//sWCP9YGf0rJt+mnfbXm8O8qOEff3e8P1AirxJqj8c3PTQ3x/+5BcI/mO4gBANvTigfqSf/
cwsEf6ztOGpF/rPeH+5/cgs4UBB/Orbpadb7iS6aLpf3J17roScFX2PSAV0TM7gnzdrwG0QZVOgY
H8lEKj0/M1vVBXF2cHLZPdqyX8wxwJDGko/AIiyglsE9joZFnrA+DM4+VbK/66UgTppw9vArUBG5
um8W6xaJ3TifCARP3Z1uVeceKeEqtZkxOa6YhJ5qFk38Be49QBfXO/otlvBjTYLDhzQanGZPfztI
lM9d4m2CMYsemePl71w8jXIDj5Ktkkavwl8zhRm2+DqPboismfDIhiIEl9810GVU6fUJpXLFFLfw
kuIOdgz534qtGR5ZGhazKeLMuW1aS4Q77JH9avsZqovLGuzK+JjeN3x9LqyBMZo3aZ2X9daiv7fP
HYiDGgdLt0SUFNMK/vRlfO0PSX/NEVldF0DHZiz0wO4wzNPzEeNrbAQjoEcAplGUuHekggUDz7LS
injHoIgOU18Pz3maOtYGzfSYnmDTEJmLEHJ6/i/2zmM7bizd0q/SLwAteDMFED6CDPoQJ1ikKMF7
HJjz9P0hq7pSmd1Vd91ZD+4wU5miCeCc3+z9bV2a7SPj7h5eklBV7CiM6m4rIKXc9Kh3byVt3ndH
i61XzGfTOyi89j6y05FyYLanMrCA/Cjbpq5ZZjIwvzPY9acjED+9Hv3Ik3s2nP6AswIdYO2+opY4
1exAIV4gktTWrS7xMY1y70S3cr6yYzhFjR6wagF2QMYpdgfiZFszPfRZl248piipjhh6/mBM+6Bq
55oya3Tlm0xye0+PNtzJLA29mBw2C2KSXmIgMspPDJYvbgQHxirJkNJago3QogJfws64g9p8P6Pr
AGN8TBTtteh/Zs10bePXwkZS3YKqiNUb7LtzOaa4e917AVQK9w8uruigEfIQTKaxi9idtvCl/Sq7
a6dl15ntA3M5355cgmQRz7TlEmh6vZmcYz3nLWjZ2SfzectmHZdjlOyGvDlLt+x2Olg5bfDaTQZl
gOXkoD9zGxlPrDDqH5naHwxwrGydZ6BsTkHwWm1gThydIqxMLOoTe5fcSpsxaAbeOZL9wMCN2qKw
yXaQu7fil553F9vNrvgdmlNl9eAip356ZvzNPCrfikgcmdR3d84In2517IztYfDOnZ6iZ6O/1tVN
akBsM703T/tQl7vFxA/qhZqJVkJ9szXm7dHyhhJ6Q5783nQsX4+uC1wuybCBQDeos/rwhL0+WNev
Hr0lU1JMmu+2ieFdDk+r6l2hycWHzhNihEo5h1N2V9jW1sULpjrxfe8pAedkaJJAC/53m7r2yWX2
P+Pi8pXsFKfCR+u/bTPr7JJV5ZGIXqjV3kLGszH5Xsym29dD/SSUl6T4oYvoZDDGj5cb4y7pe+0P
BxSKmp7SqNiORIixBUy1+AeULb6tZOMsA9tmmrfvSMx9AEYsf58mT3tu56reJab3qSjeB4/aaSSv
Wq9J6mYQxS2bAxYxBWLx9tlpizFQp3kle+OBdJuHciaGxAaq0toTB1V1s4eBTPPcdxebvLkZ1/DQ
6IfB5nqvJJIs7M4QCgABWPciVXZ2NP20BEQODlZdf0g7C1qPsZDUHufX1HQ30VScizG5SNWIdtFK
HOBxLLdaauWnGTHzIzE4IVMqwFQ1hXg2Xhg23Bkyf9Nta1ePBktuXdn1UBIs6T6VcgkAD28RKftS
3rPgPnroJusCkqPJ0zv2xZ1apJ9eghhak5A083S1uWG1Z1U/Lh50FvuYj529lRGva38zRu29Lee9
A9r3qUI9Af8vNEvjoXHSe7XEXwVCP3d3zVg8o765c6qOUixfnLEJmrZ7wj38CMT+AOhxo/VXZenh
SMWPkz2euzY/VsPHCA6KdbHongpHXtiv+Uocvy5G96hPR8gJ27FzXnC5hU05YyUC3DXsWKdhoWqm
+RTLswPxuMOV6GtZeg+r84xq81xYy540aL+GCrC0D0mDYMlWzlYpN15xV9DiGd2ZpZ+DlqRMg74C
f4j1LXQycGnZAHLJgT3gLxNbeHC0nb7N2sYNjYYhbwUbNpCZsRV69KufrUPm5nukUtEJCH73UYLC
C9XR3UN+uXdGOJVSkTlq6vGFoGgcjK1rWL604nxTs2QLYMkyM9vJgcBIgvysFKC7HsrhPh2scx/9
6Ar1rEGQcCswbeO6lOOsz+ZNJ0p8nPpO5uITgcqZNeFVqzsfbt3WnOYtljtO3k9J0KKs7p353kXp
KvurWhJrrp7gWPksrEMyOfZeXUY5vCgz+YDlRB4RjNI6EHl/n0ekhiEfYdg5faRNf8b6cQNKSISc
uJWpdhJLbuN1k+Fimz5Tpm070EZruPoB4bakaTC4ep6IgH9DYRoHunNGNQnptrknAoTDtjZKWIPW
d1d2Oq/Zj9ZRwkwdPiXot6lX6s8O+EjvvI7qRMGC2QuNtI+tyt30iwmJhSFe1NW3ROmmsE/V64J5
NFzk1dMOpcDNqUICnQg/p6scMHa4MOANjHkcvh+p3X3okckH3t8jpL/oAzZqDnON3CAss2bLgO4c
ewqzt8nbx44KGMwLLDW9dYrD55WzN2y1B4WNlrK8qurQK8xvPOtOdlnnq61FlO+wtaCoc4HO+8q1
eFOZ8Y2y2C/GrY9i99TJ+WBPFuyO7pfFtZZDusHRpfuDmSKvnPb1epfm9Ldke3RvJgIV7sdXz3GP
MVIK6RJoPkRXN3beSIk/tJ7HrLPw5/nTXVPLzRpopdpsMgv4HFM/8jWP6CSfAecApZzHoJTZVpgD
0eBJQlZjNW26bF1LGfS/DdHyzb7r+jsxoGFReJNqWnHyFH1pWFuc5l8xc6HAstILcOzj1ORX20js
1l+z0JmyP1s2w5gO1NuBpLk6ZNZyxgeMBoj7oAzg2Owpt5K7jJ/NVgEpejuhjeo17rjnDeGnGmmG
XzVyKi5rO4ztOjCzkjN3/ihtRKkjP+DyVGTxts2JXM3fjczlqzDGjnVWMcsjQHeYae8GsJFU0n3J
8SHtsw16vKDKv1s0fbjT/GyGn8vAGLtoMXAV2BVqjL1taV8g0vY6BzwBF+eipqDFaJcitXAskE46
zR8QK3rHrUUYtdbYfqbMV08wI1ZwWEEWHFybe7l+tQE4ZajQmjcmxkvrdyl7b0XjjtL9CWdpvMBU
zFkwoL/gtKjvoIcBdRjNQecjs49ugsPULHsQmXp7yHQ1XEZ+0OWUus6ta62nSVejN6vhPk6yPVXJ
HtkaFakWFLYCAmDZxDQEJqqlshq3Tfw16mYoF+LtqR5VADzr5Toby5ahaoAUflNFWOxsm8eTUAeU
EC8aXEppxJhguwfYDN0D5nQbEQpQerk6VBs8wkNrXJpcfx3bn4oZk1p2P6qnkhg3L6pCj1i7KTO3
RfPpzogPk7Mzfsz1BgRFiPOYx0vbQQozqp/EAR3y8r5viBMd6lOPOugG2AwKyxwWoIpzghHKpSRd
RNE36FefCo9ia4gPNsRurZjET4DOnDtArNtiALWZkckLb9mP63hDpgcWGfoZfEGpQwtxM1pQpkp1
TTOGVq0+vKZTi8FCdQPw5EC2BjR2C5bmipm67wzGU1XaVE5hlbf7yRmCclZQgfH91Zn14fQ7S/H8
NEMIvATe5Hz1OOQXRX0Gs+Z7rJ9anwk/t3jRcBbioBQgCHzp9J8pEtRZN74GMU4PFbkGRsv9E5nb
JY6OpvMTQ9972x2NhZocmGE5njI3uYDh2qeIoh+qWQSqPMFo/Fk6VDC1EpImQzwMpVDFvqNXdV5y
3qAokvtVye6o7abtss1a7+h24ve23IpE305t9oy2aFtY5SGZP6di3heZccmSbuc03q5nezF2P2O1
IgzVCO3oB9So+8GYyAKZYE2ZbO+KABHxKXYwwxI+kKHi0MbH3tmX5SPfK3I7JQvKxHq1uXToVR90
r6Q9g7+jV5cMrIpwnT2sla0cfxkpTYW+PHe9fRljlV35ZN2Z0AnICwjF1F21DFFkyTTUNbINGkl0
MRqeVjv50IQC/QOuksWWTveBUoOfhfdMDHSHOk95MphnNg7qktl6n5exZBvu7GcwRofcjofQkMq9
5whKHzZEWnYrnMfCHcNiBYnkVujA+YNFXHQfBvETreNeUXUEZX7Usu4aRaqzQQONZL8o4+pYFV3o
xnh0GgTpALECzQaSnnW/YCn6+Eq5tEM00JkPPvwuovypSNFKqeuB9fZtdkHcTBQHCJfWBPqT0Gim
uqP5mZjeE5fzXK+6vaRULGmLY/UjzzOOAXaJm063ha+gffKN6lnnTS/pPxAoeuEEId9P0vFY6HSB
dDdnHf/jDjjpPgWRsvcs4NLE3jwBzYjaja3wArs0qQEGy5DNYLFFp4rlyVu+nBy3Qd1EKDUnOZx0
B+w1qEXlpwLSBe6hcs7z9kfbRztDB1NNu7aDd5VsAJ8sYdvGpwwdpG+aCqb/Juegcdv5rLjIbLui
2o1iq9k4IMRsnCD6HVjfhXnvXoTZvVXLsie7EUkhqnvZJjG3HMJ7r/8oVxJ6qysQNFpv00kE31kA
SK/bAJ/Kr62R2b4O1CmdGBzu0XKCdoNh4J6HyBx9xxaAu+NHdun2IW0emn4nIK5s8CjDkj3Yi/iF
f3r97MQW8B1/SWYSZ+nrHUtQGLb2/Jp4hBwFQ+H239O2xZSWktbxK9LNSN8v00RQBrqNLsLKbWGJ
ZMsq3JDENNX2lVkoVF+SFAQKUPJsIC4u5j2bcnqpQh/KFbyqlWEJTdq7UwUqRQ4Lbb4InYyJAxhp
j1AQbUYwYM0RvBzA+inI4ra5H8sZXVktC+0M75nbZ+BtBWHJQkHZzNriXMmaoC/Aws8vFIK8d5sk
nQV6RTRfAZl4eGihzoOuYS3XrZWfwEXa23qdBW3i6teKCRrfjgL6lx8zF1///TH9vx2+/2U4+R+H
+f8/junXJNR/P6F8rMuPvw8o1//jHwNK3ftGfiP+L4aJnsVlzOjyHwNKXf2GYVAjwttln/PHtP1f
A0qXP8LF5yDN8hjR/z6gNL4hHnJVVGM26jSEav+dAaVl8uV/Wyvh+uV7cGhJbaLhVDyef1sruRB2
BskYM2iiWLYnR6aChLLG1Iy9rSi2vI5aB9HRd3oZl49NSod/Bzko03W/I2VkGkKJ60f7SjhIysNQ
RF62H7TVtdHWWlluPKCzlJxxlkT4L1SF3C6KTe9jxp0JSKSImTPh/Ui086LOEs5wVs4FNuC4Q5OY
FwQsXJAKmzQTBoEy9dnKzRj0CeS1/Zg1MViVsa4156BPSf8ILHI51a6oHgwiXeQhFbmJUWBQ4J6V
FELc2FPJGK1vXVoHoLlkIWK8LT/RG2P08QejmqJz5OTdRMKOgWr2RV2MIqIIVZdml4BisDdLusAL
BGeENth1ekYrnppU382kZNep48NdGwoeBt5gjzCTxYZBH0hhDHkoZ2D71KLSFQz2KhtPiELvty3t
KVa2MWS5JsR9PsWXYvC8S8nF8sQgQI7bru2ns1pMte7n0FMgSREI9D4McnhccHxB4kv7WQvgzBrb
pQMjuCkht5lbZEQpJPfC1RYf3/8oAFur2lhcTL2ebk1GQh1ApM5JN0XcoVO3sObCvRfC/ElQ5fKa
J24YR96CoDntYSQQIfdQQAw+S7t0TL9DzxLhV9fiL9aKebZTIoC2Bew5ePt9/4GhioFQHcPu4y1g
zW3KN/gqvtPSwlmsWo4muIEWjH7bnSYsqzqAPRm9DFWUHZrGLS665okHp0Q/S/TVs9vaKvOyrPyM
jVUEnGLCwMld/CB6QIOFg+0ED0qeefcOW+8ZLPe0ZiAR9nhSszl7L3oygKip52gO4BNxt3TT7P6i
ThAtiQvSeRYJbE7aJAv3SwRhx8eINmMRqYv6qURAz8XtsfbFFDxh1coN/GUxT+5FKvMIgkMmOJ6S
sZWm31iqYKyGuLBgppwTdhWj4NjIFh+Er5oDeQAETw00BIJhUaGXw+OM3kT4WurWb2JoJVPyNJfM
Jgqg51BJYfsOJhaclXRc3cHt0FUff6iQNBdj9wxaPP1y9XW0ncPqeJuSNGnBEBnLs+htp4CyjvwY
aVU7KHsiUMFO9sSCfnlekrx0/PAJ19ys1ztcqAIa+7Q0v9o+LtywjLoMfLxnUMM0gEnaysqcTTab
Ed7J3mZYiQyq+D4RFcJMBslY7OuMxU4l+jywfLGSfkVw3pfzkOSTjljCsB+0LI9f1ui2LhjtLNop
GOE+AOd6IJL63n1NiXigH1vS5FF1cUVsVKXN7kGpRKzmwMV/lgnWa655/oxuwSGrkYn9dI4d03hO
URM/diDQBt90etrEyoumwBrN/o3QC4KjnVYs+7GmssHRFnmXFO0PAY9UdHOoMv9QN2YL6j2ABacy
nmkib5sNOIF8fZkacdRbkkh8Ryj9VzMp08/aoI45VPTJ8dVqWnoEqalLhNad8+1TRpbeBb2lV+8x
38O6CxWGPCuSHJFgRquDW8Uo8x8wUs152wFPhYSFiuhlmMfSAQZSOcLPxpqAhXbU8hfNhlcUDqUo
31BqkqrcAXj90WGmuLpTgXiwsNAybog+NuptKRIEYorWKnxxLGFU2UXz7AwjOFB1cuHiKJGe/NKd
megPjBv1zY7RYR8HdwS52RpzdK7iena3DQ4PyR416slggJcEDtrOk97ve6MlkBdtVeTb9uy+UEpi
bgNpU/aY+8byDn/U6G0Ta9T30UyQnB9rc3ZtGwetgZEW0UNUKHDrTKNqr+3Qxjcb4RUzZYJt4z1f
dCRUWjWj6NAnBmxMi49tCEfDW1KkYEadhGYbFR8lHQVC0YlzL2x5uc2ggR9VbJ1pioiRUxsL4mXc
9g+21DKIK1FNAzgn7BaZXaim42tNoRzZf625QeQB/XAYA72Q9jT8lKUrLwWsH2aChH2+99kIDEir
7RohRaHxvduTItlFY6wng0NzRdhhEekQrWkj4qu8WZ4QBlrZbrKUnN3fwjSWYVpJc48RkaW27lUR
CLLaLbMwh076yqdGApFF3M6XO2acRoUlx5g2icMW45hZv9Rt1Z0InWIwUc6STmWYyFbYNX2uPsay
cucNyU5kVzWZKQ7L5BDyYOvL+CgxV+Oaj7Ie9WM3xm+FKuJ7Z1n1es2ig+0C9ti5pPfU8t7sJw9c
hhEz5qzoIb4wBE3H1MnwMhPpqZGlQ1anCBZZDg/UCzp9c246N7CwxncNu7cRWAMZdlj4XTpOV3rm
m0D7+khk0swp0ac8royknf2kVSKBbG4ZbaiSTYi9S4EnGUyewsBNrQz1A9ttx4jRnCrchDT712px
uISkoPc6L6zyDXopc7kqOd9O0KHBFiGZCv2rMBMdbZrmKltuNRKqFiPVXri66vxojYK5pYUddJMm
qaFsPEh7DSqZXhBMwI3ckCLaAexERS/4D+F23aQ7inLT2KaC+dwDZQIpiqembJtpCcGqu7/GuAAJ
iQcNB4ohBbW5RRrLD/4OIsFUdsbfYzNJr41QU2NT4Izk/cKNcyxnjN+B2yROBKXcSp88OSQRjzyf
yMakiOhCXVb9iSAxkF9ICht4TQuHpi80Nf+UFuvFFpp5zICxNaEGm3yKYZNVw4NWmfVyLHNt3AGe
xjK3zHYLI4KNCRcypEEMMJnezUESR/lNMzCth4pmtWf8LYwGEMvSVJaDwgG+YPZ/s2ohCTlKe+Ol
zuGA7wxHp2+vBkWKLX7sruD0Btq5IRAFZM/c8JWCPMnQdwtzQe1VV43DrJGXpg9XwPWzDSvPYArD
7z+Ys8S7ZlBox9Uwl5rnGUndvLGQu4iN1dGQMp9D1+JHctQ/8X1VGjVG5H70eRy/D7PQ2mNuOT1L
KHLQAPsTAfgIXbpDpupipPKzYUnpX0lhAMjVjuIBVWsXH2VbKs6hNLHjnDvprq/SojVhw5WQYT3C
CueTeEUySk3oGjnSAMIfmc0Zj2Rx5++TUzoDS6w+21lClNm2KV1a+xS3vX0tHLKcVrNpX21LYNCU
uezgButCxeoyMbfn3D7LdKyWe8PMyUNSyIFzPh0cPlw2UlNc8URSjY4DB+ui6pzjuB+xJZdzBqRA
Zat+1hdpeEeTQSXe1o78vm0q1Elj3O9GeDgyTcOoh1c82QKqdt1nY6m89kxy5mI+Ggt89mDQVPlP
aQtN3Z8Crv9FYNe1hn/bIzH6e4+Btn/9YJj8gCew7PXPf3MaRJmOaQqTD0MQTbuYXc7ymXinH791
Xf+Uif3+Vf5mqqCVMTXXQkYOdo7jGhbLX7+MB7StV4aWfZQ5LxVVRjE/ac7A2UnJyagRYXRzJvmF
MfFiUCKq3dSGETj25//phIdlFd7QyaIPQ+f777vhZwydnXJGgvPzd8nOv/7P/6Ncc74ZfNgaRCH6
X/vPrljTzW/0oTwkq5gHXNSfyjXF/YbeGKUP2ZB8yshoMUv9U7qmeN+wgOLB0AzW5rTbYHj+kBT+
+YT+Q1P45z///izx9/3lmbVp0KiO+Bt1be2yUbH99WHKJrshMlltTjxr1RLEOivYBZtHOGNw3GaN
QMLRrFBPVoybiIvpIOsueVMjOAbcSD2BAbWr3uYJKMFkDv0zaJXoF4jY3GSGlcAlbSow6k1SjDIY
yiS5DlkXHVOb8hz/Cz6G2qvkpRI1t2LJUv5aOw7bscqxf1Aul3c4svWgBBLBkp55ri66YBpoDAvM
Ww9EIM5c4GglJ4GAwhKJ8lx5Rv1hTXwXUU30SwDpnmHWip7WsUHH/JtljKJuUy7Ea5F+a3+lcI9+
/vG99PTEjPUNavSNOjEhZ9YqHyBwc1DPY/pQO63y3Pazehg96LZBC6OFGO8Yg4vP+U5uAl3sxSHQ
6wwcYWaF0Y3JlyoAZfn1WPOD1FZ8M5p1P2tDCOxzBaGD0vZAeSrZXiBds8JbPTHbbG4DRTrccBXO
qMc1tfoc90P5PJR68z216ui7NmtAPV2hLHMAX6Cyrozv5MU1p+joZRoOczNmA11apCzEcYyvL+ZD
dJfU8zke5mOWCoDPIyaJN6QoUYBZK3oe5lVwRY/K9KyLHRCho8i2kdrmj9a4br2B/Zmv0Vgm1ynX
CzaAnSEa3zHn/o1bwHrHbeHs2Z0k12Qe+2eOYuVthPa8d2TvscjCsh0xSDqoXhkdnX7WA4RRz81g
y3cLGeVXumSWHiyp0d/P6Dtw03jfqSTmuxko/HYR5oSLFLqkJSSmhdYtr6ZaJ18u05uDpk76d1PV
8us8i+g7tShLPHsZ9IBdQB+aNCunOGJ2r2njViZWcgf8ZVV2jfVtjgf11ibJ8pLG3GLq2jh0Lv+J
mZv56yjZV4oI9q3rAHIQKgl69YS1ApqyTkKO68LwXbpDm8kxWIhN2XhzN77MVXXPDrNnXTZWRF3M
xkcyuujhkgiQ+0ggJIwd3ofKs9FowBEZAi0qm+9EoGa+WijLxWq0+FqCBHqX4L13U7eMgT7wbrJl
zzcDnMCLMOL8YhRd+lBoMjouKdWFRhWzQzEWhwMKl7C1GQ3E9Jq7vmRyXXiJgsoAQtxU8PcR21E9
2VHdbAFYqNdEON01QTO1KdMCOpsJ4GchaSOV3nKhMyl/FV4139nDklxYMzhfiMAIXM/Z5vYZyQAp
7fylWMiAogA1X/EnIzSSVLnbqWD2HcT0+XhG4k60Yal2pB7F/XyHkL3mhx/nJMgnUnBZrsYGSdI5
odquHpEp1jt3FN1ZyOE4XVI7GY9YSFw6OJE/kUFdn3TLWmq/EXP+rGLSucULGhwsMfrDgETv1JF1
dlqMKj7WZd681F1ExlDGbO8oOikOqOiVCzrv/gIyWbxS2mrnFpU+NLcOcgOx5+2VxAtxbhxZPdI2
a/tCoDSjvE4OZaSCOmyoLCy1tT+sSIijTYX5YizkOsQAaICIEMf3253z/6gF/m4+WI9vripPU1F3
mjgQVlnmbyVHE1m9ViVafjK1uHitSdoimQzUGIIw0ba7QYtOdky01WgbFoWoNt4aprg7xEriZmXp
hDFzgKLWoI7IzfaumdQm6GhvnsrMyW5qn+UnA07vNqvI/plRcpL+0kSMucr6vzJSmPYqlP5TSO2C
EERCjchVw62HqBtZ9l9+GOzDohyNpjmJeVzeCLXn1GQXPv+apRTvJBXkjExgM/n2H7/d9fdMMiBv
3/q7T9ZPoWFLt2dexCcj8XQypRRnc066K0op9Uq63XIZjTRL/KXV1J0XWygU2vVj1xdHHBRpDUdz
Gelcm/UBAWcdH3FsgAlfHx9iRvSHZH2ktPXhatfHzPjjiVPWh0+sjyFuBffIASaOvTZMF+KN8bus
D26TJsplURnqKEO6xxjnXPF8ZygcOF6+vFbnYNYbDkQaubCi7A0tuyaIrlwupP2pm6jJE2Jpg6kH
1E5hTbTAwaIJ5Y2Os/QgVOfeA9BRnSrOfY+xSWUXp0R9z9NTJj/YeWHtwQjnt9ljZtw6bDpD8wu5
rjK/x9ym9gBbn0DH8lImhN1+VPNLa1QbOFh6fZ/Nn54L1ry4M0xeLxOUz02DxyA8LYyHU/rmIQwc
cn/mUgWC2JwrEBquMn/M9rbD0IEFcDs4zzaxv0N6b6mMZkmCasX4CVY8jYLMStm3w9IOK/3kOP1j
/EmjnKJ+ym/GRHDzdpTfleINuYCp4n9dl6ZhWkKC+OGyyvp0eGSm9F54W3dhH424J8MDxLI8atOt
we+4MFjA6cgB3wbYIWMGeKJgTLYQG1nFi2+ppMaZbChbVX+pqvGuJA4qm6zj2Bonzi7CFpwgrvLA
rgjr5R5MIgiiMwGbGpKVzvHMAy3yoPtmzrpvmCZ137jJ8AYPkUgWwe/EcLWzMiLzyiDB7ihONMqB
Cgu6RTaK7pAbKE2MbnLLZE0Ak8HzElXzzbPGsyhk2FNrDXGs+DUPupuaFy/RtplVIv1A12p+t41l
JTobv+Q03cho/lEsakjV86XTR0G4embpthFd9dKmDfvl/jR17O+HGsEMjlC/iW6a2CNTvCNzm9Mu
Ve8NFVwrx81Ta7J/1sEvlE8y3sLANM1PKZDFLNNRMTrkHfgxpzkQGkLq5I+M6ZmUbkviCyURgREw
MS/dhiR2i7McMpjVdnsAZkQ1R2BFBtz3d6obXTtGmJG73Kn1vEOffAaK85mTczFVbRGIRWFuUpAk
5TjEz1TOUyFk4EafWXmcnY8eZaJuBov7aTjPKpODskEPfsbTPGY/6lVM5lXMknjrs2lTZeRxowQl
GzRKNguqETQ19ys+bcHN7HRhSa5oqYVusyuUN9lQmMGKIb0hmLIHaFk8ZWqTHvTuu2ecouLdqsw3
a7CYLqrITO969TuRgS0IlNIrT070ZBngVATEPyLX+mNKFObAuJYbeRyRiyNnJd2jUTCpGYcsPqXG
92S5dlhG3ojkCOLRObCw2Kqselm5I3XzB8FbwpuSVft2eJPeZgbyo5PsM2j37pxB27MDp/ty4oNZ
XIyXRbvmbux3+G9yRHtfrrmTPxu0dRr4u7kBmn4GGaPr10KXl6bFrHay+mFfe+9eftLxjFa1b0xP
HVsjyk2Smx5xpp0xQ4ViRm1hIGBHKwbxiIkkqUYwQS1WKA+AL3mtyItMu60x7R2HAMQZDVbtj84C
k2i7gL/vqD5l228c460p7kyr3KniF6kx/CHCifodxssalhHWE3S1DlSGC85qREI3PLDqC0cek1hx
0LowJmuPbnxHob6B7faZxM9Wd/XiBbLADe6CbxpogMtfTSGDhICsNDtA09kMI1EJMn9lqM3MfEMw
bqgVyQMoxg1JOi3aMvYAyQnxuoKev/LuGIbWxXOFFKpElkbwqAaLJ3GbN7V98krhgz+jT6hZT+0x
7PmGg7Lju9azXLeUw4Kki1X7Rov32PggNv0yWXE4Awi/w8BMWk8+2uxdHTYDcZH/uUygOfy/r1b6
PPgH7uoIobz+69VqaUkTG1pdnOY64kHKGIKSgEj2W5h6rYb4qa4WhoH6UN0jdyxVTlh1fG9TpIPg
beg8jPIyqMpybIaU4gJFHMDGCanga7RWAsofRcGy1gf5Wik4+lBs1d7OTmq58N5Jxb23mUqR8Zl2
ezYe5pGU3Ck0BMSzHsnCDi4Ax5tXjCe48kuYx9kDZ/RrU6Y8I2tVDBGom4YtTsdTKzCKJMtxUR+b
4gRK4uDiSffpWxhB/3Tqz7rZ1MYmH1smdjKsncohJqZpjszjz3hAVN6raB+p6J7mfkSNuWxHPUGC
gYq7lwMqsCpmAyLkdKfmXbmV7BE87Bl4m9ULdkGYNxt7eXeNW9Y9KJN7KOFNmYSXaIYWau5lKB9j
dN40tz91NsPGa6HHhEMyeLSIhMrpEkl+1JNngY6jPZGac6d3CMMQA5o9PusBPJE08D4SH2h7eMfH
6mXg03GGWG6G5ehGD9Dxv2TKdaxcF/OjTIZDbUUPlfNCx5MEtrbRpe2LEeR/2e1L1QtFO5zAET1p
ZIcU0vBHFhp29gyWFDFo9J7UzcmYH7X2ly1fHdBmuaejqqfk99hi/hcP419X8ZR5mKiZahjr2p9e
bNUQ/F6zStXqis5qkY85E6WDVAOEwueuE+/UQvIC8rDd4bVJN1OPRw2bsRnqdadu44YC8I/v5X/M
aM9Lg7PyRy2qoVsef8a8v7+PqTT7Pw63Lh/Fiof+04n2x3//z5GW+Y0ZJ5MnE+b/6n2kSv+nE838
tjrX8VS6oHY12Lf/cqIZ9jdQIcbKwIFIqNKw/GuiZVjf3HX8xdFn6ahDoNL/dwZa62zstyaCv1/l
dDPwrrjmipD4uxtTneJSiXPuQ4ugYtSpG30yQ2GhQbTFQ4UNJl0+BsO4asWHTK6ueCF7hBg+pgTJ
A8jKHfUiQ/lzCWqy758mBII1Ylb1Fcv+nlaINGCcaZDMu6wIETK62oPUh8C2brK52Mgu1y89Nc8Y
5ActD8aT0vxgc+cpG23Zxy/2/KAWO6fDHhmWIzuNuToQxUsmtM8GzoczG9b1XrbFzm4wb8QMoIiS
5185NOI2Bx3VScdMSEXWnHY/C9ZoHYJutb82xKQO5k+zvtolbRPOBwKBwryhJrQwX91In/O1sv3E
iXM/qMtB4XI1GedMMZt545Kr5ZZga38ub27+6TCBSes4cPC+MX/z8cD9b/bOqzdyLMvWv4gNevNK
Hz7kQuaFkJQpeu/56+eL6tuYrrrT05iHAe7DBapQmVlSKoJBnrPP3mt9y5UihwRLr6NqFvNvuWmO
tQYsVQ4SZLRKfdPM2Fui2ddWQtShWoVldLPg8koNwo86OcQty6sS+5QRO6GeuIiDP9OGqWPKQAG2
htGEaM3wkv0sc4nGkD3oYU0/VDIik4U5z/sYHxJixQHZ26zLztqdS/inihWDuiHvOPqmw1fejbdy
WIi/pe3b3J7x3EhI6YZO8STsXsn6pSG4HuL0ysr6PJoJxX2osfx2eR6IPeJj401Mt92KbGFsZk9g
cj5qwymaiESSAg6ZHnHeaFBcCxdBvOUB+byXBYdOilxf7jEfkUU5JkqwTi1T5NHrGkY7S3Mmks+m
1KLTBm5wBi6CHFkgcgmVYdJ+EnXpQNqzSehwxMM8kW2Z9AEsFadHozCRxtLckZH1ExXXkv0i1dZp
OcdUxuyqw24x0ah0H3RCWSpJwtEwt2cdVkKdz1cJlp77m9qoMmIHfbyN3sNR4n6n94FQ0+rFj6bO
xlFH0mvQc6kiZspVGmBuawY4x4YXU7BQde5j/TZN783WkGd8KvqIN8pr4Em4/8RY+5DG0QFv7ZTV
e75KXCbuVOra9Nsgx6dhX5+UxW152sxGcfA2upPI9p7cZcY0TlTB71vFV9MtBAhKAT3z6qGsSoub
4muqlO8yT8MKNLK9VChvqhiC8+q38C31eXGpfpzCuOodb1w8ThKSouVSRn/fMv7lkOfesv+/FxhN
lGWo4iK7z19aLnTRiXcEZkKI5k8K0qUvX/KZz5K5tj67m3yNQZJYAhLVzjyqRI6sRulJU+I128Ip
YQ7qIvJxVfnw4/wp1u1Yvd4JMQDM+TbmeNJXtTxulL6mO/xOSFGgTVNTrktWhdugcMXan2lcdXeE
84SD8nFr/doQnJJ8wtWUqCyRbCgfK/JJZbFN4liE2mPS7OhT4kwmzzha5e2oq7/gxoJPEA56D56v
Bqu3y/Df4FmhZpvyQJifi3visNk7TA4QPVz65LHEXKMt/wai8RdW0/9Ztf/pot7r13/qY40G7CMM
Ylj0ihdxyK9qnblJwzSQiWBZfdx7aJX4BswXJajEeXJty3/zuSr/1cYBcEUHIUKniV3qzy+hmgTB
nPGxoXU1PIVMpZVG5OLG/bVIgPh8UTVhUNwSg7Gshzhfkx9VfVcJb62xIwEhry8sFaJ8E9MjT72w
0i47xGZQoJW9RwnoYSPehdB/t9P/y9vxz4X9HxcOLA32a048zJj+OgyUuGPQ7RcYKayvceBUJuoO
CQgrde9/X7bdp4r/2Zz7xw9S9D/c4iou7z9fnjEeC0asHHJ4yjg2QDQvYwCPQWqG/xZWx5nkrz+N
yB50utQR2N2Bt1Fk/PP9gF5nEcAujSAKyIjUH41I2qX9HMYlUHB9oicNlBkjhUQza24K9l8lkLRd
Xnsah5d8RsVCy6QivSNfsxezB3ubF34MEXYtyleRwNaYfR7lBXtnGRZV/ZTFnPuVG/p91uDhl9Bh
4GhIJyjaXQpWXbyv5sw5mvg899+Ys4NBW68E0vbmfAItvV8uqvjAPMhTYCrEK6hUDndElFv6z6oR
Yq+QgM6DiSwZ+QFTFwp6cbNIP2g+UPbtanE5LgUyLomlZF48hOehfDcdm6yxLY3N2BUSIQSClG0/
pXCN837fJYHJ4J+7gi72QnjaGf4LQ3k7xmBHKji1CjyxtiM99Pne4qKHpw24CR5qZWVVb/yZ9qdk
9Da5GLbxPtFomJtXQbvdt2GjywNtfU1UhJMtiYxY1qwEDZv61HCCT1OmzeJpXkgoXn9J4jE3WxfE
NS7+5zVLnbb4tZrlXixJpdf264iAwvoxpV8Gl0DBxtZCEKs+xxwVt3ExpMesvExDOIq7fHic2Dn0
aeOjf43zyRXbP3aAsn4d0N23NLhFKXVHoXF6+ThLrkKmJa5Ou4QmX5iQdMENbsrq6gkZyjytKkXb
YO7BNLt9jeqNLDBBn+FzHmm98NYRsOLMajdlN2zls1kMQRKjuiBa21UnSNSGGi5AsHpovFkdrrx5
dE62xda2Qb6Ls2+ZwHmxkA6b5EGicWD84VSJC9mBb0in/RvcAYGUE84f8hll1nv2PqaYWnwsyCUn
HcADfEWQB0HlOqocdZdNES3TW25s+1nfy31QKUFP1mFV53ak36Qo9qaxDQ39OjAnMTcjvG+pcOwR
SGUuIO9AwI0hCpVTYFyz9LOGLnGMHhYmuLiQpAwM5kYbK/dL+c2UQIdDsm/A+ymLGsQati/tMAFq
ygkvgSC804hQmE3dRthFi4+glIhQnP5xoz1YKC+TNp0Q4SNA1PdSE0TxC3Z85nIKIlriKqGim4Wb
y6AUokdCFgJTuEK4dqTxoR2/50Wh+pqdiaaEKu6nlZIADvds+Bjl9z0AH4EqVi5/xlmnHtE9s5Yf
GUh5RUOSNmZcufmpxVAfHptusjMFV3hnR3hs7pgqchUAyL+ldxeDmLkFXaW6lncIbij/ZvM32l7H
TKjrLMfAciZLtxY7vya52hYqVFxEZeEzsdiohWctfR2XZ+aQOxLdQVYnTzlq5LtUTQJo2cmX+2jQ
wEI+9t9CzeelvjHEwneZuHgt9qB4n+4l5UzWAMBhr8TaQs6LnzTfFXPTvAllas01v6i6CNf5XUyT
F6SX7taLjt7GHvWd0kNDOvWWF5u3CaHk1iUYmX/khlJTW3GmG6gfHZMgYYrulYIUBRipU5wtSt2Z
8ZHH2bXIeV7gSCnr40Y5ao6vhny69//76TWSdMLvuC8llZ7y5qFDcFDXuav8Vov7XvAQFtorLbOk
3tEktyOspYp8lcI8GV0VAHJya4VkH4PGXev8Zs2TN6OKNlONuWdMg7i4GEbs6e3qK1jVW4ykWjUQ
PFrZ06jevSQuqG97KVBwR/2llWh/6kuYWfTy9Z3SUbfojH50HuPuA6WaD1d/x6dlL/NtzF6k6gfC
LjU0YTp6gVZd3UUYbtLs1uOb3WrAxk/F8gvFAK1Fut1Qv7kKSPkCwNb7BEudhhwLLMmD0DPc26Db
U/PSaNI7lSBQxhGzK4GbimlUy9WKARXhYfXE1tBLhIEOxbM4HxIcPAhkJ/PQCp/SXP3xUgbiKCS4
nbTcDM4rMeJoveOV1jiqNQyk2vc84+aUeGxpXivcrYOIaK3xsDTYrUZOzqj6CVVtLEH8Zx8i+Bgu
feHFGoJKBGrrU0nEktkXzpbX+8z8JQ2kaZEpE0kHNnZSmmmXoYJGi/5lbvvJCmfiS3INcbx8iIYX
jDIjpJapC/IpnETG5mybw5HuH0ewaqepF0ELmNPn80MnkP8bxmLAqEodjsryREu6jYCByryDo9E1
EM0YD4pW2AMS7oXf/fIWcfai9rE0sEW0wXOZHp9mZwDW24+tujX3n1MWzD+yDwHK/KS1H8DenIie
e3Zr6941843lRfb75bnDEZ2uHCS4aS1xYYhN7GUsOuMC3Hp15xkeQRM7a2OAs86dYW6Z88PaneoP
Mw3zSXZBpx+GGaseJnXOsLkXi8uzVO9q/TyRnGh8SHLxInW6o0o/JQk86+Y3We2uCZ2zhft08xPm
P5vIwYSsje1jQb+abz7i44gDUZLulBHKRuSZJuiZzo2ApK+iZq9QL6p7DgsAVeth4wO7z9vwxrgL
di+ZW5XIenvj6Hq38U7uAsfJknlGu8FvI0IUJjAo0r5jMdVI/h2UcJJekJk+yLSLCW7hYcmDvJv8
xbRsJC+vLUv9XE/+yvEqaZ6W/jiOTAgtgjSi5igVTz27MjJH0CGJh9iTw/1ZMemTtC/R8lsQ1nOv
lDv45QizMdb3+Y/IDKcdGg5su4rU1hoDcP4uoLAYLMurCKzQUOMMYnVC2WFHCwtxPrpaxHH+eVbw
qZYa7YXRQ0ft19zWjY69j/SL+/s3V85HCR1UtWI6ODh1GwdjhQ+0xhNe3ze5fA8qlISRGeMpfAug
8Mg5BRJdICM5S+WUXB8Ipl7HzZ6VrCNcXYV3CGqczb1i6NPg+U1gSG5uMWm2MLGfAyggH9atxDAp
s/0gqjYSZoTJqbcWVHI1ufJsvgjmc5XiZEaVojklUhSBZxklpz1EP8yjAaEXYVJFrmZcF2vfYD8z
mTql2AKZzZTqFsSq4Bq0fHJZC0q0vWat2Vu5HRVO/EKU/Z5EzZkm8jyZXHVKE6p94ZeieU7uVQpC
mCxdXpRGZFgcSmvpr7SJm4K7R2xOKqqjOmImG9VuPt4WhvMjDnM94k7NbLLUXT1bzgAebTMvT81w
KQmRRvfjkXlC/7v6lLP2PHbA79AD27SSic6hkBh/MVVzJ73Ykwqxi/XYR1bEcbVzlva6oUgnG8HP
9G1nUYgmKJ6b2DP08pdi0K9m2cdvRNPlgzgFX156O+dzrAsNGSK7A6kV5G/5M9fI1EpnEnwW40E8
KMRJLQLIYiH1Vf29NJ/GQXUY87DQvnE3q5EDFB8KO3ncRHnlgs6cIHGL6IOsByrPMlRXjsoIgef6
1smbT8qCV9QvW/XCoUBuel/cNJ9EK9Ywv2s+Y7CQFeT3TXiLu3w/qhIs6LfYfCtzSsp5AkF4UhZs
iFZfXIS5O89Kv9uGNkjlOaAJp6nFfqJ0ItH88f/3pf8g/v27vrTGsfNfiy5PdfX5/SdKINbUfzgQ
jb/9EQYIeAIVI3OFO9L+741p/g+JmDD6AEveD/cShNN/INKUvxmwBS3L4KipcHz+z8Y0AEG0tmAv
GTAYInGp/yMHoqX+tb9AA1yjSayBI6T4oE/95yMt4SHaGk3QW1r5oacMcMfDg+YyDPUThw5feFqZ
UlGUxU94EvYMqt0ySAPjsq1E/vQO0vLDLZ7uEkInUILBmzp7fWOR3Y8+KeyZDzw/RLLgDXtaupq+
F0d3AbJzvvUeh6OwDA3P9LfuuHat3SheCdajvIm4lx2lGWwmmw6n5fI0abgf7YkXRi/Un1xT8khO
ne34Q3NH52HkVTyMDpYftwiSne4lAa1buz4kD3+kyhzHAwvwaN9GmwT0s/xQ7Dg870nY8OU9suRA
DhpXez8IbsFfIrjiqxp2e8a2X8SWe2N4mx188bZi338CuTbGJcdYcox8eMzgEsTH6V0+jc5oP0RO
78HsRkNh3/YPt5tlnw7336xOdyx2vfehOuAS7O7YHWt73SPq4bWTBW6/+c/Psf21uM1xcEevfKz5
w/zWIvAzKqc37AMhhgUbtptuZODY4w38c+oa/N2G/ZHaz1wrO9sN7sCfLa7xbdmCzdDdtL+6d8XN
Hwe3tuGD2QykLSrQF0muHlPdSYNswBMQ0zOkOlce2u8tEHdNOBzQtCGXrRVf4ofwfUftIb3GThP0
ITa5y4D/ICYWpfTkS8p77/f8o5uX2bh2b4CoXdNNj/GO++C2eMzdXf2j2APdUxpfouRyUa9UIMzc
orimwI2Y7j00X+zr7Kvj7+ZCmaT+1vz2YQzGoHCHb2z8eAMPVcrHpmi7j4U6VkAw4MLxd5HGbL+n
ExtoHih21ge5bb1WDWWbLbJHhQMX7kTSlexRpe8Wjn7JDvRRsrtWye69W3bJD0pdRvbQejI/9oaD
uFNc5di9rx/3DQlyBL1NTO5tmCBeZVcfYleaA6pJ49iTUDW9brGjFWfrIbMFF6XHa3NKjvJJeeqO
czC+6MZV+LK+6k10RTN1JssWUQ5grdnn58QVLjW/z4TTPHui0+UUgDAUfJxstPT4NRZ6KE8MX+aj
sSP6ZdMYPXuq5ZLgI0snNgDCCJmKjD9kiNHpkSx71vzmeSR43NaOwwUQQVfv5nU/YspJQsL29sk1
22VHbeSbOIS7m/u1cbWu1+Oe1w+97Kl1BZaAerHRhCZvZGo1zxywFMXhuND/6B/6qTwkgbWLTB+n
kOAp+9wXuMHAHKaCp333fLfpSoHLhCVxSieq/ZgENHsAsDSTu2Qvb9x1LWP+V+QgxAK9wwuyoyfx
O/PtweYAFoyhijTOmdw7TuebN2bZlZ/4o39dQ9myHURwhBhzdVR6V258Vi7Ri+ATn8cTLCIzeU0I
N8VI9MXripgeOM2bxrphOBAEH7JrfFh+YdaFy/I10sSoHbm1Qde0S6gFVfzawmVan0FQSCFh0L7q
+Ku3egD2ht3mXhpfO3zhQTndpyyH7Fd+1vdIf/XPyuWQ//tu+/Mozsz34qsU7C6U36/xyfpUUAzA
37vKj8o1tV6UbDfJ79u6Q0zwoJzkd/MIzxcmC4kt9re4k1BOXzywJIH5FtnCqTxODl7LL/m6Ux4D
w5HOyY9yNq+To3jrk7I/w8EJa19qiYJ/NPJdY0fqTe14Q925IQ8rzF2WZe/zMwkZxVg70X5Kwvq6
zzzFefXQv9rn1fW0BznxvlHguIjSfslHfmWLrvpWfb4rLOb4oCmY/MEb3dlPPtH+2IT/2JKzeItX
hJqzefPxLPuSc67s7ka6rXrZ9rwF2K9OuauPozt45qXeiXwJaWZ2Y0+O7hqEOvI1VlAAMTpr+9nl
BfHP6xFgj13UIdATS9mplZOf9Pd8p0b74YfTJr8sft6pmu6v4jzc7jOeQxEg+rsZHp5rpDIlLtVj
e5xhk3GTJxwrfzJI1m4F1opZj0NYDnhJ/jN45Y5fHq2A/EMFGVo/7NEpRpeidFEnSsFIkrXL93Ay
DwoEVoV7zzHi9hRP6nfM4AjakOJhRA3ehZPEe4AISdcDX3LAXekaAf0491P5fEHvsn9ywh9hVwHc
PsAF9F/O8OqRP0boyD85C++QJu6Nk3TOKfKvVNbu6Ldu6yrB/d/BEx6MxhE+2GN5+UZAXzV+rj7h
oEH37Y+8KPMNUfcZ7zqmV/veBz1Z7cdK++oXeYLG4OLEStVL5D1YrjazfRXBirgqDtWGfU57L3jJ
AjpB1DA45IRQITbQlegDqPVep2/1v1JeBr/rM4Tm/q+g3v8H2RWSxpjuvysci1/19PknScP9O/4u
aVDEvyFwMETItSIzKAttxN8LR1kHQsEfYgZCsoIPh2/5R+Fo/g24tAWXgnQRSsp/xkvD1tWh0FOJ
mlCrFYD6/wNFg0R/7c/DEJGoU1IHEEeLEgANAr//XDkuFrirNqEHLerTYZqFcvbUfh0espwMVXue
8DwHShNfBYJHaIgYEsFWI+EOsz5cchX3bVinutj7HS7a2smRpsohtejyWOnrXtGLzBfM6ZeCQd8e
hqxFuEXLwCLNjuHXot1EWHpO3TUHuYEaGkN3CVYryh63qeLWrtSTpgusJHnc70UobBhhBLqS83IC
MfSk980vkDOT4qfi0tBR4wQ/2xK9BySuLfyAfZLGHN5UeXzZ6jJGBhhRsYByEq9aWucs8fGU5piI
I7yjZjsLw3c9pSLQjA2xHr2xSg/zdkXcCEXieSvnD7luTLZSuUJtuJFFVbpWS+YJCChLDKWxXhC6
rQJ4nVirW0wNq+V0eo0yXG5vZLAIIFflNXps6h691bQg5WdQhP8Wvn+6k4RRxf+d6b2n5W18yfrh
RS4T4ILxiHlT77vKhvrJ/4xZiWLSgVn3+ntUp4KavcqxdczTZ4FZhT56LU7oNSvjUkxl0dnGEunA
FZeIOWsJpQw8h12qrDULFtwQ/k10iTnSTvsutrQX0PSonwUDI6eHjXZ5ZuasPRDYPLB6orK/syJA
9q98OLaKxWgfDSr6yS6X6X2Rem7Y4ziPnzT3i2NC7Ml+wi0EFrjVOruw1MxrzWb6TrQu32Xk+yA3
6aqPPNI468dkWttaZ+hOqQvMCoZcOyRZJ1yA1urjbrYihARzqXUugh/CJHnxo647Q9x3tJrXvPU6
WdYfV+tag0Rb7aaamJIOWvYhd3cs65yBKMjlUz4tK0V306bHPmOuQqstd7Kc6Q16aT5xAb2Deqeh
xWashxOPoy2LNAra+xg36lPLHzqaDxCCVr8vR8SP5iuiTibda0zCnIhFV6sgy844ZLVOdeMWtX2+
Qva0VN2rjcydm1kLLCGK3DyqmCiC66wgTHR65qsrA2Kzl2enFfSHKJIf9CU2jtxertLJNAtJKvby
DdhIbVLNCTSnXK3a3skCZTp3t7uBxVuDRlU0t1WxI+kWmnQwg/RPthJhKsSVpUH528TZcR6wdEGK
LSptt0YEB4kDkCSl15gaRfckwValta6MZAnJjNjS3HrSIHwEqim2SIYLQoGtZQgJkb1JA3XNIG82
6USFVze07mcBjWxaUhNOQ9/E7qJDtiBsBgwVb4IPeT0IZn3p2bJWOAmolEy2+mH20UegpWRmwFHC
EooXS6zSl7ku0t18P9PQoTSgcx4nkq3tilQHO+5k+o8G6I5ESX+27O5fN+evrTF0ogW7F7mTAO60
CH+M5C22ALjU7cAdAsOkI1MVKf24LMBUkW4hy153cZkzil5FP9V1/WuYMnptCileNvPb1G6EAZ4m
CgijVHgCq0p76UyJCiXGTk7fC+wqj9uPBgAltktdQnMyToscljHoclfPM0TfWgGvsKd3N0fpedt4
1B0eXmRhCVyQBDfdVLysWyOTdj4SqmuTGT1cKlNxkX+BbJyio77O9CD7UvNitQgWCBg0JvHpE5f9
IKCMRd8R/x7npt4XiUbwp5TqQSHqgmivst6EJImuZykt5k+FEc2hrVtaxATqyEZjeqNcj/UpnTeF
woMb/qY1OmjATCjyp8FIUXoI1VIg6QEU7melwTSohQota3n2wI0i08wd7o651dzV3NzeMrfqQ9n3
CNkAC+OtKrrm1ggFZIk0EWFuArqwgO40NC5RD0PWJr+aU5tRAHmeu24J5q3APsOz4dd1Iu0KRB0O
A9birtiVewe+jAbaudc/4ziJkNYW98lRpYVGzTg/MjeGakbNgFEV0LN4vSaNolOU4CuHyEIgPjXM
/qaFMwWWOEQqhnxuYJgfIUL3TjLk22M8CepxtBQaCCKLXDPNMYc8uXPjTh0bDr2C8pgmRk9uMGIr
jbG5kX7o62Zc2uUu7tfK/BRrOfxm0Hcjj+Gpz7s3CKIT6BQGOl2oSJWX1Hp6anT9Wo9t7XUiXxth
cT3kglxczLlSuQMjZjYKOGW3yDfoQTqTAHPUqfDJfh58gi+DAUJ2B6bmtYpiYZ+IfX2FFKUB5luj
69aznqW4cFBjujKtUFvR62PaYlkoy+qCSYXAXDLEL2PT+vkk3EdHsDRpkreC4KK2jL01mTistPly
jOQ286uRolzM6D4J0rDX+yJ+jGhWEzD2lC7xF4wNjpzTJIS9YXXA+emFSJs2cdBcYTzRoJevlnLP
ckqaM4a0K4LPZq+QrbIbSX17yor2p8+lnwl+7bEh3v173cbKNSTycMfsbJgL/FeIw6HGnffYCrxp
GgvbUwVFGqXPkBzjCkK30ctySNR5eTSUWrxWOq15Ex//riDC1pPLuL1kVdlchYIzAPIr6QsNnW7X
IEN9scZFaWXqCZ34s1Wt9bss3dOde5X7kYCsTtgYJdUN+xf8UHoN6n1AmkQhqGGweUvTMpXu4qdi
y2AgLv0PSIbcked5ILR6js5pk7d+YtEeasuRQZ2uP04LHhGV9TzEfZ0G+lAqHgqP4mtS4L83oPv3
7TCLgOt7TrBaclTK2XQSsUFIkCSf0BiaJ1Gcsqc8n5uDLmHeXOVq24kNhVIlZfNJ0aBwcD00f7b0
9yLlOeBDipy0WsFdsWCZx0glhasRF9K9jOyIl1tgD9MtIuLLaVevW/Hdz0xx6nzFdyPNL01t3LK4
8otOmfegzySeNKu6GlO0eHjTam9I7mry2ZovFYXxJSmqF8lMC4RlhpuoKDwFtvVH+DypJ8ZTHdZk
PB2QomZPphkvB9yy/X3sixlCNlumnERDpe8tgnUJg1R1D3slIvggAGZ9GgaBJsaaawxxsKofGgnv
vTt0+XzgQSK4RNfr4jPXCOFy68763DqrfpNwKJ+gQZozMLZk8pCzbp/zpDDyz9Z+/ABVqz3qCyzj
YljqG7Mn9Qrew7RJIO/3mma8wGvXQoXd/ACYDhvXkogPeCHWwW76BGnomsTvZKBPP/mCZbkZ+s0t
u5LjPsO1/LyNZRtu5jL/NFI1PU5SZRwIfkqDSLBWgLdj+as0xnZPWzmBsan/zsqR2dqsjyHYbB3g
LhNWMZ71x0HRBto2nApVo0F4M81lRTdEZcBY1AL+NnUaFXvTTOE0JDpUVb3QjGfwrXzg2cwiKN7T
Kla10typt/Dj97ICAFjjyMCMPst2kWYuhwUbMG7ru+F57ELdZGUULBQiSj0w35xyBWZ0K3/neqPx
ishvqYat/+EZwSgFHyDx0xZEL4Wlpe71bnkFte5kXZb/HkBaMtpR9NvQTt2B+69BWzF8ZQwsd0tM
uZAZNWB/Wa/dVqCfQbE4vjRWXfiqmb4jNV9orFmjb070lRLzJZ5Wv1bFnSbTNtYnjta1EQWJ3DdB
Q8RzteXHcpQJLFzF/rka46d2qB29Tk7sd7DosqvY02ICPgfAsj+bBYIIKRmMIJYNC+pqogdL1V8r
UxzD1tg+a1M4p/DSALrUltPIiEu1DtUoVtrYmUURLZMsIQOGbCAQr96DZKrKLqAESXdVP526TGmC
rJ/6HTGHYHZWyMHVjOepnYTUkfj6gzDw1MVdIfnCKlU0+Q3zIYkxIK2Rxexry5JTDVUPtp0F4Xqr
rDDVp8xNOzLCtYUOCDHyN22GkE+pg/Y1n2CTUtIB0vnOlzyzo0l+wHSKrIQYC++eUlLohaeguW0Z
Ovgi1UYlEnMgGkm+z/voR8qaPaxSOoocIlBPKeVTsrUR+CTJtBcrxgWXT8V+uGNVh5koDKRwsZ9n
KejOhOnetlWo5OUo8gpjTkNNErBic38rIG3CSduqI/BV2DyaNjm52H1JyaqiO0KanSu918G9Bu8z
58d2VCbGhNg1V55nKBOrqZMUOH+KkpSdSkKmL6zEr4Rdd09VpkWBPMhUWmte7I1VDbcNQRdfxIZe
DC1PTlERZr7S9LcIWSGeEfVrgfnNWK4jCSZhPavPRYL5Ut2ssLMMt4ZIN5vLjgDMxAX+tsDxtm4D
64mlCPpRAsvGCWyiA7Vy4bs4HlHBJMquU5ben7EY+0WNPFtLBMJNrOpLaPWBq4ya3Vgq84iuMbqY
5vpu6kkZiizPRjS7CVp0tnwhSU7a2vUhZCGU8KVmoNJRoNKpKDhRaXuaIG1+p4ptuFDyI/u3urBY
mxcV0BIMJmEOrX4g/wKqXQFt68OKTynZNvTF9NnkJ03TocrX2R30HmJzlhBTYkWP7PFoAtQWoj9/
cd9M7DZRaMV8JBIBf5MheO1Y85FWL1qbscXFKerFtg1rg1JNnEcyZCx/1vk6jtZBocCq6HI8TllG
MGA257u4nceDMA4zJ06NEXgusylSYRhd6uRSj2Mz8+XcoFe9ZRVRl9td6n231QFTECnzozIKu6ln
+BMNmdsTdY5nrtmnaKdc3FYIoBlVuy35Ib4gjEmwZQguEBEQ2B1rOxkVtELI+x48OFMnNAshIKm7
aJ5uuSxV17VouhDYrcHMf0DQl/URqHVrYOUWOk9ea+pNg1p58wgcWndk2DO6yUA3p0L2a0mUa6/6
Jda2a6yJWTi3JZ3efnjrGglCcql8YOU23ELKdbRoSnO0yss4/YaHttiCoqH/kKWdlYluK0Xsvs1b
roN908uPPCNtdpPrcC5mOjkTWqRK/1UP5YdgyBPfwklYLscXJumyA7/AyXsCcLTTPFpnsk5elcX8
imIL5ULfF26h6YchJ8dzypYTxLrFwTLMXAO1jiBnGKirbtspDU8lEfadw45uuUkiLhgml8GfilZB
ymw2DvGeHCFGNE9brCJZ02rmglPXONsoI72oJgYTorhisBkeBv3u0L2rULfhHddv6ljt/LREleqx
eaFo0cktsQiXqESYCjlB27guzQc+nd7nKgCLoG8yJnnsFea223TNI/xdDQ1pGOgfdIxCaIJRTiRk
K9U1JhcoBpxi9emNJ+Kcxmg5ljEcZEKPZ9naqCgRWjbUqbRrhtaLpmpyspJ+9XAzrTx3J4JKrjJ9
K1a8rQMOUh+KSCNhKLFgTLSEe64184RWLuuDVC7WXYBLOdN3HFT0rAfoECO/WVmpK7HfS3h+vTXL
Ye0J7RV/3aVs5kuMjAQCGo0DjCu1Wc7Qzw3AchGJbgZIznu77jBByCqtUffSmOUXwNZzqsgnCCEq
rg3EdQI9P3tbUeEOiWRiJKrV0Cxx/8tT+QiP1OY5qZ1+no5qM+ehpEUXy7qPIHqz+WpkFJHK1KTn
pcmSUBCyn9TgEDsCWti1G1QBeBH0KATe2wJ03lZWlsxKE0m9WqqPKZk5amRcunRQhb0kiPq+VHqV
HovwLYkSa5XKpMm459lU93yntJZL7ApA4lNtwxKuS72XKT0nADwcl//g7jyW5EbSrPtE3gY4hDs2
swgdkVozcwPLTJLQGnCIp58TVfX/Q7KtWVa7sdm0VXc1GQqAf+Lec8MFM2Iwsv2h6ciuKOPPHanz
wJV7p/Wwm7Owv1LLAju+jsw2hIXJ20Cq7djyEZPp1Zj727DyPsMG0H0KhJWOHCN0cu+NHaNHK79v
4965kPl8nIvoTlew0+Hznua+3UVe9Cx966uFuYvNaOVsWmBGsC/LYVXIFnGx5HEoB50d/fCuVTkL
+HmiiiqKO/jmvBueEh6sBn5iax/HLFCcHkwLBBl3yLdjgrYbwP59KotHoimdVa15K2OFXDmnR8gG
dx+Y6cUEDf7awU82Uzkt6zYa9RkUuyG96SaIcVqZBp57ApqN7sG9ceL0hPXzCezMHuAZK70ywpLg
9Ed38S1Ud8H3Em2zgaVggOpRXphXprUHUi9uFsvcI3ZXpI98y4rxvVPDzHQq4e6OLFRXBjt3Ej+k
i/5wkUnui4qtNzbr+ZDgANwNJnrPHbAtMd+CdJtT2zr7OpX42lwjmd9lNDIxDKDCiu66JOP41OLV
6PwND/Itw2l3w7fIzjgadsQQb2YdIZ6Mi7PT6Q7wyDNjiRFTbI22s0wIwPGxVisfNZOcZ46rJQv3
2Vze9AaVmHqZq+p7GzY8ixQqzjAubgO/BDcrVX4rA1/sHDtviFpi2rLIiGwIRIfW3O2rGliE35Fp
67OwIhiONPMWv5JoL6ykvxpybDCYTr9Nsn+OWsLTUvmOH4XcMtLa2OpJxoSJOrRMYzYOgzBk5UWz
6fJiWZtZ3+TJ9MYS4COuQJNgEUTT3qefRtWKS3chPSkyqLwCSswcUT1BbBB3cFrvIj/XIAn0EXGu
4cgf7vKIGITYQu9bOVz4edo/5Ixa1kGJaWyezyD9PuUKtVigTTaD4dBJoaKGbIz9vHkSI7wP8knQ
3iXOY+7Uz7RtAcpu/8zmBJhYiYdqcd/6vvxU7LYjOwAY6rDRt2dyNNBSsblV7H6No74iiUEa2J9d
g3G6a+FJw1HKN1PEdcvIGmuwXd4J/uB69qBIj608hhY5Ax6uRvYK9drwcuuyTAEYuhOUVqAWW6cl
JsWvcGA7i4g2ywwQohMh100jvrphpVZgfYuz7BgZpwN6wK+QvkCockEM9C+ZdCkFHBpznJGyZtrg
82oi4VTLc3wo3HQrcZaiRuN8l7eB5J0iVc3dh7BskbiD0gEOiFewS0k6mOeg2Yy1+E5E1FE02TfY
lhwn9m04sQ9Uwzs2AMSPi/OcABVdu058M2MgaUV8GKb+wpbE1i2jXtZArIEpRN1wk1VVePC0BZSs
TK1dAT4TTiYetdjSASkkQUFalotdw+YwVVN2/0fMCZ7CXNiHdG795zTOL+ba+qC7Bs6DjW0y+zho
b5PIfZqy2b0wBkBMUoWniQK7y78RefhJGO8p9syXIeLXat4TGbzoYngzLm4BknMrFCCLOqHB3UaV
Gx77Bguj21kldsgB0SjMb3TGLsEVqjzYetlPvf/sSfej7+3nDLTxgR3Thm9LHxZBOVB909RZNbtd
CA3ZRrbzWw94Z1Wk8gutZMEnk95GnKMLGXJlCDhKYNTUbKNPcLdff9YcjRtLZcMpdxRvwJbe0W0A
btJqeAffHm9GBn3v6Xno2xTt3QxgGtP4ox6dO12LLx4mPJLDzrY2q2dRAa1n7XnL19jqG5yagt9h
eNNVZdYATGFH67N+Ng6zbZx4QL3E7O+mReOCE257wXidpLPgAnXZJbZKe52o5RWeKWCWCmFjpTgd
C3XOeChE800t44R0oo13re/dIEpmYxtmd9PQs5vBc2AP0SNyzFtY7rdTyoPazqatQcXv6RFbY+Hd
9IQ6c76yYSdE3V2TmzmvkrEnhJWSA4RIh94woVbzRvsOjvnCi6MWGuN0A+sdOS1lk1WCI0hrMp/j
Tjno4kHaWroL7mPmFcy5x+omb7qPf740/r8ZfGC7v3XDPzClf89+jmb944/8lXxAOrHvKTgGvoLB
Zcn/vz62yV91HMm0zXMVVKvzYvf/rY8DNssOZ7ONjdR2XY8/9Bfi0VX/go1gYyPVDp5P1/L/0frY
Vr+ujyV/jeYtoD48mxv/+Pc/eCs7Fm5tnuN8D1tG6q9hXCmmHQzH8WHBgs8YerS4zqLAT1DMOF7+
VadMZpfB3ihDKzgm2YzbOghtxji51PuFY+dtNkl5DKnkXquxJymrsAN2w+H0XKQdDaO1PHo183Iy
ZYZNN9WsZkXr7UcTALnmpv+W93V6Ydws/jIqs9wzS8JoaqJLENTiYDGyxgJnyk/pzslmLCfzXBtC
mpgliruw7sVlnSrWPFp1zc5j13iQFuu4ucGJ5/blB4Z9kss50t7yWO2S1P0c0/I2yG5j97kOwwJ1
lGm2nsN0dIm6tT8AHoSQUjy4XTLx9BkS0Nag3K9VbXsf0Uy1M6hquWMG5n8pZ4u9NNvXcwR5gIIy
Hf27lMP7GBi/P6UWSGDP0/2pdkjo8rAxlxPGXugC+hBWNEFNnZ/JWBZ2r4F1DvaP8EtAItZ16Db2
2tSbrpjGvWF5tyP7hgeY1AuClfQJignCJ9FEuUH+Hk+XDijmi0KORCyyd9oMbhRfDh45N6GPKbLz
PgkKQgI02tNtqbwJiVdRXoaZtNehS9Aclttb7dTMZAEswjUK07uRAYhMQtK4WksDPuv4CPmQk2jZ
dacqbJFN0sP7RVFvrNb9Kti8HomVpJj0y0fhCQ84FfXcUPXTXnl+CdC4rlnOp9HLuCACGn2vZRfS
+U9p4r02VuTdij5EKNMokE1RjIPsbC4cyZVDrwQpZj+XzWeYYpsY58I5ZN4iyM8tQooJQJ9D8YzE
YEYRCIvFh1VwhdUAP1nQf68DOWMJrAf7pphD2jW/6q8m3hf2w6Hb+OViXSyTh9Owcvv8nnQkqipD
CpPKIkJ/lgGB7Rzxe/RT/2yPanyeDF+cYYb+4nTLk2dBq7FUEeES6JpTXQ5oXD0xbmBir+uaorJo
JAU6KzWkSi2+aTmRKEkYoNwx33Hfaoc4yy4mzzJua+tqiZtpS1Lcsjf0+Ft39sObtNLNFYm5rNv6
Ji3KjUin11JOSH3hYd1UpaLlMjM4AtPPLwQwhutlSqLoWDjAoDswXodw7okXIrqCisxTN20wkcEF
Z6x6xkQLqbpFWVzqYoYZI+NNNEl1GgLhrwU2f9wUSfhU1AwvkXrOFxKNxC4TQfvZu1RnfW0vm6aN
7Cc3Ip08DBPLXilPl6c2r21onK2D6yx7JaWM9WR/BgPkjUUER3o/ESKDYrQeg69cPe9BCgKrWyaS
Zkd8JU6ncfPNJUfdSFReVy8ldT3LhM6qIs5uHxhmnDLQnEWwnUdhc4ukMfVW01wUirnm6OH69NBG
0Cws0FYXV/EEytCXARHtGNDW7UORkD1lYctYx1WWAo5iYIY4p7hAr0Kc12gHj346NhdO1GLwBGfD
1yTYGfmhFMdhlIICoZaHEnvWe1wu8brC13Y2hkJFsztEi3HeXGhZyweRSLBluXsJ0/rK037yipn7
vqtwzyQdI0XWk9fKFfVlTMzeUWTRwzITmcd68SYuocZphaok55ZeSUaE7C1x4SGQwEDX6H7TzvSd
QjC4lqxcN1HFYDWUyFmtyFUfbjbPT1M3JRDfXPXAsAUzVWtFoNVDb5sOLJnwavqXbYF8zifFDsr7
zNO3qo11BJl+G9npRyLJMhXddsaEhQDmLRIHH8zIxj/7WZ1MQb5sPlxs9eQwxOPlHA/ZISYeglmP
SMS9ZC9742jKzLF2jpkY4ZsHCN8MchALNPiGrJd6G7eMxEw9tsc2l+RrdOOLwHK6tSxiRj0C7awQ
CSJEAlrmlJxHdwUlm62nzMxFhMYaZS7VHUREtodL98B24Wa2yYmqPENAlJPBEs6EuR2HJIJf3EPE
k+IN8m6/mjC93oIxdyjqoLSa8AtLr2MjR1JLZhmcRjc4+K4+geTuH5ha7uw4G8AjqKMiabiPhHWh
Av6JqOq5Zh9GixTNDSLcUZwmJ/jusJXwZJZt20Yw5p+idyuI6q2wR/s6TRrSYfykoVFAgNW2evns
TYOgt+M+Jbjm3DGTD+172aWAD0sjHjLYZAbDr09ySSuz17g20fa8MH/E+BvtrNxZZ/00fkvcaELI
ZccHWoGc6aLwXhM/0ZfgedVW+GpeuQ0tBVzgbRWaBok8z6opMR6E1HAiVlaxZ1my5lLXw9U0t/NJ
FailHPuOm2xn+/HIcjQhZ1It17bO0pshZ8TnN6S3V9I4xxkMIHLfyO5Y72jED8YdrJ1f441PiLP8
HpjQPHk2svHcHce9QsZwTWj8W8UOax9ZkQJRMjpHP26/mzjPd5pWqGZcV+mHrIZSQqIp/ssmidCn
dGSb9orJlKWibBOK0Ltv0NBcR8FQ32oUe0RnlzMBa3Fx7/WZtR+LwD8NSx9eFaC7aUGH+rjMOVYG
GDlHgSpjPY0dw+k2FU/ggCGUVOO4m9m0YJwjQKpfkeSzPBH9dM4U0HV3jkjEHx3MjIjaZpzpYbvl
A82UWinRu6egZMWUl6J/TvGO36YGOX7Sz+PXsnbQni+EVl6kbCyuijTTBN71NLLmUskcKAp+DW+w
rF2eW83Rgge2U8Q+uGn84NWV+zUbXb5YjuxjbjlIl50eaVnnTluachv7o84VPbLvE8qAjGximnxo
KLI2sZD6YHIdvXXsMMZEH6UOLiY5X/jMUTOQLH5j7SwSR5yaAKPMCk9ZMoA5LlmgpEBPpVw3Cw/v
UTgxzXV+5UFNSKLZOVWmZrzsT93GyZ0NksT8kgmou2u6cp8N02mBfcD41Fd3Q+gXu6kYq50fzZ/C
EseQVnzBSWxN8+0MYpTcObtKUDmmBCRHr1PWOVtvqq6spLxm37ysOzFf9B6xjnTgqNm99sWGJWaw
m7kVvkPfakmEGdv1QrJrWPTvQcaEUqCa2Ev4fDZCQGXlh0K4RwyCmGkVE/og+IzhtG/ilIuYe2SX
0AVuRDsE+xjY0ZCNH6TN9HXJnk4yXr/SHGWkNrYIJsh+nWfvXoftzp/4JqfOdnZ56l6mQ/aEjW5Z
+3n1qGOkHVpRdUXVhWYzsU/Km2CGs1At3p4YJaYUFbErqAzZbc4WVsXIfEUjBTpv7FkRCCaFDjKc
2UGsqajBSQbBtClDRJKIgfwTQOezwY2C37FJA7aK+zb0+Qzm4jxhMj3fc5j3zAMVD5pYcT7mZ+2X
E0v23CFybUgXbmQ/ZkId7NSrcaR3800Y91/jka1y3BswAcSmjip+Rl+4zazhjcHNQ9XnX00bfQ8R
+43sSWLSStHitPs2oWKZEdltHC9BNodhl3yq4pLBcr1zDMXvALSX8R/6Z6s4uZHcxQNekSYeMB2O
1Nc5Pz5bJU8/BPzedASGKb+T7SLzEju1WNW23Twvc7QzcXLNzJcDk+RRVbFarJz8qayQz8118xwp
eSIGySA8IemDXJcpSjehHR2hKlTM89PphrCb8UWeH51kDwb1h+idR7OUoljFdnIpuJs1xU4NXmlm
9dAS4V57idzaPYhviKeAxPL0uvTK9iRsNE5IClwIYRwpX2pSbVZdIeR3FpzeWz6Fq4l5WTwzqk4t
ftSq3zYRIiUUEescfFTGpUh/McUbD03VqozPs0KvUe03EoKWXTTASa2wePjkR+wcNttbmAeGAq4U
12Ob1KwB7Q8+3SkXeBtMjwnA78yNZTL9RErwWaA2Wdeq9UIKowWrhvDxNfPXIrtrCYAshu7FTrtx
jYP4prAHiMtLXu1N34gL4bUWCIWguGqCyH/SwMRYQmKikdVZSlLfz2CfvBwNaa83nk1GFK7tBL4L
Ps53g141J4MXO+husfz5Uo9EjjL+9V15XYXJqU6aSq8i7EidTsBqpa9z20Ml7j2JoMWcgErwdALb
vMtG/ESjvoaIY110rkGq0zYkcUggJt442twE5KvlFVa74S2zjL9zpwWkAgPnyXKdo0nz/tAtY3oc
Gn3LMSBXYglxi/cVPtJmenHRzlBGj9/KgWW29iNr5aLMNCNiw6JlZMSsFwtEgw6uip2rOOnu+wZ9
NZ2kz+1cI7VUyZcc8UW/oFBBc9iGZBT3/pdu7iIadDZPCq3BNhb9R55gGiOSiM/FmGwX4MHtpurR
zYtntvk8zkHLGDt4IJ37nhNxUyYJ/mVSXbRPdArTauuJdXGzGnAgr+ecYOVwLDh43QD7+sj7rIMW
2E2/3BUjmlFV5u8yymoeZbPYZCnW5Uz3yHuSRX6SkLAv6eT7JM0ht3h7qwRan1UwG2wS4SON/Tfy
6uLF9gMob6596pCmetlQcxKTwaNS9Sxt4mnzwDtlFfCyPLiM5Ui9FjjTsbZrvHoLD9YlFvdm9mM4
st5VjiKRB1gIRyD2Ifd4ybYP1WvI1cd54+dXbeXPW5PIz14OzxRHN0Nhhbfsj+6kl1yA5n1F5elC
CqMCKjwWlhrJQiVTex/bOA8zxoi5W1KbA5gni3jE79JWz1WAtnZiHXrl+AlrSQ7gPWVn/U0nxXzq
HLaXbGeQLXs581zPG74OqQ0QidsUKkwX5Po4lyL9UmndX5HNM+xVQ54UpE0UNGk9q/eyWOS+9V2D
5ClHzCDTIvwiFuO8LDMhUp6fiAtivsd1hC5ok0awrCsnWvYz0YzHtl3qJzlwj4VFh3JO+xM7THRf
6e1s7JjjiqH8FBTeSyHy0d0NQfIlxjB9CdCUUSJURzgainn8td+QuF1Zuf9YF8PnMHXFMUqr4tRU
Ek9MrSXgOcrjUiDx1ZFk5h6TbCES18VJ0yt8LZW6I/gbS11WQbHVZfJYemij6fKIjCKsC/V2j7jq
HMh23TuyhPxmiXeoiv3d0ENl7t3e+452czhl5A9dBWkwka8RlQcrQsctGeqCkuEmBQqRNi+JmaxD
by3ZkZvR3HBDgX0mj4ClaW0XkKvdInxg/SlYvVUdkNa6bO7Htkrfhs636L5a7+BBVOMqIyWpCpoF
hdmQsNOlrydWx9s6BcFHfobRLrJCa6/TDqB3lZCuZqs0XNUIj+9Q/1E8tqRaBtN5Zyy6ad05nf/R
1uTK20MXnPgWUdDGCj+p2xledOm4EY3j5Oj9F47xqXSLZFtrsohWgr0DvzHRj2PgtLtmGPUFsmRt
wTQY4f9B+FpW8aTQ0XoZkOe4brZGaSHw/HfmAlCR/+rD7L1qo75nOw9mQzUZsVBRIIhqs7ujLCd2
UUkWYuKX6ZPvRu8soZK7Sc3vCDAzRLFK7Bv4TkcvjFAPBQ7ap5jHVdaweuEnZIUfWFR/ZKtFw6aB
BlxQoWzwdGxVuByrivD6flnL4qwWX3aoDnmz8aOrA3TC7JjrabC/eoPSJwp9NukKxE4iWCiw/CNw
tIT8hH/beS3ZbKUlCiOLYLKViBwqS+Zp4rbs4p4Au6mIT8LqkkMr3OCzsqr6EAyt+KiHOdn1IDT3
fhvD8e0DVz7pGdlJqZZvKTrDU6lYdJVl5IC+YZhkmNAguGmxzUDvB6Y4iY1d6BZR2GRuJ9QxQKxr
9cLTJX8JjJc8sh5T15aFiLWSnXMfgkQDE2ULhpd4do4o/fPnsvGvpRsJ3sFUjigGiY6FFORS0Wnb
xYlBhimwCg9C/bWNPuGFqBn7atKoSFaseOjAqjAlYbps7JvJAcq4dVEKXrLPaNHbuSLdKzVXtyBL
KqKhdcFYwMuH1xFVcwaUi3CZkWML5RWPhIcY9haLES0smzGTE0mwdvD683Py9D/fDfw27hie3WdV
z20Sxf1//cctwv9GY5nPOP0/G8tuyET+yVV2/r//uRfwAqb/vpTK5cyDh3t2iP1pK/P+x0aGw8zR
PnFTxC85FsK//+EPsD3wPct1gez6QPDOK4J/YCPzf+H3OcxayZ4NrLMvzWJ98Qu2ElEv11yqPVBE
1BQ06cTC7ESUWM4mmKDEm2QR/dEYbZorPAOwJunRcHOxdNc0PTVYkpWYnPp7DcMStzRZodepxN+w
Qgmt+M+4w9vUDzZ3fEkuyafueiaLZPHCLSHwJ6sviIWjCXCI/3gQpTHAB5rYWxMax45YtRI3mRvU
mHF9q7HuUAXHX0rk9xxwMaMFtmXsVTlDo5qpBYM3hC426fDEW1Q0K1PXTq9FEdjtRk4ts6EsUA2L
taZp7Z3nUSxs+96uhh054d6JfCeiWAuWnnI9DvWynFqHrmrtzp1Nck+9IKpZvDzJdl2WsEsPqDOR
0GaxWjHpTPnnidnIuc1lEQe/1wPp0g3LYSkqmxz5cG7ECReDzDbZGDsPxuZDriugjOHKVu3phyvu
9k8G448hXmcX4o9oRpyBaGFxJJ1tih7E4/NP/8OCJw9toi1T38WiEtTlwQwCUTu1HnEzfpifVxMV
LAVPFJueA/za6ig4aT+xzKwYa+sDf3F5+/v39Au/kc2WrwPtuTaIQ9dT1i9Xm53XEYNAqvqCCKZr
mynApmpGfUjjqSdVlvP1H79eELiK84S1GSSPc7TMD1/BGFqGAAPirrGBLDsQ6slrqOFuofCD1ogE
6m+Apef3/wMNk8/HTcTOXlvk70iWfD+/3lB3meahrzdsfSZINNF4citsa2ES5n/z0X5Z3/35UjxG
6NuC8xbvzBX54aN1VdARBUd/L9CKbEsxVZ/JWBO8/Ptv8N9ehsdPwJLfsqRC28PW8aeXYQNdpUuU
qE3ERGiLKpPmKVrU37wK282fv7kzAAXDAEoLV/JyXCE/v042Tu4ISw3GXEj1Emz9CWkkJs/RmU9M
rZLmaaC+whGNVUDsSyWT71GZAm8KU9pAJPRx61Gj5a5neArF2TTdTGNOO45Q2Q1fUzdK6lVETwS1
gumpZN4qOYXJc7EoKzOvEt+C1G+Kq4DiwqDkWPwXF1cpidU9Xd8m4yHZIoBzPWbQZYu9ZL30RFej
Ex6X4jW2XZS3cP0obncaawCPO1l6bbpzsCA8jI7gGdHjU4Tvlcs62CddF7qESjfAd4tR+ciuwoIY
ZMgSjIEuiDJyRoJPxcBqFQwfD2CPARX75mptFbEHuCQUkwd/gWTrg4CzHO1Ku6jInih9MoftpShZ
3/kDlpjV0GUqvMDhShmGaC2zYJvZfbrD4VQTwucblKCXhbH8ZAt/f8mvw9Gq/Se/QCtMFE6feh9t
1pX5tkFtj5JKd115YWGs+YI8TnSbYKmS4csUSP25MKe887IsoTbvGjvpb5cyE+lzEWAEvXPmZjCP
VqDq9KATpJ5XC7kQ5/zqskAkGtbjeeBNzhsIZLcLZ2SbS22ay4Wcpuw5SmY3vW9k30Byc1DB47Yo
hbxY0mmYP7w8LHkrKCqDGzP44YxERKPH4BWR+mdTnejNkrjeByrx/GoU0Ywb39TMbFvEFbiRI4LV
2S71kR4OnpgDzBWIFJmpa1p48SSGPFAw8RyEXuSA6XxXEXxGvGvrFP1TFw+V+2AWG0k+ujGcIV2k
J2xvxTngkOTd2aC9WBAzk7zc5OEX1ygHMKZyYU34AoTfG78F6v9D3I/KjjaNYj1B4z0wId7X9lQ0
nxHD2pHeL+oYr5c6SMb1GDlGIPdKbMlSngO0L30aABLhsojtCY0kZV2IpCVoh24+ZEoE+akNGkXh
Nzr+niBlRI5U4bCMe35cve/MgLgN6w147573na5bdljlrmmR9h7qIKteZ8k1uVmYc0asVQIUY9bI
XG+VdxFtNANd1N3EYdc9VvM2xIRKajvi3dojlca1GKCzKtMzZXgYXVqlm+vtxMxvQQYn+mDb6w7i
pDe6REqmqobd0E4drQF64XY9CJtlZCGdKdvD+mbpnQT1TP1OPt9Mt+dY0aXjNhPLDm2b+RDL2rtI
+0TCa8ua4C2pVFQz/QEXuBFSpjXj/UT5R79oIIszafCtk7Q9xyeNR2Ci10qDiMtMEMGhHVrvMY4n
KQ74AyyztjOrvKaNUzXPI5Z1NFVh9OgaPi8Qc8Hhojln0CDZQ+oUy9XstkRsb7olcAre8kLLxO4w
zhWvg21oFSfFUl5PAo05CsEWudZh4tzgCeQumBT3EckdMiKBxpGIj4fNUOZ5tMt10iCAV0xL3X0y
lszy1r8/An4FDbgoUZRyiGDTHDU+4aI/P5t5hPSlyc4WhSmFUspkIQvda0SfTQYMmZXd81SIcTlK
v6yTvSUi+dZzm6CbqhoDMBKPlr0nEpvdo937c3Adp01gnn7/Ln85el155iBojkXcEy6Lh184WiWu
wThpU+Yc+Mhugolu2h8AVDmLLf7m6LXPh9EPx/wfrwVZm/OKg54i/JfDimqy5sGgYqQOQFWxmMHp
1SPIfVl5z6RDJ/e1U4f8bzK6DumzttUEspbc4fr4+w99Pn1/eSO2Jc9NhPZpCJxfPjSKYUwiCgoV
ehjlHzhqog+X5+G0SkhgDC51e7aN/P41f6kIuBooA2wyNCjlELNY55P8h8IjDUs6VtcFe8oqa9Pj
32bCBS/zn74KRaLDtvacCkOP8kslZSYnYX1pz6Q8GXcbocbbw2lY/qbu+PfP4kp2NhjJ/qhJ/8hH
+uGzNBV1T14kM4zl3rprO1ceR9Gpz99/lnOV+eOvdM59BtPh2hqfvsvr/fyNOcAApibPUeo1uWJi
0rhrom3sXVAFnBDsqVi3EfL+x4v+owyb/9hR/9R3/7ZD/9/Ye5/vt//ce18m5Py+l78K8/gzfwnz
zvI7lHfB+fKC7Cd5kvzZgEvrX8AAAzThPEQs3/L4N38J8zz/X+c6m77FplT9E/nylzDPc/7FjcCz
wPPOjTp/3T/ox+UvjxbrfCWek5dt30c5yBPt52vFDT0e6jULNaXCGpE2Nxtj1NKV70iqyIerCjO/
EEllHttpesst2LLWgsNgtyRLbm9nGwv7JvP64sJ0KfzMpSvUeW0kNMYsw6obHlNjgtsywg9Lv2qL
mfRMf3r+4Su//fPi/rH5dP5NXsjljppfap8+lOL+POb48TGhO+0oFoyQw8YlDg4LOS/DXi9Yik7N
2DJqUFmefE3wV1yowmq+JciZfM5N0p3o/c+2nVYlNOyUDZjwjKyjp75ok1tsAIVD4slAaBlPRHI0
p6jHzdBDobVdxIoELMw62zGMxPJFAG8eQUPxp+bQyX5Gv2NxQFGfwBkg7rPKv4TDCFexMPjAdDcy
infadMTRHo3FMypDRqRBZ+WYoZamRXBBpfNJjGMBxjpScOzifEamNloVe7c26U2zSicknBijGLNt
y1EXmF/YQlHmCwebsPGRDK3djIpwnbRRfRsjTMvZImbnzZ8yut5RR40NyNnYXE6q13e+ztk3RMqB
nZ3aCTwQU+HmWvWwKTra9EiA1dJje1kOzaxxMZdhvbc7hFsruoP6q04UVcMSUArBylhnaVq2x9wz
7Stprq2L5T1y+JIEQxGGKliW12TLLoemHaJXEht7bEu9M+xy9qVmgyjCXAOXH+yVhaQ43khgFf7W
zhWwjBp5CGJlMCoRRZ6d3hSJcfTKkOX9Nexbal3af+d7k7UB+v0qHx+Rqxmxzlksf4tgEcTrOGtZ
58xkJmLPTeVNNZXyshn90SVcpuIOGHnHmDVYLdYqZdvhWePymDmRM94r5pjLKunI8N5NjdfdWEVC
I2aPCwuOyjGQ5Jwm8S51R9rsmmhYDau4GArSh1rXey4rOphkDGfGINgwieXsyswmuYbrc223Ja0a
5ljgwH5mE8ONEXeOtkHZTjdLGY/9RpRW2myW1Gj3ktSQINhPeYr5uWkJZxhrBrerIGTeS1BSUGEU
tTh8qJoHBPFECsTvY12gvzk35K+zj22ObhYr64raqwq3kY3XFu+g5z5IsnlZ4wFPESyNqfwn+NYr
h5kO7jYrnqudhTNU0KbMOdFQOSkIIw6LvUBlk63zRFSAdJZwfNEuwZ7bttDDLRb3riKhsO9fQrZW
97YzLeOjI7v0C3MiBdwQUzuhSyafQOoK9AF4BQe0L2Xpx8QiTRbSrKquvyOitD8HESNDoG9ABVuz
79pHi86/06X2V4XKqkefYMisG3DkGJ4hQHG4iS9IwR0/ChbYJ69wz8QWXYVo6/RrD1GrOyzxHD7O
fcOPHQuuvrGq+8+8tmr238PckZgthelOsk59COOIVtstixb7Yx5SY+9F1+gvwTAQJ0ENH6DGqcld
XgWBgQfYRRPdTpcZi8QMdNBrlkXIfAYRqnNeoO3gGmOLY+NuayYeUrZQ37sht0EH8n1vNP77ZDcI
hb6p8watqQvbc54Ez27MFBbx66uuasBmLEHUwaJ28+4D1kr34pWQm1BqIJ+JTNlk+wKXMKtZx4VG
ZFgOdmtOJPnYi4ybefaJs8fpHiEqjMcY66gc1YyQSFaEp4P9SAOWDHeVY3fZ1ub1zrji0i5XyTSm
1da4rYs/QHDRgMxr8c3waA3WZDC4aDzCgQWE8GLlk8ZrRucsYS22yJ5ZW/Hfibb1w+wlQVUJ627K
DfKJqWGRVw/gQuIAAxJ9DrgQvO26LC8C3CO0NF4fkuDQBIQ30MuEHlILIDerFvkPbknfTuzbKLTd
CFZtApoUf3eB2ierU3JcBuMqkm/tItkFXh9dJ+3S9AfRuiHfkGJCeVkEGeyJoAWCI2UbP2ociNiE
8sz/KocAlRPjP2MuweqPxVc/iYn55B73wYaHPcQT2yHNNsdAvZyESEDRdKlfuJtalsTBj1ID92G2
/J7pzL5Kpr4e1v/N3pkst61l2/Zfsv3gQA3siHtfgyRIqqJqSnYHIdky6nKj/vo3IJ/MI1K+Ujp7
L+JGZCMdOhIIcGMXa805JhOz+Z3qsD67Nl2Ypr5gygKjBuOyFY1+KyK7OeurdLwPRyNNGeSSXBVZ
uJd47PVr3YcdUruF/tx3+VCvk8Sw6LUTz4j8SEoQUlIkcDVDBf4aaJvGBmvDxN2yYIVQxTKHpaLo
6WBTNKCknFSI6FDhNfJpJBjZIVZYIA5xialAbF+WiIup8Df3kenEgmL4BNtQdo41bnE1k7BYgLiq
iEfumm9VqEJfHeu4mEMoKeB4PmpZQF+WRcZW55JVC3PfR4BYpeZdRIgCtMKs6YABtSN9QZP3A/Ul
ahEypecAHU4H7gjgoQFTwY6G4LaAIYa9FfHcMsW0MndvTeSLel2Iq75umrshUwGN56AFrsARa6Tj
GiGBKRqiGPfX+eJ/t8f/oDj2Zq+2emqe/kpsnKGN//2PuyIPnt72pl7/+19bY4UjFy4TPHyY0Syb
EzUHzl97Y34kvpDuCNqQ98J2XvtWf22OAcjhdUHpSjtL2DYIIU5Af+2OgQvOFEWLqoFrU4m31T/D
Hh6e2Nh5g95Gbe1ahm7x+Y4r+k4SxVYYDdb9MBcYmCYlHvhMIfjYDm4IGui2OmWZOzMy0NEUrLNb
hBwD07eCvUDtanJUJ5RsoVZPn5xYD8/ifDI2brh8wHgDFed8DE387YaXLG0VtITS3Pukhax8UoQX
lV1pV5WNBIm+9J81AP66Hl8Hm1wD2KR7dKoMO7PvkLN190SrtF7aU0fFY6N9ckLW5j/z9+H112U0
fXYKkaCpus5RCyUkYV7z87C7Lx2UyrkiABHVoats/FD0Ny6bl2UYu815ptvAzRzZYdmo26s3Q/Q3
x4n52R18CKoA1Bps1bUEDVGHg9nbZxslMeVg4RZ7nCQjC72uPOJ7h3DN1uVhrElHRkLaXulVoV6z
Phirjy///iG4usF50SUk2aUIdty3UkxLTlqhDfu8YfftFxm+dX1wrwy10XaF5RDPa8U62kk57OC/
PbYJTc+PP8O7gQ8nnuXPIlrQdai6zD9/U6rIm0SZIHM1exiJ/lJkulw1Nfuyj68yP8jDB81VeH9p
K5HoRk/m8Cr0L/uKGnazr2ycG2i4e5opLeziWAk/udRRuB8jix0wtSSdt9iEfj/3uN/eEZX9XivA
JYILlhYOkzZe09LUbtXEFaedboXs2ctQexSN8mgjrNnMEmnkIXn04Ae+jvrfSO1PmqaHpZpfn8l8
7a2p7D4g8x9+JtPJsNO0db+3DeVbKyxw5X6+jQfrekgVKrSgI/70gQveYWtuhzI/UmA4vCAOLjgy
ZTruiyEG5wycaxWwq1uwH3I+GcXvvlvCCzWN4cth3JrbkIeXaiprlBamxn3aAkzM2BOsJkEA5WAC
gvn4rubD/cEw4lKo+VwMi+7chJ7nyreDtaziMkTDu2+VHAm3I5RTv0U46teWdVNgH/Hod4OaKoCi
fXzl390kJAKig11nxuIelR3ipkWflNT4DQkp3mpNCxhLzlApiyiZjy/1bsLnJqn+Oq8lI4QUR89z
CMI8EpM+7H3TP3dk8qh1VC0GqhYgNoznjy/2bmByMdbPuWLFUstDPXyiTgnNoOt85IxDyekFPyei
xNiR23LMyvMpUrKzllLsJ0PmN1cFPGyw6jN7W45+9D3W0wRngYiK/ZRk/nPS59+NqEZvH9EEUVpp
rJxRMX5+fKfzYzsaO3RYeK6uxs0STn94p3wKs5tZGHsSXlBXIwpECV6k2z++iq4zyZkkVTuOI45W
z7xDhcDhZMImGAoP+BuCNGPw1x9fRfvNGOG5wUdht2LxCI/mOH+k6sDeFwN/6V5k7KFLQqnUprxK
o/a8qz3N4HRrLQRK+HQ/qIEXq+N2aOhlQaKtPqvK/eblmHcKFi8lWzn2cIePtjJCmJ1FZu9dFL6A
ORYzKEuf8v/krl02C8gGDc6n6tFdj4nTT93Y2PuQ8hDQV0DuZ2D5bnvTM655CPoJIReQNn7QTPLF
J3PP727y7cWP3pRCc1KRUdLc5wL+yrnj7ILw7OOv9f0ldP3Vpw2/A/u0fnSJzshzNQVW8mAMxHan
ODtIiqCNF6dW8sfjlEHKi8++kmYw/+/wK1P6zDRxlYn9XALzkpliZFdF+ckzm48IRy8dShLNpd5M
c9NG73F4GVSsNaHoqthT3cNyFFJpewngpvkQwhxizny0jSD3i6k67VMAOGXThD+rPFVJStCG2MFj
YJpf1RZi10LzbVIfCsXMf2QWHcFF3iBHAJgSkucwuElElKaVog2bqiQln8FoxjOzrLqrurVJ0HPt
ZhWNtVms+pYY6m0QVYwViaBeBVgUkhdazCDIj7/R95MO90/hFRvE7Mx/bYG+WbAsOC/BZPTOPpdp
4VHGnI/Psv9kxXi3jRU621iLcwJqLJNs+8OnnBuqXusAGfajz9yZ+CAigTQVGE50uvknYWWOzTnl
6Okq9hMcMhowmd3HN/p+QjLnE5qhs7dB7nd8SpkU18H0qQR7CxjWyTDgeNbVJNkqPTWkJCQN9+Pr
vX+wNpPr3CdkOVYtc/48bx5sYU5VptVNsldr7HfOBBnaJkfrk6/v/YPlKvx5m/OlQ3vy6IXUB82H
ziOTfQjGf+arkwERjwQQJn1n0eugCAtD1j8xqoEyWhCUn0wIv73+fCylqcER+HUZeHOX9Ujm1+Tk
yR6pVrQrm+6rUuX6WVSwybEzRaz6YaAETRvmsQo/b9C/f3u5fQtZKXZjerL20e0Pae9Sr7bjfRqa
NDjA/qt2TWa7WiGtGMu7OIR5aI9+fN4a7Bvsakq31aiZn4yt33zXLidgmw00SytS6sPvmjKnaZUK
3wIUC2gxUQMqqS3k5o9HlKsar+kHiO04QxxepZ8CUVUOIwoEOAXKdBhOS+Iez/+DqzDfClZtwbp9
tD9I+8zJLTdJ9naDjbxH9b6i+iY/mXf13z0yi4mXZh/xX7wnhzdDBbxBZKXG+1FJ3Br6nbzANaWB
LJQWaLTsagpLADhiNMVD0VfhRZqJDGVWr35XhcTE7EPmNXL/p4M8/aejtlSPhx5JBg6lfPypwZ3e
mIMxkYDV1KOHdNX6BpgGzgPxEOXi42f2m7eAjalF/5S7mY/rhzejo3pzDb9F7TVV6aZ1eNcH5CgL
qRA63Y6YMhS/eM5y/brsMA19fPEjuSvbGka+ZSIgZOPIt3Z8dCsymYJhruN9ntYWXc4M2bECbqBW
tWadlFq8wW7mQGbEalxZvbVDpDzeDL4arYPED/+DdwHZgrBZTnUqwkfPwqbyIyD2xnuRqs6JVKMC
XJqZf/IuzH/lcK/MPbM3eL0OJbajvXInnKFuuinaAzwGIZYMAHlFkJ1EWQYqsbCGT673m4fszOsG
1SYYEbzjR6+F7Rg1w7WWe9F3X0uHTAhU1rhDyfQ4mQbDfiRG4LEzJZg1dK8nUNpVPHSdPDPqTyUi
76oy1GFgy1NYRFNBA3quOr5dW9BLOelMIt4HJLFUC8z78pSDEr4zIUOI+pN84MHluIfNjN5kGOzD
CMbeJ+Pu+BWePwVrOS1uqjOcd4++6Urhe04Mp5lLBqSyp1XzwPY0OKEl3HogY6pFhuxvY9YZ+ctW
kj5TEB/vfEV/yUV2VYzNzWjV4pOCmTNv2N6MDNaCub5i8iJQYGG/cbyhK3o3z1y/e3RY7c+Dtowf
bYn0fuFbBgbJ2nHnRKZa0h0ae3ihiAurR7saaQVp8UQve4Twt6vy1v8WEjgEVcBJrQvbCQ256PpO
0oO1U5ucgKDT7nBHjbDsxrC4bMgZwLOXCvURCE6LXRuu910lCo1YViBCV7KX2jXlNrSokRGZd6gO
jWFhWFjDlnURVN8COjHfC1bUO/j+sUFKq8QfRr8ITb1aTjHCWsuvbrpeyb+BXNb2oysGa2G1BX5r
0/CBmGl2HD7pajPhAw4TcVYMdo4psA6+dyQ+sCpZevFsTGNxV2ih8QOtn0FmXZLpz0aHWXup24P5
rIkAr8+kNpBzcwtLZ0mvMVpMjCUkKEb4vRR0yBZwPsTesFrC+HCG13eKLBAkZmC4pqUVTgrtobCM
v2Jc8n8dDf63hfEP9uFvXsJ3LYzdSxO+1OlT/kO+bWS8/tavRobzBWU8IgU0PGw7aVnw9371MYwv
iGtQ6qg6qq9X0c7fGh/jC80s3DasIXgTQIf+q4thqeSBUqqkXulS1YJm/kcin3kj9PfL6dDAN00A
s3NVhR3Mu004LD05QN8SC+TUyh1VOX2OWFLhFfY+Yk4naejtJ6ZsPOmE4SY21TjzFKee6W90y3V1
aL0Qkcqpa/viK3q//KEa2AUurQYC+Bo1QkL4DUb9O9No6xNRolbNR2dcv3nqV78+8FuRz+F6/3ob
bDpfrSU251P9aDFQzdGtDLd2F248GevSQCK7AC4jcfc0mHPTrLopCEPZ9opITtRJVT/ZPb3KG4+e
o8Vcqs8tp1eg2uECMJoVFATajLD20vi8jtXkoukjeo9NBYDV9+dsJRl0/mmZuMrWaWl8h4FymwKt
OslLLMIT9rlZ6sKnlJdTl1SXuhgkLs5KbEpX1icGJVvTK+YZKMxLhSQbA10FnpuvcSsn88KstRg0
uUPSt/UaxvP6qLOp++RWX+vAR7c6q6mop3A4Z+WdSxJvThh54JBaQrt30UZJeZPIWOzkoFpyPU2l
sNdhMQ273sXCsMAi6kL7KwcC1xN6IcsUFjhWxT59coA81MAzDAHcIuF8T16d1VoKspKYEffx6NBe
uyKHn5mziMDmRrWZ99A6Whl7w+xSrUHggIMi3Wna8EIQ1OQp3KAnZjxPRnbGaSOGW30wp63DrhbX
VINEP+uyy84Y8nRV5GTsaENYbXyYseUuSkR7ZiZkVUxh5H4PgHzR/JnqCAB1nVX3JhgGCKmiP6UF
3q4NO1evXBQxyFbNDV9jtVYyIAd5KQ1OKEn1nAxNfaHhsAUjaow/C0MoN5WWQZKPSB/w/ZIkGUUq
JO6ZiodXFDk3ZoizkhSUS3fMIeS0fX6LWl/8KPzpvk7caU/4S/5QhHm+V5yUzECNSGs7APsUBVJ4
PiqtKxnmKc35qGA5SrLhFNy/vSvHUl4UU55f1noVQnDF+U1olH9uaROobpHcwMSTO7+JegosTlau
Qfj1t4ahxDAfFf+kGiy8n9Mc8e10Y3/hOMq5qxPEEsgJ0nMsL7tUQGq3SLBF+yBa9ateVvjkYtQM
K7yuGNWxVDSeyQJ+raH2yEHwdmQjDFaAicqNL4IwIHoDiO7SFwSZ9jb+zkXF7g5Db/ngQt5ad3bX
XFVUxGfsxymeY21dD1nxSTFljmc+mEXnbisFcQq4iIQRph9NP6UdREOB8WUJFaynOEVhHBSP7KqN
Djr4Zzvo6nZs4AsrcTQC70vqi9F2HhpFx/JWJx2s3wGchbbSTGDdthGAoRNFtO3mt193Mgnb1NE+
OVcea8dVPjVnAvxatk01710DG5ih4TjF7PopFXUVl8jjRD8h5VFH9P6MIAfN3Ivmd/2GzB8DbNSI
rSWN/K8fv57z5vjtyzl/DsyjFIPZA2Mlnbe1byaUwVCKcHKQSIKSre4EHuFV7FTRKmxHba3XlX1n
llrz2Xf2/qpUvmBNotWn14Vy/fCqqmYHutLCLc9GnTiFsOurR9NhY4YfEGaBnQV5D8CbaPYkKcTG
V4ldguzUtv7Xjs0pSbjC/AqmT54ryEUXaE7cM7vCaocp6jNxOA2/42dEiuO8vL0aKQn8PprAajRG
eaTUiN8ESAZ86pd8+OdwLNkuUor1NyJ0V1pdjYAFIqvYNJ19BhAqAJmeuuGSvCxtqeT6E2FqBbGF
ab1L9NHx7FqPNoqVaiusafVzbih0NYvotOsaGHFW/oBPiohPDehjlEv/lhMmmahVpm7IWrivcRVq
CLj8cWMCcVr5Qene1nTjkcoHVA40EkFATTvtzlX5x5Ljur7QpAJlPEjPB4DJC8XMiKhGnkMJtmsf
oGrBVDdDcUUdhDyL1lf9ReDb5IKrU/gtEs54WtAY36ANqj0pAn+dBAmsIhR6BLD2lX0ryUfYKlUI
mHsGmFgRwiVS31iZgfN/tcLeCpdTyh+fYs1+BGkzEZVUxGjDxqQ/zxXFVJaAZ07rXq+vLKuS1w1e
4B+49rQ101myU0s98Fe+2U2nWYg7D2CGjimxwCToDBVMFUtHZxX3m1I3ykfbrwrEWoG1s2QbXSmx
oZ8Gfu570EGNE/A7vjcU5MsOxRzQlkAPkHaN2ze1u01m4PbJwIoyZ6tBSeG6h4Wx4LBbbDn/ms+y
sjWvCWxkm0obAJyKja5YA86PNgC7+kUN/RVAkiLJ0XBHD6Nb5K/yvC6ftKAAuGM0S1ed4pMsiNrd
GPX2yo384TxuXBAtUbPOfOsReoaBnCDc20EMUBBm9UJ2tFDAnmCsnlP6+lzuUsUqzs1JNhukfOI5
Y7XZ5HaFI6OjgD9TuUugiR08gskq3IvGre8hmfkXklC3S7ebBNTKPL1wupzigVaClnLUK1Uq30J0
fzcjGPwZPIyJpuw6cmUqIPsowGqGvL6JNRjmMvYfg8Qorvue4PHUnvXV7IXugZlrHIqEflIEMVLC
IDkxjMndaCNxI9i2x7usSpVlQFrRTTMOyRmxKOMS5eZDrqBwsxWzv6rtcrzqhBKdKrlLqEvGdjYt
3A15av2ybBvXWaFK41zfteBrws7NGWFCruIoh7Uph+Yb32F/m1rNN79Mo1PRDPpV1yH/tTJZnLLM
OY9Yk4gbJ4NoDbfQX2WBEq+MFnq2MipQ79sBKfRgdM4izlP9dKoI4snCwV/aMYLGugpfQITquN0y
J1oPiYUoltOwnwNaiYKpumhVdqfrWi+U64YX5roHq/ucF8EFXfoBGWhdfGcvBhm+E/MIcm331CDY
88YMgaEi0WwBR+i3cRmYp+g91GqRGvhOdfTd3hRhWF9A28bM3KLnS/kCdrkSmk80V90HhbyxbcHc
c++mU3lZSr14ZKsKP8eIx3MJPYidMVCgeGPHA0pD0kVyj6TAsF8Dj4oDIls0iO+JCAHQNLZNyE8c
vdQOZsdVE2b5RQR7h1AHsz9JA13fMMaqZ2WovjtVTjQTXY6l4oAWSkNhbzRCT6lGw5iI0mi6lHpt
nTkWQkHXmR6MyP5Z8MavY1tuWBoFiBW0HRrYGh2hwjITRGz4qWZvWuGYT11kbwuBKFAthxpCnUic
vSNCYjQQmcMYohjW70HgVcYKlmi6ojCvVetIIX2xr4rg+wgzw6PhHS5KbJQkwebdtGmDChsofFw8
/g2pN/FIKYGtwI6iusqbl/TAsqouvwX5BnnELmW0Sdk7sL9Wg61Pqhc8LgD7ndZE2OPGAdFx4J5V
ZZFfKJGVlEs3dWOvIZrvR2SXyVLWU/bgks+AMNs2n1usrrdhqzDxj6bnS8V9Esi7LjAk11teaPKn
RSmARAm+GQyHir0iwyO3TzuAMXiAnTZeBhB2VABEQ+1vUImC/mH9x6xJ9JOxQjlcn2rMY/GSsp7C
GzC/+2VZUgshp2AL1Ca7jNI5A7a0NF94nW/ooxehvR/uI2qt65ICRrMaYA0OS6jA2o++nQrtsoNL
DhpqvlLcx/ZFYBgBwSPzazCS+HZK8pRqLdpWC0uIk2OvX9fwBYofrQDmUvCJd13hGxmkmTkVL7DV
6ZyNOsExvGse9Sqk1JPFAhwDRdyA0h2u+nyEPVyhuN7Ew6QRH1hi7K1V4yS2mHzbDAYxAJdXsnGh
MxEDZbe8ElYtxop6MI1130XVnIjIHuUM43LKeG0ynq6aRJs+yqPNgMfhnHVc7Ll4Wt2oSRjHz/4A
JObKtCu9XZpsRhJ2wVqZrqPaVyWacFiYFEOz5gdkCyyumdR2wH4Bx8wfNRGBeUKuPKAyvdfuSjUj
ET5PtV3WMow1WLkgZPg1obEYc3ir3RWoO+PEZ5U517JczkGG3D1KbuFlwFtvQAmCjHZhu94XBKOA
GgxGtkBG0Q1XjcXTUhrH7m4GJSOhfiqgOrOdNJ9wyzM0tGF0oMEolq+tYw6UGASSPtpIf/5DKgX0
rRxqcW5ZFHIn8ERfS9R351qXYNN11Lr8Cl2nqajXueUNbnYHewTSNHcpupgBS+LZCaRsbkTmE9+G
BMrd4BNxSOiVyO5x3cdA7SioDldpzYmoTcHUemPY19ta6tZlwT4xh5YrYMnmOQmC6aCOYMctRexF
UPDoiDebFmWtyx9m4dBPncawwggFf4IdxWA9Ab9QHzTRQc1CtjeUa2CY3RVFOf/nhKn5woSMtiYK
00FiJhig4bBy9ey0JEcEl3FoYZASk+LBe7VWvWP2hZfYTboWEQgf2Y1zckN+rdaT+ZTi+ZsDuzAO
5sj/KVZei2oITwNl6ndhGxKRILtJA9bn+HfkItSDZ8bW9yJsNJTfnKZIykzHLSL25NIx4vKaVF7z
YhJqsyrSnN9rjJqeuxZ5vRDzSY0wv5XJTmLtOr7zrMmKoBWj7IttJdPyTGtGDCF+lP6QDruOSt8k
oSric2N02amUbQYexcl/EoE5XGR+o96VIVRezE028QN2U2vROq/K9uvUkLDYwAAPMVporCB+gsEq
yiqNJFYDYGpdAd0mKYGB55SyXuYFTUW7CTHeG60RnekVyzQkMO0kTk10Hnap0QwtNOxWi9LW/K06
zNmIUhleTHhaKzMlAas2CEPT8GvcxGat20vJyX9LDzm4MBPebFIRxj0Y5gf2mLdOGFzXIQhHpSrr
MzniMU7b5sY0EGJYAMwo/tTPQWFAtXYKaxEy4i9LIAULoI7KtdKP7NIp9m7GSbkOe1UQhcVZUrGt
0ZN0sbgWC32jW8Nl0HTtWVHERB1n07CliuB+M8Jcv8oaAY6hT4zLOHBzUACZ5mkWuPx+rIMLmSb+
zqbDfp2HVXzfKcZDWUDeNqRb7Iy8fVI6v9jXVgnPTwlLMIhxRCTQ2ERb4ct9UFT2VwJUxVKaQf2j
jkh6nyZXMg4ajGiT3btsDF1zoyvlenIjkzWzaa5J6FQlGeIuJULNcDbEm5p8+8aPiJhj0OcXUxOC
jUtr7/8QxEmTBqHCwpLujsMLATO9iY2kce9ztp3RqF6qhG3DqefEZmj1s7QbJL/Wdz3RHrBDkQ+i
lpBD21sYD3jjkfQQmKCH6v3rWfWPKt13Rcb//mv+nb+RUf918K9/z+66eSlmJbw8/lMHf1n+39cf
By/FXH0++IeXN8B3r9uXerx5weXT/NPuOf+X/+4P/5Lk340lkvzvRZvTfb15CSj3vK1o67NV+H92
ul4UefOSvwR18e6X/rK6ql9o5sD/obGMchTH+j/L4Jr7xTToEVGa42ezBO5fZXBzLoODekFPAdwS
wQKto7/E/Kb2BXKyoG6uUTLQaSv9URn8qIE3C45Q+NkOJXqTXSmO18NqAGJuHYRKiifNIJEPjxRK
7iUWLUrImLQGWtmAaL+ZfB+613YjoSpB3KU2Jam0CbYpAB/bA/8gvS4rddXLA9c+Z9MgJ4+KT8Pr
QgT4nalPCVEtdu38SAy353WCB5WeW3rTr/rUyrJVRWL10mzM+sUxB33YAGRzSFhorBVTLAFzrR+m
06IK+u7SzM2YesToU2YziWO+TwlHW/hIlKjMVtUUbtzWdEldmOS0NMGa32eZgic0j1poLeo0ceQd
h/rbSLX0wjQCF42zdOQ90AoRAQUsas7B6EnJoiwL4BuESaULtBAZGU+aVZLtClV8GwOVweZlmi92
lbKSapwkTgHQABdUQtRRVAcibHNDQwYrWWTk2aPicspV3nPyX/SWRf6gUJNTVy3LdseMA8bTqajm
GXUKmkJMaHq35qgHd+lkBKcEZlGgkmmKocxJjGyX2BNi3pDH/VVJG+tBSoOqwtiOxZkzDR0IzLYo
2CeKGCZhKQpP63Vyjat4hoKw94FgbvZ6d6W6ZWURs1B19xTiqEaHwRyoGVj+7Lr1Jbvd1iGrbVFS
JvgJWMS8GFj6L4PONJ6tvDXaTZYh41y4BcrpVYH8jBpfkGmnOFX1mK+31bYi0yAf0iO8ZgvArJhP
Q3bCBEa2PaZLm2lOqeVVXpA2JVqBxy8Ik/N5YXuotFLsbb1RkRP4Kjm5bQtxmKBlhXtJG4X8eUvc
OImS7hng+MfazkaO4cKPTj2AJQSRSN/CxU1ocU3tZ8jrq6mppzO9JCJ4JaICYL/J4HNPFKfUkCyn
GsPf0qClcKCe0alVFXuBD9FyGSjg4cECxStF9tq9aSvdU0SjaSJGpelntiapyoukM4F4jVaAqLQc
ASEvwtKpv6rqlIIua9rhIkgUGXJaMGqi54qkuUlo1lz08ahyDWFGOWiZkEBCHbzlSZbbOJ8jJ7bx
pBF6nkGlbJMrKQCeED9AYi7gTrZWS4zdDnoLvTYHoDQFYOlQ4ZCzsJR5S4Y3xN65OcdNT6vM5tKM
u0LxSgILCHIa1Ogl1KewOAHA2F0IRQanqD20raMrMV7bosmzFQnVdXbKKaE8kRS+CXfJtDgnAS0w
8qVGTLZFMI1xMUIuWrFv1q9j1VHRQsV+jaktMjNrmYVSvc4iVc1PSkMZzjMjBvzNaoknTq9I3Llr
ModmL7Moya5/voD9e6vT/3cwhnlS/5+XqJPvL3Of9u36hB6Yfz7J5r//oWjGFyQKGkcbXEy2jqrr
nwvU7BtDpaiarDZUXh20df9aoWznC/4qKAmc0FjDXq1of61QtvFlrmc6TF9Ul5Fc63+yQh1Wq0GC
2Gh7dfwLcwuZlXDu476pkY/o+lS/LTrPKcLLuig4o8TVsKlc4PWC9PRlqnJ0evN8ftNUnWvKf9fl
52va9FR1KolCw3B1bAiZwyp8PyyJQ3Zk9NT1Q77Weu0aH3R31fUcpj++HA/43eXQ6yEi4h2ce+KH
t9iojV8k+Ja83BE0yOa8+FqfCNONS/sThdZvL4V7kIY8V3OOMSh+i1m71RKJlV0B2UjVxlqYLRba
hUr6kffxfR02h349RsRgFpLMOWTr+DHKrC60TCukVxAuuAuNut1E8LK/Vcg8bhuFoitpIiVhbnZb
XyDvMT+5/u++RgtFAlsvBITc7+Fz7VTVxyVNcnBgu9lZSbOY/lhdnzcTM3hfgSL++H5/ez2YQ5Rv
6Ffw0hxeT/h9qeuZUXuTjzjGnarqwqZyeab2rnsm8C79J5ebY8h0GruGcaRbhO0peiswa690iBEV
SlqtmrLQl5KhtsVa8Zld43e3R5dfRdKBDJ6t4uHtybGkMMOpyhvdwSZahThGtU/FRQYQ6xJNxGdS
xuOxistOtfCyIhNhFNnu0deXWhgbzWSoPZIKzatEknUpdSBpaZlHnzTijjqC4F6OrsV+++0sI/Te
jnOjqr02z+VJYrc5hXFO1NSjIDwQLr4LAv0KpvRw7fpKuythJZ77VGT0T77U3900AxaEHZ1VlLVH
cwF7gC7NUj4I8c75anTQhC9Inj3r2qp//nj8zOPj7SzHPc+yNIe5GnEtiuHDe6YrWQYWyVaeNcu6
okjUC+KGh9tmLFJ26E3/PeAXMy8Mqs88Occzg6lC6gHSadKGofV5LGEstURUYxVkXraPPGUH6rV9
VDYE4E63H9/juwsx07G4cS9I6phBjjqsgYn5DMp96CV94hIYqVnALR36+nTlDS8TxNjAwDY8Je3k
Y9mk7ebj6797xrNblOkAH6ftIGk7mhKolBu0FeuAZn4XnRmUsrdgc4dzNwySZRVQwg1nZcCUO5/M
fb+5cRZLmzVaVRGjH7t1W9j50CfC1OvSvN5yETZVZJWdUotWV5ErgYIXSrehoG6vjMCvth/f9/vL
YymdIxRZ0lhEnfnnb1btSiRCi31JoW6yprUeUNgyfJhbRknWhaentobnZCSE0G4ad1uwvSg+eZHe
P3mU44ZG99hER/bOMw3OMgJkUJXegMALeUL8IzILg6J1mG+0uitWFb2KdU8Q2vrjW//9hV00bJgv
VYQ3h7deRm2gIcgoPTvWsrUAMOZxOsk3k2rkuyBuzfth7G7cUI0+WduPd0qooNAEw3qad2S4xI/e
Z3gzGmoRt/Cc2IVGOJBDpLoZOW2caaDaM/7LYmr//DFDy+EddhAxOPaxgbi3sWCh4ii8HOLjeR8K
ay0hy5yUmXCWg9S1mx4M1W0uCIj40+fM/hO/LmvtbKa1joaY0ffOINU+IxjAGlc+kbNfAzXZl6Np
bCkAGCeTJi/SQLU+UZUfL4MzgIwDExMYJngbjePh99vrFf49lgTPqmbwe+9qHi0Kg4wg41qD63/y
8W0e2xdnP7I5G8/mBcG0UUIcXi8qFF1Uc9gBgdITvbeIIrweNuXCiXp16w5+fe4rDuaSsovD82AS
0QXcTAOJs1t7FQ2lRWeOND76Ut4RqtttI118Zqp6N/R4x00M8Wiv6ZVyZDj8jMkIhyn2ycMgPwzg
F1VMeOGUw20zjbfKQPItc1Gz+eTJ4M7g7x4sYTpUBEQm856LXeaxD8VxiRwP6EuufM7B2VK1unr6
phlkCf00kyardo4oco6Z6K/VM/BkseHFPtLqTWeFRropp57EiQFjUHorIxRsnGADUzVXauvr0bfW
b1V1h1LV1G79kMLG0qxlOSyNqrCMU0oJodwSC5pb3zp9LOZgjIRIZVJCaqVZxAU57h7qeH86dYEK
p9sWT1q/HPVSNmtO1djKjN5wn4i5y+wHdPNhcFGaXU0sSwE7hoCfCHVErDTNszrYo36qhEG3J4SE
4MpSqUllyRnq0VLVq+kmMIa5gzAYjIOMODsT01FqkkIuC/8Kz2kaLLOCzeE6Fxr1OEhl5ktSFsOW
BKTxcQwoiyzdsc4xvABaveeAREfcyej9ERXWE+vnCyXHCGP07YkSVkJdlWlmd0zvpXJeMQkEa6XJ
5JMwOwO4q1X3G3DDYjypghjTVT51RK1AABsf28xUr+sKmdOiniz/29jT1T0NaoWE9m6ond3gEp9N
rqwjyIJyqd3QuPNJm2YYOeUiNBFNrQo3zYEHdfy33hDpyabWZ9qOjHT5lNcI0j0TkO3ebWllLesY
FtlSaeqA2DwZD0+Dm3e7FqBWv+4JOO0uu26oyGhoy7BdR8TlKstRK+mRcG5QTlKodufaVMFn4u9V
tMxih8TXsPhpWGqTb6j/C4s4RqVpl9x3BHOLIEta0m6kn1C7nPJzR4MItmpDtaxOw0BVPDVLhLLB
iN+APZughy9yPcpAUjYjrPjaD+zd7KA1lzYtvmhFr4aEMOF2oPzCXv9/3J3XjuTIenWfiAf05jZJ
pi/v+4boqu6hN0EyyAg+vVbqF/BDEiBAt7o5GBxMd01lkhGf2Xtt7GOiKEJ7v/oqqM+lWxGFWhh6
2nPpOwhsKOryg9OSVJug9sD0YU56vSg3l0VqiCqfT/7UdghUmQSVkEOB758iq/fLva2H7G8UGes9
OCUGwVVUQycLHSMHUhVsy6szjBqq6gAoOWnXW/xhPRtZm2T+0n80tWuXrGBmq0sKTrNu7xLu+Op0
ecnXMM5Ew+spm/fOVs79sy0ro0ms2c6rJ3N1phQcl2ovJjl97aG12YAQyL2Fy8mhh7xf18zJL4Jy
60Xh8gAE0Ud9QMyomYUvw9yN12FDhJRG5ODwE26S5AQglrRiq9V5B+S3dIg409ZKQJKs+gOTzOzR
ZffZHqkgiAlsBhbcsSkmEHxeO5gLScx+QAQpVAgumMas3iwCqd65zxiKbgXZ5TuH4PhHqciwp5Lx
0e+2TYPyCLi5hGOW6/4bnTN3FBWqQVrLGpGFciPULY9kgVTmk12g0E4ZcjRPrp37uAZ7c9izFeha
jGJjP/NxmDJ61IMvokcaH+LsUT44w92K2+yFrAWrPketKa/laBVjauu6+1E1zJB4VnLJEg+A26kr
lbXFipKtigkwZynp1baNjKExb4AnT0gjRqmt+gQ7jNRp2zcea3yxArZGeZr/qWbb3NJ8C+07o3GJ
LAC7TW6TZmJDXFZoPswjWHN0CI8FsV5OXGZekXCa0DwVRJvOsdl0XhST42mNH7lR4m2Zh6lb9ks9
EPEW4iUsHuRglWXKTHgoznW7DjPZNSuvOTA4dgG6A7gY5zZT2b2nB8tMsOF59xK+iX6rl9pdKEEI
9zlUcxD4z64nvIWFJiH0MWl/4d/WhNywAw029GnpC8J9/BH5C3rcpUVNMWwv0F1ChCWdpfYbO1FU
t2sg7T3ZU2a4q0FddLuJjTRRQ0ExmCe7qqqHTg8IpJsGYv2DNF35zmY+wC9tyvUpivLiNQu1/9l2
LR0WUcQgyuiKsMRaDSIyf8kQ8BSqZu84URiSpo22TaQ+MMGaFQV46mRpDUvhFCyHjXtnXdvY1yXK
zDxjR1pmHWmrY9VFu14UmjiOdg6YB4iwfVF9qDlAtW+9BETr/EwRWpOYApG5mT+yE6s19eSph8yh
TzXvOfB6ErPrwybnZTq5UR3u174IuNOnkiCmOizzv21es5vvQ7PMD2K2grdIlaifkFPUDgcjFM5d
ALF+i1uPFM0dTJWDmubuDAWa/F2zz+aXQfXEL0+FsV62ybWHna6yZuIYULcQrcwmt6vrA+NznLbt
n651FPNq1GHWUW5ZiJxTkn9VdsVAQpseFbq8YQVOxyPFsZTbW8XaflyR1KyZ8deCfffUDq0eTnrJ
htTDwcaVarH+2LlVZfVMyE377G6Ou5CCiYMhcW6o9n1WAc7crZPjqZjqjJtIdj2wUDQtEKfBfHoL
LD48nzu3XQy5QyLp9LwfGqhc0UxXs5iib6/wapIaVBeFu2xpxF4Po6oS1bfugKqr3L5zazGGuB/M
WiU5jNaeuIrAfxC20KQV9/7ipQEkHoKD/dvWZs7WLbvN0M9F3//JXcqK1An64N5xgul1Vm39W+YN
OkqPiXqykTyUx1Qn3be3NENLWebmd9yCE7mQiw6+2flM2FrZsISxknaZsyyCdkkCZDuTirmRFYjJ
CoRnWulxunOtcnvNEXp+sawy5Y6w5nB80QHJJvg0Qp8kudzK/yDHDP2DIUOreGvHrX7oNxijSN3t
jdQor0HsuRhN/aPBDp1GEBt+mvnIj0jWzqNXzWNNKFwFF3gHDJLzY6vrMRnhd/1kxEwQXmjJgp0O
/POVGFN1q3MdSh+oZwLrDiXcRbMjYm3iqqnZr1tUn83ZUl/roGHnh3Vo7SpXUSzgw53aZNBdZ6SL
FeZvAChJCXc5XNK1yKy/KDPIie2NeVgThmvRoyLFqThuwS3JjazXkH2cUZhBPHQBHCwqpvDcg0cy
STI186cBO3pG42mNPEPWNlp37HOnad/IgQjKbUTimtoUEyiZGqvLDxa80yBBHOUMF8OaAIqXG/ED
PXZFEbdKcXo1/ti5RwFVp0sjXmhzZ8P4KPa2zAd9Jno+eofIeQOcflNNus6dgxICfV3BmMqZDZJe
QWXGnho+FkuVhIyXG5s+HH81k8OAqEzWvurNMGWfuksZvpJrL8YkEplezwX195+VQpSBkF/YryTP
5a94E6aeAr9pP+DDrMMfk0HwIXJnvEjRpFR712U+C6QlWgkY3AjYIv4Xg+F8nbYCJ/w8ecPD4o3i
XGXhgkIo6FBwhQYS3hN22ooNZKtbIj5bUIx9zcxoB/VSsef0Fr87I47ti9gPBiYLSKChFtcKhfe+
yGajvR8XkoH3Iau2LV59QhWOwyoUeglEIcVR59UKPxNkRntqhnBr47xF4hMzgFu/GtafqLMLmIcX
Sl7UINUY4S5EqR5u8WaHpNTqFnyGmy2Ee5Rj01yAPZjToc7HlsomzPJjL2cHvBPuGEihqnDgOzg9
1/o61XJXW9b0bThwWoc5X6iL0HrHW+mNTrLK7qYMLDA5xkyVrFcTTQo0ms0woPTO0JshzP57aLyb
Nyomfa7dB55Y7w0BqG6nxpAHNojEGu08rDgEotpFxF9obhOnD7mPRUzqd7ikrNBD0spJW3uqxMyZ
aAurO9rIsNVxUKDfd7Se/MxO2+GfGVaV5vHU6geFq5yodQUnH7oslvzFoAndbKu1p+LE4Fse5xxA
204sBhtAl8yMOVlbBNW7MagcUmjL6vdSMww6EK5ZzruGSIO7ssmiMVXDDd7UL07zUTFh6ZK5HnlD
y1AGNZOq1T5BgZ0pO11KXcpJQl9QNfoSX8LYQmZxQyGivTGFaxfbVV3gDo2U6CiEu7E6hZsVHMyJ
MMOd44LoftDhFlaxO8zlcHTdyaAKWVeqbK+kh2WtgUNNa8P0EjH39cfC3QUpfrSCnXQVK3QD9WFO
6nVVSiSq1Jln1ZjA8m1KPTRWVK9EC9bisSCI6zVXJuboWY0GcagZjZ5vqnXfux7pBJJXe2QTUkqT
4oxE6sTwVJc6aNKOnTHZy04aEvIUMxESq4MB7G81GEjlSbVC12/zsfJgEkBHiqTaBjQZub38qVam
j2fX6CbzQpr55PzBY6SP7hKhwK2asvuGJCrIocxU+1PxlPKmuBLFr9EFzkBCFqs/JIrcdInoLaKW
Jxf7A0jQeTsQq44kxOdzIguoyK02Vp2q9p2NkjAZyCw6GdpvtuMStMYPn+nCJjroqnFHAgdyua5Z
ojMKOP1MFyu5wImt2Vmuz1tmGbaqCPiNltNot1G3swDDXIQX6pKi1DHWo7EE25o2leqf62XAsRGu
HnJij2ySG1VtWsckIFr1oR9xcHL6muvbAn/29sc1nKclWOSjReHxjuIBmffCqshEF2dnT9I1syDu
YCwPabkJBwZuvlH6ojhvr5LhgRPf4gze6tYExM0hy/HHfFfu6GNKGyVvQ3emeG3HY9Q480Sc60xJ
VwwdCtvF7KhYrHCxEWYovB3TzJUz0tLJJGhQAcejVxYvXisoGcKyNN+asMXGL/I+TOErI5N2s8nl
H4UxnaeSAKxTWHJAQl40RZx7qlT7eSjGvcwVccumQjsH3wrPGHYQBOegf8cVXxqUHdQ2Rb0dq9af
BO8VETBJEYFq9qVCgI4fLXgJp6W7lu6s2yesPQQ8FUVFGHLQ6wivlBXOduIEJbeew1gEvwb6j1dX
bnqNjTF37txJBi4Hmz1HO4qCFtONweDiYkDD7ndugZ6DqHmjWFMM+COZt8s83BdRIPVpGOw139+G
PiItJ7/jke/sMEfQWATywKGPubPrVO8e2sovImS1Echk5WfZS+hV9a1B7ZEUyKp1p703bMP4IH1j
Kv82cNY9QBySszqR/FbseWxyuVPZatjHbEbriAT1INdYC6pKEw9KYFk8Y/8VKepIDyR2T3nN3G0I
X/2xl9urWDILCkgo9Xto1qu9R729nrKeQBxi+SjoyKov1a/NHoyjsgpOJAwl3ElmOci/bj1t19yQ
G8cI3Jr1WmL8t+KpsDsCJGGRWElJ2aGuvY0AKWZRIOfUtCYW333IMZxMeZ8ZJwJhKzT19SKeMlNN
EjF3m08PncENjhITMej9bARFtA+5yMjhruwgP3YSS+JO1EYk9g21MTkBfRQg2TJGjbVwqltKM0L1
9jgLPJEYjmr/cRsjuBsiuPZ7J799Jebo5tz4i/ATArTIjbZyJtSxkzOk3PEYTF8B47AwDWuLi5BX
EzGuE80Yp3W2iV/hFlCh4f01/De1YaOg9bats5JbHsYVO+qnALJx8aIKd9TYvyKQjNjaiDqCtMfE
OfKV/YMD2SW+b2iqMWZYgFBLoYV2Yv7MqK4zkZ5WrHouc2x+RmTvua2AUYB9qegoZlINTCow7KXd
MiJ2ntFK7zwCllnCbWtYHGAeFRO623DudoQK3aLqW9MYk01nsOLrhh6S1mK08+Na16TPW5Sep9rh
jyYEBRPyPpgB2GuVrWVCeBksZwtw+8xVZbeYKCTU6B2bvvK3sid5X1DU8qL2DvLr2zgNd83MfUkj
PaKAs/SWv4PjplfPEFVfx4b4MfRcRXDdXGOu48ofsn9KTt5vPLYhTrVJuXErspLfwF3YuJCWPL7w
I8kv2yLRvzt9gand8YvsT6HHfjsOkTZsMrAC3GXb5GES6AYRPFAhbvqI67RVj8iK8E2wmxxA8rgt
vqGaEQhnD4aZgHN5nu6rKS/WuJX9+B1YZVDGLZXZX0M3wbc5i/4By5RkaoFRmmq+wypDSc3U5dIz
uClSp/C8a5WzYz7Ovr2VJyEG833kyvlwl3YFjTGv9dsUlOYfEVgKf7DoGJERKz87ienyB09bs+aH
fhA5zuxGVEfXy23W1szKZgKJQIhb3mHgurHjJSd8Na4qUR4ksuNs148U9jtlWNujv1buSVe6/oMT
zIq4GQzrm+NDQr9AGO0fiUgLCDkOKCAS5gw1zzvtWJFi1aYaYTSkmSyyiPqTT0amYrrmuouZkJmp
NzlMbKZg44t2N9/4NdEa0jBHIf8baOhrF/JEgKW45oJ/JFopogYGJlPCRb4hXJ8wFB61WZjpIMuh
SkynUYwTnVHvvbJl1sDscZnSoUVNFa/1tpAGVgbzZ+vUBohgMFTkz1mL+Q2nnRuCESZrMQ8lyguJ
lXV4yUZ10ze78zACJGlWntiIRvLiI2jd50JifAzmPKOxz4N5SUbn9s5q8kbOXExtvedZYLfXD8QV
ZJ1TPzQOwsSd7OexZzY22dnBDo3O2RdVJA26Mp8uamFc/IujjpA+nof8vsa18Tcw8sKi6J2qIWUO
XfGViUDiM2TfZO7anNchli7+A3To2ujZ37e8MHDnI+gvFcupmq8x7qXRiqMlHPopBwcEWXrLjNiw
HiXqxNwXGJDaJhhjLZb+CyGnu+19PMDPXUDgC+IcBJegDEKri4NCqZNFFgozB4HZ5VjfSAv8hIlz
qO7q4T032X2dooVD/4WBzYhjZHMJ9+4YY7r7ZZPeFBMKXTCpJsG039dWoUt8dROdOyeFNVKf9j2m
Nxs3fozmEFKU6IYcRoqxLM2Bh25+MHsaYstrIlrDEotVRLw6ORZYf/BNE6TN5Dbc+iiGNdfClOn9
9r4YJBLxpfC2d2Y5LM9Cs2/o5bNbklZQrZ+TK5g02H7xISN0kLFX+RilZ/oQglcwucOqaSbNt83U
ONuFi16YSOaD86fiwGKoFLj6kG2VA4DGC8VhrUfxxqdjDbFjNMVlYFUVYYzf5ksAEgZzqk1kPQcC
ncyCB1vGQ9vcIkH6DbsMHR+J0c0Q8Toagz9m7FvsoD9SWZiUFpuQ1l5ZA5P3jvKZjiasQoUodkNR
AO+QkBc2oIu8zjXuc4Pwg2ivGwtiAwf90l9NdLohgTgwpI5qMZHd2jhoaixW5TjvbWsQX8xzazqg
DXtykhMPcdQBj0u8sqZaDgaq5dcZp1p79JB7EnVnY4MMaP++aqa5bpwRiP0ExdnrLxXO2zs++5lA
cSQkD5nXO/Mu4lLI4gF/CPVLXnXMn8mkvJbk8hEc45V0X7YryjplyoWzaA5u8TUoutGCkj+XufvG
7J0Cp2NePwOdKuhCmnD9XZQ9sRBllwWAGFZneVdlaGxYF6aNW5ZtUDJgRP008p52WzN3INuEPWSH
2NojwbHSawEm1Se/+jjzfPwa9UgeYrhMXXc3k0VKgwZ198dehqJno9WFP34t7Fd3iwB/3Ga9cpfZ
CgIa2en1HlOU8zeYxmaJNfE4H/7ohAcssowSIzIQ2G8ErSaTnfqt3JcF8PGUXbZzi25fP9E2LN+E
qzAnIcG1vylvAZu18CjZjgwZp3PGCATcL48lcSFRg0EWYEVRpwR2DP2hN9ryTEJn7cURftDw2E7a
e47ojCrOUelPjwWdMh6fcsqfGHBvz140YdIcXFTcB02akX1H9UfH0jCQyy4u7q7suWQ/MSVNV5jr
P8Koo2bkqwym4I11S+RhIGEVeegJyXQuhlZV8WS3QevcS4Uy+yGsMEE99/ZYB1e3xm78y6sj8BQ1
1Kdsx5ZyerQIZHZ2LB4H+E7/89r0v+2v2dCiiYCdCv/SDf6roNJtB+3TNKrEyeBdqtnxH0xlY9ts
F2dvbzyU//7z/lfGkf+julu8F/+D7vYoSXkY9X/S3d7+xH/4QmwiyxBgsrUGKYNOlu/p/+GRLP9f
rNH5/32GovyDz7b9P1Ie3PBf3g3vdxNOMVKFc/n/fSHevwIHFwcjHlbxN3H2/0Z1awEp+0+7dQL5
bnxHZIzs1/lJ4X/l2uG1mmQXsW+aQuNXpg6WaF6KbJuPoLy9o2M3Xazn1tyHk0qI17lnpW7Cj9kI
j4VQtg96tFZ114cJas+3zNb+HiIxvWuASddYwcxkXU9EVEUjL+kZ7gb8C8fB8387YVk9BuSOnv2N
BMeZlPOd1/hfevX+LMGhldlv1rpN2g+hvND9bI926IhziF82tseuuNgcm+lQTgQPEwAbnUGY5I8q
xw3hzJ592KrshKeloIX1HrEz/oJfhxV52K7lqq6sW2rmXrNxwJdAtLEkunJBT3GnfBRjJsEKROp0
jOqzMAv2TZO1h8Kc6mfl59hyZVSFr3nRi9RkfJ3Ciwjf1cLGx/Eql8ZnKhfgBH7p2Mlt1PM6GKSI
8isar0PolIxQRkExaOfLRz0xqgQ5Ai6uBICMpIX2JQ+DG94cfOJ2GiC6v0r+jdvHOcxrqtA0pNKc
PVw4asvYRbprdsEtaSWCILAitsy53AU5gy0N8qDFoO8R12yQx/MZFcuhCzAEFL0efpH1yz7f0jk9
Q+UaE5uqoH5xsXxk8OI3OaUybGngzCqPUoNftNptGYg7PN3TbdXR6jjY2OXB1aUcAQZl7uCL0EhI
a2sQqoQMi7QM7I9FK3mqCt2eINTooxqaH2xyf/tmu5tphNOGJcE/bNe83S1vigKLIv1u3baLNaC1
OVaUYEw0PWo7weVS1DRomZRsZ4NCImuwiomtdxj8NqR5sbx2t0FkivMS7tAmoOeF2n3Red+dSJD9
ocM4MGH9UgEpqkH2jUf3AcDGgczUY2u1mH0DfoFm5lvNtf8oAZX9nQrMKPRM45nBDau5vHATNSOs
DgGL2HmNCEwsF7sKQXFabfTo4t8OBQNDj94Sk3sZyCu1U3sILUMkZFV/M3A7bkCKf6sI+0tcFWPO
Kgg08b5kenRyOQDu/a1TxGxLW79rW/LXOWZt7CO7a66Nj17WrMUTllTcIStDCi2m9klp6cfd4oU7
a1mN4+zWy300BqzBPNvh7g+KmAwxfaF2Ze5NQx+M9kmtqO0ruzTp6Br1Noq83lXeXF7lQIbmKMwM
HUGTn+ysCT8Xo3fuVkSFxa6Sw3IDrL+RcfcVkMm0U8NEh0XvhUNr8YOkM30jFgQuVW71SWnTE/gn
WBxUZKmzL6ZZ9Po3yGDi3uzy/CTtTCR1kzPzwN6yU0QVXwOx/OhG3nYBUI0xV1H9S82m1pvMJWT+
cRtF8F7P5UjkW8Peo4R/mNjc4nfOnOfPDObV1ZuwcjWkJV9rKAlfcJpeDEZf8dRXL2XRndlEmNC1
wwhEGVAFZ16KZwxrZhLQwp88z3/ou+jQF/zWNcT4rLbjYb7bnKJMAJ36l1Cu4q6F6FRGL/2Iw50u
h8I/I5rPrf/xtoqRIflgLORsc++Fef+QCfMqzdU/mLarTs4WBM+lA7v1dkyfB85+nkEX8VndBndi
JoEQNABaISQrXZ2u6xBXS3j0e/suskpcEt2hoRbcMSk+hZ1zl828b9P6A1aUQSZiPb0yIGplzqpq
y5aEoIGrNzyRhSqJXETJLqM6zYF8xkDD/Ws2eomjrb8ixIzKr3NesAThACIVbyma4W3scrEzJ/+Z
pWv5ROKgt2+sujkPWbjtkW30fzyF37sZ6vXRo0c7mks3vHrmmJZEWJfUQnExotWR7bt22RiPC+2Z
5507zFxbZ31py+SoCIPL3BhE+PUlI3N3gqGN2Bh+pV++Fq1qSKzrzPkkvPaM1Gfn4RVO7RVvlVl3
GT1wCNzAXoI31XX89WFppG7o8x3Ulbq1cAWfP4nT08rSu24yBgebHzv6z2SBtjHl0B546dSxdLaP
ZUEgsBhwm1Yt5IcXtclCfejtlnVi+OFF+N3H9rdHFuNe9/OQVstcpvPmxSOuknORdQJOJ2v6CMbN
vNn3WjPwcHKD6fSkHzMq/3iwuod2C1/CrLjUVs9/mAnEG6mFkQ1fq6PKFAmFTn1blJ9eTjPnli2/
JKcPAq6BzQCjLjoSprTTvDwwBUXIpEXibrTFfNj3Pgreg16d7S6qLEXiAwFvTbOdWL/VB69ge9dK
U6LnGeTZYdZgNeaullcdwkOoOsFAvwgH65BployFIPls4ApGiHEsqD135J9+LpO2d6xRX9ppDM9A
EDeyn7g381Flp3UsJwzSbcYZPq6sfrunbmK9aXnzGWMZBJipOS7DZJ5nveEPs+5xFa7AKRY/8Zpt
Tgu3ItwZrfl1qr62sDMSJEEBnXM/P7P09I6Z5tkaZ+OjmOoCxliPrU2YyHaQLXI8zMOJO8I9Nhwh
cZ/b0d4EmI89r+r9g4/sSDDONpEEGfmNUEZQuEMqHSruO7Plq5Fj8OZU5HH4cyrcKdy1Fk05XiXa
sT8jfCTWjdwbRfbT8FnsZDizXRz4dyu1ot0Lsr2/ldmnMBg0AIDd7pAFefDZtXVAY8P00hxmlG6+
+FX045Lt2m3M0oBCrETKWJMBH5bHlo6MHSNWmqjnaVK5hKvgfKxi3uvZOujSuGxDdVX1Z47VVlXE
+TT3dHcPQk+pq3poX6AcxsJ59hluTM6H6vVLV3lPef2NCg2VU7PPo+hXOxqJVd+RJJgEzgmKy6ct
uVyZNiwzEz3pHEW7JIAeV54EFaamJsqVZdHzminzLJCa55Yad2Uwnvwq/yCIHtmF6T8Lwk2PxRqR
mjc6j4x1uar61FhoBOeFCVY5HJw12vd+c3ZLUqe8vTSj8QDb+XetmgdGLWwx7RcowJ9MQs+eK++n
2cUtJh5nHphtJe9+HqM+YW42MXErR4L1+hUtjncibtGMO0uXSbZgg0Lhmt83RX7cBhu2ksF3FC4D
HuDuV1gD+yjK8JfBkB8wCo9LOHM9LMQQ7gTvmtrVBDbuucmAP6EmSVGseadK+DaD4e5Qd+bXJgam
uqAE40whzGToe3RRHCW4FJjEK/eFJEcnrk0t08ApxfMw8nf59JE/OGR/FcVSoRlouLHJEr2A2+0O
ERQmtiM69osxA4RS3LXa+Msa5W70Vh4uo0vwtfzRRXSnbValqkiiudijjmXOBQSSMJkJZRH/WYEY
PynY+DvMOB8ELgEqJlSX+hOCJN9jtbSfPGg0wsaA1G+9B5b000nzpaWNuTfM5i/V2XAGJGR/OqPz
1JpEH94cxSuLEN94cVvrKVwQZbCZzB6saX1movqMMugwchggQ7p9iM5esvcECJE7R9PM+996yauX
qEG7WVZ/JTZXuw33mZ67u43JzB5cGKO/Sf8y3aK9C5carvIwRA9tU9e8K+BPeaceCWD9szIf7l3L
2DERME+LrlWKrpgh04JSMRmhOV+dbEL25rpeKsz8Qr5vvZH/GrxAdC2IVKy1fgvLIfjGtk/iWr/W
14y43CTPueAFAFK+KRCOxU0SMPdCJtaqHJaeDkzDYMQGXoOl6H36bVgpaVbnlBh5cVp6e7j2fW3f
0ynJlD3zl8yyZx8Q2RfgnGvATT8PCwk5xL+9+AyzL601DXtu5JEQY/4brdsMqF+l+9tBEXhsUeXv
gsw2Tn1ocPRaDvvqKkfMx4BPXNCov2L95N73Lbe92FGzkJJQo7MK+pYOypNnpBwjK5cNVmVW+juT
TK5XQ1vgdgLBJJFBk7nrGOSduC0FK6Ao35f4R9lOGFHqNEDVUhwgv0IypDGK2T0QmgkHxOr28UJA
HiZ7FuP52iN4YhN9Bg0Gio58bWtYoz+a92MBjVo9d0y/04o9HCKH2dytZvEFuMzZG35uncjX6s7w
wTaLWGYIuyMAnzdl+Vsi3Q41pxGNP3a2iH096QuT05GVUW1Fb6PkHoZp5seuOQdnZ7ML9MQtkLiQ
jJPbqDeW/Fe9Ezjn9fEqvOBBFRxJ9moFxzqY3KP0V7TKg5UZx9C2CJ6e9ceqlZXkAaIfPtVGPlTR
oI95rb6KrW3YnuO9mXcdAhY4NX72MNa1nY5NoA9Ac1Q6D8Z2V8spSiC6iQNJus4v9PP2XvrzCoyF
YiAOXU7iRqD+jkZU3kbdx/bir8nMkH8vu0mcodIY52ihK7aZ8wVWbX6si23F3iTXd4Je5nelUQqv
mxx3nO7twYJPfgzyjnVhUTbPpvJY0utcmJcMvmNisWJNxyDDRqEzpqKysh6QmOjbczT+szjzGmP0
se9GZz6UVvesog8mYoZNKPY7fM3+t1W0WVoHwuAmz+yjjQ0G2Jf4ibrJPaw6Z0CYYRcHqFAMh8BU
zrXSHmQ3RB2PLD2/RGR4b/1ijbHaAIPOvGcf6OdpbDy/u2Z5q0hAZDmBcNa7qwvxWt2EeePqeid8
FC1Pa/s1tzxfbDISYlWns9/IZmdPlPJ6NMOLfXsjVR29s5ysn1gKq70paisZ3PLRyad/OjVT2jlt
d+2Bpd3RnatHsVhROsvucwFWdkBTV1zZyhCZaq8bx1G+XgKTe7tas2pJ29qDUtdv1ZvZ6w3MAyIH
gDnmfjKG9cANgjZLxQgC3PvVGrPPUPbiuHizn5ZL5u0jTLk7E6nvMaAxxLTGGmRl9ssGZj4bFr9L
tvjzGRSDxxi09p8cJJxHESztoddUu8CHNu8TZ71+6lFRPlOoed/goud7xdoR8MHmrA+CM52TqHD/
GLgAiI9dTrkDNEJkWfvU+j+FIP9neGRz9ZOvUdKKky2eix6Con905u5bc6fDzpVFTPh0e4yC6baJ
EJAX7LUyrpHwjKfG7r1dXtfLu0Oee2KIvPvhiVQMEkbj2IZLfjVkmbhGtT1XJIt/8sFXF+UE9V83
g2fAVsk7hMxZXxuP2Ap+l34nzO3VBm0cG02m3ovWij67daZvWW3xpZayO+nMqX6NrgwppTKLY2cZ
1QgUr+2PWlpJ3QPgWuAi/+kR8LDlJ/hx4liCEBiPUkszheQRjLssdLbiC1YBYCvSzS9zweo7xRtg
Wod5nNw6dpVrPCuKWvq6Zcw/XTc3aur/Rn7lJDSjgjaRqnR+1z/W/I6HpqdsjL1c11ftuGuQep2w
4DtV5ql0wDJifBBtQXNeWHe2GpwPv6zae4V+jurBgo2yaxq3APi0ZuuLVN26JQ4/skjhFd2jDWve
Sd1wTzgZtud2muhMSeQaQDuFaLcBOWevRMBTuoDjCx5ddsF/sxt+q6Ek5hILySZHpOaTMuBVwSVA
l3DobamHWAhgqzSi9jfhURgwVIaUSeS00MJGXoulOtHWFtAs9LRMFY7SFTX+2RxkQPh0ZIj6gm4T
WgotfPSdR9tjmwn7ra/pLdpOTBd7zBjZ0FoRfyWiANgoexRolf6YlAIiYGI123Sws/C3B6xikTf2
k/w35s5kOXIky7L/0utCikIxL3pj80Cj0Tg6fQOhT5hHVYxf3wcR1ZIRTBHPyl1tQkLc6TQzGKD6
9L17z60Eqz32H5tGwCnuAK1beVVfojodj07Xn0bIzF5qnMvYem5bc203cmKQ1+w0xxE0EKh+Qg/5
F7UXellU5p1qObnDWxmDtt0gEdu39qUuCG5PkCfLUN74FEfp6C82+qgEXmDaMezv3Obot+U6rZbb
4Esz9OsUOWRBXGmHus9PfCCP9xGl6+NEBNTGcYwVnF2gU062RuV5rhorXcOoZYsBgic3IkaZ0vYA
A8fXLHdv9TRvZDHscPk926LYJk24aJIPQ/4Twbq7hle4QpD16MyqeuZk2O/F6P8irQlQjuBw28Np
sVeIQWiN9M18dmPXPQUdAoIkTXcEZnwHhvbTMqfpzk6ygzM5A3oKZG6TnHrkA/kr3YtsVdNYJKTd
jleBP+0RHZV7xw/OpfA5K8bO2bec775aaro+QU9BZjEVvFjny9HTZk+4ZfFsrdNS/ARALNYeU7hH
duAtYrtxbaY0Aj3mzoZT0+8g5duLbbmjiLoWy4Ln5CmgVPCQG780ieB2qfOE439YdbZJUrmju7cF
QYOpAFXFiDBzVclmPdbhpss4aEfOo1P2iBaiLTICRkrqhxy9K9S6S8AxvquDl5Lx5dpI7fiRIG53
xw36UbU2IRjcjxWyTV5uuq+iibMJ2gVboGrJyyVJ46fqboacdjCHIuoXQdWLPylHGU5IwpPtVFuf
sZpUznkMoq/MxpsERQ9T59wLnmdj6Y35Z5OY96CTG5IwEEvW59kHjO3E/ktYO4+ID2ADI0gatHG1
pLXvqvFDxNklSvnEmjjcFdnxaDS/ugmT4XTajTm5cHFxn4Z3bRyjWE5CSHbtI5XqPWT6EgqZm27L
0H9vEvx787Ss6dFjz5wOBVoAVDmUx2mRFVZ+uEkGRzOQnDd5g+gvteCmt2awIuDFRDTR2Ed2/dc0
rNchncdNP6q7FDjZOG+iXB5Nzv2cETeVQIXCAY+5NBOOlTPOtLhti7uR1JjeO9GqQTMKemPVt9UD
ANUMNak+uVj5aByGDtVSxTA5Zb1moOhXh8Er71xRHCbrgc4jZf8wwhpkNwkXoQgoZtLvJI1udsoc
8YVyVY24HF0WwNXxgBdiNdWCDtboOWuafw8D+Q0q0zxrjrfWcGHhQ+UrGmXHPoLYbgyPsyUYYBqI
Bj6GweegB/AznYIfXpXvrTRD0Jr9hGNIw96e9UWUEsvbMjTHOMLS2vTZekz96DUopL2p8Ewd6rAD
z+diDOAc9IE5hMcm5u6ujItbsOChMWLWztQ92qKaWomuPMVNAxzdfm/bV9Tr4GuDKxCVdZMEO6+x
63XfZTsgIi0DY8t+CpO7IFncfG2ygniNUfMUgLAemrfa/Okn5gfF+QC4GvIA2tmHrLTCI3rCc5Uj
q6+bbj6PvQ3UUDwUurmkDi1XFvlvpRivnECOxTC8gau8E9NbINVj2QTslTP+rEFREmACe0uTdB9z
THERbazqWK3zsD0lKMBX0Wi8GPKSGDUzjXHdiu4smF77BQPrNF9LKIxOcYex6Wgk/qFEenRu+Tmc
iBbWmIw9JJqgfe2N9s6mT0URZJ/8oERM8ULfYZWFL2ije6QGhjc/mbKj06+JaMJwgJtAe5SgLmdG
mtRI+cPCvzBSAbR0Tps3liKMGpwQe8YaMQ769jGhIh3tAZrrtGZY+uA6L36n1qZ8d6ZvmXph3MJh
j+Mg+4Fi3SUT4tzqNaymnfK/KAJ2dI0ljX6HWIoFXaLLo+fWMf0tWdM4T76NhsIdX+XnWXQeUPNg
fFb2ZG26CCefZFqzzqX/TAqjvStH+WgjmLw0quUcIsNqPeuf9uidigwNv+yuOUc8kJltdrJrZg3U
Lxsj9oGuhsMz6Nn7JjWObZMsd3XJVxYHBYdGrda46OY7yOgb4GPWJu0QNwiOoTJk+Zv8G0QOFznn
NNR8Bs53kxudpdl9LR0LH4nRdt7FKvSzGOzo4GtnuqOdZec3K9c/2YLofuDXRYDa3bksjcT+LCu5
nvxrmOpxP6gAEyVgYJfll4nGl5AUWnS9s7oN4sUzyvvMzBZdA89yzPgaM5p7rHGvbrLuyc7oDrsc
axocpkihwbSH0Ret7enOG5wdtTXzuv5LTWICM1Fvp6rqTsqHuWWnBdSZZGSbDyNCScsctuboPccz
W00AQDsV17p+HVCqClU849QBB473Sef+qhTmCaHYbiiYsOENXZqmcoLaNkTDwcn9cEcrPD0UAbjf
VTfXFxtL7zHT9SVBWu6pehOL+LFevHAZB/UVaIIb1LmUs4wz8m8pxQw67sKqD15Y0FPCT7GuOCKt
BLFpK6WotBA255coPKfS6Q5AOiPOIXAdAhR4NzPwvqRJlByVatKN2SbBtfTC8JRAk4u5CmvHq71L
0BTHIqmucbxrrIJpqel/Q/AOSl7mYm/0GXp7zyEpimtsHkp6q3sC1tyVUQbtAfcoBRA3obc4TiKy
qCzXeCez6YDVNT5QPOit4U0E00xmvh6DHtabT3E0IGelsPA7DWLFyJ4n1L5s1Sl1qFc8jmnwUQz2
3pT93eD6yX62y7cpBwVtVy8ZSa+o5A9m7d/mNLI32JLoWAU93X3nNMf+zaKs6xSz2rxDIaKtZFs0
+qVoyPxCxL22Zm3T/E30usia4WIqBO2OPfRb2Y+/YkpoUPl+e5irjMCBkArRYb8CwNvvO5F8pP6H
Nzc3z0kyWg48TmK6JJH94nNSNGi/7xOLqilCxLHjLH9EaO8cC5QWCPdtgkXq5ikciBxgHjHnJ6Wz
Yk9k2vfcZ5QX0ysw2Qkj8TT78RE/CLPPgkpYTNxtKTQ+f+TuRg6D5/zO8KyJJWZghlAYZXxy+/RE
iy3Ev9dP+74J3U2Qq3yNI2gPp3gduy0/A3vVdbvhmFRAtOd8Fi9R4WMfGdx75PBUNy5ZHssJpccM
hUQTsh3JK5jv/GXk1tzYaRPIdsBfg65x9005/Kwxd686N62IwbMIDVBRum4zs9lGkwN7L7euSTro
I28NabD2i6Nu6+IUNRbrTT12m7CDFGcpyzu4JsT4eK53NCzkZiBaAeEPKeaG+cTD99AmS3Qx9xXV
lTS3zayZ7c50wkKsdF9csjh5crA867htzgPO3R8ucsqj38Ttaa6Qro59Z9PBm+QuMRMD0SN8wWTu
kl3rxsOxGR11NFw0kUFZoMUl0ZDyLjVXeD67NcYEvbHGUS283WYjEpqvXVI22zYSPzAgvSEzpAuR
pnuzR3MgrYWm3yJz0n79JWJk9CA5bmwQRAeP/oiVi7ZRCv4O28Tgd8YFcSrziqoXm4I0mBVmlaep
a58nL3zPO2Hs7HYO7igN6xVyBt5YO3frQBEfQCv9UnEATvwWlX1ktEdAISlo6t6/U13tHNuOfrbp
enSYJ/Egl1nyXOfXypXlPgl0RQqb3R1G2Yo72UTBt2lQxluVleOXRJR4D6puou8Z0f0vmq+mUboc
deb72o2vUywfjV4uTVneAOK96gkz9kDzk4nFIgYsx8VJZgY/strCaNCXW09ipqcNTfGTZAESBUqG
glp8XlWpnR8xJKAakIP7GCW23BRe/eIG1DMpNlPcfiHsgdGfD1EZTFgf2+Tgk3rxIg11KUyRfGWI
0h7GCE+N2UJZdrmGlZXuwWfURw978jpt00tXomQJvaRfWXWxowkFe74ACwTt8BhraNetNSTHCvBU
FRbZ0vW6VGHeXoeh+wgdlW+RPrCiqVmq9RBTNnS1gkpXt6dA3E2R+NB0D2LDxI4Ub7RF0nA78PTg
4BolQHYSTBjBPikBG6HK8+og68T6MxX3P1Jf/ZZn+D+j9/4vBPMS8/g79dVRf+R/114tP/+n9moh
7wZeYAOGs1DCOa78/9or9x8gk0DyehCqEGgDOvun9sr7B9QqCTTLpJ3m2O4/tVeW8w8EWYGgVnED
6z+Npvs7TMWDq86k2sbIxftzpGd/QoBV2H9mTW4dsyY9nFNPfLiU6jj/pHWYkR2yY5vx5S/X5uFP
ZMpfY+QQmH0O2oFkQ66ZuQg+JI++XLhG3z8ekzJS//f/mP8l7SJrMVaQsRhC732pBz8tj4Xh17Dl
QhTaG6rg1L2rwqmu79PUrzg1D6GJNMe2y+ZMKoPTnmjz4r+0esYpZCigzF9jO0zmI0cxfOlc2x9m
RMscTRj9+HXVxgGxYLTBxbufV8LCe9AyQhJqSRd3rLRmmWh6ooWyjCyWmic8WaUM5t4gsk0/jD61
GiwKkJSiTATNKvQUyadZGve7AW+rJHcHnv3DwlV9clN8QZt+qGf3RIAzGwYPcGgd8zmwvzgYcKK9
4SOB4a2NQ8fKj/nP2qpgOWOUaQJyvcnYWNcwcAyLGp/MHMYSjJAnevZt4p3jvnfbfKO9vCXPpm2J
5dBhMRaPKkhCuamiPtjTwehuaWyaVxnBHV4L8JrvRSGuRjPGMJvmaLggXCt3cesCQHXxaS3wAJI+
CdUivyiknVYgOqtG40lZSKW2erC6/E7MIRkZPjkibDqxmb0PZum+jcIIt6VsESI7dVG/k9LQXgkE
Gr6hU8cP4mByIc8nmfmg1ZBQdJveJItvolLFsLUbqPqknWD6wpGL3WuNqVaaB7RG/HlrxQFTy6JG
ZtwIREPzFFGThtJ66sPMc3ZWmVv0AeiXbqPa1ihJhtxqGFsETfeQTFPfP6nC5zVDt2jeaQlwNGym
qVyz/9P0xow9n1IwIffZYnM4+VWRPHt2BRsf6wBBKYBE0u+Cw6i/GpMGuhSQLUlImoVbYd3Msy04
1hdl1u6xeOQz0Uf+bDF4QT4//PAt5OvWCXVjisrEjmZRo2brimqnca0V665ZRLiFqOp3uLb8b2aQ
T0Z/jQn/Tic5ZvlVT6FbXXnpqUl3bRgivzG8IGwhFZI199BYnc5QRRQjo1X6tnG61ySWcrc4BaJw
tkMjqlcV3KBu2AySKuFBYKlIX8Box6Cxue25C91s+elVxRZBu/a//xATa9IfxgB7K+eGgN8czqOH
PbbNfFfhbK8jf2YqOITMczYJgN7u6GSh536lRxxNG+jMrsJr7cbGGwE6XLU57rmbrWSu3/ukd+Hh
NUPBkWLo+NSlpfjLqKbKLiGQLIhl1aj3yaF2gfuSVBuelIqMBt/TNPQZ68Av7m3+vdG1WuwrbzSz
lz5veVREPaL0trsqT19hfrTZw0DTo3jWiJTArRYJ64ZWPjdkGgSQ+FM3Vc/JgtU+NhN+vA05X773
Hf176m0Wrr9AttiUP7Uykl85vahHTqO18x6XPvFUXUXsNBP9UwZqemfAL3m1UjsD++Yo+zlqEu++
6kxxaab8EEfYlQGgj0LKddy0KYcIws5S/MKJ8o5pL/XXDlcOPv1uN0fOizVl/cEhzsvRbOxWQ/OY
jALvgXCM/KFxOOl3hZ8IfNvJeLYyM3ztZ0Sc20waiXej5HrGEvqr4SCuV1UyOnuRa/OIrgWaB6hy
rn5iYdcIdc6UzR6eSpOFME9k9QPhP7qlUbi3vMJ6Mibtzouctz4NOHyWSBCZib7WfvWz4Hu+eI1u
NrFtYtMf1H5q6vDold23UhdXFMAoo/SA9SM0now0WJgXuLyD5YsJMNsz+G5O7UR1ZowvQ6L3tRbx
TsXIY/xk8C49NB9uB85DOGGMKTHBEqC6dbvqHugICyuyYmQRXZTcB2n86lNcJTYnEPKKNEBfADpZ
mtRfzMikJM0AEkxnX1occ8zo1M2YBETcnDTN/9bNsGEtPsU2vJvhwaGNZy+w6EtFNOd28EbSVRci
kxQN+t3G0mdL5yxiXcrQC4hJW/HIRnZxkjXLaDqjIZCW84ZjmkAQekO6KMUhVpKoMTm3R0IDj5HO
0b/SBgnD/ms9G9Uaog2dnYZ8ZuTcFW5RyFjkDTOA7GjFMiifA39jVd0GT+kPeMZHw8S9nUi6qKqY
3sOs1bScyTUqCbtAOCLKXW0adzKNnq2AItMpUOEE0KDmsV3UhH7R2JspSeOMoS1sKtFb/g3pkuFQ
+jcXO3JPUVYG913o3ERN1kfMcXoVBh3CNO8m0thYdSq504FzIJpLIUCI7mUSsnCPAbwDO91H9ZRi
G5UTPd4cMXRM0KdituXaMOcDI3Nwjyo2KiMrk6NRB9/SXo3DijgAyN92T1bQSrA+gkidAd74IxIA
1p6tM+Q3s51J8oo0kVmtRnqGgnAqPwY9szQZNabwTT0i60uAgMFkaXoo9Rzc9r1ZQq8tObcg40Kk
3I0k3FHEDwnJ0m70BeZzxKOBe3DFABTTXSy77NSGY/1cas/8oIkRfQ2MunbXmLBRL5pTfcfKMV1b
VZfkuTj+F4/RAdSXrPyIQ9Wa5IkxWAFOlOnthG2aOKCIWT7dhcjNkFe3qVWn266h66bqbuG5p0PM
6BrD5VahWlrSRJMLRM8FPx/N0UaMvXofSZc5tBgzv9Zo87ZVlSc3bB4W20TW9zt3nNxrZwYfwmny
rR8Zy4QhqfJsjwKpcr9hCdHmHYcyBNNErJF9XVAscCRCjoRvse9WzDrddUS69bUxo/FX0CRyE6Aj
oVUwGcmb44MMymRINu4SDcpsA+MT0j3mGTC6QsvtN8oNkeZIkWPZ5mv030Sa6/siiQYMVYxmfFhV
mbhhHoMkZgioO39wdTZRqoz7Yo5dSq669fZdT8CswlN1hVak9qEc0MiIPjvMYhAnP8uIcPMia9sq
rTd5RHts7Y6IxLH5/yFyzxuWXiYSAGicm1c7CpNZN1sbVxlZc+GYmhBi1nsNCBB0L06bNU8NiJwD
NOCe6XlIwI1IRrmpTUVS5US38DvArWlvqdT80tSmlbMkomlclzbDT9ADXXyIOGV+wf/TbxHdaOZG
vYF4vWgS8eoNwb4JnBTLL1rIkEiZoygEHXjMtAzzyRNgdDvYF0ZV3imSRfXkj94b9laxUao3CYvo
1QHORnmf2L5Y69LdK9bFPQZUBHutZZjPrQrlli0WkltY0uxsxmEfULTfGP4tkrCuOuhGpkyDq3yH
mtFhOaTbV7MdntFTtHuCFwKKnbynh8LowEI7e+uptW+0UIYVMlz3rB3n1yjG/Iham0W4wSCBT7Br
qy1ZeRVTmyoyL2nWiZOruvmeGJ+82BhMwgVxB0XxvfGVKrbwscqjz4H9fqYrSjORaLOspdsQz53i
0bZ05j1qo6XCiojk2zNyRuNepcY3DFnxF9FCUSbLqc6PHuzI8OAhn9gg9MeLDQgAVI5bnZVXCEZ0
Q/yTPVWhddZ6IEANWcEESpCEbRf99TCg2GcieWPp6RaCVOLQyYXqs/LjtjvMJq7I3pg7fwGktRy3
CUPIVDKewkUnlspZv2jLwviapcZ0SJVIz2gMiHqUg/UecNCpftpV6ArgKC75xr0762umguG1FqZt
7+rCxf6Z2wZYFFox+snvG/9itR7z5C7vHzlRMvCbDQ+NcNhzSPPHqMKN17FYT4xCcPMLNT4PwuyR
kDIu/uUWglsaOKH8GnmYZRQ0pIwOH8rsxm7rYdcZRE7hihQAlshVARiGW3rTN7SkGqufvtUkeqS7
IIsxaLauHK/uYPiAKSMilQ6udvJhNaZR5Z2B8N5yPcN6R+tSQcHrW+9EMlHxjGODPlheqBPhr+Op
LOg5q4qcvNxLv9dIPprNrM3+zqkWEAwv1dyMERpQSv7hKmitfCsTTBeZQIEOhWGg6WerMFtbPYt6
ZSxKSJlgn2YAzuxs21PuRNeYrz9aDbWLCiflmE5/Oc4YUjVFskdQKhdEkHmwPOdD9dX0CLMtz3Y4
AJWzoRTTxMTU+WUIS+NI4ye660j4AluZvIYuoGxWdfPM7Mi570HiIVJ3CV31G2TanRNebFbxqzOA
W5bovqkBouTFGfDceOTGwKGQ8QV5MVSF1LK/IwGo38jHU3fMkfubQXNxj6HpJcVBfBSTlRHOVpQv
7dgQAV4jxNYiUnsD9dkhlLKNdqxBQFQYpTIOEBj5oDQMl0xLNmrQedWWDj6FPm3HVecNLE7N+Dj3
o7t3CMTAMgDTrd3Eeai6s8OBcotsu0fnYZr1KmHL34+y6Y+iRIgFcAwlxtLtOPl46TOkOa6BGHeo
ICGW2FEsXp4XTagQ64DZ6NrqKufVVT4e1ZJzdxrx1HaOlmziSGQ5VTJhAXmY7TNtRg/hSPwkMk95
yZvSe43Caf6VBgbdLU2sybUQ7ZUDpAqIZAnVFkEh4vw+X1R8mCPXoza64AxTjdRbV1fi7PvMywWp
V3xbNdATWpiPEASdjS6p7Pf5YGQPLgHNASm5UcaP6poFLHKg7K1wwManLh/orDIFnLeySfV6CPPk
R1Ohqiw6m6ZxnNgtwxgj1iSpodleVw4mFY5RGHEHb/AgYHC0vDN06R0nRRhe4+IfAo+srzY0+m/u
1DlP0zDNp1ypxdLaqXDVJ509LZpmSWQ7Bwy63y3CpW1aIcgfpRW9QVhp3h1S+FYlgoFHE0rAlnDs
8MiwITmVtbC4IXGKP3eDgiXgluCUlkFX8MthKXoWwoOwN7LrLkQCRtGqt9Z889ifGNvLtynymd5K
8qq/t0gXN5Zmg6MMyDl/IlHkfEq2+zmeZXZUbdLvjDZGip7lICkaBK1rLO0IoSOlKwaHjCCyxCyY
XzGHtFvm8obTqTc2t+IIPwev6jzqQ2s06HIF94yEYlLmT6RfZpfcypPnwp2ye6QGzQoCz8zV988e
X8uJcNqM+RF6SOghaBo5ALUUCq3I0h9MIfBe511ifScSM/vICwPTdTR534j7Gk816Ur7tCyrI5LS
BPhd0NJ0VxnubfbiaLjpNsSzlMdeMR673nSeZm+Q/aFGBvame750/BuZdTdkggxFTtNEJbIAuueM
MOecabgGXNsx49sDkmkS/ItZckslZyLUuNL9mptR3q3p2ZB5KOea8QV0Qp0fPJnN5i5HM/ANXcPQ
3GXOMHsAc+fROsYqLj/ycmo+hFHMLwjrFuFJhfyUx4i6lKsXG+1lsEui7fosK+xzlk3Drkj9+C12
a4of9lAxH1oqzl8UZ2gNKo/h+spIjGSxe0TdBtRsex2twnynO0WEs3YG5nuJFb41hffM/o02SQyq
IhIU9SFEOlR33FmT+sjsQJ4GhESLjm3pbzl5z/8Xoi6/sy/0MaGJhndj3NnXG1bL9iXJOqZvMrbS
eN3QcjmAk53bNYCL/mSQakGmnRieE3gy26RwcOCQVgYtoPbzU5oT+IG9yYk+ligKVjIjRD+EStGg
1zCSxZUfO8sv33pXFs4unk26a4b26AxkUzyCTvFQq60CbYGXHROf/wJsT2hTxDZdLF2YydfRztlg
2q6iE7EQi9j/ixigEsJlsz6FKtAgFYe4/c6/puiHfYjpLcvrdx0b4blUdThwdEizOttyduOX1A5b
1MaIGtHv8tpDgxFO9PZtVTDLM8kQY2fix3gmLW7eoEeugmISF+uffw7EdvmgS+9EJoV1XCJXo6iE
IBSkrsyPDBtEAcpgaNmtV26Im6YGxowV8pArgHhIwpluV9ciwn6zlnjAxQSQwZ2Lcx70AzK7ehpo
OzHLNOYd2sUMCfsI3efBhZAF3TQY63ewMlyrGkw3wggfMgw6qkIWZ3rWonqxZKnkIkax8pfWnPj6
W137+qARy+GzSPOJNzgOjZVdlBPI5ltRerRgipAO63+3cuhfcZGkJmGWvkab5HdxSqwuAlOmkNug
sAbMXAO8nrXrdOl4G8Omfjcci18gnZTL92dvxwJLVpwNI4bBMCjBd+CSrKx2Lmo1mqrV0GRb5USm
u58c6FsoFNuAC9UhMwKZpRDorjXfE53Xui6rq2EKvn8abWZxxphbqPecIBqW5zqcqxcBimy8sVxG
6V6RLZRd4J/zXcUc1zNsEiMhoAiI0i67N1l6ijskM90bhb/Sr6ULWP3FVIIZ5FB5+A5EH4Wawa8N
OgvEHr+tUDNvtB0qJ7/Hosu7wtTduQSJoXRck9U7rdnSVXmftooVpec9jGd/jNFgpq5F2853rdBe
DwahujBpKz7imOPwXEnZDcQS1220TzrEUmhMizvDZaYOz8h+BZojOaX6CAocc5cBJimeGYgxif8v
gT6EdhtxkpUOHQ9hApQlNrtU1Vd7KE1moJVy3n8/PPjkFMfsEEgcUj4PunR5Dj+FbKQDpinBsBtF
kNVcy9FKTPopvTuuSIhqk51ldjjSfv+a8l9elH8bSOk6cAyYyrifxhUU0/AVKZ6QCRj1O927HmQV
d8PPluPdRnazc7In1aBi640y4txDwP1uotWCBhN/bD4Uab0Oeua+qSw75pOi2E1W43xtGNENKO4W
10qDC4iwUkZ3JQcXIjltGDlPXmPGu8BszBPGbZOxpovJ799QGpa3/0+yvcelFIFPupbv+4sT//M1
nQ1Zm2wfYB/pbHJvV+2RTLwGTZEzPqBwHy6WB+EQqWnz/Psr+68X1kT6S5wQ7QRrGUX9fQ7U8Kih
nQZA26eSwhLd6ZGucfwzdmoOEGA/sGP8/hXNJZni7x+WohUaAmElRHYI+1NkRlsmqlt8ISwSeXg/
23BWsNsFCHdnB+zNknuMQMO7Gk5fn0q/Bd7YjtA+ROcrA/B8NRA+H1uEQv/+jS2v+/f35cNf4Mtg
IMjAzft0KcqmlVnDhr7KoZlgIoJ8hSGbcrHF+Z7+m298eUo+v5gtPPqb4CB4mj49RcEUuhW4tw5Y
asHhCjutxVx/JLP6P/tQpvSYs3kmTVKBR91njPnXOd/Uk3/JM0WskFB02wW9onzbVnHfYa2CpPZv
PtbnG5mXk9xH0mJCyhzgc3xFOZkJOl0WsfqPjScZE2YPJEwuyx95xvEKmtDShGJjoLM8U2Ntfv95
/0ip+9uVZdYJoo2wI4eRqvvn3/9lspkMMhlxITJtmXXTYQPNiZVObZuURrI+oys1B/RwMg9rpgWY
RN/DeUn0dEBc0dDzWkFzECsaqHOGivdwzQAfhSWh51stMxf7vY+4cR1qiE04AcKeJptm/ViTVppw
xpjlfBitdCB52YhR3YQs0Sj8RUXAJ+QkI944HYRiSIm063dOr9loGSQsNSiwmeoq6U1j2KG6TdeF
MaqvfjTZybmkkJX3TCLcGjyxO02HNtdCP+TDyJcIfdesXjhbsKEyuWE6iOGUTVf3QA+RTguuvMJ7
h6ZGJMvWO4T8t8LFn22zKnTODbSRG24S/hQLlOMgXbC8bmWz4pn7QTjLTgwxlO29L3jzVUuuurY0
XyXrWvQR1Uiud4D3/FMBTS3d2BrWQYqF45ewsDGuucYJNUDImOHUaciNbyV59FQmcRy/zq2eb54x
aTZTafMWnDxkKiXpv+eQ7ms29NzrKUK0b4zzIXamqfvpkCY/H6og7oynMbVCfZyqnu1edQ7IQx6n
1NyQJ5AUu8ry+T1WQidpK+emnNBhUFLhCYqpojLL50LRp0n2xphyLUOmOfOBBFBDH3UxskGDHkfO
+mc94jSwvE+wKI1xl1iaVipaKZgR2hxEcR69oXBXGiQuh/xgwlbT//EbusTmRcjThslbqaFZqAtE
cB2Y7f1xETw+tMcYvOWmqXizMzU+0uGij9WDhqz0ruYUqqKsx5BOM+ZYYKDem7QAGMpUMOeYACLf
hxopyzasIWLWxGB9hNl4UWnJbMFFbXpvujYHyBwnq3H6s0obB2JB+WJ7e2U0fbGx6Wz+MvEm3qZo
EWkCILGdDcm7SNY4NmF0/P3D+kn7IE2XpYISKmDZdVzXlH9fnMBHoQ8ygf4nZHmM64iZ4o3PyDrl
28C01mYT36d+x1fw+9f9vPgierLZZj1eX1JOfK4m5MD5MPQH5t3EbgB1M5agOeAj48PvX+fz5moG
JNpRLznoBlzvX1KpGEXFAZ5vGgQQ986WSZnPw7tMfYnpeu+JfDH/zfK3LOd/3VbQMtBCM3lhEgrw
ky9X/C+LH51cu9dp1a5sy/Be48AsfqYC2sYB6p4D8rnEg7xC/YcbLpzN6ovmMfz1+w/9eRs1A6Q2
rh0Q4+cgLYFM9Le3MPAUwaZnIDvHCE9HHH/1Jhqtn8HU8lD//rX+5QbitRyuse+YCDTMzyFYcReV
dmsjIhsX1aaD+65B1ZzzB0EPGt1r/fHHn4qH//x1Ce/0GIwFlAp/lDh/ucxzMEksSC7jsMEfH6qJ
wxENPO9mShg1K8uZfqBS5876/avyQH76eokLtVEpQYSyKBlt6/PXG1elq0ITqJDQOOGFUqfJFgAW
sykv6620K/cHKt/xFyB484dj6B5FPflgHyinExS5/tT8kFXaSkIrhXPOGOxNG3IN85sHD+wFtH1x
F4w0HbFo9Okr4Oz0o0gWTX4V+j6sF5pu7ID9RH8Rbd2wgV3Uf+SJvyhpkK6fcAY51UYOwfRhOb0C
ppASQXPHogneqHGrb4MOjWY/m3I8IpkofVIWPXaRKcHl+qUChqk1INcGCTYmcgzie++PY2/Hfm2s
a+ZbBfMWWOxHIILsAoHUrA4K4Eh9GqrZ9phylb1xQAfDYgosAn0iOkhEysCFWWQDJKjsrn/0fAyL
ch/9IOPhB7uf+A1RTujlvdBV+JgRb8B0FZ6zKE4onYGKKF/XiHq6ouAoKhUYG7uMK8l+hrMtAjaA
2sO30ZDMACXwhPT9pelb/OvJbLO+lNgjr4qxPVbrpT8TR6Q154xSf6S6XBpfSSCuyik0HwT1DK3g
ib0bwtS4JxTAhmJZIrcxyx5EkuXgH8nwyq/l5Au1VsQ+ijvl4NTAuG5DDm3rzj5UdTnReDT+H3dn
ths5km3Zf+l3JjgZB+D2Bdpnd7lrnl8IKSOCM2kcjeTX92JkojukUEmIx26gkMiqrAzSSaMN5+y9
tggewNsUxKpAbd4NuO0fGxmr+5mxzfZAczBfAfQRZ0WN5WU5RokXrwmyaLboWhnaLSK5HV1kD+tY
SSA2hXy7JYJ6jpM+wzaPZkwqcfbPVA1Ln1+nk8hBqPfPWk1CxnXzJCM1vyrfY6mWRARBo/45tdOg
mcHCsXA9AihqyB4ulcTHAWLiyvWcQe5AgZA1nmaN9qTRNrm1Ub9Q1LH1YHpGrZKeFYaGu6OXGqm6
LbvPrcBVvlGjr9pNBnSRrLCp64JTUlAX3tR521RrxBl5fooVRp1lNjjgugS6G7DAlmAw/6NKmQgQ
MhFZtKHcOrlHITkbWdGoSkss8TXfCHlBP19uUuNiXEqnLv2zchyG7edf/u/fvWBXS8Ag+kDSn96f
0gpkcn47JDA5fYofhJHIVLuCMDMVrz8v9EcC0tsy5z//9UYE+t//9f+scpTj539Oy/5fP8LohQNn
+1L8Su7j3/lHO+raf1HF8ThKQF1CKzmfzP/h9jn6X4KZ2IfKx/GNjQRHoX+5fZaH4FR30HN6rPwu
C+RcnYj+5/8w/b8s1+Uo5hm4In/+o58PNvyOsy2b2WPNu//+RsUprLfLPbQ+PGngd31WPk5ehvtu
re1kqDdCQ/dnMLscNcv7PkYYePRJYemMsLwJdajYuB+Csg8PWh89pfBzNh6kV90cTeKX6vJU0p3P
mEMdsdEKgyCfDoMSPsJAtwvqTjXsHNEF4Rp/J75e1YYqu0wT0fTrKrIFzAajrky6xItkSEvzb9FI
u/4mRD2cAXhFUi59swwfZNLmjz0E/FNru69uZ3RXWZEjcTB80jvp6uZz2pEOf6pz/D368FVvt3AI
dC30riJ71ByDQiiwnhOcMh9jkiqpDGStp9qjj9l2wnSClA/+8MryMBhLT/QLKKTGAdwMWW2V4gij
xZfuNJC5EDT4euLqnI5Ext7XOouC7pkNSokwxDblwkBmdeDzZk4toFVMoeGusqFM8P3XcIIKiv6G
Uayjxjozoo7zSUqS2Kav2oKiyZxgvtQoVudrbP3lfTM1pPeZyAWMcmmECc3T3saHqE9WfjQggi6r
Moe9kPurhlgX54IkPm8Bb+hHp42nJG/UTViRcEImQHguc0XSk6DUdo/qlMyPNmGTD1OezouTGvsA
p0G+hhMdXaA/YCFi7cm/M8vZYllVKY3mmoAQnB9RGyG0d2IqAVEj7rW69tC1hyGtfUtXBIglAbIQ
U3mbshOjugdWFd10PlorIgzuq1hJTDsdfjMClhIQPbY8Ezy2S3LM912FCbSXl8gdEdkYFcQeCger
sHY2Rk+XouxhrlNu3YoJgobppw3U7q7ekhzTckTBZGqy5cO11HUCCV1JsVMyZPqD4qh9GXoh068G
c13tJcvkndsYpEKOsTxvhLsL2uRQhkio0MmFNrSLKZPBOqqha4OyAhLXxQlg5cRTpyDI9nWbYkuM
bCgoVxnY3eggIyPOV4CfVL2hre7WK5GAUVjamg7utm4WdpIJmoi02JcmfKFto0GtG1Tw7JuEu8RR
0y/7GvQd3KhhbaBsXg4cVm8GkOfIJGnprLqsuzWCyb1Iuh5zJZNG+W2QRPI1JGMvSNSzLywShziy
F0tDOmdqoi1EFV/fIGqhvRaPz3Gf/yiseCuN8kAt4zhNyYqgwVeH1v4mlS7SsNo/QmMP7m0SjtDY
JETEylDh0yjatOE7iuWsuSSna0u2kpZ/N/mYNoxpmnN4suSwxGVzcESBQjktihu0fOPssuu60zRI
H9c+U09KLhOcDFJ5CfrSwNGNCyspCAWLwxIyf2jrq2GCxaGZen5d1K57E/b60TGlCb1RauOhq/uz
IFTJWWmBNSHazM9I6uocWoUxmVgWBXnbJfoFzeWGBKBm68VtXyxjOl/Zlpph/aJXJKhsZxxljj58
sMy1jcLy0CEVu9I7QMFY5moIAWUZswHRx+ISpFtHjWqgV7dtXWG89oRZpRu3ppqCPxv8x9LxqeeT
urVJtDz8MSWjwzw3tquckDK2hQhwNMpaqLi07IevABvC5e4ghMQR0POoIz5Oq+cqEGWvYY1PK74O
hv7FR5JxqDgRr4Bk50AREftptJpuUZOpgwtca6s3OL1RZdUryilKA5QWz2Ljsa2B3Je+vqt8+WxP
RIJQTDHPXDnSfHLTsEWoN2TUKWQgMO3VGHI2FbRwpr4W5L+ZzyI2WRMqpNRLC0EL7TWBlDxYhhlF
wRK38IIeZ9mfabLuUNCmIGEWypn3qSIzpkNJmeqcmB75mLgNHoXab7Zph2qBuCckKKV3a3lNRytP
3GpOAB4gbEJ4gcFQ34W2eZFJRFbazCtMIBWShOdtqQw8Mr/WhyZ2+6MPgAD6fdrswlGe3NwRqAkz
zqoC55k+aKR0AKCHGYkIgB64g2S1AdTd0oM6RpOLC0pTFyTDVPXCS1C5LEfM1tAlTd92sB3FzlWK
hP0AlrV4mn0Dd1NnIwatTPPJ8qurTpuhQRFctbyWd4xyDyswBQnEkcCa7SuHZprOqbY6Bb74PocE
mK6C5eBqOtjbKNDPsyRxnIUf0l5g+i4neHx53Qk84FbBbte+ZonyDnGRuVi77eFU6Yihi9yk4GdD
RLA0vTpKg6wpHHoQcKagJk016czppSQStQd/OpeMV0ScJIsWVRZwNbQ8qiQ0xwSYsabCgn6Rgwf7
/xqzBHoKxMo0Ep0VwbQ2pISE+lajiBexTvogr4PWmFpac3bBDBvPZbmqoHUGWoFY2UXh+JtAgyk5
keZYmVq4y+IYyZ0W4/1FgVUg5CYyNW7N4mKqTIqoCRlXVJuQeMQErPpo8Ag6usVzxdY1iyZmTb9I
m/KKrIVhQWGCHMEgrJqEvLE2eRlbmefLHN18vbVjd7wxcWKQt5Vgip+7ZH/3Lh/uxkatV6B5qfR7
9F/xwYK0sh5Fwk6jNywUxC36YyFYWKYG3JCLF9J0sWgNcYj6VUXHgZ087LcI32WCtEmjqdS0T9gY
iGLRoZt5m8YP8ktkIRDTkMVkJ+yaTntGEAsk1maQUG7M/skN09o8Do15btRpctlkpFF2RbpKsuLv
IiF3vSfWivpvStqsWVTt7RSn+gAwyj86QUl1QGeLmK6tge6LkyfhNk1crJyN5d9a3TCIpUeJmNUx
Kzbo17aF7If4WEXWNeoQ5GEMkwivZQNoNtJ5OZs4YLuKjEdlRA22nJA8B3LOglY1lvQYoRYkJRlE
JR4BAuYWqWnXIL4cw5JbwnS6btl6ut0uSa8twtuwHd3vWdFfQakBHmdarTvubcnOasUbbE0cIKMs
723pSsI0hqasNz4npBczVvpJdgPCDeK8VHAekTlQw35IyMySSDKQJ3WzpUaZfuAQtBZrVFG6WFOb
oXaaCsSSpn6gwyd+Squ1e6xB3mpkKO20Rjc3DhsU2A5o8K1NI0rnojf5aD0LawTit+MIPfrQJFT2
47JHRkA2kuQEp41MplG3NAi3W/lxYYOoBY2YDoh9sgQ7pmY7WD15NvJhSLHq43DXIXzRYLhsjOBY
lHA+yBgKzoLcRGkTeJTxC69Lh+2ERFhfhVGukyCaRxQvghgZWD9Qu15U9TTtAezE2MUjU0O7Wu3a
zlQboc9WxTgjociGq5la5nms1+4pII4OjxMoZvQghTTPdZbSV3zI9dqasgYGJbJZx4HZj4n0Khpy
0fAhYD23LftMpIa55S2zabdy+zRykIUXqN3U1PzhXbhxcyAfbFgnSX0HZwee0JRGf0/RiMknL5Ax
Nw1i2GJA/JB41mtnBmrXeaXxgxcrd2GWOFsCda44cgxAbIq48NiDBw8kxQzYcSz/uaoMRBXR0MSH
sFeeumPm9rpDGwXmAUswyU+58u4i1mkgC7psnNkYpl5JjYvvrCDLn9UERMcpAYyBlaaUASxZ2/vk
e79EVpouW52S/cJsDPk3CksAf7YhfoAgkBQrkuqQap1dogeuAUhOgxizY2e5zJQJoTATgSpJ9kgi
Sf4ts9x+PNAYs7NtobrJ33skVa0BvKF/lOjzKPsgLLoFLocmbSRaLNt6gLuLpVJGk4Nwhf59IjtA
iFMk7C5cY5qNrV2dhAWoOQvS51hUdnEOoagalpBCqNZEtPsWgfKadsX/r7duBtdP2r1d+0my1mRF
apYKfWXRf86I+AbC2ZrjlmqgRAdTkUSjsT4vtUDhVPEGB2V+3l8ieQntTaTY8Sm4vU5CbyNM0dfd
+H0j5DPIOfbXdgWAE5otYCq/kt3LVLQGAavx7PZuJkpjaOE1uqvEmLs1IaZXGfLqbymiJErFFTL/
xRjY4pbCCnljaecKSeZsxsI7DuMJz4Ld3LKOADYn8wJaqVZmN0YMefnQhiR3bRxzMFougnduAJ3S
Nt+qSPc7JJ7ywleQ4Kwov9PrsXmk+19mS9yz3oMwe2b2pM4q2EN6U19It0zPgiAWqFVKy6Vt2tpP
vZ0VIGFVH4pNmlcF8t6GDVVe15c1tK/laEX+S0zHg6hI6V4NU0Uc6Oi07boJmVLouwniSawiHRpQ
1wEirMjXiGFFF5uiFCololGdxQuAks673+oqxfTGqhot4hZ0w66cUNZDBmlBS1SK+KdF0fnI9DWV
2puWU6PzPFAFtYmNgtCNH6q17wPiLftFlY0Q40ezyMcFrRFxBcKDtS0Kh5icJNwFS6dvQwfRYTx/
qXme/0Bo5WQb4GXGHTuYul7Sx5y3SWG6K3oU20Eelq/D6HrVwtBi/cHRVMY5q48K/6jbKTAyX4ps
GycBGhU8XJvC0K2e9FtRJifBSc3fJ21isPA30tEffT+LKvq4UoOREjq7niSM8xqp3cxbj8u7IkRh
imO/7a+ywGhfa8cgqh7X3Y+GQD0ibgCtuH6kF4yWgd1sRpLjRaYrgj8HoypD/upKoElRmJwDA6zU
tVA22AJS13DQTELvUQbrdL3aOfj4RDstrtiTumwiq6gpSRnqPE5HpOQSbJSSo4D6MmjtYEPqX/eA
Yqi+Jr65cxZIuOKd1TMJUGAO9OBQcLJr2NdjQsVP0qAjTIR5crXJvoaUfshChLCGZFezcKrBvOx9
2WNCCcau2UaCXQE5yxmtNVon4YIAplbHRVPED8nUDjlExlhDkWnoEBbs2WmSZlMYHj3f5xCkalR9
1FAcwxtXE3K0G490vHE1VEhtLiw7HgHdGcpRe63X3WFH5US2p2jikHaJPtFPZsW+WR86Tlt/Y3dH
8UuYTLBhn8tS1ijZPvl2gGSs7TTnbEg8k853yLamzhLtaiSsmFWKei8r4Xjt1ByuOg8/bWCTR5Ik
sX1uuokD3idvLussRU2j/WRrOsWja3XhkS2It/c5r9zUhhU9g2lFpedlcCQwFZWspdZcn++jHkq9
VyLRXHomXpLUzM0jBE3ccdTOYVcXzUHH2XMR27yHaCCtLtLVyidLahUwHayGIhijcxf3XrszDc0Y
bzKZ2T8i4qGts5S0RriDiYZhJ65A2ZdBDzi8Y5jXq8IJneLSI07AT5fA31HaLlroMz7pqwqkG/Nq
lT73KpfHuuK7u0BmJ/IdwZk+sUp60e3sAJKxpQKokPVNIssb3ePV+uKbRoLhg8pcvkmjuh1KiAy6
Vl8Wgj9Kz2DVhDuIGvxwyNIXHfu9G8lWGwyROAVQkYTnIRMLwvs2Zd0rxIGG6yub1hctqa78Rl7X
pvGdZsTR7CATpUm+LpvhxYwgSdhuuyd46xrkC6qEJnuBMYi50hUPGvwdsH3lZe2VV+QsPInavol1
7UJltjiWYYDNVrfYzUQoDofmgsrNGb0ZNGbG9CLK8qmMMn2FXFlscimbxcBUTfQc8QhOan7LjIxT
QevDGqvDl8FMidqBP+IjbMx86igZXCaB22/R+nR6LB3gsKfRbU45Ui8M/NZLKIq7XMa3eg79ATgS
S0k5flcWo8TozesoKe/rhhORIJmQnhJ5RnqQLMI4bWr8Z5xzdnB4yHZkNGVK3PmFRJBayLHjFlwg
H+FdOlmkb0z1kQX6PIAKtPDBoyBcGi5E5e9QVl5T1DkRZ7rHZrb2EuoemWDeMjhTiBFYzJTuZKU3
CGN7axWYyQY06ZmGjs9iDx+kYCAnB5huChbeySK4NBo5xzLR2RmUF+je2Zc4UL4Ha9qkddxBSIz9
vZkM3MkgL9hwNUuNmkAkCoVe3XPWetve+aN7iX+1vECueCw5SaE3dBbsCYbqrmrFDzNzrKMx2t5B
9RxzKdpUZ7ijJpr4wzl7LRPRsLvzanLLRasvEyf4TisUd3YwvViO8WQ4abRWWbovURUfmzK87AF/
K6Lz+na0rzFBKo4fY72QeucfoL3IfQN7bWcXrE1Au4g86DxrwblHgpet4r2djMSGaBspuUFWfxqE
ziFiu4q0Y8aMVO52yLLz2hDD3omS61Ig7eEQCUTIqeJjqYmG+PL5nQecUae8fw0G6ITQ5RgTMU+T
FBAJAgWcP/izdu/axYWhJTfwdCkj9XK88Ikxf21sb++EwX1nTc8xLOHcctytlY64TFj2rBIZPrv3
uQO3G3s47XnBkU8agvAQ2zhGht1gExfWUm+mOce9ny7EYEqYcnIbl/ls7FUMJ2ZvqFt5c8Nl5NrD
i7WZD9Q7tzZeqozdL91+tUilRHIJXnoHwpasuNo8QYXtLjwqaotOpre1k1+LJHjC/iNXPis4uw0K
A3rwPaMMk/o6tDd2pkEctzzXmGWo868amJKHMrILdiNZVPsZB+lmrdwxXNHEFY/hCLaWCshFG3nP
VgBG0hDPpdurtWt4/rwv6paZH6oFARBPjZbXJKBM5wAoGbBGc8Tj2D77UZ+ubRuXdWaTl46pPhrT
Fox26BLEynnbDKBN2pFG9FoINIU6P4XSQjhwXOlCglBFp6vwkaf+MZbGdANWS19UMjKv6sizbp0p
mY59EZpwj/QHn2PWOhJZSUJrCUVv1JCa03dTkCyz5mEQvP2CiPo1pHZ305nteN1AAzpYMsj5PAdt
040U/3Wzdl+7nIJG0VFYp9e2jBICH+EUEWEYGKDYbcDNtBzPXKXSfQhkdeMmRNi1kuJbEh9I3rvF
K3RludZtOPtwqq5yz2jRYhAboWixITVtEoNa51RYoGN1PqtVFAOMET6BRg4CKJY499ZI22pJnQnS
YGwaZxWblJ2XyzUVyTM+XGeRzm5qa6oeEJMle2xp+S5vw4mjSzKtetywayOediDTTq5FdSJP44su
0e/GytnpDSGbNuWzszSS1XdtYhcQdgNhcByeVl5NWlzR4DGLhn3hd3vlDocmz4ObUHbjMURUThZy
ipvZ4QQZWGnzKLEX7aopOScXaZdEeXqyyHaEftanx7hvnae4yv62vUngJDZnw2l7NxkquqUVRDZh
JfFieTXazKHehlFzW7t5QWqHeaipcMq4r6iT58WDGbtglrryFfHoq2yKFe1fTA9iaIFRqR/kJ+/K
lBbbQsPEvoH/OL/Ydcpxco6W4kjKn5qaPZ9S14SbLLRhySrXXnAqJtZae3ZHpG41pkrmkT10sW8c
cFjgNR1vR75rvehxILFYGCNYq4oTdNjdObZ0nvDnkjgpMm7ea0Jwun16osv6OnnESynyfaPBfQ7i
4gEg7t4zDO65qsztMMo9WW37IQ1OfTB9N8mWJ1ZV5d5KxSRprsyhC8kRIgWo6SBG6hTN7U1cEe1Y
DRCPBZl0IeS1Ojh0TFP3lt49Jq1o117l3btB8sTp5Ic1dRfY+adNZUJotnDI9pagotNZS0ywwaqI
qNjwZ954TsuBBybRqa6nF9tmAuowo15WLtab0j71Fum19KNAqmeJZzhwsawh2IRei7CrrEI2fT0i
3wWp5M3KrjnfxgMuu2WMF2mut7kXKsLWJ2GPMkQjcfRdy1vj4wKyiO0jBNvySEqjcyLBaPgm9KB5
MTTxqE+NavxF7Y4eX3WWNBeCPpRGwxEdzorenn/OjqsAYwMCzNzjrB3ytVQ8AoBhQX0/VCE1DFC0
JTCRQx8W0EUmz53u8K/hileZMvB6hZoDN3UgFTJn4cv68gKurQeVSogph7lJbmabXPd4agXJYnWX
bDhJqeg610yRLUVLu2YUvXeomTp+AIYYT3qnku+m04ZEcSkjHu6QV/Q6M4Jb7DzoZAdyoFS26OD5
i/TEr3Oji6iyY3HIqNBucmpb4SJKW2tL1Yy8VyijKwQNArys9zwiKkjtgVIrWVHYfZCcSJOkkUTP
FgRDbswi9TYq1qm691UjzzVPnHLMjX8jWg0ujWakmEV9pwbBu0GlSakZtF456YeibYKNEWrfmG7O
i8nCs9mKVeOFwFiAyq96kCpFQEIiBQR88Enfmt+ECeyBT4eYqrIqH4FWsAh0MMCDJCoXJTnjM8Ng
K61csv9mhLVyQ+RcKGiZ1OABSICOMP1rybHl6Gw6HDatUrGnsMJNmgQZGQiynxp2AwXQz56PG169
cNNp01EWDTfS7oNHOaXpa6IVNkbYXsAMgGnprDsnWyLy+0f+9kfyhf9f0wfRF/xnHcOyLl/a+OVX
DYOh82/8S8Dy/7JtFzMlcjXH528QKv6bPmj9BZCZwyfSf8vA/ouC4F8Vg+38JWh/wIdzdUfnbxEf
/KtjsM2/cAsYrm84HgQrwzX/JH3wnbhFNyFL4uhwHcs1DeIR34nadGpMgwZpBipg0SydZoQjgRny
n6GBLOX/qid+VUtY78SYPy/j6LgdfMdBjOnMusVfNHuZMq2+DJA3ubQvrh2z0e8rR6elG1MgozlX
dndm0qszLDiSDQkl5mHRQ99A1+ANo7YEnKSjJkcZuxiLHlydMesF5vq8diYKJ7+NEOHlZ6lwqCb5
wFbOfdVDUxJFhoSq7IakXFuUtWjTWYb2BNXFuFEk1N/jEhw6MplcYJ1R3vo3cem45ECHBI8FqEXP
yChIESY1qXfhAQL4yvfwwYNBueWj4Zqt7YY5v59fHgxhDwWbMyMhEmwCeuKfu+RP2cVdKBhv/2dI
/itg+fUVvFWrzBmTaGV+udC7N8B2MTVUw4WqsHuge3BeYdZziJih7rlmyQNzORxaSGGfX/Y3kShC
VGNOthSegV7Ge6cyRmjd9RYo6UUDIWoJiZpaaZKVazDwVE56YppMwQL7+UWNWXrzRok7y1/xIGAo
4Qzi2/PD+OWpVkhkA18NwWKyOn9ZUhaiCOhSQx5z87KCbVYsgFKzu0rNiX1WW7LpsOUq42P5Bwr4
H0e+rb+/FWFZdCl5w7hufPTIb2+lyQv8o/lAVcgpBb2JLhInARaOBrs1VBbKVYLZFmNj++deGKph
ZeNaPgHFEvEu7JFIb/S204+GMNpgYQX1+BCXKri2q7S70rrSHw+yZuuE3ZV8zoWtjdq4tRMSBDZV
7bBVTqbROjX87ycB8/CMOCvnctCsnkarlThEVVeueJ1nG32D6AUfuVWTDo5LJRmvZQgiZgnGj3au
K8ZhU3Ky9ImUzvRh7Ysmea5GtDdfTBbzSHzz8nhiDqDAWZfObuO9hhl7STghL9UWufQ6SSOtuh8D
DQbDwFr+xUD5bXhyLRwVaMJ8H6W4Pg+kXwYKay5piUmMxc8BlYvOD5UlbfT2aGkyvkwweZCHQ4Bi
g/PmXEtJKc2zqr4SaHF3dV8WVMyV1h2FFZVQzWpij6wkISeTjuoXY/rdRGGiVCGHlsCHGado/maQ
8hAWp2OJE2ssNLXNE07ky2aiQMWEKa8zW6py/ecPxzYFeEbshggfPYR5vz4cxAW0RgiFWlZ8Y9ci
c73v1A+K/nnELsmONtFQw1QoQXb5CLIRGQ9RakuEJMZji0oWC7YWjPuKzmu+UEWaioUSeX8X00jm
GBP3jfmHSk2ekY1eELmtY1lMO/O3+MvbnEbk94HN2+TjuGYzSVkWsS4f++cP5oNBA4/PQUUoHBx0
P2efXy4z9mXqZBNErcm2x4u2G9o1mvSbChzLZWayfQOh0H4xfRsfzCN8E6gdXdfWkR7O4+OXi5J5
bmlml0Om1kdOGRNciGQr8J6XOBM7+WSTWDHNTLEZ3IAWpd82o96ypjhWcvv575/XpHcfqHB1DHRs
QYQh9He3YuNrY1NRagsrpC02dLncRPEUbz6/ivHhZWiy+YLFS2eIvf3FRLrYaDyBRKVTr+8zB8x6
mioAJJEVsPmF/2xTTB6yfWBKGwCNh62oT/Po77l3dF5mHlm5nQcVIKSbdv75zX14b+zcXJRwdBO8
d6vpOLMPIqtlpGURzPxO1/ZsccI/vwp9G4y3mByMeTF7+wQI0tJQZNXagtJCe+mWChOJNK2Hz3/L
b7ZBQVGSFX7WzOJ6eP+Zu17roAjhOdNWyAn8atJtRUtxF1TWdE75KNxZdmcup1n4//mV5zf4biCx
79SdWUWrW8z1b38fXkFSb1oGkp00iC5jouRj1JWOdpXYkPC0dihPOniVR3dUis4NZrSrz+/A+GCx
wUdiClyL+AO4j7e3QDSN3tmIIhY5tYVlrBXEOJBHsgDylFxrWAF2CDhCjG1Wv7ddWZ+lidHtUirB
q4lD4MHIFCtrOAbL1mum/ouZ5oNJny9snvp1qpp4N9/eXWeUMWQNIifgvxgXqeN0V6gTBCGJ/tQf
ST6W9Rdf3UeDgXVwntg4kfy2zAwFiUCFZYRL5lkojfjuz2zQ6a9FSDEUalazogRjncbGGx8/fxUf
zKoOlmQWt5kkwPTy9rf6YUcURWmF8HIqtmKwuxaGVP3Kpx4Vg5dygrVsiFP646syAKnL6C6bUwIC
3151MMO6z6gnLSud3qCuqvBJ9XllrGtLdQM62bgjtqyf8q+WqvkPfjf2PRtlLF83h0BOgG8vTDpW
rjqnQrFK1ioSNo0vYec4RXUIC0yh69DR0UW07MAOskus/mDlnfZjbEdNW6jcnsJd1ev6jxhXDr0v
QFTGMiTIBhW2CBOJzGicXmFkTCaxBBVIHYEkOF+6eFmyNUexSW2MzPNuvdCm8g7fu+l2ho3WeA+Y
ERjnQATEnE+KqQKTydgQX0x20I4Z34cMKjznDiUErmlTM91zD/2wvzWC0mTGLRKH2o7bIYcY6GJj
BEN2ibhx6NDjdrlqvuIpf/CRcBC2HHxZ7Plhl799kpavkSpNoWSRY0ia1axqnRhZb7GTLaMtLrVu
meTpLAnL1FETdnnmj4N+Tk/Y3o1pBaeBltY+iSz/vGp186K3FAfMz4fZB+sF07frMtPyXSG3fnuP
oykoBPYR0YZ64XxLmM7IWav658+v8sF8iimUlULncbiM6rdXsf16GHn7bLwiCtl9jq4fO5hDULTX
0mmG3jceDVzxzsprvYESpKt/saH+8HfiyiMzmII1ScBv7wDeQwdw2EHVl2jGo2GOzTKhpnX8/HfO
aPD3Hw9HKcE3CyNKMEW+vQwHOCRf0J+WEAydjQ0LCZFIh8AxQBI/EkSGqS2X/r60dXML1ineeBXq
eLIa/T0IfFQW2IqL+whePwqXiZxHIyJuaASq88UD+X0+5SO3KXpQp2F60d89ENhjKWoVFlc4L6wR
hRXRQtWTB1mq8HwafWM/hsnD0OrOF2vrT//u2wkGt5Qxb9y5sgld4e0zKuA6+WXUaORPVmKXUVi8
KHof3tMYip0/aShJ4A//cDSAknkYNodET9R5XXbgwIuZZvX5O/t9ZHA7NocXnsaMnnj/BRhjgAi9
YtMIvHyVl6pZguPrvrjKDJp/NzJshr4QlsdDx6/17jJRY0qoY0rDYgH31kpVs6rqEVmdUfUmUPBi
ulQc+J8mQ6fAj0icjrfMx1UT66W9yXSrQNimU5lvEpErfBjRq+lO7raoYvI2ctv74pP9ff/B/f48
epoeNib93aqnUjSWbUt5QKny1U7KBqumriEZFUPafvFwfv9qMK3iYmVMmI4FQebtiAhzG6LAyLOZ
cFRedFOdxcsks+6qUXfu6MCyrSAx9fXz9/7hOIRao+s2xiuAGO93WIg2PVSQjEM/uiNNotoQLMbs
bKZ6sczGFBiglqOS0ThSkc1H6szCIrMWZtoQz3l9xGd9fkcfPXJO0BQ7KS/wdbxbeQurHDrFaQpy
WKNvUAlShCIiFCOviuncfH6xjwbkrFq2wYpbJpPyu8/QihzqAkg3sX9r1nWn6FDh0RgAMOJVivx0
V5oaClqfY7hCUxOgrs5pnGegImksLXVTDNnKg8ywdfG8DI/kM0sSvZyoTS78qgDD3E55DmBNOJGx
+/zmP/iY7HmkcNDx0emb76bZXMN5lXbcu9sb6go6e7IrvdFHLtDX27K2s5M5G1JDanHNF2P196WM
uYIyx8+SOQ/u3aUTY6pnCNLMXrIaQKFswe7bJG8hFGqIvK5aYnaOiDmF+I5gaLodeiOpV5///A9O
oNwE6l0ALpyPWGvefjAjJPdB9gY3YRfxrarAJpaSnk89EEXW1M0OzDhHBd1q192kkXSVVbD+Ed8l
d5VqUJ8KGH67AL/qF3ueD56OMHghlufPhV3xblAhctYzJwzDZRMa01OHb8vZNKVpnOJea6atItsh
XA8xzEqgH1a8lxwu5N3nT+eDCZ33OleucWAaHBnePRwtgLTrEkE2BTZgQkMVqwH97xffzwcfq2Ny
OoWoINx5GL69SuGNY+uVzB7K9YH4C0LAl2wzUbhrWCe/WKw/vBiVNioOLolk9rudJFABhK2e0DiJ
9uUiromdAurxqBDR3v/xw6PAyVOzdJ012n/3AlM3jYURzl9WEVT7qOhgI+tZ/EXx2fhgnDimMAE0
eDQXOJi9fXpuFvej3c1Tne/EJO9N6j7q+sbax3HZPDu5GZl7NzX91YjcbIVkNpEAOcJvKGm6etG3
2QsuceppnnB/4IoCrqrPDWH+MGw5hKkD1BtdPbv584dDvcPiOIi11jLfrRhUFfHGW8i+ssEz1mjg
RhA+0v5icptf5rv9EVVC6oXmjEKhzvn22WR5RdkDFDVaf+DeDTPqNkbefmeVkQvWsmu+GMnm7xU8
G84X6GWXFpiNfeHtBaso1Ro2w/hPI6qncqi0B9OMqpUFYH0b1gTbx3kwHOkHpssQgsGqTTHvLWJ0
6SuZkuzSKbTsBInk/5u9M1mOG9m27K+UvXHhGnoHBjUJIBoGKbaSKGoCo0QJfeOOzoGvrwXdqmdJ
SiXanZflKNNSigg07sfP2XttNE9BepCBsnchx+OL1nCu3HBoyAAdevVOsf2H99x3PV51i2c15KD1
+mvba6utTiSQEDkscSwl/8lYCC37z+85U1L2GKZFAjzM60/JBmWMXsXZtl1776xWDyaPpYZ3PuVP
LzgUOxpqAb3b3za0FX2+S1AlSV8taH5cbB1q59ApYvyA8J///pP+9GEBNSjPF4M3/+1oT6OirlW1
AMDN6uwqn3N10WL6I9srDS/+/lF/uke84ihDWFDYGN7cI+b/cm4wie1Wj9CrxlL9RTXU7t3fP+UP
9aO/2edpQNOtYzjz+h6V2SLUpFlN8KKDhg6FOoD5QvnQ34NejIspl+/cr99/F7MZXpcA6oLNSe/N
U+FBF+8I3UkjAsO6HdKO7sYbDP3OE/77jQJjA2nKBgS4HVrfrDd4yS06HOxk0wi61jQEmXn1aok9
dJT0+Pdr+KdfBDaHaa/JOsBR6PU1HNGIgajlszwoM7FElrxLZb++s7b9oeqkg7dB4IA8AQLytp/8
j2kBhNcFWEiDYWLqje+KZM+dtur0vPoSXxFMkF1fEE0MS7y4nrGyXXqbCI92M3HAKbI+lLcyRtDz
vZyb8EHnbfPBtdfic282SfhOqfeHy+/bIUN5mNnbgONNqYeqyMnrkMeqHzIa6saWVSKGOWQcm9hP
f7/8vz/CdAtAWbosxRyK367BrpfQE7HokPSmINQP38UVcIOa4B2lt61PpQ85PmzvnZ/4h0ry9ee+
+Y3hkIyaWAoauSl9TE85z0XXkaUC/wbOSu19rJiJHgucxRdIhvwbpHLP+MlXLFUGujbcpwgfiHN/
/vvlYJ/jQXi9C/LFPNCTnFCQPgRvnkfI0oyUwzVHqo7e8K5fVsP4ZHZEOJxVWntogJvJxsOZptbP
oOd9BCGe+EUs1FB0d15HhE6klGFeN+itvANGP8n5wEmDB8Z8vnvixlfE+qSp/bnw1IIeVGjFtBrF
tUFlHHrkABYtGi0TLNGOsgRXN0ZJPFFBUGaU0OStlucpXFcvZpyFyl0EDvmY3rpaRTwAG+RwMPvm
DwyJ3v0Ycq6KVkID72hS4b9sUtV8n4iy6i+H0evQsnsdkVeJdrB48i0XuAwzj/cVcnoSYfJ5G9wO
rd1gXZXF8kioY5XtQ2WJPMIF0Cquk91d0juUZGqEWDTici3n7/DheZMDhCZEF2ORJSTbGPzYqYaF
mgkv0B0qlfkHXgV0Jb0e5HLl5aDO96kiLWq3TEkx7k1yCtMdkWDLo0excJ9YIxZwLRx5dPDopixK
LWnTsPDsJZ7NKbybrRTzeCbb1on6iZof0zr2+aDjML0zh4lgjxZw0ZOQjfvS911l4w+f3HOaTC2g
Vo84IXKmjFhbJnJqeoSK0qMXZIwl/bB+l87YPfoDPoRCgUcnIQkCcK85CsJx3RIWHTj0Vu2I+uA1
yFsBpit05TUSAmTaVhLczxmzH85LGLuPgKpcXHQ5+NAjzqrqvp4L/aVHqPFFL/WdI8fiYjNcWfsg
qdUP2dvW95IYg8ckNNZbInrbEvbR4L0Es9ZbiJEo5HXHRKEGDGLCpHWNqe3PicPREd+5XzMgT9Ph
owXhkZhwOBWfm0ql7PuN4NkRRRcCU0zKzvow5ICMEoAHKH0WhXleWSSznEpwH3c+3sRnU/kLWg0r
MB5hRgbfi065666BhfHg4CKzokX3ao2I0XH9yC1n8XVpAqFwDLXrrfBJyK4N1Irz4K/NHgpk/QUd
f+7EZYLHlFjadIBBxaENw5TnJ/DwK2C4FWAELA9+S2iPRng4LXn1DXPKfF3hSvlWqqUtLsRsFUjJ
KQXXRiPLph/YP7QFyXc4YLfYYvqxYMNwKVqXOHSV2Hv+aFe7zmm77OBbZFvts5BImr2PEqTdZIwG
roAQS8+O7CEzi2dyrJ5dvRK37SFwXwjCSRjT8PwBQ6q77KgNXeK8F6v34E1GOkRrIxTdVDFXaezq
QFV4s4vppekLFCOyt8p4xfoAQd5qaIPQ6Oo+V3XRtGTd9xPBdQwqv42iNFLo6rkaI7jVwRr1teOS
OsckiDDxOWzUXvv5Ul/mpuxwbgGvrk8YCDfnVLs4j6Xq23xXW4tzCe8VJjdisQkRqmg+WiPnzd1o
e4TviKGfz4DmhIhXGxLxDq9m/qNFYl/tBKl+X/wmba8a2NXzRu4Mv5ptM31x24DID7HS8N7R3QI1
QW8Nq3nOcQ+8TzjWN0ZVg7I2aEN+BAG8fhm3NsWofGvjnTRtCBJ/Ix9mwzp8NiUJ25wLvP5mtbxl
IvDIs58EccC3Oav2BonJx3saAutduKQQexpkIoD65eosRyQK7NiJs7jTWQZuTmTFoiyJU6ohe7pv
q+9Db2VTPBfrvPe6wvXjFMv3HRY47xt+rv7GBOeD5dKdzG+zHAEkGCFcfzrj0ixohHZ411Ve/hyV
Zz4uBeBrSrE+vUPNBYwVNHnvR7zFHpcYSAqhsu3qu7HNXOZ+RqBO1qGeiEwoSBQ5624dVOxKd/xQ
jQNxyZ47yfkyMcZax2aRVx9TZ5bBkS6X+9GyB1Y9X5bFvUmg8DeObDTRk8QNntEylY/5Mg4Prj3B
JTWFAzloFrQ2yZ6YhkeM9Mmv5QeGwcxCoYSP6QB2zcrz4RjJzxaX8uOAXKJ88PF3f2HxDgO8mhyV
IZh27XdIqWV2EqMh0SLOS7Ug4ao+BZVc60PCa6pvfYTHQ7SgcLNvIDI0/cGwZxOLpOmgUi4cTJrY
85mC7FCT1FfOkKgrybN8NafaUNQCciU92YLQxiszNuaFgQcHaUziC25uO9rP9IMBNNdwvy8TVfbQ
8HAgshMZPj62MLeuh0qxVw2e01sne/G3fC8nKW+YVxMoj5IITViITB1jGb1J2HHwUom3h/f2YTTK
HFyqNIm3Lo0Fx0tYI0DfYZ4vHhDiJ/fMQRNsSH7ZZ4csGKx2L8ii/DQHq7KPCeodVYCCqviZ5xSe
DaWKYp7Jkoa7CzZEhyF+NAxIsDx9y4mwMuO698OM9KKx8b/JTNSgDS1b3lgdX39vjVl28nDWZLuA
J4aoDG1J7ODAgwj6KTJ5XzZWkB9YBnIqCNFINEjSmfCzVyL5nrLAfoYNM764hiixPEAJY+zoz/bt
4MNdjFyyEKFuWYn0gbUHXh41YYWorh88ooo4rq3BkQD04Isttl8D82rCbWphFtMWRty9Nok+oVtA
jOOuTYR5pTqNpaYzjfYGTDDJWYBvBkwRi5rTE8Ck8MsEKyK/KKTSWNb9APhhBkXmuoJOhT9rgDlV
/xIMAbpyb/TcLh5DTNLlyOkYCcGzO3PF0FKuYxAT/xrUIOgGmRykS74IRmCanjAogmq8SnIRvnhK
zE90MV2Qx0UiHsiXKaZdpYrK3TlS1s/UgRVE3RliMaYE15x2ljc7z4uu2Csz6jwjQqpIMqMvtIdb
m5RWQvrG0O5iUiDta8C44Y1RDMM9KIvs2l8lCUOZJZYzWQ/uR3shiZTd39L3qlFhutMTEZARwS2Q
MIulX75S8AVk83ilXcSJObNJmFaOdh2T8kIsFdDKuxQL/lNJzimr1LqUblyOvrgm3wr/iDvOTLMz
CE6dDH8WvW88jzYzTXMlvArto3TyyGLThO7RpM3BzimSDo6zWCevUPhuwEAgblF2bh8Es2l57/dk
jcXeADnqnvcj6wjQSZM2aslRIEciNYKneSmz6txhZaouK9edENLn41JcAo1W6FQAlCi8YXjWL0rP
dMm5rlsr6oSEPGNQRMjd5lZRH7xRJpL9rS7r/QYGcmL8T81wtI1lBMVjN3l31kFR2vQBC/KMSEDy
imM4Kezr5biZKo1Rf8K6VjwAUgoBljFPqAAKG663E7iRP5mtU1IDkTMCQNQqa5ahIUzLPRavconH
KSwfUUS5Nlaj1vzs1SL96EFits+20Nm51cJaCWcnnHsoQ1TgZFrZt0qUmUJ1Sv5BaJE7cQ6mccZo
BwWC5hxSAsJynRHD0TphbJm0qMZ97/dik6DJEMVMvuoTpgtKNCfUPNeLZ4gr8jShpImqr8VV1Toh
a6C7jtQrmRGmcB768N6qxcY+oy5+mbDii8Oqq7TCSe3ZzckePXTMxENlPydRJHw3qpMP5MKY13AE
MLCLTcgQZ3Ngf2e71J95mTwd4VSs7lpn9uiNdPVtZ2VZcgHVVD2ZXYjh0XbLZF+bszy28wRpR+Cc
xhTbWQTfwaP292pMmaIzD+ivWEuIWfQ6c6mv1Doa6X41E0Ah3QAyU/gtuVbuTBWwMxfPXg+A10V/
wJJIKF2LJs3jDQPyRaWYghQil4zqv0sacpbowvnkPI8Vyz7ksPUzWnl5jYdmdvDTLka3+X3L+q6c
sxJ3JCjlKU6tifCFxJJ1vUPG4C4nzwGCsfuf6apKJx1R87Qe1RQu80xGMAPwQjNx6e13Opx/GPXR
0gC1vDkKkLW8BSCXEJ2XySabuFy8DhXy8DJmxC61S4ZQKrASrkPg0XCezW89kKtzZk79uYKr/cP3
dfafd3V8Bu6CsAzQO/5myPhnC2RB2dXAoU0ZatrZsTPK/ocomySCQANC4p1z9J9O0cGGvkdkzw/f
Ttn/aLd4TkI57Qz8cI5iu2wK+3jui/5ngw+K0J7afufc/gfZGv74TROGUGqT6L5pjDkSDUPn0kZy
sZRuJ72GjdJY8SsFFdRleI4ff6HjbKuWn0oj6G7kErr70bOhXyRrATo1CTu4UAa4VBiyDLf/fkX+
1Gjx0bHTzkWOAhn79RVBomm2fg+eaEn5lnrKOJCGmhyQdQqMW+CpZjQ27fLOE7jd0zfdDLoK6LjI
h2cqFb7p5ImU3ZE3aoOPtOOloa05wBBfEALThuuhFyQIEHs8rjAfdflOz+33z+bh33SqwvQI/3nb
g7XhYpZBw2creHXYXefg1E/E5PQ2UayBk9zqmuZAbxj/scXCE5vWx2FCxlCbueDrS63BJ2AM8yhk
jHk8c96pz46ZyD3gMFBPzVJ9YRhevHOlt/v3+kojfUWBw2gWYaoVvmloGfjnq3X9pQEuyEFstpPB
SvEDLyCDhthW7/RN//DEs7CErCygDHDhmW9eMTBFo5YdUsgeGM8B22G1TzFGR2BOmRokoZ9YsdAu
O2XA+ZusvVBypkHKmd2HpmwOKyLds6VHtEluHuKBtl2q4r8/9H+4KGyDrICIT+j6v9X0AfQPsGHj
gybgy9/NJQ1ysyW9ySEq2Xr5+2dtd/XNDeAh2x50pC6IhLdG8z+WnNkwq1o3cHbE1LZXYSuUcSpc
I/T3TiY8OxpCN30kWM5IaR6ZIcF6RAEG7/Tnfzfa0L7B/8EA00J3j9Pm9bdAW4cvfZOU2Mky1OfW
XkmaVFnuPtSWmu8NKa2vxHSsVdyw7ZCw7BB9itoiD14Mwwzbd27AH/qsGIiRO5kBto5NXPn6++QO
NKlfloWpgLMuq9XFAkSBgQ8yuKuzlqY2KMZj2mK7LyTQ8Gp05EESmQlBqpiAGg3ED3f9//FG/j9t
QL8/Gdv3YuSECApHy1uNtbL1RsbgyQCNWMHkRNJAEhteqDQwTtUq39Mb/r4YIWllzoBjBHkrw9TX
12GAYCN5EJmVN3PwuDCegiUy9CXVw3YkSBeqa/Jokdp4gT2/cxe2v/z1o8kvZCFiqsKSyKDt9Yf7
Y0GKc7IgbZ0JcVeym4lrr8Q7z94fLilPHh4ETDFYJX9T1vl+sYI5MuimrO7HEgn1rbLJDuybtb8I
SGl5z4Hz+5yCHYUBGC8KCmU23dc/C+KtNAyPLW2UKr3xasCTTdEIMlIRmf395f7DRwlmbDg8Nw+b
+Qs9/Y+Xe6ptZQ0uzhuEtSuxsH2x16hldqtM3qOb/0EjwCfwsFDfMpPmh73+WanAazZlZFZqndWX
/th0jxh5qo5ZYhN8yKaUEHJ4Av1VHRrmaV7tn/aUEzOgcohTAw3jUbTt2SW/CaSDse5p0SQHf3Sh
xNCinc9wDLN3NoM/Xh6QCSh+EZoyXn39ladQo/1MeZtoVhU/mBhNlxbBVIfcBPn39zvx+4rCMJp7
TWIWSx3pz2921wl/HLGeTQbvwDDrGzWWfRAPrdQv5FMR9B74U/XUgHhT50K7KVMkuM/TsyRnF9DD
qmQNFQMVWOwwsrDvuixMw3cqj1+CiFcvHDKJgEWY8zt+EdS3r68HEKweUibs6JVx4PKY5jq1Nu7p
GkYV7Wodp8a0VEffarIZ3KQdLp8QEPVIhEuRxFp4JAwhggDmiC7GPchOksAkOjkCMqkI4d4x+TGu
02qw1WEqJbBb6Sa5vbMxJHU7DSh5PgN2UR/GOgesNsCmAvJmZvpi4zYxczBKvVz32h7td16UX9vc
m5+OOWibeXMFXIJsXv/0BNt8SZOLqouy7jgb0tBxZQYl6LfCaeM1gK+3p2EoSmIv3ao7sKfObYwq
cPmAsUcvVyTBG9MOyrV46EdROF8r5gsPDuEc34Uo6BYWIZnSkT9w63dUX+PXom5tWgxgxKt9QZgi
ERBkPP2nIhgalnhmQ95J/hFvy0mZkqVNvZlFhslBL1SeiDpFHPQ7j/dvrxKaAc5HjkfZTBW5+cz/
WUZwpYLcSgaEoGPSXRX1GOpj3yx9Fle1q475Ghjrp0UlpJDneVOfFBCnESpO18JSYaIZZQ2RT2TM
DDix6XSQtT4FgKHfUTL9tqVspjcEsswpbfCxb8U6Pr1tSzPGi5jc6GM69oy3OODt/341/vQp5CuS
BMjmxZv05mGiJ+IVvKw0kTKR0gRHMBCBqsy7d57a7aK+fmhRhQg8yqxg0MXfRiAZ/He7h/4ezV1H
JFnuWzuCcvR+qYcGjm2q/ctJWQ4iZO32Z+XlpXf4+y/9rT7AJsD1xJKN+Mn8TdQzb1HWcuUbuJCD
D71rtjuB0+yK6Ww60cIb9N41rPBoMxe8/ftH/7Zv89EhMijOSShimcG/fuI0o/bRBIxF4pRcoxnn
yYecrPJ7Fh2LLNOyfkeG84ebup1CxWafAnEQvNksEt5y5LQ0W4auNC9I/XxZ8Ni/c0d/Kele39LN
tL3lPlH5bBX561+VcBIeKqhXwHZr77EMFO7yLNw6+4qqIdsXfZmWcW9kuG0Y/DbTfsU6unQowWZ6
SwgwWme6aUln/G64VjXsXAaIlwKo6nhislA9oibR3xIjG1kH2p6uem/P6z36Nfu6EmIQB3vOBcz3
tXX6HX1n8VV3Vmjsx7KcXFj4lGm8PMac4HTqa7ptnmjHm3bpYCxUCCKZ8RPb+ZCjAUx+BJUjpxOu
GT891LN2wv0WJ4+LF5VwFZcGooB4cOth3dN4rt04LIH9k6Wd6WGH9Mp/tBN81bHqOvuOM8ncfmxp
/yyXYOzgcld6GuQe2bXmmNLryto1HcF7OzJ1+i8rciwrztLO02CDMwymuU/f/jiUa0hFsTrk/xiJ
GOKJ5GASh3hZoOLWytlh2+6+h9hfklNmY4V5Igkou/BEN+TkUmWr+vdq8f95J/9lb4ab/4ZLxM/D
8//40Qzkgl8/1z/+1389dM/5q8SWX///v2kn7r+2ns/mU0ffRC3i8Lr9m3ZiWMG/LOT/VOqbTZs0
Lt6R/4s7cf6FN4pjLOmf5Kfhkfpv3Ikt/oUXkYYiezuaKQ51/wnuhDX89dIHPcBhYor+klhOm06l
/UYr1y1mn8Mc+kkTOZjuMuFOXdQTfUFUAq1VhrpIvyCjLsu6twxnZbQCqSqgXfADRleVPiVNMjpH
X9W439qAEcUjJfS6vY8NkVHlspYc/x1nfB7hUhCAJcEBUp0srU+/WCgdQVceieLIV1s9dAZyKljI
TntrEHoF1ajO/Wk/aiILj6CbIPIBzmVQY/vE5gGNrhErhRVcy32BwCHO6zWQUW518tYgWSQgyd5Y
rNiUhYJ6aBa8j2uRjG4siXv4hBdBNox48kQdh8BrfuLVx8XMZJwBaW7l8ikgZdO6HPQSHpNMQU/0
0X9BXR4qtnpEKjBjxzFfyVCGiFDFXWuY9p6/5CqBqW/vq2Ze7mfA+qAqdLc8GXZrprHuJ0jYDIva
8lB4U+ifFz3Py55FOf+YW36HqrTK5yPoc0QWbaC4jsoomyzuBy31V/40EJexY4DwERwW9uBQ6m48
wOQ188jMWvO+wLLpfZjytF4ODhP9Mp5WWKk7nI/yacBvOkbG1G9Zr8ukXmSdMR4jlAv8ieltpMtg
NOnyF7Oen7bMmYp550LbvOMIvd6OjiVLHGRGSXqHtNJ0t+YW4z53sLKzN0/EnI2keF+npiOde7HK
CaprkfMrhsLunkALZ+FFOSf23UwRy3QppR/eDeua7pknZfqwEM/nAmYBpgeN1UHqmMy9u8RBip5p
73gc5vG/bxBrx6zXs7BljmfLrIIvY++i3maWl5C8442k3GMzEztwEKULkXdu+gsjRbEDVbyp5dOc
18VPdB9Vumtpg1svLUlBt2IAchuNU2swCrYb99mSOFbPbHRzckAIVAeYmyFI73uCMWWseKeyPWTQ
NPvEKG/+xnB1ZCRqm8TBE/hKhmteJt0QeUky2jcrrUL/nNKLBfiC7HyxdujA0n4vc0MBrpb8MK7u
tILda7WkMyLdObAOTRjq2yaUphVLMU/GQ+UOgQsu3OJlG6wA615b1/yl42Kho7CU1rfaNqnyo3+/
isOgCARh6DHxV3RwIPRXjbPWPWUG7ARkAhlCsjQaEHzXL27pVCuD9HBkMk+8Td62BYPKLAw/kyLu
a2IZfM0Hr1sEfNCXA5EaZT0lh38/rgjTEu/LSPp2FteE48Dz//XQqTmrw0PQTQCVcR82zVVWzg5v
h1+VA+K24Fm46eTFQCskDz0s7S+2gvZ20bhzQbj6IpyI5I7+jmvi5Ls8W9wng2SmK2gcw41vceAB
op+537Qx085skvalKCvzZDt2cZmlidpPve1djH3Lq8wuW8VpYE+nFBxbilYtXhubLd436vJakBK0
TaQ4yhwIsSRKYkoGaonV9GYQ7/B3GTePhJEwoyxocT/pLhDXrTCbT+EUlMy207T9OldmeFktOWb6
heCVOSLn3abVD01ScVz4jOsuvJAcwZiILgsQmrQrbp156Ea0XYFzSimwCGhdRPap0t5DkGllcafy
bdSBrGO4o101jjFpJa2/U6kobK5PLxY+YsytyGeUH9stDM64T+x8BfSZclBdPAldnkH1fUkMMbmt
y+Td+lbdYoftuAeOMX4kYk9GfYL6fBGoVQIVbCk1w+zFqafy+6XLSs01DJYbtBryCsVDueccsbAc
D59KMRTXi738xEOpHgMLUA7998QoIlo8jXEx1cD6dVk84LpLiU8c1RW/Hgh6MI5POkRrlE95clGi
u4m6amyPCP6JAhgQRsQw0Jvz6vJC56RpATXWeL3bLuxAFW4j/qhg/jfvyRPg/O5V2c+xXeoHVmw0
KMRL+s2u6Mh2MBkG8x+YW9/MoYRSN0tJxFJKhgXrBbP8KGNPsKNC1sXVSvc4i4KMchRzN2IDRkSd
EYdySp5bSrSTVTf217HGYc3cXchveW745j5JzOVBztI/knqA15PRW1huELwhYHpf2Ps29f1rxKXl
BUVocGQlGa9qGuVoyN30bLuBPFWNWL9OSzMgE6G/cJBZ5zu71Czab2yNhdrRgMhPRYtdvt6SWcjM
sqrdEDSufUYs5YkTWjKj3U0jd2ynh3J6gQPs/vCz6WdirupDWoGHHChFPiHaSJ4CsxRfDeIUYT33
3behmZsOUH2eRMpMNsmFICg257ngo8pQXBZFV4SXZjXJe/AvSUwvVOcxFr/uB8CV/icHZHnLCs9I
NuDdu4a+MXy3rEE8jAR/x2q2mNtjwBdXY+OC3VUV+lqUzsEdrELxXKtF3hVwF+9ZMOs9svT1EXKX
dwln02K16ZIPQVWu33sEs/T3CU6y+3648zhuRt1CkkFjAlaufdhNTwNwTdYPEar+Gq/P+nGtO/Kw
ujJgYcAp0k2nEshN+NRSkaWwf4HD7guShwhYyxVyFbOYlg9kcPtPiFB42e2VUIYVps6855SCEglq
Q/UzGGbXRTfX9Z8597D3sxwEEC7zdWU/QTW7y/LBPjScfQAGDC6bcTHzEJFx0zgCIGOh9YHdoHws
/WHyESCs06XrNZNAXBNWx37ogyySYsIbCUpxMO+WNuhPw1B7P4huac9rxuK+g6KhSd2zYPMcEaVY
tMPsJa/3IcWYy8mIexB8mkJroWkHxRadFmFTLHNp4aH5kXzpSCO68OLa0yiXE9tNq9joiYHeUwSV
ZBTzcsW4BbqQRNbG+GELtCiHGR5mAoJzCREEGLaMaU8S66OTdAWqN+FhVUvH2m0ZYoOVjnYNrbcP
x6vOa8ccBajqx7iXtm/cz9Dx+ridQpECPlYoBWuwVNbXNnetr6MjFn0Lid/EOO263ZGYWd9gD0D6
umvmSWa0G6duvPWplPIrK9EWhMhksYdz6tHW4U4MTnlFrGz/JV/c7m6bjk5ntFQtekOqDvKhkKSy
DnNse0FyQlyB2YLrOJYa5RSKGYfto2IAdiJhvU6PUC4B5WWh6GiSBDBT5tmjHd87iBJ2blL41l0l
XU53eThNt94saiLgMqs7jk4ZXtYdcru9TYHXx2Mzm6fFhM7CYpL76DU7zwRPoIuTk6TFvT1q9lW3
c72fFEfX5PUgb0QfLMUZIgmYN6yxoInDDmETj2RugLFJdHE5l61zWfdB5x7NMRmhhaZ96V6S98fz
T3DUVCKrmaGLgK+XT4TpbEjTlTDvkj3Ui6B237nM0ovYHE1A7A5yrAlRkwNYNzEoxXaN4S5OFJQL
L3vFuWdfpz3F+koZ8KyadHioipVtee1V+UFZo/8DQ21/WMimjxKPamuvC9+4Lqu6+xpaKZSMAiQ8
d0OOtIRCmF6IF4epKIkYbsZ+17fdgn5nzf1lR2wgD2nTtAix54nB1w6/elMeagSO8miL1CZabPWM
K7ofgYzX0TOsMwefwY86Z8w/h1PRe1EaNsGXGZVEnHson3dzlgefpWOi5V5R+1Md+SFsjClzznYX
BF0U1tC7IuU3fM3Mae3PQVc0V2Gjuf6LM2yJXGMhrvzJC9U+NUf3kzOU7ROd1+lYMnz66uYOxbxV
tfrFHix5F8i2XPjFWeJekJvgXKBX7+cLszJpOXrjaH4lDb4icfLXISCrLG1fLWX5uUidINmrcJXr
YVrnNjiRRomdyzVAZ3NUSWZwY1by0/Hm/NLMTX3B/h9cWOB6r8K+QQ9IeNwI9TxzUMmPzDbwJoRj
T6as7ayPmaXWz6O1jO7e8sf1QUxK9Aila+ey8sr8xXaSdthJrYNbcmUQtTWVS4DVtlh4lnLsqHWn
/qTAyzxQfkNn5fXfBQthGF2yHQizNoWyW/Nc4FNvL/rMQDwkRHaRddmL5w/kG6y5vuClI+utCmjK
lcqsucmD4Z+yPCkPiDqyO8C4xQ/l1u7PEfH6fR3m6muos/ABIlG636iQsS2M2oi8Zg2KnYn0/RYg
2PwjmTV6biJMnS8DiJQuaglfdOImnyt5hJggnixFRypGIbfsjO38FcyWz7+3gVwIfmKCbmftcAhK
QaITqYF0kfRklODfnOk02W5zXoZcH9ksUX1xpgy2LlWEcBwJk2/qW5PK41iE6jEXIv1kGbZ/aaN+
2tzU9mmt9YnqbblB02d/8bq5W5F6zhljnh76LsWJOvrkt9zinVdqx9Nepkft6vFCLxWpFos1faKv
JI4ipYBHjntoa2+6ITprzLA2OOEV8KYXjI3kX5VJZvKKhmt9GTR5ccI1wTuSEMNaRGFuE5DQavuC
3edHRv7Viw+25bRklkOIcaibOGwN/8osUMYit/XzNhq8IrSioRqye1bJ6kPNCGI/d3nIEtHxdLLX
hw053mjOD/NS+F/aPGSmSMJI7HSowUK8d1HNwS+SxaRua9ru+8yZpw/zWv3wBv7UtAzGhfKd6tIt
DPs0JSRDs6G5e2mRIxkUnbPPRS9vsMj7KxVeqzDmqHryjiRJDtdu2/d3yPzLo+gs46yMNK32hK5R
WY4iw90+paZH2p/ssIiEq3OoDPDYY9JXWVQEbQG0Ppnu7L55XtNOnykvhlO5+OqqGoWJtjpwb8D3
V5+nOpto8yEdZ29mo3/E7rEQ4pIwht6U3ZEKwnw+OBX0WZvn84KARJKcdDOH3/Dbt/dNbw7cfCdB
IKqyarhEk48Pdc6lGe4HeLE/KyU5uFhUNayTIbFBClk4UyB/+SbIs7npu440WhxQ020vDF6izEb1
vjPWQr2YOtsGXuWwUswOziOGpmLnKsIjj6UQ9FrLJkADS9XB20t8MAgXgwMKj/FKTU78hYk3Jx8f
CA8kJ4tCvYgy00sip0tb5Mkcm/ad02Tuvh/d6SCxsrmoIS6boiUVsbGGg0dokX/QhvHV1KY42iia
I6soNHG4RJpqzh9olyBOUqOwt6piQHpaWsmFXDLOBtbQLCfFYPCTHkReRawLXrn3B76zxgPy2AVN
MkSDxuOCErm8TXUrv3pp41eczvv246KTj6pPhxsCtYS6mJXBiyNKdyw+qmaqEZWGI/TL0S9mPAiQ
HG82knc0qSn83CB63Qe+OR8JxQU4rVNsL5xWTNBQuqjuqQfXgzU7m1vL8tS30mvU81imio6ZnL7r
eShVTLzDfsmN6jjVlXuk8jSCXUCY51lPstv39WRcswHKb6NllLeZl8pI4VriCLbO9gebo397JFou
uSDHACo2h6S7epoOQlQBljpUxN/WfOiWiK03vLCYbJcO6aiWSjI4VzULxbgi7ocS+GWmWB+jxh+D
H2o2IRZ5DMq8eBALGt7JN9T/Zu7MltxGsmz7K/UDnoZ5MGvrBxLgGCNjyFC8wCSlhHme8fW9PJR9
S0Gpgjfv0zXr6qrKLCVIEHA/fs7ea3fbSbGWe3sZ+pfanOcdyvy2u5ubdN6UUffKdpw/JE4x+U6a
Z3f5HO17vu22Fz0vumOl/TeDWCHzsCQdMPHQdtrRr2HCvi6NWb84eXdTJRqZMzQ/15Nuxy9xWCin
pkGmZy5IRifmi5/ctK12IuzpF9riAZjyBBtZxidQMxOX2umCaptzMuF1o5VfDf2S7jlOFlu9CaxX
kceql4Z6dJ3wK3XlgIcPgwOY5Yg5/55eT4dkUZv3KDbFqU3Yiah5TF4F/aTafX+g6YccgW1q0whh
XAdGN1+Vsc1ogwQuxKZuqwNlXBwVm5Nt9vEN1BP1U9BT2Y0EFAYMIgTkLbJu6c1Vxasd6dRw2fxd
zSeyUrUsftYyvaewgl/fuWZymNyouU7DxSIYKXtaBNV/MRR/2aWjPJptyxvUAvK9zVygzuPUPncG
Qa9Xwim659YwQeEXTvfJgT0MU1BPS+0uoY6YXgsA9jRhbby+HrbMpPc4D1m0u0ZmH8uqyg2+I62+
or6LF6xdnk0OGj4dpW4fbSJDJCGX4wsWKTpB0EaVehvpA43LWg+pUt1O0ipi0hGIlDB6r4bFRRhr
NBhHUSj8DzjYW3ezMcKsxtpARFsRU0uVBGubgFVC2gMDh5Hcg+1XV8euK4PIK4m5tleRk46xD8Wd
EEwqEwKp6q5hmZkMm0MXv6lD84mQiUsUwt91zE10PBSUCq1+S2o9f1KjYB8JRk13v4Ernw9O3ivm
DmYdWW9zidmLCVWAHCRo5hssW9XLT5OFux8TtP+MrZbdegt4EJpnWKOKjajp/bVRV7S1Wi6fnbIt
rmNXh5QwY95baLp6sVr3OwIK+xNJyOSPJ6RBXpiTnqljuD6oBinZIngV8qp9Tj8Ynb4JI0KA6XsN
uexxiXHZ2aKw9HVf5daWAzgdS3ecCaGxBzH13mQNS0+rAGOt3/VBJqPZc/6KFsiS2Mg4IoDBi53G
j02mD6ijm6DySsXOZU7NGDmnj+/gr18BQTagGOy9cu9FoP3+FqIGjMRk0QxfFCTvKNwLmx6oG8fz
1yA3zOGxkgJDNi+Xp2jCfPcF0I+BXN2mQeuPTU+LiWMLgPSZEMJ0H/Rizo49AVew1SItF56RtqRQ
l1BhLcDsiS4uSLnPRDj8ClJIhvYGOZvJv52LIURkkdmm4mvR1CC1cI9i7sKJg+0TJzENRr9LVTWj
2kv5jaLC4eaGEE249QR+PwNvz/Pt0ohp8NS3XwGZiJVdmGv/7kOi15DiX6A8Kp/z/X3GZ9KbdoAn
wqqaZNgGurDKYz6EfC5qj/suGuNvbtoxbkrShZv89lS4pOI1vlaHGjbMhPCt1WQ3EejE2VwuGe3f
9Kf/HlKjnYBixNPM66ThRQF18P4TVgmJ7yQ0pyssQjwD0hDhECRXV4OPAUx3P+e15MCMIjLS61DT
QnXFuhklN+gFy+gIPRN0XEagOwMtLYqzDbOwNvRGs8UMazYRq2cix0K0BEhnH7tZezbNABeWC4EA
knebkMyIUXqYPBhXlWzpYPUTTpmX/ANz8Z2jU3LSFTwaXlwzPMGV5YjPFU6O8X5sI+vRnbAwrfSu
q8pLz5h8Dd7fHPh0b1AwlHAQ6890CQwu8DfXAGi7PnOH049FtSU1aNqqFT3IG/YFs92AvjEHzy6b
2dqHU7tkN6SxTRN5s3MHKaqdUsrDrC54l9pJ5zUK6kmdj3lc6yNxeDiAnQswqDdR6/tPbti8AFKk
5vKfzikZC7OV3GYutRr4JNGNiB1OZz0xfJgdKPtKvzBLAwh803EmxBOszcfFtcL0QBIu/9ng3HnL
AKONty65Q/RiVdOQLhY7TY6KNTvGJrcUqEhMdjVweiAe8ejnIX9Um8jXpcgjt1rmI/UAkypMLsue
xlHywoxCmR8/Xs3OpTMKTl2WEamjxfqgnqs+o1GdZ3w6ySp3xkIeAvBcxDCgc4VwcStuaGlgPKAc
MjrNn4WLFfHjD/CL4ozGsAFDAum7C6UeQej7lwgGmzkXSUtLPIrbcmOFqkEdvDi0RX5MpbjNtrEH
RRm9EPnbTTJJTK6saqh9NSOzgnpXmTEGWfrLwVrLaLfiaRz71wKsFecHjmYkUI4o+E3XNbZmn5Je
CqWAM3hhLgIBSa4FwjcNeq3bC1/u/PYyYUdK6KiqCXvJ+YGL+GmrNyMrVAKr+4vDVX1NswjAvdZn
fHqaHO41B+E+wFxm6wcI3NHnSinoiNo2DAMf+Vag+9iycbKXEK9uZ5q7iDSS5EGbpm5mLKaaD660
zqEx5bWBAlgQe1EQwO4pygi7jGhw0uNUOv/gn5LUq4qir2hHmi2JPlVzMgLOcxfUQb8q2DlOKyyI
Nq4dLJTnAIxMlHZmltlfnS5Hg7pMONjYgAEp/VElEHVO94xA1RgUNX78Kd6aJa1jjhWczLpaj6YL
GrQzfQIfAgURmRmwbG0E7Mh63j9fOdFw1EFY9ruR7XwP2108JIlb2CucXHgIJySeT0M9qAyjuyyI
/dGcneDKdYs4pmHWtf1qZNaerNTQdL8XkZN0fpIrFpGehIBtyMYjzTaGMnA0qzq/7oeizh6U0Zk4
IsoZLQtN9UmrWvPRJDtPBb2l0IB8+6u464kk05RB2Ph6hhjrmXDSbNMSqxusyq7Gzzm0nEDNlsCx
lUnOd+TNudpWqFFbRJrBosfkAhLLyBM9FDQcM84VEf/IEZ9YzirSvbiFjGfP3oaoWm7o4a6w+3qn
Q1raOCgXOAubQR/4kAjlWScNSNXWk6wuvcLOXWNfzIlUCwgtvZqzSn1qIeD1a7Pk+AbWprGxC+fu
daZUlrouNDVzfb3LqcDNLCNRpuLuCly/PROzt3frH8mFHsuc//sv+We+0quF8xN1//1f7/7bf0xQ
eveH2v9++4eQviPVOe/+i/+m1LnvvzXz6VvbZz8u8Pf/8v/2b/6t93mcK/Q+X8u+6OQ/LYTz83PK
kU0B8Z9lQn7blcX7WCT5B37ohDTnD550WKTQ33WF7Yvt+IdOSFPRAhlwH/nbLoo9gwX2b5mQ6f7B
yduC2UacIg5F6bP7OxXJtP/AC4OuyMHMJDVG9j+SCZ2JBhXMGiwLXB9dLIYe96xSWsDsd02cqF7R
K9qRjs9LFVrtFu2BSRzX7B5iBqBHl1Jw66gAbvRmhtBD86GuOFDbLiF0QX8oijB5+ukW/uY8dKae
lB8MlJ/UwHIgolo5+2DE14mEfFnQUVNVH4uuZ8irtSMfNG3I4CNW+cJ+9+udQF7NSkSiLYYO+xxB
b+DSjtHoaZ5dBf1aYSp4aHTRPX/8td4fMTlWKSZoWAVHmcRkA7J4v+gZfZCHTtU40OUJu5lYJyC2
1DFWdKFrTwWl6FPY19pdNY/RpR1ACr7+XT7Ja7P6S58KS678pmd1e+CgdSzRvfr6YqWvYV5mh5as
25XB2QjITaYX27yzxo1rJVAnW/oLbP29ts3ZH9BettZtpxfOp49vyLnf7e1TSUE/2zHuDFCf7++I
XRmhy/Ar8GAViQ2Hc3vHQbhF4yEgq1fuEp2SabyN6749VjOtF5reEQD5QfkzLVIeQNW9B6pB86CB
z9NceCrOrb4/Pp7FiZJEM2TEb3//p0LBWWxnga2EeyB0HWkZ16F3GM3nCQTSzp5T9U8jF1AU6Igr
W1VNujUS9mgbTJyJKtqOF/Th568FvyFyPdYM3lUcS+ewa2uxpjlqm8iXAm7itKMcQ3UTOb4NnuEl
IkL09sLv85unxkRCSN3NCJR69Oyp0ew6S2I6Az54jQx7em9rHJYa5aFBpY8qnqZ2WIzj95qfYBUl
bXczI5bygbRWBxFEQLZGgkU//lDvjzBvTzKP8psBlpVB184+09S2Jo00K/YDivd76lAwAYo2eEYY
YMMncGdtN7l74dafLxA6NSMvLWxvjfeHBfP9g6r1jBPdICb6yA7CLbTeYbsQaXbhfv/mKtiTNPet
RMOMc1YVFbRhXVRl4AxS8mlXFsTbNd69/PQP76AMKUMcbesSNvvLUaqIWSbSJLG81Jqza86+1BNA
VejEA6vZLn0MpE3k1t3HV31zWbxbgrgs+x3VJ/5+oKRn347OpWvWCmeCMl9EsBORKb4b6hQVm3Ku
IyTYqgx+0iU8bBTN3PgBRVKL03jURkBpoik9wd4Iz8NtuocULVm0hXRgU0iXibluZRYlkIW5OjV2
YXNgI/n5lCRmeCXV7LdQ0NX7GoYMI4vOVhzOsgFpxQskD5pqJgizKleC64gAgYnpvQrYRUm08obb
aJqQRCiCIduTOCZg8UD7QhAIqaQFfwCTunuOqsm6UQTj6c0QaeWB5yQBDmK7MOBTgz4wRzhiQ1da
b2cPrRNnTJFUOiJeMfbVsM+0wSruJyKNdxUsLGerqzSiIIUP2WtHEGmAwmPOnjHIodlxUoECTAV/
hQZT6fBQ6GK0vwjIZNC4pOjD6ut9W7nBwxgH9XNmJPY6znFyeR//pr+8i28/KVJjFkmGHOcetYy0
YQ3slOmBkRBeGWfBljajBWWrB4axZMMNgO/C//ii8gX/5Tmie0Gvj3+Wo59tGmPA2FIPKyQsemP5
i5a7fl0QBaHRsPynaw1rH0dhrqRKRu95Y7Zl8EPp5HIp3oqjOjfKBiYM6jW9Mg485/PGsv6p1R1H
JAsuBAws4PLkfc50wPQ3BNMCGkYt3e46nafbILIzz1CBHSk29QkurUumoN/cUwvGNYUglaDqnpu6
6ZxEArwPXzSOjQ1GaAQUsVNs9Dq0dx//fL/sYriCOPGpXIkrUgi9X0rbxAAe05cky1pT7rFrNXuF
U52fKO5yreYMxT++niyyz58XB9WDRFGTnIIu//0FM9usSbKKCIu3Ogqc3HG/O8uYfYmjJX7siZN5
MZBKQV8qG+gweVMvJyWwp2qrpKZur5fKKbfWmA70/5NGuatDOmWeUbSkyBTC6S68Ur/5JRzWRggb
dCbYe+Ue8VPNAW+8witT2h7kJ/cKHToj8ipQ1lbVTv8Pl6IeJcdElY7ftzzTny41DEMLXD+0PSaH
OHQcAcVJCGeNyOPSj/C73wBDPm8sGAfW/rOKfo601kmGBCsLgtGrfgGptVB+yXZpDESgy5Ijjobh
wk//m3uJqceAeKvQzeL/vb+XpevGU0TAuQdnr/DTyIjpwBKA3IfTpVS+X59qThA6HBbDRRxGC//9
paJpsbO5HSyvoJ/hJUbQ+fXSN/BhMsUjzj270A+VH/39IggDWTomsYeznZ6PbJCypQRA55ZXWrW5
acWM4Icd9sIT8rtvpcumA20a5rKaPNH89ITUMaN512hpVFuzK1FP/VbPo/5Gt1zMoml9yWH2I7rk
7HuxMlgSACQHDM5ZkZClCOIzrVCY2w5C95J4olNWqMbgblTm/EABSz0KvHaOqkM71Uu4IhjAWtC7
qBAFEW8lJztwmEG1jO6BEFjE5pYxxgBvFjDj1mNm1uuynaRKMV+CHWzg4ZmqHcxaMFfZ15j4oG0U
6+P3No9BnvVdpm1qu2fnzvRo7Dd4aPt6BeInRHqU1vHNtOTN65QolC3CNvI75LpuSBOzzT7VaD6t
laGEPVgipem/RWUZg5yvQhhrKAfGL0FJ+bV2gxJ4J/6E+sghTflqNNUEygnt9lPb97Bt+LW/p1Eb
3AQwFmKKkSWQSMZOqcEjiiIHyYPkmZdJJSMQo3P5hWZ4Fxxc2n7yJgbznSlipBeGlWXBpk3jGdQu
cC/Z76etnyCKUVdIUjMOf11sH/U+LdENTuH0TetqKMJRaOWfrarDqjH1lfbIYWH4M0tnAAgpMerh
VZ/pwN3deUZUMjRWBlPKMSBWWktqQBYsuj8jtB8VQR5yhD6VWp7RcIQKjQ8VO9E2xqFN6YT+Usrb
Ghakqcnyr8vcilOVugSOlnXABxkRpjWrnsmEsQmykL9CSWh+zdE8fLe0YZQI4TjENxOP4SmbMwJw
tHqsbhtLVM+Ubl23YvhugsEdlsJZtXmtLas6F20Iy0SApo1JXoCFZagw95KlJf5w6CbAlRYJv6C8
lino973ldE9ozy1yGnsLVaBez8Wh0wpduvcc9+TqRe1u68kaj4qaFTD8VAM9ZOXCtVq5MapDcLNF
cOQXnNQ11SfhTvOSp4TkhsLGkd5IjgXSJdT9SaD3N71Tot9wRWM/JkohyD4rU8e5Hp283CMaiP7S
SlTo26TUgz3ATsJt06Qu9uTcFfV60BVAltaiPXIhHFZgXMvncSqWE891XCKMrYZvddm4/TYtJz6t
lrPJrUwnqG9B4duZ//GWfNaAp8KhgCCHFoQM1jWS4d4vK/FkIvglD8OrERNt68IqPbZg7bq3xOhT
duRYgMbRs4OxoTVh7D+++ts5+XyNIdQSwAXhKhxtz2ys9EPrWsPeTu9dAIBV8wW/T0ZIMuPXap13
ZrWB7IC5gtgor2ob99Y1SvtW4wf3HLMfr1CUzRcqzV+3Kl5nSFeySqESO/d+d4JRj8hVy6sdThfk
XKR3woEyjasqu7/w/X+zd1B2yS/vYlC2z0sMF8Fwb9idTuKONe6ncpi9OSmLK9uwjONMuPjnyLQL
b0gGAy1RTECfiaFrduyA1zmIEL/OLFSOUWw+/mC/FgkGqSRvx1+w7sCFzh6LzBrJ7i5sT2nK7krp
R0QvulUJaQjoVszEi2fRDeOFh/HXLo9qsN9w5mbN0pAQnG1yS1IpiBRGy8uDIbypYhZ82oDVHm46
rZ3A6jcAaIeVJVL7zo47e58tfQsyUonbV1Et+cvHdwG35/neTsMY06bN9A0FP7Ej7++DNHmRXa2H
VBBDfzCgipmb1OJYiPomqDADTnMMlxTB0k0YJhxHtIrHB8m0oh+gfat/SWMJi8VS2PspVRWe6SxK
eakWGCB+3VBfosxOm2rPkZm1rnCD6RBWjotxQ62zal2Fuvmc9goWKysdNfbfGktE3qrNTktwLa/Y
JbNyBeefbRQYYdutxxlDNAK2wlor84zAH/ylHvAyIZIC8xxJu7YKjjt3UqVd0zazvlYFmRurDsnr
tMcq1lgr22zGJ3QNpb6akV4V68oYw73K7/CiV2DG10yXy9YDN4LKzTbjNv+K39LI/HzuFeeQzRNR
W6tYOCoSeXtCf21sdBDtt6ZetU9o6pZuoy56fduz7urroLPUcGMkszTzgZV+bG1aCX6vTbm6g6so
Fq8zleu8RAl+N+gq4LkJUDm+pEjJnus+1NfRBKEN2khBwyuqWgIiagHQZVXGzInW0zznENj7urub
SpjeSekUYsu+mOXf8gEjzWO80PB6WtzI1Hb1jEcPN1yTKL5eVHZ/YONu9wtD0htmSdZwVdtgOtap
HiwpYTZTaeyTsaubLejBNN7Y5tCo91rq9Bu0DXrt9Y1DJv2ECkfOzKoa/TOI0dt4qF0L01cyPirh
JIHGeGphnichcQhz34iOj1+ptacpcE02ja60XyOk5vds1OFXANgEKyxE+3yh6MW0xEwOvX5poIoy
GZpSoUVK+4nzJIEzWdIEKEYZnwcEUI4xLtx2HOjV5SmdArfDc4VOUxjYtKLusW0tufSjbt520vyC
IyW3H8t6tCuvbbJpU4HOT9alrff9ChpMCoUFMZKyWQoe0xVUFiSykTHYtzibHG2dmkAnV02AKGVV
aF37TNXQKiuRuKGzKpuYRLyFt0/dkBGXP2GRFLkfjKNJeSeG6ts4Ey24q4yqH6WWldF3bEF/XGV9
kzVbMpHNq2RpXOS1MX5D7AHyOvYs2l0xGREmwhKvHEt5a20r4CPRqltGvFE8hEjbpjZQnoBX8wAy
BxFfrDGxbdLj8tb2GtJhiEwz0uglNKdxJ3LXCf04cCfFs9VMf1mK2frUQykX6DgCy1hrKcMEb24b
ysJuioEWcWoFgDnPykz2BkDk11HQSPT0KZteYChqIDLx49IoUowSKfwkK5vQeRFv9ti+Td3CQy1W
9xSrrfLUE+nSrjGe1YdpMZJvpt0KQnqVgSY98UtfVCtqlPVoZwpUW1c8DlNsx7KqFPeojkeEy7Rp
HnjVAwSYkiWUJo71gsC+f4Rymn4fB2u4bnBJasweqnla5Ua7PGluFX7JOoRFq17pe7RvaWdMazQ4
GqZnISXnczGWmZ/VKokwdODIK+Bg3TXoUaepBKI92xgk7CmD1M+gycftlKaI1DIgK0SuqLcZRXW2
rmFz5FuElforem6MellaIwIcxorXAlK0thfoeQq/7wrchZoTO1/byQxHf0yJLzra6IyGzcLJ8i6Y
akD/eWEZmNkL5yntQ/PQIonGopDBB2c/X8JrFZO5vlJTG2NlnY0OHnNkqcYaoK1dM5eZdXPHxtIA
8CtHrdiHGbzifdXbtfDTIY9v8qKpx3XTcQJc605GgFRjhQsRAaoV3Fcga54RwSng0IBzLL6mDe1f
Ov4GKpwwEbcDq2RIS594Axy8fd+va7hwTKGmVHkeOwFKTuetbLbuQoNzHWtGhKVV0zO2lIYojBLX
+7YkS7ImoAEr7Sp0yjS9tY2uIHTVxVi/XYhs+q7PdWrtxrInA8rtm5q5AKB0bsFImW2GmSV5zKCR
sdKp7kvPGWFVMdNP/cRJaA3gcLSIpQCN/DTgRJNWSSQMsboQqahDv/6zg45zX4Ovx7DW4zqu53jB
CRgs0ILb3piIIjWMKPYUo5MaPzIMmHQ55fQlBJUNbYC6+QWg7PKliQRsvKgs2EW7QU8LKPltfwX7
t2TGZJv0artSzLYfMGcYcUFgFOlkddaXvfqSN13V7KJCBwaiaNilvSQgY4OsRxHQAYav+7ee4x9N
2f/jCP3doP22+lY8dM23b9315+p8JP//4bAdVM9P1dIvUI6nh389x00YF//at9nn4q/250H925/9
MXgXlvHHW6uPLFoaxOjcqIH/JnRY5h9wzxmhoboljJQO9v8ZvQPvoJfiSh4VdCSGAhxM/h69qxA6
bNSELsJMqnSSmv7J6P19BQ5kjWKTQT6IJ/rXfJqzCk8w3x/DQgtgygwQvOct4pYLZe37A8Wvlzir
amnK0+YducQUGddaNW2xNvvW4D78dP/vfpyafpYuv+8Q/e9lgNAym2QF1c7OUjAY07BTFCa42bgp
jfyqLGcvNd1nUfaXzm2/u5Zk+FGuQzx2jbNjo2uWTQ0FHTfyMByZuRwppwiiRCYQzJwigXfpw7Gc
CR+L0gO7+003E34d6jt5d1EvbxVhXfj68i7++yj54+sjFucoy1CQz3bWW1YTMEYlLQHE67Qp9GyH
fcpP1f4Yyh+2cZ5Yum8+vuOXLimfrZ96coaGThUpWeDlSvhnMXNZwGYT+d8FKaWCmZM5uRdko797
XH/+lvJZ++mSnZNaZlPzLasMI74SHZDO7j7+VmcStR93kq43Mw/OPkjVzh6kxJ6HkoQYftygvGOJ
fyX9Yye4Fkrfays3rgerP7ZEo+I9uFOMS0GJZ6fAH9cHaswxUGHmg4P+/XdsDLPXUuQlnjW8VkZz
u3Q5BVW2S+nCO0F8APF8IOr0NLrZjvPHU9R2F6a/b2qH84eJMzYydvr+NMrPzr9uMDuhPuQBajJw
FUvySWvyq8oOVwxVnxBrMGBDe9aPvh7qB5zpWLy1+AC6wEMz5xd1T0gtvw8vHo/CVeb2R8q41aCk
u6FCR9eXFya68n379fPymyG6ZrJ7jgOrm4o6B+M8fRPrGnwn9EhgL9TJ+ug+iLY9uoZ5XSjtl48f
ld+tbMhF6BBraKEghL//pfLA5oUbUWVUxfjFbYDclwP1T3T6+DL67556pm/MqjSDeZx79kQQnMXE
rUsCL1Uey7S6KwwHrzrOzKorN0piHuiPHOow3CipuJJLTFJSrsziSpvdq7HI7qti2RLptRLx4k12
eM8hxae7tOoEBk19Zj2ap62TkINQZjtA5bdVuHgWvN6RZ0+Z9IOiysTUxxlNycffTTtDuf143EGi
KpLNRyfo/HVbIpLHRIeGq1Ddx8jO77RpOKKlvLbAAmdE1kDcRUKvU9fG3X6ysEl26WcMnL6bJ4dE
N4imjT9NE21xI/ArEmLG6bbm8Zswf1bzsDECxKUCU1+QjD6KDASOwyZrAPyP1m5ZkhPOst1AHvWS
Chrp/ZoG/hYP1G7SBn/SFy9sw22BRc90Bl/eSYUYnkBjZaVTq7bjFxt/GSGqu4Y7GvLXI3e8gYBy
G+SvtT3dRHq7x31wNWti00/RaR6NdmW6ixeU8HhSIHZpmF+59uBDvVi7dfJp4pAlL8h88o63/Kqn
t223xk1INjWhOJ/Qvh9z2/lrRKrUttO2jq31HCWHZdIQuzA/WBZP+nqLud+YSvNZM+IDTd47CWxa
i6i5NVXt2gnn7UAKqznmx7KVbo7gYXHrz6LSKV2b6UYbeW0N55mozpOddmifMtOD7Pw4zARANUV2
Rw+AMIjQF2Hk93gbkUbse9zaDrkkbEbbMox9nOjYY7U/44Rf1HKeE7kvmHiYZ0yl9hp6sW9uTf06
bZzVwOIhF5LS+h5xb+W6K+91NVcbGRRfvzqWVWG+5S/p5l9TiCG/BpPHtod8vjqpCekQkJnyxX4Q
43jMYrFpCnEl/1nlsGzDpb3FtXqwowAxZXZF6M0hHztYjOaMe9B4RD/qD2HEMWnEp4xvFBhnoJvX
lsmDJ5a9Hg/XXQjbysiuSDPbFpp7lRTWrhbuvVx1RKxsoYpBDIm2gH58Eqx3kgJj9JiTCzKOdZIv
1s04fZlzsUmcQf5rVYmCbbPt90nmPuAKe8L5609dQ2iMwgMyqvlVUivbqietxua9Vdt9W9PcCgy6
GtFBMEou0uRgmaE/2sNRh+GntrPHSX+fDTiLxwWwFzfWtvaMI06BAW2nbm4dfrgS6hViDi+sObGN
/JmQh9AeuzUc6K9tgbSrVGhnaA1II+Mgf+qIHC5GcF7qiGcxdPvRGH1wXTslHNZZHW5b+JZgeVGe
2Iw0XJ7jod93DEAojg/Q2jx3Cd6egc5iJzPC7yTSb2st8LMIH6kWPlh4pgyAWXJjtbRHhzSuUk0O
pgq9m9vKaZOgGJhvTfyptclMy4Ea8ZwMeb4z1eAp1y4Rm3+3yBMnixBWYQyOIer9Ir80tUU0PNgv
3WlubYfDX4Eqhy7ZhYVQbhbne5jLwB26P6OIX3SRSQC0ARCY641u+j3iLeYgvQKec5cRrsI47UD4
2o4kJ4Kfyt5n1naXFuGL3FOxQTPS4klqp/zEPOhP2gxXBNoQhjV7H3/Ks4nFj9XaRQ1CaeRILfFZ
mdnpSYTXxnE9gSpoVakK4Ufu8nVEzJ9o+mHi34WrHlSr/7Lo2rVhTls7AXAT0i678FFkEfLLDUMP
+VYoSc3m+x9GM7Mx0zOLNO0xOsWd82gUy5c+nbddnnuW3fma3h2Lsf4s43NrDFiFIfyPP8Nvn42f
PsLZ3ZiGXNAm4yOY+nRjSxdAVFafk9Z+/Pg6Z2HWb7cdajj8bcx5MvLg7CEcEOcKrdNdD7nIp0ox
ri1boMMyd93ivr0jxRD4tk3wEMsQNomXubk1XLGhE+DjeNsLkpka172i13jIe17bqL+gS/xd2cz+
jWIIdbkcmJ/dC4t2cWYDn/OwKuLgH3yCxDzyNyAcjSsrGzaYwf1euE8CW/QqZ3v7+B795kxGh1oa
AZkdoOM9u0UisfWonhQyvshAaCNSLbWv5JsCSbx0/PvNuQdVno5rB7U8/+H8SpVhl2lWu6hw9nmv
+1ai0WhxvEqbt1KOJbrXj78a3r9fn3UuidLe5txv4/x7/6xnVjPlXcwlSQ30UzaO3iR3lOAqWeg2
KhGBsiMn/6Y8dcZLuOl1KCnBmO7kEwHOZm3UoNb00YftvMkXbYfOcGdZGewx+oJLs6ex+gIDZVOh
IO7zwa/HQUIvMcCw50yDb1MFNWF4TUjZVR6L5yoXD1MKwKpub3GhrgfHvYpTNr/IPHQNHFn6jWkb
H9pc+EYDLgAyCXSHXW0lrzOnqnmyn5Wsvmr40PLPd9OwmQFiAWHbdew2TmmudKf3R4M9bopeZDWG
eAr8ZX80oS9VWbdHpHg9Jfhl++4WOJg/UAXilT6oimSIzlv5lmDcZj9sbhVWTDczdrJYGsceUl74
EhrCEyUnli45hFH6HSjVTuesbPTTqXZBURaTgosF13hFiRi3e5U6WFZaNpttNwzsbtkOdbEfKeLk
wCAw1XDLbncw5umroXVHzII3cv0GOHkItFemD6elygAXiGML44rh3rSSpUgwOFd6Eu6z6dqKilcy
dbYBzGYowM+Q2zw2DBLnjTUcPQJj+XtLt24rngI3pvk9+jVVr12GVDXu1WwbhNBFh1HH2MU9BP57
q+ThyZ1BU2juVv45XEAbuaMqk7lD6HBNpM21GMXDWMffaasfIEwec+exYR5bxuYasOqGtNp1zIav
kW6G5uM+LTGeWu4J94XfdNRPGU5WZd7KQsZI3GfHyDVmlvggQcS7of0UcB4J3O7WLuYbvExHI2XD
T/hNedZCKYJJ8ytSHm/M/HaxkxOpbNuifUV0tK7H/E72jJyAssoc8YfqhzEf9tUcHXR2oc5YvChO
75cZynU5HgsOpyRw3RPXsgJ543g4SQlxjLbRkFAkV9GD7IXIZwQZ+zZkmRpGlieeQbnF5m67R+B/
NbfL1lByntcRAk63x40PwIDn06Gj3izbBs+t/G0a0fvIn9Z2JB7skhskOHbG2c4k8oj0cX8aH3ml
nz5eEX5tEmABRb7mYhuEi25Jp8/PjRDUzUnPd3e5teJBngc0oz8uVJXyMSgSYxen4QPslG1szNs2
oAzU3QvH0l8WXD4CTUuivqSVA43p+49QKrXSKPrkem0W+iRirTPNWAVmtoOrfmGv56R7vgDKZgx4
AqJmUNqyDL6/GNmq+M9F6HgGqAqStyByzUxX4jY62QxN9YUyvjXSe2FGfs06nNTqcx1Nr3UdnaqZ
6REd2ANQ3qshAn+RcRSexi8WMjxnCokQJtIiZG1QE7ameaBSF5a4StL4QJZOD+1Qljny5nJIqypQ
I7G5U2cOBUhWIGRuUWKtZbOLOB6IZcu0tZhLjKOBSy9Pd3BZ8S7pB8aF1xj1DqZO/8iOT5w/Ti2v
Tt6MN67FEzWPEHNBTgIZpvifjWsAFYUHwAJxkL2s+yj8M3EW5PjWclOo883YyRMoI5mVrmF8RaB2
ayz5FU7V67GLXgo9vifO/K6TGiZnAt8FfhbPOPDZ3GaN5VllSD5rwalRgwciIOHaIbGYAPDw7Ttw
oVkhHgSb7VrLo1OvhaA9lWxnGN0X0UTf5omhawqkB9TpnWP1+4HXV9CKaENxShN0w//D3pn1xo1s
W/qvHPQ7C2RwCPKxmaOUqdkarBdClm3OU3Dmr++P8hkk2WXB3bjAvUAD5xTgKttUMsmIHXuv9S2t
D25Kx14ZJt9AWGvHPA3vW5MTISdH6CLVJqj7DSvBaRjnO8iEp4FbXLY2hzqb7SrisCYKzsBlvw2x
sS8B09d1q29Zkc2Uva51j5rwblKuScvsimSFrT5nxxr5AWECZy7n6UzzNst70Zgas2xrjzt8zWN2
OnHYNx1eUc4Znd1v2yoidnLYpiq8XpZZWclbYyhgMXdQeKBeWQA5X/5yL9ljgU6ZvpKPQGCuXWf7
VrApzmrvNPwHhpar2m1vRGUvW3Cyor3/VTptuO7I4zOihmFpVJt7ouZcVIRkgLvfuwz9WFPx5YLA
O8WOuU+b8RyGDnGZOAr04ilNCXlXKB6z7MphbZFteVwO3gmL8sxBqtLbLyCWXB/+GNRObZ5OKxIY
21bekch33Qj3umZx3hCTyILl5pdhE9wuR+wIXP9qJHFdU93WYEVbIrU0JyUiMdw4GTtlaa+6Ydi4
FWfrUtugCDjROSf7hHM4Mcd46u0MQjMU7yUoYgYsbJintPxPM+kwS6c6qefxPJUjyBWJ9i+pTagC
bvLZg2G/NZMcWazpHJadHozfB7XzL1YOFCyLq5CakEnxu159S3srZ9gumQcOVEfcTDZeZ3kFreKY
0p34/cr88+UwBNCi5oWm8clJ6e1CpcdOhHKw4ICUdYelPok4NbtF8bQ86dX4h5ohTgboyAWkDtiz
i1PTedetnmDDO441yHXJop9xwEYlh/N21nf0bECVp4/6FN0MbnqMo3wfN91q9JKrl8/8XzAFxI7L
/96P/94MCv92nPjfcEi4uBP+3pHrd1n4pN5acpc/8W9LLt19jnQgAIg8YlP712BQiL/o+hsLtB+9
s20vvot/kfstfLyMJJgmGjrUgGVk+M+5oGX8JczFrbsYm9gqAdO8eJ2xIl/+ODbjYuZO/+fXr6dp
9ovY7D/HazrNmCGXHw7wAm1Z/r63D7KFX2cgqG1YgeFLLphFi7Wt2dbMsYMTgmRz7UHbBtJd54wS
vpHaVAYogrocfK/eJPeOWzvGpseFd64s5EOrCdgZu9mcG8EqEe38YEAfNRFRlGhQjbQXzcrlX8tV
OtoCsJ8YlXdSZUF9PZvQyddeHFqQQN1KcMyODPeqI9lF8yFU0igJVDl1aGvIWluZHqj12uDLSWDL
3iXRFBzbYOayEAXSAGpdJfUThunEfqfBN2FAIeE0QGMZGXW0VUNxTztpiyzuApnARWS3D9qMfGlw
zygvjmkykt1N5GifEkzOxs/JSxDBFMAUQ/mxJ7wHj7Cx5/fBm03Y7UBr6ye1C6GWJAETCRbQwS+2
uFNeCe1Oj8QZaLF1AeO+gk5Do27f6NVT3cpzksDWhZscqtq71dPxanLR3mkgBmaDP9mhz9VC6G30
W43RRY43xFBL62n5xwbDDNtW5OrwMEnD28yUyZxV6O2SNtWZD6Est1ORn6jaKsZtTva32Wvr1p33
I0UjGA37UdSj9zmLY04MbWLVPnL10V6XpVWvHM0N7zVkcA8G6Z4wXc1M+zaIiZrHgHd71qucbdAa
E80f6RYQa2yqufWNKEacXVV5JX2P5tVtzN56nriLeTUOTes4Rfi7W7aYQwYj3hdp0p1ieSFfQThR
fN06bXQbV1FIC3IaBtRjkJKoiJK+2ipjQKhCLEQYr+PGjK9Dj9axbzZGfMh4mHeB4zQb2OH5le50
01afTHjCyKQAdY43IH0zl2FDMHzXYy9deU6PKN8oQnrZJKBs8JQU36eIbjlP/rhvCSdG1xV4CHGL
/qQFYrGvm6xfNeQzPE9tAVxTs8satWGeXoQgzDZhUD2HFlOzBOX290IhVvNqS8JzyHGheEY+uady
LJELuWMJ1y3mOLYUIEPvrYIS1nw7Ou1DNLTVvUBzWewHBfXYh/znXZlZMqCbLyGb8pMb6qvyTHU3
zl52r8Ohpw7pbfsS1h+zhxkL3SMKv+YeG739ZSq4tA8+YYpJ2GuKo20yWfVroPuoJPXavgiChH2z
ogh/NvNh4hkj8eV28vLeWOW5JGs2QL70pQnnjkiMKQSblgRKlJuoDr14mzlJRD+g8oajRTwsw5JR
T781lsSQiB5AHRsqZX2VNR0fvUe0mYPuFH10LDMr/8aEcniWptKjcwMjBHhDkNnVKhqaYlfrQzLz
jWpVt4sQM9ZbqcrA3dOKM6x1MaHSWvP/QB3GZgK96rR8Rlanl2g/1HUT2CGbfnZajGtCDwDUZ3mX
xCepXjjNSdnK1D0zmMSsIMGk8JU71bECpYBoVoIXwPIjZj+jP7XppO1NyJ7GcU5cXKvD2ILCYWqH
1D5qPT04R5paIuxVOhrDEa0sOgVA1i09JFHRxg5nqqTO6A1vVWQDqZ5RYyrhF92y0uSRZ1Kcj6AT
z0OD13rNraqlPzSNuU9MHjuGsJX+ubdKPdvoQsQ6vSBvyZt0IKrt4lS6GIBMzjzbbnAAc2qEqjjb
vEFcv4ksvapos9jBeB9FDSZ3Q1rGJqNsGtEcgdXi/MtJb+/OcUeW2wBE+jAWrvdszDR6+FkqHB+0
X8Dwjm3RIKzLjBkr66LoWxGs5NXH2mvcFt1Y0BoA/Isk2pajJx88jFHzPgLnB9J9cINmW9dZb5wI
vZh1CNoLPEvzCspohCwaQbvTbHqnmk4C3jEPuyLbBHZXLAFlbnc5Zo15PpXUequpUm2IGA88494Z
BmYYI/pmpkFQrsYN09QKBV5vBsbO5L2FghvrmdjMUQjZwWbciyqybeNvc+2oBuYJQsALUsZz5yjR
DkebGXMPFTCPMbDPXGI6DZHSbkyyVuytXYweeHaVDrRZR7t4gsbVHwPaabMvvKw7hVLLuYktILGI
kq96Yzv1TVb489j2h6oqmc8EbJ253+htPK44vdX2iebpXbbSwMJbfk7bgiGollqPiqN+uEnCHoeR
rk/KW2cFXkYz6Z1DN1Zw+QctdY5DY2dgtYMoYJ7UBRYPgEFSFVw/KL7MLNVMPd5pNSEirK0NNiCN
jAQzR/wL+UK249Z0ByFXQ6Tcam3NJifkxjObx6mTPV6bCrEqETsJjXY3CVIsg1ZiWAQBTrPh904c
ebQRoxKDcuBg8pFlLRdk3Fx+zZu6/9KZIw7jusPAwmod2MfY66pvTR2i4e1R/EzM/Pqgw1hfMwkR
NzUSgI2RQ0+CghDpN7gjActHWcaAhHAtc63MbDrO4TDcWxakC5/T8Xo2mqRcN8kgvtj0ONE3B0M8
oHc0OOWnYXPI+qbJNk4RFBnMHOynO9eytatJ5HO87cMy/GzLu9BOcdrkVvc1H9WUnbu9Nd6yPZnI
KplPIcdzQu/ZCiQR387cThfTpLXEf3eDuAPRrkDtJNLG25QR3kfyW+HcwJ4wn82yBVQrBhvQYqEP
1TPpwQ3G8xoJ+i6nq5L6gw7jzkemr5/Q6MaulNMTfph0rcJSPQ2O53ut4QDCcc3vZNGYXy0ZEtyl
1aP5KAbTTjatJd1uXU4Odgo0vQNLH0MHDm/Mo76HQzVYTCh7MW3hoaQg1maSWGBftJKUZ3xpQMrT
Ul6XjTWCS5/T5nlsyLH05dDx9bW107d+QgJRvUZVw26kexQqJqEARFsYpd/KLLs2VQ1qWeH9Un5Z
eyUxGHIOeJpITUCTOpGSS7MBKe26KWDV+2pm8tVX5gSLuyDOgoN1OmynSrrxig2a3uJglvVVFMSI
xcMuiR55Z72vczMP7tom5Cbw4TWpYZXABKUIcYY+2VYiGq8ByBdXbWwaTwz90PljUmDfmmcFUWvU
3WDazGyXp2WmqD3GIjK0VUmG2ugHZQLJWCKbJ1/cbGZrMyNAZaLdzOILitz0S8s/mRMGEnBTlisE
154HguxHU+y/4NT1P097+dtjFezR+OkfiC7/sf+m5m9h2cfF01v95b8OWQYIIwLOFiYApD6UOhzX
f6gvDfsvCXkCMc0LpRMF5H8OWfZfgimSQCJhSX0ZKv3nkCVQc5oCIhhiIwtXqPsnhyzzZUb5+pCF
DWFxV8NQ4giImHMZNb3Ss41dUdl5z4pv9YreSTxaELeDPKPsoNfEM1VUzeeWoE9Yv3ZIreKqGTdD
XgMa9NuxHZItbnUKe6vphqewHQBwRbJP1sE0FzYPrFJkGc8DCRdtz3ACPjgWEd8WWe2eVE42AErt
gVbDPM7Zn0YnaNQ5tk00TV4z6d+xDA4Zf9SBbdL1WUalnWrZnWYv4V4cTznSFHbCnhRYnnkqRQsf
N6ZhfedpVnwPyzU9Kq/zDLqUrn0zDBGJFYvhJ1pEG/lJkGFpYA+X8DLKUBh7I+4FnN3C00/dyR3U
WYtLft7lolEHVPCsfz1Z05tQduoQW+gl9NwDZTeh+sDKy18LGqg/Z4tLzmMAHvWq42DAuoWYjc2n
m2uCDYlQ46dPH4IwVIeMhpaGmWzisBKnoM7oX010dcua4BFoSEl9rbSh/d4sY+9DhrShBMnIbgw8
NvbitTlkyt3U+NfN/Ww1enBMVRr3q8nWA4QRekbp7qiIo2XlxY8DRCTyI1A7XZhRapOyQuCR50d9
Fp5pSQM3WuG+41xX9M9lqkvCKat5WvVFWh9aGz/yOqC9sw+DxPVooOURjsosiG6lZtqkSchilGsO
Vel57kK5hqYJG1m4/ZgxnVh0HxHZMb2fYHg8OmkVPArVBZMfF7G4E0rTT9KkqmyYspna5w4eqBU3
v2tXc7os80Zuxbd9BvvN572obsEnhl+KyKFSAEmM3KPO8/k+dxVoTHKmGPvJyXq5tI47OAOTBDAF
KNXl3Mc0CcpKOjBHnEyO25A86+DgOJ3I/LkslWTW4xiHZMLVC4w+jpEaJEBGKNWj9qZHVq+Y6JOC
Zk5ecpIpsCtMg+ruS5bkwznxJOmXeNTb85Gws8wHCktdPmD+wkPhBDetp0L46UVD5ZcFSdGvVE0U
y9qI4/xh6OFNbuihcgBzHWrLoJwvJ8mXuDbTQT42IbzX1YxxdV5ZBcDq1ew20Q3ptebsd/HkPsdJ
r927rAJ4x7ReowkxTMyiBMJ+e1IQwzSH8IhVFw/pAbZrZZyZAyG+OAkCHW9xpkKqpdAx7uyapjEC
sab9BFAm71fkIyoX6lhfNqdKOB3ZbfQ82b9TSaKgN4wjMWBoyr/qWUJb2fO0+TJFeXlPv1o8e0Gu
vhWDWRubpMq5bVN61cBMesgZBT5kukivzSEyUYXRbqbXPkbVsCv71KUSNwL3OuiRJvqBNBrMmPYY
5hTVk5OTKOAqb5UUOsR84WbDlRfrHpOCNjfpjxMbZnbVvda083PUyFTioImJMZ9wA0pshHMIZdau
4cCi+Dltmwr2mVsX1teBTL3PBvEQ5rqJFWdM4Q7SXqle4UCqy9KkGg2jjIyr1LviICSmdVANZgW3
vqAr3+OPq3cedgygh1ZwrbOE8a0EnGlHTC/dRqtpXvnZNLXNRo1tTTS1vhB/oOmO32bq3yv8brB4
bJ3A2DX2XKp/aFu8ZgKmLobsdHhml8CYyykf8r2ti+qgeXOp6JAZtNOFkyDkwgI43jelKAafGgAg
Tjt1JeRewgzKIzpNDtZQdkd7pdEqkatk1tv8PIf19UxnFxcSTY7uKvAgXK2UXdrXkLD0b2BvTX1l
zTNsbnT97AVzi5PK7zxUnvQ+PJWeSjeN8B5WIOxWEUII8p+gfQqfs0uJOanybFb00NH2jRypj2Kb
mEDM9aG4MzyPHkyE+YAhDeLTGy1L6RkRcpXZ5KDo+jkPVu6tHDSp1VUdB8DtJUZytSKs0fg+FT0R
W3WY28nNXJE+dqqmWdNuHU/jt8O9JjpLctYwNniDW/cQenZYrYfqJT53SdL1BkkQnvESsEs2BGG7
2LfEOTLQ+bp8CeP1XoJ5wcyNX7DbZPfOS3BvWQbyELzE+RY0up/bKB4uer494n6ZBXOW8C4ivSMM
mFC6JRj4JSQ46KLoA73GW4EIiiQJfQPpuLmINRDtvpsBWMVgs44TTuK1SXOZM6U5YdeWUBk4lYqk
sNdZ7xWHKenlDxHM/68J/xf3+O877f+7+Foq9aYG5Pf/6LPDt4Qog3ZGtwCZLYiZf5eAf8FQw3qO
j4aShGB2VDX/6rOLvyjGpKHzn364c16XgLTGEePABfina+ddX/13fXZvUam9rgAXGiJ9fsCztOV0
sdiDXleAwsNPZqk08YOg1L/AB5GXFj1AQnzmcjXrQL0wnJYnQStJU5NZuw+6WrsN6upIblS4I5x2
47XTauT34DHt8b4Nrm9he7wbUdbwWlvuJpxrd8trx+Rt7J9zXT3OYdavEUVfBVXW76SZZ8A0wFjP
okzJPp1BTxLa5PdszI/KiB/r0f1cDXOyBnpyIMvkVncic1u0E4zBWh0Ml8yjeixuobx25/OQEN7L
+bGcEeeG1lrPhvy+Zq6+aepJngpRtjsm1hNneENuEiCPfmuM7bOl6df8KPlZnxaL4VDhlRkbv7Do
LyuyuC7C2Y23OUoNv2jmJW0yxlmKjZMYC5prdFwOraLNM9EaoklDGk87sFtUpfm1tOZgHQ+EMqV2
voO0239KsuoaetfXINXurZ7uvd/E9ndtNE7dMY4+Bamy9qkc9l4psr2WEldJ13o+nXu3+KGd+6O3
9v9lMvZmfrb7Vi650c37Idt/w/EZdLHfvdWfv+Xf3gBwX37/j7faxlZnmow2XV7b5STGGvvjYMcc
zDVsnUoSxdyCL+Aa/3yrl9/0Lxed+Is5GUQ1xmUc58w/MtGheXn7FnMiXOLoDUAe7MqoqN69xVXb
08GyUVCUbE3aDpWsqi7hzeD5rMLWC3s/y8Zcg9NXN1p8FDa7484m+/pCgmsKF3FRCkfHEhphchBb
OqAsc1utM5ELIlHyIv880bCUq5rJx33apfIzTteZmX2QlveuqSU2+KEB87+f1KUmCYINUUc84iEt
Z9rzyrXwGShlF3WI1Y+6+j6Ngr6/NZwlJjrM6ojKKW5Uon1Ps87KFSdSUrekT24TtED0BIkwTict
Fgzr9NAAzkWtVaY4khAibeumiI44eLXhLBtioqRn6slhC4kKiKttUiJfEh7tWCfhFEV09aZZ2Ys+
oU7LJ7fVaea4kWOGJH7I2I02htToPymZEpA6oTSLxC4ZCB8+Rl3bLgYHSkiUEfSdnoISH9WnwItt
urGpMjnq+bEdE4Z7SFRS5ndgsOoetWEzqluaskBuMDfk1DoYd/LE96KUE6eHwR54oZwccyIwtRbR
FUJ173GEAledBJBJojMKNvSSYH8cM+EwYGtTYG9DPgLBCQl/GQHWoTsTaLNj7ydmMeAMFAItECBe
6LpBNYuIIk0qFeY3HqkqNEeppmU5UxSKeQ6qnsGThsVm481TJ6w1J9AoutXIJXXq3ZwwR4AAbubY
V/zeblEZHMFwp/yqxAaRPoseX/feJiBQxH7etla+TxyIC9/rztLETWiFxW6OibvgBOGltwFzoadC
OshTSEEkWa1o6T3oQZIdapL6EsYfmcrPZISz2oeFYj8A6sc1E3qzU50WQ26Ee+ZAU7AqSctdzR14
GArmZt1aXn1VdV1CNAfAhchvBse4MjWzPWnBIm1qN+9uRTV4D62eV18SJ7kQqpL3Oo7wif6CaV2V
psqfhRsStm5BiCl9oXfqwazjWF2M5Lc/VPqo3ywJ3uuir7zPcyjCM0pXWDF2ZSyHQ9sjIg/QNnGn
2g1NzdnvAccepjjjSGVNdvs42GN1lUWD9SiQp44r4KNtwMAlDtdGRgybO0BWb7UhX+WDiA9poSMi
0nQCA6riJIgQXRUNxxZ3NHWft/n7bKmSTgkIymbWP/UZxwq3E84Rdip/hSXUdegW131jLsmv1kgu
eKIO01SS0ltg5eDlSDdWonfpDTlLJbXjaCcMh0WNRDRIk9xByZzqzoEQLTNapW2QpKe1HUvvEMcY
bMmDGFp323vkvZ1nujEmyJuqKH/gOUiGr/SePG+VN0Ogn/dEgNXEroaa8zlMGkAlCWLcGJ1Phqq4
j+agWBMZkGvn2NvoM5P7FcsLD5OWsxEtgAyaN2n0PTUdZ5kk4bwBmuBdjmOsvrgQ5ohOSh1J03ds
RcvfFJe3nkZU7S4RGqNMXOo9D5OXFwW83N7QN4JUODJ5JiKLLxuUa+2qTIy2WemhLh4Go1fFhlqs
Vr4YKsD1qUpSuY2skrZg3kSpOk2toUz2IHBC5laODHIUzlFolj5Zz1F/bzq1O+4wwpYC2ALDt2MN
SlFfBSNNtxYuBxaPb3IoRHJpAScBDWZSbur7uebkcoOuqGWoWsP6Paiizbk7jWvaZAr2vVd+oGJf
NopX5SByC87nhgeYEiGHy870thyMxChSWxL7oJJWY5gtE71cV4yznl/tpP/Ue7zWd/zyOtjRXRed
EqhASt/XZac9GHACzT7wkWPUX4h8mb7QPut/tKj/VkXyVgwlXz4NKS9gq6m9HawBb6+C+rkHpcTQ
Y+zpj5l5Em+9MiuuGycd/bpKm7MJwd8HulTj/Wa83EPsIIs3GwnNS2nw+rNlxAe7fEMB8LBCrACz
mBVz7LDdWHJONp2VxDt6vxrmptqrN3qJW9rHUyHvfn+LaSD/9FVyFsRFa7gsjc67W0xIp0xg/AZ+
WIT3rp6ER7ZahmXupE5+f6Wfv0zBnIZPLPDrmpxl3t5ml3UzLo0ZWWFYeJ9A9BrbuZmMD7zXP38e
TicCubEwLZI73tOpiHtI+rkpA9/xeB8aj3CaKCyC4wRF5o/fAmHbNO0t7txiZl8OTa/a4vNkJ6HN
JM63VVAeFpBUNIhw+/u79ovP4/B4wDwA/mqh2nt7kcyx9Za4DshmWkDxE1rEw7SB214Kklg+oqr9
4ityMMcsbzZSKvclzerVJ0pIU+pD8KAgcOoH3DjBmiiz+IPn4FefiDp08QkxUYDi9vYTVXZN2K81
LJnhdJYwaHdtekj7YqauKhm0rn9/A3/1mRhdoEOD4I0YnUL79bfkTA6PvcFnSp2mgzHQeptAmz9C
9C0/9OsVEXGjYXvIv1kRfwFsBVvtDVZh0SW30QiRD56SaMPLrTSQZGWhf/39h/rF5TgWQASGfQ5l
/T0RULauGVeNQ2eQXJP7sbbMg5Z54qA6rzxHS2p94Jv6eYmkSaQTyEBXbTnLvLuJIYdlvW4m6UsP
nXfWhk/0LMjs7Y3zyVEAEPv8gyv+/JRwRbjnbPgsc+Z7KX2IzComDIbmqyjL7SzRmrNFeCulp/Uf
r/9calk00JmAH3vPErRhEzMwGKVP9T1u0xSVgGOL7hNylHIbGkl8i36Gvvnvv8JffUAeft4Cw+Tq
751oID9DVpCOAGjsOjutipuNqNJ6S2+52f3+Uj+/AnjdWN35J1pOvsi3r4AMWQApetG89WF3iDW5
1JnNR/Tg98/ksqFB4X4htUAZeF8UFK3bpOMSOomSJPrCgEmjsZ2TxzVl/UVua8H295/ql9dDtKnT
xDSWBfjtp0qCMJvcpA58TybTOqI9hePBmh56lpXOR1bwURDWzy8BtcFiZcE8yFn+fZJC3M1aT4PM
pekLwhRXAqW3iGT6yRLjcIpxcWBg4NSD/sGT8svrsqosbj6i+uS7D4rVwVBTl7IFDLn1KauY5hSZ
V14Vym6fmVD0N+gSPwrz+PmZITLCXny+bHAQht/VBVbsTVJrPM9vY9XTdMoQg4qh/oiY/PNbIBCh
M7ymHYFd9yXG7tWOk1F7GcycPd/RIvPEnsKvrEElGeBj8MFd/OWV+EpouHAx+DNvH5ceoPBUK8PD
LG40nzlOK1C4c2Pt7R6V0QcX+/nZpDamEQKbmfw7x3z3lY1OqDrDabhYkO1ENjsrrZHPQ2g25MJW
p79/EX7+qoB/6lQJaOxJwHtvu0zIHQxmrQCvNfQ68lqSV9F0fhQU+c5UvZTJy2Xw9i4taqTf725g
hGo4iwomqFPAzGndOYNX+d0kumntaCWcsx4JC52dXkYPWo8EYF3Tnu18U4tktZ14PewVYjkrhycO
Gnj9f3ETlpJC5x5ICrO3X6/NSZMMdz61rBx0vwGYw4lh2gff68+vIhlLEuwqtRHP5UuH7dXj6lZD
EMHRc/2oAWJSzlN5GepmujbcprqZZFs/xABr/oxdzo1Ho8BUQJJuwLb6wsF5ddFBI8Sgn1NIBdxW
stKnfN14UAZ+fwPfjYMojBgELQxVmzdMuC/m7ldXkVmlpdrYMAmdCvVsQ7xeEotTOlGxyGuIv4Gw
tfOoTnLraNsxUs/fX/+nV8bgJwBgTp+UPUq+f7yI04pJVKq4fpWrY8c0IPYtBVl/RCFbMzqM883v
r7g8Eq9rtuV6vKISnL9N5Nh7djoBNVUcscz7tYys4tZCvTwjDetC64SR5eDtf3+5n15TBjGAcxnk
LLYJ8R7XKyqzhS7joFxoB7H2Ami5ZTn+8Sa1XIUVlSJ+mdUsfo3X5W6mmNJXkWkjZUgbgCSlsbNT
q1kZhAytgOBXX+vA/igM+ufD7IujfUnJoTJC6/juqsXcBqq30DCmXggSxRgfYqQBhSfP3aj5hHjo
C4axlSX7T1HpdB88Oe9M/axMmE0ouxcEvkmF8/4FadsZSdGEXXLUbLXRLH0+icKkIw3GHi/h/beP
EkntVY36aKehN9ljhxhq6+sffb/UjzAPlh+Dig51xfscksQoi8IzZ7CbElB6Rarril74+EGx+u4p
ermKg6FqOd/ivHufepyl4TRXsUcI/ELvjOuoWruovj+4pe8WA3InOFXwTcITgbLNL98+RXEhBhai
QUGw7L1wWwSO99Q2sYu4V5hqegocG1FXE5EPtBm6KZuffn8v372ay/U9MFmUPJTjnBWXdfjVYmQL
pMrRXLUr7ObaNTtHDzLXdEaxxf5Hi/ZPr8beplNHEjK3aN2We/7qag4tMnApTrtqQ8YQKbd+UZAl
TDUdyTBu/furvdSJr9YdPhyCPde2peMC5KJN8fZyozGjjzKqfsVAWMP7bjBmBz6hGjnsej0Z21OC
3T2BiFg506fa4wdC8EtnfucwSK3PLeXNybDG9tQ7T+TFGnJtIb+pFzKN8alHAh6ROx7LCv97MYwY
8iOjk2vBwOhxygRhOIs3wds6AdJ4MLtUzuVDkOhW8uNb/KOJ4d8a5d6MA//naT/50v5+0n//rWn/
4T8V6Vu9J3/mx1zQtP9aJBd4pGhULcM4nrgfc0HT+gtkDZZ1AVGTfs8yDPznXNBE1Un0pb1UyWyU
nIz/PSc0jb9YDWhiEH9kUCgwTfyDaT/aG57AV0+ooAqgxmH7sPDsW6b77gl10t6sotgF0eSlp31g
3bWm011WCD/XXZWGe6eeB78fJKGuZTYf3Hm8FBmH5SLX5Wp0LAlRmKOmD5zn2OnKgiTp0lNMzfmy
dCy29DihP2+NgiRja1ybrT4dep2SLSZziLMGh7oGLvNGNLWxrtIUyHgBd9hzNOnb9DrQtLdrRlal
vTWjVjsfZnmndZ670XpoWghBk+/BVBoXojWK+1SbjMuyM7UrMTvqshti/VQ6AxyHvoXyXhZTb668
XkX3iPWbR+DZUX8+zZtE7TBsnDFW26BwO028/lvNBupHnbwOdU1bg9b9aopO852cE5I54AhCiCDi
B9HFEKLkMbLVicjynT01J1Z0kj4FEM1sbby0S5y2Tv1YzPUXpYrTUnSbjBnJEFRHUie38VBdytC5
NMLiMkd6sQwn90NgfMJSsdacaucEULQu8dzdMMK9KeDFcR6V5yLMN2FsoFA3No0KD2k2Xg7uQxLL
tUkOmlLZzgUA4DTjsR+gEROl7Dul9li3bMqNyOGDhUz9MORJO3nEQXNtt/m9485HKM+HqQ8+p+V8
PzTZSWC0u6lsblmYN2Ent2ZVXE2h2sol8KAIQzpF5ecm3wyjyUOiBRfgCiZ/mS0P+mczO4b1txEb
cFknx7QurwmHI2Y3D5kbedsFIrNyQ3GAPrksZO5ZZOTfa5RMtLs4KHrnlVL7unEvRM0V3XI9yynZ
h25yMhNsZ/fpuk0ucHrrrnEBUHpTq+CJrJCvhZzXWntF7tsFMQCbaT6kHNlDY2+Ly46wN01t5/lz
X5y40XgXEevqt6Za95N2k+viqSrFPjUvLAOAB2O0HfqzHaO2wkcw9QC8eKu0eduE5a0dfMIOYVnZ
Qizwxw4Ql0h2mrZKovgy1kJsMtZOiQTdiDg3W/u87d1zUbjburybm/sAFJCl1OMsQTbm9t6qSIgM
nbOpn09lbj0C/L2MgnQ36tnFpKGVs0quhKFgXTONCs3sREsfm94AJIGWs0pXUkd5s/jVwI6jTAZk
Js48yw3PXVQkeRU92uKJJ+gwq2Zr9CDJxefEvTYivqd6T/B4jTZ1+B5r2ZWeDjdFb64HN2JQVTN2
N09k8VBoNSYwxz5YLvyTqj0CtDxNZHUbd8wZ2wrf/lljggJKyZkxrr2uvzcSubWGM9c86+wDFSVB
NXLaQX85drROlXPnasmpHmYQFJqNhb5WFuZOxO2GjLlHL0NoaRfB1ZQNN1gceCdd75PR7+vu2qq/
5ZOFt2irkO8i+95iWCLpufYH98RR9dbVm6NZJsByyC53vNFP96pEyINfljHwog/yVSk3LV4WB1+t
rakHItH2AChuZaFtmqo6amlODA84PXzDB8256sOa2yB2pReeACreDDMkRgVsvd835JTb0SNRcZdN
2zRQGjNsd/odPvtzLM1MXKxnA6Yl8XHDZi7gO/btZqzPbIc2sizg9DSwSGW1t0JAE1ur1+6a1vI7
wm/9MBldX1l4bj390vQUFIkO3W4TQ++L28Z3jGw7Gl8mF96NAyDSk9sZED+Pr9IdGJL9ndDDkFUh
gOQ2rzyYCKu2TA9ekp50ZiL9KgwO5K1/rSi7/w9757EcN5Zu61fpOOODDngzuIObQFomnUiKkiYI
ysHbjQ339PeDqk8EmczLjKrx6UFHdKtUSAAb2/z/Wt9iQg8L35XWDnnYoZ2hDcXDA9C5IYCn3q9p
/eA0rXPv2cUNwMxff/PCuD2acVpftx0id+GoV+Cibw1lPjZT5K3MQUmvEB+7txJlxMoBjbU1k/Rn
LPvbUMuPtodo2xUyvQqL+N6y0VdXmsbgcHYFf3VVg09bdZr+NSvnh87KX2TV3wjk/1dN3III6Up1
Z2Vaf+xq3fLtySxu0Giln6xC6HfDZGg3usq+Z23BtA8QSAYUuf0oeSK7CUGMiHD3dI22dRPMr971
4CUveY7CNKuL+aBrJCdFYhc60z0mynqbTtWTUmDzzOttnhUw3bZK5lq3YOX23YhyjiosjYE2tODp
D1derno7AgroNDYVJujkmTk/94vpAQQ1Msxkm6vVlZ66X5q4f6oWw0XcOk8tbKZg4GVlDoQj2chj
Ud4lhYUFOaE9T3YK1t5iPPR69XPo+x+zNB7jtr8q06HxwyjbuaV6ayoiXmma+qW26/ClxqTrx6Sj
U+hrNuOh7AM+85WI4pL8C33GFUa2T+71iIKXANtBts/swRtfLeC0DJq9Jgv+WbXHbo8RIdqjJL5O
5xdHj78ME/+UTjBVui2omRDCO+PdVX6qmb4uSEhJlHnrlc0QZJExbaaOdDLNym9KdMqaR268ndPo
7+cvqjR+KxTvVrPmiVUH8YYFEWOaPbZyJUfzqKnGMcvDR3bW37IhvPfq+KYvvS+DObwMnn7HXnxj
mN3PeNw3+ifoS2oQe8BjWJQeOQiW21RVFcQyvXoYYgUnXqUm26HC6BfXgMSUVNFWeL6oq42DwfSd
PxhULlnymwRrg7hpezwb5L41RGzxxHJavj4uynBT5Zq8pn/HNz11n0v6NEFv5uGxSFE6O9So4V1k
14nN+t27EYkgRHQFitn0v0yEDBtCngCSy9YO8hoKC0rC7uB08c/ShsHjZfMR+0Po2zOZAKkGa6rE
tQJI1MZaYU8qVCWt27gt1U1VdNTt0hrzGZk0BWU6qfGUXYfd0gzWykbZD7pLbAfMBDkqGF+VX+rx
a5OYx8iqFb/wwjvDQWZiROqB7cVC7HIflc67FXm7H5lGiKDatYIsFKCgtGrUmyj7jnMWKlAcybVu
TTfu0Dw0k4tHEIAvJC2F4wnwFqMuHtWsPCA2Ctw4bP2+gbdSG+VDM8bHuUw1JraOIBEqtvBDpUvC
eYqvoVMM56Z2xXjduWN+57bL7EmCguGnnWduKm0q74uE8xyen1q17kHJuiAF6y+dokTk3IAvSJVP
M7KAJ+CJyJwMr05V1jTsRsiQwvWY88aHpiu2TUFPBhjOM45/Z90L5fd/FxWKC6U3RijqgFzB20xq
Ma5cpaOepMh9oyD1jMx8NdbTtd7q30nfwcWk/5RsNM069PWk/KuC97/Hrf8iRPqj49ZTmXS/fv7r
/7Yv3/+1LpL2pfsl3py8lr/+H0Wm/W8DoTVHL5qYBLguncy/Tl6WhlYTPAI6bErotFk49Pzn5KXb
/1ZtkrY4kSFdoOfKv+4/Ck0oKBzGqLORY4kbD6733zl58e95fe7imig0KUdS8IWt/q6FZntF0eR4
7QN+S7/J0ELvk/BiSi/nxHdXWWqsVMuxFSIQ589flTtcY0iMupU6gUWI0JRqML4pUla7GHreUXMc
nGY9u0lqA8bnfEgvYdCXw+Orw+Vyk+QD8x8sB0haT5Et+ZwUVchqjCdWVfEwqRXQhtgIjLZ2/14Z
6z+XAk7DZfSlJvr2ToFQxbqucGqFg7kxi/lxWJaUImU3ODtIRHuF/kSnJ19fjb67v+7lI9nSnzs0
aZ7xEnnQxnK8fvWAMf8oFsI07jBOsU+HIE7rMOwvFOxPC+bLVXAK8Cxp/hAmcXJz5IXZsxtaVqAq
cXIky6v8pnBdwCZU6LHXyR8f39W7MisX5HtRSQSiT4555KTIC3GdIGJcL4GHkNjXOBruUfQiKJ1D
vWqDDgAJYctk8mzYntq/h7n4RuhNuakR/D5d+C3LIzwZRPwWmvbU7jG4nw4ikUyOo8Wo9ou+r1c6
tpVpTGCZ20EU9qFvzBgSq1Bck2Ws7emrYnqr7G8ATlheVXlJQXBmSL/5NfrbF+4WAhiLSf6qpehF
MFviRQ1ZJ9VKgCj5+M7PTBHWEjmNAcnErbfoxl+PrQ42yRBhmuDrEd5+bLKHvBb63xRf/HnTPJWF
408V+FQRB3JoCQjSedN8qQfatwZHuDTeZeh/L4zis4/u1aVOBhXBv+5op+yLVCeO/ciJF+xPDcBc
ZOt/8OQouJJvzNcCgurtk8OHgvWVGSmosUWuyY1trgYDFMzHV3l/P+hjFqUW+qmFfbX8+atvHwxr
Z9ZLTcIKDXVfFvO077McE7GU4h9cClWkRTIO8S40H95eCgTRFJYm9apiKLrPBZXy3ewW+meQee3f
bEFiSWJpM2l4LoI3wiveXqqTVdq0nlpDsXbqbVwBGyCBcLzwhpaq/tuPmldDC5d6/wKLw+7w5tmh
1BpVo9LoaKBY/GULIz2K2fZ81RbqdqC59j3VwR393Rf29qLLTPPqhcnRaQqSU+uAcrhL2aHpfTtV
OVlquWdfGOzvP97lVdE4ZhhadABP3ljVNCOmYBtWzkA5sxu95tCg574ggXy/MHgguP+MPnqAHOTe
3hG145xoTksEpaZoO0PUzm5RB3FcKXiMmmJdSNg589roGC/Nabq2yDhOBoeVj05stJoMZoFYa1XO
1eAvgfBX5E9Phya1wTmG0SUN8vsPjW94aaOyY6PneSr0dCqk0x7h2gH7e073ZVsc8qrtAjfV2gs3
eOaB2jQ1GZgQFVS0I28faBw3PcnOZBHidOtvK6uVD+qcuJjDx2Zjxp57SWZwZqlllUVsp7FvQTV7
SlwQEVxNvUlaslRIvtNFh81Np5OJQ33A7hImDXg5u2qtl9oxM1AlnezuPW1o7hOPRNwLE81JN5Bt
FJtbnjFTGjZDzIZv7z8hxs8p8q4NrNwI3dXY5Rpa9w6e1Couo+aTSKfCAVNla6Qvp3hGLqx5ZwYY
8zJzNo1tHsiSefb6E8UDT7kl5vrS60J62sQ55wMEp1xoLzL14n0jabb+zWnB5hiA53GZ90g4Wpot
r685uAPNsU5AntDKdC2Ae6yyylX8qSp/fXyl9y+bSxHtzFmde2MiP7lU3eFetgXuG5xRLfBSTPhb
kki9fWt3hsoJdDCptVOoItzbdBYNjbN3B1MenJwCRPDxr3n3WYF7VBfiyOITY7yfTFHk8Myd1BUM
MkVrrWDD0APItfixsar0wqLy7rPiUrRbF2nLMsxP2/bEiU+hYhVdUKsQ8FvATH6tROMTAChgC5N0
v3x8a+9mX66HyBMKNMkQtnUqKbUVbKttyIzRxp73IxtnbeN1rbL/+Cp/ntCbVYzLwEtxTXRmzPKn
rzPtwzCZrYHbAjx5pQFyReixgMg7fGm406jtr7NRilUKbWozkcdALXZMDkONqrtQsqihZxCZx9nt
kgsL7LknQO4AgmdM60R6n6x1tp73il3S01i0vofeMMbNjG/twu5xGa8nD4CJedkCcQkbbOjbTyeR
oRLl1iwCkuVrOFRol47JnEW0Mxqpbw1FTa/ReY+BXoXKzkogQFwYxO+0akTMmRzhF27NMm2fSvOj
Rsu0Kuypt2Ocw6hnh4TelRV2Xd26kjkUSSKewVJH7ghAma/hTgzEo7qZIO50brUdBaP0wrJ89rFY
2uLVXvbupzNKROK8A6KELyskL3ht1oRfsp9SyRdiMQPpD7cSCrdoN3qJSH2qNSW8MKm9m0h5LOgE
Pc6lNjvH0/0H3GW6jyTnBHWqEZ/F00DnMFHtd1Xv96y4I2N01i585n/EGm/HA9yihcKOnFtbjuJv
xwMEkFGJqnwIQsd4Ntubsuqu3VAJSgX6mKH4dKEJtCb+OZ6u0nkDR2ZvOD97AbMd4o4VdX4RzRfC
494/CcTebPyY6rAFUAd6+5tiTxtjFXlFYAH+OGaD0G9ErTV3NPaAkaUzITqTU3//eGp4P+ExJJGY
sJdAbIdY6u1Fp6YcJGhUNSiFQ+fj99LaGmt4rNDz/u6SiQoJiYBmsG7aJpPd20sVmBEkuqA5sNKk
vcfTJOGKl+VDlrfWLswT9zijKLggRH0/wpeLLroFmLxsypb7f7WV1kwCgRqXh0qEdhfEeklexSwE
wOfaKldF6Sa7ECEObVxPkjap1/OFuff94sV1SR2l3s/B9Q+s+PUPiGrbSon2JlcMZBBIyyG6CkEn
fh3aXL9wqfdTKUo+diQ6r5InfFpEq9N62Y/NUzDmVvizKMPkcymNrx8PmPf3gyyJ6g6f3+IjP43U
qwcZRbh1SbhTZfvQaFa9VrAA/8haIFIfX+r92ORSnAKQQS0aOnu531fvbpjidtRihPQacd17W5g1
ZFgtYc4WObntyYS64uMrvn+Cywqpqoj3WCtQmZ9ckfuqpNoBxEG0vQO5p1zrcI0uTHnnr/LnuPWX
6urkKipKbKPO+dCVbAy01Gr8OS2yzT+4F/bHi2RmMVCdfNmz7BNQOeSZ5Rp7l0KkgC3TaLww5s68
I43Vg+4RmnIbN9Pbe8mk2lNdA444YMDcV1Vj7wsF8jSpzUQ6EwF54dmdGX64O5m2F/QHpfGTc8+Y
ybRILK6HVVw5GKmiePSb89JZFeN4aXk8d3Mu8rvlLbHddk9mLJF3VJ2FIgOFAPoAYCZNueg3vcU7
Rk95YbSfGRWLkpp7YqZa1qa3T1KLMPo2k9sFTdt4nJk60yfsQO4+HhVnnt/yLWnQU0x6DerJ86tk
T4lSsWQA/vRXESZ4DRLja8eUtP0nF+KQxvmUAu2p+F2RbWtotSGDXjblp2YoI3+g3HUMZ/n3ZyRG
gwFdlnUc4djJWV9xiz5xQ1UGqqfVd0aF/lMBbPww1qNx4R2dxImhj8Mc9fpa+tuXNJvk1rsOx+6G
UNdj39Z56xsO6U+AVrXw3uhEDx1Y0TTh9147l2yj6rEj2dhh42dMooLgFBoQjjuLYEUQLHrX+aXW
L+knZTuWj4NS1r9aJEwArLJicshkhFQQfPxu3mmjl9sAQsXngythcZ+8vQ0ySABLK1Uf4G5R14Al
xLUE3PtlKrt2bXmFt3bCEDlDYc5koYok3BGOVP+Dobg8TMR85NK884jIiQPtpMNBrkyt2UY6+9wa
vDgOLc26cKkzH/Kyz2On4y4z+6nbbOrqCj/D0AdN3mTXJc7u0J8ipT62IFNXaNOJhfz4EZ+9Ii0F
a0GbMDhPBgrYLNvss64PTMome6wJctd6S+81kiHcuqyO7z6+4Jnpw2SjQn9nkV1q9un0MQtiLvRp
QEVQVYHrTRV4YvhiH1/lzG2Z6IR5ZX82Ad7y56+W5I6k2KlHwhA0aa0G6QCVGYxHu5vhitwqYpYX
rndupOJldi3Kr39ApCcjtUj11IZ6NAbRNPSLB1huYFaUGwKpqsepyZWXwhhSJaB0O9wnGN6+u5JN
0D/47tnDUaNnJaDsdCrHjqLKzo0IrLdqg19rs6zcQ5h0kBiYsTyOZh7fLgDNq0mPdb+yKxtJCFiV
QZlB/gEFuYNHAzYBriMZRVWxAcIeE0oWVQT18imu4JBIeIj6pcS9M9P90o9CvctOCl/uyXQ/cX5R
s4oshNqdEsAbtjLuvGLQ7kr4hT8+HhvnRiAjnk8arwc8n5Mh7w2RoqpgXwI1JrCQPMdm1YzWJfP5
2avwMWOLRapLt/HtCBwUz50Bv8Mv0epwl4OmPtReH18ad+8PY9QLTAz0HMWQ4ninD66E3sIWZAi0
IrJ/DjlGDR80hgdyA+PBnlw4D94yhd2nKYTH4TPbwgcRar7HkPpbHRxSVdmRbAhEi+4ss6/61USV
gxQltf/88XM/+1PZ7rNHMTGanR5xRkhlQMx47hQ55v1UJ8Uxj9rUj+Yw3ALvFIuwxvz+8UXPDixS
gTAtUrhC4P32NTRYJfrKq8ag6DK0V67uwyodVjBuLlmizr7wV1c6mXIEFU5QHlyJ2CuyPqY0v47n
fLhQCTl/P3ieaVtDxzpdEWVnw4Z12jGoXGThbSThnCfdzJepoz28MJ2cvSWShyh90ClGbv/24aXZ
gqIbmNTQ+gKxr7CttwSXXLilc1dZ6qZ48pdy/enutXFGFgxLjIEJCXOtTTGZ2fU4XVjozj2411c5
+R4zTRWNZtQMBM5xDyRe9UFHCMdn9ETDJRbEmbI0JbSlRMugw7N22vUYNHMCB9IR7TLJAUWUiwJQ
KcVw6KPCfR5aAnRHw22/jLWaP8GDITixk8mVSUCIfWmGWFaetyWkpZxnMv4RxC525LcvsQe5AKtZ
DMGkazkzPd6AQo2fyUtot7Fd/u6JZligSAd0rzO6wCTaTOC6Pv4Mz75jikXgMtloO87JCSWVYawS
mzcErdfUi20YsVsjiguHvJPQxD/b3qWvBZKFlZ+q+MmABbTvVjBchwAFv0NaYoSNh73rDWutcBGP
4kVIRASRcMrK74oLtx8HkPtFp6T3Qiacdmkffm7Qvf49J7sC5OfOYI7DELihCzy45QHQz6jXlU7i
/d9/wn+8n5ToSZU6rXdkGdsSWiEsBJPRrYaQ4O8Cv8n646ssX8npYELqtdQkOW1ap1ShVg5ubw3x
EKTs2WHYzUVmroal93Rvku9ZBr2X10eViA5jZYQLo/jj658bR/R54O9x1uV0ePIV07ONnDmyhqCK
veLQ9GlLRFXRfvr4Kmf6EHwpyKzYS/Ef87STozdxJjuXokdrTPFLDs0vCZxZKo9T71lXWgVM3R/T
XtwkVRn/sDJvjFcRLpxmP3ea8jzogiylMSSDI0iKuMgvPIVzKynPdFEUYIdFiPb2k26yRh2zXh0o
ZpDaUkTqtFKHzrmbXbfY2ZVVrUyzsB4/fijLPHH66pd9JbgNk9PCaScximSiI85mHqnyZJ3E4k4q
ZH5L2wLirFzYK5x7zw5PnjYEu2pTPZm09EraozrxudAw1g9G43YrNbXkP1h50CsS8MxwRuW2fL6v
Tgm9BomrSHiOxghyviuLu7nr24ePn9u5T8axF4Ylyi+qhCcvKzEnACkq/YHcMcTnsPM04O2zOJRK
230LFdMjSskgHUodLvGczr0xoBpU1rC/04hdHvKr26NB16cwIjGJRUpEHZLM4KZWiLcp7EwjoVst
sqeP7/Xsa6OBZFOSRGllncx3DWasBfNBZsdAnptlZCYJoUm6+fgq52ZV7gglHdEKFmXQt/eVxC2k
8EQbgzAstBtDjN6BVky3V7vskmX43Mtz0T0hbKVEhMD07aXy1rQVS8Mv4EbGcJN5uvkUOl25G9tI
WRe89n2kJMMXtObGP3iU6BjwJSLVg7Fz8gXUqiPokBJ/UhigfhMYZiRxleaFXs65F0ZNg3oUJyGH
w+fb+5vz1E763GCiE3EVFN5QGKtBr0hH+/iVnb8O6l+iVnht7/CpLMKlXXMunb1Rw7zlEd091U3w
8VXOzYs0LdlIouDhoZ08MzLBLK01R0KtzHC4lgmhZVis4Za0qocRgDA0JQhhFV/QuJw9/OOfB/DE
IYzW/8koqcHRd6rG3nKQpjpgr2qcu7CbxBOTo70L+7HfCySg27lK+9sB1PtdPjcXkORn95wL9om6
CpUcCixvX6VJ/FGljXwV+RDqG+Ja+21vkzKYijDZEhZCaIA+G185Jwhg0gKEQpR21l2Up5fwTOde
9utfcjLjpaVt11k8s6G3a3mllbG+IaW7udAqP3MVNOOsDdQMKO2fbgWsujOjxKrYXs99hjkvMsi4
GvNau/B2z1yHPSu7Z+r57ApOG791oel1ITpyw2JRHMe06rct3Z0L27czQ5cmr05jjNWV1tjJUlSq
ZdNaRqwF+ABbJk17+lHgu9y26HNoAkZWvNLRO2w//mA8xsTJms5wNSnHgRYE8nb6pvS4KYlY0BDK
xPo90OF44+na6Gc6XEWSQ9rDnI4YkUJS7uasri/hmc7M5MhkqDouECMkQyd33cYtCdBECgTEOKh3
BQehtUNs4oMzKL8/vtOzV6IotvCbly7nydcB7B0iujsjCRLudNWYslnPWaM8qEZ3ac04M2BQypDQ
ujRzwRScXCoZUlA3iasFE/Ky1Yhf2tcr4gA/vqEzKxNkTw+BhU0thfrP28/dba2wbS1TC6LGQcnk
2SJ+jlJX1kFYKqCmiUaMb2LdEuYmKktw6x9f/twW+c31l6H1anNhZwAPOy/RCaxp2t9qIeVtb+qE
kCZe2JNLhDPMkEOxNhVHYBnAL7v1Qtv8rCfKlRt26yqB/YtXSPz4+IedffrgsBZd4zIVnvwu8GJz
WlGkDeKqWPIfpzwA+qxfuP2/ZDBvPx323ShROIfQMuco9Pb+VUcOniIiwtyUGYa8M83Nl9nAUazN
X42p9InLhapm9S79MYLO4sfKgaYNmCL2UAHLsLyJFBoquEYJfduRgtZZjzJpleiW2ai8HiXpdpwY
e5MgmyZycY4VXtytJnd07X1k6Gm9IVnViQIbc2S9qbLG+xaONTCzAqQm9mtA01cZGONpN89y4lDf
CT06FnE8IT0kNxUDYgnum3+cJBwS6FBU8aQibC1JOyIgUXEhg6jWI4HGRWg2XkRXeGttyDGGaaWZ
u2tvCqPjZNXz01CB1YCDOnP90W28FM+riZ3XhQ3bHbJhgkeSYLEoaWJkCsFJA/BpaL8O9TKIyEO0
mmRY6AHEjuprSwSWvistIyk3QqOs5sd1ajnrtkdsg9de1O4216YspiNTLS6UeDDsbT+kzjZ1cBge
8O2JCcN56DYoD2lXXQlD4A5Ev4Pbrjdr+yEcsbcEJgFbyqpyvWTwKyrhmU9UsZU9GVEyWk+ZK+Z7
3RqIgdPycTZWnLuUZhMT7DOt2BY6I7mSevKsU2zADGT0zXXVKDgRrT8MaKeFf47sH6NnUld+TvTO
Q0npIkPfPjXKQenZLxEqJ+ddbYYWNslo8ojlJYrH8a2IiMerXJfgAJJeiE+CfLkOWFZGuTrqaChv
cwloxS/C0DmmtoO71gxnfdyKZFSfoRmk06qzMuMmgci+UNCZ6/cUftIls0cXum+PcU5uJ5YifVMg
6y+C0JDNlWeE6OuyOJ/jwJMOEGUt7J1m12NLlrcAuJXPmOP7L+0EpN53BroGV64s7e8TI/bFdsvh
toVrfuUWc0H7WR2wtyuYpjdZnw6PqllAVE7Ndjg4lYvDA42N1hErU3Wdx9daEAQxgQW/UTvhKbsh
8aLxq3RdnIHptAQwDV3XK/x3XqRkrKjG77E0lXilELa57ZVW+V0llFxWWGvSYQNzjxGrlvn0icky
93CJz8WzVZS5siojiiU+BcH4W5rW7t4gG+pXJdrkDnJyn96GkWM+Z0mTdkhuTE1fDXEcqwFUoSXY
0C1Q6hZeh5d3wJcu9oUziXaVW1PyXPYq8Ud8D2F1N+qzkgWupAPkz17S/rScuAK2n5eEj4VO3X/r
kniod02Hw3ftAMV9hiE/9FtNt0PQ+I00bkn5IcrHYcRuYvQ0uLNzbxar2Jz4KPuyKOTazLxaXTst
SQO+rszebRbleHGVkB+SYE2KiMGqewzuYOl/thx1bsAt9d8jwmoVn0zKBFewm5nPCWr+aOU6NYyS
LE6TLBjRoLRrtFKau/eUrFODxHPZ0JWegltUiDm50/mWI+KAkKT4pGzYmu+GY0lud5qXe89MTHOV
1KVBO6rFDr1qbR1yTj42eGf1KM3FPdk/NJCJIZBm0GBnJSvItfr02tYVuHfJ3OKEha2PYVmBNRKt
GmHEbcDRpfyiDyqkQEmwb7qdvJavU1djF6KH6EPgBIMtWyioicwDivK4SJIy7BB2eUZ5P46u9aDE
Q6NvmnxuiyVnhEzLOc4IDS2kaEghQINL1PaiQF6h0lfuNavKBogALVQFWmH2fCh6UWK+LZrBQ/Mr
LeEUJNqOSqiJ78jkylG5V5VhtudVpxpwIJ6qMXPthPsPdVpr/102+OxIwTCDHvjADbUv78FiKnq0
9JbkqZ5c3bWd2PkhbQB4RGQmrXSylfy2cfQn4EQpf+yJ9skJy5oRlVfKf6yx/1/E9ztBqIvWg84S
bgEK9AhojLcrXYS4sV8ib4PUjh54XGSbaoTKZS2RtFUfsjEtWxJBwwyiS5oRyEfKFRml3cozmWxq
KZ7+rPD/69XFq6u/2uwEL93Lv36VXdJNS97L//mvBzD8L2/Nufzzf5lzTf3fFPlpBKKE/ysV5X/M
uQCTwLwtB0JKQORjLjui/8EiOf9e3KSLipMaJ1Ibds3/MedCTOKPFvcCaK8FX/m3zLnsiPhlr48a
C28N2dWC2qQnwuVO9ktCWu0I8V7H860U+B6NjE8iDlXjF9MzLfPSKPQUlAconRfQt2Q8myKVG8ON
0mqTM58TEV13MGdCGzPBCiBgMa6LaiS9MCvUsvDJIbKdqyFTVJ0wxNr94Y545DcjkSAznn3qucrB
kwo5935s9Ym1N9QwfMIik5HG17cqwIyO3GcAPmQQOkQgSMAMBYbNRmuS9aR1TfnDhjfvEknfupSf
N1rndWVJaLljyofE6UaTbQ+w9G6tdwSJOKzTVVT8Nop2WDBJ7G3WzOfduCtyR4pPY9iwBwJnQJ5x
07b6WJDvm43Wb0OTEA18vZNjdi29sVXvXD657yllTK1ZWSyEhDrLsUy7zw155uXeZoepb6cOhQ/T
LqgkH+hEywZbQcmK7YSww/RbFI3TI7OmuG0k8cDoO5j6x2jnlFr8Qyj2Z3aiN11E9kg0Wkc9h1Kk
qovS/pdM4vsmH0iQEGXOzCcbrEqNphIBCE3PTatrvJvD0xyzBDauaI+LiHdtocxmjYQV4czPYWby
TJO6uRYZeb9pdBV13cs43Ew1jDyyXDL8pxmRj/6SzLtP6jRGLxc7n+zOOnpR6du6ezRzMns7c+eQ
aNMI1h/OpJ/ZeF/XPGH9Wimq5jC04naeYrMPpkklxXeI74eoTEnAmbEDVZ08jKO4wXZrbYRjMsdb
kvVznLIvs1mNN3ZsmTeIz45qJ72SgYEWYkeS58PAj1xpMvpsI0PatbGS3RcE9qz6Cb5e5IW7aGjb
bQFlighWl0drmk+d0tY+zgkESnocbnswoaumCw95mrb8RaFfZ2Nue7sEv+OR/LoHbNiB3haf66wj
xcdjCcraJXrZJuq78cmeiZ/6Vq8ONhHIpHg2brxqovhK9X7ZjhsFcIQcQFrJnPvZ0B4H1olodsBL
KPp6CA+VO91EpZ1a6wpl0WMVeQrZWWqUtYFGajJZtFSF3aLeERX4KTGByjssK5u+HW8Sh+gjj7dP
LGJ10xtq7fPugzj1/KqNq51lT5/IX9k5dUI6/NyV8PbMJy0fNkUEg6sIi+GuJVp8VRWa6WsxNCUy
Pyt20Ua7t7K6nwgXneR1Tsub/3M6xLmcr/DvGxsh+S9HQOtYEc9D04G8w73aUPglyHvlTaB8fDbY
37WyC/SySb63Y2bWvhenP51aZrXfmfOLEJZx7AZKdIux/5BgLLly7Nq8thOY02Y27urQaPKVJxsB
a2nWUb2EZr2a66HdQOIlOK0wrnFs2ys7VcJrIck41IvJCrgr705PIrNfe6lmVxtTjC+Zlv8cDA3/
dkeF2nT1vNyZlTIdq77WtuyLxgSyIH+7gYpBsVxV1gNkDf3gRHoXbWc7JvipMC2OaN0+JZJlXUpd
iza6kQoQUmWznYre4mMrpWQmcPXGpbI6GeyosqiXx8FI0+K2aJTfmiJvRVz/JpddFz47ENu4m6ru
UYy9G8Tx+Jg5de1rcl7FXfekEqHju8y1R9UKD1FrfpkcNsvfC4PAJEgnq9YlhU6jxpm4aqGutLA0
fgivq+g/le7NqLTeNcYo2mJMhVni5T1h2sqdaceHNqlvklKYV8znK1nn5m2ONmqVuYpkRiNMTsX9
yz6etxnZkpXA0H6XaeUFcJKyFWerX+1QhL/b2PmWe8ra6Nk+egYFllmt3Q2Jdc9hP11rmarsx66Y
n6hgwW4JvWaf9sZNhbki82POi2xa6yJ7wT5T3kYlnnbNKpKgNctdVqZ3hgK/LotakJmZ2216R9HI
ptQYWbJy/S5roZMmbKd1zwKiZLUQ9oYrLZ2vhdkba74n/ojO1bPWgLcxPRGzZ4waWoYOkrqQv0ju
UvXgdCHkUZX/IXYZSey+h3aXyLrBH3DrGmZt3WQslvs67ERg27E77OqGKcOmLEaUKrTo3sIxyoIR
VXQiMfQ/hEb8lUz4L45VOcfJ+9yVza5ygRL1TQ0VUBwR2fhTOu+lZ8svRRqqK8eT+7I9WvN+5EzW
581t1kyspoNofMNi7FfNZ04I3VUUjq6Pks9bxySgjqDqybb9wUwnV2kcWdcjbZFPxmhGP43+V17n
awpWPEFFiOwuYXKYsvze66iLa+O2C7Mjrbg4UOvmNsFVvsoL2JqWaD5NXnnMY+OT7b7UndUfI8Jy
OZdSGwlvm0Zcq5UUO2UqoPZUTb4xtbj67kXytnYs0EPaddHhEEvz+0zfq8q4GfNk1YQHDQ/MaJTs
A6ogVodrJZHHCI8+alblaZqsG7tWbpsuLvyobPeFHv1i8h2iPYHAqKWs+DYhhnrTeunRVX7X2j0Z
SitH5Bs2B8+9RyQL8VY1vW5v7dVw5p0k25pFkieUVLMfNfNkVT/qxnd3SFd9bJL681PWSB7H6pa9
wQZijq+212ECJYBKT11Gj4nJygce35PdKqVvJ4TmQ6nY2d1NC01PaZ8buU/0dCdZqj0RUv/+5dqK
j8bXtx0lkBhr83TYFaW8sWcmn2/goX3JjOKQ5tTbWKZA5jnmNZ/sHfvJJcB+lbTurpkBvUlSbEsm
4yQNMtBcUdIfhD7uOpSvtvMDB8ytmxh3cVGts8b1C0RbDgC6QvmKhqUwTNhujcoBMMXw23vXhVxm
xecsdwIbpBwncN382ao685Se3Mk+5nlFh5GkLL+d7XUbGr6lEKulNEd0BMRiRZC4WLQh9hNM45ux
CT1M38SLVXr0bms39EVW7KR914iYhLyo0rJVnOrXZSVhCQ0eY0XV6/vUy9iLsEcm1M4iC9dO3Rbt
KZFFaljsZwPMZEmEkbGNcxFoNaMln37UVdQfBvn/2DuT5caRLF2/S++RhskxbAGQFEVRcygkbWAx
CZNjHh1P3x8i0/pmKKNTVnfdVquqSiVIp8P9nP/8gywieu8DE/GbeQGBc1oD+NJvGq5hJDp3a6uZ
R2HPWFFqIrtIFHWpN4I99P25ZsLCAGR47pVtHfOmdrPAcdcKf7wYbZE5Z/clcqk0ry8mYppwJVtv
TK8/GfiOgaV2lqciEwxmChAvcETWxb2wyuZpsfzpwkn4BUiHa8hmbkuwsDcyBm99fzkm/Ekw2340
l+VDQiVCWrkYL8gEycJUGfuy6E5YEjjB3KgrUJiH1pI6Q7Mm4P07SnmgAbWG0J6R2s1NKIrqmcjb
9HKee3a3HePG1jmUPbmOQ65npl9S0zm6bv65TghCJ4H6IVbpLs38A4lugXKx8BTy0eTJVQdAqDkI
FEzvyc7GyFeAAat5bQ93rbnteEtGDXmDWeWG3MVRqWUoD9WVkemK35eFAdHLj6kL61ufwrLxLrKs
VpBth11Mcawy4pZnNmu2XEgHrzKpD2hCx90MOSUlN6zR9Gcro9ZcjChWzUNp19f5omasKK1Pvd59
3v7K6eQTFIuHLNdefVGc3Wm41wz9bdCmT7Pf5kFHSRBsQPfQQoAZqKRu1rl6aFQMmJCDp7VnXRqX
mlVeupnBXa8ngb6YD4bdf1rI4rPqrz1ud2BMLEdennTpsAOcV6NfXvxxfvE69wy3b+eslRVki7/X
zORQZc2npY6vbZwER2wt9/nolzQjlYC8oFufZlesIQBRvGNwpvhbiI5CXwJt0jMyAAt5NDN756Zr
qGtjCozYoDcrE8EPuXqBWJM9TUEWtstyAIZ4HaasO5FX1l7EHVayVPTtrHZSZbtxaHeDJe+S+NKv
rBfgHtxAm92wJLsyTimRUKAQOb/D58Lf57V3mVSABmWDL51PgOFIO5WnL+S3Kmalqr+oGv0LYH60
kGtIYHbkcTrm8QSg6URp/5YO9iW0rkhr/S9urz36sftIvO3BqY2gKjejO2f5KopTrJmAoA36LtNI
oyr1b5wcqWzpb9Dmesp9cvxWIS61uchPzkJ1bYvmAu4Sp5BFpYyLU0HGtiWe9Vk/AJHvTLPcu3Pj
XqY1WZeuus/c7Gj09vWaVlcx4T0xlQqnzK7t61dZOLuGm33W853p9pE7TaEn5FUTi8t0vdnYk679
DDd+Zw1vSa3txrW6yxQRvs2InX1H8TdEC2tkVzfMUxD9DVihUBnHM1VVot+tpnMhxHRhc7sVGMYD
x0V6mb+SKH/WnM3d8satlodWpGcsCAMj+TJTT0aL8veJ45yLdIryYX6qJ1DLVHJ7rIVWPDbK436w
mECEfXJNjlUSxpn25ljLzvSAxaZu3cd9ok6OsQgZSeYHOs1LK78ViW+PV7ErKPNgb9PhxF2v6IYs
L//sMk3kILQXavFxreNvMgX+QjU8Lut9WvtyCcFAcXN1rZiuZy2V/sPtc/ObMQ/JfZdWNl/cyJwv
adOVr77el3g0yqF8I/2dY73Nc66X0vLVAwQb1yKyVKn2nM5+frSGRjFDTVRVoG4Rbc/Jjw/hZqJo
3JBYkmiBEkbvhLljdThoxUP3RadHpMpLPRR7bpzYWlCgJ2Y2ICe1tVoJ0xh2Q/oqocXTlNidfmkJ
NTm4/Y0Ot7U0Sbzz8i1AsmzHIdm71uiSPYemzXU6nYGQqEj+NFPj2nGW+rO1KgxczVR/tVo/ATYr
dXp+LBANptiaUt0OO9VdCoUnj6zUZlzvlQK+PlhmXfBPaJitkvYQ7ypk6c2pYnGpriYssyMNfeen
pF9djm4xJtciI9E4Gi2DEnAWqnu2y9FpiGmUcRqZ1thv4HyWoJqflyGK2zy75oPNj4k2NlezqVlY
JLar+1C6LpuGaKniMV+a4pGRk/i0+vH8xjAEF5hV73xJc1cVWcjQDMUKLhN0FjNUrioQUuTVvrUx
WGEeapMcveIUSNIJ80vciyaBi4PLgeGG9kS7SaPcOfcx5o2PXr5OnCxqInDUaMSsXeW9D6luWFzh
7Hv83TteOqiIO2utFi/a7E4xfoX4emPbjeTtH0f3xmvlAszU1OOJyhIi+Gq4Yx2Su8SMw/aU3M7x
WQwBLtD5A+M4bF9INRQrFf8Wsdtjy/0lK0rtCacJlRykW2T6wwx4vp16tv4y44ogwp50HESn2vqt
zoRkAxboAJkK6hUGGLMyuj8nkf+Hhv7XT2LX/24UTyJV9eMXOPTnH/wJh2ou3oJwQzb21JYA85PZ
9KdZoWaIP3T4ThYmk/gsoA/6HzzUwJGQLQPpEz4JjOlNbv8XHur+sbF7CAHTUecJ/h/rPzErfEdU
hhiw/ZvIudhEKMjM9XfEh5yrcrTK9Kx1c/dlkROqw8zzph/5sDZOpGNDd8sJZdYRKHs87vrSnepT
VuX5VzSlpToWQz9/lCf1K6Pgz8+EIBu+8k9C2HuiOOyyVjcXeV7VVhZJTRAIryQNuB0Xr76fzJ8w
FfaZbo6G8cE4fSNm/b9h+l+PBhNkLeCXivcqDckhw5AxP1dNru0TvxJX9PpZoJmZfjsoI/36N9j8
9s9/8d9NBn/3uI0DAuJNUob7XolplZDvXZmfPVti1ZymZBHnbVa9xl7dRpNbut///Xm/kk/+/Hp/
f96Gjf+NK8Gw1ulGnmeYa4pRht4cnZZGn3Mt3f37k35lP/z1JKY1SA6IOIEg/euT4Hg2tVqLsyar
4Zxjtn3MUzV9QBr83UZBRO0jqt98Pd8/ROtzHz59dq69sT5wKhtvHX5LVyrH3N6Mh/br2Dow/aVj
fvDtthnB+22C0InXhaeiFHm3jn2x6hV8pXOCuR+Tpcq28Difk3tvFd59tYzTaQH3DsvC0e4hn7du
8P+xuqiE2aJYVKIh+3V1fZeht9B5flHru6bL5kMyt38d6P/rvO03m3NzVxV8UZ7ivRdIFsIb8qFO
z5mXiW+jrrSDoa/53VIU6dkkJ/j237/TO97gzy2zcciZ4/I4wLl3RCJz8QhhF8k5ByE5dUujPdeQ
Gm5r3YrvPAioL74q+4MiEz2AqaH3e5fXxg1BD9T+3z/Kb14TXsftP7yWiG3f/bxTNXFqxsl5GKUR
DkCEXNx9FZDL+ZEr12+ehHgKNjZePdhD6Ntr9LcXcuy0oirhTUygrc/wa/MjuTAOPXueX/z7d3rH
Df25vJD6BMg9ZCSUC++Wl8EwD8qtq0zPjMeBpXwlXMb72mBBPV5SnztPbozPOwANqGSsMe4Bpmvm
D9ihv3lzmO/xbSGh29x875Z2EZmoGse4MhsShwKm1Cps0tE+N0xQkAOt61kZSfm0KuwWS2n3H3A1
f7On4Rhuwz9Curhat9/jb+uNIDF3sUy6qpPCuzCVP+wLmbpRXqhuHxtVcvzPFx07BGzPiGCkKnhP
ax59O+XiNa+Q0bVMv7pClOHo+rUNhccdnxnHLVcdaXSfM80zLjRQ7M/EcX8UrvW7Rf/7p3i3yzjo
Y/w4zatuGZobU6nk2ofqH2q56dzpotfvqlxN2JNBCBssP/1g5/3mKkCRjBZ4IwdiMPjuKnCqIs3m
1bgaFjz3i8EUF0SY0mD/+1L/5k3a6JSbt4bLhWq/oz4P8Lv0pjGutFgHgBGTeQBK1cMe0OsDhxzj
d4/CSsMiZhyJM+XYr5vIheeroRy78qs1d0ixV0TlYHw67GFeeRj7pUl3Vno/A44qM6rsvrgSudai
Ji5F++jOdQ29orWuF4yZgQhE532k+9ve5Xf308YQxkAHf7DNvuLXT+hV4P22WK6MplNXDCLtnVH5
kunQ7BxUki73q9slP2KYgB9t+O3f/OuTccpAcog1EuWT8ZPD8bcXDGagNmGbfiInvLjBoyiPkswe
d87k9AddyDlMXSTdvIUkqVSZuuMzlMcKxfrWnBLD3eje/EGV8JuTD7Itlt8wmgkhxgDy19WwlnFG
pCpOU1fLfQxd7JyUmf+QlY0ZOW5Kk++644VvqClajdnYk3jykeT4N5cb9AaLIb7rOLCMqdp/OXjy
tF39unJPmpWBxhqre2UmcXwt+k6LOuFW96jj7cOS5+blYk9dWFYWoHhN4sO/vya/2bw/VwKnTxYD
B7F3b2M+LhbIg00cR59/JwKuiRKxHI2icqJxUpJxaon/RjJ07YXV6tlbY8XWs90h3jZSi0w+3XGC
asIBDC8K+6M36ze7B0eXn52SSdn4/s0ySKnc1LknwRxTC/0xFdFIEPbRHJfx3JZfYp3Qb4qsCsLk
FO8UJ26IP0R9imusX0iXmxSN2v+0cr+p0H/TIGHNDb0KvTgW1Y77br0Se1i0Qukna8QTL7Dcsrld
s55520DtkTSNZFzUdyHOwIDPSx14Xu0fY4KS7tIuSa0PKpPf7WU+jqAz5Gek/nzH6W7mPs9S1zol
DAcPHbMhI8DziTCZpYPyXA/No22r+n6BghjZTXWtWdw1/74k/zxcWBFs8resdE7A9zqyccA0vZ/N
E3NSd59lcgg8SPPkNZGs9TIqpzvOWzgvVJ8PLpJ3BLCthNls0k1EXdS+W7/660uUVfaoS9c45VXf
Aj4O2QFDCHcP7qffAdgYr8bidT8wlOVALvQsZp4oj24Oac5keaISnuQHZ8s/10JQRKD2xJ5+Szl8
d7TISlvibs1PWV2vX/TOYKuuCptch9gIptyDo5gsUeJdOHH3kdXHP+9VJGfQdFH0UVxw8/26GjAG
7cLy85NnNPn9MKfqUIH9ff33H/sdvX5bc56CfMDgDN2yFd9VTCIbGrNd09Pqqpqc+H46dvhbAsZO
YLWDa0OJsqE7yziL4mKBiyoQiCnMhNH/jNb6Ug82I/jKa/8zBfBfH8zRSZxGyw0i8m4zwCOVTscH
Y3XMi6U2yuvS9rN9vJhJ6FVQorFbrUJe2qd/X5FtWX+94TC5oH5lJxIo8Q9VRTFYXlqV2qXnFJ6M
ltrrhrCZpwqMdKybbFM9JWw4DN4/6vp+tnXvH41onW4XF8Z/EiCHLYRwXdJTx3D9ymo1PSjnbAhF
bjz1dcEMyDHaXbkud8nUOqd57sReaKrfa7QTQaN1xW3XllmI2d3w4NrtjW9U6x1YYXcuW2YE7ZR8
6/TxcZxziwE2ZrVV0/ph1/XazuG/flAr/LMWx6TCsrkPNzonx+uv+9ftMsmZ6l6a7fZ+SPgr0ZrG
1qETrV/vLHNN7v79l/vnC7M90GPL0IBAZX33wrBdSnO1ncvF9RMC7yAlFEX7kR7lN9+Kt/KnTZTY
Opx3D9GzvFlJVLjE0yq+nVy7jCHHJHmoDEOqYF5T7eHfv9U/q1GXQg8RNi/odh6/e0ErCFZUHd3l
oDb1DXSanUwNZ4/E4SOtCaXKu70PRkXJC1zI74Yk9H0oRlvJccmlszPXwh72LRO7mlmNXn3WKwep
iZdN0DWcuFw/mw0nF6wlrTN37myRx+f0sYM5oEHJy2idgfcMu+mCMU0HpwldyrgbHZXfGDMZ0lFe
eQ7ANgnyx7JX9fexXssf2oJ1xoOyzWIN7bGJm7BvpfWEMWRxNVmD/61ve4V2xEibL8ZiY/8+mA6U
JdtLxQzvzJPfumaEmNZgIDwHCO/zazwg15GeF5b/3hzNsgi7pRQ7Hx+vBA2GlN+GxFyvmInPeLF7
TKeCjESImAsXgRpza1ncuvoKM8jBu+0bL3/3BoubOWTN2I1/di66YJSjfOvx4MFQ01LOj9rN8/tN
CvvWV4t5Z2UzZEbGS+4cJlhVfa0GY4uQKlb4oi7w1Ze8dqAqTJoev9qlgWKmrqS0opgJ36kq7OJu
lLL3YMnZ2iMggJkeYimhYecQnZbTmtu4uXf4HhFeBrsTfUzsj4xu4pzFQ0QfDM0InQqeYWjmrYad
mml9GmqsQIN0cXx2cKOIh4OBNRiHulG5s5dp99kcR4LGfKKw2z38m7bdtSRErwHkMDhRasjhaZpO
l6HwHmPYpJi1XuqTdJ67CmZLZHFResFQVvxJ3a++HeoZPJjAGJKGYTT+VKdas9csGkF7+3DQJQZw
corJyCU+c6RxwnMI83Llp0FfcRVGvQVBqe9LqwyGNk21qLbIqQlFK+Kbspu2RGAo721UYOJ8a8el
lh66fJoviaKakBIxt0ugd2bQy4qm4/O0OmKdXewkog7TomiWvYhzz40yy+nzYOzT6gD90vsmcubZ
TBEH9lZvZUx3fFlNT7wMWh0sulBQGgW5Wjurs9XR6q3yhbLKbALOn/jrKNLth6mYcgUlke3H0XS7
J47GBQaaWqzHEjrkc9q3C57T/WJ9dypu20CkrX3fSSz+onioYTAQU7EoVlJfN7yqEgV7VMEX1W3t
xcOxbtiNBdHvYePI+SSZQokDg3X4V90wtcVFMnV+dpnhhpYFabFxRTUUQWsQDxiIBzpZdd8aJ0NC
R5BWZTLUJZU8mwsULI2LwUkguyTzo6ReG5Q6WlqJoGcLjSc7z+rskOQuBbpv1m1FKNti1YHqxCzD
uCspl0qmpWXY4EQtYQEh4YsggEGqLBrmsyhkiukrE3SXYC/Iu6/uKiyiHRRckb3fTcmVzdDt4C+O
XgS1GOKX2C8LDxFYIm8aSsI0zGB7Oox8U/vKkrAyYC4K8h4NrA9R0CunhhKnZ95uVVpZwo+oulPd
FGsbwvRKpx0cw/ir7SR5s7MK3SuipOtrAbGq1IYLs26Gl9jzcobezO3uxWKaMmzjbBoCi4VMgAW8
+KlqkHOEbVG3jPdmqIKRtDOOm3ge2yLqWosCSqJO9OAmQ2mMhmwaC2otvYba2ztuuePC9L81CsH5
TsKldqH+uKV3VahGswLV1mjBckz9r7U15+Sx48b7mrR2SiEENP5tdQvzstRb79HKUekEBjtSh1xY
aOXBQK/V7brWmfqwKBLThYfZ9A+Ok7nIWzpggmAg4NICLKs4p2U7QkF2m63MRnc2EhFawB1ESlch
Ayty6pLRqNT1WmrrJ8vrOXySySwvIFyuHl0d5EE3s4UKZ9sh6NYRaFPyeKG9chSFdpgrjl8ivPvp
PCoN39C2qes7x0ITFbiLP3/WjWl+QZdinlkpWCMQE/NP/ADTfRK7+oOZScLvvLKaFK7TlV7v6hIe
6M5zcr9FS4OoMFh8xsN7M8ncB5+e1oVkyCwhJK7EvELnukJ+oQALBgIAR0ifvlEGhTCgSnodROWo
zuYWzdPkrdh/29ws4TzH1nfhzdnZyisSbBXfEIMhbU0fMDBtPvfZan6d9Hr5trhMvXdOqpWf3DHm
IMo7/0lz7Pk6QShoBQlpwc4O4YEDrdFOYNJn5TTEoVStaPYDPOE7PRUNKgHp88v47iKcsGtsn18j
6Q0y8Hhjb2vPHLgABzlfZL6VfzbtyfgBIBvfSoZpKnD0xbmvYw60sF1Xl+kalfaVzPnlIrtbM/dA
cU+Y1zSv3JWEzMcJc3W9fZt1asQLzt6pxqHBGPNd40kHf5kBBlwwsSlriFNdUV/2QszP/tw7Yjdl
kyuPOnjQcwsHbop4r0bi9uAxdyflpRjaaK7Yae1IfqicywSx2+rnPpKeSn4i/xNiaIrO6Qbdo5Rw
FJqkRBGgD0bobG66YYkQjk0/KuOK0gXYPteWpgtnpXF2C5F2mxAVFVqAC1L9Y2FwUxEoy70bKuzC
x9DthD8dG5QaKM0pJzCpKG6ymdHKD+FM44XBjTMGla5X8PYHy4TDm1l1G9pG7d10dp1BirMSjnSc
Kq1XWyuLNqIkWuuwrSxVREXuTC9F52RHPHmqKWgtrLzDZTK0+0qWcG2UaRbfPaZl5Pyisxv3nsTF
BemB0cUhmpTxnp57hYgK30lDzCTKb70zLfPedrupP89KKOuYEHdzgZKrNwLmq7bFgSbFt3SNk+th
dZpvc9aR+DtVY3Fnl672tbb8ZAJQqewy6rVNcoLYAAzIsKU9QBZrWw4cP3+wnGG5RkeZMNOiaudS
GAfYTV2cwExZW0lMFj3JeokEdNY+l7VYigNafXi9hPJUbVBVXdwHs8Bl5mxw/lAZElDd3yLPmfTQ
0mCSQEsja3aOFnYU+ad5Ja1d0Qy6SZAnWxNDhRyWVQqBAvavv45PTh1TWUxt1gClMZTaSUd0z32L
7CRKIIgQHuw66edM75zvTjwTqFtNm7RlWTLzuz26851gWOgFqSkNqE5E+tyhscCHtsCtC385BQ8m
sCpWMIy9TTAsVjIvAxyvG2hHbkIsdOtB0SJ2Nb1SieM9rGuiHhTA66NlpLY44kyL/pjmy8dsWY+b
bOcNC+bYSTo1p0HPO7ycLBB/WxXqB2zQoYmGyRKPSw8d3sfoBYmd6XH+rWbsToGrN/FNyvRm3vvl
OMT3reggA8HbJmrbdESMBNSCYkukrddMYeXmPl55lNdnjVqBAOec7NJgIPfpzsUq/LXU2iEa/NU+
I7zrd40hh/RARc+ZAr/SywNMxs1rzZ8neFdohvSw4H95NWGILVG6OQntco7fsxin6XEVegnDXbd7
NKSzKu8k/O8DhwwJmblq7HWXILrPg9hM0brYhOH+wImtvG+km+4au2pRTydegS3ZvHJPWhyfc9hn
WumEdq7aFQay2/j7tRy0dG/L2TB2Jvl4K4Xu6L8Zfdt44RL3ZRGV9cTPp3xY2Ge/sM1kD7krccIK
ATyMBrhueBKssXio5CQ/NSl/tS+48u1w0vrhZUpzrQvsnkQp7AEStYbdkCkjBBwV33NV51+GbIGo
77j8JpFjeP1Xyl1fD/0eec9+UAPAz9RY/CZSeTXE0sF2n2sNYQZ805WY1LYUlGkTFftOTMDRO92J
k89kRxtnxsfr64Je7MkeKuvSk2OKr5g5q3u/7IgEqqd+PDgLZm7wj9aW8kdNGNgAm8YX1tQ/TnUO
1VXrSiPM8AiqD9DftV1F6WWdsQqjT3DzLL9AOeBdcd/aGKlmOlotyI3DSC2UTyUGYgw36vtm7abH
yk4g59JOEwTizcXwFZLq9KJkpe5LNpWMKn/ICU9fxrqKUAkNzgXHa0zppwx9kx7L9sQYhuBjH7iZ
X181HfLyxV6+d3JgO6Q20a9rwpfZNX0/vVjJBCkuNxLzO7T+gh29WM2+aVXMAltD/ICZAMqQpFfF
NRNp+eauObZZvrvaz8SCTOlOgzRlkgdfV+IyyxecuzQsBoi1dQvEUIkJPzuo246kba9piymArdYC
JvrL4ESIsDsbqZpwSCNPdXVl6/bIjpqI5N3HVUy28SrjMhJtnvwA0nKnkLvXIcRo0JZnp8tHWISz
Hr9JY4KKbakY5Ivz6GUbSlyng1LZkV9h3nG+VwkiBnN58jtebXQR5Y2XyJEkbyyz5yvL0+RDnNAB
X7itt6QRPGvnvBb4i5LU6CEYn1pl05SMyde06/UktIm2dyI/hdAR9HYi+tBHER96c5WPgWOW2u1o
2uuATIuuJqLJmd/WotMIc1eGJkMIIfMCUuG7L/ieGGcFbfy+n6RxK2OWBlfPorSD1on9537kkNg3
/eAawbTUpQwaJy21cE1G7Rm+kmq5qhl472dLL98KhPqPbU48erCObiYpl5B6Bq2Q2VaE4iMQ+mKT
TlmWRC7m5tRquxIDzmmvlaK6FB0T2n0nRirmss5UT4/kIupwUpsyu6+QUJ67RuTzzqmX1Q+HMfVf
bbOryOUo4wbpja/VN0mX+DVaZS+bIYt3zfXKGa/Bx87oKWtoji9DZ7VWKIfFq/dznXuP3ZB23d7A
v/zTT8Dm/4hy/8VY4G/Y1T9lw1/G79nPhN936uHtz/6K9hV/YAyKTRyumUzLzE2d+ydbzrL/2KBo
F/tQnNiNX9TD5h84NTPqxELZJN50C6/7iy1nEBWM0xdGApArGBn8R2Q5FBm/4F/ArpupFkkssHqw
4zTfD5kT5SbUVnByZWvU2iFOkvJHZvuzF1XUP5eLMLLI7NZVx/zARJxmWIN6Isa0NI4TE+AtBbGU
bxzP6iFJfOi7pj2gn/HM/GCma49gXwdzwTgiTgIcJ9qLxgY6JJoNnSt0zuS7IKrt6PXap2r1RNh5
enUySjVQQ+EG8TnLWxfpYaZ9j6Ek3ruEtu5nseQhC/1izZT63J9gER6IygWOS1Z/bLoi+bKY0nnh
uO2CNHPlvUfqNmf1UBRHxhgq5Ce54nMT287ranf0GqZ4w6WQ1lx2E9bmYwVLMHYIFtd6GxqzRW1l
iTwNOZ7AgKwYqyp0aSOdrJ+Sg9YPA6nsy8B1bwxrmR+btlwZSfYLksiikDoc47TLH7IkNaeDNS+q
idw+LoZzSsjWobZ6E04ZDXqAOgOS/OBmyydTjF11XONcntys7ykvHHmwkV0gt/DSBU8Ms5WflrTO
CLUyfDxQSNtsk/miwkCh+Fa0xAZMQTkVoyyfGDApfwJgI422PXjeaseP0+rhShOJpmmxLrSnaWyn
t5lCyDRyiN1eg9drCHk4NrQfhl9r463ZClFifu31ienvqiwea8a9JUh3o5+BGT1S/5I1z5LrTINN
nYZs7y3KOcKIfiwKOyS3zjfOuedRQ6/TSMGoj6heQrPSx+/zrCk+MDvoLHMGyce5RVMXTgKhwxXG
jsgOEVoxJtWMxfkcC4+btXe8FlP/dUkox2fP/zKOYjVATQr/RB8hhquGexkRxkIS+7iP06HU9xNR
ZhhFtOg2x9Ey5XmgPZjuHbuc2FolncYLHZbaiTUuqWzGbvI/+37hPXrAHcja8nTc60ga7lxn8aZ7
I9cqcZzjpuufZs1znmI6ve+pXln2TYsu9RUNdJUdVldbEFdltGjt4vtzyFUjbr3G2awdGm0rwdqy
SD/1M9DUAUceTHRnt5q/OZ0okrDQtUxFtXQ9YOE0UeAV2H2cYnNZ5xBeBAqVARzav5Tg0M8DVrPn
NjX65LSagLoYfJD2BtoAA23X4axEpEmVzDdeakzLxdQ0CicpBoN7y1XdXVOO5ieBHB5Xv6xVL9U4
8eyp8lLgcdxp9tNMQoQoPISBhoeQoloXelZYKtZjm6mYgpFQkE95upr5rq1VeuxqQsUgbzdJjAPP
3C67NWlnRoz4GM27zloTaidMkprLNC/a/qIvs3QJB2npVBwJLB/PiPU2WlZA5McqbVJ0pIq9iAVQ
a9g3XKRInHRFRBemRNIJNdQFSWTOXfMIPzRB8ellDqXvWKKCSVs3K3eQGad9Zpg4NcWl75e7oavB
XxvDSb9gfWtf1OQ74hllTPYeBKN4iUcr57quCFXuw9lAEIzJ8dyfkobiNgActn/Qk1q3DUE4l76Y
rSSokzZ/c71FR7Yma4kxg28qmvOVtifCjyarL9VCtiwhHNgoLnicXJQ6MkasYJPqydOU+byuDtAA
Bgr1Z+jF4oV+ctADXBczFLYVZQ1q2Rhv+tl1qf6aLOvxsqqTJN3hvWqlYZXZBYF+9picCquJozVJ
2pt1dPzPGgcrrZHPO7RHCVQe6ZQYOHqtAThDjYhqGxyTjq9FpCABfm08cfZtOWROYGaVrFBya4m1
HzC3x5t9WJPsZPV14h5NBl6UpRoCzyHsNdOrBpr0mO1zwLosRnxEIyTi/TB1aKa0uNSxHsL7yaCY
hri5IiQkSWByrprayeuM48P2NsAq6edXsAV/l5mt5aC9NPUeD5WI8PQmN9ElJkqLm1t3NjFIBZMQ
jAGBjeeWNe15SWamZdcoCmRlLIFeUTc9tp3Z102g4XWEMoXF9XaZNeZuiaeV3cuQjmGhjrRE2xXH
XND8hibXonGFseBi6rsMznYz71JMiud6r2xolRw7I/IPgXNRHsgiKZcDxM6VwZlOAhhNFvlZm3Bu
hPcwn0qRxi1Il1XQB90yH4g9EQB+le0u7w3tm0jBSoKO8Wt7he1LGmpVZbwKpHvFg3LxPo8griuA
aq+rHrLWd+vQSUe0eTNtGSKauBy6u9yrEwRFlo2hWi78VV2Ipe/fpKj6R23xhwXVmesAWXRN+SMt
0TDBHnR6/KNW2RJabi3mayPTdH3UZvR+CMndYmZ+YxbiUPZ27N6YhZU1p4RCtQjBsWKP1wJYI/Cy
uEQhOkuGc6Gn9SZZOD0fPkcaVvZO1Jf4Xj9PTNkxm1Kdsw43wzoi1RlxX6YSz8sZYqwhS4RkuE7h
FZbkHMeWmQ4E9K3KKa9SfUyOCmxrhtw+6mJnmPw714NeZdK+zp12MW/hN5cogSW2iHvkP45zly+J
YdE3TOZr0ltgBNJYEXxaHVKj69nxiwsIQd7NwDfynxBXoVLXuCXEtZTxZF9KfeKGKrpCQ2v739Sd
127dWJqFn4gN5gAM5oLkycrBtnRDyLbMHPdmfPr56KrpKR1VW+2+G6DRcJVdpkhu7vD/a31rBYdW
1zLXKFm7o2pdq5XDWW/pZYnxcu3GfxMaacPUcPvxqWiVGEFUP2EgGpT53mqiaOskJtNmN6cJLmVT
zzjt+xoNvGcNunCzTjpm/Vw7ffql0GQao9HOAZ/P2bTYh1KJ2/TWa5LqXpvp5H5SssmZ1UAh5Fs/
MnN4VNhbG7YX50iv+0G1Qu8+gdqqvE2dlWRnCFfSU4LC4Yro1BXQxXZIZYtl6wrSJwMZiXHADs8X
QdBR0SL2O8ammn1risFuNvh36KskjMX5ZuDAHT/3cimeM3uyIIlkNj9oVtbrOy0q0uJqtrzpAaaC
sB7iSrGaEpGFJcste0OK0+XUT+AdEi266AEbLneay4H6IZ0T7H9LW3tYfSF46M+VnvTiBlREdSOb
yXnOClNtN7jodWPXy5ShUmnoujfWaDaDPxoEVfDYlhFRk6GV6fDcZ3DAmR1EYUHm9/phn3QKNrUh
BwTlE1Y1u36Bb/ZLxNhWL+GNd9bO8KIlOUi3obPn2g1Lgb04GVHDxUCX00fF0NvogOnjbIzYgvuR
KrO5Zd+VXGrTqH+uiim71jWlfHDBhsyBFZE2s5HtaMwBBVB24VJjCVZr9sOC8Bb+fvcnm6swjZb0
Uq/7rHoStAS5M/SV5tFyFPonuZ1f51Yj82vCkyLd7/PK2y/prIgjDAjaGDp1QtzXan+MhOq+RA1V
20CxWve5jSPA/iWDxr5XhrXkhLzWXEGXc79lO1v8sGUT76NeoYpNSUD8qFVremz6QdsNkeoke7Jt
mjsS7MZ5S8QVQzTFyA9MwLUOsT4UmyFK1Vt0Rf01gFfx3Umo+fuamvY6Ygy3CZRFUbFyQd+RQV2Z
jBcFKFzjuzGSlVDUpLH6whtVjK9KtcSOP1ABtrcoI8zTkpgTUR2Cbuj3Mi9bJCJFTnFWNxOLlbYs
hXdoB8OmZIU5taYgKWgXQ3UP8qWmBDVSK3uxOqoPiOHahN4x+0U8nqKwaYVoUedcEI9JzVGLtJoO
egdPUFilytJQ984Nu3TvBaBsvc0myZCQ9L0ExW/IaQGFYco17HKHh2QZkWQuMplvqL4z8cyxme11
Bh2DPyFQZuPIbvpKsrZXHyCQMPUJRTHarVdrDhAQa+zro5x6rdzgmk1qgnWY2D8Qwq063/+T46wB
XOwKCeaEuofEljiJtwKWumOVh5tCGX8qmN7zxYrvM1gwYVEkhZ+UdoUjmJ3qjZHKer+wsI8f/ARv
FS0/fwIHLRznbvJVkeKdSWhYLNslT5koG+rLVwJSCw7ZWfz4yyn9bzSQbxVPXGUdSRopFg5sAWSj
qyrkL5re3NQmnd5XSf0XLlSQs2WC/jHyzDn88G6kSg+KpAvSX3a/vvKZbPaPR4yyheRy2hUY1c70
dUuxHoNGpQysaWlwMreixKFgp96FTqGRsqJCQJ8fLRPPn10cE4rW2saCytg2HwioSJrg1z/R+ydu
OuvR36WuhwHoXMwuM6WOaNzWAa5Zc6vZHN+raP49pdJ62xhh1gQqHjZym/OrAMWvBxTldK5cdTlw
MDLZ4kTVB2aIVRn0dvyC5SUcjrIJuezQ2t6+V2tyOTZmbkVVgnM7EzhVSk4t7fyYYTP+KN/w/ZND
fmIgBsR7sRprzq5m0EG0ZTRWbMg8hs5smdOGpsggPvgm3mqU1me3Ws5Mh5akhrLMPbvO0Kg9yx1f
ZRRVQ7aFhcF+FYJ0T4OuqTY5lfnoAyXb+le+fZAunhJjlQOiZuO8+/ZBwkb2WFpLCGR2JX50KWgj
K0mGk5r09oO6jOU3lpsJ2AHj9IPx+O4dcqsIeuCCaxZkPe3s26xttfHs2aSOkBcjM/Vk0aPSRdlD
xogz/QP3zpn8+OdUYNmrHJQUplVKf6aG1pu0KVPNZW8zGCw70ptYGLJinh+toWSbxfWd28hKrE9u
60bVzkKifJUiffjy68/w3Us2UYcT2ItTkyRs3T174sS6ZLqhYKbJpLvuSaqFI4TWsZcK1DZHeWYV
iBk+GFl/Mw8iHHQIX1gnJGx/b18zcLRyyd2RyUha1qeydrSYPkvmWWVYVOoQ7zxyfpG35QQXlh/A
39+9Z9R2qmtBf2dU8/mcPXgtQ+qqpsCBisGJTqq1kJKAZ0j8iBOTI8yvn+7ZxaivGsAWTZQkSBjx
Lp0NKmE53UjTjrA+ZfwecYoPvLr/XgCU+uBCZ6/RIEyTRvpqx7Jt7ss7u9As7B5yi5YEBQfhU98P
q93etZ8KkWdhB537o8/lbBJaL8gqycxKZZlHeX5B+rEygaCVAll2KLxmhG8VH0/f726LzEyH5XKt
O+MdeDexummRNJ6SwOkqmw3IJrASpkigkY7gkmiK/uYKzQvjguvl+CoQSZ3PrTaNeQCoTRp0saE/
F5yMP0/MdZRmMFDEFJySYWZG+O1Rgv0cRTj/Y2Y/d5Ikc6o1epehoOCz8IsinoOikCAa9Px3M9NW
XqhN+puFmo3ukKe//fJGdZzVlEMAUUZNBkOFEVmwPQ0Rtnx0qTPDB183awapp5heqbau+5631yrw
xMC2sxPAb9wR2vrKpeA5yuEyIys8O0aLE98atYjQN3HU8jVrgTrsYm4DrGgWdnGJ5qwYN7/7sMkT
I72R0YR/0rbPvv9KDm6TiZQS8cKxLgLs7Jcu2htv/dXvXwpZNs+Zm0f/f/YAgDYmU5XECQStAYXS
+DiUPUC+4fH3L8PmlbWL8FXNPb8j+tD4U/DIBJJAb46eRbExV6uGJ7viP3h4eBcA0hqMVAbR21ea
9qrjDjlUk1GUM8KdJboispUI4vVXv76rszWC0YPvjhYUEzX6X0bT20tRYCnyDkJiwF4n21Nt5rOb
hn45lDmfPv2N+NJSquHbr696dhL5eVWbxcEGL8GEer4yAUJBy2sI2A0F+s1A5ax5NVokIXhCMk6T
ZPwMEL8/FC7tHOm25QfK+vcLhomdR3fZoKN4Z8f69q45LI9uqxjr+j80OoLoQgcGtO4NShvO+ger
xvurcav4SYH7gsIwz089ZVk0vee0it9286NSKhS+bfn4b8wF7y9Eq89hZ2XSOfTs86QxLRvdGHsn
hc5l+vkl0Dj7j74EsNoIdNZNMflO50+PrOUpteHjBK29DGHKO/rUwhCgbcWvfj1Q/uaO2B0D/WCs
cF/nA2WUElmRRue7Fdlx/bZLNT3+J982A8Fku6hxKl39Km/HQ2FZnBFb+qSumdRQ+efvIPmqU5bI
77++n3frOZgUAucJGyKyl8Pp2cCzEF/hl6bckZlatjctEqs/vpu/uQg52C4EF+rm7y+CqntOUQRE
foFm794kfucHX5S5/e1bIYKGqX21pXP4O9tdlmONykVMkZ8PRnzL+lKdWtl/dLJ8PwCgIpBxY6zE
AX65/v5fzvLsb8FIJjJaVXW6EZrc27DrzYzts5cLdvC/vqm/vRxWEY+zMriac3NKNIsKbjGlUh15
8mMBmejQzpQqChsm1+9fCvQnG7w17/zdx2q0C3yWiFmhK/MI85mX1ic15/hctymu7F9f7N2QoAiA
4w6IARq49ye+vMy8maI3UqVINbcKFZKNmjD4fvMqbOZMxBArhoLRfe60VBDoDCaX8YlmMLeCimvY
kLvyuw+Oq/DQqP6tyzFr1tsh0TfZABYmj8DwqWQ89XipwagZpXPHQcD8KC3r3d6YqyHiYBJiH87W
8eyLnXpDuAAjI/oZefrJMGBekSTW3mEwod+e2fHl7z9DuAPoSVgp2NedXU/NMhdpvOGRRLpijvDR
hJPnfkTXeDceMCBited2sAYa7/ZMESeOOmtr/DKFEs0ntZw4DoIjbMln+N37cZnpACkgaQH/oq5b
gb98wLNcusZMR74o6G45zTUd6HHmlqi/f32hn1biv1Q1Vlepuu7M4FCjruH/315JxONYKQnfbrHO
3YOXT5dpFOlfS9QIF40wCFwYx6a+bjyanQpq4yLU4jlD39GBNfPJr8iIyxDsVWHqq8pJncv+An2D
oJYty3RDpEV/1cvBegYnZygBUS/iytHK5VNCnk+1o/A5P9qmrJsTYe80ohwyUHIat2Z6S0ubup+M
seViVrHb+JALOg17+pef2wjq9LEEcvwkLElYib4efh4nCBFX1NSFgTnIguRiqZV4HJfGja+EBJyG
uFg1btpYd5dQIGi48CZtzFnCCLrewGvGJcKL8V6XYUIfyFw+6hhB7GmP7Ld2r2QqtGe4Bmx3XKen
LPrr1/F+hGHBhSKmU0Fb6zBn41gUrpgyxM9+H7OHFblS0Xj6cBy//zrdn2sp3cU1z+785B/xODBg
szyYbk05ySAdhISWnj3kqERX2twsH5TOzm8L3A8HLURV5G5zFjivLdfdWFAisuAb9rn4MXmlucM6
FX8AFvibqzCRUuWkQrZayM/W1sxV0sVC7uF3EwyDMmWbtVhKef/rV3S+2HEvHhozKoBMBJTkzq4C
7ULH1oA3EIF9fcpEE6/E64gTQGl/eND4m1vihMYHyoGDjfD5diHPmh7Tea/42GlMvy5ZFmIal39M
Ar+lVXyoS/73X+t/8w1zX4fqSv73f735p8v0W1eL+of85Z/avdZrfog4/0Nv/mbx3z9/O36tV/3g
m3/Y/Iwgue1fu/nuVfTFHz/Fn3/y3/3NP4NMHuaGIJNvdV/J9W+LyUf+a6DJTzf9PzkR75SMB9G9
vBbv/oM/NIzknADXoPRjsh2hSLmqBP+pYdRtTtTrvLqeRNeUlf9NQDH+obPxo5Nj6PC8OAv8U8Oo
eygfKchxtAND4ViEI/58/Nz4n80bntm/pHrh42Le/su8zlfAv6Pez1/Fj0I59+28bialSB1Hduhe
4Y3wIRTLly4qu1uXkKgvUd1H0MyiQbzOjtF8qnRlLrbxqI/OLS2JDiR7baN/m3PgdeFS2um2TRSa
3th+rSuSSNCo5V75MGQpnNlYWEuzwbtRfVLzDnG0HVfhanIAjmmSgOrj2xX6BjZ/W29LxcVUZbIs
jKE06km9iDNjXAgWZIMaTnkKAx84YXHCdCMOhQNee0GlVu1pL2ZKOJpEmBD8NLfRplPq9tUkbE36
Vkkp7CTNNZ2r1DvT2ylS1iS8aYjZ73Wgr/FhrBNo8TMBApdqn0T1IRJkUOw1Xfbd1jB6TDmYG/G9
xJXmykBWjhL7dqwqREHkttbvDfpQ+WHqkeqF5Zi1Xye7LyaAyaBWfRTrRFk2sVup4UBh+oiSSqYH
bxaIHlJTxYLpkjdTBxElnXKjlaSl+QZagdu2ayOQpBOAt8wu6jlcKpy7AWoYSLlZpoIKBX+mXbaR
qD6JpnLKXUN02zN0OrzEAvJNMKSLiiUXZuuFIaex2pLvbNSXkdG/ZIkjR8DjGZpT1Ih4YRTKwklo
Z6mHt1qtvCzIOiPP/NExivRWVnrx3VOc5a5Eq51hVMxIG4lblESZkboXtdYU60pZg6PuQU2hG5gR
tgydrGx8vrEOhCBKvS5sk0zQs05tGL11bSFiIEW8XNCfMe4C3K/cl6Z2dPuzjluFRt/X6MvxP77S
g65h1HSYsgP0m/X3YagtdyPnXHmm89QSxubU885BvY2YyHHzy5KAsSQwKrRBniQYZpOIXu32KNhM
cydwXHxpCOI7jtmAgSyZx9hAm5ZV1U0fN9mVwF7AyOxTNF6GgoOGKAdN+QGUpr7o5aTNO7NNMGRL
DFEDOTTo9Lu9iUx42JcuwTPXtIgN61LDXoh2aYYTOvpV1M3Vl1xtezd0YSBHR9w1BKnZFp2xXbNA
ddlh6+8ngq6SGFw8ShscbvEyHQcrVbO7zJjqHh3vXCl8NDTJjz3Zcslex7yD4g6BXZXtNSU3oNlT
wpj4dqiOBZmVendla4BbGCt9xpvWL3pTXRiUxsR3fMNpyAxs7dNWr16ssa3jUJWzCyQJxesS5JnW
PtQMgqsqndKLlryoBBHi2O3yfrXmtIYeeINXfoBYeT9dseVZW8BULVi7zzc+ZQ0+VRmMKag9ITbT
iORAePPi8/FpfzREf2u1+/eWsuvmtbqX3eurvHxp/h+sZzrHhH+9nPmvxUvXi7+uZ+t/8Odypv+D
PjfnT1pt685m7bX9sZzpxj9ohXNO4IzqUCo32PD8uZxZNr+FXJ7WHNFdsPbYaP4pybe0f9CuWJvn
a62SV/tbgV7rwefteka1hA0QV9Gp7lK5t862XcNkxHlKjFKoRXpublLyFbfa1DrkUi7OPhaYWBfb
2SH708KuV9yDVcTXw9imHB2ipTi1yG92lVk9t+piY0lZ4FFgIw+yWTl4y4Q3hjZHiC2AvffKyov7
mW+7Lu7JZHE2xYhXORm6Y5uXKJwyTPxC7ZzNpGREioheCa05Fke36nY2aJZHvIRMMxiJjcgWIX/K
JiaAGADKxVOA8mjZznLlsLuyWfzS0Xo+Mau8nUhhBczfPDWmAHefJeHQizzEgHldFcsnKx/NsMNR
dwHatQ1bklRZGdxkozoShWrT7GyjSbCJo78tSVgJGji625o35K8a+BPcge9jUrmIzSqQ9pMXlMV4
qXNCuqE60O7MOHa2ldbVxyqujIORkIxQCSPf215Jgc/Q47BT25U4Xih75EQptvhUCSo64Kcp743C
J9I52bpm1e9qYsHxjhoLhC/yGkAJtdknzY2YWpdxeSja2j6htKUQBlAn5JQ6HQYD9Yk7LBemlfY/
ZO/u2WcsdxW5GKYtgciXmlizSi5Q3loIxfULRCXzMSujXPj8/ckmHh25oQfw2jY6jqXKGdCR1CR7
EII+PZKd8J0kpu4kHVHDFOjs4wJfZI8y/QUL93UlcL4aZq5vhwoNMIWZ9jqpOnWjTGRHjda4+PZS
GxupdTfw1fJLxamfgULvcbohbyqADhzwcID/EJmDTxFbV7r0B2M1l4PaBO2BoZwIn3xNDsF/y9x6
Sjvt2UtaZdMoaVibGBi0xdN5g2W4IL59IG9K3mSu1z1rarEEadzi6Rjb6BRjE2ftw0xLgumwUyX8
EM0MTc4hWL0uYlK2zQIIRl7HGKCMrdWIi5HGeavZF0ltrRkJn23OFAw23gX5YOayzzrtcRK4Qqh+
AoBA+zsjwi1jcz9QdbkuQfkFqJGXPT3ydgPor7pGut+Tc9Z3Fp8FBC0+T1N8klNhuXjWa/VYpGN7
SolqehzIziOIPoj4tHa5NKuAp3/qui4LHdIAyIPJENLpu6EbeYINsS6t6e5FlbrXBNwa3zIFQblC
6CMwmh7fF/LlramOGX7hNUio1hV5oamTcRQWWkzE4K2zQScGLl0llUGOlAJyOs+smtqRTSOCNWNI
L0Fk2rcFfGt6Uon9fcznK0ylmz4Tuxrvd0geFWkULgUl1crUUI8A4xQ4PB/NWgNpUcfdF3SA2U2J
YcR3dbLExpwWbTTg6RyNftrlC3ZMn6636nM6nW4Y3BeO0Pt7NOcY3GpKJRtPZF/0SAhMQHIvs/5Y
wOYJtXqO2HigRQpalzjVoS+sI8YTKPLLyKl9HHdJjJOzUAkdSoZMHg3nxbFb5zQMrbpfS2+BPnfT
Zdf1kjHluN7WoR0X9hrtRM9elNtUF1hyB8yDpKxWAe5AdtWp/Wgn89MiEkS8urvz8jI6xIOzySsX
l6Hr3RGFMQRZBN6x9MD0Tai60YqqTLAIiC9SoWSb3I28YxtF6FjtWLOu6iZS7nRCGQKSc6Kbukmu
HJ3JwVKppKS2cpUl3o81mA3Tf8p+Nn/Gq21cUobxZ+aPS9UZrb1wkvW6g3WhuGuIERF8nY+rF5nk
sCaCl3Z9kVmV3Cc4kjFPllfgIpTQ80R7lRCO8ag5A4pl7Ij0mKUDHKcZj2QANJu2M5qdYQjtYoF3
vVNZb4ikArqzGUrZO37Pbo+yn0n30vAkkVgOFuyqrqVvdkOxLSLxgjQIIFi5yRPtmhCQp3nuD8my
POSsE3HnHCcyc7PKDjRv2OBMZwlj54uVJ+PcgT7YJVdE+JCuv3K49OfI4cdOL6IYsJCpXxWTexND
bqHn4rd4hBh5tyTTtaHUMTJbWhYTmYJPvB8syBD9U5kq13L4PJrJvVV4QZHNt2bfyW/1rOPnwukO
IaOBj1HckN7ja+MUmEoVjExOwdyb39WsOWTa1yFzL2cdP6mVyGXiOyOZEeibeu3VtXHRLIUIVA4s
dWAQphOSpzwG3lQXh9kevQeOQt/rkkxLqVqPUTONO4sQXn7YsSQYYSQ7erba4TTAifXh88QbqSY/
GGHunrSzXA+ttkmvFEUtNzQeV6eayQ6cL0j5bGZYNrK8i661YjA5fvKTi8nyyY3TTjMocuIPbQO1
6hjv0Sqkl3o7F+ywXavcsfcHHjW27l1Tu/GLYufaJ9tNWavazJE7sytTFeuLk15OhpYTOBO1lws1
oS8yM/aIWY2vqyMHb3Jmf+1yYEOiTxg56HBvK2NSnI2QsG8Vm4K7n6ujh/dOmfcwtdoHMh29qxmD
/7UQGbNFktdkcNp2tcubsmXMrf/OJhKMelmJM9A+dCTuxL50E/smz6wvuiLmQ2lj3mA+OCZ0R55A
15hhzdlxPycJH2fR9bddh9Fa4KXJJbkQyzKR5eSS8whyoscYoIn0eWTq39aGe18TnQT5QH6NMBT5
S5XgvC3y2deHRTvEmKe3Tu11G8W2y6/DkBCCkirPtUX5i1cUt2ykLPXQpgV4qQ4qelL2zlVBzzyY
xULGkJpeYXB5KiNdHqZmeaqscl9MsuOD6EESdbMFvCNXH0bcEQeZe8W+n6tqW1lElpQQJoKCxZmX
nrSXChhl/Gk08w+wSnC2J6q3URqWtMbplG06j4BQ1ISIyUouF3Fddjs4bPC87eY680gEknmsBkwT
I9UHD9FHlnKitZpuL8u6+Az8EciCxxiq/NiZX9Ihqp8qMrS3ZuNOx0jaTRG6ONLRn3txuPbh971n
FRvg8Le5dHAvIxLfEckM6cDzlgMhjOmu18byU6np1KFXNyQOMZw0QxeFom3KndcVYaoe2eJ1ROig
rm/ZWFLhsC4ViRcEYfQjYocQg9N9W5fPbTLcF7m6mvm3Ug43hYg3U2JHN1Aq0gMvEaqWaaKQ00p1
g7H9YVly63M/WQGtzXlHAT/7BqHRDkurr46YqoebWrjX9ozENgMEn4P9kF+zJRqvFkw2xAOqWrGx
GrSjRRLfcPTNPzuALx4NfAvXNhpB6uMc2fQGYw0FxfqBdNE1PlWXYWqpLfgDJ195sx3OyRGYCvAV
tpcQu+QQTd/zyFVPratsjcXUCOctMG1H5bfY4Jyt4x+xvGaLoeaq8/QQRJxv22OAo31fuwxS/Jl3
Dn1GM5+/4Os62CBl2A2YG3xbxG6bRz1zv6TT9Hm0GliD6tXoWGzupnin2oPBlwnbyJ1xlcS9t5sR
4u6JkvqUAbGZFzgtQ9vfjv3Cvq0URw7URywkoYtRNByB3OyWpb/Do7jJrWIrRmVDVq/aOyFl4VNe
QTznh+kgb7jPfR0dkqLhzbv14+CWP9xZ39L/SnwQS0yC7pXRZGOAavyyGqad4cojXMpNUseEx9f3
GXFkaHvtoFntm5F+F494kYexsMN6cqZji7HzoslJ7loSOzsJJamvxDhj23HJz06jxifEhk1TjImf
kGFxqcSEgSeqfe3E6pMiWH+nUtcDVB+8LeY6fqS02JNt/LlKu9YXCKN8kj5ZSzHl5Vq9K5cWwrU1
3wBUoPAFeBXgCa4vj328iAHgzMWlI10D92Sq3TQVHIrKafKbaUm2fTxeKSMVqtjTnoiArZ8l6bc4
yVI/Gyd999MT1aXVuCs0I74ry1F9Geeu2C555kEh6V+NRGk31eREPrlRPVLQnmoTNJprHCAz0X9w
Hr3FMq7L0rwy3P52IsHJxwWnvcAkaLZsoJLXLE2dFSqUfa0WcTVVA/OXw6czDPANs+rR05rtSCXS
rpKdViFaJP+IRSH2LZxMgQMf7qp0WvBsGpwwo5NX2K8AAqlp7lfUtzadZb8mWs1+a6ixgjcWnH/D
uZzrwm2ICyOd09IjMmGr+jXqhROSf6Jfekb8KPTulEZmDc1UfM2yWR7LHjyORrF+l2r5pS6z+MXL
3CYBLSYyiAYm0KAINT8paXb5QkdRnKyhS7cAq1BAp+OGraeOcadIrnFRbkentOG4YXHaz525F1Z9
STrgeE/6063tNhhhq/a2tpJ7ZGFfnEJe2p1cQxHTr6S5kd8Wp5tR8fZKVh9Z3nAyqn167FiBL92B
/QLTUXpKjLiiHQhmQy2BisCRvMAmZe3Bhiw74FRMf5lrfI66SQ2pzNovVWvIJ/hHoSHzcDGUMBs8
hxO83KCUCJIGCW4pQX2wMTZHY19YmDf7ztt3rD87JCh4VTxcjb1bn8wxfhzaVjlO7nyrF+lXomSq
jVq6+c4empcBslDUW6+ulb9I2DdBMxnOQ5rr6tay2EaLhqko8gzf7GsWtrScLlSbHOI2L24U5skI
V4+vS4Oa28tQKn6pDFtcVPY+1ZvjBHrDquziRU6D7Xd6VhxcE+NbSTQKT87C/bQM+T4dLePBIucY
QWHnbm1DnjqBc813Whm0jaYGkIC/9Wl3wHZTngBEZ1fmUkwbz8l7WOq9exr17t7LOdZgcPV83KnP
7hh5e3dw7X3uVQVHHSz7baYxt3rLjQGAzNIqZ0P585LoVnzheXE00vZTD88q6BQqmVQ36pyk9LI9
LbHN0Yo9fhUOi9kG2mr09IyOVi8UNjbLpfmIeLl4dIQm2H7pykHCNflMRkd1AdyrDTsxOD5qGnkr
+7ltQnNZInz0yWr6KjihFhrUkoqE6pu0Ib+21dI6HBO2HNKqhouaZf6VCJBsD+8gg1+WzhelZT+2
TtXscaWXX6Na6x5yWvybdiGyqcOZfhzMudo6k5mHsx6VAWhIhC5RX4ZglSPmHCPf1iQUfCEs0Xtq
sI6+0NiDipNar5neqwcYv5JykNNulWyFibiUTZLSVchQVeu9IMBs50ysOvWYNEfVnettVBj5ZimX
5WueNMquVVBNW3NDxz4qlOaOVzOEoqDAHsOvCtTZnqiW9+hW1Gpw7s0+a0lyNQkLz2rjDptp2oWd
MpV7OUwcpQhb583MXUCGSn9jDG1zw2mc2nsFbgKjm3OalAR1LFG3Qe72PRkek4b7ibzMHkZ1qCRN
vKmWbt7iME0PbqqoD5jP08uo0KOwVJz8EphlCLFCBm6UiWMWxQAUO6UcvrQEo5Di4M0HU63Vw6xa
92nR7tJVTx0PctjiP2v4dkam1moyx1Nf6dd6R9y6NYyTuUFynfEIZ8mxuV3Gr6bTNju2MBXqTzXZ
O52W3fXJ8sVQy8sYLOKVWjTuxoBsHLaxM8GNlNr3NuoiwBoZyz9A7hLQN44rzviTKO6nYvra5MoS
4AaO7wuBIiGekRGEXhw9aYpeQ+OKqCHonK3XM327a6DwbcqqxrkIOQv6WDQ6V9T2cbrm8ZOeuhHb
bWfQ8cCnl7Q+CGWzFKOja5HpGNwLsY9tOTBDNTw3M30yy0b6aaR+jawZHwaP58R+E6cuHNMXkmTu
k2h+UkaC6aMIeiymibAdyK6N7fmoVMYSqsLBUIlVEDlCGy/HuXSdPYlU6mc3V1CxmJPmFn6nmNOh
hV6HrMUdXT/K4jTUhBaTsUjlQg6qu7frvvhs9Fqyr9ISc2ymLaeOwX2KZJJeA/aY7tIsMT67hXrd
tYBGmOYiJmbgEOs8jZFQxlW6wW+KO7CJ9AsgmwOjcJmvLCe3ONNVyW1dt+VRXQwEA7FibBOYUznb
s4yO9ChfqdJgoNem5UjzTV8dkV2YKePJzgxlp7a6dj2XzpXLNrStXPpsBBfSk4wemqr+UbNNA2PK
PiHIIDT4nZdYu24FJPQzIAuKijjusLMfOo2D78/qtG8LAiV1Ja6CSUTNZvY0DpKToBIKgTSvLMBi
qXTHC2Sl26izI4BASZAZ3LPqsN/OC5CvnpHyGTTTfYED+QI9nr4l6T0+LDoZ8gQrF092JjaFNJZ9
h3z5hImTbZRp3diqdpUnTvHQWHQdlyalfNKM7sGm4webzDEuI7s1TroZsXxOQj1KOaOoKdL5GjRD
CurQ1Xc6Oe1hRjSEn5vdvlcWCTMaxL0VObzgcnhRdec7FK0nQizZ4VYQwNX2SSsMZY8PiK9pKlUf
jgV1CREJe5cBKQmKvLDxXCfP2PgCPXpQoNREyzEea9qRmilYixft1pzqw9SKZVvnQEir1oMkprk1
O7321kslZWl53drVpbo010TPQixU443ZSrZElFo8woeZtxqiPsr+E0Oas2Ni3ZaDIv3IU79wMDt6
I5twxwqZboZd7ab1D2oYofCU+6p0YGpObUwiBS8CnuS2SkzPXxZITyNT+GdN9Y5yMO9Uq8GnbOYo
MNn5UXOvPpVJ4/imWgFcXFCutcb0VauyaBuN+V0VwTckXnL8bHd6fiX1FiNqVggssWUMvS15aiin
jI15p7iVT0hurWQnVeFBeoX3o4VzRW0kAKKhE69p64iaxMmxjY5jfTNc2VKzQ2xZ5dHougAizwXY
mtr3sl4J2n6+nxdNbuZ4/mJ2VhJysvihdWJbF2q0SxunuCjofybK6O5GytH7lO7iiV61shma5DjT
Br+cRTnuDejUftrH1Sn3nCfHHqPvOlXOMVoeNWrbD7FdAEJMC0M7jaX4ytFcw4ZNnUDkDmsJNo1t
C2y1Zv9bBURamjdd5PHbXZomTYiLqpovaInmHcXbrPnGMRgLmeHI9H+4O5MluZEsy/5KSq0b0YBi
XtQGgw1u5uZuPtGdG4iTdGKGYp6+vg4Y1RlMZktkhZS0SElvYhERpJlhUH363r3n3qmYwl1IiJre
3faLKnfd2C4DY9Ucqg+gHGjzSz0m5RfLqfLOl3AlEm+QA4PARY8diw9nmElDeowR2zOJ3ke6qXAq
mOCO+nAj629W7xoXmcVKfhM5WTaEkZM6bxquY0x7NDS/zm7rOkEj2vQLqLn5RqBLg9SnJQvNa8GZ
Pq/6F+CXpQ8a/3Mf47/iWfmk2nIglJcV7sZR9AdTruQwDMmZJYNeG+rEMyhP97GyQT4bs67uSaBV
eVd79xLHXfk4kVp0WomJ6UHBEJeqJBHD+2gcmAIbTG8qpqG7QS72vatxzHPUODmpdZ/t4dNYR0aW
gZlkTrwxPa7DqpxQg3yuE3NjSa43K4h6r9bt/WJ/6w1epVmT9MKWjyHNyk/goMY7G0qEpygU4/pQ
2bu6J+MXnmizdxfB2GdV3G0eTlMtAXyIVSvZEzj0eXLNa6+N2XGtoajFDLMfXIUJFBMuoOssQ9jB
8+coyihGatI7IqZkggqM1XXK9isUSHBtN21uFDdjzkkPg5s3NNkG+daXUIuKbD8L5hxFSYc76yNU
HFnzgOWWnlty1WbV/TqO3fzeLUp2AXgLFTVbTVjgayZDq+KVExNolg1uMlzLYbkvzYxlQ9+Kldy6
LD1wG1jlvMWTLCZqObHXU/ABXZw9c7555iHFAo/LV+rqWyKi0Hbip8FZj23logmc9O80vRpuGbYz
hOC8QWTAFuGgoAwB8dw+OctsHyGFfYunhZbR6NDuRi14kEbKr4qgjc52TQy3+WGs7MbACfS7lhEP
oGKLHqhKAzpaYYR4C0/04JjrZ7ruGK3mauHZzodAUo0AWVeqwILd6Gm5RkR2KwNpdbOfGKvlI9t6
aJUeiUnErMjl0MxyT7b2WI5hPScGAQ52tlfAYJZeIx3rvi8npv9ROeysMY7f6ILn2I3afGfMtvWK
A9pijQE6OMDiZhMvlVekExH7Cdv54ml2Wj3kzVC8MnarAgyMWOWT6rab0+8rhFwGdl+1Wpqh7lTp
m1pkn2nND/taVt8cnm62dchjG+TVOhZQzhvqLUkQt+Qc3a+Nu+fo/+RqdP+NltJHps43tr8iTGuY
ONoaFrhAbzMCik903+ewVbv20bBycbvdwd7GZWS2OlTSpnhQVbhfBM/jRCaf2ZmKiARn0LC+gnjL
c6L1rszqag8ncou0tlKQSOOxQ6ziyTL/Ohr2szVXN1OyenjDDrFu0s5OQBL3hVOA4WlfwHANYc7F
pmTOmh16UWazjXJvG7IUvBBGeQcgduSonSIp6hYvNnQ4T60zfe4m1X6E5qa+TBmq1rjfQGscEB6q
EpY29Flja50jfhFJcmbUmDw0S9b6GiOqK5Lh4QwL3Q7k6B4aKd1dBUzFL1IVSVK11sVTR6EYlE3k
BnPpKkenh7nbA1bZ8dwBasLlNvvg6JZdSf5QwLqnw0m18lNsgXClsP3Kbin2TTaxv7dbELxT0/5w
ZbTvm/QRmKR10ktzt8m8z3UyAuuoE+rZonuJ1637Juqgs5oPofVHrVjZ60sS3smlu+3VTg8Ab/iz
SSh1DVE/asklF+8DRuiwJeMYEY52IRRcfq3MwfQGlEJEMhWgQaHQPPe1Ko88jNUF8L55wmpJchKC
YKOMH9DRiJu4c/0l32ZYXVcIpGNRx/GyMk4u7Bk26cynSfOpbyreVtVm/9L7W3iNxk1jNdOhRhKl
zH31xLGw841JPCk9fKralPeV1snQSRkPxG5nblxJ3RsWplXJWvCsblATPaK3Ww5kwFPKssVEnJGU
+as1iLQHWdxHVxjDs1crlbpv6fmS5vlNQX7LT8skk80MvEfWEIletQBqHSEMZsTNfGs0zHGtZXrp
h+Gjn7BEyoozeldwJJDyFUEOhkyFTqzA9nqfrLM/t8kN8dVh30Xh2JEZX9Iy9mUjnhosv1WfnZrG
clOK+Gm9QoyzLmz6MoTarvuZWgdJPp2bjhSBDX7qEX6ebXqro3CGKLAtnjJSa1jkiQQfFaB//Vhw
NhuuMEXzG4Rn53RsLnFjpbepbapMRcucTO+Grgf0IgbBtvE8Miw5xJOS3UVNpQR2m9G6VfKWrmil
O6A26Cm7HI/mdHkrGVnEvKFHrtCdMxmabxP7zaFE9yHVup67jf4MhjSHqYuMvZZkw7eFqNFDN8f9
Q+6uNTXraC5hJmc6piS5hmYlbfK7tQxN3Wp/NmkInrRupGHdE7xdEZDNI0NjW9+w3MJ3ZGs8OjLJ
mF7P9QENOeSzuKpOTjJklybVwItnaBbhqIB6WSrNwzWELlxb40NdavdwUNvTsLBfJeZcBG4KMMZD
uO4EdmX0X0wtNw5uZr1N21KXR6R3WPbAwALih1dWojwasmhD9GjxKSKaRVsrZV8lNChz562r+5Vv
lbCzZmPY56QqN6Sdefmi6LcT+WaEVB7ipP3WCZsrgl9vbvZZXzzY8ODz8USDzU/E8qQ3vOIp417Q
5EFUv2rcoBRYvJsVt6ZTCL/WXgvIrJ7TPComXZQUYCyARs5ndH97C1HglO0mQXe1ISwR2p01ahf4
p9NOIqrzBaB9XtebSe0fV2dovKUWqOwtGmpjqJKVV45VmPEeVU0e1nCqZiA1vP4Mg4sEtW6+7PIS
cEvJPtbVrNLrAIalFMeamBGknF/sTPMBYnmYFwgIUHk+u400ZIaNRsN05ZsnfbNfp5RjJThrRz9y
HKC9oNwkmm0zfy7p7TMgjIq9RqF5XKWh3QnI2BsMS6bP0p6JwCAlLCwKXCY0Su9HDst7AJMzMN4o
FFM9HDKT6RBtJa6hqj6vk7JP5FzdxwrBStrgsFwRH3MnhgaqvYt3AO3NEqALVYn0oheV01a81Sbx
2bZThCFSy4+8G0Z+TuOyudcRM/h9mkXHvhmo/CW7mdp1qENNZc/SeLdWqQgUhqLs28Zz7zA4qdOk
eGW3QCRQydXnJOPukzZ/Q39Nck2TFGGh1mtgd+qHUxnLXQrY0E9nwNDQGZbA0IaYlrVtfVrLgRe4
YK5HLx3X1d6SYM0z0k4V/U3niCJltXdF68EGI6CLBoQ+1cHQbNFZi/BzlsXQlNohspsA3xqXw0m/
cW4J20bubX1xD3Ha3Wi13YROPiPTTQdSVLoI/LKlR7mn0xd7dRftqKeCyfQUZHLgBOXUblCMHB2J
o5Lpti5mH0vj7hIDb8doEckSpau/qvqtDSzEiSiIui55RIVi7gXKxE04Ot4ii9+ZKp19KR5sTdGu
Hac6TjfOQ144r4qRT34x05XFOOLDrhmY51GyoiC9504odzUHhTcd3GPk9VHr4ICrUNyA6xKXiX7P
NoVhKD8ENoqv+juJXy0jxHJ2DuMIYUrZMgnzTPW36BbAlFjNtgHwM5PwUxczxBca21qmL0OYFE58
doE5u/iPTsTgNL5pOZyVhoKzWZQqVDFkaejFCVJqILPIVzPr3prTOzttHlYlfamVcT93uIla6z41
7AeRluDzafr5INVg/WnuYywaxlX9aIVa5pZM2JL1VBnktHgq98ubzUT9DtsHfaum2O0nTSZlqBLn
6PqQbrPnSmMv249JAjOfQfTgXnATJJR8+kVl0EeT2saPCL2RKLES24GPENS9dSFehFNmrjKkBAV7
mJgqTWi7kQnqXeEme2fkjQxW4uOsJxfJayCTDrTlGKvPc7pJzznnm27Ah/M6mzJyHkBR8aarVr0z
+1Vec6eMb6gkkZ65+tbDUlmXRk2LPxI7Qq4XOSDw1kD2hUAOnhfB2BjkpGyNTQ2NgQ9E0/QVYyRm
04YVrWp3toQDgwoHQpyiBtKNHvPa2pZYHfAirPgjcaDtbYLaMbRTlyiGLvuENi4JCqv/hHyMI4GO
mVuSWnMlophVialDZldQO/sPtWuCdSLZ1lCcJdRByHrlquue5Y5A36xM8UVXq/tSM58WmdyrLENz
P10zHjg/idqbupAXdRZ3di6ft/7nrrM1eQTlCGYP2tIONknkuZD/vQ3x9bzMcxvYs3Jpc8GiYNFi
GJjkMUBvH5CZMc5cw5l2uyfBE5IjcudA4FytbTQ8rnogNf1BU5aQtqiN1qZ4yjFV7VVTPkolWpkS
E7RgK5t1U29ocXFkb9nDaZiVTadcwH8neyVxB4VYHfjkiVy+4MTOgtpeXL/Z3Mx6Qmct65vzCCsj
qCBVhXGHBnEiSfCBetI62YM6sPtUyhnXl7kvxI9XaoTYbzRiR5pM7BND/VgtnN56lU6zM8+hDdiU
wK4RYR/cQqqzmBn4aLi8UhOKJ21QfRv+HGE6utgt6XxDXdKc6hpSHKEk/ZkrYoOPLMq3eEgEbNHa
OVcpFV9TT6+1pUN8NFQYa1EnAzWekAmuLXDE2nQuadd8jAwTvKqOp3Cc0/QeAJzwTNbnkPl72LnR
17IaqOmSOKiQbR2U0Z125bhVrgZVGQ2a6IwC/zOD1w7j2MT2aSt6QHKwG1SVGh+m1aI3v07x/UA/
NiDDwQzygXlLJA31gpiuJaKqnp86qpYbPus51VOT4LxFucvJG2A7BWd8vyoGID+AEUErWnVn2WP+
RKVPpDetY0/Q1rlvk7S9NrIAxVRTCnH6ML7ErTqdTFWst249x6tvDUUauk5kHg0LpF3tDsU+02Bx
AiHMrnphipPqium2RqWpezP6Fhx/i90HjkUcPZ2v5Vp2ef8NtmbN+TmLnCdzFPeUkSvI7H7MoaSm
PUNSNWY28rok7dyHOcK2IiiWQg0UhsKMK5iBBrAz52BszQyNfVt9l7VIms915CyKXyAK/i7GxmRR
Q8rlYR9Ew1ebcOn8JJm1Ez4QSX1Ud7fYAsZ01y+b6qPgIXVIaNPj+1zI9VqLirYMPjKKMTnHLsaL
Jqk3gK2FmlYXKYVMupZEzrJEo11tm7DWa3vH+9wGg7t+rc2l30PmGb223IiIRkrVZuB1OJhWHAyr
cy+qYofponpKh9W9DpbWBQhf1ZMBPbwJjbQa9SO8M83lNIkeRKG/hy17PkW6eKqJwrpLJsqhZczP
k+HWV1IGhl1WDO+ESt0ZCiecDOylXzqiuYHtpxzmiDF1KQW1XkzbLAEHxmpkv/Vy1W7hYh5jRZJ9
5Wj3ejYvh1GSu1jZdxUuFsCrrwk1LX6TUHfnXdfDs+LuwBh/l278KWsZYSdJF9AJOEdAruehCFVB
X4/aMKyBIxLRNSr5bmB37DxUV/FNEw+jb5MBzyFnUU5rFzcBQB5jTxXkhMSS6ac4IwAqQsG7zYzG
z6JbdrVUo9VbJ3unJfNmu6EEcpkB3oxzbD40CQNQTyaR9t7Z2YCuoY7Gl5W4kNupikjrwCkXJEvv
WkGrR0XY6urg9xS3oFRIPztrRd2/UoBddQeOOUVL7ByUuBv3kJ6MjcNJbAWHhg+rTPOQBveD1I2Z
I/Bylwj1Q5qCSbRyVLPxrGZyx0N6aQhf6aYWFZ9xVmT7GFXmF4dZFzWFwbmxxeu1S5xI2c0wzJ8t
wWzYQ8N9ybO080WTE9w7lNk+I4awHmc2bUT2lggGZy6cd9ySDAb0XgfDvlb6e0vYx9uMR9ZL4tTQ
mS+PW5BJcdSJOAuFqOZ7WWl3w9RiqgJ5ap6tidazx+E+fkvW7SktpPWSTyaJW6Cgj3RMJDWoTj3M
nmhP/V2ZqOK5zAsK+yRF7NMMyclOXIPhghbtdEURb7RZH1RmQTd2wevBAUH5Vg7QtT2Ize5zWfOY
5HIpb0SNY3XG5oLVSV9fE7jESI604gMFhbw1yiV7IpW7ZiyhKMeKrA4URNr7aIqvtUv166QVLNCo
eiNQ0bjluLJ8glkXHZBQt1dSpLp9h4rli8UZ4TjUTXOnqrVxj7penISVZeeOi3vHqszsoiVFihbn
DKyrmsgIzvMvPdiuELsJQkUt4x7Q5dPBxp0rsjEupbKUYVy2wUIMXNi2mnuQvat+ghz7JUvG/jRO
9JutAlX3zAW/ZCaMYXM2rmUf59MhJ6jyc0wYY2CnMnnkffWZkpKZklrqEXX0OS+n75U5HWEJ9adF
HQkAMMdsORRDDRkVWM0HZmxCtoqlosm07GQ0tIEJWEOxxz7s0lpe3aFG0p8TPDOsWnG1x4Xeoupo
u0gWLh3rZrEeM8lfPCE68AtVEgNi55+QapqfeyPPl6DusqDrneGbzQIHcR4BMkdpXi+a/DSpulWr
96ktxKWeKFw1PfsiY4VBwmQ4N1bSfXRFGvUHGlDlDvy9/cgJTAChisedzLg6aVp/zkZGjBP5i34C
CyWoy+VZKvqK2DE1CQIxj0Jx5IV+kHHSOfkgLeDdX7L1zU4QZDI8djs6LdWjreVsBUBHl0M3WZ8T
mH9nYKYLndGqei4Ly/DWGNPAOnJTqxzpCZFQrN/p+CEt0LHk0b3QOqUJvFaq2NHZQ4o1LChH9KjH
B6Ur627qVFT30J3tQy9N2i+z3lUharGSsJ3RZKCuMZ2yV/uNswcTYwjLmj6c+kags6ojYwD1ZUYn
LW+IhemV/Ei4ItGQkRYdl9LI/EEj5KQhwdnEZnMRsnfoT9RgNid731WO7dcqbR0zzwkXzRLnPlqB
HAvC3fa8ESsjqDV6EgUlR+W4/Y2TIKukXCgO6+pk2OQRXasUXO9oAFFCCnq9Nl116j5tOTfopUKz
TdgFY+3TSMTlXhcuat6JLiPrthp/pmdCYWS16mPJ8N6Pldj1O8vqHgqg+S7gBlDp8620k6/pZk9j
GJmdGYa6vpZPepihliAKtuK8o9utdSAalogfZBH+OOdfzWJ6wfH4hWCBHJlcMxw7050PvWIM4bya
2k52yxNoguVlTpQ7FNg0pG33eUgJw8qk+ja6K9sWtYGfqpt4uHGPVlVdqsJ4hHDRoWfqqoAdELD+
llZGLO2zRRGxr6pIDcdGPgi26esErHlfKkYUarCS8XBaEicmUqggx/3yLKr6itoA3xwdRFSz2wR2
oRurZovrxXp+YYQQTk1hPDU/Ho6qMh90VBte2i1rKBMqNUFoBw0ZOo1e7zhYGJduCtQW1DTUEDOF
Ye8Ouu2B6OyPaDjTA7U2y461Oi84sQz2soZ2HubYQzOlRCdaeYXWMMVHoijmwWwz85z0PJNOjL0A
xS3hN57d6tVX9DP2Ic2Nt7jEVzrK/JY4BPUyDIrmJ6S0cl3Esi/Ze/CDYrGQJhUNshCO5f3AeoME
d9bJpYxXbFXDyBnXAtuQZFp9P4lGv+sghqPWWxjdK/08vCAbJ2JprOczpVfLRE35uo5gd6tGI4kx
qe/qrqHWWbKSvtJWa22Ud3fVpzNJqsvvDK6/ZOP7U4Pef827vn3e3w3v/zNs6eaf2viY87X/6OLb
/v//dPEZv0F72rJxhG7qoJ8w5P2nKV3gx0N3zU5gGmJDiP3dxbc52V1Sd1QAAz9sfH+4+IjjMQEO
gyJhbbKZqBp/xZQuNlTyz550EyYDkTS6A3JOMP38FaWMUE/rtr5POa6kEG4ZrfRks1xiYHaK4bE1
x/FKu1k7u4Bwv0ygxYnxMrT2y5xZkcJD34mDXRr1cwY1vPF7xenfeajr1y4ibtNrBg3/F/yQbRUc
U6I/CbRa/xXCaXMa/uOvsFVIYdj7VRPejPULMaWtWWBVkN10nJhHt7zfZOhmLCDo5QKJMK9jnhFn
w9tPZs373z/gb9VQ0g6r+u7f/+3/9rHMLC2bf8CesX+5eO5cm5VeuCjriTmZjAjtEgW/Wt6tKG/q
cbydWvwjf/6Zv7pyUTUAnfjjM8EV/IyhIVdN0et++0x1PmpRjWuEfCGvgTP/5x8ktr/p14vK1QSW
gLWT5/YXXIHapjZuQJqKKWBU8ielKIGkjUQZc9QdlScOc8aJmBJ7i55p8CspaM7ndVjacE5j66Qo
0jw4pjrhsssFWiF8kKSJToTWEgAstHfVLDG9AAYh4DMqXHlfky9ElIKGPDb48x+DAfaffw3sB/Kj
1I3Ya4oNwPITvkcjKklUEoku7n3izpIaTqk/RbQaXfAPc4i/jmlEVA3wsexSJ/FHKZv1lZmIne6n
ySxO6zRqt7CN12nXagOBlj36io/EWHhj8PU5j04FcNFTbKI9AupkOXiccRTmBD9+p9h+Mk7GHFNF
HUm68gXXxIFBB0d7u1TTdtHceFpbMJOYmCodJVPx4/p226XmkEqgW77EjVf8uBeTMnF2VZ1ICyzD
iXG21nqBPzUpjY8lQ03kr6wf8oZeI9QdOQ9zEzgY+gMNA8p3Y6aX4id8iBYmk4GTcu1d/Ts9ulWh
XaL1Dpp/hcH2KCK6ILWOQQBbGTrsc0e7gL+8nNH/lV3LoEZvMmvxTEOnxO8ZbWrMYIyEm7uQHRjk
cBmzx8UdOIjS2860Sow35ONFvmats4lYXRDgWjbl/KkybUSNuRBlv3Pj4SHhlPu05Pr4hrlSVbHK
gCK/V2N30nDuFuVDWfTymMzjgvJ37ab1m7mW5RpOc5Y6HrXLTK8P2j5VPcUvDXMOwA+gDNbYT6zF
5eEG1BjvgUfqpleQCIzZiogZGxsweQXoQ1ttDHDpF8fBLBl3lXGKszWnU7MjYgLnQFf1IjQTC2Fx
2o1y8XWM2TTU2ZefBPTrG6GmZbnnT/GYMKyKhY8Kbt2kGWb3aFkKeoYuisX3JCJh2WM91j9kappa
0EBabrDIjMO7Qb7xS63JyUDFwI0u4qZ0vI6KjNrYxAWJgY4Y9hmTIcI47hqpftAalzBK0L/u80ZN
fZM+9parLZtXsmj69zFt5oYQX5Zua1vEpx/rebUt7RLdO+OrbcGPtqW/2zYBWzf7x/9FikWT94TR
+KuruCGkHSucY7JRaW8kzDsNdVacgJqFbHjdyt0nhDUIC/7V2/zryww0Hey/TWq8YfBaby/7Ty8z
xx4xJTaXchU0TfTym5NtczGnR309pCRstuxMQnyvGcNGbt8Fa2thYaZzgiztYSFWpimq8M+/1C9u
eDpsgNyRFDgGeHs21V+Wyz8uTNoRiumJHz/eyYF1mT+uifnj+hBYyQCy2S7bsl3AH9/hLxVg/39y
FEAZbNS6n27JP7GBApl/k3/73397es8/uiQt33/GKvz9z/9elWm69ptj66zx0KkcV92oP79XZT/+
i0U1pBoOpT5384+qzP5NGFs9tu0fP4Stf2cr6Pwnna+4VSAbhVa1/kpVpv2y9YLwhDkoeKtVOvQQ
IH55lijUVvD5hbzG5ffMeJ4RbrQ54hsbDzsPrgTeCzjHtwuCA5liwTX5V2/YVjH9tPn/0zf4pbRJ
IIDreOHktYEHUGA07SqEok4WTLfLkWjQwGmu6fC5ZDrZWxpxEN/+Xz3JT/8NStb/wJMGJLM/e8jv
37eUj/d/ZGZtf+T359o2fwO4qGloXiAU/o7/+P25ttTfKPRJQwRryWMvtoDP/4PAsn5zedDYl378
iY0V2smhT/793wCNUG1ySnFNxyBt+K8dNiBmb1XWH4+VIjRwxbx2zlbV/rRgx66zqqDSrVDIyYnO
cWch1U6dTIBRg7XKXKgtrYc0HnLo15Y05aEiy0vWezFyLF69Gj0rIvWozRaNfzeLmY67lhzTwV6+
L4RRIm6ZLY7NMdHno+xp1CWmkvdgO6uaLT1bLQSkcnCu7Mu4qktlQJkZYZh8kah6nBAUCLbobB0j
0I5DFX0xxwVbfprnE69fnce3uCds6lSnSRp/WcbhYVrG1f5OPG+U7MoC7/NNJUt8b6q0SPNKcsc6
x32+xufVtOgwAQ7EsRm5a1u92MwpptNCz4Lm6qSZPb02p23rrahSqXLsmR4lGj6KsBlv4oAIRu+l
hkIIckV/kOqUk8YJ06v51C1iwS65bMKTtiMY/pnpXHNfEhHo3qGMZsyU61aV3gBBy9RLBVBC910M
/SU98qSc7s22qWaILGremAQBatJFclJYXI5Nv66PZ6xdM/ZkTWj1MV5yi4bipFptelV0fSrOiViJ
rvcY/9nyOhDfV0N+0kyETGKgYr7iKq66Y6kazHzKWTrdS9YWy7ozSa/T+8BsI/K4jSSWNEMrKlob
qcQgiiWg8dM5jk/Dhxw2zx4Q/H2d6ibSvttDgfwapXS1xWaaU3WnGPAfTy1euPIOWerIDQA8DuRj
SNWRNKA8shbkZ8jzDdJCbIKdEkBpg0lAcWY6meEbhDzO1KC9xqSSfrzlvOQ4aCA1dfkaJYeMBuje
jY003tHvi2j7W3npPsSDqU13fVnW2a2Ne5f2XzlV3TcX1ko7hMjndPlZb5vuZAiyy3Sv7MgNJBZR
mcdHpiRQD9AgFdoT1BBdBLWMnaBlVp0FCpB77rppqFTRlUFGKZCWbN2q+/7S2ALdGIpyGj1x6b5F
hlPHN6B/WqK9qSbblR+kZIieo4a5lOWU28Wp95KrgK1Pm9ou6HMz/aSuUnY0NEuFuVXbKqFFa1IN
F1Cn91pDem6/cbLwhmG78ThbDzYW9TgHJGIoaHadhni50DVMzjPjWPQ0EFbLgXRQUQ47sYOKuVRa
x88h80BllRhtwVK+dXJR8Wi0gLCqpCea2oimljaaU2IMrif9lXPzQpY5juKc6jJ1piDCaUkvkhPG
txR+xGuF2vvRboEe7NcUf3SAzjuWB9mgvwY8Q2C4Opruk76YHVnp1sQcLWZQf2G8qOwUQtGqo5Y0
3VvTaCgdhiR5FzmGYi/PFTBnxWRN+rF3IyTDUGCK3MfZwel3LcrG9bQa6Ou1WZz8WmwBlvThI+1+
jnKHgLqMzk1gAQh9j6JSHhH/19eoBpl1WEwlGoO+2hq5jXUg0thGUqrD8SJwu1rqXd9qC1JEMUET
UJ0VHCPIH/VWBUpAYV31TXaKAaLV1LjRMB0rujR+G+FmPOhrROy2Jgk1u0Ujcqycqf1AU8fVKWNG
Cwr6ZdaZhiGn1PoXRKv877m94HAE82BfyyrXFL81Fl3dOW2GvCrWJvdLiXZH3+ezTL4vqiazl9ZV
SyB6Dfq8oo+sazoRHn4xUX0lTK1iQaym6dIIYKbxZV7KCz4GTQQFoSa3Dom486kezYgUWFYU0zMb
g0OCwCH9kbWme7GV/CKbWZaPgzlqd10rgRV3JcZ4r+rGF4z4xlvbG8qNrpeq8BGGkKgJ+IHRNwm/
trOzKwaBycxr3ADq9U1i1MwSZwV2sB4HezOBdgo7RW1Q3HVaYQNzJaPtDBJHW194RFY8vnNb5MeE
09u5VxS8bDQEKhLmnLjqP7q17YcDLDvXOUbmZL+n2iCrnQW5c/SMhAHOdajMmIls12ufYmuZ48DA
dTccpE27z9+2Z9yGbQKqquZtgLg3lWyGZgv6zgbAa/omUgq0JRFdQw/7FnEGy1ozEuzNCJEzvhJ9
8poetQH8G5lPD6AmhWTbKqJbRAFwW+YeLjvhzjbwj7ImYuWuNvg6DIsJ1X4R6pARfWdP8D2mkijm
U1qurekpVmON59LlgfigaQx1q4dJtfp1bQEhJIGkmAKAJj+4V2I6K3Bq5KHp8ilGrkszILCL1Jh2
KLNOq8Xv9hScHlmwRCMcD4+eYIx8AWb8rsU8+ty3efXSK25qBElCZ/XI2IOhy5SLRN8hc0IpBKe6
7vB+NAk4I9Qqx66uC/3VYOrBKjxMr9kSLawr8BbhrTQpEcTmMlpq2E7SafZwt5egZ4RXwRwrcw2Z
A6KEHcM6UrgXQlez6xKl7V05LoiVlR61ysniSBD5S9rQnTK7vD7Iuo5H8ozSqnrKmKBf5y5BQg6A
oaV/BBqtu0mwbfb7aC67cgcq09VCZbZU5dqrQ2neIIFjUIIOthtuoUdDWEQDFDPkhdtp7XSsmOjs
nUqIgXxvwoaPGnGcKHD7ErcmSNA539WO1TcXOIoYSvu+1OODXHNAWHPqJvZNb7P30fqrx+E7EBkT
lyJPwhKORccN66LJKYIGrvKmwWSfqnik1PaTk0RKFzToH3BNxBYu1Rqb6pOaSyBJa7Lq5xZo5XjQ
zWj8Ng0OrEMJMjTlBrXNcLLsxr1g7SF1hSPKsu4L2ZkLOrO2MD0pxKT6cEuW8p65iv5am5sg3ljA
dIasp0rjY0KDyINsnrzcrhOzvdeV2dY2n7ehHWcRF25ApzeOH+K2oWIBZ7TaHltPfChhSQquQCn6
i8PdKgNkGZHr1/RgPw22MnOni5RZzUFB4AQMKKVGYriJcO9S2JFBLnraZYSh48q9GxnoMbw3VFKC
rVW4y4ETeg6VLnG0J+RII6lB/Hh8sppzh0hD7aFCMjt7WLV2euB7q190J1pQeYmqSo8qbCaKOLCN
IxMY4I1AEdAoejOYqyUgdLmzX+K2s9qDtQ1Ubb+1NTf+MpQ9oLg1Ja2QDLHKfTIdOWehYyc8zEqC
MNJflF6tdnGlOpA7WIGWkzJB9/KNmEE9jUYCUAk9cVSUr9U8Uml1RXUq13T+pGeDowJbGCBMNDU2
+DCz6/ndRZyA9TtO4YwfurHAIdoVfSXDrs3xHfJdRzfE+or7KiuHYQ0HwkKRwIgxnx/lMC/VaV0I
gPAEgeHlcZ5BBAbtf3B2Zr2NI1kW/kUEgjv5KomSLFteM+10vRC5mfu+89fPR89g2sU2RcAvXWij
iqHYbtzl3HNMyAZ2bi8DMJJrtKBIPhqFRns9YPht2Sp+dW3TeVkf5ZHOzE0XKq33zJ6r+rWGP1z+
zdO0VQ66oY3Fz0gxoEhSDXrd7wckzuUHtZUa32lqoEy7NBTJ3kDw7gc51frWV9WQkrpc0AbRiQR8
XKISH+1irXDHnY38ZXPMIfGmoUILU7gFUSswH3B61GZLtjgov1vJmOfnyMdloAabwjJQ+XWJdrqq
3qbuiDOTJL4af0e7GSr1kCSl/UOKdS37QTlbGHcycELrOMiW+q2lCpRzzuL8LgM1FRzLOkAMChdO
juhNhPbG6Rs7VbZ1UQj7r6qKEnh2II+dY2pDI9Gxb7j1Scsr6o6IGkNKZ9EmNEIfgB4yDbdaEZsn
Tj1lcUUA17gLhOtK9z1gx4mtReIGsdmhb8Tgt9invTqIoePx8egoQDeRCmPoa+U3rY4NDp1BG0T2
moMF7X6j4Wm5v0HGy+Mfu+XkVm/0VigZXCYJuQbCIXj+3W0T847AXZb1qlMVJhYtCCBZhUecpyfu
PeTDo9IjkPKCOvipJYbxA8RkZUHNmHvC2KamOUEKOrXz9rgOlTLQDMk/XYesQ9OButLgQB3u5ZZk
GRJorRq1OelQ4adsagPpIbQLhgVFYVjhKdf+oJQTQwfptDTkVdqpQTQAFlZTRdDgTbINqwA7IGxt
qfvcRrYnAZduNSildooaCnj8DRNaNHkD/GHQfshKqALWhtVAQrw2DiCtlBFJ/4uZLdJdZ3OW9j5w
bevK0tscciJK6KX9avulUtFHTzT6SNdEDvBVN1IPj9ZraG2mVbjYgqEMXAdZbi+w0UakmfnMthoB
6rCS/URVOAgP9GC2xZ1UqbhOLRYmPAHw6Z5GNYZ3EEZeX3vIgwgSNpu4VPxtdLS0HMJ4eJyKLmoR
j8e9a5+QIxU8X2TD4xPVb7c9+JWsviCeqrwp9PuJTQdJ1U8hmfKT1XhNjgBwXk0JpUZFSTVrtPza
BPX2N02RR4FQXUkSmN4oaXMK5YrWKzDuwoT6D17BFrbP2wSf5MglbH74IgYirLYQhynU1N9CYRIa
GSI2dViooAxw1Cgw4zPw33Yi5SqajH6xYWJ92oxhB4jQakYdkkU3L0mUgxYSbO+Org+t3Sl6odwb
dq2k1yoFMLpHUEaEvxHNZrpOpBisu09CW2zDzLPVvVIgu+3YOa/+71720obunb7Stmnpg++1kL+C
OgGsD60ZkhhT8umxfgckw6zu9Rxg51aN1RBiRAIyOqTHuqI9tQ8gzADr40MXXeo06wfEOvWVOtTS
eWgaD3IlFSahm0rDN5y6E1TIKCstN170uLL+qD2lslchV1V/55tSq++rUINuWYGSeWqcSfW7WI88
kHJGq1kPfKLQb1qLrD12SJZB7k9SVjhWSRFGR2F0ANML6FYMFT1aXX6WBVmOTe8N+lMkm2QASp3j
vY17lI6veG9q/4pyl3qV1VB+HpKGVB+5A9oqtkIqyuDcDZg5Bw0UKJ7AnwptV7jwbGyQOofmspTT
MUZxGC91SzhhPXY+au5wYHSwUuUWssoGDtlVTccaJDFKYn13GytE9D63/W8F3U4vUQOPwVYWUfAz
d+vxyTLTlB8JUH9nlQPt5y2VwnsDNeZ/TNFAmyl1UXrFIMO9OqiSg2GNHiL4Z4gCoNZOto1rVQfd
62txlYRD4jvkdmV3m0ew2XFkLb3aj7gB3r5XCZR55xr4pDvAk+1JwmP0n7x2Ig4FOYObo1Rqpr1J
heX5T4kGcNoZZV4pcgNIFW0Dl6TObWTX8U010LMVojbdbgOWowCdFkbWI7VAASuRpGB1XV6ttNmB
t9NdGHQiqSg4YJJM2kYieatTzaWfuIcZHlIj0Jp60DuRnd1CeDh8h5+rOXqxJYbr2svS8nfVC5fH
Iqlr7yQNVdIjumkFKtimMFS1+14QjW3tqEgAF5rgA+/VYvDPdKBZYuvVuXk1Wr3kXlW41DDURdAI
fYfcumvu6f3WFHxUuaW5NvC8B9KFCT0eVZMA4W/VAXy3mw1nyH3FlVp0xfXgKhoQAURrY5TBeUjR
giqi+1TTrF9yAvfcLjLxTDYZBAtPqmFFJ9o/c9iWGtiQAIcF/TMRUNpNrdZwSqv0KdfXUmnCY9KX
HfDCrOuuXKkcVTAJbnibt1nyFtN+BJ9U6cpYC3eIxwROXah4YDq36IMAfdcAtI76MN3pkIQiLq6z
ZwcrjNuKMgw8FO6TqXu5dS2FUnCKc6RbiXojOpsUt6G9izCk/ptaRUS5kAQpAKGR8u4BWKj6CgwU
whj8OPcuUDrlRnMBEje+DS9R31n9DrM5nisA8MpNDKnx37gyzAeL3OrrYAUiOqW+HLtHeqiFfiBx
OjSHUQ2n7hYQRo+6rqoPWu1SWy9dc6AduDd/KGmXnmgghDApbfeDT1yvp787cLQ0UlZV9wM+J23j
VireWk0nM2sobj3XNu7USZZyW1XBQDCA+/TsyyO8JbydD9ZQw92RGMBtyfK53QOaOuOprUyK0fSL
xicvP/zO6W6rB6Pc9LC57sxDbTsBOulT1tGH1/JJiaGjAiXmnwOgofW2hxPnkGVBGAG+IHm0rZOI
rQiNQL0dvFi5Nbxx+OmSUPqewJF0N+R2LR/tVH626ZQeuvJN99pvYxzLJDFrzzvR3QKKzSp0/1ov
fP+KjYEmCxQcNz7uEoK7qoRJgeWHxxJ133ZHC7JdbhsphvRryue8qWNLf4UdqeQ7Q62yHye81R1i
AtadpIYJRVw0giqwWwUtS4h3xw8wzvftnngbilE/GMjxtUIrXicJNNoVXFUlE5xID7JNE7msipqm
LmSVf2v6OPy1hjaHE0SiPMqTkFhvaZpmfzSgpPynRtFGWxe7626ClDQwWS9feVI8kqEQE3bNK91V
CYjGVKUpLC5LSuaZbYJgUzydPthAHvqbBk62cKuTC/5Gql7t930rpd5d38A+QDoqT/etUVh/uVjK
0TDG21RSk1sEUKOzOpYtQMZcbaARsb0z5tr8FSWQ3d98qER8Aof5dwX0P8l9KmYfk/udbKU8fBm8
L4nsuFijJgTFYdJaN/wYiv1Q/jAhk7k81r+hN/8Za4b0UaAKkMmr5U6kjOUhHgOXtiW6Ext5fCD4
AjlAX0Bc2itTm+oTn9UtpkLdh7pFjC1qIrnPHTOlgbtQQWbcJG7/cHky8r+rbf+ZzazKhroYj0nN
5/2KHoIW4QEcuDtbNeHvpDlldL1dInf6Dn2KkhVtrpvAfQ4M/fdQr8hnLk1wVmmkJ0JIWYVUiGtW
xVZzISkg06o5auMdViY5HYNP1tCcjs2HNaxMt8iiPM8doAZ4c7FLy05ARdNCDUTddhmka3KnwfDt
FirtwFAr6Zn3p/FZAL8DUBPAdXaIlFxd019bOEPIuvzrB7mDHaSVUuQO+ZY3+pifiEXJItnZ98DX
TlIsEXMMK1u8sL7mDKkA1ECXlYixTA5nzzMQAXomSlkBay3U1cwZqmlsOznoiyp3RkowMT1uPqxL
ivmYl9XVyvZNJ+Gz7ZuV7jI7rLRIL3PIcUjelMWhm6whHkFn8OTSBaSASAbjQZdivVaFns7/Z2PO
LUoNS6mn4gu11UlkCZRV8THXJ8KOZ6l6Gwp/LxJ2jGYzLV47pgt30ZxZltTKiRTbCvQX4PJU6ncV
ZHPwQLrAm2CxKtK9RdAa6c9w+gv/F2R6lxd4aQtnJkbGc8vtqOzhVKqTaxrMNbpluylhE46PjZKt
3sOljZwZG6McaOXKcwby4WOUox0T0ZIzLVmPUgU8vhroXIc2s959bWIz0wJbcaDKbdYD7yrhb/L3
tWJcdT3PQtqvDLHw8rwrVHwwLbEWqcTWTe9kIj2i0k4HmrFjpzAsTmrQOFu9pcmKLIo8XdlPDuVc
y8yL9BwCr6R3DEk+Mcg0Zu+29KuWz3Etb7UIOvliT7/LPf8Q5R1nhUTT9HskN7seV4UCl2Y9syl9
mJkVPRW9E2TQ2GsdXJ/qjsGU7B+C8jjPtpq+8v4tDTWzL1raGzX8IL2jIOJcU8lLlV8wwGwyqXeg
qd6MqtiQv7x8YN7F7j5b4ZmpoW3VEg2dXM4gvdhCusoNY7IAA8IdA7EvsSlpw7NdveVQdxjY7N4f
HQliaP/V6ldsz8LjYMxMDzkjyEkLTi15dgdGWCfVf0gA+DwFsN5vYk7n8mQnfZdPj9PM3oRy2bp+
CTVPm2DY+uE6Ig6CKB+Rkqz73clwWcWvrdgz/nSykQTbNlweDWaIzM4PCWDrKCTLT2QzHa8MWpBp
kYpOv22odiEgebLsYcM42zr7I5UQNsTl/+r2LGuaLRjoCT718U2PXX0sSq/gx+NLbxT7QU9oCUFG
QZXHW4TfqI6LDaewp9NiuograzZtwmcHZGbCPEhAoezFhJVj+92kzXpUOR7olGSaTe+/u5eHZxMu
BVryN3V97sL0RWtIimDo9BtzoLmMJGxYodvQFwdYL4+yD9A2+0cImKLN18u/cvEYzwyfjZpl7FsA
XadjjAGo3V9mdUhpeZpO8nRmuTLZqG5rMmcDrTb0QPOcmN1p9RTPkGT/71lOyLmPG+RDTNAVgqs0
Vue4AAFDYr/Kbm3uLPPFPvm0xU0RzCj2prSGhVwcduZaxcXol2Tze0dKqIAKJC2Yf46Vyqx7LGLN
wWQpynSPyjJKKN2flSVfOI/v6O8PDwFU6Sky6HXv9HLwUCUvMtymU4IyN55UaAUSeQs7Bd10zc6K
6pXTKC+Yiqmz4+Mal3EC8YeMqQDyvS9gBaY/KOASg1F5reThWBo/cRz0Ad4GslqkN1OHmeeNeRM0
4qS36Jqm8JKsP4cL10Of2U9T1JACuzwMtQ8RP0wGpOmkNLhfWeQFT0WfmcaYjgAoo//vAfTUXxnS
rUYJbWt45mg1anJWuzMKKEa9VyMZRP2N1UHNqT8PZXe8/BuWfsLMaBpDWLiwOPaOr/zVkugB1Zej
6waO4e8uDzAt1ScWRp8ZNkUYPnRMsB2gUldtC9N+y7L8yFG6/PmliE+fWTC/haFOFHgsnARTvLWo
BYIQ4g03G23HteyA+xju+wve2TxyYuW5WTqrM5sEmTMCDo03EITB6VMYwzdg7z8tX3zPB28fDsVP
BQqtlTd0YZe0mfFRYCIdKHQMDlVzcHjW7djZ9AWo1h2J3pUxFs76XKI7pG6dWJWOgcv078IIH1fd
kIWHWZu5VwMMfNDlEwgkKoIqkbZnhU5JHd5M/utA56jhRU8Y65UTMe3AJyfuHTL5wXRVcK8P8cBw
mpndlgNolfo5yU4h9gqLyZHQx+bnlyc3MxG1MJK46DCUU5TT4k+EsgUbZblxo7f/jW1Wz/rCkZuA
1B/NIyx9yEDqTKzLUXGzGkdRgztsg9eHeysu/+AXX17CBcdcmxkFL/aRvUqZU2GEvybLP5mh8gdM
y9etvHLcFuyCNrMLVSXXWWswRieGI0JdjoneGUnYw+UpLJ3muVmgDF2G/YiYfZK9Zop7T4R5+ctL
P3x28VtRqYY2DIRIwfA7Ru8li80fZlv9ufz5hauuzq66a4IeaBW1d4CC/jEG79a2iivK21QpAK1e
HmNhCpPa4ceDRBIZ8tDAwGZKPXSXhlkCCyse6v7q8vcXLvy8m0RGHyTLzA7noaX0JPaodVx744OS
FYdi8hEDBHpXprK0XNPfP1x2wDWhrIWY/zAyTrKG9eUNHYX3nWzxF31zdXbFI7e3pMbOB8fQBGRi
46YnLIBJiz40GFLxwIC3bjEoJWTLq6HbdA8+sWLq7LIXcIhrVk3NyHTL42TlCdRwu6fVLH/oE8cK
AYEYnvXhFpN2ed+WzsXs3pOt0SzdjganKc23sKdH3+uTcY+Defn7C3ZFneb6YbNguchrZDYGh/z2
I2LB30o72Ob2cALqdCXJT18bZXb1E5DpFC26wYkI3IscvB1Y19vpndGK8Whn0e5r48wMQZnpxYC2
7eAoxgAK0ZdPjZ/9o4j60Ix0d31x0d7D3Q+LlsCTP9oh0ynl5LbJmluUlJGfTO4GKTi33de2RpmZ
BIo/GVi+dnC6scA7i/Z21hyTMnvJperZU7+WXVWmg/FhLq4FA79L3syh3wsiuymS7lQosAC4hGG7
MsjCMzlvTA290jX0nEEC6IVj34WqEwrJ/MBrbAHWlpPA+dIBmNo8Ps7Gk6JWk2QOgB9Nmk/dObPq
BlVlDV+0R6g5ju4vD7Q0o5kt8DNY30CuDQ5in+pGSqyjqhL3RJRKa8+HrqN1DKgwLg+2YFGVmRGw
Ac+ARcGxtYfoDmVvauh9cSyt4hfQyZWVm374J8btvVP6wznoaf0GXkXUYXktlfCoaDcCW3p5AgtW
TJndf62LK8mlH8ARPmJz7ph+B1AIPmNlfeQF/1KZ3XuEqajw2z5WMn5qhh8WqYdgisABY+1GnWPd
y9+L/Gv3cmoy+njGUqgIUdxmN3oKgqxU9Q9Rsk0DAuVjKJrhHHFldWVmC8/2e1j+YVeqGpAxNWfM
c71HLXmPGA402IcJq1RooBLqarvqpS8c6fec8IexaIbrepWX1Smbfi8gSjLr6vY9w2zpUJ1BrrJm
2Zb26z2r9GGobEDsBLU6wg+oSsnSyN5zAnsHhUfCgSF9KCM4utf8kaU1nNkEo1KswC6YF0EHZlNB
dG3SpuT0sZLjlFBHP/byOV94TeWZVfDAJZr5mGF+8u6bDtlXGpO61CJ6C9uoGjYmGp6XR1rKQr0H
3x+WUNG6VKhwsjpqolI4JZQShwIpz62pTSVWIGIbuMx6QFZj/aggCvzaejSe5Z3sPsp+Ja38jqXF
nfkPTVYiEDGE+EQUjhLDvK9GUkEgrhrZhLex/1aVL3DgXp70go2SZ2akwY57eYwDFsMHZQdw4MQj
IKfLH18wsu9n9cOCGjpkdIghDo6nwNZU5gJ6WOWp6bxtp2or13nhiomZ6ZCUkMIC0gEOyG3414Qj
6u7XUGQbiUjYIPstB8HXjqKYfsKH6QArlVy9ZahpQ6ggJjEAQ/y7WOIZXCt/LaUHxcx7MGlYhAMh
5WEP/X8Ku4TsLgaeBn0ADYI7qQtPXVvdIC7lTEFAokdOoXa/aLy4mZwy2Q6eUrLa/PsogKXHyxu5
cErELP7wjKZFyZ3YwBPNncfdjtPix+VPL9xvMTMlWqJ3eT2dET3TaO1E6AfZMmgywk0b2zdTrvDy
OAvvpZjZERW5LMOHU81Bp+BmaA068cbk8auBvpj5E/0AfYjpTc6LIf+2WusmyrRrrTV+Xv71CzZB
zGwCGHlodUy8vRH4875FcP6oaqBuaTyq0MzIQPSpU89C1k7sIYX+xRM/sw6Ai+sWgkG8JCjZ0S5J
z/hmJ+SRSZaQOoH9G1nWyzNc2p+Zv6GUQyxVGQEA3MqvnQJ1Xql/KzH1lz//uZmAsejfd7dHZCob
DLYffRWkerlFwsxewwgnQ85OTd2fkvzqa0PNzIQP65uNTikQuvBxcv6zMQbMfaBwd6KwPJZrheXP
PTTatv89JcCRaFEYI5YvjNVfqNyCTZaPE64+cs81KIS4lxIgoQbijVW15tR+vk/CnpkCwNGFlvfK
4AxZcLZk5ajpxt2QrRy4z18MYc+sAf0oQSYSvg7Xy49A658qv/3mBsph9aJ+bsqm1vR/GXFE33D2
A1YNUukOHrUQ252txGRL354ZAVNU/WBqfNvz0UUgXSJl9oqZXFr2mQHoRFigvcb5VeA6LqDESXXl
dvWHLy377J67tRKJcWTZhY+yj2hukgl7QS/VarpiaYTZ9TZ9dK7NXMKAufWOSpuWGk+WdiUhxXz5
1i04wAg7/ntjkSzq4b+gjY0erPMQP+P2lskL/0uYX6SKw2irEf67e/TfoZ2YONg+ugJDUOaB0JhO
oubfbNXfdfV4JdfjdQgl9FRvl4QGgBMivrilG3OUzZfL01xYR2t+6Q0e/jCVeWdoTLTTcJ/D4JsV
6i72V8zX0gjT3z94OVKZwWwVoObRA4LvJ+Rskdw0BrhbN13xcBfuyZzWAb3vRoEkkhBM7WuaQIy3
9QLPgqG3ZvfbjFBLyMMCQkcomYkOFNghXSl6SM2qvmny4qfI9XHnuuDEL+/I0oCzS1+V4PbLkQFV
mpMh9qTnW9saQCg8oMiuIR9WY7ylkWY2YASO7Jqqx9SiOD8aXYyeiD+Jvqc6uj5NGl4rgYLCO1RL
Kxu1dBZmdqGkm6Xyo3DEF837XRgP/RU61cFeHmX56NEs41xewwXrNieu0WiVr4Ymg/8ejF5rasjt
SUeoDFem8bmPKeZQUgT8rI6up9EJS/XB66sbUUfXJU7ABqSoo2lIQl2ex8LBnkNEQ6jyq1Znh3QL
CvvBepFz63D500tzmF18C9lLuPm5luiYvwe9k1pdHVTXBg8+hOFfG2V2+clXSYVvoobQAgxFAuEg
yvS6D8/0YK0DthZOlTl75P1cLfH1wLOUnQ0RWvBLKqVb39MPhWhXXoOlIWZWACGnTPaGYHSKJHoW
NoVYciGGjb47ui0ra7U0xuzisw9UYmSmEQY1wiFcFNRem5A2fBTwrKZbObxLw8xufQHTnw33P9x0
UO/dtl2gXNmhdEWgRz+3vGLEFi7gnJLSiFvo8lsu+ijV/jYTw1mypBotEH+lvLRgu8zZ+x+JcjAi
mgjZgHDTSyMU+88T4CukepHG6X41lbj0NM/BnSoNj0PYYY+TEMqI/lajikQxKaX9vaIVmNJSkZDx
sxAAXXXFF5ZvjvHM3CporAHqnenr7+UrMvGAysb4b0gzXArMM/Vep8QYBROZPCDqlQ7BwOVLu7C2
xsw0xELWUgWWFIcqeZi+jki9q+SZU7c9ZuGPiPaRy+MsmCBjOqEfPAN0zGAdF7niRKQY2wEZTEs8
DD7ZgOa1UdbCmulcf+JaGTPrAOc2bJd6qTgJMppjCcOFOPW9tHO9uxBWCGOqcun9PoJ/vBjfkLm7
PLn3xPZn485MBkrQhsVLrjhB5EKjoDmuioZ7vef5zvMrqGZQTstvwSmJ+BlwpZahREb6fajiU2j7
Zxm1cfKfEdu9mmZduPpzflpTKZvCqqm0IJ6rOkLUNIT70WFAjORaQzhrWNnYaYqfTX1mYoA9axFC
RDrYq7RBXdhFbRvqq8PllV06njMnom19GKJiT6c5iuZTo0ZTUysKh653xO3b6DF08S0aefUATd/9
bDYzU+NDlR7KQ6DzhkW7kkBG0176Yo+25K4azln6Gkjfe/cRZvDL81vYpTlmctRKe+yErztyZ5x6
vTxAbXpGLAw2E+mLQ0xL++HmjbQA42yFuhOqNd0Fplrf0PLbXXmBV173hPuXZ7JgxuZwSBjDetTa
0Rb15PRPGBc3vG9Xuv3n8teXIrQ58BH+E2QzlArBOCU+1Jp01QNI1lIBB0p0tEblJ42MDoI5V7Sy
/b085hT8fXIW5tBGFFYJZqaT7co6WuIEgj2yaNGmzs4NTIjoZ6iSWNmkhfqBmAMdK883WqtvdBqF
p+xlAeH72Qt0tPrObXZbMWRo7aN+P0ohAgYrduu9EPLZFGduSAbxb4XKF8cPUCDcPd9a90HRxl3Y
70sdYbpzP3iEp7dh9Tw12FmGv0Ur4mvLq/z7XNp2R59bLOlOklfXMMFuchq26+6QpN2PdqwPlpqg
bgETzOXhlm7azJLAVmdYPuEiSghHeu+fE+js3WK4CQrziyPMbUcHWRGy97pTiknbO3fiPvpp2QG5
vJX9WrCGc5CjmtOi3WYu1mkcwk2igaMW0rUy0i87JqfS7+1N4z5cXq+F+zwHOw5qYreQ/mlOGkA3
ZrXtIREwIjcru7/wbMwRj1KKoDAYKw3xYOV7p2t/AiTBV5ZpyVjM8Y0j3Nkim94+FS0Q2f7VZI9R
ctN1TzF62gPRSd50SFSvWL6Fk6XNnA45HP3IGFODjiAFHTrhnfvYe4FYHI6AL27GtIofbLhhxA2W
miFkKXlWbO17HJX71Tre0gRmVsDTpEIb+8RwoBFoIT6j76YsANDLSvcPLOTJypYvnajZhVfbSqLn
kkm4eY1usIncHdp527BInK8d2dkVh0MmgKUIxk/L6OEgs68DtYC0aVzxRZaWaXa/ZRdiRxRrUFqK
x2EnBgrInklv4MRYhr5qrK6cp6UoZA5w1HSlFXnIQIYCm0pr76dj7Hd/zHySqaanE0Bd2ELeJI27
cg2RuGBb5ojHWpWbsPd0/Dip3kO/d+pHVAiB7lR0kGajdosbdHmblq7nHPyoQNFWgqZqHS9+o2HB
sNxvXo4SOG9QBzEUYD3I4VCPXysPLWycOv39w+0Z/DyFyQ3J9dH+lRfGgwn/myieunTldmrTAfvk
GZ3DHxPJC+QiQgsUGtDjQFRfS9Ar3MB56dhBuAlJT1iZtKWmM5Kjcn14lGRVORLEEfNN6cupowop
qcfS83ae2Vzpydnwyiv6iQJf/m7z3xZROsGzWiN9tYHt53rlpNmJv2htnUx9J3og/SPo9wNVYfHF
MB6v7bBxTH9lkksxzhxuqQrLN+ocSKxuRB4iTg0s+JtUDuyTQO7wqdVicTbHHrpbedgaQ9ydUYof
X2Bd666LxqsKeO0gU9i3vao1h75N83OndNUdXAeE12Ut3CvaPfyHoaM9fCUgXNr5mUWwzS7KR5/c
YOGl2661drHenvr0JVxNRy/EterMKEhtkBpuTzJf+NKzBnNCpMuP3cQM0LXwkXRPl+/MwjBziCPK
RFJGz7XmaNCT0dnq3qdRfD/46Q5Os1MiKera5Vw4y3OYI9SwRp0YvPuT8an95gydgl0d4n4fWsYR
D7QIUakL+g3Mo5fntvAuzCGPYzQCy6GW74yivAFJ/NM3hutRaCuFtaWlm99+DzXP1Iqwpolhb9TC
u9VTUMqJle1TCbWN7mvP239hHU2tb01YDEkYjb+rNr2yQjhr4vyLn5+5ABpcyUNdovPn6zTD1sF4
HjqqOGvXe2mVZj5AoaEAheSt7gg9uveV/lvWj09xV3XwYkLTsurCLm32zAkICRFlCJcYp0GAtzbP
VpiQyFNWVmkhZpsjG1FRicugYhqxCdArPpgQhxlmBObkWY8Po+0j+nf62rGd3fwscEc0KJmJ7bf3
bUPtxjBu0G1cuYgLCzWHNfoS/NEjYHDHFm85oK7D0Gp7Tx6srzlLcyhj3egGwiKt7sDseOOOkuO5
we2qN7H066dj9uHJhT5VibqWX28NufYAhDXeK0MwnKCSzn9cXv+FvjYxRy0aeYM0t9qhnOn+43cI
hgpYsVHBONcSWjunMnOxYdIWvyVJX0myfO2IydOUP04tgNQQpkvyKendGP1sZP84mcREPDdFA1WQ
uVl1zBd8sjl+sfZi8IoaQ1UnBHLBnLqhfq+Mkw7ro1ImKy/7kr85xy5CJw3H5XTUBq3e672IHRAo
h6pAVRgfrLXaWz+HsNcaXoIh/rs6u4Uzos5MTlbXVS/LUyXXVF8y/68oyxs9X4OdLXqZM0tDL3Je
1IKiF0pEJuJ2tX3IEvUtgT5xV0RG9qf1leYqKq36OjCmlulkjZxoYWLvOZ4PJ8TtKgsdSa4WMkV0
xSO3XRhooef1ilczmfxP3M33ffzwfUuGia+PyNpAGHdOBvsbcqErVmehkVy8r+aHb8uUv1EyLjkL
rvYzU0W/NRt0tVr9IemjmxF16EFVfihZKb9HJkJJHRBdB9jWofHA843S8gYiwZU7vnAB5gBNWNeq
SI0IGSv0RwsNCrbeHaAlRXBt+j9maX5f7R2c/IFPVnWO0JQr0+w1l+gRofMKSkr7b1yrr/n4PVKA
d1+2WUtjzMwiZK8DmCpFR7fefW1GZWdm5RYB3ufVd3xpxaaRP+xfWyhw8+aEcUqsnFvC+cKQtzKu
aXxA63q3+o4vPLRz6KUX9XHTZswkGqVr39NeXfSjAXDjIGqDCxAPYui1JPnSVZ7jL/XRizzDNfF9
sEOqDBEZjdLCheohgr4w3MDEaKQQ8a4NuOAMzQGZrKFoNY/x4Fp5Fnl/7n0V3af4Nh+qXbeGV1uc
1sxCaaNpKElFnI8SHZLx1kOW1kfBFYtCy2mC9BYE9LZRw72SGeWKs71k7MUsJJICUoYqnHHOEOVX
ndfsSkQp9h0yjTvFhhh1NDuIq4PHSMjwrxv2NZrR/orLtLSuM5cpggUVHFdIgkaX76LUPuJCHTrg
yi50W6u796n5Vew5XNOy4rwftNhwRtir81g5iKG4jgvTuXyHP71hfH76+4cbRo6sRpcBMS2PHoLN
GHy3O5FuRaA8pW39jFzSMLEYXh7r0wVjrJm9CAKjFWqATRINIHgFteR3L5AAQE9CaNjXsrGf3mbG
mVkNLFIPrzPVlS57DMkaWAMSCpCHpFWMJG228erwOEpXlyf1edWB0aaN+7CCulWLzp7eL5m+rV3S
qmc44L6R/kFeWsruQXE2+yAS3yuzeUGdONxIub/zRf0r0xP4iZN+u/JDpnP3XyafHzKLqXpJNtEF
4S5o0nOW3BHjypl75dcv/fiqSs96mv5abef59NFmrJm3I4BJBNbIw2pqRob2bxXsSxhhLs9kaf9m
lqRFfFtC9JlLHdSo3Muvuiz+9p5/gAV3+C3nqPsaneIffc3/c3nEzwtWij2HK0llqqDVyUMjAVcD
xrZ11YcgEbtUTJEWZdIa8jTCrkgcRnelX2NhmnNmuzKL27rPDN1RAz/cxGp3AL34PBgWitDhlWUm
r2mqnDRr9FfWdWnTZsayG6wwrMLOcBpT9pyJAriOlbX+/s/tP0diZg4n8U3alMd3Q3Xledp4U9nB
nzizvokuLLaSJt+B292VWfhWy7m84u4vmMc51tUXOuRaDXOS/X/kQVPIZPvbIZPylVv1qY+j2HN4
q+iQ/oS223CSJjuAhdh2ZXhGGcr5qoGf41gTLw1Q+A0MR9Wlu5ZMaFDTkhFGXrUyhQWza83MYdYr
tVKNPks0+ltLRN+UyoeQzzrQTniI1wqgSws1M4OUkovMTXmnlFGjS7WQID/2ropGMXerSamFGzNH
tEIT3NjEI4bTWbfB+LOmbl3AktojgySZ6uSwwTm7smoLD6M1s3BVITLc9IZVo/aJDZjMqXnbKp4z
mYdVmP97oP2J1bZmxq7XJJM8Mc9H41Y7jaCx0TyY3v1M3qRdHByRWnJRLomzg6VER1NCgaiIzMcu
GAAFpUO8M5Hh2JrJGo3jgpGw5kaiR2PDhgSdlm26kDQUViikrOGmlg7JzEbo0pAkNB/hinoqhaBe
aR7yMcX11aRgn7WttbJ5C5OYw1z9DLEEX6N4nee+udXVKrkHK+6u2NEFmzPnDM3hy6WzBcMdlfqJ
2/pN6aOrBE6Ky4/Rwn2dg0LdptU68jDU9n1EcZrB3ITFC2oAMZEiQjBrvKRLazT9/YPfkmdy76M7
ywEPB33vwgt810SZ/uvyJBZ2ek4G6g49RKoNk4gy97dmjnd94J8kTvaqwVlyvMzZzclRjckCD/8b
pPuuNc1ffZoiDKd5R9HjlEuUsHX9t12hKeSjB0Lyp87EDYuIzsKK87dgJP4LLBpGCekFZllMKgyN
Vx/KyjuHcfMCkLfcJK7Sb/tQXgk4ltZ0dnsUdETGMWfHGk9+QDgpRZUP9ngviTMnG5ALubx1C8d7
Dhstcq1gYSMD9oFkl8vFzofdqBbVCv51wYjPEaJxF0idGnN7dD3WNpGfHQb/f5j7juXKjW3LX1Fo
Dr0E0iDx4ukOgINj6H2ZCYLFYsElXMJj1L/Rv9df0gsldd8qqED046hDipAYPEQepNm5zdpr9bu0
rCArga1idmgdQN9AOZrlxoFae6H5oP2w0xNDIR+YAywjmPGQNPpWxZC/5GWRuG/P2MpRWsJB7aG0
Q0bnEwuOMG/WYAG37/Tp7YevrPoSBZpmoT1q6GP7tIMsppmo8Kyu88kD4/W0szlUw94eZ+0lFvYA
Ki69o1IcJyr5py6fDmVev4cj23KW6E2mpiDNIabhQ/8REkeQcQdc/4Y6d29/87UZWhiCZIAEjxiQ
veE2ZL86C/ivAmg24/g+YCNeYHEpqgGKNwEUkXzdNZemUaKjKYpfZCBeW6fY2KVrb7E43ZEBwYTv
4UDrZOC7te/i1ID0FLvcDDhWRljCMyUEXiHFRnBvtcEVMvwGEjWoJwyION5eiJUtxBfJhCqkkCdU
FAuBHjAnjgbXZMW3t5+9civyxSEerCoUkHpD9YAhOWaldnMm9PTUhZDtsqsPYcS7jdO8Fgwu0ZlR
lVrUmDBPUJf2UTCG3wfvD0Imu9lHq60rpi9nfzOEXbT4O+duNl4/GCnCyjRvwYnmG/WYnkFLUe4h
AbtFXfPrRJnlLBGZpo2mhtjG9I0dRBLVoSWJB1KWm8p8RZITJXFkngFdcLXVvnPBFg50BDpRkElj
FpG4OlkV+6gT5zaAQmphdttll5UbeEk3OQ5BFVi1w3zAwRHTTqAwESCYaydyjG1wKxeTvGKD2ur5
XRtuYQjKuA1DKJIwP0wptd2cWfVL6ZioZeU6PSshGXVJo7j0adOYW07zyvXFF4ZhMDQEXqDd6Xf9
eB9BeghSooBobW28tcB9icPUoQnieROodGW9moXwZDXuZ2/WnBIX2nNeYTRno5jgzWxAwlYmcQnG
JBbrjILhhaBVdhE5wUXTm16kwptGqA8C/pu9BbRembolLpOyIA87qM77UkLqB8KSMwd/tz13KxZ1
Cc00TQaQWY/toBmFg97ynQEAbo+GVAOkZBv+2IrlWyIy0VsVdVpz5pPCVF4WRRmgBnQ6s+2pPhBI
ON+VtE83zNCv69AAXy7cAIjqdZCUwpQ1amC7NotnyZUYvR917Qal9SnskocWJDBNCDVAYV9adfpV
TxDoA3vd8W1TvzarC8thDEBZpTBhft+XT63qoMNa3suguR/sbiNttDanC5cBe4II26YM6jHiC4cG
55x2gwzgDTygs01exLUXWViLzlQM6SKMAvYIB2DHdgcBvGzHneTDZhi0cueyhXVQkrY0LBgmK7Tv
kCDZ17HeAgeszNISutl2HfIQNRqAopZEPkGukFbSE3lquaSWpxI4hbdX3Pl16noJ19Rd2GYm8A8A
hFXNQyRtdaUqA4oZOip9kACh1EeYdVb01LlNoNa6sdHWbsUldrN2DFA8M8KQqzpoCCkZ3Nzhf7P8
CUrgbtZV0L0l0OQEQ/t7ze0Sv2l0qdlAKpFBGpR6VQI0UnE1AM/R4j9ov6WRds2KoU9hw51Z2SBL
OGdjxTq0Row3CcCHUoQ/9dBsRKRrz14YizzkGQfvBoe41ahOhYUeB9QF6o3lWdsVCztQFAn0ay24
RE2mvwqjv2aVjV4iMBlBy8xHm+YZlPteQ4vfvL0LV47rkq7SSQKWWXMcYQz0rA3phzAF5pVCgA6S
id3z24OsXEl0YRN6FskibjBIJEF23lBIMNrn9VaXz9rTF9agKsB7NubA2AQAsPpZjobBSOW+qZyN
u3vFJCyhm5wZZQUSfrjhw+SCo+QKznHhVGdAIG+atJV1WII2LTOUNWMYw+iGy1hVd0lbfWid+nNj
vgu9bzlLlGYCrc9yEEBbOZW1tylkhuuqqSCQId+DasEA87v94M4zFhhZ2GEA3JnaLSrrlEin3jjS
K6u8BGcqu0RFP8DBCEBy5IzOmSirEzGdT29v0bX5X5zqSdUTaQgeLyCvOc2iwUBw6wQ9u5togbU3
WBztBGa+6QsM0RbFZWPm16gXPfHuXRQBmP3F9Y4ELSu4xjEAgvEuBEnMbgTvCRQYP5gkOuZptJHY
WDsNi8NMJIX4KxLlPvgSd11d7XBzFMq4BfJw036v+edL/snI6bpBtPAiQk68WeIMEegsADF+bBXU
Vu9ECMnjavf22q+NtkRqTtxBIZfiuoBK6WHsmzNaR8/z7E0Gq4CcVa+ItAp4e8mxjjfb51a23BK/
yWSb5k0Ml0+klb5NUqoeIOBXxW5vFIabNIpt2PiVG2vJQ0miSFNJ4S7FTTK6JcRvR1pk7/PUlxhO
rgKL6BZo865JOwKZJvS3KyvK3CwH2L0aaLOXVFdf3l6qletxCd0s5AjGuFZjpQx0LSAtmEJbtElA
k5fSL6PDjyK2cGS3/IiVvf4P+CYUpxsQ0TOfWxHzDEKzb+lIpl0cTuVuKEVeuk4TRf7bL/fr0eQS
KzJA7js3zGQOQ8CDatJUH81xltwaBRjXCL3mffcuYk3LWSJGo1ajmT+ssSdYfA0+vxYokdRvESh2
iobulJONiv+av7nEUkJAV0MxAnuhqJ2DM0WXVGaQRkdtxM3ksDcyHZ9l9dAdaamw9zNeINffbyTe
10K779/qhzspq+suq5CJAYZUexL8L+B/gyGZy6boiohMyBN/mDXpuEh2NYRwN7fOirX/bmt+GNgm
TlZNhUL3ZZ5ciSFNWvRcjPrCEIPz+J794iyxlVVXh02gU+SBAAJjw3BnD1AFIeqQiCpBSh7E428P
tGKplsDKtBpS7UgMlGf1ziEMhHbt41AU8Li2BO1WDvaS99IgfVamWcT8tm3ByJyaXh0Akz0bK6ze
MTHIF5VO5gEIknzL7M834y/K0Etey2LMnDqWBvULYE56sDlAQ+W5s3MPKiePdq93Om8PuKz3Auh6
twNMfBN8uTaj8675YXc0WdAlVQfJzKzOLuKCPUNE7zwKopsp3wr01oZYeDRFnbXVVDVYtBTacuNT
K7pdBJbUfnx6e1f82lw5S4wlbbViDgSa/aHuIZ+bVffztSkMEJ6HpPOw7d8eZ21rLBwbuH0GJImx
NXhCrqvA2A2Z4zMQhXpShieE0PsJUMvTZrS6cl0u8ZWgihoCB9LIfjXqU1ei3B2YG9HdilEgi1CF
xiRMjRiPttGHX4dyciX8qe3enF+vuVwCJ0mXtRweCvVF0oEfiLYvIIYBrqv5GPONYGhtCPnzzrXK
xurDEEPYc8bUTHZjRM/stKxdxBJvL/ivF0D+A8soDEfJEUOYTgJNRCN7bqZxK7O84uzJJXaxBeRI
dwaePhTGUWno6OUT1kCIcvDg0l5VIYPolwHqWajGHSEbvFWPmGfon+ZGLrGKHYKtMhpx5gOnRlGg
OUE3VOyIjeQHE+bjUHYnE5jdjXX69amRS7RiASZhkmnUpdDr+UwSbDU2jKk/Ri92glEL63OVK8cd
cmq/65aQzuKcpmkG2L1CAGLb/N6w9wE8MXDIHzI9bRyf1bVbxB5mVA0yyBFC4QrPanoE6hMsF7Ls
3CIMvGAIdzkbjptF1rUVWxxXI6/7Kg0QlFOgyGg5jp4CrjtLkl3fq9e4at6LiJNLTJ8hSJ5Cvx1c
Gml1B113YCHt4zuzC3KJ6HNCVPfiHlBP8Mh488skOSgys+zDJqZrxSwsEX2pIN2UzKVKCT07w6wf
WmKf0YTmgPBsmIW11V+C+nLWKW1qjNEXX6HtA41ncpwZ55t0j42AAh9LP2XvLEHJJU1lV5nEIYNG
uC7sq8aQ9yNCwM2XWdla/4D1aTaliItABGIHLlLmJ4RMV7KPL2TD9ipg95vNuWsjLdIOwihQorZh
CLQVHMLxe4fjzmnAeMB6+wL62Z8TPr6+bblXjM4S2KeSAH4vxQoN/JgbtduV14oxFI0/spCcB82r
fXp7oLXttjAEYiBD19vgB5mApAek2HW0c5223WnTQ/u1dyOXpJQVj7B7M9QBhH4BM+EezSrMmdXV
Ub0z7t9+i1+7A3IJ2RtDUTmDtFFrYH2ECC8+j2WKrtfync+ft8QPXiYBTCtzFI79WAtkgwI0O1Ry
x1KxBRtYuamXcG7k7COZpiZy4UKFbm2Kr5vx00rcKJeIQ2zQJjVbJGWaYLxVHT8BIt8AkxWcSzu6
JEX7TRQKYTJmLQzHTxkPtnq8VvCp8h9oxFLmKMUg+wSOg4uuz84sku0zBHOu4XQfJkv6UR6dTVnz
hXD1gQ1yB6TP+YhSK3f4AS7FltLG2gZZ+vBFmzqiRYqobMh5WlnPaIKciRY2LOrKHl8CFsOwdsSU
TPCsY0p88FfxL5y34ScHbOXnzkygOQH2/fD2Zl+xQ0voYp5VnAY56k4KtaWLvNTBA9ddP6HhtjaU
6yjLvlA2M78hr0K3qnlrE7iwE2YvB4fPlV0Tdc55As0Q9ItbDeQrVmhJa+mETk6aCuc3aUYPV5As
k8s8fWGS7d6es5XztYQlKpoLg/cSZi7oGm8IgF9RpNrw11aM9RKUqMGU3UUxLBx4KchDptGa4yeO
1L3bD+0Y+1U/cMPN9VQXXhDYDMgIatTv2w3fiVh+ME3ISHZWz5BSMPN2R3TgcVDhUGodrCC9gPzg
zmi3EuMrq7SsFodxGVddgrTaBF2+OSYSVuzrrD6lkfHy9jqtDLEsGtsmHJOCzkNMJAatVytdAMhn
wRiQjbZ5+eldwyypPkkMjg0If8McWOLD0DXIhBfZLa1bQCRU8uHtQVaMwhLYWadllBIDYUpqDE+A
GIL/pd3VpbyWcTezqb89ygrgTC4hnqRGP9XYIapHSPTaWfwY59CV0KLZtVYJpd7w24TOZC05ZD+r
J912h/eGsEu1dkEypxhqrJbgSHWaU3c/lGmzayqAS53x9u0XXNkSS/yn1UTFiH9mpjezcUkqTz3W
SnN51OPHt4dYsahiEXCVAqydeVDheockuNPtw2h00RIESVAfJXyXp3Tjnlixokso6FgExDCGBJVD
RK1BTVMX6p03m+ux9h6LMKuezUocKu7nnTxCB/0KvpZVJ74o9dlMLEKsdxVCIPP4sz+kh9DIWYV+
HQCirDPRBsQzWTZu2NOVFV8iQScBGpwsQqvnEEg/FMOLasMdBVPVZmZqbYT5yP5gNOFfJXFcA6U+
WNGF3TitN++rvEiPSR5tJUhWzv8SCUqiccrtFA1HRFXsErJXySGxQ1A7tfkECEyc+PnYRxtzthbT
LVEwioC0wUrz2cujbmqPuyG4RXk9oShIUPMyrdDKGt0py9gwoSuX3j8oQTMVmpkFZDkT+deYBF8C
mQeuOQyHYXRAmAwofkSBZQRo6X2HZ4lCLTvT6MGiDyT+zMoXmU9hnBVuME4bJY61TUF/3hRZ1adp
2KPvJ0uglaiaHql/mdyGTpz7qin3b9uaFROwxJxO+ZCUqkFPIFwday85u7GnRrrxEOsNXM3ajbBU
Oc8Vlj80CTrdDPuJBvFtU4KIK82uk2H83OWVT/v8pulIiu4swKyzmjvgZ9xqJV57wYURMq0amcHB
RAeI1WiXxN2VtsqbciuJvbJKS8BpNUD3r6rQs0nG4FmJqPaNsTsGBTqmA0N+e9ciLUGmTmlkqQY6
ye9ncW7S8CP4U66Bzd1YopU5WkJLh8IcVQrZHnRpVe0XU9EEBd+igf5IU6rx/u2XWLE/S3wphx40
FwGa/VueHGo7QFxZGOdc2LPKFWK896aslhjTyakbYgfK9mmZWQ9oeyxOvSymKx43A2T9kPd7nwVY
wktJXQyBkngj8P5xE9kew7mI60QXrjR7850O9cIMCIdLkD/U0h/AApD7sTTlI0kLdId0TQyucJTu
SAWqQjWW3tBmUm9UZ9Ys+FLkHO3PTV3yGGDMyr7qC9G6dDKpW0799Xw7VUP9Qav4HlZq8DZdhpXA
aAlizEDWqqs2m8u6qXFIkJWNg7besHVrD5/P8A/XbFzHiicDHh4Z+Weembc63NLtXXv0fLJ+eDQI
qOMY/SjAtYTBl7LPPplabtUzV9yoJb1jm9sqoBGeLfPYm9AfLCQ6N+TkxbLcOcHTphuyYgaWtE+U
jWlo1RioaDOXlGZ0ZSI/UtKp2rAzK8ZyCUoEvSg1JLh8/G4wvalKjkGcQhvcPtvsql7btUtI4jgm
JO0jpD5KVruj+gQQExLIYfmFRF85TA2UN91379bF3dKwurALJHV9NdHelUABmONWY8HKjlqCE4uJ
kIwkgOMbTf0AZdbrwjbiDcO1sqOWoMSqY3FRQ9PMHwZieXYJ8YeW88Ktymk3mvGzlUOHVanT24Z/
ZdWX+MSmrRKngMqln8l70QQXiAKKSj9uItNXXL8lPLEdJhLEAkAUc+6EzJwzgK9d+Jq9CN2K22DD
Mrc32MottoQrQuWm7TOoQPodyu6NyHZiTLwZXjMWzpxEfnvK1kaZN8UP5kQ2RVUayML6JFPZZaLj
wuVtBzubRgx9dF0Dnuwx34ie1s7MUjW7hfJfRjkQ66grJoA/5ZWXdtPH2V9uZfkxnGJoE+XE46m5
Ny21letf2+HWzy85Qm3K6CskghPb+ALZnWZnhood357BtU23TBDSYowCe+YWrXTW+IS2ya1NIa4E
QiPtWzWyOvu3R1rbfgsjQJsqctRM/0lstADHrzTlu7hku9lSmzZ3lW1doSHIf3u0lfdaQhrbmfhp
iiJwHErcu3lufuor4wRFh9jLerZx96/YhyWCERguu2M2mppMEbjZHKrh5qlr043qJzhWh7HZGGjl
xlkiGDsxVYEt0a4lzXjf58lnR3Y3BgpMb0/Wyg5bYhi7cAjsCcB+eILOU1fRCyext4oJK0d0iVjU
6LgWfKZ/0H34GtL6qg2rZB+b9GgmxpmU/ZaXubbiS1swmgCRByCxAFGczmkM6Xa9K8B/c9gkTF2h
H5BL1OAUN00SdwzdtJmW2bENSW+jJhIZDHLItbrJSQBsX+EIYXgyiu1HA90F3c7kjEPtJUujdtcC
gT7/vcqsfV8G1hYt2toaLqwEdchIWwOlRzEXHnkvqNtudRisWb4lipD3BFKokA70JbBoPISQjd2H
ELJkbs6Ts7a4DFBOBSXLdrF7bdssrAXnaMiOBHJ7qm+L0g1pwIMzTZDvdWmZO+I8YElaHjNhAvTw
/RT8x8vwn+FrcfMXFKX+13/h55eiHDXUH5rFj/96KDL8+1/z3/zfz/z8F/86vBZXz9lrvfzQT3+D
5/497u65ef7pBx/g5ma8bV/1ePeKFHXz/fn4hvMn/19/+dvr96c8jOXrn7+/FG0O1bC71zAu8t//
/tXp65+/20QKOgeS//HjGH9/YH6JP3+/fFbP4/Nv562O1f/6H/+zTuefDnp8/vr823/8dnz+UmTP
8W+nWj3nX+tfPvv1uW7+/N1k4g9GJLcolojbZHYs+9e/fsP/kIKZDprs0GVH56piXugm+vN3Rv8Q
nHDLRoOfSUzwR/7+W120f/+KCoIn2hIdzJDZZr//n3f4aSX/vbK/5W12U8R5U//5+893D+QusWsY
YGGgJRSOZS7xZ6OTamXlRD8iwD7wipxnTOxKFIdB2AbyQLFPs/KQFONGQwg4X3FH/xvz9NfAICAU
lmSoksulJykc00L3A20egYDyNZidG8YeYyf1DQVFOGJmIDGuK3ecussqhJcUd5CHKuoeDWmUewxV
1T6HgBOrz9gg9sBKfE4gtIvMxjG3urtEE18l7S4kIESsypu++GJm/DBmuSdC8J6q9KEov0Sy3guo
mTKwydeZeEjG7tIBUtZ1OFhPhwIUZGLXTMOBJuKT3WSRy5nzgK4QGy2AEJIK+uRLxMoDqdUV7lZ3
ZPEzDXl76rR8ACGJH+ryk0XoI2P2iVbNTsXx1wjZxTQKb4Ue7jrRpm7elY6XaHnVK/shxm6eH1k3
QBr2+CoQ2JgJba97p4NwnBVEewYJU4DRdkODyUrrfSsgA9YaZ4nFdo0Fb1lM6QXs7stYdvqU9zmA
F8nXKGqTfZr27GD35UcnCHyEZ5+HseFuHRnRngzG3po63xL0kbDiZmB55dpUG17DxBX81B6Fv3Rn
BukORKCmG1diZ6v6DEoZgFhlF6Y0fIEeAugp+0q0f1mgnwzQT9v053v++3axiE1AniYZ9uoSvFbV
FZqxTUM/EoSwZODnEa/3DvSPq5jfjkGbuFT011YSP3QiPIdf5TMNZhhlX8Ud3O2ovC8be1+hUx70
jvXHUA1PqsF8FeUBnBNHCyrEyRT4kdntkLk42pl1OzXlIQ6c01hR9C4U6ioX1U0RDE9ZHbhRhGVP
xAXl+iNURHa0D8B8M5xXOVSe+wTSD1idCbsY/Xug43SUN5jtHeHzBpfUj0NI16moQ6mbH9JI7Fik
PtsyclPFL6q677zOyD73XeYBv5khJsE1OZafFNdnU5degcLgiIbXW0dkNxmq5IkarkM6XJdVdQ8A
7k4p47xK2WMUF8C+WY+dDvcmBFrGABRQOCboLb5KLb232XDZhWAmYjuRZTdhie8a5Z6CUFplYoeg
pZ+q7CTz9gwb9CKago143vyOCV7YAcukDowftRhFfe1nX75LtYY6lKgfNXEeSuE8JOCqlkrux1Z/
1CQvvd4crmdu7rJJLtF74Za6uAu6Q8FyL+DDdTJWB3RIXsTSQW94uC8T6J+W1mUJB6PPyxsRGA9s
hH68si/KqTq1FGBHNaWuYQ7nuqpOfOAHZneX2ZCfRt55jd37ddl8CGAJ6yDzIsoOOc5bYo/ncdp5
pSgOgdJnAC2gmJN8CSJ10YOVxiVRsqvy/klD9ahsKb7R4Bdxhgaydpc2zd4ZiwMNYazQhT8SqGa0
nVc1mWcM89SXN12XH0feXpYOhJZLgTOc+gDwn4oGAPSyvgxpd53RdpfUoCa3h3ML8plGVO8Ts7/M
HOuQl9HkoTvQq7Tl4kjsisK5iqonJrrroC+PRfrVkbY7QQvSGGyXyBdt4RUs4wyLcNbW5bHmxU0S
FRCJKMSppLD8gbERK37v7P3HgnNqmrhuHNtcxsGJDc0GHpf1I+b6sm1gUiClAlocD5Qmx6oar52e
H2UQ3io7uCltxzeS8tAY7c4YMI3YHGVefGJJ5jsMiqeRKo7lJPYT1XvN2DEQzAP4/Epm7W4o2g+1
BA6c0scqiF/mU2Lh3KKxcq9F5wWjcxKFvNLOlt7vzx73X9aKElzqEg3ZVCyxfExZlY3iX/MYJXbl
UYzZW+i+00DFA7KxYRsXoKS/R2McGFAQHXF7mX3rDE2NssdVyormjGfF3nbtHW1Kzw7PIRH8GNj9
OQhPLrQuvCEPXQKuW9fsAqiPBvlWdLm81ynHKZZMmo7JCfgeZofjhwQE5Wlo077rH3tRuFNSnQzH
ctV8qVa5uOik8MoSXoZCy4jNjl1ZHvuGe2C33mc4TyRtd6IQV0lDrxqFG3UIzqLWviii6iOIzW6S
PDyvYFEtaHEUTntpdcUNtxxUnvUHNoXnXcW9PLYeM6O7g+YJlK/G9kPWJlcU0AWt6IWuxD5Mwq9Z
Vh26kO/k2F4SxXcU8XeNW9uCzFSdYBC4QJnM79NRg287HDVUFiv0FwTjk4nPuFVQfgozesvwAddQ
sPOW8QAEw8VAo/NSZf3GIrOFu0ThAjKJli6LmCZHO+XP01qaAYujCNMqDHrUuMWpCv5auv+Wl38Z
v+iiLr41Sx/+J7d/9VP/H3r6c3V13cn3irp5/u0ufnn+0YOf/+Yv592Q1h9cMAvtqya1UTL5t/eO
fPMfBC3N3KTCNr9DAv923k3zD/wBeHVM07bBojuXRv923vkfzJE4FLZF4PvaqMf9N3z3RV2Uo8Jl
cUQVlHK4Rhzb4udNYWRTSxRc+D2KLKaFzpEO+PMCV5PRZEPhORkqY1Wk0ChrAaFoGCLaKVDOuDRL
ii+prrdQSAtkJse+5KbNOPhSqGURtkRIT6EjWNpJ8EUN0nyIaklPWtTOLjLL/iZvu/jQidi5AMe8
8qqRBB9AOExu81hPDz+s4t9hzo/+IoKYnw4M5gYs3lxgaqQNwlq6bIUTRQWdjaqx/MbhrTvJzHD5
0BWnHBXlc9xMXyOtQEuoAQHxpBjNwzAU9TnkJFFm7AJygVvSvOFBlXvjROlHKzD4odJDtp9i0x3b
XO3bCISkuzjLnMvGDod9LUbi6oncVbx5AR1T6IPbuL2AlK68DHQWXSFzTs4QIjZeTWkm3ULH+qZu
B+POjor8yspsfu60ZeMGZjmCC9kR1jc6MHHIQFV2DgWG/JJhT3hFq86LvqkPPUGmMDay9tBT9pI1
gQInRPoZX4QeDR6NX7tmyr2hNiavrBmouuzwjil1DiI3BvdXVPuYZsNzCm6d/RBdKSUbryL0xTbS
TyIhV31UPkLxBX4zEj+elceXaRGpjzIptadQ5bkNgwaXyIAJBsEkLhgSUoRu8Mr7WteXU8WB4OsD
iDPDW39EJJJ60snrUw2GTbdWJj05I+oF8cBGitgGislmSnH/F+xFNl3sc7ATtO6YvGSVHFDnlQa5
hhpnf9sjU4b5o0E0uRYZX/MpDNEoSiKEiF1qeWiirluw0wnNnlVfxeoMW/fCMKM4OGrH9NJ+uhCg
7K47g3hG91Ry8lHYWL4SbfJuFtXCNUT2xRj13Pj9DbHz56KKGj9VwKE6SUOOYaMIwOyFPk9ILY5j
i6LdINSLI3G/42qsXKfoT+U4jNDZ5M1lzmhzaOH3uN0I3CTn/TlqNNGjBXy3l7LGQPihmh2gYV5U
0C+JE+zrwSSnyOIZCDLQYt5TSz3YTiwQPVYXkYrKo1GOX5MMlI5l3zF36A19sIyeeFpEr2YCh2/M
P6b1ZLpWEjRQSE1B8JAmzTFI+X0I7whqShXIdAmHQoDMPNXb13QqLAVdGAkqhYYQRMHlXdBqq3cJ
5K9pockNCvvjsG9l4OxDKthNGITjcZxa59FEEuTkVIa8mEqCmlNVB/FZEBPzuhDpcBPTJs88Odrl
ualrcQOd9+4ib3o972TcaX6JtDv3gPYz1K41EMZ6Tt1H5wWsyS62ZL/L8zJUrtWOzzEh6a1RiYPB
5z04pWAQvqzDgpp+b6ciOBdOV0bXRSeAfokzYaAroC5za0LQPjqDOzACrqqorAbzlhR8mI660CNc
Jz7g67C+VGAylel1H+wHHqYf86k48SR7IHHJd00XxmgJbQNvbBSi+amvvYlPBB+FSBFlPb8bk6nx
wqnI91ZlocPYqHTpscJ6VrZjPsPgpTegswRaPcjQr96hAhB5YTryzxk4M15JZLe3jmzJg9GF+SUN
sgbop8CuvhpFMHmFlUJPkTq2q/TYuZqUEegjkBqphsE62n0dIMlPilMQxBGC9GY60F5lrceHKD5K
SHl/GDMcrH4g8MJj4Ryk0x0ts+6PVh/b3xCrZMOOmH39qci76j7K6yb2dJeJ816X0OaYSrO/cpIu
OnSO7QB9w8puF/McmAJS5AcwJ3QeH7HRtKV7AonhIb3LscNg07BdbyDT2zxF6YzxnoA3zvctN5IT
4XaQPk1OL+RDQs1MHgaoijVoiIy4Ll8nWSF2z8fEDK5ixpK944Ai0E2amasTe1PBPpX8ErTEjgf1
mkY82QUxHwI7v7Cge3OdxkF+I3mvtavDRLpAGpsfR2vy46pgvadz3b70ymw9Ztr0hDalftcjFHWZ
2SDWLJ0SNEVj0u+Sgfd+0tYmSMRjdkIjDQRS8hakxFU9FPvKCYazNqBTDpqQ1nwA20YWQNYcnHiu
YYd8dIkehpuQh58pmkpzT49ygp0A/TMIrdWjlF0AieS4taiXF0nyMqJ1LtZIIboToOs3OQg9brBl
hhu7iZyLvCijEp51ZGi/rkvzAdzt5oMR40OOVPzUB7X2KiiuX0BzoXFZmLb3EQDdR45u9PtwzNS9
JYwbnPf+FGH+L1uG8qA7BQRS1ah6+3FtmH4Im+v1iVLHOEOBX8ELf+ZFGx8G3WGDd1N2JwTSLLSi
bJaptCXqJfSEmATYZ5p25YOGMvCnEYmA1ssGMAXegzSDIVYdw31YdEnqthXaO2D6pCYu1ay8tCMm
PpSwQ4Mr2iK57DDFngHd+MTNbV4/IHAOu13VxsEd/q869Ohs8eI8dS76okxvaQ5hdJQerdZzei1u
cxGZLbBwBkSOhioHHBMl62tkdGw36hg9mPCrFTojqboz8tC3ZJk+8iLj4ZGPBcxANzQP2WiDo7uj
e2xCchr/N3lftiUnrm37RewBkgDpFYiGiIwm+0y/MJx2GSEQvei+7bzdH7szXPvussNO5z3n7Y77
Uo2rMiMAIa0112wyXuHVH9CIFk6C92VA/CmwH2Me5lbl51S1y205VDQQC7U32iuWG+3U1lNX6yK0
iL0BiNfjDU7cnTMu4yplefNaXPQ4c1LRV9JXY2gbBQ5iYjXYHGT5gCDx5jVtbO8gtV2fZ14MR2W1
Yu3BVm2DbVngnuK9Szn31siNwB5MfPDqQ3Ba/WB2zKFMFMWulamX1hP5Hbyp4YJvw+ApXdpkDwVa
f4+YtwLe68aGHVddwGpdVgaJXkaZMRTSByjrcFa/im7iN8nYPNilqj9nzGAdTr4I8DLwz/lMcNRZ
qpLnIUeRGiWsg8eqnRVbUEXTR88phwX/K/FuKWg7Y7AUs35Wy+TI0Cu0u3OlBbuzhCbhMvgYd8xe
z9vI6xa8TXyQ7Q6q5rKPaEe7r/2EiNW8h/+0316Efyo5twvjGCa5XQhkurwVdlEfbOKTrzIXlg15
Ad5BshRYLLLEoKZjwETmXi5bheNqry7gCU9ne0sKWEvTxpkgah6K3ZSJ+vX7BpFmmblRQiSvSzEi
g7QXybF2Gk1Rwdl402D1m8WzY8EkBCsLvgj2ZHtI+GV2ultGahj0SgV5aHvNo27IyENhOpZlAe7s
JCKhOO3vYWvdfwV8ia3A80ZsM7yfzstkuuxRwgGkQyUiLz205eFdo6mW6FhbLPipT6ZNpxNUdV5J
pvP3Y7khHVKf4c4jvpUIwroRFe++lp0tTBXQlDkPubJxb52xsgdo56BeiKgPkCAQTY9k1aUrECCv
oas6t13PoxpEtRdBXB7aQ5qcpfY0gsovxb0L5OGVVkt3SIQDjQpr2HT+/oeoNLAglUvxVy+pKcXb
MtavUkD1E1XG5VloKRcXULEZ+5toUC1IAGFfpKvzbx7NWTwVJX6MeZrFXKdTuhonZzrblle/8nyu
X7rRwvoUvlqcyOk9/CdvqF8xRLDPAyr/TT01+PAM3LsQ7BLA2J3COXSvBz3u22pYuhWzsTGls8Gf
cmbSs1Bt9/ftT8UgTsxt/m5V/ltt9//FcO3/pZ6bOt6lNXy/7b6v2899Mf9uevbvn/337MzB7OyC
ogH4F44vLnKnf8/O0GSjjCYe5mlMMOciF/qn/WYesfFDtsOpY18Y3f9uv71/UeJ7+D2U2QLIHPIs
/jv992Xk+g+UaREHwLjP6LV5YStHiireYKbT7kCtRLMHsIgkj6XjbCyAbKyuwBs6mfQjb56fccV/
PvAyHfkBVNMowwrSkSlebAQdDmJDjN0EfMmesrl+++FJ/KZ1vprM/fMhl476hw+xU2eUhZ3OcW7u
xoVFDPvr6HpRmsJSeAItXgbYqPYtXTBCgaUHxEbw3Ig++PTLVP539/RqDlB4sL7MWG7FtkIEkEa8
a2KFVbsETqcjvz7brAhxwUGfywtgflPqD/g+V+DFP9d9+UY/XDcVVibKxupiizNkem/6NovB/Aqw
1+2NPZzBYt2jpYhanMLA/IMPLvi9RYQF/OPH5gxjTZc3VTxPK3Eyx+LUP0sZwjrtXH0kdvwtHQcL
9YozgIaX9N2C/KtyoFHNROSIcTO3p1RMkQHtTOYf6RLfWz3XrMNsHm0BfSAs3zy+WWYRZHwIaEIC
N83OhUsDniybGz3sTfmAKJJI6/YD6Pm9B/jLKHmBV+7ijH3MCmeDnb4f/Y3bptusu0ieSFB3uKNs
33Avkp7zwfP7eYD+n1VzzU2EjbxV2VA8xDkBbDCKCLmaG2tgG4FXhk3JJkFoTAag9oPlclkWv3k/
rrmKA+JbedNz+M2+1PfZXxbwjiksvCB5bg+JBtL+wXW9ezev9po8aVF85LSJheUDYnnQDqzGZvF9
+QDgi1I0QpZZOwpz4g83OGCn71zf1e7jjok1j0lbxf0aEFf25LyUh0oe5H3W8LU8Y4qzG42Pgjsc
ouFL4u1kgInsYei20x7uzF8StXfkKiG74SY/uibsntTZtT4PN1ZgBdgrU3poPlfH6q4wKxrlK7Ad
3APimULMgvDHt0rF/YHXDjyJMat9hkd28IUHDUHDF8HLtae7joWClEH22t8Ndx0/OCsnrODOEPqb
LlareevG1j6ZY0RZRiykyXretLtq1dtrFs1xuYVDSdJ9kYf22KGP2qE7Poo7D7+xQA7g9KDvrLU5
NWd0JGV2y5I39Uxv0g0fNs023VdbBWnaalmp5mtxC6c0u42GNwbUoDxauzGLpk27KTe+2pvtR86z
7y6Fqz3ZGbVIC2smMRN2AHVZNLJs6/dJE3iDOvsVBx2AIuwP0DP+OYN18AeL/bLWfrfYyc97o0XH
psnBMI7N5fW1SeA7ImpdTDXJJ5lkAPmSsGs/ZY4DVGTZDH191hnZzIkb9B++4d/za373La53aG/C
5kmGJOZsb9MqgEo0NDOPRqF23ZIAmSiCtCueixFOFrqBa5iL4l66odV1kcsSkDdqx151JUEeBwK6
GAENMiKAroJpHq2NSQcRNxmcXbOoTYGjmJQMu/HCaNQMauusjXAmmqghxcmyoHIaLRj7k9650SPi
bF0ohdxuUEHLQ+ShPPtQaPf2/KhSJ54yLtcYZlBYZc6vWSlP3QSPlx6eDEXKzpPjHuYS0y9VNGuq
/YA34G+jdfd9fZRDGVlKRzqT95XstqnTuYFx9Nb2ATvNihmIodxjWZGTKEdMpt9S/sn5KAj53YPk
6sxSjIqCNXUSJ9lWNS9CpG/AfaMpM2cf0k/kESMZ7m7mB77MAZrnAPvwB0XIO3v6LxRZJEENQNmT
2EmaN0mdqOQ0yihKgMSHw6O/r7AU+5Z+tKf/PDP9zxlyzZZlLZ8yaI+TuCk3uDQ38YIai/xyagZV
dSeHOeiyO9nM2N6RB+D7H1zn79mLDN7KP79fCzLHNKSvSeyB6VMiqKesYdxf0EjWHM1nvWfLHvHQ
ZXX3wQv93pVejS8Z1UMHqozalXEtxK7o2kerl9vLQ1VVCmH5YWiLs+vgpPbIfkl3Iv7zJ79TAV2T
bWerNHkHXfRu4GLfXJIRs2EPx3NUAvO+xr9fyqA/f9S7d/XqCAOMggEKUpXiarbPMrF33H1gysNr
3T1yr0RllAU1AE0ii49Kn8uG+Jst6vtL9EPtOi0diL2gY8VD0u+t7IJu33ExR1rmq95xkIKOHXL2
TwlKWxdfJZ/9jzZp8t3D53cffrVLs272aJGh5JuGfT4i+beo1xyHg6p6UJYmkQS0spFSjS0qz/ub
UuaY+4uTvli7t0coRfbATuKiSV5rWt1QEnaIYqQCcwOqQqvfEm8NpkZOd023rqr9vGAr2uTtGsiQ
dNZWn4TSQD5BtjNaEoLKgFvYZWG1gk1L4skmSdhMJgT0dzm4Q7lgiHJHl/1Yv7EC1JKNCwB72LQi
Lvk2tbeTv13arT+BC7eqttgVrWzjoaCzwENI9nP+Qslx1ODZvrjszpAHMT3X7FvPnnR57wybnG4G
/9vQb/0ORm7As9e2g9Hd1tYbxFvjS3dy3U4bZ9haw1amcerGrsQMZ62IDoAf14mDyUtNQJKY0YgM
CjntpbVVlJ7y1jwo0t5QUB9MshydNN8LuF0bQbfe3KxSJKzRbFjnRsRDGsmhOcLaLV4UvfdazJ3m
2LaXI+PP1HscgNDDPXFbwB8NJg4QarK9Kty1FNlG8umrA4TV5/O9KGQTdJR/s0rnbu74I+uPTtXG
SC17ELQ8lFR/6YXc+9l05zDMhzpkskAkLkEyT8GDljIPHWGtnLn7Mlp8LVDl6K6NalV+XmzRBzyT
txmfN/MyY89hjzCs2CyYt2YKN8PqyiLAEOPGlvmDavwYA1G3+EtmTQDtFHzKP3XJtyzdtmZdiKgY
Zpi40vEgDV8pt91gpLOsinIMqtHbNimaOkCj01JGbs53mKTFKXIVNFnOM2IsOfhUQz3CnGPeuN4O
48I9r/mtI9tt2U+rxtBINNmqluGS4riRZDt01X0xlScF0Fs5DOWJHScY+AX+Jpmay605oad86PNn
ms/wzgXBN/INR6mk7nI9fgGFKUxLey2WOvaZiQuwuzxY1c8KSQjMn44Al/9iZLo39aHBdKKCcV9Q
5e2IiEvvMMxbYme7MWV3+cQOZvbuEXvxxjFKXeBakdtkK4tiPbvuTR/k3nxucgt1o3s72OMN4WCc
Ll482mbjAq+g2tlaCYZbDLaQPt968qxnG7F07p73zV6ZHNYbr1ad4P2dbpEKnwYot+HEitFInn1m
ooPLBBCBDipP+wU7KzT7Pjg4Z8fLPjon39vlrgoxZxYtRmfGxM0cL9205c0QFZh4ZJJH7qXd/KYV
4kETlFTesks/6p6/S7F/t8FdlSKQAi/M7+gQc6rDJE0OaY8XXA/rCsNxalys5yJkXR+Y+gjqXFDp
+2RMohQFn+3dg+AQgsQNFlaDyHIvtGs7tHsT+WW/ggVxWCVbZVBBOlCu0yUquApziHMZYP7y1bZR
7XzNRrISibseoXXKrRzvpbXBQCkEUxCU325lyByM4jYdznV5l/sYwwPY9B80PJT+fKZ9by9/cwuu
aRSLHJZ8GNI8ho40IOU+KXaArUv7FSdM4KLr5BNEPnAFgmQmnOZzJ9xQoGa1kaJlg+s/xQhSn0YM
bRDnW/dZJAi9QeV21I23ukVa1QeH73cr0N990UsB8MNJCIQQ2k03b2M9Y2KBQ9i3+shOx03ZvvTs
zhZHzFxDP6vDnNy2xLnhpY5ht34D6u9aj37YZiWe4zkjh0HuRywysoez0q6pcZsl+A55aAwL2uKF
9lhub6ZB7G6RbDo7DfLGjyblhZ24zGnKyEvKtcQr3g0yWhCZXTVpWFqrzgXu7argsmM01YPGdE0s
oaYdZutfCv3t0gK4nh1mvVx1E2gBqR84mHH2TAeYi4UJ9qm6/2yNn5wU8zhyA9ZcSKz5tqdzRHI7
IO1t3seFjIk6MYzxMUEHfIZVaE2hU2Y31fNU9+uK8DUXaZQhj7oZRTirbl3i18NHEexEkNa1F4r+
tYSpmPYfGE5vNr0hVD0wS/vBsvrOUPrd07oqQC2/TGneOeibb7hyNlW52JuCeOe5rzZp3oGmELv9
vVFP6Qhx6fTayFtXD2E6opX2zGoxPCz67gEAPcyA9grKmxwTavW9ydqN/nzvNlM0NZipty3G5/Ax
R4ygj+njLJKNytuTyMsblVUg0lcB/EZimMUFhMMPmc8RnQEfAO0c+zwskafWDMuWNXkI2RbmVHqX
C3+bkyZSGucqlPVLU61UlsK4Ko085gcE5cifX7/vvmu/u0/XdXPSOjXvkjZ2i9ekI2HeeAcc3nt4
a2KY228LPh2bTNwSw77WVvZg7I307QOoRA95WhwxW4sHr7l12phhmavZOi3wyAva/LGT7JnA8spL
+5XpSWQxyMNFHrrlpYkeEFpdvnpdezOC1M4t0MgJCM7FZ4ORtcBZuqR5NM3WhivYxGE1zqV1sorm
VI9enNbjJS01bIyBXf0nVgHtW9pgmKqV10+H2jcYntbbrE82WlsrG3/HSBMxR97Ghh5MPTUjrH4u
HXN1nygwZlo3xL95frZa7HyTuzyaWo7O/6PN4zuL8ne3+QrzqpBm5wuq5O6iauCiRZ3e3RoAmDwZ
9nN/miz8ccE3NRijTSceNaxpUHMFhdOfm1lsPoYV6TvQh33VRCzzkDBAAFbMFTKYypbu7fnUzZUD
OHMugH+ZN1oU8MUbH1B+x3S57+M053u3crD/Wpdx3W0b+FBnL4Qhont+novHpVeB9AArjPpNmyUG
rL8jIggTUARc3t8tUCnsKDi6RGxHN+7zD1Sa7zXz147gfg2+cj8WXtwkDNiYfKFAtKAY6Z2QsWhQ
3r7s0ydIZPbVtPeoFS0Yy33w8rz74Vf9Sb40TsbbAWMaAMIQQ4Kcz/egcnyGHdteNgRskmFPZ2SZ
4zEKVexbPFaLfSS/fK8ftK/KlqIEqYC0qR8r7Z/aOtnTxo0Sk58TBYy/Alp5wa5G97xU6unPG8Y7
CMa1nKvNLWE70+zGDtraEsMizs+Xvv6CnBQoTUZpB4X7P3u65Bdz8czuuQd71xjxAo8e9mY3Kda1
+5VIsXf5g87qqHJ9aFvas+XOe18uexd90J8v9fedPTiePx/4Q1M6ghawsPAwfx+1t1nMcYYUSuEy
uzzZICTgo/rz8u79uj2Q6xgOEFxmufToE6FOcEYaKa4fbVzj5c5axtq03zokwk2OwlEJo8Iy83AO
oDRVH9mtvYPEQnf388WWUDn2lC48znFawoM2UjMNnRxYOe4nrAqivnc2pODhiNIDLMUP7vG7n3u1
MRbF4ICYN/O4EzUKexhre1GTPHXER4Gz7OGmGUFdC+V/fgaN6qP7/d6jvdoDReYw5mKCG0/GwGky
23aIopsBDCjgbxaMGTxnC37egPGDMumu5Ox2Sl/GpP9kqDqnwKNBIYpSaHb+vNR+/1b9Ij4rGpoZ
16C3rgvyORnSFfgi+8yGciuBtlnb+9aa907ifnT9vx8NIrnp56cNvRmmyFAFxiNRbxyjR+21uwYC
POxXnEqEvrnQ9jxnaIb/fIHvPuerrapz09S1OFa4izcnY3ZE3BrU3Zck5ZEk3XmcARbXL42/gRHk
/2ivIuKqu9LSuKCsCgsV+7BPF3evMC27iBkv2yIv/b2NYaWDU/eDa3znrl4rU4xLigLZKFacAvq7
bBgV3tNpoTi9Z2ip7CBhFO+vE7lu8vdn/v/M8YCc+Yf7flFo/6Sefvhf/9Xm2cUl/G899kV0/f1H
/iZ2MPYv7vieC/4EpAv0uwrsb2IHcf8F6QRMwbkHWTC0ntjq/o8omvzLsfHmQ1HhEsJwsvyH2EGh
pIb+wUWQAPTWsNP9b4miL7vpP/u8f9EhepAO4NNt6JChtf75/fORWgBXGMrCvFavRo43QyH2uqmR
UTR+/uGunP/+pT8JFbyfl+PfH8bxy9ChImLvl3MsNx3py+aiO6wg6LjXqnbqXVc6mPEZuLmg664n
4hwk8lK/tUtb8o2WEFitnM7wrd1pkIvBvnIZrMNMUt9avDFunKep6s4EBAOof7OqxzBoyUsrbiBz
hnCwSfpm6/mjf6BIFqxOuezJDRh1fXospcpmjLiQfwaN7Zw26wWtpIwGDUJcRPoFulsHcyiAuCA4
rvKGAFWb4OeFH3LJBPgqcWm+6U3fn7Meypn1QPMSSZK1RguFXCmtt2xkkCrUZDjNqcFv6qdyAOOw
1mAV5txrAHUt1Aqbzm/QcYMiLANlOnoZFQAkAY3dlQFiz3EkNfgF6ISLIV0LGB85SEhV4K/13JbW
AWwEO2aeqEzU9uOY6XCxwbHclF7l6JuhBmOZRQViCXigFi/pYyJK4Eh6Nq4IRqRcQ67QOaLdyAVh
laDGWfaEjBY8REhtFNjXEBmkT+NsljJeqoE9K0uxgA2p9ZZCnwiTmtt6APIHgVoNzA1NuCSDtRqR
HhOQDmg0fN+6gI6X35QnZVRb+ESoZzbZaFYMsGtYOB3cb+WUBl7vHkXt36WerDF17Z+EBdPV2U6r
aGn7Cyj5Ap3cgzcr8FchPW4tcsIaJ4euJhjtLOWt8dM1egs71HYnQix9VDPcjcWl881SDUHGItIw
x3cIVNbsMs/sxGwjynQiazC0gCRAwVDpBixcNwuVb52GadwOwzJGoDlsi65sI+jLbwkEcIhcyyKp
rDXmIeNF4zoC9/F51OBhI0v5azKCi9wKDXZmsxttzLmmpNvqRZMDmdw7VhJcG0k/y47sZj891LyA
SXfngfC7JIDTy27NGvfMhwLjeVMDg7WOg2PWC2/vZic95ktrbeuu3w2OChJuoHn0AVDmqj1YyRgh
3fQAXX2FrJMZcvh5u8zlyVnwDerKu6m8AZpCKCgECVPZtg+wGr6nBphoOR9nClWiNskj7Ye9zZKt
xdSyMqKHtGJJ4slbkmi2+hdegD1L/CxaCBAc21su3y0Lq37MQgLzPS+F2jj1Jx6UPWAVqOc94Kmw
J2jxnkRFKZ9Zm4K6IMwJ44Aq9MFcDoRtR0LKoLTEV8cSVQAez9HPGrWRbvdXNwHyAXNxiKBBWUGg
FbXFsk4W4It13h1qRz940O8EbiP2I1luyiU7VySdA8wHQ2TGHyfkhAd6dkd8UM7WulRQWNfVtE4o
TEY4cZ5ILaB4Ag0VnOZuwwsDvKp/wRcFrIxLEb39RVjgVtiyOi+Z/NYW3V2ikTTjCMxZGnR7hXnx
6AQ6xQXILzFZgVLnTbZQPIM0b9aGZSyEu7AFsSw9QDq6hyoH1UgBdmnSdG9ImpRBlyyxYll309eX
sbWnzrRG8Snq+ix00h9bBcxqaJatsSqOKGH/L9BQ4NbPMUPK0zuo2vEmIvd0RVwXMEpTtYFpMUQH
CnXDUtqGmlRLSGn+Lc3yPugG8bTkM5jVS7n3Tf2awIphlZRu2Bb1X1UGFmlKwJURlrt2mVm5kwIc
qrMJg3mMJjIJ5YlPTgOmrnDqz/adtGEsYHkYvGcynH0gTYUBs7RzdhLYZZrkkAbB+ToXcJ8aktsu
B+64NHhDia9vVaKgYMjcMRzcog9z6j6l3Mnx3wYZ1tZgggoxO2u/8T457rAnGHicE5/4qx7ql5Wq
/Iep8dCSNuO2cfO4A2cL6VzNVsl2xccmhpCHoXz25pDkDIRc6Sx3OY7poGL6MJVNssmNCtsq97fO
pGJP+19Bva+icpw3FoQYweCnkK1LQ0GBkVaEzeLLUjhRXXISMDHVgNRMD/o9WcMYZIKzOyS7yLlV
4KhZuwnqoFUPd5oOESG5/SR1IrfGN+skrVeMdlnIVAJleHr0NFI4XKzvCpOIKoOdErBvhKcBY/U5
bJztOXvQtohIB0Mib+xl2Lpth303PaJZW81z6688LaeLk115xFqvVg548M5hKhYRQvtinRDuiHA7
I9OAFqqBy06D5zrk68Lrdr5AOlybACtTYthDbAigmHZhK/xvdEREJJRsAIKnlBQX400Qphe7gY+C
tWtUaaM57qsgY0m+NdUkt1DW3aZF+wrG6qHSzkNPNYHjhL9pKbKdw2Xxn0vR0L86pa1jCfEitCDF
wS+qQylBu6/o4oaFO2Na2ryJWj4QKOj+grbDxnSkOfmemW/zZi42E83WOPzeFr967esKRGmNiQqS
9LYJKSZ07/VWGgwvFOgAcKeCWNKzUBb7yds8pduxcb8NlYQQcKj5VjFZnwetxr3j1XSVg4qLI7LU
D2mCE9P4CHkx6I9xo/CQSnt6LH2FbMVBImV8BHIGDgdxZxqxzDkgFfGbLhcYepgaIWUzPWY5XijN
IOJzM5jKWUjWCLLSxTHbmhNCkFOCna4tMWgsnzFZYBCVdxDyqxz1gjBPiQBl3YOeJijlJbFAJ/PO
b+s9GLltbKNwhTY22yusjaBMQceRvgLeXZq4thEeNdcXJ4nlU1rrWwvbU8IcGoytaIGruiSiWc5u
bIp5M5kMsmZYY0Waqe0i8x2vslu3ag/cL+/BZ0dgGSJdLmffCIdcwu4WgdgyqqFWShe7uOfe8upO
hgQziINJBYJ+BcnM1kqtJnIGbW6brlZ7RqxD3dUiAtjymuKNCDLHNjeeUDN2cw8usqO2vo60+GIg
Yj06U3YHx9ocDw4lj+CW8wSR7Loc3WwDZjJYtYv3CmPyem2j1l73kiAzReOxN9ZMTxTz4m5Brkq5
5ONqsJM47+mKaxkzYk6OEJ9HmIZghbMbD6MwzDqghC1STGxdcTR6xnsy8yrMexwOOndQMvs+SLtp
hGzjvZOLMgCZ+WsFHwdBnX0B4X5ARf4ZypvTgsQe1WcP9cAixy4OrbRVkNbFl1wglDqB8i+tPDvK
Fnu7ZO7ZI/S2X/RmJuxlWgpcLqoLFHIy7HmDuIXC/oxobkzljPuEq4W3bjO9DSN5tH34OWcwRdAt
BFNYiBqBtTuGOMSQF6MVmTbNTlprLEXRDpCQN6+1sibMPxJyrPBlpli1EB8glmcuzIa3U32ZZCuN
Y4Vb/hRCdFj+hdmdn8dSwlg+zOdC36UQ1kxwGfFGB3aMLuQa7YIpa51pGzJGJymtoFIUIV/M8+3y
c4551fOoTDXABcmjOCFZKuihM+jOjYT4HJ5BHX4J88uyO9ktTT5ysfB/aYMEs4mNT/Mhpkan8nMb
hDEmbl8h7bDS8PGAeIVUUYVFd1MOMoGFSTZPbajcpPvAHOq7BcjP/ZeP7FIGBj9zCaTFFxbRD7O8
uu0H41PvosWrLhKm2mLIgVU9Rm4F5wgxsBpIPEI1Q/WOqQyoxAGCchFkls+iAxHXz+9dyoaN1RT0
Jb8chyNzSlAYdZ9GGJHzAr4PoI2hIATsIG0c1ZrmvgqsuaSY3bau/WDaKq3DFOHr5z93fL/eVXS2
HnW47cKC7rs5wI8X15S+9IvBN2Gv2+IJluXF02AXW0sTnMLWbPkvXpNze/XnT71Cdi5tpqACvoLC
JZBn8WvNQm4tPU1tiIMRBFlkIPfX9BHCJgb66zRB+NOSARSLys3wJmk9ocuYoLd2L/tLEWLNY7D/
52/0M7j3/QsxcmnYgRsjzfDa0QLgnTsAHrcxVpV0r31g8xO0OAeFBvRs1bV1aCo/uSjqrI+4zb/0
999BByAJDnW5+4tvgiMtDuZM3YeYoqRvQwq2B1qBpU1DShSeeusvHv8AO7wgpT+uaRhXuZegMyAK
AuLK62CskUytj3iyNDLFstP+tkwMYt9f/nxP3evFBccDn4BUAJI5h7zl2k3JHenSab/SkXMv1kW0
xCftRZsuePs07JBx/AJ721scGk4TYUAU8i02/fWfvwI+7RrRcD3P9hBYCJsL7MHwp/j59c0VWjw/
rcDIkM1e5NWDhEQbbTs6E+pXyf0kkaRbWO4OGeqnWrtx3WPr1TzrtnNRLwHKvMu5DMIBzOrBsfZF
t5t8yPAtEyepwSRe9woFVEXzW3ggyciBOA01q3zuoSDHNg//NOYVkS/A2Om8dQfQACrO+6pwd37m
wcJ/jDwHakKrOvYt2fag3wSe1cZVA5ZvrfowKWFa2Q8c5zWlgJ1RIt5wL7/Ev0+YC+vxbGgCd6pk
JVx9D0OVLwvVez4gog/Ny7HwxufWnXZugbvszsNzYsZX0k2v9lA/J5TsIC/eW9hdI8iXV36NlnJy
MKnVkPlPlnhIRxJB0xrZib3OMwCVDDQKpzmJgfn7jvMvilhrDCQQTg0ZK7g3PcqQQt07SAys2UX5
OcInn+80BTw/ofcW9icEANzL3vucNcnNmKeQYdK7rAKhechavOQdchJRHNL2GXfloRqMgbECX0OV
tVEz4rgt9wUVGrrm9Cj1HEHeuS6tFNFjtXlGQDJ2UsgE0I+tU2ZtIN78kuN8JU6mcUgOf1WsesA+
DXEotOhjNu4SYbsh3s4IevbHEuT8gNc9ssW6MM/8O0nJiwudz2g0BOHVDrbuIDPYYDjUU7f2wXGR
NcSUSR5XLYkAlL+WkxunC7YR1RzJrJ7HNLvUxtt8GNdZMnzWsM8LDK3uaDbeI5QQ1qN0ZXfOJ8vz
t7wTqF/xYIdiOXVd8SBTZ6cRCwOhP4T9DLNn3EmkPqdLiV5GYTCeAcxJFZAHD2Va6NvyHgXlIzw5
mgiIXBMW0ICGnms7t8YCojD2p56WD6mZx3XTTB0oVG3xpayov25t5wbzwA2yjfaeNiuwSMGTo7aO
Eiu7YYu/m8QywCYAz5jbYlk1wCkWySE0m6ugzPtNDWHxjLy20NDu1jK0P5YTpPVlD9cj3u3RCJ8s
WMrBb1rzNQSpO+XV+/9N0nksx41sQfSLEAFvtkB7uqantEFIlARXsIUqAPX17/S8zSwUI5FswtzK
m3mSo+klMdxnaovqw5D0NUQoEx0VkKS9VbjVqWyb7anph3vi2cc8VwaBooYfbS/1SWhOmEoy9Hlm
O/uT9e6jjp39UVnPiDP/aqHJaczW5yzmn70/R5mxNpPRLzqfFXfbvuqJUSTzW9gCWFu3cN1JPgvy
NEeeBzNb6z5ISx4aXdvfW12It6t54nPddX0v2WQ7SRaaVafuBqts7Ncwq2BeZLYLwoOOZoC31UMk
85PojfuxrabmX1RvyY2qMm75js6s/jMeeBmOyGz305LkWc+YmAYDRBcKU2j/dWZ1J9fxX+4Glw5C
L6ILG9vRwVITTf5DUiYvi1SfllxeFuxBhYS9FuUYVyMPiWzgbucg7n/5Ex4iayxPJsaN6BEOcOHF
DPW2d7z4zba9vXCdaBf1xoJHZhOsCJ7IrD4Ga/FDEn5QDnQ7dz3d6JVDziQtgyHN0RpNvz1WynnK
k+DgcqVMffWrH+aLmKy9Cy1No09Y43ogqJt1W/Oktup32zn7srdPlSACgNFois2dpFwjdbAL2kl/
hPPyQ5lfTul8KjPUF1An/nT0W2GVn3Ky9ZFoFURvj+PBMvU72Slr38OEGPiBMSvN1bhXUXJ02vBv
aC0JFsFksA/CIXxe1ZU550HnyX2oButX1LlIcxPWkXCqu1cRVcGLWuoJSZgPPeHZWLjDnWPp7nmc
q+GR6PB63BI8XKNsPnzOhlz8W/ORROWCW2MFae269ZuTNOMVEfnPbDlnoy3oHAkbncX6Z7FaQgvU
a7ALvWpezqYBgrlMM0a7Ps6c1bP/rQaR5FLOCoEzF+hva2w/9A0nhbhJUBmCgjibjtOgNOZhqOz3
wNXOi23XECFb4MaqstS+BkoK13Fxr13tiCTDArDcxVPPOOtF8++C5N+lrocNKdKms1YUTZ510ebu
inh+WjbRHUEXncOkuuu07WOEzue0j43JTM7paltwAGk97hdh3cdLTNrN9bOc49EuClEgSlwWaaFw
2hfYzJgFHNQPRtuymT5m6X2BCBFkGBqsZhGGoikcrYsXj49yXZ43Pd/7OHlUGkVz/+1u8x+vnVnC
5aGT6fEWQWnHHHXLqfL5R2JreHL0h1i/RenHLQF6NE9tcLhv/fjDXobhoisf/EwZczx/aR1TIXW0
onpCq/L/OmwdDnjAxhJzqu/oVIYdJCEe/KO52/y59nbSbKrHw+CJD7fKnyYODbeA6FwSLRwSp91J
EYN51F2+Vhn73vVnVfrfQKiD9pREi/M4J606rHHZ7SKrzQ+FhWCxq7WEmljZq5QY02GnoJ+EqeC/
BFu9521YpkOf55y7pmXoJcz3tdoTDkc7FbHbP22YXb+KUYyP1J1D2xxjS+5qN7bRyvv4t1RttG+0
GF7WgWxHUdX3Qc4wQ0DwEb5UZZ114OkxY+5OXjTzxdtsFdNlcoUBVjFX7XOjNi7k2tmt6FbsXSlA
5GIE3T+tB1+W102v0RFT1odG0F5jzyIK7OY71+6qfY37I9PbcIxLq8n6ylo+4ae8OOT8s3LhAVjp
JXweRxgUUkfJFzEMKu+8Kvf/kSTw30w7+dseR33mr/UTqeYM9PneH0Z7P9UgOvox/hj7wUktLscs
mgB0jtNan3DYRxb6Zi9eGUVEGo24FcolEC9U0pXv9qa27S3p/QJTFe6yAITJw1KN/menyjHjIJof
3NYv9glK17GrIZAGHn7n2M3XK4BLdu0mWU5+opr5FMCLImepxxo5UPNAd27oBI/7+aSxxe/zGY10
LYALxevyxV7studVr4TEzd00W0gQdp6jjzRJ/MZz/2mKlpGwBhidtGfAy6ZmXPwDI3ZNHhi9z6Nq
NRh+8dH8WMvksVbugd3XeTIAMqEDO4WMdmO01IdRNQX8EmeKThXbzb86KLv7vDCHOuoGVPXAXs+T
mmhd5rq8vT218Q+eq0FyuTxEO6vBLM5G7I4d0UiMgQhZVet+5y/anCmkfs4bsA+WwU08RsFw7aPt
GOeVfAYLs18MVu5IJzBHxXBmJWKniy/6O7WYB+6QLUscNe2tcUHSnppfvP3htdsLBfAkLKu++TUX
/HJm6oFJnC1X2Q64IZ3bRiBKi0X9LcKAuKIlObpMF7er7xd3WTIU72sTJ99UdRhiY+C60GZ2Opix
xZppY7XkEOOCK+sh/VoNF6BVLA92N2HvX5JLbQ0F26v5YcSpVDRWVhnZnHyNk3bVVLD5ld6vxLIw
3pKnVdV0KroKsogy5j128ne/CN2MtZ1Kp26BtnMrBQt63rvApRzWDswQDkpDKqVyfy4MYU16myi9
pTanniWMfa4rZ6H+z8fLXCVBdVULO1dpoE0Hw4LhLoivEzU6D5GCaW+Rw/1Crpwv+c363RESGVxg
w/PI/ErwhewEWnCHEdtacWKbKYjOfApdmvjjlskuOi0r/TtCGft7mgA6Fim7oz9VLcXRQq54mjvv
WQh/fWzInr3aC6ZvGu6vA/COQ9D63c9wkQ96hWy5JSXYN8s8jx2TahE072NSf8xBtREkqxWaqf8U
wfHJOgfrSONtl2JC/y2W6WccznLf2jOOGsqm5VOvNv2va8Zhx5PlR13r6FLHHQ9kW391Tc5hwTTV
fVtwH+X2SNAVPeAwTvRG5ZKRlfBBtZNuVe/8vI8PIGpN2uriuuXYmxHEHnu7F3/A3qzPrttEOye6
1end1AZyByYYjw3PPKZs1tDtfOhq64O+wedeT3zcw6Gg1DAsNojTnSTouDjDSyVN1s1iL+2VpFGe
l/NxpR329wwFHhUzT5jmbkMJ3ebnkvhRtQt461XEpf3i1fO0eN38YPkI9dxBg0WHV1cd9n2Du/pm
ZoLptTcd47za0AoBygqUdB707El5WbpL/uhgUFVgGJivh5PxqmfWl2nZyydqKZ7WqcasP7won101
sg5hFDZbU8RKZZLJv6mJB5XO3fzpL5bOljXKkPHwEK25daBDZ8jqfrAImhbiIOsuz9ye5Exp3P1Q
LO2xAOpzCmuT8Wj5pR1Y6eQ9HnrXv3NUf0FZ+maV4e95IAKZpqgnDnlfL4iT+GcHndKbYtJyna6e
690pyRUAfulVdOSv2HS2MYA0cixNOgVd5g7s0aJiegSjOAEET+4SADsvPr0ORAGYHfJInPW4XEVY
yPR29BpZRYypakhdtYP9WW0zT8nCIyBmu2Wad85uct1fo3DfAysPXti8M1D58/IjcjZCvmCr+GCa
gt9y+5m3+NGXbf7RWyVmX1f456oyb9aW9M9JgY9xhD67XwIoTDP4LAJW4zmQCUBEtxgOXo0kEOZE
mGyq4XfojM5jxMM9q8vyy+4ZFxPdsSoK6nsPKjYtRszYi3rgxedCSB4xGHR5eOeG4J5cduFpUrnP
hUxecouPfYz+ESGQWVQnz9EaYuQfA2ahXhUZHLo7mCCPSbe5R/KAzV7YN3v0fC0NrkgQ6eeK2SYt
QR9mtVeYixhApte6qC/cux3Ghjn561XWFaPuL2WCKQuc7pcnw7uxradr06MN6OiDKsSUIwWATbbQ
ZyG9i9OxXnK8IubmnT7GzR3Smd3Nix/X14Y904Mu2hgReekzb1H32lJwlyE/pwsyqpupxER34zKh
dwOx20JekP42GN7KmyRs3YlTQdzkhP3tle2GlfozOjxDyCEfwrk42LX1XE3BWVm6/UoCJmVdw8Pa
4EdVfpfDFWeTOSwAPGz9Oo8T3opCgpyU8ZsOapbijSl2+DLIWQnb4d1Ad8boy48VQOZJxSq8JA0d
jzA0SdIHOsjg6J/cvvrt00T5p1/8Htp3kFzWxvy2Jze+JP2WibL+MVJJn5lo+NF609XYQ7efi9A6
R+0i9hR+4U1vhjdcN3+pFAMkyDN237Xer6BqumyIMSrTEvUoyyXax/XKSk+OmRmqSylHN4XkfRVV
V2dxw69ptqxD6IeP0bZqepCWg+vrV/IxT3xC1U6H7WnVpPMV+54yCO88t9wyCKPNceRxjPBMnOyW
RhiH5Amh9qe9mSmFY/W+Kecf+0ZF0rk/265/hVLvn9ym+hLogEfOv9a+UtPINiwkbAM057gs4rrB
Od4VwsSnpC15T1UsQj17/D1IVPN5JhDBqP8off+KUj1m3dA8yXEgikgnUBpYNL9HNV8CMuHZhKbI
xmF4abQXZ1iGxM5R9l3XknoUpUpLJsBLuTjdHyE69zjzV3RYfymXm7NYwDdzqz6IYX1tSrT2MebU
Dm780SUSn82mWvEYDu/jaL9vSXQtWvCMFdy0mgTcLg+sKfN8980Jqic1cENbtnhm7f0zmG8IrKC+
G7x1yxaPmPSkqjtnnVcvDRsxccO4JdBD5ykYmj8FETIghWRHG2/g6mFEbEdKHGYC3jBAYUJu0+2Y
Q5gp2+BpMp/n+w2CI3+ezDufP0tFvt3LbXgvR/FqIuwRYw31WYvP3i9PfIpBahPptDdxpQvri+EX
GiYnXM4eyInT2uw2bBxcI+BXRk+1GTIaO47Z2gfj8KqX6V2AZiP7OD7XlWBMHcCLjsWDZy8nVeuJ
hC1w+9JW1zx37hKXDHwiX7paDOkkgw9ftnM2WXDwQHl9dnaA0iqealO+Rz7rq4GAqN/Dp8jFLz9e
3+vaPoYJpiwgsF/hJOoP2w/DdNH2oeSDuWdbIJH0qKalj5cRcK7vVwXj0UFm5Dfu35CN/ve4DnVW
zvUBuOe1UhFfV38FDKiQtThitBSCFk2fuWPYZ5bro6GhKEHcZ23+FBb4H24xtgR8K0PPLz31p83S
TB710B8WAZZysxBn+8F+Bef5MZbmLze3f+f3ot6xhSKtlI/7RvZEEtv4uRH6NeLKTRx2zUvk6ENM
HtdR9VO4MlFawZSnAUUXhcVOgfmLfT4H+0M5VVcOhjRVYdJgYomvm09ALzSiP7Ax3bewCb+SGgjq
6Il+t/AI8jdWjGK+wSfDdtxvmGdTTAS/RCHvMe9p2o+qw+DaMNm6pdx1q76OVI2kQgaPSAgvSxx8
jQlePuE35LSK3dzRAhe2B0Gm+9RX/EXochd+xx6jcwgEkDLc0+JP008Ipd8CaNqRE5bhqbhaGehz
JBnhubm7K7tgBggyBTvXW0HbTfY15ugNVSDg0JbnT1sg7jdb37PyeoAlOF68SbU4pNb4JQq292WF
BugJ9aNt7IY9mXe0w/yCp49WFsOLsHcY6HNQLHYbl4+l0QnmvPBXrJyNVwdfts2HfB+r5dkJgBnM
Ee6rQIxgUkRPdGr5oKThrZccWhOqV+B7VZBDGioa/JwLojsJzM47VedBxvYVWXR5KOzxcVjixyEn
DNNbUApEJTDl6e9Z8ggolXgtO/JjPntAo2MGplGfF99cxkYyQ1GCkepc+qnoZbczRNJnn7d6GbtM
7G41Z8s2IpW7Yqehn6ZW3Fg7mjDgowaYHXz2vCsKjZ1AmrHwmuACeXZNv+4FG6QH2+tet3EJeFkW
hMgdDgRedavFNhRP5fHKPQW3KvJ/ARCfv+wR4cwnwOn53rVISj/dZGe/SBh5SBFuZV0A3v/RE+YH
dzTt77V1rIeIKt1M2cneWYiQxFhsyrDbXpzcIGMn6q6HDordqafFVdrJXdkLjyoIi+KMqYJlbyOP
5begYMVzZovUm8yREoRQFj7CgRw9FS/sd4ennKs19asw3G0y0oycMY4+umGGD5yy8i3Me3ndhJ1f
F8vp98PUqfU+D7FQOE6j4D6HisTWHDXlXWHzsuTJeaTCm8VMow9VUvHsYYzrx99BqMDjsO+798ok
gb7jkSybAgPmS0/T/TaVL9Vqm2xsgTfX8XbSJs5PjHwc8+2vbs2/pUU9xRgE72bEcIob64akFH+a
FixvOSE4NeHywzQ4P0wZXgHJbDvHVR/YGj6rJNRpzQCR/v+WGQZCZbL90xYDPB9FgI1G9cz2a/fE
Qr44OjRl7Ga5IgVu7k+qwi3uVn78cJ5PS7m+TFblnW2WnPvQc/8mjVNn2nU4YZfiztKG53eM7crG
KUJIfPwcCcWz4+/3dhHfbZ5rLoNVvPuc4Q9YDvcjhfF7NoW4Ix0mduWu9XH8z+KCLiZzDMh55HGK
sB460AkHE2oOoRpvjAAB0Zb8ppqIh6NX0/WGooNLj3luCu14p2wf32AU/FZl/uj7S0HMvop2eKaC
x9mZoWMGVKnW0zalMij5zJzLEI/lo4UMtvNIUWaFt2lcmU0HXzsKJt4NmPHoESwkbo1hfBqX7j3s
g4UHL/Uz9Y7vTTSHyYwSvbUYSReGFfsdZ3bc9hjoqu32k8SnnDrTbZEUciwHY+UH4UUC684KZ8T1
dVOwS0dyYqXabHQHqBFQhAGl9HszAodD6PeyOfSu48DGigfOWXfRYSgZwD2dm0PSxQC9dRW0B0i9
KTUKOANhjwItX2+M6W3vtsuF9eMnFM3f7XDrEYr6MRv65N0dJZdV8mqhnoviHf3hKVGtIGS0QWHY
kvHEM54amcQ/rZ1j48myGGNLSjj4YZpySqlTytiL5YhPFvErM57nZEDNaH8EeXJECkduCsRDF/iA
nKsoSCNrPpOUZKrJVwzfy3Hqk7fJ45zSGDL4i/5IFpBXIYeKkGMSgsV2Y1Dzec3YoYrPvNRfejEc
45De1za2D45J3iNPvi5ctxHNnzukd9TbZE+ZxnEuGScL+bMttc2ai/refIm63exzzPbjLRvz/gOz
yn6mbGOr8wel7e/Vc1+m1bkfgNQgMch8l2xzkQlPP3b4i5LI7Bbf2ytKetKgb14EyId9M+Ou5Dv+
h1n20a5LeRS5fm6WxQXO0dg7066CLyn2IzyLwsR3cMDGNKiZzppG//Iod4bS6+w8PLP5SBY/WhGe
Bn31yp+tR8oXbeZidck+BhzOd/bJvvktl38X4NgWZ6bSopdq+oaAzFsrcbfMqspTH/lfS1++9NHI
0q3wdrye7/7roXHlhQPlSa3TT8eYfS/NfjAKCWlm6Rq/0EoL9H6eH5qQsvOofFpRBrhqzhxZjsFQ
/YyMHFIXL8lZgBSZA3jz3nouHf/cRmV5hKH7alZ8T9Lt7+Z86w4j9itOjwZbRlX/FXnxbwjaf9Zo
rnngPzGPfzYwKZyhuMnY3kdh35AXUa5wkflM7cbCtBI1znIfRyHm3YBhz3eXd/LJz8xfM8AZh4a0
7S5pxQ60EvCwqO/DQw2qjw8G1TdrbPPk+pV6cGaiuag3+sfohhwIlBpfgmLIX3lGsZ1ulqrJNt+5
NMPEZh7YcFp5Q7vzawuZfwXR21mREnthzeE/KdziPSnoniKKiUDnznPWKbtdzjlQABP03t7dune3
Mga/rINNjnXvpPBFLHZE/KitNQQmyF8u7GOaIwZ7dzu9g7bKM2Do33mxjK99h0CawjHOM08EgA/I
nai9NsGe3AA/bg24OyzNeZ7gM8Pdj6ouwx0DW4UYEMj7QR893/6JUAphg+EdUM/2ZIAmc7/c+C1d
/S1htj/F3vBlfLY5VAY/zqXsUl6jEmtaXB+gOuyL0rdfqsKlSmYL7w02A1wQ+42tz+zD3PGGaQBl
F9ZYylvuvBswpcH+7A3WH3eo4l0XYkxPJDa1NRj6x3Jw6CCIkyPW6KO9UswWuabEUht8TxyWHnXh
v0V5+UxT7UMxmW9EzGDv9KO1N34Z8RMXCH+3448XFX8UNvadJaPivJXEAuriI9r8s0iGVzkEl2VQ
WRP0t8ek3f7qWk7LjbxzV1scBc+nFC89eWh/MrtEJN/MJgRAZIVYZMd/wMMBqjM8y5POHQ/D6IEX
GWHsYqULW3q0vQ6tL5bPvtj4Foq5u1ua8iRsq9mxqLon/DCmBX5oq8dhW1OaeSpnEiY9h8FM1fGX
ZVnvJhye7C1ashXMTdeqleVjGGRBv8LyDqJ9ZFjA+sSl4TA20y5wOWGY5JkpYcdmRaVV6b0CHsIx
vepdYXWfRSe/x6ZlXOtZDUb3rfHTvAhqEpXcs/58Vb1y95GIrIMEFygMb3WEdwAxdTilccCqkzn0
rh5IeXjFFmVu3PJK9ylns5Z9aTrK1vJ1P7usfAeTmIMcibzHXrvn936hsGw8Tz0COe1aj5OuL5bv
fbYdRlFJfPdQyeJqPKUfrK3+MVXze79E23mWcY4eURdAj6DID8H8EjXdAUpPn9F0smYK9jkrIP8w
DU20p2iuZOcHOcLk+A2UHu9sR32Z2nCp8c9QPMCPt4sdMWWL35oUMHh0V8/WYVBdmGJbzV8pvVG3
nM0XZhqVMXNfa+EcloZ2haTx1z+2sj43qfiOFfAThzULnCQPoPpUlUc+jQk6SFx/UbXwt5zgWfsa
JkbUQbGwGtewkscdsq3M9h2frz20d0GNtdlrLZgUjblWZeG9uGQAgNjIgLcN6+tswrOfrVOVpHMx
fOA8vw/MbQqRzN19/CHbSbEm47jaJA1b9JE344iCwc5pUzvkzrPoS3B83XgJLSg4W8WkolTzFi3u
cwPEelclwj2q2cbNsjQIJXiLbn53Cl843MsynxB+BxsbneX47hE3pqtTChJ0ccfv3iSHikIA5yF2
Jhk9eYTMofZtRZGny+jAbdB+VKCuxvTW3InypnbZisorD8f7ljV06LpPrrCD5mELe74UjCxSM1bh
0zo3Krt6W10Eyv3akD65sO1Por0TdHNWaVLY3DQeO/KGOFRJ/xwlGZEbbQAoe2cIKWTm1LQPFl1z
NWw3hkZcALbXjdX+1YrZxhoHHt90cibRfRVEm9xHAcMdQZuGG1ImjBkco+r6b1itdffR/UfSbpng
bdL8lVJ/W6huXAY4wk6b45vpc0JuFSwEPxBH+fQLNd/+W8wYLztva6DryoC5qRsdOq3WNrH6DO3v
j688ly1OzWTeS9a/ue7b9n4tYz1dWAzxi3GKLflR0JwtD2uoDf8oXvffozPX2/fiah1/r5hPPsol
t6u9z53At+Xb4ckUDKkvenF6f+eatnnwHB1tmVOL/rgStdgebJUIfxczrnfHcCm8kSrCxcOQQ0Xz
to85LwG1mkRjvwaOno9uHqnpoFUZ1yfeniufu7GpDGmmcItoYPCT5K4xdqx+MPVVAGHwdxJoFjw6
0yWJF+urltUADjJkt8jtOoc2YkOJCGeB7fWYntkJ7yoc9nsf31iDY2PImc5gMFOZJ7D053Jx3vwo
T2A/ch/BExCdNY+A3lX1MISRVZ4TtUi8Q8QA2z9oMuV6LNFmcBnVoWLELRc1eKixTafzC6v1ps5W
OnOmp4DcVPsqrTBkuGJfvD6DZVYbHFRc9zsBTM+/FH4OMGeJyMmhjbDwyIcaYaShkY5inY2izv3q
LPobFatbGLniwX6gYompnv6WGt3aBp/74oRb8DUX07LtvVHhWPAkC+Bnd7JEh5muXg5xEU4sREtq
N9xpBOWgbt7Ri61kOeGHEVvOEU8NVNrEvnYjch6cNdwnB0e7fqF5IfRPsqj4zbAuxuyqhriP7iOO
c2eDGxe6zyZcjv7rsOmdhQMuZsclauup6pjd7xs3Cvm3Jgoge7sz7jmwwj56NKHgJcJjHXN04vR6
OTVGYh+1tURctUrcAGnV0yWQYSMsX/3GIMPYTTi8d1NRBqzMhOkfRnuI72r8PX+sbaARktdLf2Kx
sNzj2H+oXRaQKW9BXCfa0vNzO7SyzPq1G9gnBtv8bqzeZ1xoMLQh9VkY+gtpiGKgXV/00GqCcXlR
H1qAaqxBb2tLqJO8FAXKc7qWM7tZ/BEdA1FQUOXNtei0v3GMOL+rmhdL6un/7JjMVtbO9+bApy1J
29OBk1oyPLhNXa2EbbSYsOrz6VxbHmU3GXL453XSdMeuwuedLfaKVa3G0OudYxm6n1ZAkiGtTETG
o1xWjDqFjFV9xlXKAR4knsDZV886OA1xRbJBhdb6Qm36W1OtmHNXd4EXnLr54g6XLmyXfwVft3ns
kE2Q20rBuQVoGPBW2pxurVC+/ybROwA0ySaY9+6w0YqFzWhCuQj88jta4UOnXc2bRXVO/KttxHBd
dSKvgW+h6pRuzVYODQuNaS2296gGAE0/UTO7T2vNt5Ox6BJ0BC1gpuvan797l2LldFqVcB80Vr+T
L1qCOiYMIwJwQTtfGBsaNjLS5uFpr0VzATTVLIxsHgYuhmdLZvjk2b/6lcvni4GER6eDr4qcw3+u
97DCjL+1Dj4F2eXsPqabqX3LacpElBofyTbziGS18j7PN0KS5wLok/3YjKdqoww6S4a1wmsbz9Zb
QGio2EEb9E6515b3M6LvFfCc3PkcE6LMwYQwHuaodd7cLVGab9auiKlY4izpVHpVZe9ckTQQzIcR
tTKb7K6FmlMNxbl3PG5NjQroo1Qhsx1D1fFkG+lwecKY1X9htuURgrIkG1QLX24nzzblvDNLwfOR
c1Q+UOuzeX9Jn3jlzpvICc5VQ11vnW8W9O0CO7eqWOeh+3TTYbDD/n6qTDynCb2r59YJ9VcIBJTj
b+DwHppWxOW+B2Lr9jG/p7UPl59T2NMyE/pt3HMaCYLlxgOQD+UW2r/xOTH9D1aPhuGXxRP+Gv6a
z1OCtMtq95gxmY9LmiG1/a/FdwwHjWh5li8OSd24rmI/LQya5p7Hyzodqo74WLoRq6QWSSWaFq+O
aeRix1TVeXhKeIyW0volTK1/yJoKrDBe1itR5xjuMi6DD1aGgqo151akZFvYRdnzFhT7qpBnuGOv
fr4bZB//s+UwP+qEyBgD8IAnSvLi9JwNgP9St/EP3a/DGxYo9VBFZJcnSB5FRkKBa6l1BWHVqpDh
q+xCDJ8YAInxQQT5lZvK/8Jhx/9L47Yy15jzVrmzebCzecmt8iWZhh4zgozEW17Ke38Wct5zFmda
l/P61s3wgBI5onbZUevjNGlK0f2Stts9r5Zt/w4ErgMq9NrfYExHZLuA2LbVOBynZjOg/gjVvrA9
wW1nWwOkXr3YVPIMvj5LNYX/KhrPHrbNZiohgeweUOHEB9bUkhxSUBb8ZgzWnNbWcHIWZw1elRil
dfJZtTyiwtCFvQwjP5FXLi+cd99mcSsnYYTHyDwHW03PT979VRoqFkWN+xAlzuyNfmHsL64ub6Pn
mL1hc1dHE+ZwumOIcZcJQdwpBI7FZhSHyS2pG43ldaRkB7wn1B46q+sII5U1P5pKKOzmpVN+V0VC
8ZeAffleiYoDpsHbk7HqawgAaxK2tmOmZ2wS8R9+7OLZ93IMRnPRW/fBIO33SUXVd4/jxCJWp5L4
oFkLs+ZDlfZ35HvVmTojPuMSEetQFmi72AltLu1a+LzSXO+WyaVtLGxxsZjpkbLsddobfNDrUSBv
cEP9F5owsdLq6AGMR8JsnasbGq5Lpj2ue8BEXYhBtK0zLxasHDaZFO7FmrvgHwt668kpRI2ob2vk
7//+nq4SlrcEQsYdbgpzh7sr+amq2fm2DZG0HfLc8EKzeTIRkPco/Gb7O50by+aZUa3UY5KkhkGb
5rhEj17uYbeREYZ+WY+8fHre0HiOAv43+3Y/iaLr8WO64JNcm+3+IjXiIX5HfFcjh5kiXxm4S1ko
/nW0AlzvvRNgRanr5veEqWYXOHVwZ48hT13ti2SjntgjeDFaMVMrjq3vddOePMwqEF3Wkhn4y/Ei
f+hJHu/gqG4Hu4ga8EKjyhgbWAVGBskRpm0Dary11ttBnJl5RCft6iOdzxpUHuHcbk8uU/xeOk7v
O/YK5Iq2XEYHpyeLvk8Qvf9hVHZDmn6c8IO27ZZHmSNG6Ij0eVIU7Ebl+j/qzqRJTqRL13/lWu8p
c8BxYHF7ESMZGZFSjho2WKaUYp4nh1/fD6pq61KWPun2XbRZ72oUEQG4Hz/nfZ/3viMgiRGeXbbo
SRs8Iv4kRutr//3H6vslXp7opuRPvMAOYkSOItGGdDlN8zXElFUu5sDeSf2sWq/EpJjzi/Qmza01
cCe8oBU3dmIi5af0ff2+FQm40w26aFwIfDYwA1lR4Ssr0qj0H5UXRUdc5vLeqhic6kE7T7GyKS4L
qi6xSTnRfZSmLjE2Sg/lkurj27jTyw0KK+t2WlTU7kRfrop13KPJrUInG26kIxq5942IEqmd4/jW
HXzTPtl9sRyGpq0/5syMnmLfxVaQtI9thUq59Zrsq7kAcfRxFb/Q4VUXZgBU7AnZj4Rpz63F/62w
6jb46fNDCVOBXpkgHW9fzjnvzxJytoPpzURwUy3VcGcWZEvWrUxumHJ+Mdco1y0JLD7BZCPUjSci
/ma1x7TBDc2LjH0ka3tLBsJfo97+3P2nZEBrjSWTVwso4LCr19ykZSCbnqDilid8pM8yXsuIp3Tj
a4cTpfvd9waLN2GG0BmdfSh4UtoNxAHazN//ADrhvBFktM5IDtKq0+9VE1Fy2f56clMDYX2nyar4
J1LrNZObSC2wH3AxxFarKjb6Lbos8ZKtzwoqeyyOjhDzoVdLal2U68vs0s+eDg+LCUfJGXpfYZUZ
+YGysOEPwfbJBjX1s84Cu80bfw9BBM4iFQMnY6ufxiyoY81//+cqwFCGPAgPkkDEASlr9BYNa4bf
8/sChs3AnR06UWPibcN+QjE3xDKkRQKqm4shkUUQU1VcUrkOWY68dIxwhi2p95UUARpO9PToFYwe
EdpEZy07LU7GWWJEXidwJKpillvcv3T3t973grBj8RGPRb9k9TUtArt4jz7NT8mcQpG4xR9rZYfI
caUf+LHq26OpVj3kxIt6XMKSxWteeC9QOufZk1EkTbel97vmlKHu4alGp/kKErenyY+WA0LI2JOZ
MfQUUpu5CRexhbXNd0tUwp2cRZ2XZ6JIzTQYcq69aY2sjHeGUbUfeIYUjc1KO9Fe53qgMxW2qFBs
Epbk1pJ+dN93bbgSQfvoVCdlgjVCdQKfdZLh5mgsCyph56CL3ixL6RjH2Ezwom8QBlr9o8MJxNtT
FmEiHBqFUso11vI9dcf86c972NKI7w55RzRhMJYZYaQN/3UFQrjyvzClHO0jnSBmwsLuQNokTj6w
qng9yWOxEIhYBo0xKI9Dxzuktu/sJoF//ZbzQugelU4E5oSpKL7YiiYna/48F1trAbBM668XD1HZ
yuZeo84JT5zsefxkq5nDIIrKnjrb55FP6LyUu8LNQlRD6WS9Q2cR5pwTY8AcNBfzjglhho/fH3Tp
B5027c9U+d7HrFmDOA00VAn2mlXNa0TRnVHz7E1R+RQlICSzKr8ZJ4nRw+bYQyti489FdBelTLFx
mvWolfpvVut/wj7Iigibyq4OvdAfvtv2/scIVT/kgx9fq5vn4rV7GyK+fpovVT23SURD69+//+vo
tVrhUT/8zb7sk36+HV7b+e61G/L+P0O61v/y//Vf/gWeepjr1//7b1+qAUQef1qEBPTvTCpzJR3/
66CyU9V+ff7n//AnxMr2/8C76jkezTVLme6aF/EnxMqWf/h4IKXreLZAxbgmd/8FsbLtPzi/ScJZ
PaI4Pdv5L4iV5f/BP7B93xKC/0BinPzPL/4XSYrfjJ+Qn+yvv/87WYp4+DeWU1dY6vv1HWFZ8LtX
s+jfbNQjFWffWUNPauNoBo5VkFi4sKHtZQOnIuhpryB+iER6JbssXg6GW+xyh90MuZ/sQbK501Vn
2k9TYTVXU+Ih3236T0OV7JhaTDflmMyPHI3tB4sIynJbDXo61jYxgSgDlzPQKlgcHD3eY8huLp1T
gM2wJ9OHt6k7PoVFxHJ7IFi1gBKRcI4+YO0uasQAykryrRJtdxlQFfQsxaoEOq4QfGevuZM71XPo
dbJjT+okEla0AZ7BZhzD8kRAYTF+61NkJN6Ok4xG2MUKk28TgQbfnrBQTs2omuvajb39gieMY05K
TcVshTAe0RZFuKvg4d3k7TRdeVUJ+TbxswRL2FJeyBJu11hCkID7MktWlkzdU23cJB2dZXa+trGO
lM9KIhVt65KjuvAqkrLn5IpTj4xOEwnipLct8Wo0wzeQRFctbpYHuxtCpKJ0oTtZbqHRNtdOhtDb
oDr41BRau+e8qcsbDITeLqPJM77T3YSeYO6nR0/QBbhIHxzSDYMd/typ1/TEndJ3nu0havkOiW7y
B6HmsjhRXeNg3TDYiIroELPCpz5CmhUK0ekxhNJBZyIlc8fS4aO5dquu6tQLu3RLK4x+oJ/53VKj
GfLzdR903C8Rg1wL3XXquNdi9AoWWR6inl6lyvUeAWfpMU03x2zLPhTVG+lFaXVwunQ41Ly67KM5
TdDnZQDZtG3NEBGY0+Qc+MscvDzUqyLaLtNsMq5gmm9sp6xIHDRtHBK32li+9BbihZ3Wi+lsy1CK
TxreRbRn1U7EvdXmhD8qV4ZPPe6T51wuMy6lETbJBqGnLyEvxNn9EE0Uto4354iFNPnBW8EwEd+M
SD2+G+3Fa7KM0QEaw+C+c2Sd0+BQtv2ui1w0PxIERo6NssEFigovuQonT34jQLBQGzKIGWvPzF2Z
U1TY2iUptem+NKR7Ngh9cNCWu36Q2xz3aQRPy12xuDg4kojjF1MS6V8y4aWceZe8vKK/mjQHa0kl
lVu1zA+wbXDRJFM2vHhJ3ac7brj7Naa55m9yV4uP7dLPj2CS8PPU9lyRhjEAS0HOb5shEZ10ds8W
drOKNIHYRpxQobre9HFYltdRm3VMUYyqeR1woIX7URYpkI1GJMbOLpjpYchxzAvgs+4q9Twm1QYh
1wej5sxGHSnHZaezeRTnyBP9tAvbsll/EIXEj8lda+2lDEla7kbc+sxBfQNfl1cfzYx5sIEwqN4v
7sjTtmQ+Ady4FnZq8OSNEmUHL00tCb0UlNC7NFEi3qs4bpstdf7g3i61q/ODdu36yW2j7hV6NXMS
Bxf3x6QtsjuPmfvGabVtBj7mPGSN1aijnccfROi96+p3ZNaUlIAiNnfmTMzv3hoUBKajEwIhPKyz
texgW2dLU505RKm2aAW9w4xdY8MxFj/Tf3+b/pdJoH/fXf/9Xf1a3vft62t/ea7/F2zEFpSAf70P
b57LKH/++trFf9+81//nz63Yt/5wfJctzmYTUMxy2HD/3Io97w9heZ7k5RauZSmH/f6vrdhSfyjg
qsJ3IGJ838H/7f901dDHoCrNPzh7rMGjnPSlqYT139mK3/AmQAz6a4WAjsdUfJK1Gvj7RlxEPOyx
4SfBklaSBXZOj1FsM6VfyvwICF/+hsHwhgIBu0/YNK0BZVJ62N5bfmxpm1k3oswKWHQ0AuMufJBj
XMD2GtPL7MXiDAo1/A3P4w3g4vtFTQHIw7NhP4BE+vFLWp03DSP7bdA3jnHu8oz2TKlgtfCXv/l+
P3J43fVSUjBHtFBm2DaV9I+XKsd2XmqKhGAeivRMuxhRN9bQTSgyFGemw17Xu93x+1/Fnpge//bo
/aSyenN5jy/pCYszK/uV6XNHf7y8k8llyh2vDbIe0dmUF/ahx7/93qJdO2NHpzPpofC4oeXbvJSo
H46/vr755qfmA1g2XWrJL4H9iAf7xw+QTaMTDrREg3BYb3KmrUeOp8nnDFXdLp4TzrBhG8vrmpCC
KG+GVUOIqz7SloLn2HfmPUwwffTMYfo4QTT8HUf/zfP+/fNZvDg+gBfbYo7w4+ejN0Z9T3hG0HiY
A/KiHHedo1Xg5SOqiKg0foPUeQu3WS+IPXMlwJJvL+gV/nhBo+29fuyHLsAaSWklzcHiqD6zWOxF
WMm7uGrSu7TNdpmIwz0upx5f+ODOZ12RTPXnGv2vC+83r5/nSFsgiWXF4cxmyrevXzG4VWsMwN1G
q5MLcoQIVOPoIitr8PrrlVSSgh/1q4/JUH9VSQlxa1LLvstnmW6G0ItJqQrRJFUWSQS2blctj53I
p6gf6iu6Vrpm1oa6fas5CON7wbJwrlhfzgWtRgZe3pRvrSi3DozOw4trFuLzr5/A78Gxf6PZfP+K
viVN7vL6Hr59A+u+Nyt6AUXgIMw2N0vZwD3v+1o/5u1qEnZr/VT5DaU15hX/hvj17NDQ8j23g+zA
Zjv9VVWE3ctoOsb7pdf5fe4M4rP2ZxXMY5rfp5lJpHflcOTuhvSrbXJUqZbewhFl0EfXZb/SG6zR
fpJdh06QpnR3mdCt7ZvIz+9//XXXF/of39YFa2Mqmlgc3N48XuMUZp4R58EyoBRCvpxtuxmbyK+v
8vat4bExBS+LBY3Sl2waP17FczJ30HyuwM3a6KNB1VuHPVFi7eK8ehmxZr++3NtF5PvlHI6mLGS2
qaw3yG8XI1O8tFzOLqroklXJiQ+GLc5GJPXrK/3kfWBjWLdYHhnFKOTHL1Zoi7QXuCrBNEbRJfdL
vCdK4KABS3IaIBDfF2ac3P36om8X6fXrUQlQC8BpNcXbPGKbObLIe1Kie9lHLz1jWW9PfiVvYuow
jty4NJOfZniUn0DV8RK1jvG7G/qzX9jhQ7i2I33FTvHj9zYm5aajQLhMi8vAeiQqnpuhTOat5RTh
5dff9ydPD3fSM9FpK8vy/4HT4ryIpytqg9pw83uZTKy0OL6OFdUGY4i+//Lr630Pp3zzUtigjtHz
ePzG1Fg/frvKEYxl/KIKRNMAp5CcApnuuVXfbWRfQcVZDERcpotoNTZS8BR4g5PzbLVluUGa6aVX
FWiwS4l9/WVQ7fBS4DclNm4K7cOUKOMcyr7+9OsP/dM7Attb0tPnTXu7c1uFypQFjSKYk8jZZAaV
CR7W8tqPZPPw60v97KFXnoLwRp+DwIY3RULp0bXFf1ZTDrXhxbQ68zLA2DgZVuOdJA3t69geVfDr
i/7k+9ncDsv1LV/QrV4/1N86PswEm8wqjTLQdikPrl2Gl3nqVFA6oXH+9aV+8n7ZAFodxcVsWtVv
b388N/ky11VASz0uD4VKUxxFi8fpsOluh96cryybnvGWU5Fznrwi+s0D/7PvytV9NFQ2lZj/pt4c
BO0pw+XwCTUC1CTpb2cTcue7gb7xbwJO1u/y9lFXppRg1eAv/qO0pUBX62IJuJw966Rh2Jw6tbA3
e2JBjm11LhqaaumQSf32lv7kdzZd3jLmIg6lrnzzHDVeli/OpIhLauDv2Oit7uJmxq+pXSaH6cIw
YQNqEqgLxhnePYaY/z/rt0vBSTcTvP4/bvWC8nTEFlkHMkZEF1lKXU19KOBMdLdFZJgOM9P8dzXd
T24vKyacf85nnLbdNyWdRxNVQPqpgyiV/k1oMJLZuNY6Dks4gB9+/TCvP+KbG8yYzFpTBzzlckr7
8b2pOSF52eRVQUOtdpMU7ePY/bZK/clFaOzyrLoei4JnvamKC99eTU4xK0KkGQWYteGvAwEEL7/+
Mj/55SzBvmPxxPKt3v5yOY1Bg/5sHWjVyKcs6cDc1DXo+jFDjb379cV+8mpY7KWcqWCEciR586Va
WAGj1n0bUKFbJBNgk9/5gooWgmJxHRuN8T4EYZpsJ0P9JjrhZ7+npH/urF/WZQX48aYZKSUAyQFt
kGfK2LWjfDFSdr1ff7+fLOO2cnwefhOa4T/2cN8QDe0ztwialW8bLhQNGMe6UwTI/dDBiUnoDUe/
K15+spnzroPF5JuxVb09QCHh1/Gch0WANkI+wbky3pPu2Tx4BMAGDH9/94avjZO3LwB0UI+hA7sH
4N03L0DkIPpDJUnKvE23MkCmwAA7TYz4Gy+D+8jCgHBq8P3pcam98D2536jtMVbSpUU333yrpZnf
TwCVcauWs3s06h724DzFL45MqP2R3E0YtaqRpiKOLHuPNBr5VWN1DxQu9Ydf37SfvAESlg6TGfZe
+jdv9iZbia6XpagC5FoGmYm5IgELSdKHPjXH38Bqf3KtdWFkY7C4V5w9f3wKXcurvdnKKG6VgYvX
nCD9t0Z3BKH/u7bHzy4Fb5L1yQObSmfnx0vNoumBSsx58L3j0QlIwyL0UGWGcRr8+hc0//ncS452
tBlY8YELizc/YZFEBpLNkJcL+k6zwWI30S9QdGXbXHwue2txdrJ1quVdn89sPsPsqa9k9eYIhqeS
oA+es/ezNy7n3q2LR7loc9xzSzBoVkb18utPa62bwY/rt2QNotKmXceip97chEYiTp9jGiLFVEbX
9WTXz7kLH63udNxtpiSJXgYRtw+9gx1/k5khEGw0G7eRGzcY5JGwxabobzFlwBZ1OYtUObBSRvPd
SaGuup28Uh8FsRw7RuHFNUHew28WbQ5cPy6l9AsopSwlHOiwSAvNt+e/tGvHLLPyOugqA7vu1A6f
QmJwaCTXZb0a2EhtQdetUOdSD/CTZ1GyKgWaCczGMiJKYzCEusarbdKK01pLjRzCj72VSi2fYi+B
fDVJC7kN7i+3OCb0xfcVUgNqGplrHfh1boeHHjMXo/Qwjea9mrP2GbgbWvxM1IwmOLgNYP3gUhI4
U11ncNpvBfasU8Nk8zJLTUju2GLJgwAC0CKiasKgCAxs2y6c2Y+MpaoXJ0Y1uatCqBi9i+2UvGs4
SEvqwgXN3EdT9rivBrnKnCofYpWGT292e90QfII0CcRYAg/tK1p4m0cTRd+r2y13BNx8EyaQh252
l32MOShBdjZsaxVZHKWhqTCcM1DoIl7oM/TbuWXg7pvH+sFZ2q8+uPQLczgR0FBA6QiMXz7GNigD
8P+xIhymG6FUGctwzE3YZiHchXcRJIgAqx+3YypD46Gp5uTjbDXMcyqRqCCGNvDNYSC593xc56i/
YeKcnST3H5LGDt+VsHR4XmVZ7S0PcT+zxNo59HVHfLXBeId8M/jgoM3H/gKKm1mnGsCZEgaQicOI
NGWr6+lzh3zjhQcBtSW64vlTqyXDxrQBRsgpJDsSrRHnGw/T1L6cuvSOqjnvacqMn1g7iy8rMeOK
Hpt9zou8fvIjQiRmZDkXVSI+xpee1dyjKSY3MbzvXFyoRV6gGpaLL2GceBUsVsPU77oJnXSqc9R4
jNeIZpd+59skYIBRQKrRbfWcZBgv4BV6IKHeG03ZnRN28A+JyuadaMPk5PUwoQybbOyykN5lBh4n
N2XVe5+UhNC7dESUZoaKOCeOH92aqYsqjBigrvM1bUfnEAL/CAplU5A73r3U1TNOzSIo2Qnu+zFr
H5zUtQN06YT9IiyzN1WLRL7AHp3hQyNbrUMoDPivsV44snS3sZ3BXBxlhu0B4X+Eg+/RZCK7XzjJ
nkXIvKlIH5ZwxEaUTP2Jfi0yROCX+a5MgSkpc5n2FWFX+4TYEoT7mW74kaA7EgY/pPMhNBmGMWuF
hBTFtLPhbADf3aPwqMlnQF4Xbb2ZiNQtqI8cS65xRPHqvegmgemZSO+gSsijmYaXUJexua0RRu6y
JY/Ow9KInevG4yWObcIZUJNifyPw6mpZViIn0efeNWQVA6mNxDw9Ot7nEUHwoyy9AZPYMHRIG3OM
5S3S940z2gYpfPGlX8LlQ6tBDGqdmK9JE5ffcM9Fjwaa65eluQ0NF9pTz8p5BDsYAQiS6Tu9hPXZ
LRNw8uiGEjxzyq225FPw9+4EoWsqYBYmU33D7FC81G2igzKONONyYyUk5NHnwTSs/ZhPuJFrvZzk
qAhdgbCmt1NtjndNP1qvaijENqX7uusQoR2c0vrQwWiIAoOho40av18wOsZivsYpP8WbOcK9miHM
AzJWN+5jOBnDB5lxzENw5Yx7Z3bK4kD5PAa6t+YvnqtLmMCaaiabRJNDbx4V2kxyCDdNRH7C7Hgs
2aDa9G0J/+zDkFhoL0pt7bQ7jORL2yVy7aHRxosJWfkIIhr+ZTIWyKFi7xqpJ1SZlmdtx9xU70o7
BJUkpgm0J+qo/ohML92HKEEDSTFzcvywezAcEI+bBhK3w0Ns1e9XbzkUG2QfhB4VIdQV0WfwDboF
VLOD/CEhICb0z5iuioMYEIklUW0/ODW5GRvuc3bFzcPPWQ3YY6OsKL4qDiv3I17hl678pqdVJrfI
/JXepL13E/c6m87oysedn0rntrNXZ6YbutsYd8qKT3PvkYH6130/eBuMt1D4cKKxmMd2Ez6rsfPf
9XVanqZqbE59LXGDuAxwP6qp0BeTkerWQbXttFEeFDpF3oak/mC3Zr4FGDRtzaZtjry2w8E1LJxt
i+S7otXe6Xw0DtBoJVlX/bqDUEN8nhQo6W1De+4+YT6efYRWkB4y14IUg7Z7z4OPAavp51eHEfbF
0JDH8FrVn0DhMzRhcH5r1U577Dy3vieAdEJkYMRfZ1kuT/WU4mJv8NZbVn47uPKpa9EJC2OasDIQ
NYOPRM+sXlWIwHjIUr5pyPH6k8ylvAx4f07g89QarzwRP2HN8RUhKSvCgx5uiuHe7q9r2SYPJWZI
KG2dkZ2LUU7vmlm1gLJ7kCvAOwXwl0iP3IQ4j24XCdLCbge1L3Av8HD6iFoFwTwP1uQKonVs/dBW
hncM8djtPYchkovF2JAjdkyXzON1heg9iEeVmnc0NUNjzW/xHmJXF7dVv7pqasuIk+PUm1SnSKxf
Y4HtW+Z2J3bl3KC+NZ1VyBo35qaOq2gTzn595ThZBQg+zc9SGAG2cuvFpt1zpYvVpZhLZzziivbb
XTy2+XmEu/o1DpsYg3LtRMsux8vODASzeLEDQWjttY+Ktojy8ltuDOZNrWLnEcPgSqExx4gUvwSq
Y1JbWKB8EOe7Du2j2lelGm7HqLZgNAPYsopowQ2SWNczoRhwFVR8U6Me5dFe8aEFX9OANwSpvVYm
zFqzXYMjn1EseFv4AyXIsy5kt7Wh50wqR+XeOMWdkAqdgxPXzGNJrbpmwXpFaEF4ONXKdVeS/VCl
I2g5HfHAu9GurozxCjMmOnqvGc9QCjM0QXb+rundaE8feMbHVaVofu2XdJzaDyBUNPEng/kx6Twj
AP32ZNYmfngi+jZ0keAAxMKFxqZX1BWCD1yzfhoosLZojqd+R6KVESTT7O9Ms7TPISUCgE+gHCNH
x23E6rcZHfZ9g8kN4R9NfM8YrTimURtfCJgGXTo6IzADd7TfZVls39nIWG6Mep5Yv5C9OoPr3xGD
3N23zOOIrrIgeJOeyghVkDC7+t4+xHZr7PqpDZ902nS3ZLSl7Tap3Io0Mn6izs2gT1rpgFpetYHb
ThHa4I/sfqzipRVhhTSzhbIfg+uGBjAHEzMqk0vUqSuTH/kkuuXZiy28VF3vHawuE4FZgqkLpwYI
v9GK9o4C55syiurzuJTt9Ri3HwasDp/c1n/psAduZ5c10GT9nTIn2REh8zkUTgWKYkDOExULtuz+
yZhCvIZwuW/jYckRVlNMHyNEXDhqymVrDmraDS1TyMHiYA1frLgIBYZeqh58LTF5154fOQdYPv4h
Cqdt0aXtlXST5MIh5EhICL7i0J7NQ9Es0YfWM7D2F/EdUqOHfCa7Y+z6+rSUxrzFBVSefbsAOYlj
lfBe+TIgtqO202rvo1vZU2xCvKuTT0mp1CmmeNyZrQqDFIQPeXuI5Iy0Mw66hYaqgfizGGigyEW5
FprtZU4H4lfa/gkeNHJW2xlOwhf1jCMFq6ppJinRgSrB2O6G4S6RhnpM55XoURvfQRomij9dQXQH
BuPvIYqrS5qv2NalGo9jYRhHoMw1G0DhXlJPF7jtnPpLXZbq6Jb6fqhC52CmC9CyISk+DFM0HieO
Pnurmh4aX1sMeWrnKU+S7NJG0bTvsglkguH7O5KWQBPOp1zU4srKJ3HTDv14jEECB2YTebiGwJA3
AMhOSxHZX6bEFqjY0zWbzKU4G4CoYYXyOWVBW3JrGZ8Y8iILjO3PaKDHnUbNtUflxxNuhi0tgSpo
C9CdqYMXODdzIgegeZY3/tTX+6x1BhxHjXznYRa8MuP8C5iF/qkPG4kZzhlPYQs3ErJZtpeDE71M
swPisilj5qA2WmU1DM8txtRbH933R2vEnNY45XEoPPu6n0KCcTwqc8vxx5MBA8cPErwJQSV1vZ9r
G149nWYA3/FYfpM+RFd7hryWLsd4oM2ciEBYbXzjK3RmMmLTXR1neyMemhN825XPEo4H16zEjluW
b+PaaCnBe3PjT97R5jfdsDkAgBJ4cJquB8GSOXsHCF+aeRbFp553xpy3RNRjXrOJm77TWR4FNZa0
3VRkLVhIVPa+y9oDAjfdpXlRXVSmNQdT7IuY7aAhmH3THAwEBgcDNyZuDwr7NTkoGy9z3iTvXTWq
a3o07YFEpYXnVJ0w9Xrlzren6p2ZOOa7kgowMKjqrrxsGLZzz4m4a5Bt55yZNlxg2vUesDfG9i1Y
Ae0FOby+rRb1altuxMYLl3MOl1LMQt3gkh5viyW9GQm5wMC7fJVNT0YA3nMvKf2NNVnWN3xIMer4
cr5dXCc/gOFSH+1kNq7zqoJGOusBIa1Qw2M4WuW5QcK+WwFH/Th+ZiaAlLITH0pAOTgpK6BG2BU2
FkzObSeiKSBClPO61We39Vixb9ME34jefJZ5bU+bNpTDyRythIM50X4C2zRvu84AVYT+02Qi083T
5EsGWOXcdPQrt1UKbwFSK46PsZ+PzhIXX0dqq0OPquHKtOr0/ZRW1c7CanrlCoqVTdsyftw2RSM/
yxGt/kSewD4EA/VodF147XUo5rIQGks0m4RM9CHZI1hs3yEZefGiGmgRitl408buS9bUFTCGFL1e
LOUD3ImZdDdFJOoAwCTrCyLXE5W7bB/p8tkduFtmDZA+kkn0WPn+GVSZDjx3qo5Tp/ub3FvKx4Lo
NzaUKsTzY2eniVn4vlMztPvcUg9qDI9zNXVXWNGIYvHH9rkfIqIZW31T5ZhNDEIpNs7g17eKGNUv
Im+eLDmVZ0hU9fZ7RtaC+e9ENCXIHRdUeKYSa4Jc0A1nrBbd/Uya2nYoOD9up1x7IOZ0kl3b4Zxt
oyj+tggmLENhRHszJ7RhmcfiJAADJXDva8TWdoy1sdDLLi3SoAJuta/Bzm4tw/YJAujAF6dDFliO
XL5pKtIzvggTWDiGrAQoB7aI+MCICVkMcrhdZ7rVVzuMsMQ0oL4BWbV7WkhOAWCIsIEUeQCKHlbH
D/jVpiMa2NMAsP+mjybresz1Zz9rX+MkdQ9ua1bB5LSY2hZfHP1pKk56rBTS2lqNrxg8zXJrRNX4
mPpz/CH30var03xLW5ezpkNKhRXCn7PwdmNPW4pPUdUkIA2JpYXkI0/YfMb3hKvCYppUiaE7BNAX
piZpmuBo1RE9tMSOxFm+jqPqQN8uvIsmFi9w7HmQ9GV6z+6qcfQCp00joMNhnWHYt11ZHfIKbMWO
zKw1u7XBp8+5vf4cFhMo2qYP6URl8Z6UCKIbMROfbNd/aaVlnlqSRCCiNs0TnWn33VxqH01pKs6O
7UfnCWgl5mJRAb1LSLfkhN7G0yHmhGFuKKMN9lHYP8Cb5jYb96qpGLI5gBHzrRm1IuIDNfW066wZ
bEPOCK7bVdOyAYkyPVQTTriKTvWVm2XvY8e199VKXooXD0TcDIozBcJ0INYwu0IzhI8LYvnTUlTz
mlPS6GjLAS8j2zGP5gOWpExvHBOkI/ys2AQml9zRs2IikNFiqmfKQdfNcDv5Wu1sgHjbSJT5gctM
Nyjzw6OZJgN5srkAiLbIfb76x1FibYk2A6SePI94uegiJn1Q0jE7mL5Bro0C4xcK2hMr1XCyffJb
JvmeHEqcc21L+Rlb9aMYZbVthLYA2xC3sa+mUH9gOJJsyWaMIXmp5tvEoOu5Ynu8TY0R7j3VF0kI
dYzPKrIvOEWsj6VyM5YFKm17UxRW+lpHkXkkoOuzX9fFfgJntIG56FyZIsuvXMO8jirnAwTyEg9Q
V++SZniEhJld59IeAex23c6BIb8vfK//NKpBeceZlON9LbEeoE6SznFyQ+c+1062y+2hOdp1Plw0
orRTHSbzgXTI+LNN0xVgTBuj3+9G6Ap5CIbF75JvlpckN8bYeEdOWqQuUvGdBp7SayqDKqhqtONw
OYxt2yt5KopFUMP29iMtBf/ZxfN13caquzgER7z3fRJW6uk7etGjDh/msj6ojleW45R1iHLd3y4h
ACs9Y1zH9dncOlE7rLWYc407AJqOm9nDczaWq7Pa1+D1Nb/hvSDV19gIEi+/Jkx1MUyAiXpfWhDO
3XbmNEPdcAqHqLuwWbtb4YUAp3tVJ5sSxXgwWFlxRbSxBcysob/TQDz8uLhxdZW6o8CIEZlPhBoo
aGIZ0NFQxEO7XcaFIzJKl89tiMIwRfx+MIWv94nbQ67F9Yq2n+jRD8Kz23uzlc1NNLTU3DmE6Qgv
QhNVAAeMVuEiybDvR2mZPEfwalZw4lhEu9mL9AWniruzl1x/6Ym15uWJ82M2m1hbw2qZILAZ7W0V
ZtY1CQT1Q2pGGdVEOXMWHLN638RqvIZJKaB/pf2Q7bD1ui56dtP8OiV5e06jqXgRhaI1Hyudvh9n
iBxbsdQ4vYse4gihZlV67nC9YXBvBnLGXJ1YH0hHaL51A9bQ7WyO5bUF+Rumf+r+B3VnsiS7kW3X
XynTHBQARzt4k2gQkU1k309gN2/eROsOBxz912sFq/SMpFSvVAOZSWY0ksYmIwON+/Fz9l4bO4yl
3PRO4e9j6+XEfW0PqANPXagsoEaTHxzb1g6/YDCBTGBd/M4W0tWvqMOCoyPgBG9mywG0NsQOdEC/
6tSVPuez7ApjtU8WuLOXuJb9T0w1mm4hiJGINYwZ6cRS9TEYewTrN/LrDiXpRFim68fKC8VLTUDP
t+eBXOMmhzDwCuyrk2vhgMtLrXdMKLNoGwfn/FAgsciAEBdGieFIR/++AstJOtijrjtzs+S2AJIp
z9T0zG28U24ks6rJ7uHd2B5N8h3WcGTBcUb87Ir5ZIvRAZ2u9/vvJdLR35KvapcJBWb7bpbZjzdF
NfJn3bPiTWrmmzjA30jBSU8+dA7aI3GeHpc5nJ/JWa7twyQXUiy6dW3xrA9Ve8pUCKIVrU9hHks9
IZhIMWwecA623wT35OZxLHXlJJgoyNguLZyY0EHqR2GrrLrAKJ0XW2gYndgBUiAyHLiagKsVe3Q2
XN56jOECLqthKMSGkCOalAt6tjhK5VU4mfqxjUpCwQYJewf4LhfELIZL6iA3yij/teMlPKWlA1iz
pbKQhtEtBGWut87obmzTcK0faWlkb7ThOUHHlvaSwYFI3pjQXNI/L5NYlvWLPZcQQWOfOVNtNf0h
VUv/00xDf+Ms83IZ+CU4bgijJKZYAz++wjnPqs3EMupjnlNO9OkJpAkgbAT6CPGI/30PFJVJXJbZ
KUSbm6TtWB6jNGCMq8Il+3SsjDidpUTTMKIJHvddQOMJqj8HpH1F0xJSlo1ReWePJP6FUs/ltjDV
Ind9MfA0ZqnPnNJE/C2JqcX1QGv8hY5AUWy7Aj/2pqnN/KOJ/fapnFT/EyQ7YKA0EtYPgEPZG9DC
9omuJjER2GgCwtAriGconKfnziY9jwyObls5KnrhzAAKXmQznp0qPjVdQH1AshOQGV+R9h4a1ivG
ptTjqXtWTdQ6GxLSL1GLGXBnNnwZllcW0hveg56YNJqzuL2GGg0j9I7M7FydMjwYRCQyEpcn+01D
zIhgbqEApIPFkwVdznuB48oBDXAmN6ItsTwFnV1zM6tSX40F8lyxdCZ9QGHBvkszWN4WqFt3LXGG
p7iO67u4V6T8Ahz2IEjPvPQr95sGqFzmPQqGJb9EIOa/iFbyEJhAv9duH3wFIi+vc525tCGXieXB
7lE99jiewGBzMldMiYpyYcZg8/IAZ+aelnr1hh0Ov/gJVAWPfBjzBFq65SYoKGW4J7wBtdVY+gJm
HXTsl2wkCOpIj2p6tqKiPNoIHG7xBdaPjEfB1k08uGwL6SkPA4I//LB9AtqYm0v84uEXh51J7pqx
590oeiTIFASrhUjVaqjMeuR0B+po+EmNl7rNdqWP+FYvwJ0vQsz85gJHSv7AVtQGu6ir0vIiWIby
2EXEZlxnvB9yOzHi+MhrHm3oUPGNqng7F9CoSaNrVt1qyd6YTnE5ydhd1O1kooWiI89W8gnTtUx+
H1wPCNC+tZ017h7zGMt9oEkk3LTl+f0m9XJob6KzzFst+JHOYhZc1EZBHnaqifWeD+GHxsv0WhMk
jDQ+drvHXiwTo6i07JPyvDIrNoAkXuf52vbBMMSq0Q+qUIDFV6ef9xT17EBVwL+m42wf3FItJ9DC
HdcA3e+dCdPG/wC7D2aOojGgiUpf/dyh4ibNsu4PjSJ4ZIu/Mogg35dBfZv380j6QQuH1tLNRdxY
9iWcCe4Fm5wOAMuAk+zCDkyBP/PnXQ6akgO9TRhY7QeskcUqWOf8tGERsVtLvHCkBAVe6nbnZzBo
Op7v2xaA92nCnkK0vD8eLXgIWz1TU29ls3KRwPDL/iocCZfYkaZMp1VZ4E4vF4K6F6gNPHAumV3e
dlzK8eC6zFx3xOVQbNt0SQ854xoSGIc12pSiYiVRBLTCPpxq5M390D7N2uFdVF0Q3456BGqa8+qn
bWwBhpXkNkxd0zERMf5lwzwh24gIWZHraP+JuKz4UBkLk2YGjPNHzYZClQyM4kgazKmUYGquGYWy
ZfXA3nbEII87igfyuOZSHIdy9pMyO2ekjExo4Ucy+ZgUCscNZtnp2bP7gLqxY5PCyYy+USyEkjcZ
dHzKHh7evoyZUeY6giQ6ES5DzjxjsCuO8cPt0sLWmHTuzZvcGGT85ezc0aO6HSAjwpuzSZ5T7A0W
WLVjp2frcoBEd0lrgm/j5yI1W1rj1nHG1VpsZAjejKLFnMmqvQ+K6neNyL9lcP8/c879M/f6n+x1
T43kj/8PfHXoNQOEQv/cWndr+q4Z/3Y1gFbKi+5v//0//7b424Wpf6ivP1ru/vHj/u66c7wA250d
xUzMAg+/HB6C6Zfp/+O/YZ77DSO7TeBx7IYhSuH/dN153m+ISM8yJv59iCMPrdk/XHee+C3gh2Cr
EkjmMc78W647TPV/lgUhgmYygTnfsxFMYQL4i8WhbSLyypyye/bH8qFi5zm1TmDtKUw+G6w0NLkK
8hmGVuMP6OOkUmGzGxD7ngJX6x+VbZZ936o1KaLav1lgxrAuKJJAxRycPI9ZUtCuL56Y3X1XqSGh
oT8crRzbuZS0+0c84oRDCdI97NRjmjQ1KJRnRr6QWgk2AEIJO/1+MWuQTE71Q4RquZCm4FNWfhoz
MJBngc53Te+1u5Ax2VGGdpWsZjIsGYQ5VYQMbi3NQVzrdNkyybniSAgdLA6ScFkp3TL10RrSVgh7
K26iyu8uwqj+dBZxHyl5XXTll1yLzyKEgnf+B3Fqv3g5GCjLyARF87upfQhDVfsIF/PasiOg7/SC
DwGZOKwozUceYbkfG/Q6q691MsXhGUAccMLRvbtFVMvBNb30gPZfhr21Hgu/+syXgWZ/3jxm4Xia
tWkJfupbcgmZS3GiZCxqys/Q64BRZQzIIzy5G93Z5VOrnfqikEV+G/Ur8DJMd8sVVqLlECwjBZPX
3CnUhASHIpyp5pB0jZib1Hmpc82w7obqfDkswXyn2w9sxPPG1Oqjpom29XCHEGzLVTj/oyaoP6al
e1RLdpWutOZdxX/sIwTYTNRPWzFaP50CdjBTuJFZdA8grpp2jAbDvcyIKo7y4Amfx5eFy2Vjuvqj
nSedhAjlLk3dFdz7GcwJE+lqBzSh348dgxqTtswUC7s72dweF27220wnmK8+MmGoyu/Usy6r5fw7
DvVHDNV0F2cO0gOUNBgwsIqX+ZDUyugPXcY+nUDyKttVONeCFN0jJjHvZjk/OrPgAB4TjnCegV7P
6TBchwEGCHIFFRA2E0r3oc5q/ek4dnsPQeZNT/7BpXzewbFEtFl8anyuG39uHpHIzTd6Vh8m7Tgz
AM8TpXqksvxmfPembHnnGEDHjL7zxICd2QN2/AyH6oupEbGGHsC4wiMKBEb9fKma2ks8guk3cZ7J
rcwtplH6MV54FNyc70s22Jfb+E+oge99wOkHX57rqOIcglbFXMKlKgibA1nYuD4ECVn5L0NRqusS
TutM3uOZZ0Y4j9v5x35Griky9dgtvGeE6X37i3M/1hF06aHmsSvUt68DGgU54wzPlTyEOM4PheUh
2pGg/mHyVbtYsgsXObwX6ORMHppjXXJpZ02CBqg4RxzjfoJhay3ZdbD6fTJyAMEDuZ7IDJl2s8/9
tBHiJfDcM65FD1p/LubbwjXqsFIS7+IqrbcathEyos7dlpnwt5MT+VsEptPOF7S4OfGhOl0B8ai8
fetnFgQQv8yQ7dQQD5XlXz0sHRyE7SWUwO808g4+U/iNEw47SeLHJhtb/y5kWRSuLS4CpFc7ZOTq
EGdcgCECcONmfGIbK29nW+sLVzIArGufasR0xwZ32m70Fhp0PpInKMlfYzGdZll9RygwXqjGyo3r
SbP12jSCQ8GvZmJiiqayZz6VufNFWNPHFW73VkXZZ+faPyJ7hLCDkPGgmFRetulAXcvLvfEqw8KH
NRJZVIzY0R9ZadVIXVzQ9Chpbe704reXg10S/43g/Zb42PUIbqp9G5q83keRVmgmVPepG6bEIzo8
ApWH0+/PjQ989/yykZUR8UrF3Qp3uuqWo31O2mMoURwt5FgbrwDV5HvD3z0t/xeKlH9ayvw/yNhx
XdTF/7wAecp/FH8tM37/X/5RZNj+bwFqeOFF1AqBfdam/73IiMPf2PPR/drCd7ACofr9n85++zf0
FNjuMfnhpvydzPOPGoMf5riAlzlNCYTUbvBv1Rh/lWTjP0KIFJ6LIN/HB/UX3bxv6haCZmmONEd7
YL2OdMnqIGi6FDkg/T9clru/65n/SPQ5/7A/qpz5sAhLmcNfItvHWv1n/XehrMLFo4nKOYeMaqVu
eyQUO9uRuJwRDWUNxb8QJf/vPjDCU00jJRQuZvM/f2DJUE3QUOyOiBQc2qReYd3gtDQb9jVFgvgk
/sUH/lkCHVKOxbGHL89xua9wlc6Wjz/4185blkJAyjccmpJtowqAyZBDdGfGjHSpNM+SAbDmV+ZX
47+4uOcf/aeLK3gYzh+PcQ5XSfAXIwtYPeIpsTIerZIQ9xLNcFKDcP4Xn/K/PC98Cl+Mqwknh3na
X64oBjlvXn0+helVf1mErf+Cg8pNuraAh/lfPy5/lfDjVcbNhCUBBywHzuAv1W+qG1+t/dQeEfHs
B5hLm340j2B/zoCZlO5m+m9aIc4fiN0IGwRKLVx5f/EMiKmz1jWT7fH3sMI0z4nCmyfrsAC+/K+/
Gvai8/340/2KwgB/h49LJsYjE//lUSEKlCkfFcyhiqYRDHVtvQ+kLCOFzXsycelPjuDqz2Mwb44I
Ys0xZ5RRCKm79Kwv5B8WzZKx++pAYhGUVBM/uQVjReQDHYOCzkC+DlPiS7RFJA6Kc7K5WcbH3DWF
xdgAKNHeo3/6mLVmvkHTDHl2aIvlDVkjIzWbji59k0Y491UL44iUQUswICk8fxOEyOIQnp57Wo1y
JHErhP1R4asBYw8wIpVeV7ljMkoJ0js2Y29wnTOucO+dPHMJ3+tCxH7Zpqnqnt+L2DAvnamfyWND
84PoCFksvyuEUcahby4xPtPxdx9Tgomlr17d3K0WoEIc3PTGiDVnqx06Zp5qWxpGkrdtaAGhIyMR
dz+KmqD1SUYnXnu6Iks3pufbwyiQbPmBLHdWFUPkEaQQv0cIlPr96rgjpbJo2xjJH0ii+h0ZccbY
xB91a5JFdQNz11KG4fVke8a6tctzHl0jYmLZRZqHxeXguojpa7rQm0AThLoZG06miYKSe+dyLYsd
0xuG8BETkRwZidb0IHXZfbSIsWDm0sQDqso1qSFzwqLwlk0QGyWvLHeRUyJsTjGoGIDVJwsdcXOV
wpNCSFqFHGW6ueYAYdsK7D4y0jbYpkLaMQAxRhuPthIhqTfRAnTXh19LTiUm7+HNnZ0CiYEJh5eM
iQ31fi5mwk30eVrb2bSIr/JW+tFpkNiwDgzNVUFPyOopxLGtACE7h7YkQP7s5dPLK3AJm4VGcXHJ
D/buRkYuyM1s6S67RhYjMgjyUNf7OEIA9bxknAfpKyHx3lcuit0rkJ8LKWwDMqNpY+IpjD+cnDkL
JKdOjDFNo3PyXpTlOiWKxwMSMrZhHqMsiAlHy2k2ZzcGSQBTgRRNF+kEcz5HOMnBNxHD48w1BjBS
gEvQFBpSPIeRCF2d3aIkQ3swrlzxoDDxPekLEUIHJIb2i2KmzISwdeObAd8Qz65FyOlDjY3R3ImF
x3NbZb567nRBlJtspdAJsohJ7PtaD6+CDPgAqoyLXsZTVZe/RrlXnTQogxKXVxqSy9gqun5jmNlA
p3g9OJDYw+RdeBJ7Sl5zntjTcjNtUuAlqnfRHNRMs+Ilfs56C4G4rmwCV4rMdtA2rSQ+MgqYJ84O
RGHQliyxIYWHOrbzrzZSFcxWdMPOjenCsL5KvbBsth5rLvnXNdqr+4A27bTJWm2cXT+Dn2c66npr
vnGEduajGOUU8j3DChY0tFPK7FF6deLh8YB+n3nLDWDJUu9IAZigovVqQr1bOVZ5TJ2pcnclIFJr
W0qQdXvly3DYCskA5kbUCyYXWPTy19Ln82GUI5Rsp4vKT2W39DGYxHbp1ocR2x5424c7ICXguAoE
Zz+VCNJPm5ENlP2oWeqtjSQWYALi/XJnwqhnYaPVB0wFsdu9Rhzob53UsX75TTrpwyDy9VXnpRyY
AOGW2eQic9Uuc5bikmMycQ3Efk+wc8miQTVUWdF9JGfQeSmLEsYxTw13xuo7yZnuHCQIB/6cvJpn
OsLsxKFpW5tUkBMgQAJOaNUV/DfJE1GIFNWCx94kTqFq837bqzx9tod+ftTED7uHtMm7OhnGnNxb
VZxPg6RXdrd53NPYQKIYnxleM0FBWoXFqxiaLNg2buH8DADo/RhX5KYoKJawS4iTpCdCyQTPPsxd
SpWlIhSDDB8yETLT5/vZlVW6EVYuiCcbF+NtWmZcF/Dq7IHsSnws+JTWYIE2GwjOPynfgzHE0MIO
Ii4Sb0aOV2ZU5wgnY084r3ShGZ9pBCr0xR3v1LmTGrcjIRLXag0U82Q6rc8g5OUvOFP1J/OJMlFe
P7/HwYy3InQl4yuzvjkmrulL0CFGZl8XoNYGMbFpITL15wtB+wO2vhgYDtA9425jG8iTsQSffWz7
yfqemZ/dUntnZlswhn73GyDytejw1zljtIA0bRmCNVaRko8GGVrQPGAyOEkrzbeZDOAhG1mU94VV
4+RODSM1ZLFt+ct1FJJYHWUDV64x+qXAV4KiDv3RI10v/bHY6H0LpnuD7mE3jmlGHC3j0E+U3dU1
LuWkih3i1lBVTcjMdPSsVVs9WbWvrhDvbJ1aveMJTNy+LnapJAmo7F3xDmHXerWJ0XztV/86kHo4
WbokUsibKnPdg64kJ7acdygUDAOMc3tuM6NDv+4tPe1h/ciHFrHQlfTWk+s2HKqN25zonsY+R0iX
KKM26I8+6L5NmJIiAPU9TOjAiFdXIsVigqQjHd5JTrQR0auz/016d3nbpw5Kr8aZ/a0k52kThSus
3zWWO8zxzVba1TMPBS2bQMjoSdROuLMX/17G03DpOaPnbY2lrsoGyaPBWEBmwnnFXcN3C/38qfEk
P7PHX3UJRiHXoJ7zgSDheuh+YSR0f1pW5f1yB9dJaSaOEfsZ8ZlT+F3i+r304lXcESli05Mc1c5j
B/mFBdOedogzkcQGUItAQIYdskc9oJT0UdnzaC9YCkard151qu2bUtMA8qGJX1rRioOmmEgl2g+9
Yx3rODT7VdBV3BS+vTyJHqXHIedN/AUVv6kOBPcG9yHX5QaOSPBgz/lPwu58FhYv66+Iq8lO2g2z
9a7TXXztAQ9KXOR+FEotwVwEoC7ipu2oxtmPMuR5dpXt08JJFa2yCRZvO8gVkp/jki3ctS6qo3Lo
y+EK/RZZFrgTtX3osXtQfmhf8wZHkOqnnOCwaVUrasuCF7UuJukkoC0Lh2PasuSIF5dgRIvtMn2q
8Js66LiB1tHmgSh5ZipvKbH8N+1G8WaZ0KZf0z2lBVeVJnqnCOpeMSlM6rGSlfMpewaHR9jD05T0
NXOpm9xBuhdVYzfeZwHceSjza13ehm3YrYfVq0jAwtcx4PzrhON95ZZrBHYqMb91VSibt4Zoj0uM
lrhTFAIQCPQgs0A7x/3K+IjEiYA2Wt4nunT7R/AgGCSssujwCLhVeMANStU12bJ4ixw9zmj8fSO2
vrBIvE57vtTWnQv5nmoBJI0+m7OTI2MkdBlu+y37bDyVuRCX1Dr6QaC3cB6w3bO5F8Krv+cMDA3G
ilwQN8ciSe4XcR13tOnjN7ciQ3onEEW8pilhbKYNCO+lmT88dz5n8a1L76ncEJALO7QaZ5yKzdQD
3Q5S9FDEg6252nrAq3jVUxSvHnFm94xQ0XbBYCWmuukLxAhSXqXIATeQKvn0NK14/WU7vlQe0VNm
ikIcDTiPr20caLerdlG7QqjlVjuYVecrGaWUhA7ZrOWPIHZ1DxUIXhbIZ6e8jUrCxINuyeYtRS1r
4rxUrboFA4DtCwx29sYbS7XbyX54nTEBkoPsVj+wBHJIGEC43mEqYl2x10cfDg91LCz/65Z5L3N1
q40fmmg2iGSJUnleogEnDnR8hfLWG676oIu3+G41Pbpqmo5L40yHQuTzhVSxvMfoSeLZHOBO6v2Z
FiA9c9p46RVJI6+VQNOJpWh5aYuRFGw9VNco8/pNY2ED7AgpGcmwkO6zVeJ8WwKqizBkVsF1oMCe
z/E8ozsFL52M7yXbWRJPrtnrsGu/8YYy7pw5/xwHh5JXnU2Rg5P3r3A08mcEWQcVq/YCjtU7doMr
xv7qNpLuRXkO1J1DyTqO18yK+2vN4XAXBNVVljreNwleF05BE5vmwiFNOfTVK1OPqDz4GRrwtWbZ
idlSQ5W9VqpGPtgjY6h03yV5aifxQjxpjoXY6k2SzqHnodkEuhrAqMXmdwggl1KpezumrocMW2mS
RQu2gShN7NIG0c8C5BNITxE0lT/aGCuXE5J/V3lPzhDmz/m4kj2rM7OxACscspjqn6KrvShcsslt
1mv0EsQprxGWbsdT8cswwrhXGdV1uupbYoSu2CfMpi3MfGxdQgpo8YYnRRONaQZ49mES/bbm4myz
cSbepHdA9bb5sUuZaludPx2soXrEFJMhbskvoy7nvgzlsB2nyT16ZkJXK9oXoaA2l/y/KUrFzRR2
CvNyjb+oEo8m58UuB6q8TUsA+XscEkjkIeKd6in7yY9fEDSbhnE1Qxqv078cu7yaTTrc0ffGL+SE
1XUXxokUvYPFgRQIKr+YCHE+E2JBimsk/wxg9V+Efgs/l2yGRNVT6nJTiz3qHH9na3NvqwkliNWB
gQ2BXzKt6etcPPYY3g2i18a68LSb7oeusp9quhpwZGsfDp/UzeTtwSRf2EM2EIrdWTlJhBxHeMdt
Tx/yop9eC7m2OR9o8lfZLTUrTJ3hbovFTTX19ZNQ4bibKIsYcOv1M3KqX7YnHVoNxmQXhJvy5lD2
k9IRYBzAaTB6HBZN1H4MMVkHM8fq3VqMJhkEs5MWq0vdxxgkKmvZefFLtU5vrFFIaXF17UmJ0ki+
0KOdIWGEILS3qyJMaEClcQKHIK8R3bu7jg7DHvuj9YtgXVbhAM/tGspvXrXrRi4PpWgwazXyhGgB
xySpxUGI9yh85PT91Np1eB038rkiJQfpkR6TqiczKxt8hyMIXUENZsPk2AaG4QX7RYNbtSr0RW1N
HKO1eC0hI25Zzb7x6c27JooTzhiIbecoviV2pHl0CDC8rCQqJ7nwnmRDTeK5GqskwApLmnj3ELSE
LrJCpePGkVPzFQJXuMNdSyWXWa8IVNOreuzbp7Dy7WTIsmNREYYStx1x2WnmqfvZ7b1twIGVAJzs
LH57JJhbvFhx/hwH5zDWkUwQ9ImEU7BZw21A4Yr29z7MPfVOx0j9VFV+kaWdxuHRs8A4PHWota8y
K3sYsCojs653tdPg0upTttxwcD6cVMZv4NdDRFRirj/4jIuOGOfdSIbmTxP4YTJR9GLKcPRy5IkF
lFisCPwrB3gioElaUHY6PVeFHC+UM6hPwhKkOAX9QBQPj2sa0x9Io3BX5z1TSmTZcFdkRfS02zrY
ZOgPM3+dbp2+Mvf4O6Zqp4NOM6aN5Idf8qPmofWPQOSq+2Es5Ym6P9r2ff049GLlJjhN/+kUdnBD
ikXARS3VU93E2FUn3RFFCAqK/AkK/ls9GUW+Cr3xnFOFy3fCDbzs6ck7SRZP5tgHYv4Zks9MUX2m
Y6owuFRu1x1zLZpDUdtEZ5sS/MZSj6S316acXscWGvmGOs2/a/2ewLphyOVdtS6PGU24zUQ20fVQ
UUhsgR0S7DTVljNu0M4Uh4UEXMCoioERr2cBkmJBtoCFoyHxksycRGBwuu+bmeZakGGBp8/mv0un
H25w9Nnt1sZ08+0s07oz6zI80mKZ/G0QqJadPfaR7Vl1q/bsTtGwJTepHY74JW2iV3Tb/8BA0LxL
u1/UFsu6fy+8uXd4fkmg3ILsg6cBlhsgxhqb/Dps0CdvtQVbdjNi0X8gyrYC0U03d730z23X7RBk
5FrapawJ5cpIEh4Yn4ZsbnPcYBEOdLj1Cc5xWbBJQ0QJ68Q00CheNfqarN4XkDJAYKwoGxMs3xhJ
8sGYdcNBrMTE5HooglMV1Ezy8z7eYU9R8VXo4+blnZDyYjLGGxOilEkH9EjJ+Z77GHkfSXImOCh/
5FhhsINwhp2x9eFIc24ZEftwFMhIVCiIYvPm4ov+aDOHehIbvKpJ8oMTuYk5fGWcYlz5UDRjozgB
T9VEdZk5M+QgGlWbcoBStmkRe0HP0qlntoGi3b7zbRO/N7LszjiyaX4lE2aoj15frPdG81ix4cZ1
szH+SAr44PrQJEbln7H3Z7VaQsKSz3RhoupPYPtXwS4Y7RqKYYfVeW9It7sTnlx/kqWK6XjReYQW
YdKendh+Xh2ArC9iM0cVgOUqTQlNb3P/w8/LydpmRGPVF7Rxp54s4s5FQdKS+UfI7mST4RUhb98z
7xRYl/JQf8Ky0SfPzF1DViHpTridc9YYQchSs6mN7j+rIqUXhZyjeAbBF8Q7LxiobmZ7hE2ASBuW
RbrSxdnUKWsFw2gwH5jozmay3gHhDru9He99KSMSi5qWHg2/BL7EcKrD2wajrNyrNjNUlfRbqUEE
fcNnWond/SSAMPBE0LHm0S30koRrWRxSmugEdrc0IDaBI4bXduyCmQfanvtz+dGsSdN3mEwK2aox
GZRlCkayk/VMGgHZKnFVgbbHm76+NS3PCnGajpgubBbwn5inmNrWHTmLmn7AL146D3X7iHqSBrub
X1ZDB/k/zAgI20bS66Ozgbh/slLPu2zc0bmWIcJ5aI9nCMoKv+q17brwShnPRyFjmukCRVrzEdP/
wwNkXqelQJOCvC8la4C+CPJfVy/vwQQBLyNlip5L4MGDx7sFG2bhzukdBTf9pnLE9bJitrNuIvLY
MPADjkXUMmSQV6jaaNH6WANJuBiLwN0holg/hXDzE/2w9Esb7SIOzhocVi4UWwefVc/JBS017X13
rJd3RHrjJ+YReBnOrCK2cbPi7u6J4gNniQmGBKYG7Tjk/hIv52gjY+TNnyNgMdPsOHsd1+Smr7gD
UeOGElv+2cZD/5Tc8UrF00NgN6QeSq8dMUTYwZiMAl3kcWHqx0M56RLvfBbjzncyzw7ugvOadUir
ssbyWVQcldtclulWzBORNyh6JE0Ip3HYaCHkR3tjW+Xr0KECuUTZVL7VtHUf2sDT5Q6zqnvr02Me
yeLWI68NFhJNW3dF7lqncU62cn62c1ZE2eFEXkhfx41mXzRpef7cmuu7CaOB15CcBaCnIF8KrDFB
qZx9LMaV+F2IQ9ds6VSRw9BWHgds9hfSqOX6y/hhD96JVDTOh0XQ6CNRyXiRHON+I2by1MZ1JlKO
wyEN/Isun/0ZWlERHq1qitcdT73PUZ74je+uNpAozt486DzLyvJVgzK867rWfqMTPHzyZqcd0KPK
J1stPWdLhVgaORlBJb3lWFWcSHs8p42xAbFsoSZ/ipTVvOWsI0CNCjmfs1Zt+UU7G9mXX2EnoMgz
1VUlO0ttMwwh1Ybei0TZoUIekHGQzW1TR6LeuZamuZEOBDxvlK3nT6AWPulGhR7XTc+kXW8zz1kf
FLUFstd6VsiMVxG29HjtFk8Ph9LvSpT9S55m3XMF7aRgNQZ0RA8P3VNTkJW3LXjNX7sSkdS2gZZV
4M+wPHfbj7TyQEroDIl4yD4noPiFcKu05x56N/Nv/TLjydNdaVjJZD2Qd9qt0TtUCO+n1QpVYtVV
67TF05NzzODYSVbiuuQk/cWjEYdwqQKZ+F46cUjzSPooF79LFB7K64CpWXoISx1d8IUEn+KL8ZeY
6vYxA6lOpAjz7V/UdPhdoKyBXWqWKPpBbz++DmjF4Fgnqi7cYaJCAUIukK2OFCIZTX2ME6i+2rhN
6mjCRgYvDGmsYwmczbJpmbk0tvUKwS9zdgw+fPrM5/nPwSVVF2ODgxBla4/D4rBFRhX5FnT0xc7q
B17cQmljNuFSM5ETkVX0m140qn5eJ697G73M/8nTdbYaOX33qjjLPKgUyhbUs2bl5Yv0BFSmmIFo
hMwUEahVc3Dpt4JSTKaZvIWdzoIDoM9Z6UlGNJzmrOcJiyfUz3ek/pz7KmOf/dQ94iJAEefCfHbh
3AVOy6EZmAPBuL6Y+1evxPpCf4ND313GNHj6Uek2ezn7dFzAVURv7WekGT+zmmPB4znAp2RnbWgZ
T2h+pj1KfrzYpXE6N2mUHs0hKwlvT0JTC5G0MAmxwzghtXbnjWysjRKZSKLOeO8cD2fkz8SMBKe8
LXDBbuICC86+Y7ypE1mFWPSVQ84zNh06lBTdJV+yIwOxvlqQdRNrNnI6uo1b54wlz2s/iUPVEDHo
tthH+2FJ9xmTs5bWE3sZyfGAO3jOsQhfci5WPt0YPpbDAnsI0w6xyn3P0/HR4lpcd70U5zOLyRhR
Qj2kfCpadzqFub9mJDZOGRD1nGYr5bLvNnfwK/gGBdiAfp/JuX6aWid8k304oRWVyJXO82CmE1zN
Vh0HL+pfY1khMK3caYj2ym0cyi3dkMCb+d2oEKOL0d+tJQvpBSdRN92tHojBXbl0Dg/FBEvkNo0m
9dWLcZweZGCRZW9Csp+TJiis9zM2eU4816NUo+cK04HGzWIlAY/WZ1433qvDRmhRQ3ZB9sAAgPfc
/A/qzqs3cqTbsv/lvvND0AQNMHMfMpPJNEqZkquqF0Ll6L3nr5/Fmju4rZRGCX3APAzQaKDQ6IoM
Mhhx4px91o4Ly3kAH2wT5Y8acQIWTfNNhls0yWy6/9AnsjL+wntlse4lKenN0v5NBC9qY28DvDjE
RU0XqsbqPvihM/8INK3VcaxO5CO+jHG5zUusFOkyq0kNcTlEcdm1Th6vKjlg40P1VXAcBTI81iW+
5zc8XqmudRR4t0NBVRR6vqp+z6rQTtZzPpKPKMZafyH4FJRHM2BcqzhYTH/F2Me31SDJEPqBw8V5
7KaAmrZtTCUuqZrPhkKddU8M0OAsrRIgbmTSAFTSAzPV1kRE2jHGqXbcMKPyCj9hzCw1M07uA84Q
OjGygcQM1WIwCdCHVHVbO6qPx3zsmKtwiswvulMGtpv5KXxaJcbet5ob7WcQknzhtj/n249VFm/k
P8gquAbRvYyYmVaaM7GKVBVp4mLLba0b5DfAf9NzUrUjuBHuE1kk6Kr9eMBz1jEpTxPFOGxEDEcN
quCv5T8ZBSu6v5V2h2K3ewlF24bUrs1AKTdKjSrqqrcxNePZcvXxohy/eWKrNFMuzPuNSIefgVkM
AjLBdQqy7eufoS9echTbux1Mh/6BVa5sys6uXPJ4+QWI9RvVEaxVOhEZypKabanLT/mH4CmrdXMi
umh3loG9Muw3P74j95fuPn6wb98kqnqcKMiPcy2zzoXwdJJnyqCKFkcKzqgqTtJVUNDsOkZ+6fVR
FF4AZr99goznCIlYj0AX0drrabHNthRS6e7GgBX8OxjLxybCCs0EP/P08dTURcb0SgjEI9QIrkwH
nb+qnc8tkfg0RdrU7hInkV40T/Rkjk2zrRB0MSId+dgU0xtrTXIiDS/njab2zaHWSuv+45/y3lPW
gISrOr+H6PfsZaYlUgGqwN0uy+I9bdm/w2L45qdRsC3Fv7FudNOBDK4j7gKt/PoBUzedAyuw250W
+PEO/JHcKZlULzDe31udaCdNA6KqKuRfC4B/rE6QBoFs47olGYV8ii+tO1q5Wl+Yy3uPzfqrvJOW
htDw7LGFcUzg04UtXbW+7ns1drLN7eSQoD0GpOeKjYJRp+1+/K7OVyiqTbqQjGV2upSs1dcP0CwF
d9ByFB53mvaPJU0TR7N8DBO3nBT/28eD/SXz/nONLqOhOBVsaZaU0jlDVdtdkNS23YweVb/shR6n
iMPdErHb2kLsHTEQGOlCe9SaRv6ksYtoDobljn5PmFL6WF5pxI9fLvyo8w/n748iTF2os+T9nbOP
1BboHcnHjF4Au3dNY0J9r/cJaX5tnmA0opSht6u/MQqEIFZKbb3NK3/bTdGlT/idd6GzCbLVsuNS
dTzbb+UM+VVGzezJsQk8NfKLP1kcD3c0p5m3H0/6fEUzZ4AINB+xZRgqU3/92sfJygc0brNnU+JY
F02n0XEttMPHo7w3IV60Q/MR1mHg3l+PMrSUaIzZGb3IFKQj+z6yib0yBw/CiftBeEHo+d5wy2Bs
7xaUEfVsuESb0SOq6OChNiDUmwKEbPp8sgOr8j6e2DuPzzQtm/0NrSfK5+VT/seGMDpKrlizaD3N
7hG06II8gJqN249HeWc+pmnzUXJW0Vqmn21umUrsz3W09XA4Hv7UZmzvnECMv8yC+uHHQ703IVAL
aKnZBSzLPlsP+jBQJTOorwpDzEs36FfccAr304NYdKBpAhdEZOLnQlzalHJCGIdWjLn8HYN9ciej
7T7/aiy67rAoEkRstjjbYiR4PvSAuJ7NClnO3ABGlkPivRBIvPO80LNZFpEKEm2+19cLwCZFRCuN
0XuI4+LNbCf5QSU58vkFgEGC89fxQmWYs50p5fwGHxZOXjMV2l2kZmAQGg1LmBjxQH9hCSw/+Wxv
tnXbFEIz8Qk0Fz/ef65pPW8FHkT16BHN9+SRECEKsEOTNh6Cburvk6rOhwtH3juPkcsLpw4fkWGx
1F+PyepOarQnoxfH5nSthtngxZNhZxem9t4w9F+qJoc30dG5B9IcFUCQbGq5Par36q6kAmVu+0bk
4pPKb7ZVku44VwHCZ4Gfi+eLzCF74fiDZ5lj/30Qsv2lcj38GfXWfPz4Y3q7OahS4u2kk1GjtfOc
kk6Gm0wgGVEvg8nv6fok4OK2pQcCp7pwHXn7+BZKu82eSmurFPJsc6gcf+ypiDmwq0x8uQUSWpzM
i9+fnZAmiK1oeaXfgWj57JOKHFQmlTWpnk/LkpcV+XjUKtNcJzRMPf87Q7FJsOXZXHHONtZ27DCk
96XqGQrMFifKKBLj37Gx9EReeHbLJ/r6q2JWeAfY9OUsXH799Qone9GFwohVgGkkf7te7caNY6Xa
Cz611ri0jD7kM+IFOGaXbBLevjYuAXzNdB0vFwP9bGgE9Gbsa77q1TpGcs7sT+SvhPbpnRCNJQeh
s9zbSJadbRuUPYUEIWB5GZmgXT5b/pUGIPHCY3xnLsuGvvTF/L0fno1iYOGS0WvAKNLvN9piVojr
rv7pqIjjD62WQSBIhCrOAgj0pbyuUVg8sYhmQzGY6rTuwxja6WcXIIxJPlo4ZKwJW5ytdUS9aUNZ
Vnhh48SbejKSjTHCTwmTJP/0++HgIHGB7aq+HIvnW+xQ9FZuTHKp/Qab2ojyrejE9Okd1kBvS48N
GwS97OdfFOX3UjpqLT1jKU0GE7R2FL/ahcf2dhXQDuXgAIUhByvNOns/qsiQ2zmt9Do1HlzuLb9w
/BCbz74bMi6CRjsDohENZmeHrgJtMwiAJXuoVtubQM/tK90pIGBmKYzJj8d6Z0IGZWcuRGx7fKJn
Lycfo5KKjGV4YpGBrkEQjtGm1vX+0wvbwE2DZcDdi73APltvUe8PKDQHw9MyulOhayLkQmh64fW8
jSAI7NCYkMmxKNeZZ+eEHmQd6ZCS2Uw2hDRDCchVw7mnoJfvCjGKC+O98/Qkm6omzCWc5Ob2em/V
6xrKsSUMT+GUpEvHnndU8S/5+b6dFd6tkiY10lPEPOeXGLY1zj8nRtRZ50W0Hwqf/iAUOL5YI7ef
ehfpaZtcuDktP/31sUG6DfQDa4w9gpji9dQyrettKvC0m4+dWn9JmhkbCafrMGAyYvQmKzuom8JL
fXitrk1S3bjN4AQ3F9bn8sbOfwYBmgY4Qi7tiGdvtEvh61ldKb3MrJsDei31RiqFv8Vqd7wzgNXe
VHr1+XOLRARdJ3zkgDHIaL2ee5UAjWmSVHoxbYhriR59reZDd+Ey8sbqicdq6myJZOfI0P0lc/wz
3p3zRomrSDReVA8IN2tLAhFFQry0+OS2f203RWKD5zV8YxNFFJE8RA7JzwnIsbo3rR4NjZmXGkTm
UPb1phBFNW3K1hqh5Gdj+9S20TiuZzAagSv1pWnGCYZcW9dWTMNGL2ez36skYC856Lx9Z3QEcnjx
D/lUbsKvH1/SNpWMe6OlIbCpN/QWHIOMiHq0JrHn6m2vO7q3LwSjb78RxoTdSSS/NKwaZwHVFI2V
WdLJ6cFDm78Qy0PKF5PzomZ2/8uuO/3CveGd8QgSeW3kScjIvRmvmONQgy/vddz5N4AblS0Ov4o7
CSkPNhrK+4/36bfBNgcBM2RyZOYokL5+ptFoZEma4tjb1HG2RzE+rVL0yegq/UsJubdTo82Y84fQ
3oIAc25HS0hPm6iSsiyruv2T5oEAJ5gH1z7xEe4UpvHp+IC8MVEVB51qGuQzXk+ts3qKwL6ovQhk
6IGeF9MzJbjdCzvJ270a53dyTsTAjqCocfZRp+TyQa8MtScxOX4eaapZgziIL2ybb0YxNa4Pqkoo
wtHN8n89mbQMISMi3PZEUwRHQhYyJrVq7j+5GhiFkJc0w1/cz3nzMh05S/G36T2qqIDDoyDcOTbe
H3nam97HQ703IcoV7ANcXk36H84mNAfg8kKt9/C10R4TuDd7pcqKzedHMQ3iXtzDllj+fA00yGTp
8uw9X6DxsrveeBph77efXQM8N8o7JDfhHpFlOAvfULR0VqnYnYcMyHBHrBzQwEHl//xkLK7eZKoW
SIB6tgb6IunGvE+xzIBUu4Ua34NZROXw74xCXM04mmGc7wj0WMoYe90O0XwR3CPXD1btMMU/Pj8K
yxhOHfv4Uop7/fonA8ejCf04yWAMtlZz3Wg3QTSm208Ps5zwcolwJK7xyyr8RzrTnxWiuhGboqkK
xuKQQxIfcdqAGvn5gaBEsAdwIyXDdF5Jhe08qygTO2/W7eCkIODZxqM1Xoh2lwj9VdRCFp+yG9k5
JKbsBGdRCwDRsbOzovMUIu54G+ihGrthlpf5aYQceJsGordOQ9MLc60lsgw+/9Eut33yTLSDSOON
5XFPN9JAG7nX1WVxrUm6E4tmvJRN/ZvOPp8m0jMTjOFCNzjHDNBDPY7mxDSLVI8PWmBET0muqN12
DuvwLlyscKHZhV8L6BFuXfuOK5PIufCs30QbS3UY33uL/Bk22Oc59x6rPiMzIwjo/lxcw78roG8P
/l4baURC3FANtxZNL8OF0P/NgcywpKSIScnfcEiefRjM2+fLdHovzzG0SWiy2gjZK6eW1qV/Yyi4
JlxvealoQc5uGRKSNU1FeA6HkvoVSpeh+TnRx3rV4LBzKfZ973GSpYQIt6wcDMVff4n5lJSUmFRg
kI4d72YO4qu8noAUaK1absuo4kU3Iv316e+fZbRgR5Y7KOfn61FtdJ0ANPqetGWm3sV+N7i504yf
35iXS7WjcrEWZKbOHqSVBKOOddXgtcmA7qgUzTGkSfrC61re/NlXQfKGv5/cPzfR8/CXbwFbl7pm
+x+raUekYMf0adVasTJKVOIbyHXRn88/PtQ7goQEpBG++tePDwBuRS/R3Hui8pNHKpbahk4D8+u/
MwpRNgNwtz6H0IAwNuAdcEhP9BrvsT6tNkGaBheuRe8EHERo/z3KWfYDl1uc1lQKG6XvYwpImLPu
Bs35dMChC0BGctm6KDqcL4URSRIazKjzqLYW7lzqqFnVTrswyttNgiIqS4FgQ9IJfF5vSjkdtLrS
e692gi26XYx4c0gGSZB8Oo9DGdCgbotjqUa981zxUOLkV4kEhiuUAdwy0q7dC3QRF0L1t+ca5uN8
PRpnqOBbPdsc0nqC1OsnoF7G2TSQeNZkr2mIrehWjrr8q+2LWz/rfRo00mL4dMCjE4Lqy/viWsKh
83qR21lmqCC52SMauqcDBVJDNw3lheX3RsUCDejVMGcbezxpFAcl3kU2rdQUImNgajbZHTDexSYI
YulmCe49CNsxlJjnkA4ahMXYbNbfPvu5cS3i+s2GhTSJ6Oj1fKM6YPFGfuclPtQ2+s6NO1jI5uPH
o7zd7xmFtjPuRWScKX68HsUuR6cWydR55HOG5ForFAgHU2UP3zhdxmMMN992a4l4+cK5/fY7J+FI
nkBbLpvLmno9cFPnWWvrXev1Q1DdmJhubHQ9sS6s2OUhvd6M0Q9T32N2aJLYj1+PMgDxBsvYLJHQ
WHhxSF9OOmbw9FS7vrBy3huKigYaPTJnFJDOhmrT2RjwNe09CFb0KwAKJ0GM9r/uVfuz2Q7yRtQr
URst9Fbj/Dv0nbrvyLn1XhsGJ5xAdGDg6u+CUBP0mHZhXu+8KJL3aA0IdQxUTst//0dsPiCZJHWj
dd6YFCXA+pJ+qKoLm6ePF+I7ewv1SiKp5Z5Bmvjsu6OZKw5Sg7vZwvReiTjE2Wyg29PoFeM5xB3U
hcyAYRY4zws103cmKE0b+CDSSlR5ztlKJNOOvS4tBR6wjtLtFzs1PY7BOn08wXfWB3dCxJs8Rkpt
51epNJ3RwUFy8+jxn6K9pqCodjU6r6tNQV/P949HWx7X2cKn1ocuja3j77f9+q3JrHZ6zNt6rwn0
bN3Uc12tLavCRmf4q5Qf+8i3Lszw7ZgkwZc6HHsW9eBzLVyuNbGCRwEAoxq5KMme2vMV+1cxNsPB
GBP1QqD19r0RDyOAgOOmIiBbqIP/XJhhWtp1VZFnDGVJtgpTzENB7mrz8YN855YjuUdTKjOI9Cl1
nw0TxcpYC4tbjmMnHrSzFzHW8RrIwe8ggL05RD8Mp6cdkSvf0or+6avcMjqZ1GXloME5G10qSjAQ
o7A/0wP5p3a05goK0/T88STfe5QUozVYjTxN/Vx9A8yJloueTyCmYLs223h0GwPF++dHMZcaBvEQ
Se/zUnTetEVTgyrybEUPjkAlHHyF1At74/JAXi98PmbiIDB7ZDApm7xeFUPtRMBMs9pDMYAhX1zI
X02cjls/NuK7j+fzznpnKG4txI+8nvN0UtSKVFpxV3v5XEfNGteq7MGyS6HvpNZbX7KqLl8+HvHd
yTnsk4SsOpnns9UQNWIsKAnXXlBa8b0TQeuguaCbsEHCW6S9sPTfGY3tg7qWTRaf7OzZaCotvHMm
msarDVm7o5jqjRnjR+M3evzpc5qqLVEd5Vv+IeB5/dZKgBU28Lnaw5XHQK2nxo9oQsd96wfVhVm9
jXgQs3FCW1RX+a7Oa7hdVfu5MpK67ymhwJjFdK6+VROti7Z0HFXxDRbR4teAocB8QYz9zlZCWpAi
qCDuZ90YZw+0qtS4CgyCLdUq61shqu5qiDdSeYp6bM9ogjI3sJrKdYV/M33Iwafvvwxv84AZegks
lyP4Hye5Fqpanc5Qr8CJhu7U+MKLwvjCwfN20SyDmDbNJOzwROuvB8FuWYSN2YHeCKkStjTUuF3s
0FNdXaqLvt20GIm8CORX/g1L9vVIqj3Qom7OQLzAZW2Dhlx7VdKB8tlPjswEyRCub0ho5Hkuj7ZK
PUtKwp9JU5dGyqVNMW6ctRP38YWt650JoQCmFkLa2OaCvfz3f7yfWlcarbI4PxFWJd+jqJP7fkgz
9++E/h+gjW/K3/l9W//+3Z5eyv8PHBaWIvX/nW68nn//DCM23N95G7XT/tf//I/lf/gvtrH9L5vI
b6l0kK8VlFf+D9tY1f7FIuMMJpPLhvG3PvVfcGOp/otyHsVxVjm5a2LI/zZQsP9FDZmSncEu/deR
4T/+83/gWxH8Lm7/92nVnP35n7xhhOBnnxW/iICKmwX743LmnOflpiCxFW5w+TqqC/u+yOmfGmdn
Ry/GY4yAHlt1hz4zLLS4iWPvV3fWiw527TbKIPelWApuavuHMJK7qIrcYMzWSWk0V31ZcHdojdMM
ovaa9PwRd6x8DcYKQ9vcurbQjmGHUuznBrvsXi9XQTMesfzalaGKwtlxY4kgzylw9C1OCs1ecVic
HJl9NzPxE0fAndHWfxrFOVmNfhCl9YVS0rYz3DB9Cp3fxXjsnad2FjvpH4LhkMfRlWo/JpV+3cRI
hCoMF0XOgTN5TpmjCJU/nfIHv27dB9g0J6jWVJz+ouwWE4GN0BLXjkFrVE94CeyRCFBJAmMaHBvZ
rC1jWsfz/ZyetIi2bBiqK6n8jBPxOJvzns7ha9uhT7zKdorzMIDLIMd/E9ff5hyLmlQs/WurGc1r
EB4oUZywwK3NiHwlhNDNBGk0Q/morwaQp04ELuZaaw8VSubWpm23kb+VQHnIUbkDkIsxVL+lt2Gj
Ks1DHbxQzsZucR3g9VWE61SLd2o1bidV2+SmfzvAt5WhhqmROIVGuZtFYJANMOTJmhMKDPVPfwwO
jU4nXz/KzTQOV5YYbkI2wnEKd/QU/UhA7iQvRZnoqwQOJzXDFQRrjGG9KCjvphwPV5pudeXGgEyx
Doas3SPIiO8Chg0DHW+cA4KgWnuKsRLsaN4ph9u0PcRgLPK+306dgOIWOuE+7IqrPlFhhyocZ379
JUiBu+JFk0s3tPQNnQ23gdnf1zj60haIrFjPJZbc/EmZsm9jgQWgZU53QWEfUQoC6Yvshf++Fe3s
rEdhbMtBfGkWruycJF+5R7VrjYZFY1b/qOK3obbWRit6nLCfRJN5AZQZTBTWdf9ckpzbt1AtY1wf
RUzGBrDfY0M7f0+74OIHmE0WVMu90/YrmCbHyKjidd8UN+Z00s3uT2yN19Aa4cRKqnkFGtGI1uFv
WVlv+g4rUDs70m64MvLjFN7XixWABiJQvkxd+lgHzi4A8Zh2GXCM/raBkrsq7Kum7dYku1yzwako
/BXS9wtk6rnVuns/yjHCBpw8kzOc2mtnesBjA7qQvGsws1XLdJ8aym7Qh9NUiJ9OKr+Fk/ozrr86
866hTc/Ha9fJsCovnqzaOkAGtLP8ppYW3Gl4tiM9Z5lgGZr9zk78O7/P/oSB5K20U4QLh6qyyrsN
V/Hrbu7bF0urfzp1cQj/vowW/q+A79cXWEsZkFrC6mBP8TfQ3c+OzUdC3etP44jfdInRX2P3jgv9
duX4kYta/agpKZSnALPX7NaZQ1eM9t3YKdU2k3OJYEXgHz2M91YcfIO9NG+CCiSfMtG6rMz2PiyM
eY2N1oQhJAIvmBQ3o+UUG7WvHye+I+gWJyHSnRhQ3+ff5tKNpPyagBOsfNBYlX4PWhX4Bk32GbiA
nP7RMvyh2tV1aNHfOvTdGqt48sGpVayjxUIb05j5Ju3k+IV9FB9ja7pScz5rqkLEibZrF+m8srSj
llrVfREqVxEZjj0buuFV02MH2gsURX9bBdZXQJIVCGXjHlotwNEoco0WGwU7rasVHhH3E2SMzJy0
u6zJb6oy8QjX1rk52gc7HbotxM5559dW5haqYlJn49O0uiF2hyT6DgX2CMXJxYj9xl4sphVInIUx
PchMPNfpdJvE8ZEGn2sVOAk+OB0+OhvoiL/bUPkyD76xihzzd+1DEh6T2IaKGqMrmDTDJVkeH2oj
GzeU/G77Tirf9Jb8Ai+eZt1J0jncTF276mswziYObBb38JWh+Ff+MNfXUVXBJOiBqJVGemVJv9r5
7TTY7Kl5e91WRnSKMnrJsR107YhKudCVfq+BV6ShX3+0aOqHIyfMvd065j1MtG5j1Vi2S0Wc/Mn3
v7Zd3myh7kRPdVvCCp/C8o4FQk97G0RXVhbRwAYicXH5KXYmqLN1bpeVmwYKvFM22E01mTSVj3Gy
rtT5ZNXOtpprXh5oP6ULvUAHRaFqP6UYgMXENdS2SNAtbPuVW3e17UJJLPbqXNLTXvwq2+BeVZQd
FJZiO2lfmqjQr3yjDTYa+XIXl+DitragGpi9Y+bXtW60Wz1s+x8heLzVDCJb3U/4Fa6IR/Cbllp+
bQ32DGi7r26ghHfuZD4ociz3i7/oKp/AN4zBH7iPrh1o341ciE1o42M46NkhKdvRS3GxNUB4QBPx
F7xxsm+R5LpmN2fAmJJv7RiKrRzKdmU5GEAHwAGFjmte2e2Nybonw5ifQConP1ua9VYlKeKDn2Cy
VkDR5oo9lptJzdidqBnyZFLVG6oC46MsIiwwtR/0kFUrI1BZsGaVbunhvpWG0rsyp13aKJUWcGfW
4k+3/G06pAmM9bIbTPNedDUdcUhB29DAsMfA7mHQYZMIcDl6IaurThAoWE8aDlfeHEz6uo7Hea0U
0w8tLlHMBmN0pO3CXwPKnXYZcRedLKa/VqrTNHoCy+Zo/hO0MEEdpRbr1Kyf5zz/1ZvBHe2swg3t
jN1AS0/qFD/qUbNvgukUUqJEsLDV9XzXyu5Bq7ONCvyp8uefo5V8LyqiNKX0ah57FKUe+RbPBN8d
kYQwriiZb9RiiZnkIWqkh033AmxZxeoATtxfDw3s+MyOVgVJnxSXlmqqToVMDiBcbgJn8VG8qRq5
y0EnF2XpAS118baNQJ7k68aAlp3waRhqec2zJ4K4V4zYOZRpbn0r/KY/4tMbQDQJWf+h6NWbVFE6
KMAD2B/EPc3Sb+jgbS4Mf79UG70k0MZtncMHa8OCmks7GHkEVGkW2WYenNQ15mZp+G96uQtAUyNY
LKJ4LWvVOVQwko+Lru1HohBAhhhPH3swm+swaAWNInN4R1WYkzHUinTbYN2xUWZupWaQOlstw8+u
71vp6o2mrsF9cUo61XzsQ0P5ooZO7HXDLHddmKhXfV3E36dorr4URVO4oTITJeHg5d8D3c+HlT5l
9ooMgw6yGceHGxoSk31VSrEjN1Q915hBrIwBC/YVRCCoUkqe70pRTg/xPKmnGrLYoTFa+SdTQ0Aq
7dDeOUJ5kWBhieaquL2GFQ0fMyiIZ7JKKNcA15JtZ+fRg+gGsdeZ+gopsnVXdAQpcR/IPZjgcjc6
VeUWSo+Bsq/BAoKpujEHQMODik17HWmcHlalT1v2D13f6aWOTR/4T9SfX7WmGY2t2gr5rKYaRA5o
GZvGgvkBZzpB7pk1esceDd4B1or/aNIatDeUfOaldjiw1j5hypTTpJg1yjGnKA7a0tGf9Tjzv2Z6
kx50+vJwL8hmQsVysl7mnsBYqVTIioZFIm+wMqyzcyX+WjupvR9VOeJsO1CsWuVp2f8C32nsRjL4
iPHb79JsBRuirmwAnRsnrbC/QNil2bRoV8DgNrVpb0HLbTqhHKoA2wQZjZnHk1QgNygnPy+u7Xp8
MpJxM0zDtTYWGESG/TgeCd8bbFIxnaBgNa+6xP+uG8M2RbIIiiK/iqDOOCEn4AQsTHTFgz1kj3o6
b+MWsJEBCtYoHjhXD3pju/RgtJsR7wFXBvE3pVOxT1TU7RhZGEjj2+7SuHqrARdcV12+ps04Ahsr
cB/AMDYFN12q4d5pXliDFJsSKpSOGTwV4KfKzL9pKkUjABTNvijC8BADT14lwOZXrQLFAdOy53kQ
mtv1Gg/fgkys2T/wdofwKEOYJlMEiGMyygdNqyDyjLPxMFPGXtPl4azMgZsfrT4wW2K13uDC8Din
s/MloVsFnNUMQjA1Dzi5brrICra+nxY3FRhkWPssfDsAky5g0kLPUw4BJg9a6XyZ1O9FBMOwhETZ
k88X+ZoTxbUWD6k858nEIwgerVx1yuiNE6aWCU+v17qtLOZgVTW82lzxaKEKrh21/9U1EkNOImwo
LaLephFLXZUCJiVc35oZMmHuAENyFCjON2NfQKGzkm7TEYdyTijZESbEAeOa60BpukMuQOaHAzQm
5Nb4AeiQ3QBh0bW4kaSwN01shjOmAc3opn2WcVHBeHvL6WCdkl4SX2lBtJORroMdZ0toQtNMV2rS
mFsjE/I6bXPTzTAXugn1qHdVFVw5sB77yFWOjwDaZLbVghRXWpEaO1Lr4UHBQ+RxVBTHpUYY3qZa
Gq/bULee9bTDIE/Utdf6Jf7s4zw6z5UN/8Tszf4R0XJ6b8lO2yEkardd7be4aqWOfNZkm55CUpOn
FFf2e3glJLaxaNNWDTk4rjNDhVFtlD0PpL8eoHlmL6OVtj964gtcXDvlIMxQBV1aqe2j01vdTZfk
8UEBjPLdhEKUrvsE7Y2R1/20kk7mXNNn135tpebfJ3UcfFk4yfaqb0iJggeMsocOiwic1jDH2JDI
ArYzYm6ygYoy4nQKJFHTcutB1hVM2jwZr5G4ieOsRlzBLBamaWXqva9VyqaIauWUGwF2izVQWvik
UlsbZslWH6d6KzbtXJlXbPrzcTaQ1bJy6vy5TTgnVTnRGgWd5h5tcfh1dKy63ujh1DwDbG21rTGP
2hMJhHEP+Nhw7SwpXEXG+7lVoj3ST8SlTltrX0ZVoUhL25Vcek0THk3PwWyT4dPsKMQyzTDcysyD
Wweziz903IKDawIjgexXzPihAM/xvVlW/VrzITnNncXNEMbRdER/xpngJPahGelnHYscmF+ju9hZ
X4Ws2sgZ9yqu2DrER3TLDU6JJCWM1nzIlPqWcxaUJgXltS99WIvGvchCrjCJv0n9IdqpeC2sCTFx
a8tn9ZeT9eZKryHRJHq07ke8B6Yuaq/7NN5HaDLcnAu624FGC6jJuSA6vi626Z5mhdvBMdxYZ8+2
kugulqCpQxs9XZl8y4tRcjXXvtZZdl3KKuczF8EDAne6MKVPygELGeIGbXFqmPtjOnCtDP/M5Ero
LoF2Jp670N87XeoOhgpNr+nhVGnzwRa+v2nhWI7YAoBXwokjS4erAuh0n1gwr7iA6SVe4RP5HLu/
s60EDB7+EzvT7yBh9nfm/BjjoA2xlgZNAjU62IoufBBRS3JAL3D6S2a4hcVO1jVQtgEQ6QoJ20kr
fwMwnAsiLfxEVmmcXZP1sHCcMeU6HAXgzoFMhoWmxbQ3jnOMqq2uVSnfEMSvRgS/YzXf4pnzG3vA
9BGs76kZh9q1qmYBxfnGTtUaomyN+xSOITfcpPY8yl8Kyv6V3tEjgCvFFinaCwrDWzY59vh2xqWn
/IVTkCvKr74C9oGmyk3s9wNkdW4CbbVcyuLeZkNIaAybQSkNgGc5mJSnNmjcJqu4kzrlsavn7igS
U91ii+DB2XNcyP8QIIGnb2D5gsv2eXd1sDVoK0u3QRx/q0z1BknSTyV0hk0EpBh1TTJhJe9joJoX
hsepY0PoyhO3LrJuG4YkUSpY9W5WYDJV8QmtM61o7oKZFHnV2Gwt2apUm4ekGK/8ziaqTIqnmlKO
U9oviMB7EB955KkiOfXJzunISrQQK7VkPqm1WIUZnkexcwp8AWQ1a5NdReEEt4ZGuo2O53PjTD/8
VFzR6mxes2cPbpA3R0qYM5S6wkE8qMXguJ11KsMrQR7IxVczfglm6u+wb4rnuRj/qEMrt/Ny8RR1
GrtAiK+T1jg4gbMhmfGSRpG4MgLzqsO8gcSZqt50uemcxkEfb5KmtrwB1KYWTseihFoddRqnkvwj
TPh0qeWcsI+DFmfdO2hwn/RhtlwjJX+LMGTgMeAFBMYKmx4snVcQVuSVQsbpHt1Hvw6qAQZK017X
yeyZUXCXwUNZ6b32NHHXdqsZo3gt4HnlIHFJyTQJgX+OTy122UXwmGB55Tl5Zx5BoBGw5+G+mYut
7bNKwSXeqmkmHzLSi5GtK1uwurjQLJ2tRVFZW62YYi/OLbzeo8K+U8LkZzUEt9psHPglT5yJJwUe
aWbZL06ak9ea6IVdxZyNfhDtJYp6dMnReixz4dKpdVv5DulF7JmgpEYgtNKOpqW2ArxgHx0iniof
p+8cViqxfeT2pIJABwPmcDQRbwZKjrd9pJY3hAYntW2OQDH0TT8YgMeG+A5AjXVoQJGqPbyY3px/
mjICcKcG9v2YgmiEQnyn6PDCV/XYYdxdF3dmUiXEHsUC+8UkhYarWTuUOEdcTakT3IDKj3YNxmPb
aOjIyUx5sa7+F3Xn0RxJcm3pv9LGvfeEFgvOIkQqZCIhEigUNmGQ4aG1/PXvy2LPm2abDce4eAtu
2oysKiAzhLvfe885n6H7bFx3ucVsLqmtZ33IttPi9IFGguIdG8+2bBR3p66Oee7NRAImpu9ppmfV
Kh4ds2G90j9Hwt6uuxJ3hOTXgEeUGHWONkGZNk+mPWe72GBFXfoNJlevSLWgH8h1t14Tg050PCv6
WQ5EXVeBrd2P1yRW5U3QhwMTbl7VFk5zIKGx9ai8jMeFEIotcN7xUoJ1IZ5+Hs5pCQGZJOx9G63K
yZTDEiap85NALQ6GSfvc0BKjzc7CO5TXkmnKYy9nQlo3i+SbEn6TKlfQasQfDmBgbyBWBSQYjBoJ
nKmoGq/NbNgoY6iNJAC25HRZlRFmkhcitXTA6GLJOajQlB2afeZGe0UVpylOSBWuvNoBRZY8cei9
JrRpu6YVaWiafZiuV5haa/5g6tidZCdNzyhs0yfbExAAJpiWNTdL1dqLDKfxNap9AOptT1OkJnaz
eyEqjZD/pjJvSnJmgigZjF1puJKOAceuqu+6E9ul6Tnjwj6Y1t9SNMFcZU2YOIpkULKmG0uDhXwl
0JoHJWMyEZm2sun64kOL7RvgEEeQDPo+G7IXsBHKzThY7QEq7B7+dL1LFSAXQ7SOGdnzecDM4orc
6NQvRwFaP2nDkfz/xBMFb4neNYcxyftQJaNx1HSuZftO+lxaeSKaI780p+Pk8JAj3zkwpmk3BdHS
gd5qMfbI7mPI7e6SRtYXzLgruOow0EGe4CxtyAFgRyLh0CclkU2SuA01ICare28c85oP6fqZO+qX
2pkuPAZ3A6r6oNbjL04/2rF2+4M+WebNbIqbeIQvrMS0gN1lSghGqmOOHFGoQHMI1NQgxlpM+7jW
S19bKSArEs2zdL7D0XS24viHGEAEF0axJXMx3TapdijipPRQ86BdLeRRSxEMFdbkC83FacrRFmM6
peyc6ixVKDCL9JB1kwsD+ySHA55UO7uU2amv2zNlauCQp030rMXeb+Ubu+lZFwu/tAUJp22lQRqv
PHqGG6duT4Yiz6Oh3g+Cfia4hrBvV8hopntGvTh76zTPGzf/Eoh7Ch58XJbEXULU9aEd73Slv5v7
9NHsi3hvDiS6t82hnarFN7QFzDVjo0b5JOyWlT5JzG2T4EtP+Qtne4gRAls9udamwXumk61uvyqt
8s1Re2cL4jcXMWzE4jyCXTmWSwKFaPgsjUQ/OpBMPCJF4GHH5nSGh37TLlRwtb3+6GMTTlNdsXHf
FiK/d+OexF+WrdU9CH3Zlb1BXAwROGSUHya3cwMuf+KrU+l1zXKPCuNcs+dNylNj82KWEqjZtC2y
ziExmXzKtnvktsKgY5AUjRySusi9W7LrC+yyMqu8cUWbkVW13gyLFtjczTimIVau7Bp2JD81JIsq
3HUPDz8N4Lzax6b7A7kxYgFmkHarwMK7s679eVX8GMzECpUlPY9VugYQZ2iIptV6JorG9ia9igJC
iM09PZUXt6nuq5HvMs/uvhwYRsXk/IiazypIbXB/6vzIgWd60uEE9MPnKNmfGyVoYTlYt65bbGJL
kjWqnZqI4MtGbnKqxppA4FwlJVedgcC/TzJ6jdnbLHhTaxlqmnpZ2pNVipMxDwfmwb6jiN0w2uQH
RzdV5DRsxWnKERC8HEq9sKXX9mhVvPigkyHHNA3tN4tSmaj9R5fB7qXpZvOxJjjZRyalXvRqgoIM
NwrIAg2r6oZiGZC7Q3StGxVkDFPfLYY5BaRw3KfUH3SoDQB2TS88dRX7uBLxrlGdL7dkaVQZ3nql
tgJFqFCKp+MyeSk5wVZWqKB5Fm+sU8cvr0VQPZT5viF72B2Hcwai3lOx1HIOBDgYVeI+G9qDyOP7
NpX0040zeO7s0MpiK0D3eYbb36D9lQfXENNmdsC31PK8tNlejds8gE1iw2e6YotoJIG7zEeuD2Ae
eohPadV8Y3ubvMWm7kzx2nIodx9tVsAgqXqaXGWO6V43ajCS/S418qAa14dCA0pEpXI/dmi9ZC8Z
oLlQwr064TAFOvdI8CgJtP35mtUtSaYWybrtlw88emfFfCiraAf50zeLnDquZSKcVxut07bGUj44
8PK03qWe+4Qqt+FYv+udjJWFpWufpADeBvwXrgPPkDTVuGHKbW3cFAuD2nolTPLJPKbq6NvVTV/W
gTQuVtaddZbzWDa3iSaCuacC06f6eteMn6Qrd+HQZRDghkx7hksSQ5KIqWWmKYrIoh/4dtgBNol1
kTB5s/bZyAGim9mtNOJN3O7TMcjno2nLrRF/uJThwwI5nNOAIHGaLdYz82+tvu62wByyX+asFyjy
G73/kMZG0euXPG3fokXcKdNVW6AHMfylK54Ju0HY9sc803wleSslWHTKzZRluOk3qdWFPbG0BU2Z
3PpZFDnLxZgEHOjhYSUH2+Tu20oeNGYSXeoGhlekXnGxuHZ8SAHKfnUotb2otpSHNAcL0sZdc1dC
CvfrtRn3XSvcLVIOzdcgqb0rbmRsy4EnGpINNLa2m9SQST3Ij4bWAvPHRHFuMicyrloCvuoil1Nd
D90h0ku8QKNZhxXwtecy0Sje5o6lPtXoJ7qtkUFFqs8GweU/TZs32KzJ09xjevkGBxDvlYwlOoVD
9mNQ+3HhvCrnsE2d+mHOI8u/8r7ymBDZLEkL3jXDWQ6znRb8+A5cxphdZg71flzmga52DPLMF6KO
dnZRPaateLIRv111/z+jhQTASmHqlbOIVtpw36E/Z7N6ZmBebasFflEERdiD3uiVUHFRF8Ueveno
QFZrE8Ct/9BS645h3bM2GntNym+g95QYNdy5FoAAoAiOLA+94xzciL5uPZtn16aXq0T6WUl4Wzrg
XGHN5KuOXljlkyBDEZvUeoDIhCwBxoB2BJ2zUXhbJrmrmWIYWjWBLOjvl2kGqlMVd+3U71ZXv0Xo
fW5M+1Vo5oM+iUOq98c1R/xnTi09AnAoYljFLs7Su7yybM6F8eOspIdC718MdldvaVd2cEOauzoX
G/qjE0xs+djM+l2hyMARdKUrXfenmXnjwJhGzU74ZBW6hMO7mX230E99hcO9T5WKkoQWr57NHQEX
9ncv6WdFE1tbrOeoF+oArVtO+D+H03w0PSnkraEP9w75CtAdoq0+Z68DLCCvjuuvIZLvulJxvIYX
285audVLsYOeSA64nHfYI7e60QBriA8AbmgimRUT7fgmjdxnDoa3OkxRTgjJ3ay4nDeXW3yzoFwI
dU+K4gjM/BiDAufta2N6BNc1WS0CK5JBNBGsUnZ0SCoyzr0syl7q1d46cjyoxnwdKAJ0LN1Aqep8
W5uULFH/utTFOY069n5HPirSEn5DFLI1Rg+DvvpKrr2S3LM3+uHcl/hY6VVEsv7WDKFsYs29JBXa
CRCuvcDfqZDWZgzN1ikdfWcv5bLpi1kP11RzfYmB2SMF+nbmpEhYyN1YdHsrLVrwS/EbsWuOp1ji
VR0WMJ6d+p2qkAvL9NfUmyayM9zJWT1HLoBnJT6LKQqsrn/RRHcux3Yj7OXBdt/dAXiYcsu4sPbt
PgvRBicUMC7oY9PvqX0yZYTknHyZjEMB5DTAvlJljH3ywFWhnnIG1CSh+7+wZTTXyHJ8ADHj2ESM
azunLO7n4lHLRND31lUKQIbNCubQp0ilbIuyfezON81iZyF4X5NYbpO5S5nc2EQPhI0andMEJl8K
Dxj4RcUYicqWjjKHW6UHhVk39ja13dZvMip3or19Jc2R4xTWp1iLI9KPR3NIQrGq5OGDWPIUunV9
pzOQSZeNnOmbj+xpvhr3L3m9HHLb+Izb/kBa5QOjtcBOnRM9jgPl6sI8jLkm9aVXWVe6yVjYW530
EHLWt0tNvJHbwTRLW2LJ+0HbluCCvATSB48cE0iOYTlB+uORVPxPI4UmaehPTV28R6DTFnf8GvLm
U4hoqwxRHFjICHxtaD96J70XpkEvamgfHJAfcrT2CUgiS4uPJK4whsr9eUiZ6H0roh9Dw/7qMuep
nbPbTl2uHa9CuyUo/tj3/VlOq0LW9oiCwS18t2IdHdbqpoL86FUzEhcIGS8ccvdK077lg3yZgNUy
h7Bv5kl9Xsbmu2SQ62k08Gh/i4vCq63SgNquy9dqdgTxV6ySMaDEwbHeaB83qJGMIcQHf8defNCc
5c6BNMkBAzX2usM1u2GoPwVGIRe+YrbCIbC35qId07I407KzfQmCmTj/+igKlEvyyr2V6vKdDMyt
Wk6q/eSAT1CYzEKXCUBYHduutgMyJF2v0/qF0QbIJMAX9C4WsXeaUfEsFDI8yvMhiQui2w06t2hT
1A00mrOKrfgIJVL6XKPiqbNyKLrife17BFHyMggbX//ITxxTGeqZI28SuXD5aqZisaZjmLLVm5LB
g9820Cz7tqbfzbvK9iC2NdqebWuNhh9pybeZuo8LuOQgTzX6dsXWjcfX3hoCxziWNSOYpeVCyzQJ
7LF9Ldv5aFAnyE1tLNHVGFv5lvns9knAkNSky9GN4TKKBPC2fBNt+mTOhrwpZ1cDdpyb77pQvi1S
pSepvk0TdVZR1z+1JD0mC67zWYMFMYj3vtN+VgoRPkxOU0hcgncBNVHDCvcCEoczWc4hStfgsc0N
QoZkj9X7jtt1I1ykaIyU7tLcCCB8eLXGTCJH84ABylvkeehOrrwlZSexQZSTj7tPtfoQr+0Oos+D
A05lr9S8WqYaXczeQhwxIIJZyG1p3Olggfk008a6VWbNDpjgPq714sUutPB5vO0T+9JoXEJdg/Xa
bgw6Yt4ECWDbC045sf4zqu5bgdatdteNIDyFSSTzrEI+NPSmacl5hnTvVXSNfTz/IPT+tVmlvgWS
+tiJ7GNEcBjZXzrHho4h72TqzD/MgwbcctrW2X4xa9QKTF2z/HR9LdJqk8vVj9OngbmeOzwk9AOm
MDNA8VHXKgw5cCiudET0BanhQs+oLxLtUJqDcnCm7CjtK9JRCZ8kSUpn8zphR4wWZ/eNtOQlaWT0
0Cp8USSpyoEE8eTLzsp1R5qX+MrsPAtzOZaPK/LHb1067DBav1EzdqJiIjE9KUzs3CQyGIxal/5H
hkjrFhVtsS0dkGWQr9MbuH7OflkbIBWy7I4LR6BjAfrjPSolcUuCulWP2isCa1agcSjtTpAW6k3M
RF8mK34DMHNqzfTNbpglafhYmLX0DHqErZF+VdXHUa7tKU9ldmvrBUjLbnzuSi6jEtEFDXVRPtt1
ZjIc1wb9oOYOKd5D9tnGrc+aG8pYbFbVCGYMb7JUzxUUw8UZEbFZz12CwlRNyuZaRN3ZJYQtUbK+
wdysL01qifvBpfEJKYGDhV8nNlwe5ZTW2V2TmUD7oh0ArmRHH0lsmSgXYWOs+i4Z+7smsR9a6SQP
k1UHmGzQS2nlfGgRSoNshylm58MtfpOXJOlvKu0jHRQfsChnJeQ6TJt75vFpts2W2JuZUUUKsFnl
NEWAhaejasUboL9ebN1V9rhjKO41HOxs9UtMzBal2KUDACu9edXT99V16SE/895CFqXGNOL1VSTj
shkE3b64EyhEOiQ0zrK+6XZ00ytITk2rghPFgJ3Ton3I7DikU3Ibp/WeuFwkTDGCQS350bpRf61e
GlaVGPBGFxozx6YUpFkr7iqHioGFT0sCQ9tXRXHX2DDVnGQI9VyJXjL0jRsdHp0nEDtOUJLntfoh
y+1YJzdVstyDV+cP0jIKJ+F0+6VzqXBnhY7z+JgP7jEa4QfHgDAI6U3mvbamcRin2D5aCWK4RDd7
F0GHeqYzKKHfuZz7a5n57gQpqrzOAdCtwRVCCkqaEMmdTqhm1zNLm1h+47C15rNl4/ie/NaUpzhb
N+Os/lj79qbr0eYSI5gsMWLl1P10NZZI2ivip63Oqr9IMz6lVkNrHmS2qEinzZdtJqyVujhzvCSd
R85ZGNbLdQZQ7kafEgzk0F9JZO54wgR6tPsvTEkIc0Be7gxzWf1hzt/Ycnl1JtRv1fxSrlVYlUhc
HbZ0RuU4EN2q9saGg1mhftjpR1t3qNA19zTZnP8H/oeJZNQzOWTnNcwpghrouOZ5ykIyOWGi1/IW
JZ3H2uwyibDpjA5VGLvxZelj0uhw0n2Rml4GYJJ6CDD1gfH/qU2UZybc0h8Mggg91SyWMMu7gk/B
mPbf91j8S/cEVoCPimk80Uz9/z4lHy2qpO/+P8BjQdz0NW7q/22zOHd9W42/7fuhHerf/tdvYV+1
VT/8tu/yt/Lzz+6LP37UHwYMAwcGjBMViwOpGRj3/tuAYVhXb4ZhWbhLiZK9xsz8YcAwzN/NX2nh
JnFlKvZIgi86BFTy738zjN+vHidSMTCk4qgh4eEvhot/ZcCwnKsB7U+2QqIVaPfyuxQsvLin/prg
XC9F2ZJ6bj21pvpJupPwUHJ0vFYyO1Wrq4WalX5Dkor2mWPfckZfN5Esjr2CKSBRx9MgF+NzMpq4
BDXscs7ttXsIuc09O3BzWyzOvLfntn+IUkpGQ8/NM1hJ85yPMashx/9uzK7r8dxxtFxYQVx3uRnW
6CNX9Hu7TiX93ualkABKNbs3AluJPxc1if2ZIS6IrPqxWOJ9x7hHHfX7ujbYEKyuDqeS419hc64h
QfWet/N9qPLXqIg4qzjI+JTJubSVfU2XZwhq5n3Di7iSCKesSBiX9NXN1metiZ80WbxWFECeDdVL
K8SbVGHVDvn3EDEYShXjNlnjjcYwbq9DbeLQ1f0gPkJ6aGLVl6LJ3hPVuXSLsavxEHsKZzloeNZt
ZKBeGWwR6mWNxKqURLaABoJh5gRRQ7NYBXDkJ+pabpUevtQg+XSpas/ePCvPUczHzIvoMhArR5GX
gPXTuVhNmX+TOYO+xFXgQ7fLdhnhnKmL2od2zH8mI/20RdfQleV7s47U50gD8xSxANEwLu+6Fd3T
ggPUU4pKfsa6ogBxATliIJN5nWozegGZJTeDMg53OSTOuxEtXEAzNqjVmgpuzhkDD2C+u5YpDVT3
du8i0mWsldUhjBUT/Dy/316V+t0yK/VlqHkC0G0xrWXnvwqUuwDo06e4BkPY4qBOfGlbUiAIKpdS
yO8Eti/1FR0+vTxWy+ywkXCJkHZ1XtIOzN/mRXASEHPIY5Kw1cTKLp7qB05ftARq1dwRa0HMBpsH
T63RHHCXOAHvgvQQDIFvTgjHKEsjqLSxoWJYnkdHGlu059Si6PH3ab9kB6dUsg0bgP4jXxiJx5IH
jAP+dlWm50jki293owxI5LxHsMWJJSJOPIZtK5CU3ia10XwQmQPl2qHbEdfGvRzKOsTeeZ9V6eeU
zs9oA5RdVlfrqZ7E/FQMcOr7nqeI2HjIdmt5sawRTV0ukp1t8VPqpLorW/0+SxqaPjPwT8/Qezp+
BjOgMo4uUZO+i7V+LAfufpVyDbIaRdCvaw4Fjsarat6LK9uscXpMT428mbKaPul4Gq38iNKpCtYV
NnuU8ibZFePKjCrI6/A6MY4hpVgDu55WPLqmyvMoxEQJXDh7t1R4uKvyrtHt5H5NrVuNu+m1S/0i
ZnD3YmQmhfR5V/XVI+1MseM48gp88jkGTIdsW3uOep4TKHl4agpG1ElfHvO2NDZJPCTbOil57Axg
r3WHokZF6HTplMwOHVuhGduzvqRNoXuGY+Iaa8PE4Lu3ykDnID+uNZ/XXtxLp9V31cjzhL32FnGW
4inwGz0pi9rvJmXd0YOYGFP35I6Z6TeRAKcmr7oA1ULhN7M2+qkSCVqPgqEIKKLXX+sf1FELA01u
h0vM4ablVES1tT4La6HP3EcVKaY9MMJGYoBRuccNAFvfIHbYt/LkvdOMewVZvKc5VnUu6ej6zmpj
C0tM1lykDqEiFM7tDU2VQnBH4JlxEIzHDPWiE3FJKpU/j6s+RyTmlLReWTzspn2BtPMiik7x7IEl
H6OdE8xL+Wi3Nbrn2egesuuNLExrY1LPhSIp0M3Y63Nm8fRAq75EI7uAwocBY9++DJKdoo7eDEt+
U7q0+wqqMuvm2Ie/fnaJkj9QVsyfg31BxRTjMVCyIFuz92XMlaCrii7o4mqko9bUGzmVdHEnfVvK
5TlK0m+tSxgPRIp6cMfp1Kh0GaaYVzYvzcSvZH4kBeJIhuPIkU6/dbvppEfRHK5IeMHYpbT82pd2
KLRD70jVU8T6XHdW4tcjDyJe8cXXUUYw8sGOCNDRJcR2k9oC8GGXUgO5Q8azpgBmnH4N40bnVq/1
+3HivVPi+tEtyleIwU8w1AfWAp6FrHHjwB64tUbUQP+bWIpMYmuDjLEcUuN8l69l/6iTTEbphUNN
E9xLje1gHroXuIHZYVLTz1oFT94MveZPg1j8ydL0Q06tuYs1Yw5J61QvUJxMf5x02oGrAUI3c7cm
3si9jWsGvXGH+J6MpjkCnplT889ImL1J8Lww8fleryWoUd3NZvY687FwF/CXUzN5jxf+aayVx7RZ
roOa27Fqmm2qjfYuca4NBoMb2sftS7Hmrs8smOXJEV9uzP+dx/a+dPNXnoOXcuahBlNxQYL5EQn5
qTgk9GvayuqdTCiZlzV6iObyLs+W5zhHKdYto1/PaXvSywbfWqezKVvii52mo3+VfAv6aJumKHU2
weJVFdFhqWkCTTL+FPH10leI3syarlRSasID9/Eyg5b1kpjPiIclHBcwhfRXn2fMnIcMW1HI8Js+
XhazlarxjaVIcaH1jDTMaPkIZvaZY0ZZ5njT9/EnigiWmkoOO1Hn0GuBHvi65NM5BE74VO8uhBRn
3gJ9Qdhk2ii9MQ14bFiSp2UygqKiaMxF+g2CFoGJ4N6pE3tgAjvSQ5f6PuriUBBhjfZOXAaTpXwY
sKFcFZlUiCzOw5V9rtZJRit18uKJ1aAEJ0rDGc/V1F6voByrALCmxfOtVFXrG2a0nNpRNZ5VydWI
6fd65lTT1zOq5N3U2XnpxNzVgO8CZrp+q/PV3RStgi7m5yyhr2pm/P661FiOsugiDaDmicmAYYXm
BAkKsX5j61hE1vo27tWOqaqUZ/Rh8+G6UvpDNz8nhEC/taPFl8m7l+v5ju5f5yfZVG7TVc1C2quV
j8WAK6yx5GhJ49KCrJQAuiXTeQXioeAgGGp5Tlag+lYBusV6UL0WVYIxFuk9RgYtHMv4M8k6Hj+W
qyxj9VcExXQTc3LUEd3vzMVqT0pl65sFeX4oDeQDyBnpZY/8R8OTyVNL2405rI0XpR1vmZ7gBjOV
eyXFJxNr6jHBGDP3XEyrhJQ7TPXdOPH5FoXRk7SY1YGGYzPoWCMTyeVW9OS9RYHi5wUb79ybgpYn
/9LpWc6wEnVo7OTjKGhILS0PambMKHCv+4ulx594XV/jyUUgfD1iy7ywTr2e0L62XMRfV/p8NNOq
lZFzcaTOcdrCzjev6j5u6xah+3Z9j1rGAqm+iPdYYTMzaox7CAE7CMiMU34thjRmsH5FqFek+d2X
4xSm2O18Dj3PYx31u2nWuq0b6VlIvgPbromrZex5gjVDXW6QxTscCOR3PHH/mzleOFDbl7XjvDyv
svGaxCL4G5dD0LTsRGk6cxkzCx+1lP0/Ymb+B0IB/pOKVfxc/6pU9aryLWm//lyT/voX/6hIheX8
DvkKd/8Vn+KSS8kPm766/u9/u/6RoXGwUK9pxViUrtCRP2pS8gL4m9eASc4ZUIyuse9/1KTXKAHN
sNlVyYYlZs4x/p2a9Fe86v8tSa90H7LNXIpmg5h6ftlfMlOqRUvhHBRqQDdO/SGtvOI9MTjQMrhZ
U0z8kDJdEwIqI5NnSm/lsTVwdXWJ5dyYLvNNFt2XaDIGuvuZA/dY7aKPqlPo1FFFTQW2T0ZNdIcl
1iwMGmOC9XAtlf6D/cx6Goa4zllAZ/dnlpfMlgrD+hJJnOZe1DjNfgY0y0uVOdZpWixrQz+Twe1Q
yA0XRmPpZUf5aXfq+vine/hHeMKfwxKusR9/vSwkdRAKcs2TIWuLP/9zikaOCtlEih90YxOFia1X
QV6OdcjuiKwvLivUsFEbFsIs/sdeovP4RXu4/fqNYI3ut81Qfr71DP/+A/o/SHb+dDuCt/7tjzyN
27fi6+9/u7ylSYaa5q38p7fq+o/+8VbZ5u8qAT9M1B3iYRRCFP7PS2XZv5MIqJGHek3ZunZ8/vud
MgjagJMAiAxLNW2ePwVt6Nbvlq0StkziDPmF/MR/553652fnmrDBB+BVh3uhgxH4a3y7YXJeq1fd
3XImKQMUV/UT8tDpBzp0+2QPQjv2aaPeQ2P5/wVTa6wo//Tg8stJUSZez9IQjaFu+tWC+tODy06l
2CuL/Fab7GynJl39xHe2h5vZjiJ1EynozdCdmgvzfovebl5HNwtq83Bel/yja5EMVgPtoMFZp62D
IebZlWv8iCaJaSbaRZ1Bhykd2NFIymXlartJ07FWZBzJsZeZTHslmgpjQ7t3vFOd2XqPIhrVaZ7U
iNLn6Fg7GBWGqKRwpJCPCtm+W8bc7+YC+rcKkfVtJneW9nE/AU0eG1F4LU01ghDYbVOkJSiuZvzH
aMHnkkG/ia6zM5LHsY/0m9lwkm8mK3nP1KpQ2+0yxW0VdNpQ3Bs0Gb3WdnPmThH6QdHi7e9HNIMF
1dtZT2erJ16hbj7cibKdYy0ns0Ft5EeVle5Lk8ZlaMPCDRyk3bGPl9JkwmkaQxzO5JmyhBKa9CSm
sXuhOaylm4yDGfUIST8FDQlF81eEO5jb0qJ4pqvb+u2i0ewq7CkLbbylJ6eay73dRSkydKTg8YAV
U3d0mtctRXpWIWVZnOyaGxEnG4SA6Tc8eBGW2GNuKT6pso0YIbA5ID/UECvQwVPnk+pG9SW3E7Fh
2t3uEHVkwLLxoKF7LjeM4PUUOdj8E9E5ESXLPBafM36ulzWK1ZtFwWQ5jjFTAKYfz8ZQqBvdHOMn
2MZ0oejHER5GieHNagrd3kDE42XUtJ+kwZnnyGj7gOeH47GI6wQoOk68HN9mRTcP4R867VtEVOgF
clR5zsBILkFn99Y7blAP7a2rtKFqENVQFlO1g52K4MNRmvu+1vRzqTZzUFBDmXkdf7JeCOQKFe77
VY03ki3mphSFsZG1LvZpmavPxDd2nlnp/baim4o5TCleM6OnZWQvy3eR6EnuG9mSPOIpRkvWJegb
ssToabYt4xFdvoNVsFKWnzZmG0pxkJxe0rvMVXWzX0Ndj4pNUcY1e8OyJ63ho9fH6NjGCGl5Md5x
2y2eVaCu0HW8QsYoZ8qj5c60hPOlO/1Jpq3fqy4tinHeNCYuH7Mj1pTmQlhTNLIj4soFcJ4F1lya
N1hmQjW22q2U0aGP1Ye6M9DoFitoTWM/IKWuq3o4pm5XbOhk+Ct8czfDH6wuzfhj0tRD5GofuFa0
QMeRJNTHpha3K8OhAim5B9b9fs6T56pfLi1K9CjRLyKWj1lSPGiyYfJmeq5eBE46ba0hIeAEIVLE
yUGmMUasnpcpK+1Qj9tLWbZvIp2eWxuTLMoDpFGWiYxcxZv+tDCbMjOCC3TjIjPtFWVdf7IE7RfB
1M1PzF6/67T0c5Fxgolpnm/rXhyzxTqMqB3UTt2hFfPW9gt80DUVRxxqwnm9foyvQHVEqXl3Udwy
ZIHyqUR4CGk8oBZwjn2SR+he2oux5MfKNTDQzchuaN/gCFeaCWO/SovLkInfyl4Po1X/yC0LSW1t
9adBl3KfV0W2K53yYmSRiVTLrHe9TJsPXYoySIs422BnDrJsOat99SJS6XwJVxc7qzUP6TRdJswu
oWLSh1NNLA9lHv/QrgV8N7q+jhK1yeVhLLCVpz+mqu+3ljqEleUgdGT9RCjvr/WrOVKaL3rsI3X7
KrXmIYVjRh+W1Z42wjLlLcjsuKA5/4S99SKdW5nIS6obCQtf+Rll/Py54TBVa9Gptwfcg3ix0mF6
sDE0lFaxTcgPURsDVZOZHPIRc7VUXtdKOdMeP5FCR5t/PE59LmhcTmgukvqem4v92dlJ8p42ymxL
8MPdQw/nJlXQtnZVx7BDYlrvMShG616Q39G0ZkiTGsc2FgzbZVw6NOutxko1pdW9tjK7FZXN+JuY
X9tKXmjwvWh1fTJc7lXS6j9SwNKJW94PsjhnrXqvDv9F3Zk02W2rSfQXsYPgAJLbOw81j6raMEoq
iRM4gRPIX9/nvu54ltW2HL3oRS+8sBVW3eIlQSC/zJMgq+wLdkRii7Wt6Cq3unRdIqWtoLxxB5oM
Smx2m8Mt4qF+tLoGdZy/LZGSQ3J0FAUZqxpw8Yp3OfgAp9z2o387hp1aZU1zO43jVWMNb81U3cTo
d7gtPzgkrqeZ1qQ4jYL9bGfnJWT43HLghWgJBSIA0KHlQzIMZ4wgNxWZ6iG3XnwEdjFZ0K+8hfTa
eF/wspBgHsguz9su7YnU1e6Rmei4AmUE1sTZCDJWCsZmZQwYiWentyoid0S+MzNgxtXYRfIEO2gv
9JUp/WvSLPnea77zfDGETjJ3vbgmOMcEGdYE1XGdscBfiUS1hOCJdjDKf0obJJSC8WmPbdSu7qq6
N09LKK1TJb0HRfwCSIBnkxHjpy2cdjdRqRJu+om7hzwK9zdICGCKrEB9eMgXcD5dDUDDsNE4ZQjQ
YDYRCTuyRL370VDPuZk9wq5+ZMk1M6pg3WZxcc5C6zpIZosbp1jVXZZXxDzb5NFiRIGk2pjlYwyG
h7guX0Qvbxe3dF+IMBMGm+PwOUQQKUKSoVOApBPQr8SVIgbSRfkO1j0z4Nxch+5V376EDSSM0eNr
6qwML+jlmab1ssZHmajNVIkXQiDP3twCS6BcCyX8zSmB1cYxuAafdr9VYHBr9ZjjiRd074HUdwy/
sdXOzXrWEocPb6RFHALRv4SE27gR8w+84qxaTrjDUfvZirQi98fEPpsYW2if0UjQeJ9jFTzXs/Iw
8TfjpmvU1wC/W9RbaPRl3qIxmuNiYesccsLEyJ6PQ+IcG0seqja764rmMc3TZ9Vl5xiewhykObOX
O4Od+qbSj4PdHZTJN6bEbcDMQaXV09wiRAkQ+twp0R5j3Knw0RVk2cIdwBxRxz7b2+YtwsgyxvXR
0faumHo83qP9xaRmU2T1aS76H3ncXEc9yRYiO5GO3kyePTSWdZn1bUXu+/s46R/cGqE0nVpvnTbZ
O9nyblV7lFNLMnoMJ85iICxS4iRveu782SrjfW3bB8w/aP2LYMqfbhZjNkmZbSLIMmsTVFediTW0
iHhZN9yoK286ZiZtt8RBr/JwmEgraPKcRJdlPmGDIzfteNVXbfd8W3BKcObpYYNCjUQ2Y0btzWOi
qUAjJEauzZa7cGjOhYWtZZDOCyX3Dknr7CEf+5F05NQc7BgnWYe5cOymcOXgrh1tByE7az0AAdg5
B0q4cd3JZA9++9kQkd5IpXfDILaTP2wFXRn7sCankTuoPFaYoK51wjlkpUDIZu+9Lef0C8HkfaoU
cYrqHlEJrywrCk6L4D3SJUg/k2KjRNxNGqQri+3FZpTkkqlq4CJnyVcQ8f5KKlZK6oiwwbT2mnaK
l25Q9/FCpvYSD6kDEl7kZbn2bfzdNP4GF+I9wrJeNTqw9oisO8qWucCGNREsKWtTOldfyg7mBFEb
eHJldCZ2372QaksOSRIeY7z15Af0zm5CUl+YWocl/SEibClJpV+wx981gfPieeEhiSktxO5kBnKP
/eWmJHJybtMJO3wU3BoVriFiYD6zmDE7vn1t+eBAYBi+O4a9rY0cs7Y1/OqaSjKsH5IZaol2ASsO
T3ys75c+e8n79GCzUCcZzjvZrrO+ZNENXtvYJntcju4+pReG6It96EzxzHA1W7uN2RKOxhEy9y9S
zdcejpdWLgcVjK8SqbksfXAf0YFh4fNkQl7o1r7u/c9ZnpOky+lxvriWJxAFozlnrv2dBPS4SdLs
sjc7O3H/5nZsc6KlPC9uMK07HxESl+DBhUv40QzxlkkSTbytQ8uAnt+rFk8sPJ4PPutHOCVfcMXd
tBkkRlEDW4OfAkquGr+Gpbp35xSPqG82FkvmJpckzVfGT/q10C7XJnCyE4bhTRwmx95DPmRKTdx0
35XmqupgeWBIeKrkDDAD1sqqmApSBRdZ3Juv84S20SYS28TlxY6ovZYli2vibTr3gbaAkw4gGcls
2ZEnTKFJFSw7tpYs9PmTW/SEegqiZpDgaGJZiXKkNDzdSmd+smw5b9ug37s1xC5XP6iiZV/Pkjv0
xWboUM495hZTQZ8Faa/0SbmJXW06xfxvg4RbH6aI53pVpAMHxjL8EoEjOYqUVK4K+2lHCowEmD/K
e8JV+VabgIxDXAtztOe4OtppALQjy5J93y3u9wbOxWtYpwShGKEvByLUB1yXmLI5S6xyYwScFRv3
NvX0LbuYliCQ6WzrhA4ef/OVdL8A7IANwDajUqumiTHvi1xcrGwtp1jas5K1qmawfZem7CcJ5mg3
jTiPVpER7veCkwZrRgYgj12D/jHJ4XKeSCf3clwXx9qz2u3UNMLs/FZbt0aP6hPtDJRSnVkHCzVt
W4z5dJxAfRxa+BY3wSA9mBxVwXA7NuoBscPdxRRDQpVqK/klc0JSTownyZeIqd7I1A6Z5HXBbg7C
9tNnrb+q7RyWkRU5cIN0O35zqG8+hX3RfIFbIHHOLhGwJDWb0wXyB4cnAJcXTKI6OFkVP+Z9TRQq
stzDYCek/szSz+ss0AUTHmsqw0NmlxkLGsPUNbNI84OptXVbxgrPXhCfjJmnbR1V5X7M/IUXaDSb
S0CXTXnX2+zPBs/csbMYorWuUw8WzHIJU5jOP5kiY+GS7JN7xPJ1K2R/6J3Ie5laixmIy/dgsvL7
UkXB41It/dbpCmAgCPA3veseVVq8hJndQELM7L3puoZQRFg7W7cGbWpFk9nrdgg5bNXjPu+6i85g
RYeJykTu31pajz3Gj2gdtwVgJc6Z+HqryD/FDZnpfRy4+jmLwvQ7NLfxPZfGPWq/HHe6nNk9e611
vQwgJex44K0YT/0pjUS9Sy48DAKO1PCNafqhWNwx4siZrdsyquAwwse4K7ogP4ra787RkAAQnVL/
qCeCJ6OAyzKFcbziEapfW+ZgH+QnXjvDI1BP54Rj1R4/hA/XLpHZV9vNWWIxPBCqj5eBgIJnx9F6
LjQ+ZjMSAzXekH/z0jo/e7U3TavGZf+IJcPb5A5+vNzN4ztpY2tHg2hOI0rsdetJYDGc/fnY5imX
ldxr0ZOESUJNANK/aV2OdcjPOJ0dc9PDL+AJt6bg0CUj9lOJnXDpuuWr5WGCFp6gV2wUZs/LRt23
YxK/5ZTwHGXCZp9/nIcO1iIexXHm6IwT5zliJTnoOYO/2ss2t9ezTLFlz13AMQwqoikmGHZujN9T
Omhpqa8ZlzvWuKqDzPleZn7+xmki/ET3nndzPMVXNeYUsn7p/FrMTvIU48DZ1IUfAFLFp5gSXN42
WBa23ghOY3E0rrHQCGqTOF2e4qrMbsn/s4Abv9tpbfJXQpPVXeHY5W2QEC/JvNwmShtM96SdR9yP
y/JeCF56Mh38+1SE894pGCV5YzTcRvW8vPOqIGnjh5UkoEVaYUoLwu+Or7LrhpQWbISlrj6HrmE3
yfaVWHdb3flRAxatc51nzAIXq23fnIHMz0920PHC4dCHNyqqEoISi8UQzfec3ZLF3bq2AcpxcKEN
KmjkbSRTgBjKWsBEeinuC9t5akgHHtK4znet7XdbAhnkO2ZiDmPeDkQKbNF8WDzXG96q9rYTQbBJ
Av7qnqq+tRrjeI0zpcQMHS/nUtTuVvhWfMZacttM5aMkpMyEbTRsd9hfOBmCDtYF73HBUwQalont
peCYQ3Kd8COSpf9CZ8+wisYoO+u66p+hzHsnAaPkAgcKOUKG7MVQLWfxFFs2uBRF8uggCGbcWXYQ
vSRG+1exE1AwDwpfHJaaZPSIG02SV6oD2lh8JBRGR+atMhXZqDFJ3lwQxez9RWldMbed1ZqEBhbi
jOf3MQQfuLWn3t30U1k5B8qvqDkpiIcb9jtV/1TqunimDb7zVnMUKYJzc2VWcXY5Fro8kJMBi5iK
pr33IOyjLPDnqxnS2VZGqT4Hk+8/jItp3hUK4Isj2qOTM1LOcVZTMt8deE8Sn1DFtR9dKLGRyBPc
AJPadDKVtx5RmF009Wi2OITXvaO97lC20tqqQOzkEHMijOpQH1VRAolszYRKwJ6FETcEYjAVo3UY
pXUsU+DRXWnHd4zU410xYtgL5jDnbu/tp9HV3wsJB6num+xb6lh0ChI7r4FOoosWXzWD/63EgYFy
ZqFOLNxl2wHcWH9qwswCTQJabs0qSTAptCKCIRJdF5McfLGXICozePoJyzdaCYwxZxLh9eANnEWz
dsroO5KR9R6qpP7o8lR9jQUy6DaPlT6M5ECYWmV9zBlxirJDWqjoSZXWsutN0GV3lX1B6RIGpXNN
By1r4zgPnPgUecyjB4GPrWtyMVr6+K+2nJ1dvnEz7Sdr9u/S3AmfAmRLXj/uMFxVtPfsYOqh3aRF
pICTCp0fNB7QFwkDdwswCcIUOjssJOIkrC5NM54WvyrZDHtEyTmIQ3XaUj7qnKcl1AczKLNWMzlX
p3O9d7xhzhvoTciSpahO3pLD22rGC12CZbn8TMTQHU1FVg0XiPdisbG59Ttat8EN8ETjGwiPXZ3z
RhBN4z53RHjVDjxX9tTA2ttPKY0U6xLb2lpd7i+Vi3UrE2svKuEdq5bZKHUVvn5syd1sGRDZ+QrX
0nyrl8a6zuDcfqMr00HvWurHzDR1SII5cW6GpprukrmEiD0F0G4SYF5AuZV21iayKjgQTpE+tRhH
j5B/h2ciJNZxNixfqxAZ9kuYD5/JOEc1L2iKW9aQYYEIySvLctaCmHQ4VndxAqnDSuxlG9ULxxBB
p0w7HBJDcw0bb6tAuo/tm0I2wdkzNqHmHIjYVauFc46HzuYbpV5hxT1Rr+3WYAzJUY5Y7j6ToUHK
roV77fpGP3VN2zzXiY3klFrTclp6ZLx1YGXAWQpUsHAoA7HqB5jDUxAHiHPp6Oyqif5v7UxsAzz2
ZfBQ2BAvRboZEZWfOQzG51GONbQqT++cqm8ep8gSJ6NaR1yiA/49slt9woqFKQKzxFlHHQeh3ruc
A1PMW6IruStcNE3QoMFjUscJZwUrG55gxMvXPAkxfRRV/awjC7KUi1L8ES+pZV3Xkx+UBF6xvK2n
Kv+i9Fxt06jVYHYYYK08L4sum5AQ8rHuCn9LV5yzdxHIzcswtPKWE4mormeHWfompkmt2C5NbHbl
pOv21gN4fxvaDVwDSI5QFFmH9FuHr/Bb25KzwlCSkltruv7Fya3wflAJUnLXVN+WvKl+lE7X7Niu
DM9T2fAoqMh7G7shw/xW1OoRdlR9MG4ZHNtEINyKvABIB9HvtlPDgPu4to4QC6GuYva4BTnrXrUD
yRhtj/CKld3cIkpxQ/WR85GFF++26mc2go4HuaZIxvEZFa0rVn0GpCupCncdzjBxOE5CmwAtfMxY
jAinO+4zt8VnV0k2D4hR+ziP+gerj3oMISNajfGs5v4CySMLtLjcAXBSqvswYkphI3RuRMX+eqz1
uGVmUH0ydGj3U0UPPCMWMW+tweKR6dohsleensorVSHyx8FwrwfEMuFP6qlPG3vrwSU6MVQkcUE9
m9oGHV95CmRjxxqn9/Q3t5vMm4tuQ41U8tWfQkdtnaxu4W+320EiMtVtr7/xvbqc4Jr+ezA5isis
Zd/JyCw3vR04OxqlYYPMcriuyMxr1s8OpxZ1Ouzn2poN16Tv4riw7nJ7eYqy6Enjo30og6bc+pbs
zYqPSpjK8CztktpfnpVNAxxnkAlAc3Ypv1pjbAj1yhlD67gszFOtTkDcr8nm61CjNehAb4hhVe8l
Hth31pbpypPzcm3nzCJTjkFXWeUtz8QgyWUGsnkvUu3wWqOyd2Jk+FXltbjAlT6h9iDq1mlM5FL1
V47HyG1lt2TFYdwwixrGcjwLLy5vx9y4AOGTA+XD5uRoPqsiRq/xoHbtEQHb3ElAGv1awXi/gGqz
4oKkyYknciBbpFF3uU/wKffK5kyvQzMxS6h63vMW8Dbqs59ZfNBGONHuOYmxA3OW8yzCemO75A7S
yv0saAzHm106KcOUwtXA8c2cHVxeQTu5ZIRzqlrVL5b2xHcZoDs6NYM9E0OW4DQ8XesFCmc+xzQo
QCg/Ge2cVZBDv+vkq+vp4GC5IzaxQsR3GSawi4nJi/eta1k9QCy7vBk6phVObd2orJXfEml/EDtN
X6IamUzj/oZV3u/9EtWPY5m8aooouOaBe6VUm5h6mNC7UFuGURVY2wmpfEY+WtimhY1LO30bvpBB
yDfEoALMMDnJ1uFIHB/G3lRd42fZMC6wHsZOu+exQL7jtDyt0vhy3B/EbdM182uVM34xIczpIOTX
DpixbiA8cakHvQ/0JB+JqR0b10XajNyFg+uCqzbfOEH5nMT6uSUleswpzj6ytzjNrnm3xv7y2VVv
3Sd5eKvy5mbKqy0S75Vb2+9xVZ1DaK74uyHoRg+5qe7zSV8v+QIhqXTVIYzi+2TQwYsg9LdOq5G2
iBD+m6WJnbJXhZg+Gfs1oo2A2KuHOtST6cPhM4JI32nLPHEgQQVQ9V5O7LopJi2/AWZqT0s+Q8Nx
pB7BwIyB9zXD4Q+EMomCtWWyet950FCwwI9Vs0M6A2BBhGOTYZR9nVj69kvqg+zHXv0aZdBQknQB
th1VF2WqmR4uDVlUjQw+Q1PIXmjfXQHOELI8UY8wmlDu4xx2FvShyEzlsa8pmqLwrXxnJs65W3V6
17o+M6NBMrA3HoHZUe17NTeHiLPdQJzD+ZE3hl/Crim0qxe2jpNrsUp2qboveNXdcGxFG9bRXO2F
jJebkbVwb4ISEu4yvuZDvaw6JvcgEnuUf07vR8ek8YsNFnEnIVzHkCY8DhaFjUqzcgYeMdzE0050
FS8pa+waCivGejrYDhMu3eqCi1Qzi5tKsc/DfNkaN4oGurNYmtcimXrUaLvXzwTVKAgZl+I8u90M
Kz/2ts2MiFpxnMbrn07Dl4hx4ydRdOQ0utH7d3v26wcVu4YRkxgIN5TzGeW4sje+X/tHHMbQetHI
q2vbskS77v3uilf19KysTl/Rjj18SAv2GLyIgDO9L/ruE7OmORlAua94lLqzmYOa+fCc+bRhMOit
bJpfVh1ODihfID8udShA26p6qEvc1CHv2yWjchZeROsgwsyTeESqG2k+GKGKR3kp3S3IqupqNpjR
t0lvnPjUJq7Vrq3F0yVZFnGpjmF2+6jCMT/h2/euA5LDeAQK62jNxcAQyogHRo0tkgMEa7ai8TmV
jgWBwkvKE+HTBo5tZIXXKuZIlpWzk22Lwgtf/BQaxYoZZs0TU6X1i1pksRtrFuKxbat7spCCqG9P
ttFZInHNPtE7onNDDXRpa+dS1Db7shTOQ7SDUiq3iL311ptopwHp6AC07cPg0m7zpNQFpuenSX6j
ObueM7/NdrElLlnVfJfNvccL1gZwHhfBD0cX2d2i/ImRsG7cWxdqlLfGz0ybQiDVOagELRRJ397m
4FRemdGNu8xS1kYWmbPmjc3vxxwStwC/XjZ54/0Ykw5epUlrkeeY5icC2PWzjOPkMGPCWIVR2IPg
9+MbW8TNIb50tNfvbpW9+q1EuQhTomK+PT6WYqkPNlvWL95SOyCMi37D3mt871LL2fdFDkmp6mhX
KWwiuE0TqbulT7PHuRsaEGLLVydD5AMHNzcIVIVvewRmZuz5VpYzHCuBz7BFWvLiXFWFvGu9ItjA
TmiDdeIG0bcp89Uxn+uRebknGEqwiFmtbf0QfIlr28/Tl1Kaecd64OLY9ex1kZRwMJRLmUhlhLyO
ujrFshCNQKxI1XSNFl8bKw42TID9K5sZw6kex+pmplKAwJ6ClxRUX9O4eVSxXZP255yIGsvPIEOd
o/DVXIDBpasGUMra0yH8IxH9gB25POVO6sCIyL67TdudrUCpLcf0+TossxwIWBI+MWq3H9JwGO5n
pkDXmSqQS+OlZxbCJG2V2kX06FpB662GII8+1AKKq20zm1NeX8p7IDIIU8uiNQbnnANlEM7VIZ2K
cOvPof+d+x+HSNN7L11SJYdhcVP0KCvacQ49RHm2HAa/FB4EHhnsRmshZhxVDONUI+JVmzI+8nud
xoSry/SminqYaukg7+3xMvPkQLfsaXII8J27+bRSrU8HvRgcFEIloNijdIm7sgrruyFPhxtyQPV1
PqUuftEIU4AdhOKYqZKJxETHXaba7kdpZ+kryW7YvlxB4GYR0eltrcpnOJXiFckOfa2tvSvYpBwQ
F6oK6gk7kaJkac1wNLjKXNXf5pM17hpdNJjC/eFb3HrNRmfhuFockO8jiN+jihQTTEezzEZB/zD4
S3XjzkAoWuA9a7usxAhCkvena4Ne3zjs5KalFZA7ontiCvMmi5T7gJt8vraaKlhPTdi+BNO2xcuw
pgkXTt1kVgPuBrtp7DU4u3hbD4HnUCVBgtnxQRFc9ifxuVq8YDPMthlWPdGusyJqdpZjP28GN8ux
PlyOygl0wNj1iOC3XfWKAImlJsmZ3NU8KYg5twII1Z4TbfG8LG5/O/sTKcnZLt8Ep7t9Ui8tmZA0
fJWZJT8BbFw2FLW3wtFm1qHxxaZKBX1ETf08EXw2HCRuwxnipF2Owc1gL6g6SQuZ3wMDBtG2Pc9d
bUEthJFbqpHQXHRJ4QvXCGBU2AKOiM/xS5DbZl8UdgN5CccWr+e2uR0WlkctMNATnagGwPdB9JEm
aXAQbtsDukQ7cjmEwbzVfF8wmwN5zfxjOkS9KAducj1dOYljknXN2gFnIsrcTxvP3obhwHU0lh6K
i5cEmCdQaxrnMnEHW+yfhpF9Zt9NzGmmC8lCMiB7EgKbAd0H29HS8deiNJe11c7MJ309sC45wIcb
oWyVr/wmb7cV+SUMld/7km1IusxPIyQJo8V44ue4Z4ha3TZOewcjiqzb9w7bC123yYJO6jnpQ9H1
IGlo5iDM1FCQcEmr6pIqUuCwOAB8tnb0voj8ZsQvtpWh227dVh9bFWD0T9j/MFv3PDySReIx57dC
AbXT8q3uH8oNHSzsP5mlL55TRHn7UkXk2rQfO5eK0588p/WonGAGKLxHDO+waWIUmuNAfVHz6D0H
spvKQxxazr0GiXiKfQ4LWze3LbVySaEdLDsDKs55g0W9Y0K7pt0+PolUUDlcM/VJnN4cCNYwFWMj
9TQrenJtHLTZ7ieP8V9Yvn8t1qSwFoSLJ4l0kRGP+Jc//xo95MCM9TU7gN9KQCxrXN5Z7rBi9swC
aZMiyuhhsNjWnD6vwnBIk9Wg8SP+7xocf/0c0v7z58gyQTecPcm9nxp608hpQCvo8v87n/n/swZH
tvY/ffP/w11+96E/vn1X/80S6H62mP/r//xvlAA5CxobI4deeXzm7sV8/l+5DSEEkQ6MrP/OdPzb
Yi6C/2BOGbjsgVwYBNxEf8Q2/P9gSGBfGtcjnBL40P83FnPBX/TTI2c5wmNl9ALxS1zDgo9dF/HY
nXyd3+RIfk5MPVOPpFh7GF+CIzu/L0VQ3Rhq2BzNfiZykg0GqYOIGYVNbvOtAgBs0QDz0zX8i6fH
/7Pr/Y9P9Mvdavzeqadg7k55A6fHapNNWjf4NLFbnsN02A21Dlcx4wnAsf1VyHxk1TJgWpXL8Ak1
9qUNCVsabzmJUXx4ASARYYXs5DpSllnJkF1U6imI+mCHKEY4hQ3fmn3wA8ek+gFaT46F3D6pIXvz
XHTQpX5ayvwGq+3LfKHFOoaXQQXy8FBqy98uYQ0MuuUDIo3CcIuPAK82+ZLckdl7Sm311JbDTVDC
oAYSbVj78y/ulGVrxr7fJm2/iMHIfaXsR45QWEZoFsFvgNkM1OPvL6j752Lof19QmBN/Wk1F30jc
K2Y8MZO0IJxgDkRQ5FAcZttowpAKIleCkBkwp9LzezU3+RsOxSPDKbxNJtkAIdhD83Yw19aHMpHf
NeUy5fg+oAhTWnzX55yFw4L9alhxXJ6ShmCpgy05Im261XMJ9nEZhw0CryJhSCZbefIpQH5f0XaM
HSI4/v5XvcQ1/upu5pn4068qTc/QHwrMiUHonVLpWVf5vdTuNRf50I+VjejMASH14+CViqoBlOv0
5mUwhuifAknctwfMgljGk8d8oiMLO/MQ9jRpdBfhJVFfXJgCK2726j6dk7shIVbwDx/98lLg5qGD
6dL9+se3dHlAf3rnFXU0zgwbsbNdDkZkJUoKP2z60kKzCVxnT/UVtFcqGtiZEjl4Yz72ItE2ojLd
sD8BXtopin24fUXbYirkpiUrTsGQy9s/qB8SM/1DpEn83Q31y+s5hRngF5hRTsOAjTerNlUSYfaI
AcpDiupN8o1GxyMMIywy+SNEiBHnamIDocA9AJWq5FFZGXqNfn/p/u5Lv/z3n66chF8rfNTVU+gO
FL1BIB54ssw/fTF/3pT88cUQAPr5r6ehROaJrfXJm5urFs5fR0vgxYrVb3xe4+sxqKDm0fu6Qp4E
+crdnqYZZiinfExK/DQ5LG+siOeh6xBVVcGQgd1ToLI3yOSPZFYOdR58//21+Jvl3P5lyxEUBZsh
wsI0mCgmy98p2+TECCMFlUQxxf79T/llh/PHNblcq58uORV5hH7ZiZ9EPR0dWeN2LLk+yX6E9+iB
mcA7djN4lNnQy/r7n+n8mXnzx8/85U0VVwnKlkIdpFbr0ZvDc07w+wJYVatukj8K/D0bPRvrmRqx
dTbnB3xnO+Mw97d033NjoOWbEeOJSuwvjPnxxOvxa1QzvCpDiBx+EJb/9Fn/7mv45R0mkWlghYfN
qZ/GtyYDfedk9Pi2HtU8obfAyW/VXibRs+N0u9RfOAd55aumCx0xGemS18t2tvsvJTAyRoA3PTV8
ZRRvJg9kRyrPk8m+tZnzMM2wD9lz2CRKLOpW7Ot/uNiX++V/rkYy+uWdgb+ctg/PRYrNSLQXHmM9
8gGOK5+IxL/6U79pKR8vaTobE70hvr8bgktcy7ptou56pmCXlOi9hSK+OMPDVNtnQtTfWGgPcUno
wk1Qln//Ud2/+6i/rPk0Dqq5jCPcw92l0W1wwqulx6u4FNlIZdQit8nMDiU1VIqNk0GwFcVDLRv7
1ifswgkyXFbBiOWSUw2+c6ehi+ZSRBCXOHOLDgMzZjPKJV/wQDzPtfseUVS/mgq1H7rsA9tsyk4E
33tGSw/2+fkclgGyqu89udBOfv9Lir/7JX95O2Db6ilNFc3JwcQqwbdKGZ9KGX0ffXGoqwE5+Qtf
19lf3B0RqbNdyV1FL9c/PPD/Su/+1f3wy5Jfhb2mWsxvTownaaRcZjTWkk2PRNC+a9hSRPRgMe5D
I7Ls6Wvhet8ai4aDbAgoT45cvZeev7LDmbTW7PPYDp+mJLvD6R/poaNyxSsFEk6jyaqkpi03zdJD
hCq8A0ftoJQbt9FnTvtnTsvU/FXphGoADobJXwTknONTMxX7CKi8ip2PxUG6WeBC4OKjP44yrQ4k
woKSo45u55Iq0OQt4tZ+qJle78ZUv/txDqjDj+/oaSW4wyxoxIhD3e5r6hZvI4v4ylP1FZnCQ5Pi
NZskQ4DUe/v9F+xcVoa/usC/vMQCGyc3OKDhZBs2tIgpT93otWBkPZihLsY/gwFq52oqDayhh5wx
Vc5WsihueBMXOMYTVPXC+6BCk+15g10sxVuyjfue5gfTY9ZmI/z7z+r99Q6dU/qfV/+x7pN2RBc+
xR7Iu/E6GIGpVHfwwc5go7KVN/gnfwrANQY0C7AvoHGOUYoe1xEbhi5RewPOoU6XH3mlbwvztiTq
OrDCfUuiEy3r0BhErUwiOHsHvbh75SX8rjHxMs0WR26wOm6L+j0Oo0PpOjADA/1QyOBcu+MeIyti
AYWjzr1iUgcLyrKuyvHT0L6BHWaN1LH9/XX42+/s8rD+9BbEFKCydBr1ybcoVQa8qZ7Qo5Fzhc6O
ItTBOg6pqKpt2l/JWMFoYKG2kDUGaMsfGamKg5djI83KSm07uw02bouGKxyKF10ir4duNss/fdjL
q/mvbrDLf//pw1LZIewkKSlILwvsNXUEeS2T+UyBZRqzVw5vyejgx788gLY7ECescyZnUc0AWiQP
XQXl42L9ze4gsA2PmGWt9cKcBM2L6AJ98pQOLLaF7l7kW9n9w35G/t3C98tbH2ILdmI/qk+db/eb
xSMUUuCgPRRdRpY3akhJpk2/1ajAZHzqaTOi+q7k4IP6T4hjLNlD0Ma3zTAffIT6deOzZ25Aom6h
mjLXgIS6yjw6udwy77dKBWonA8eGiAp6qQlKe4XFyaw7kb0NUXKHsRvKJewemOlFcXAdIPStBS5f
pfxBCwp6ldkgz5u+J2U85w9+zKbvsmuMO1Vv0qI7jLN6C3XKJFrsG0+V1zxFxzZObkJ0wDymfptE
Y9pgcMcJ70qvO8ZzAchmvOzq7crsu1G+9gUUqzioMXaF/0ndmS3HbWzb9ovgADLRJF6rL5Ji3+oF
QVIUeiABJNqvv6Pkfe61aMuKHffp7PB2+MFWVaHJXLnWnGNym2CpjFsgcHL3m0f7V0/LpwLGgfaN
Ja/QZ5FluF6awwSOc82+B4RvPRia5gSogNev+4/JZSxhLL2siSkAdlv1iKRxEdCPdp4ctM/5Amkp
kxcMQnD+MDm9ArZ1QVDneq6k85st6henEoz3Pz/g9agrhHm6IOFIPSWD+Wom7oGH7G9Ti+QaA/+T
EMETIgNsHZ3ZFzVh7+kJhrVUJwyswM4EjoY+/O2/X8RffqNPlYlkyU2wC9HJaJz0ypkzHNvpIMwd
EQ+HxPLHR9qGzUbo2dsmaIc3ONDGQ9FYWJrqJNizwGAIX+CAwK5e0j1wvPg379Uv+j6++lRQiAHT
IJp14NBANXjhmxPZtIv3svA9dDliOuaYQAPLvzIxx+YlNEC9fc/ekpI5rKdiIlmlr5mAjT1zJoeA
Qs2DuPrNlfvFbqg+lRtwE1Ole/ralZsDpyW6+xS4yhQ1UDWE/hFn97LzCOYm+fjmN595+rP/YYFU
3s/PTylK2xHFPOJLdpgmwokvQeWTMXgOkGcTufa+g9oPDWqDA4Rc6+ih66I9glK8YyGh1otcrlVi
ftO7dX6xyapPmyw33Rsbx5nOgmF4kDiL1pIwjxWJvddRNnGq6+ijeHn1ATXuvGKVkEl9B5OTnAZ3
IZ2a5N7t7MTvNXh4JBnZq6+sy3+/VOL0Hf7pUv1940P5ZpEs1EPKPvVw4q8RNfN3SJXhWTvU3UHE
zKsaitE0Hc6BxV0XXffV9uqLNqUbMIDawB0A9ZGOQXpGdTneALrCmkS4gTcQz+BnL0HAga6yZ+JJ
zdVvvvivnqtPm2BUWB6dP1z3TjM8eCZU2y6DyWlgHumWeVVuvgLXNmt3ds9c17wGrM/Y23Baen1y
Cev8S5eCYHd7qFPENhrAETz+SZN+xDh7fvf0n1asf7q8n/Y8XzMNtfDpnQkHH1poZ18AE+RrjK3f
ZNNzeqrjK6oy9H5Lc6Hc+sIhiX0V2IpvVvL1WGGx07JhNdFTAPdK9uPG0oDUf1zF/4rOdF+X/PWZ
EPO/liMsXK71rynCD3n7mlYssR+VSc18atj9+C/+7PC79h9sIMoOafPbtgcr5n86/EL84TAoVDB/
Ica4js1z9x8wkweYKWAeYNtwVuyfOvzAguUJ1hSgMHUgBvPn/Rew4J/f1cD2hMBlGYbSloq5a/Bp
eyyTnuZ4T6Mwy0WI9TVzz/KY2uQv1+P6z4fzr5ijf/yU0xjBxgwZOt6nuiFINQIDvfC8RSkzVjvL
zYFteH7794/5eVE8/RgZckUVrQ2fEcjnvd7giaa/kAACpwBBLcD2E5WxdQjbgCinvuoeYKIt53Xu
kAPy7x/tnPaB//dW/vnZCk4QXRVlAyL5tKuXUdMxka2HTR17jnormlpRsplGIdezBsJPtwZewQRp
0Sto3aowfuRA4LxUoiSNOik7AnqsXqKAj+H0n8Lr7Lq6BE9EU/U33/Xvd8O1XYZEfAhDfWl/2tJc
NQzUcfawcRJpbtlHs/jo20heftMm+rnNdbokiGVcz/e44wEf8+nZyjqhxtEHxWCKHPxCIgVJTcKU
zQiBhoNyv9L9sGTPSRinyMz+/Yb87UdiT1QC3NLpL8ED8fO+3RuTUVNmigmPxS6czME5o/z2N5Xw
3+463CVHKG47/C704Z8+pUGfAb2mQaoZZB3N95Ns3JP60UuX53//PT/XH1xM5QWB74LfDABPOT9m
G385qHkEVRBdDSohbZxTcpbPCaUZUAmpabLOMdJg/fj3T/yHKxjyLEsmjQ5GOO9TLZj2uE4AhcuN
R/7tIfHJd5782rr490/520PCgmgDuYcQpwLOjJ/eG6/y3NbN+BS6GdFtRsT7DoaQvcmmVB6F3TxK
OATX/3+f+enBLBFLz9hJ5EZgK1uJMlo2Tt6869LnCKVySbc1+N0Y4u+/kyWJ3xrazHNZ0z8VRwFe
LBpaME2EgmyK1tBcI5CdzsjVcanYsjHHdlCkY7T999/69+fGt10q8BPCjOyvz2tiXCFXyhojNs3U
FLeD1+LIXCKf6oZ+5GrAJv2bKupvrwQrIP9zJEqQUOCD+PnFqwmvgxLveSTFKH3lhFgFNr1dZv6G
BAjr+O+/jhCgT4u+wI/PBgbk3rVtFBU/GsB/eTGcGsJK0ORQKvyowIPdLVl1pjPLLHBaIJXuY35k
tEOeheFBmAKmgCCwk2kjiH5O/23jQAKbgIes4jynbdNppPZncxvMFoot0KfrGn0whF1yoimuisyt
t07rRf62Gupq2LOsOaf0x27CP0xj0wEykEL/EKqHvQWvvdRXbVcu7vk8MN08Iz9eyifFFL0BtEvA
8CKPJGhhXpcl5j6CAONFHLIknMwbElLEtbOax/pirP3GB+nQh85Z5kfWu9OWIzry1NLPdSVIFvWz
YTkNV7A3r7yhJ4MwMnWNxdSukVPNUEwiXC3hsE+xvZzSkTRWOVnoPv+S2WEPb1rBP93HuAuvR6J/
UKcFuK+vrRyN3K4RgX7Wc25ZO1IuPZwqBlbPhRuQQr0qWltBuiYZB/8LzLyDH9vdYwTPLVgrJ85J
HQsqPcfvrI7uhHSYbsmcrKOoa7i0cN9zeEgtUtoHY0/4wTUGUS4hSW4nn10kxJaoAxJXlr4yj/ME
/mofEunoYJYs6D/EIija8wXZ0EFMfW9tUWlChF2kG92E2oz23uYQQmswMIgJaxK1/HN7HPFV0L6d
lHM3sl04N27jZd2+nHFY7JfGPc0LLNLP4q0V5mYEXx4Si51Mw2BdjMnkI3ayykHcB3WJ/KleYomH
y1cxjQ5jcB0imioIjBTGz68halTLcWiMi6waR9ZyJMKHeNse5MO0VaQ2PmVYgnK0zrl33nXcdyS9
WFi7iyjDVBLPpnZWcRb1dHn1AD0G6Cvp85SkIGdxAueEyWWYfbHnRMfIZQNchQlq6w02Rf+ubSNk
BuBdm/qcdZ1io+R4OpN83QkwtG3lvbZAFuiMI+gCraalVs8ID90PGoHpvC7nZXB2iKnKdM2RuMEt
lk3NI4RY614IziE7SW4QDKMicsicAlOHpiDOSD5EFY3w7/TYfOfJr1NUFXrAWN9F0WOO6pMett/j
aRf+lOrNgjYO0w76k7N68YiUmQajb6reAYpn9UXUbCxeIslrFfZyTxxR/ARjA/XclFuMT+NOMNgm
srl5k/HghJdpVg9MvIUP3WdSOYFhGR4XF4VqgiWDdFLnW2j1WEsAdc0Tjxf0gTWfY969UhDaphjI
QjF3R16G3mpnsopHNJCYbt18PqQJCp5dR2oiZ1apNBp1Vyz9laawgimfwLbe2jPvzX0JND++ZRPM
0l3vD0mPr182lxCrSQ91QH+8YKK1ny3yy64UEm9336cTsXNx1uXpsbULpJthaAn1IKS0z3h17Rem
iKRrtNoSd1UXL+HXXMwqPo0fPIsocOW04VcZJ2VyLTsamhm2toqI6FVp5105EI7pNcm+GVzykSp7
bJ8cRJjdtQwAx5+nhdPfDTL2kiOOFAGdqjdRMudrG8d3s1Nzga9EigK8AV6TJLvQAF3yXSvmTlw3
cRp0t2NQC0KemBFZw6FcGgIOvSrN229ZnjvTvdXQ1zrwbtLlHt3OVR8xpp5oRye/z9YCcZy96mdr
OsXpjgs51mQZVLcBrKbt3JZusZv8ykzrNojL/ZIG9le4TbCWZsfP+c5el98oa0Tvjno8v6WIth+T
xTUkSilchEA4WpBdY9Gcwaq1X+rSmT7Ic52/V1QBcg/RKrnSk0o1XKayecusCgBaLccbkTPKXLtx
ox7s3niPdms8ZxUEMT2wkHVx7RDGRRRsaH3TmDOfO2g0zWbmiIiPE4NDcFaT37Z3WDwHuIkUkPjz
PAKiYxlnB6h9aXmQutCXVhXITUUi5bJWXTZCXUDfOm0wj4YBoRBhxyUkRxG5okKdk6O4xZ0bs2IR
VlTkWFQWdxvbyeivLGQQj6M9sqwWgSEE1JQi6Daq9ryWmJSh/8As3JGoHLbWI+1bcV1hwZOn+C/4
WtiPxMeUZ161Ew1Qw7NsFsNBxURWQ2Coedsjo4pDnadRe+wQKb0i9saOIBitPncOevxVCZsSumE2
E+vr6uUGmYDVrtE1BgqwpU94m6atvWxxXCM2QoglCJzEof5RFsSYyTxDfM0PzrpNkyBo2RQe4Ev8
/aK194Xdy3hXW5m6oU3UtPejTTQIom85vJ5uLSQ9rIFoeEac4wj9w3QFB2ZM97OX94Q42ZMiUnZy
90T2SrOtsy6+tt2SzSergB3NHr9/o1TWVVt2YZt0yKltBC37FtU4nKD8erEW7KO0TWd1AJfCohyF
bsMOHug525gltd7aKho1Us+aSL8BtpW/zWdZfTXQQ8JLQgDzftO47CH3NlJWC4HOUGA27B1nm1RK
bys7k0TtMmz5SApfZ+vKCjoSlitPv/tVGHa7HLBbuO+4ot8x8bTIA6Dcj6ysRAXHDcT3LXj5ONpP
BaZCNt/5KlIjBkZ0zgvK/Zl4LQhFfvEkEPl3uyoKvQGo0gjrXOVVSuSjoWRGHe54IJHByxPcglwY
vUpYp9cTjpBkLdPaee1iG/mzY6c2FPo8J+tWLJZ6xfQTPZ+cKRhRx5rMU7jk8mEZ4VJyZ6FEYG7r
61cLY2Cx8WzhQgaCaY6vM8XAdlJFT18xb0bxrg3T9hZoyYJ+25aagM8csca+GlWHpl1rqBbIbgsw
ScqlD00SZU8PGkGw30lCtFonKeiHUfK8kQWGdorNudqUbtQuq0GNPmyLKk86dIWTMVsDjBPlFKwo
JN1M7uSuc2FoHQfLBCU+itx9wQPUSfwWC0ChLhYZvvkI9AFhuwPWW76gjY4gR80z5aa9n1WS2ceo
Knq1nmgYTJswXbR9ORI7bzGgZYACjcgktwF1qbXBvKnz9SQA/8MpTfVWtoRR7fDhDG+ZGoiSZA4G
QMnyMz9c+cSvZevoNLxYu8kSMvEs+4Gyqs3jy0xiA4PP12fAEjxXytXiatwOlWb6yAcDn0yianop
EhfhTlKWyYDoDR9CFLuVoe1pk1YSjm7yqDEZoleZXA3VUiTyqiF83d2jJI79A4GCDMxk1lAAp06X
Po1LNLwyTc/UFosQikt3SIPvUZlpBrkyOsV9skx/H7wqvPPJoDuzR9iBG0ZG7eMg7fzRiBhXq0gI
z1sluE32JmTox6QyiGjC1r6v1y7RORBzKsaTU9Drtwn6zV2V0iHvSAFV1ONaH4La8KNbnXr+OvdU
S2t0jOE2ztiENwuaFbbk3K9uqmkg3rUhtw3QQek0T10+aPLHJ7s6q8mbI/SQwcapqaODRyvJNZkZ
M1yYbeEs4bgV5cA34rRHberR3rDXficavSWbhqZ4OEPI2QSVj502dlVwLkoOSIQKYLhfcstDKkLs
YbBawHlikQ44CmMGBLy6MgYtAGDMQYfIGOdh2KK09e+qYHLzvXa86gsq0+W5pcLLtnIqKRPtLqSg
I5wK05FcmvEYoH1/iubIoiIiPRAZDOvUasiwpKxFkIgb33Tz12SpWsR7Q1HeGQQOd0LM1QM7ELYY
OZroY0inxqxiqLXXYTQBWW5U3lo8a7OCDmy6CYj7FD+GS5M265iEiJDYPzW9D0lZEUY9nc4c3FgS
L1ARddthsggiV/FJSVyiPmXVMnZ1BJVhOAB4NQQ7lKqSUPdgEk8WKoIGRVGLIFZimidqMEND6WU+
r05EwXqzsEKSitEPmNjCMI3uSHplEymmIl7NMzD3bQrdj6EEQ2OE/1PzBuV6GPDoyvZqZNIKOw4K
B/Lhbhl/ZDNp1Hil3gU10x7AzQsVSDp1OEuT2CAQSrGEvsSoYLAPVo33xRpZ21HHjiSj97HF4qxJ
JsKmakGva6IfBkApRhzhLEUPA3lobyqsoB6R/eWSEb0gUGWJLF+6WZY1sReTwunFNsZYoe6/GryN
/GNMiM7YTV5JzEcdPSoehPxIUlP5FNoDOC64yY6BC+Zif2sA/uBeHcPbouT0unFBMNQrCluCMAfq
aaqmHFzqKp3iE6PZT9OOLcYLKE2IhH/2u6Q7ephn0OAQE2vWbdGmKNE4LH5k5M4HAO84uG6n2A6n
beaUfndYnFpT01gI2sBwGSJLLI6yDIXSclr5EwOUtRNMJazOwA72bsGau4ZOM4E07b0g2bexBZmz
Eo68d9yaxRnzvvdC3YKRxvEyfVVHyN/JrTSoXmhbw9sVVALnzaBtdivY1iebISEBNz0O0HI9+v34
MuAlu885LDEy51+47FvHby5pCyLCo5ag9mi1wEGsJ4RgW5RNPHsEeqLmNeDKoDnE2GdSMaWge4Fr
4YYrDTBReGYGoWCvynsn1u693RPttFIgCe6SPM4V+Z0DR6hGUTRyOu9CkqPmPn1NgtxvVm5YLK/l
EnI8U6ViSe89nnQk15jb4JeL7Ls/eQl3Lu2TXTTE+VdAJsOHFv1U7aYkZWviflge+K80Q8vmudxV
Jj8J2ZXG9r/7BC8QMTVLlzjfYSGwFNZSEWzgl04BCKxZAJjjl34kVkbgJDC3Yu944A2BPlHUYtMb
5Ul5uDBqcufsI7VGWo0kVsUn5ItYiESL3dwnGI3afiXw1F1I49bPfV/Ii7izA2sN2pQDZ6J88SpO
XKGhnczLENspzqGW5WRVy8zcNkZ5GP9Aa4IpFE5mb3LPK7iQJ5X0zjc6eqM8ACBLsQ9gLQLdPBNL
FoNZtFveB1RngboEZhrcWV5lPfRB0bxGJACys8s0vkeCy2kmi+p+XOOr8u9g4sRkYpfwSL6gtQnl
HtQSfw7FAV2LmUPJN9G5ybP2bP0QBVD4VqTIkZUS50LBoe0WR5/OT53cgVRazJFDKuVli1eW35FT
dez1aMr7nBsNU7P0vEMe125zNrhhAnjFoP5tl7jfJPZUnTOU8PRWwPEdD6yoy7huyO2wyGrSEoN8
3jjb1BSgH4lJbW6h3gLCL/AisKZ4JeKweFniZRPAPIcR1MQUoEhR2psqIq92zaFtBptjWIe3lqpT
vcIL7sX73uv0lQta5iU0RoxroS2KR9Zln6DVvqe9RMKAe9GXM9a6KAj6ZdO7BDdSPBDQtYLx4baH
KIxS9Vox54LYjMcbOsBYu09DWxOd6ofgqNajYyNiJcwqu5p65QHfCJ2FoPnQQAttyjI84jcOkXBV
jH43wHSHRxNktGpcg12jpz61OAXNMA57zbN5Vjm5gyM6TOsObIaV7/qJB29tpXPor0VeAgUrx/mE
RCLljEO8tJ/ReMbkR6XVII9eG/AdKqz3r82S8zH4heGFtl1YW4eWAF0QRaHPg+UOPZ+AnhYnbVIl
vgfyauHS9jO4v5VsCQHfcSLsvqS2k+BxCDuJQb8v2eNMZnS4MgQxWeuuacZl16agRLduDNoM2a6M
NzG3b9hlgPQKsmt5VrY2iaL62aZZBS24SliZJ2syCpqppxn1c4rs10HjdHsn63x/BRoui1i0Iix7
ohynB97gxdvJjp5JUvcePCaOUGg+YVSE0H21fUre9aePHDrZM4cNNEk1TPl31/gec2V/Yjzfxf6z
587BU4sp7T0u3RA5LxndkK2n0fuge/yDMgBQiIBkGUCdGEX/bQxAeZ4K9eYlrHznShkdTxQfsXpg
16qDFUBKD0LiMNQ3zDjs4ItqXf1gZEniMSq38LoIqvyZvkZE8LKVGArppuv6TYeWFDRHcNr3rUkR
piAbp8WoSTwgoApOF+9LpGnJZAljzE5nxPFFUz17G2Bdsd4NKnbf8AFGd9hBIaGVQWR7X5Ay18Uu
i5z5ayAJdlo7pqDbZLWDHA95mxfIflJ6hZt2SQh2kEEXwME1DSh4n2UW/hnaRm+zRFXGfIv391os
gjeih7n0vaq7fjhIX1JFsKUieyaOLgXCZi9D+WDlWf0wN8xyyKkEcU1qMLiqXgZUDcbjEHoYAhMg
ggWGFuAfzfRFPXUs5+44hKwKAxMG+n76pLP1GownA93Pi94trIK2CcCyTWxNMXC1IE1vWhI8oBr1
8QL3xYny1wS5Yb8beAnnnZV6Naod7asnuwxR1FpCQz8CGjHwwXU2UxKQc3g1L8TMHgqXzgcPURI/
hRbNnXU/16I+ZS3QcuvSwP3GrIFcjoLVgASoVrvtBkBL9kJmOpwH0WUK0gW00Qy+95KrA0vz8KzK
ivBte/Yq6m+b1tMqLr3IWRVT1YPmjhr9VDd1/eGSEXiXoQmJtmjQRm4m7at1L7rmgRVzuCTAzjOc
5IsKLDIL9HdZdPmbmCXglLSYrHg/A/qTW3cenOfIi6ds3fet6tbDmPZfvEbZGL7zsPG3oFxpnVi1
l/LnMbSc+V5gjo5IBEe6XWWNmjidc1SDsyXjZ0mc3XVYWCU5G3KMbmYUUiSNEtd4Dd1FIB4PIeXF
Mh/CnesM5SW+37LbZZYDkHt2QYYH2TjzFhP5o4BLnk6ftikAdMMu70DXe85CRRMAItxxqoouEhs3
CRT12CAhK3X9HNFmbbZRJJLvNjl9xY54vCQB50XmusvMlZuGFQuemgd2cOEi1DtN6y9GGlg4GbqR
sLpulky9j6EcnHWi4vLJ9q05QmcMryuF1HSSn1bMi7ppKIO1SeGSD1PesOuzPkw7UG/5O8NmmkgZ
Qn5r3bbw2i/qPAdn2Hqi+lrNs6RGSpGUvQ3aXaKtabC/kd+Qo5+siV8rjvVojR/S6803QgAAmbHT
tP1ZapjKQEgfgQQQCOlcuTIA4Zo7Y2dvYUbkE3zi0OOgQ9fiS8s6Qdxxg7AzcHtpLqB6d09IuMiE
QksujnLsByxdunXfIfUSANA0EX1by1fVU2anKtpEBFVdZb72bmc6Pe82rTD6SVNgvUHl4KRE+kqq
9rgwQTsRBKu/n7hc1oZRQHw5sWGQCN5JcWCojVBSNARYxXPfdDTcNVWqoXX7EYaLxfrUWyVYNx1E
ZMkBO+UAT2xmTPgkylLoJnT34b1Aw29SL1hJmDWwtjPJMjtTIg7r0Rj4SJzbFCWgAvtwwMUdnFl+
0XyDvQTTGRg5zAZrGiGlleoE5IOG5VUkuVeAk0UbOen5TP9MbIYlSF+gnvGwcGIbAeP5HW8xdEsD
VlHMXycfQCAaopDXl1I0XVZ08btmbzGstWj4zO19ooX7ISrC8TZAQKbLopEgC+xIjsAg0lqGiGYt
51YmPdVF5C4w3az5BByWMY/FWrJwDFsMbBSqGGUW+LCt512NCNw6jqpyoNsx0lnc+q2iQyBp2RDD
WJbQxAdixxRfJRnjNSTX8H6E+h1hWqVxjz6xr/xz7bept+nDJXaOplPe5Vhr+9o5PduUWGy4YBa0
Q0u2kDSeY4bCkIUK7V2MU2EYGVXeYl1JC53oFo0J0SJjPvNGFy1ZBVuspLy1siW/mpQUxpS7sI8i
lqcKUOtWdwWtcUAtCbMsVbcZwDR6Ghdo12kW4mvt6y85fVFrU9N9A0jqD9VLSfABsukwd9JNxGHz
hnoEHg3lJtVXQLbqQ9FwLoBv5UWnA7UfpFuHNwUKEgix4noUTTpuVYnyaE3GBbG3c6RpgESEayY7
RB+dSwNLExOdkZ8JuZQbDAqMFyWlTYr4CO7n0jP0GGl5rfmvwu9EJPhqbwKLjMq2boNjJE8n9YGz
6RenTqGkRWiMWL30TE5CKQZZYGE9bQMD2NPzPtd+fyTiwLqid4IDLU0UDo/WliRDhjDDP9ylJS2W
JGld7FTLuXrHyROFvJ1AM1g7dQb60bTtfM97W1pbxzVsyv3CqrDTRAJfpYUEulTL+m1gGLCsYZnA
wXCzXHOyiyYAZYSzltHaKTKfrBzeOfx4DTOpHdFF1swaN0e3XoGfYB82SX5axbMauWssT8TgIbQP
VMMTdLm84RRtA48lm8JLA/x9Q2on9zYNbfOe2pRjO9iFCc93CZGA/g6fml/Vujql6NgTTfqarmd5
PiY2009PuAqWmSigX+iZY9lOj117rmApPrFnGjirumG/rVLf7nZM8/FLEWDQXzm+B/ePY0LU3Np5
wnGoZt3yV3EcDM9IAugiL4zBEMeLQjnwgrM8TTYFuzSpt8wcMMPUvQSP203O2rcLZOq6sswtqqX0
a1enKW3Zgnbtqmm6kdU8pVrtvbC8K00YfkHyMsdf3NjV+lTOJtauYyqQ7IB1+vnaaqoQIy1U8YXY
oqXPN8ReaUPuLpAqFiPhwlkvhmE6yKSM/N0EHerFCoKORNBeWAzRl8F/afXQF0wO0lNwgahDvSZp
3rQAd+LiJRws+3xoOuazOiekKpzr/HlK0dWt9FL076HX6/YbpxjEWLuEaGX3BToy45wTYyRYmnVt
yrLYFogmu6eFRJ8Yw/NE1AH05XY+ozdW99vW7xkgRgHeRs4yKAoI3dCsELJgmrhqJQyX702ZkA3b
dC2NV7iPZHIzikgMZ6qxfR0J+NDwsU6Wc5FFvgt5lLnMCeuLV6IJo8WD9Ji5BxCLhNlACU/V1m4R
L20zdsq7SmXUv3Sd+uMUIhtfeXZWPC4ky1cb9HB1d64Y+MttuDgN/nE2iOVuTh1JTm0C1Zi0ECdb
Nu5i2TM9e1/DPGyZRW4MRVBC79ZPik0LsSgnR6wnwkqPXnitKPbKbQCHkOgCP8ki70BfZmhOLgdK
rNcwNP3yqGMnbY+1n+glR1hA45Q6XWiO75Eqr9Im609AZt6NU5u6wAIUthEd12Ep6YS1HTg03tu+
NkjDfLYVr6pB1Trp2CenFpM/no1jP6GyKPNwF2k2M+ZExKGxjfgcGiaDdZ4UmrAm8gI4aX/kb+QR
AK8Doo+5laYIF2528P92iVuflulhWc64XNih4QGdsnpqhuZrpjiKV0/73TfDNnVnLZBQ8LBL8nad
ZAJvWMyud3RBnAdbTPM9/cWKUFYwkvQaaeTagLdk5xgIK9D3aHjUEzNUr2rVeG55xJWsx9DoZU8G
cBaeOQy5vyyzEasgCwqYUQ04s1PCRBPuRVZiB3DR82IZSUiB4xyZ0X7vW5HuUYn5/OFuXi8POs7T
7JDA6MWi7zRhS9OZ53I6NiRRv0PhCd+dxsCSwxcrxpDOm1X7Xzg74FI0aBeaVahtKIAePf7kOiaI
TX9XpGnvoXdn5eWIc6U8DvRLCSCamAlsjRskV7SYOrOljwKN37Ho1wFWomtfPc4cX2ua5EsXHAn5
6abbSExjfiycwbh7dnPyS9IW+cB2cmAork3vMdl109AWxABJSvmF/pa9B2Lm4MRoUzckuzdo9LNg
U6yupRU21tojkK9c07qgCyhTv/lTF/ZfSZd/GRn7k3r56n8bq+SkR/21gvnyQ78Wf9Uv0yn7nxBM
pf4QtpBB8B+18Sna9U9CibL/sH30ECGSA9S2lFj/V78s7T9cFzkiM7YfyuaT+eU/wbLC/0O6Stoo
J6WQwgXz81/ol/kqPyvr/uP8RqP4SXuZkQgTmzFrD0HhtTdd2fRXDErKY0traespy7qxBfGDcMmG
kqM2djFer7az9lkc9Lc1QIh1Y58OTm0ZoeSYwV5I0X8vyxQevTfnbyNmxoPKA8Iu4iwbPgqOsVvb
EIRUY2/ZAAYZd2UQAmHw3eSuibLuMqkHzulJhQcKERRnkn6cgKtF8d2C5GdL2qv9wQA03GTu3LIG
2nnAVp7mN6FdongZRvt+0cBaV1kaqdu8hEfm40x4HhDbHrOyKN4Wb8peuryfik1jNc3Op+bf0GVU
55ZDz3QV27n6IprIrL2uIsSAPelsnILg6NIOOLJTBbdooudLSfrREztcRHN7DBmeuK5TBYj2XLmb
mqb+QJ0x3TSChZODcmK9BCMZC6zykSbfZW6++PbgbVEreNcABdeqJj6GDrBzaUpvOjTRON8O2K6e
S+HFDylHRY/dL6S1GdogQNxELl9xjJrzsrSwWRW0t5+jIG8mWmAUmXnhmgsA4/rr5I3jilDv7rvs
G+sSnGz/LV+MfZF14UR2Gt00DjiY0mi9DM6xyRb1NPm5s2nR1Z3NNP1OGMwErNMccBpHQeC2Twxh
OPkLTznvDEfK91qU1XExBGLlnpb2KrOASC4D458KqwktKPjAHcjYbTt0d06lyr009zoOsavW2MOb
vH6aCudANk21pYwOV2lO9b/oPrslDOZGuyS8efeVRgSZYYHdzvNY7mkKo82IQxCJ+Q5PmHtIHHOJ
ZozNnrNAHIjwtk7B9kfZKDdW/T2W0tn/SI/kyEYzTPZb5HFv/twdnLDcW5DgN4HXovPJ640Yi9XQ
uzg0CVJpymI5gCiGdB1vxzR8HTMyJTJ1LWbfw25LuRU4EwZoclHtb7TzsNgo57vWw/ho+6pDNIMX
EmA8YTf8H/Ddq+RQeUC2+DSG5XjFASU/b5Vibvvm4/sLXWy9BklCMNL/1xOHAvHVY/Qp8nwBRmYd
0zzbB9Dvv4p58naqhLGD8Qf75AONklVh3/egbOsy+aJ75QPsj1Y5XL+uQmFNRXHj2ArndTlej5Lj
T2v6fdwVB5FU7w0msZWDYRYx5ZNfTUeazjRv04XQA+LeIEXb6KlgdTdWepYE6SauvReVxt8CJ7vq
29YfmDp+UEVeo2gB+kqaDf59k23cGayrO8GdDBasX2NhnVsmvigXei1d7vCjx+sgYdtCWPajInBO
GRpumd6iNbspGSw+NMCPaQGkOaa9bN85Mrr0SJKfHCQI6DoQi5CEE4TjpuhJq5a2B81ZZQft8CT6
LrgFk9KaYZyFlqHZ1T0jMo6o7hE51J1oqu998TBS861pjfXUpsx6JO+nOOVPpcZBi0Y6JJkz1PnW
jOjUwb3X8tbdBwA6rkd8utsEGdQyp2cqgG5gCmhzk8VPVxOSo0DtQqukcCyPeTDskhJ0QtrLu4qd
GdfkDeLK/0PamTTHrWzb+a84PMeNTHQJDPwGVShUFYs9KZLSBCFRFPq+x6/3B10/WyrRos9zxB3c
c6RDEF1i595rfasC+jmJu7lBiFIgNdpEc7BDcIcoo0mNa2UuX1VQCUquKne+gk7Bi0m6L+ElSWTZ
XjCZOWCepv86mdw0OWEEB24R7rWuSq4F3UlKSRAApwpQnDfAhIQ8IJh6acsiP5WDqEiBleLkRtxf
VCqv87gYX8mCiF+XyC3ejFwYt2HTmseYjrwfuKUFVxsUYzmOT1anATRCV3+wNPmUlXW2cSXDeZWs
0zyrp5Pgjs3Fwm4yZWNT1pRspv3DmYxTw1hn27ShuV0cUe5QQX3JHDRBc1F5prZMJyBz4UVBwbVD
agResmuvmZ6SnpkP5mPlVv2dDua+KFR1G0/D1z6R6W1hOIQUDQIZCaPnm2DlIAdwg1+ZE6/hL4gu
rt2EVzUNdNrSXQQDEO7OzDBdI8dymgvSzcNkRoHaPhIXTB8zlHd5KF8Xc+ngi2CVtiJbfyTfdPDy
EiM4VPNlYjlLp0sakNEpiBb10k31Q52LUW5K1QVfhYJEgr663jL33E9hcklWzRhs+HywpNK89dvF
4ZvjyuyQpxMhPIRjOAE0KRnSjvEYna9i5AhHAPwfu/lW2YU6WDSdTt1gLscic8ZrVWpAdvm4o5A1
kQmhgYLH5JlxT4BCOvbkpKc8Z01zhXay4wcNzL4z4fcM8Dw3qS2mZP2aHXBpkBB73XcvGU6+b2UD
EThJTbkj9SDY0R6wdqv+Ryo0kNEqYORW5HyMi3GbQEf1CXo5cBO59em8K9fWRTNxoqsVftlIBuS1
g46LDI6l8AQR9Yh1Rvc5iVLDYTQBQ7p243FTOBq5QYQY0CMqmnLLUMtF6dqshfQt2TmA9t3wqjCD
LXrwYh+1GpEznYWaJSnIpGh90jFeGri242T+cEg53fDrow2zAUGby/CJdPo1zK4m0QWkOe0GizS6
zNZQeDcXlaERHUIxdkKaPGxmQqiRpDC2bUjHO8CR9kYt/5yWdeCX+ndNdcMuD92vEw0H0y6sYwlp
fjP147c8xVZYKrXNDeZVUza+DdNY0VzGlMjygvRlZPUbTAGtnUyPg4GcZZMy0bcVYVzpuHVp9QEH
0zyTxnFr66nPNguLPbGaaBTFxZK5XhRnx6IansDe0nKsi+tFKgBt1Ayo59GuRovxQxHMxNg08wpj
vDA08+CmCTTOYtNNcJWqZaqxx4hXlSJYiGcaqMo1yffl/8gReKUy2h+zsK+n6ca2ms9DbtxOZjjv
SxjPFwNTGQASG7br+RtCLBKTHOJ+UEeVYf2FIgdg06ov7Mnu3LtOJb3FGK/6wUqBnp+IbEO9V0+M
IKLqpObHIC0C5tItKUj1VWsbw0s89Adjupc92oc+eI3qQL8MJdurycEnRaQciM+t2XbXhRb5bNe2
YTb4bQdhtegBpxSEjlr5qpo4zvqt05tX4OqOorXFaid3N9wWzyJ1izaHc22a9trjAAZiLHeWHV7O
cXndZup2AHqGeME8DKzRB+Ryz4vGHtuZOqYc7ZUT23Jg2hWqCwICVj5RdBzyeIODJLxQRfTUZhqN
icX5odNzypqHyInqbdGlL9WE6S2MgleX+KedyC/TkUHLlA3f0PbeMR5h857zsOIooL0POZ1Em8u6
Bl8kBJ52udxFgXWtMgjmQ4z8VUwvc+7EgBroIq6XydITUAy5VV+ZpgYu3X6gG/ZEmt3RAuJc13F2
b/TTj8lmhIQwBrJbqy3H0TGb70y7Tm2YGIgqik/06x5HhZ5H5O0lzyzThiV/cdwY0VA1AhZd+T+i
Tun1QY/oggWRvLXcOjZ0OtjlgAczFCauRi4rI9bPCoF0OzTbEDDDqo/UNxITAeONQgvA4kdkoEID
3KVFcj0W4GIqilr0G/dEmB0gkjLldR7x41JpSDt66GV6AEs8UWNAWCKvgm/kvO3j74lj3fYG8S0Y
y2HZ8zyviZT17F5KugsmZBhb9rd2mJ1S17qKlgqazRDKjcvU+1CtsCAv5HmbV44xETIFfW4ycDSa
CiTd0JgZNXNnTany3eE14a3yLYWqSZ+KaG/Ru20chl6mnN9Y+Jl2QILnbWU4f6HTVG/EciAlbwtX
1G91lywPKaoHa2YapKDRM/Y0LoSlIFpX5clViGqy5F7np5GPlh0yGq6b0TklmnhsKHn02vhWDw07
hc66GVoWUWSHW9rWN4GVUuEm5SXfpEsRkP8w0crD+XERsog7TrkvhTxgfIi2oAduhLyJHf3Y2vNd
kcCkZdwYtJte52UF6k0pV50CpT2YqIZ3bRt90dr8KlkYKSDQwhS+sbSYdbqpHm34sjVKE7e4HsbA
/hxMIKESwTZsGL/xwPIdnpsIa01Ks69vfT6gPyyQWERvRZcomJHM6eG1NhF55ogXiins445jeQlx
rl7gCkgdTfGgYnWNmUeyrJbp02Bj/uxNua5JzJlHmpQbu9SPxTD7ZaHVR7f53oB19mbJrY6j5UHx
bcFV86RBSYDLbh7y7NGYKgrXTCsxnvBlsat2G6QZsIJUj7wxtIi9d3TntUjj6Utv45nQLmKtmzzD
DndLblwyqUYQ2w34OjCvse+tKYA6M/OihGQB1dEtT8tPGizF0da/p72WshYMy9FIAW/V5r6owk9F
u5Yhbu27bdcdkZ4n246UdK9tugccFRGvGOIowmt0P7HtO8JnEuBo3Q35y6+KLAolF8biCAjA6kZk
i13IRg/JPBIouxyKZY0IET+KgQgg9o5z5sGJfGlqijRDLy9h1rxNIFSumWAj6dKLbzN/BVtR5g1D
AD4RUrzmypeB3GnA2rK9l2E8HSdsaxuzZY8QZ6vZJ3W/xK6t78opHG5zJ1/unIhHSpIrS/KBSaWI
GkfBPCJV5j6Wpom4CC9DNRSXBvOn41D1jacV2re8j74vdQRIIMWtQnQQjUgXHandvKiyal6KUd3k
iOE89hGVF3Yup1Gle1tml0LhprGtpNvkuenck139iHxkPhB7jCHUck7Ejb4RI79GmzXTyTAQKgdG
q6994HAPzIfZ53RhjOKeO5/vbMuKd8R9ofCie1n2neOJVjAycoL8quvWnE99hLVAgwDxqPLsWD9m
NMELEmA9GhsPLeNf6NVyT2pKikx8ONVBfoCN+Ig9rdpPddztsRgJwtrU3UIlkAzma8tkIXRvyGna
hr3zGiYscW5HqnziEFzcmExiaAqIsDiMrn6bo3roZ0pq3HNMzEt+FIDWEO1kyWAHZvue/NpTnSDw
bCI8SHkiUVczyR5HJB16qMGnmaEOdongRdXVDifCNmEAOkfu4sXK6r2FhvthAbxc1IptJ0wdIsbK
TTx0zW7WTGMzDLEkgd3+0SugdRbBMtoQ3phizXkkE4H0lB1ia+ZiNbIZxzqOEgF9hN3HgxPxmaX2
mgDWh0xHaYjh3lNr3rvejNieGqKaAv2l0Kfbvh7TnT2O7SVskQsg7d/i0XnrSyLMFhRBW3SFuU9x
ficLqW9V4lBsWBSZfFd9clv6O7I4nuVgfHIivrpgT/c1ssyot/ZCUlt1aMm7LPfdyXxEuLjTK8Az
I/RvrY6OWhzfmnr7rcvTT0laMzUrb+mWkcubOuD6iviRNJ67Rq9/ENGwPinBvBV441hkSXkOMQUi
urtkavYjVXZJNoJ2b2jJragWnvQcXrxFZC7Onmiz8O1LeXrMKOC9XbRvjP1DThBROURxPE+MHF9b
3AUegg0/ZOCKcM/1xWJelXO0q8PGh430I5GxP3bQ4+Q0fAqbYZ/ildtUtFcQsLA7qWa8w7H+LXP4
EgxVy99sIbomQr/JaXrvq1qIYzahhtkIU4vu7GzpvdmlfmDj5IXD8sJvvDWG/D7Pa5B/SELqvLkJ
oqq4MLq4fh4M2B6ydWgCdVA1nOV2nssW5pT9ACP3U7LokzfHFAF6ZD1V08TGY1ZM32j69Gn9gM5y
FwXxS2En0z5v7MdGqiv8WVcJ8/Olyq8y65OpLMcjq/A5bvRjqs1vxDFftlpzE3UpEjpV+wZzTvYX
fbfTNPMzqkwPegCIfq6HjYy9YqHf4RbwVF7toAgfdQscQmIIHnRjl0MXoL4kNXwMgwu7qlFS2lgQ
OyWS52ZdXGxzE1jWc4xnQg5p5CutOuJjvGxt5GxOfD84FeLhIMLJtw7+ROL3Znqq6+Fa9tIfZX3X
h/0VW9jyOg3HG5gI7DjGALp9mF7SF+C6FqfGzFrfhZBWL6MvMvd2yFh3+HZula6hxq6AsViivO41
58atdYafU3oTmGa8Zwx4IJHIz0yatXyfUoFQdimeTSa/vj3IykPETMOlw5+byhQembgL2SMYSUPE
0xiM+4qMZF7uUDxM7XNvF4f4p5jT3fZWiHmX3s/sTmvM6ysNMbAwotv1kVS3pIIQc1Fae4mrJtED
h4E1hQqPOmjsG3dJThreWNwxN2w8L3ISuAPo/lEqH8kEakkb0Z4iMkyIayesopif+zA+6JZODVA9
2EqrPVU+uymVtkDZ1jazcRinB+FS+TTs/fsgxvMmZz8Rffslk/KLJojziNAmaEFzQfd0zTvF5N30
hsc/3OIMwTsbzY/ZON+gmb7glQK8lX4aBtTIoxqfipih2NzAUZtLJlfOdbkgcrEJZA2WSt7NDGXZ
X81bi3xbXgovBqgHz/wpYE9AArZ2MJLqliSol6SiapOq6fc6mZ6o9IPqpDf1KY1o81nmTWwZD4L0
KKd3bmpyoQhU8KYke1M9TS7akelW0iMDOndh6OteufnCYA7ZPfatRId/HO6FPl+TG8oqQKoXA7PF
q3W20I1OaR+SyUSyZU2iobEh6R4a3RhfK4O9X07GZ962cHnqLXb7C6ZdM47Y7Dgk8lVE2pPRFWJL
vtAaQea+xYhv8F7wfIuBtW4gjey+J4wPZVhXPdNbNJIScMfITiakOo/Qc9az9VkN3eeMzZKXiTG9
DCYwbGJpwLi5zcFKxwsbpZUf67k3NyVl1rAgS2qNQ9k8mFZ3IePsx1j20SdbAJI0LdUcyFKJ6ei6
w12x6JQ+SM+YndbNjiCfce/mbFaJjCRlVsEdytJLeKSHQr0gMkt3MxlKbMZfQfPtFpPmGa4efOwD
Azkqpab65FjBZ6Qd0qP/AqLuq5uFj2KYLp0h8PPlPgN7ataWJwbnR0ilbjKZQEz7Rc+a10JUfrTE
O/Rlu9TSntHUHm3d3i0jGWDod8l7PC5F8n3m3s4W5UoXPUBf1NjnMUo8kU91p4ts2nS2cdk7IS5n
jGmqPSQCn0wn4VQB9Sg3bUI7NbaH+STi0LyK8e5tm4i74NKYmp8Svda3NKxHvrzubbkkj0uT3TIf
obx1GArgRt4RukOEUgLadxrDR7uhDe24rCnrbFPwwHm1qe/7IvraiZQyNvABaRu+bZjEETUjcxR5
m04EHWlmZeBBakc/JlF8g8iz9Gdamrt6vtJj53Wq7hs0a4gm+XWIcXrl682WkJAuZDQ8unoUXned
tkkt9bUbJerC0fKVSHcjiRmuaqlLYPahrtk7pmVso1JctzxZrT09sIG7Qbo888e2fWmBO3MxsuBu
aXwcx+GlRbaJ10zal75JrwYUsIRhfqekfHIYSO1SXPvwEaOCdCqpgH7qwQ5F+EWUrz3Qxt7ERmB7
IS7mjWRAELtvusPapKLkgMHgzp7gc+qDtLxSEwed7jdt4uZHR6+DfGtSPc24OBWMXKasJ8uq1O/K
JY4P7PirkxtTotGIpsLle0kivVvtBvDYDVvtbSuFjV4qIOp0sA+kFfml0G6rHlNN2Qb0VydxiALd
9gFYbJtY/2L0vDiLoXlM8E9WbVlIM1dDiex4+3CNUrfMtiauBstqD7mZ0M9JFvuxQGdebuPFqW4n
g+CxmQ7PF6XL+aoJivKrhcKJucAUInBrpSRLwM47ClJEA16bTg4KyeREi+hunEdXePhT7NUKN9mP
WSWGDqhRXl2NGOsYDIpg6PxCmvWRdYfmAVpbfAPfEMXXW6wft25fIoK1k1d4O5elVP6UkIc7pcuV
1Mx2g5bKax27ul5oF3yrq6C4nbIk5PXE3xqaA437HmPnluguM0f4myX7ChEgu3m9+ZqQgrRq8iPI
mwIllY+8T/dKTN8X0OASxQYGx0dW2fV+IKoFT0gvHqLIMPd2PQu/WEqJoy4x3O+VTDRGNzSumy5x
AKiG8S5j47ULVF9DzyaUiDJD7jBtxliPpXMdgWfwqhGT+Ma06hlJRdW8zTEj0Nlqup3q+R0xioty
My1jd7DYR1yMWZji14jFvSLOL93i8IGKsBRs/ajsA9DLfaujZop7HJeL3X8L7To72ipl00yO75as
4l1gVWz+cYhvKpJ9t2U+j5dc0c53+B7rvpYsxUS44hQeOuocfRvoDSoV2vWorBZlk69bZM20F1ac
38zG5FwG2LcBnFay+TGFNUYAVfHKuKNKPuHohH6As4xukZCaeu6xOe7atCoP+N7ZXi+paxxRcQwA
b6mtkJdrfImsqIihSbamvKzD1QYw4KSbgzDzdZK4vqRLrn3X5IrsRu5q+0Yjw2MgMZxZHA6sRE9i
pMET+zWcJn5aShyPVUWLz6QWuDZdN/3zhH39zkRW4gUEWfkdr0i6SYBrEJWDFSKkEXRIp/yzgw3h
UZJrtzdcdhl8r4LLZa6na4d65pYexnxMyin3DdmEO5mZdBmsyjzaRh/dj3SxgDtO6U6ktKCGjE08
gcilOd6w12Es53RFQ/Hexs1ylD3mlk3E2/+tiRJ13c79dGuVmnvvGGzYt4CotSuD3s6umuKZ7ITE
jT93eNivEC1lNyNBUCc5us1n1w2QYqU4PpNDSVV8SY+9DVAVxVr7GatPt12GiaqyREj3IySCYV+F
Gnm8YcEcEJd6KCdmTclAUyQE3qAXpwz19GaN+o69PO2wLy5jjy7NQih9ywJi06NJa+dat1EkYsnD
xuCpimn2OJS27uv0L/aLqQX3otLuA+b3xUZzWBYDKNfEI7vT00LK4rNDL3dXA1GArz+Ex7pKp6vG
KY297nzJkdnubQjhqHI66T7Ei0G+lW5Uu0UnKHVndXF0h+uUiGy37EzEp02e7nuW+PsAEMvt3MV2
uedtD0LkzSNbwRFWBJF542gDwigG95hhUznVRoT/uu+bGnWfQ0fGd9ruVrezgPj3Prpy2EaSJaqh
fBxyMDcGOb7Zd/5dZbwihSYwcIjKZt/kxUyTwyUKcZOMGQIHMXaPoaErg5nsaD31bK6ea1uNNDcU
pEz4IhPi1rY7EpEpLks46196rbVoidA/x9m/zJ4TyQCxtmvsypQuPp1qqgiRhF9zs0/v0brCfKb6
RjvtZuZLPYXhBlAF6Lii6O9qVZsHw8HpkhbT9NTW0YMjRHSXhEOIfqyh48n6qT4jGAhHfzRtk4lg
gW5zsAtxqzVLrz3Mzaiu1ag+m1kt3nBNUf+0I5M+y2SCghSA/VoDRW07KtxJ6WRXpMETRPy4GNHy
CaCIb7fT2nObPzGvdB+G2BR0mzW6wvCIGPNhg9JisjW3U5GMi9dOiCFcyzDvAblozzF2+t2YYS6y
nG7tUiWEbuaGPT9zufPL0XRp6GlakJ4EG1/0Z7RxCrtuVshudDm3SxCx1TKNzyJy3OeFMcPeWune
Ce2pcFAh/l1lPfduru6QaAh1dCOu6QbbLTayqRsfsYNaFwOKlx2hYOxliJsjT8w1k0ej7Ols18xs
Y2MVRKPQ9pOE8VCbE4e10dSEQ6tOcw/FC99wMopuMn1oT3OaBXetPraPcxTSDc06IMbRLJjj6UD3
valaSnpHSGNWYhx7KgIJcYsOznWV6sBupqIkGbUCFz1skW+60ybkeblqANc3h5kZY7qxyX67XWab
1mmgKvNqXgyEgFoxk4Mg1CJ3RVWx27ANu2WzMJmX7POQq9XFHa1tDEwEarOW9yApSiOgE9jOgcHa
xwRFNfX4jfBLzNnRNNyU6P02dmBXN1YJRkkrcCJ6rMwzYZ2yUo9DmTGld5Ud4wjmw/KV1FZV7ozV
2FDmLf1WLczwPLayRiku+B4ZQxzjFcvK9Hl2Gpc0EPQqV3MzDF+tVOp3SSaZW6XSMX2bB+Yl+Tlq
Mywn3IX4q2+okkhl1s0ec63uNsIzeMT2S4VGQNfc6BrMHZwK4ngvZlSnP2wGVJuxVMutbon2EtpC
eBRUpzvDMjDy/xSL/SPd3OPHyM/9W3n9NX9rz7mg63FeS0ThcRh17X/8/OPwrVwTtX77h91PvOZd
/9bM929tn3X/qRtb/+b/6x/+t7efP+Vxrt7+x39/5VHu1p9GnFXxm/5tVZP93/Vyx+brn3/937hP
2/iXATLPUrgdHQeVG3C5f8vlTPNfAhmdYEthgPWUCjLa/8J9Gu6/FIpngoOA4a3/OXS4/5TLWf8S
9FnAm5ni3//ZP5HL/a6VUwbzFZtRiNQBZAIPPecVgpNRDKKgaeW4HsHQtXp8ihLSxg+TgzsaxE1Z
qQN5mR2mjl+u0DsM0DMu3M9Ds16a0D8pTHjBf+fCFZRncYqLa4fvPqELnsyPozm0W8opYgD+fqzz
07RpTLF30IFhuOwSLa70r1T7IW8lBmh7ZnvOFqdtje8x0T9wM0L7GVVsdU3o7fjPQIbGz2OiuNcN
LHWGMM/kiBbF9VTmik+bOeMZAPP9pnV45bQq1a7TurrHtmJ+cMz1Z/4CHf15TF1Jaeos9XDwzkCG
WKWUIKyYjXkVYhAMusS4gSxDrq5GKM5Dji7lAw72e0cERytdxWhOSf3sLo58eWDqlbMHhjo9GaJO
TrYCiiZqY3wSWtvv/34n3zkecY/YC5XgcXXU2fHo2LYOwvbZa4zwFOH7coaIdAk7jI+GwLD896O9
89y4FpRa9NqAS63zoDD8v20McGb2RIrUvZzmG6llVzF5OxukEJQc0cPfD3jG2FxvoMszaiJXclHQ
qjOm80yQAbntKdmtuv2pHRCHW4SofHAN3zuILVDjupDDXAiUv78Nuja5lFfN7C0UqQCdxhJN0FI6
zgcwxj+vnuKZQIRuCWm6pjg7mTqlpW4btInCsVm6vd3kQ3xjMK8M/V5zlUt/A6vOaUnafLK8v1/I
82OzrJowkaVi9bSwyq7X4BcKpJ4neVFHzcI8D7/1EFbdJxkNwg/4ArODZAu8FFzoD9aZ8yu7HhV6
M2uzLddnFAH0r0dd0iVQxMQyRJoIBvJMKoYG/6QMF//vp/fHgVjJWLuVbgP850TPLm2n2U2JYmqh
NZ8QmxdFxd1K4fsA3fneUShBAWJRIvH0ry/jLxdRAUwDhR4JD93x/CUlAt7xMIlI+x++ZgoeMM1s
W+q80euBfj8O8MWKkR/UVau30+8ma+pOWDK/EXbenwq+JEhTaZt9cLPOYskUT4U0LHZQfEcdSxBL
8PthnT7IwjaBFGrr+4pgNifdqXZaJ8qHVsPgkrg7mvR7QRX697v3x8OJZJn7Zzl4JO31Hfn9wOCJ
Wk1L29mrlRFejinNKqQYxIE4xQCkzSypjrtZdrd/P+z5F1eZrg6Y2DCpKhyE+meHVYU7jNC/Bba8
ZrZ3ZmMs4EWTgA3/NsNrE3/Ae/7j8eF4FmZQU4EsFyw1v59mXjajqANNeCE7Ti+zyxI0BCKSv5/V
+RdBWRgLHCWxECjJgc7PapC8005GtymerRN2r/m2mYtlrwltoi8ZLx988f64ihwPyjoEDwXAndf8
97PCK1eO0xI5nhG57W5p8MnTGR1j/IuQqOIPHpU/riFHozQUhr0WavI8lLc3p7yLSXf1WhrDx6Zz
Agz2U/NBfMR752TrXDvWSgNqNeXmry86tITI0hZgXIhxFZ38snw1Idy1pBNqH4WDvX8sA8gz20xF
V+D3Y3UTfjkrs5VHqA7Ej7GNryxbjy/o28wfPPDvXjzaDubKBKaYPjutUBHQbi9cPD1MqhN0thah
XN7+01VyvUW8VNKmEDKFo/9+QjozWJq9qePlaigfB1T9TNOS4oNb9N5j/utRzs7Fzo26JRGSo9i6
dgoTLtZMGw6SeQhuTouyT39/rc4y5Fgdf56WYrFdNxrEDv9+Wo1mBgPrF2MEuxs/VXguH8awJD6c
gZMvEybB/KnuO2krLhoDHVGK1d1bGL2QHWD5IhzSD5I71yP+Wt3+/I2owzBvr4+OPPvogVZTas55
clQ75D72luYSlbLy27HAICj672Js9Ke/X4b1bf7jmJZkZ8S3aVXp/34V+pwuON1U8BeYl2h0Wct+
ZTvsM9XDxjQITA368QpgpDr8/cDvviYWxigYLrrOB+P3A0dNMCsNNYdn1INxQM617GLwcVsoXeqD
XcO6Dv95jv/nUGfrtFMscMYXzhGOxnQZRfJeX/NRI3CSG4TqB0iKy0Mda7qPlbr84Ka++45CuLHZ
79rCOQ+cKCHkTKPGTW0SIJyYE4393LqF91+5mv/7KM5ZyVuHRMSPA8mmizFMJ/SrOHlQ627pZjcf
FDPvntC6ZLMiEDlhnF3NbBm1msqJG6dD1i6UKr+QPvHRRuHd59K22CewbedlPXsXtB6jU5hw2SbL
Li5cY1EXQzCGz1iCza8l+L8L9vPWnrGQ/sGlfP/IDkMtafNGOmcLUYRmYqTduSpXUjzkUV1idALd
5cPeiC6mGmGubccLIrAhff37XXzv0lLyUiTySrjW+V1cYnrsI3w6LzNi9bAUJhNzfQo/WPnee/N+
PcrZpZ1VOwqjXRRhOFCXAnj821q2jR9Pbv9BNNJHJ3T26ehy+rF0vpVXqKE9JnVCU7XrzQ9qiPc+
HRCtTDoRLqkK9vrnv5bxhWjLSueEZjz4HpaugS4tFZlUA2ISosk/yhB/9wr+csCzT4cwGsHMQkfA
Y2fZa4GeHE9KFj+1GDX+C28b7SuHTgB5EcbPGOBfzg2GHsMFl8/i0DTGq2qG+dgQZPnBJ/69E6Kb
oujG8ZVHZfX7FayhvtWhxTudmquQWcjghPco90vu3u7vz/i7h1qTfEw25uAMzx6JJhJhVJXklNSQ
flGuauV31Vv5Af5190El+97T59C6QXhKLfvHc5GRKtmwKVBeZ5hyKwhm2OUa8oe/n9D7R6GLLHCM
GhSxv187x03x/Ta4JmwUqb6EZ3Y545c9/v8d5WxVmtOWfYzGHZqbhFU+HLQdw+b8v3QUwnxoJ5ps
ic+fAyQk2LFY+8oaIDS5m+j60yT+4BF474q5WPcth9ahwab49ytGRDqGLCb0gI8dcFF4qFjbjY+6
M+88aDRd+eqSzwFn3j47SqvDCklGDCsQfFChNpOErRAwnfctFJ3uB+/pn0dbm0CCza6BtYgNy+/n
BGUq7dMAoxdwVRH7AFztmipyFBo8eZzJH5Q0f15Cy3TxRgheWMviVv1+OIn8ZmYCqHtak0ufUqpB
CoYy8+8P3TsnZREmRDkquYR8iX8/Cvw4nUAugaaiqzNomqoyAKg34cq9cFLSOP9+uD9PCtaRQZ+C
ZprFCnG2jjOTpaQg48IrIbV+p8E1YyMppvGjdszP3/v3gtA2qCpcxgKOSR/rrPasUFvj/8CLsAyI
S74FRW3XaicVyJBj6s4dWYZOaxrpM1RAU+1R8kB0GnK9wXyiQ9NDozrwJ/c0vfXYL9mco/OXqXA3
JboFwh94TIrcDwSsql3QQrjdDoNsjP3fr9eft8dWhoP/0CFgh2rlrOgDY5SWXWOwX0BOpHylrNVw
Zph17E9pUd7//WjnX1lHsg2kqapYTk1e37MnnDu2sO+xcEpb9K5QiGopA+eozHBu28r1SmcKkn/4
VnFMV3cMEG1ScdDzDlbfMsfKCtP13HZxnVM14ginlYTQGm5MARD076d4/gA6tFNN2zVsg24OPaSz
pdxyIT27yHVp6ESKRoSwzc/4o/UPVtk/r6QjJOUKD59LW06eHUZziiYpuyjwtEzVCQyeSr3NeaKT
DRCQupD2xNz/0xNzXGf9H994ehLnOfZ0gkd6xXrAizw2B3IlkiPIJeeDy7e+PqwIv75ZbOf48Rh0
Vvgp6+DZK9w2YwtQKSp3o54V6dcMrF59UA7Fy32sLygJw1pM6N/moH+JErx7EcPpm6zJyV0ejAnN
IYZHkn/BjUIEKKPuoU7S4OsCNSHeNhruaVbD8mVJw5MbyscCYdNBkirgbMwkgPY15m5wLXMqc9te
zfLCyNSmo/NCGEbd7ap4SR5g2bb3GpGziJRk1IQnMJVM0VEENd5EbRUdEO8wqEulnK8L1Vg5ms04
f7S6ftwbQWweRcbyt4tVYj0PIfAsYlrma02v3ypoYvB4ejBE5M/I7zletc0o2+SLnN32VLUrqEyT
fFa1solwwMW5r4yi9wJ+E5h2AfZpa/6WTgUUh96cuweghvgI3GEuyBEnNAeAdY0iYVOOJqI0OOxh
tSdwBueSWHKMC9UywAPMHCy8cWcuB5uE6lPdaYjuMkNl20gzwVuBQL3O2zLZ4QVptuh3Kh0tdC1I
AoP/cGVAgfVn08SVSAJsDtDKzEWyM1vwe7EWtFdzmBvJ1k0L8VkFw/SUmHREUl3H12i1KB0q1B0+
8mzjzdQHHeSmpqEsi3psbU1ZAccO9Y7EJ+rdpw7OESBOiYhuMxaQvK6jZLWxWKOGBzEP6UT6gZ2D
S3LiyFLPhpFhvy3dWjyNpalexmi0EI1pECG8CijgV3yKNTevLcIfWSeLU8st7h81mZXdioTFMMek
q2TEGG5sp4WdRThNNb6RgBHJ2zbkP0T4oNs3apZucMGPbWlOLikJDVCE9MpnfsV4LBm7TF7VCDSH
3Zw11QF9G7yMGnYeKQhAmjcQ9aR9CrFUDReyjIbqpmbRsfYqt2LxfegJiPQLt1bPKSixi0YnOGOH
LjhfIynuZYR4Cw16+wKvWiHTBEAKLr5MKmMXdouZ4feBeLTILr2dK1KAwYZFJJqQPHU1ajrZDAo1
D1gG3LJ3TStsEPuisuHFFi1cLrRiIbTaYgTcBN1yxlZA0PdoteEmsXGuDD6Qt//J3Zk016m0W/qv
VNScLyBJIBnUZPd7q7GsxpI9IWTLpu8haX79ffCJuGVtuaQ4d1jj4yM2kGTzvms9KyJCNQVZcATV
F+W7Ivaz67CcU3OVwmclTKhuq+uu5WLrwS1j3FilwrOOIgdjVMm6O10lVZza+W3JMYZayxgG6fiA
XdXiOyJFu10nmVLuGr/JFN2yQPbJToiB2F6SZarkFgMqODlckohCwFbITJf4IeDgXIdda8T9msch
ujUcXrC5M+lrzgpXRSpXPSlPX+pBwRf1Wt8IvxUmkNKDFxJLv8OqZRinUnXtJ8OdfGNjMS+1MGPD
yYxoeVYA82IzpmeivXbWGx+2FMgVfOL8YZLUkEuTT+Ntyb2ajI3NHM+nliKCXMXKFDvJt9pvSChP
yl0xocBVmi+JEK1svgl9SAE4rXRBn2nEaLG269B9AVbc2mvDwz6wKZjGrF0edSTdol4MiC0Kp7jY
2ubillUmiUjbqE3nL1iQkMAZtj/ZWy9OkIAN2Rh9wtVQEFbRFNWzTLH+OGMwxOTR1caEMraV7qrx
aMtH1ozdGAFdeiR80zNOKrbCl7Bh9QMkI2YSIiYSCdnPhJlPMkwy+BuvCebvQ5Ka9roqlP5KHk0K
yj5ZMtyMsg2f3TYaJGCF0KTdGqFzwPoVk4MBPzt6dBfmGijjYTC2tPiNmAApOe4HB/bxmvgUW6JI
LgF3NLO5xC3Y9XQxdTNipCZcrCS+B1F2W5mt7a5Jz8kFoLROjckmdsfEO3qDNbhXrO3UaBkDuXUy
S0ulOzBD3mWKicBf+51BJDsuonHYSDmKxyiEVrDv7HictxioExfbl55+mYgl8H8rJIw7HYXupQ8Y
pQQ0X5lia8OCuRF1NcVrq5lBVcRd5P3CwOxfs3WyYdrEvfMVH8lsnuyumWl6jYmfHGTVapgFJUne
QAul9bMaYj1vJZxrDAmFy00NE5o8OYUeImnP6h4JG1cxsx4AjkPH0vGZXAXckbKce/Tkc4Y23wk8
H4hCHaDjpW/zYqSl50KpHwaya+quJSqgDuJqb5UTzOKs99wfDLIu3CjWYWtrQcWMVhXYtwYFWtJK
nF0SiXWkGxuedpI4u6g2MO7XQzm+lGXCHKTA70Bgy7ym20FoiZJNEY6Dtyatk1xHGkQ+PjnRIl5T
MmE/SkBO/83mLwr0BQExRrY3kjsUNa3x1Wyk/W3IoL1udJ7bT8CO0gWt0Kbp3qLBfGgxhNgrqwaU
vAKi5/mwNgXmbycJs01cNcHP2ljIuZ6D9AvaHlJs+BGIrnYphQ6xyt24J14sg/4GYYNaBpW7ttyi
RczUGsooWUhFFI72pjWm9KGL58zcNLkNn8izh7rHazCM3wl06fNrV0T9QzCncY91Kxq+SW9OL9Mu
M8VKxhXjoyvC/CdON2bUCpCC/7lEI5esVWwUsOOmlpwFOOmwAOx2YeqUJuEuZMHUvEAfx6e95BV6
xr6cglxv7SKpi/2Er6DcESwAEqLCpwQOl8AFfEFjZsIZpof+wwHHQgqEV8LmqIqikiswKrN/iswJ
E346oFpe84nF8RomdE9CIILIZp1pO8JxDegzgVBkldeRxhyNFcowfLYQcehzmvCd6UAAnLkrG+LC
1mB6mv5JBMz0GHtTiySZdnDEc9BPCcp4vJQpTu6Zhv2qjKJq2uLBHwoyQzK7/jzXDtz5rd2WUfJ9
SRYoX7rRcAPKj17cZ3s5uHpuHzhTZnN5PXgdpuod8nkQ/3gnQ5kUn7GdDiLYaacD47sNxgZQESwO
q6Hygp7SIXGE5wfBEgtm7RKY4xpum4EYGnX8EmeRSJ/w0wJNQezqDEs2lqglX1pD2AIZaNO0y4q4
CTZOl+LdjkOU0J8wTCcnEmZCLCPkzBAh2crsJ/N1B0y6bkhjqiIA9CBfKEOttF/DDiULM/rZJiFm
z1KAkjFztEw76czOvqDTkGEiomu76hCgOkROeeIKOqRgUdW80JXNxIdGv2IjhBIUgthuysPmq+Rv
G1sVVcae+A694Ag6fFto/ju2Bb2Tqm2Qj8PnjNwq9wIQofGkAT62Oxl6aDzxCM7DdsjTxvJ3deKM
0FmQJt+VpBdhmB1yDMK5oXq9y+YkPJk43otjX0K3QOyro3bDmlGpx6w0ULxXQEWfNVrAeU1SPKvf
7OvZJ5Irb+z10FMdXQ/zpO7gCBf1micIP2fR0ZNJOkagLm3cg/3Kjgsr2Sqh/duwnuprUbmJc2Hg
ELtANYPhhJ5j9HVKbftrkhRldJ9URVrD+JyTT9HYMmM1WK1PzQQzE3CBsvGr+lnClpFmF3yKkZhH
Qb2CBC0Lki7PW8liZ8pG3SDvzn5ZaU5EIv64HhWzN8OBrmwx4NJNvPE2w9T+nRlR3OeFNS1i+aAJ
97OdYCpBdeHScJ3dAWJwF/1aVBZyD2Wmf5mMFgKHAeZXbYJqqg5TQorHFh1c9ssvWfdhsjXog0Hb
6BtyjABOO6UV/EyES6rLULls3etpTn+OiuVsW0Z1c2nqeSrWvUFgKKe3DAIOSTDNqSAsAUNMa3vV
LmNF2GHWt6wNNDXcJNgyCGJMOfJA6YhT/US05GMwT9Bks/DZGexm2+bLjUsCkHxAX/2vDsX+CoMo
f5lU2U9k1cSfGtW/VJ0PDUBNydUYFtxA3DYqTFl4yvYm4lu/r4Yx/hXEjuiPEeDpjVocM24eNQ3z
EYr7NUshtgzq/zuaKkSppjic2QfM+fc+0/VjAlll5CAEDaNjd7SqkHJ60IxSSXZCXeDqb+eN2cTQ
EmA3YWkEIWJu2I9zlsH4RaZ3EtzmgzLxaEOEuVSBcYTtDuhhGq17aYbj5ZwCC226SV0pMDc7QVzZ
F6wXwQVxUda69QqgTb05GPckLBhfwY0Wd0PVG7gWG3nfiEF/1ionGifw429FlFMFgo09EFiQcHpd
XluzIXVrPkXs7/dxAC2aCct7BLk33OU+uIlAzPpaOoAUixpzI66yeOU6+f08Fgerr3IEK918KTQm
xaHhy4b6M81rbZY9Xg68aFol8jGus/hglXnyNLOCbKEP+GtJCNjaCUZ15RqUShibgphsI+C20Ljf
taR+YP/s5WmAx3GMqGBDkTUvuzm78Igw6zzyMNCokocZgD0sIkp9PnhTiFMYklEuiEeTIzZRYmO6
L8tRfJ0lKRwOmcBfiiIdCZEKTe/THMFJbkZ1MU6QZkCZF/z2NIYP4jYXgfRPsEytX5Nu6+Og4yc/
l9G1bRo5rmgTy3YMGmDMcFQCEq8vp8Yp7pUju9vJ6CZ3p2WQcWIdhHmQ4GGJF02uSBGxd3bqfdUc
N3HSm0faTOVj01PWhTuZbEVnqNUEKnnxCMcTbVfT/xrXiRft5IjRKvqdSZQ36jCHuM1IG46PCPbc
i4zc4l9KGfYhxcyCZF/EG59j9DyY3yBNG7eZnwYHEXbGRRJH8SGuKEesIiPGAjzC9e+c9kZmVnwf
x24LMaxPr6JxNI7UJcbD5FXMZXr62aPU2OUB4SPkePVP1KPyLSE8HRbONv0RpOF8IgPCuoSR/1yw
9+JkYZPPWEn8eXqKL4jCiZ+NMC/vkf2KU2E07bYOqDjgJ3Z5xhhBUcjWRK2wpczIHjQyIP1UnXYJ
h3rgwElwRIr1efYb/0JqZK8L+qohJLZgABfpIGBtaXdT0Zg94UAxTpVrnXQ2BEfC8lLI5s4XGdjG
zayscVW0sroAv28yHuexfASPjNPEFbdMGN5PArhYG9zQvoFP9auTuM65h2eOHyV+c2y438bMj7KV
VAm0ozRp78Scd6dsjpuDbQ432JdsvhsmVVJ+ggS1sWvfIMdg2yW74WuMzQCLHSfgEZP4BFyLkwjr
km2RfFKhhMb1GpbAFGUePFn2lC4xitTJ1lPfYrkRonP9VSGhrWRVzZIdE1vIDj1uRoxAZqvHNfu3
/jYqSnfDYdS61WFpjlt+vtOs/YKqwqYPevwkss4Mg3mrbm8JMmHXqppMXLjE6kDnHqT9VDl5OWOT
cMV3FNlYV6TfBrtUlgAj595NrvFjFv2K8hBxMwrnHP5q3hY4FaYIONtZ3ZHaO1Tqh8UUizckdJ39
hLkj22d6BDTlkZHE6bJNTSYQIgDsVQy1OVkPEdWeCJIhmE7GEKYLYzDlTuYRhWLwmcBt8qxJqnVc
2b11TAs19MRm8PCgJhLHg/ySTJmFNaDLjVuB0zLIXFTregabv0qVPX01iNUi7oWUbrHKjNB+JDPE
wk2eEz268D86QEWmM1wRBuWBIrFy/6UpDdCZXdfd4B4fWuKtJJBuzaz9Ay8vUAbWttzedY1fMzDR
2oWQNzzRbvGCyYeignUNaSiI0w2B7w0LE3vL6qqnjDKtCS5JCcLhSORv2ikjIDBp3faO+PKY8E/0
GN6K1bdjKNC3e87ElEg6kY1HitzQjQH62c6hIDaQjAnVKVTO547gkquutcB5FDSdgtUYJ8O171SW
wZwe9hSc3Lp68LqJunExt8GjdNKR9baZ4nAj2Yr9wqkMBKjMdfVc4nXLj6Mw0Q43QyC8K4NICOjx
XqeAE5VBiZpYpiw0opjYUhI848HqCOr6a6WBla3yiaqpr6kcrZhpeXoirCR4JbiuWKbBH9UbmEXq
SgMXvJ3rxSOZJ0HqUt1ppnHjjZzFN56MDfNIRBoxWpndDLsEW262nrDAJjsLsiCb3gJZ/waxx+jt
/UK5zQknvJlDnGrhBAbOV5vU6GjrZGGCq5sybIceOZtwJWP0mQ99HmJHypi3v7i1HfwME1YeHMt1
cavI3IsuBZu6ZMMh1oIE4WfqpaI1qbeh15kMQbhqt2Wgoe0aQpBqRposE6WBeRuIAMeth0wTR3Rk
ACYc+1ToRluUXmRwgeYBXTWEqcb03smGr5NgnHQHlVFfzWXDgcyHsbUEpeYED8VmgZRSUEAij6Yy
FafH3OvFfakg1P9KiG8GgkFYQHskPsO/Kqaw6u9gwchqb5R8UhxDwP06IBt5GDsVm2TfVkUJNII0
LhYQ09aOsyH3FE7MSGKawnk4GBcep5WXhAYO3I95EsXKapLChL+hvOsactqzNfoLDxHL3ScxTkyA
vWuC3MExXEBxlk533ZOYFW8iOwMVT4iXda97L/T2XU+s7gZJn4T7XqHQJb8ZZ9pKNxzJTjW5pIhW
62ioOndlBbJn9emqUT7AKXDTz03dFjVpB17pynUksmxm+5bRBVZwd37VU8bhh7DVMga3WAHdCPNq
AVKVTT89YAM1MlxpJLRRKfBSzjl0rm/KPsMsSDjiaK9qXwz1pgt7OWx9d8iCK2y5nrWiLOogtwlc
v4WglbaI15HSC5RZVTv0JGINMwazKen98gZCFkcyqR3CTvM5T6sbcCeNdWVORW7ybruSU0ne9Ca1
cTvt9y7ia46iQ81zCuww946j9mGVUpXojMeJ8qDe9AO7w51TokKDAYJpyPwyJkbkOLtxpCFw4cNT
Hk8UMnV307aIcbdM+ULfOS0B8g3pibbBm4Smnbj7ElBBfZ+Q25wzcnBrfw4m2wx/NaWZGycAsG11
UiNhOjsmlrq5G3wtUKYRjel/LyO7Ao9f4G3pQY7EkqhDh85QcWzZ5WLqKywXkh1fXlxfx9T8ynzl
V5G2SNjL6SJZq7Hqh9Jcd3NZTRb0Ssf91bVy/E44ka/XHMdGynTm1LqZPOmKoNAj5ZnOf8hsGl7M
ZDmQompd+IFbE2cT1gal8qy1WvfBH1N7/DS3huffxpmg+GPFsWZHBAZiCukNS5tzwOQ7qQMno0vz
J+rn2bA1ItkapOlYiWKvnRizk167Oaqqak+70iYowLGa9FAKqkVrQjRJyx6cgbg7zpbT6LLPK+g2
rShet2MLD9lJ6n0Vld60Nb3G8E5DEJArtLInuwogjWaUYr6ApRz6vVePmt02uBht3A4ijjCK4+cx
xgeExwRNwE3Ju5wAJ5ANw74NnNK/IdF3mi6C0o/DC5dDPoTHXst0Y9MpiDd1BaYvY23zh/RgZE1X
3dKdCsTOKVJHX2euKGnE+31dqVNKMjaVmr4tVPEJ0IpXP2M3ztXdlJl17rDcjUZV/dMW/lfuxP9P
qf4uTef/t0vx6jl7ntr4+ZWxcflf/nEqItD/DzJM5Tk0LhdXBMK3f5yKvv8fF3A/VhCcUL7Ao/Tf
TkXvP2hUMBF5ajHaWPyT/3Yqmv9BJIjnACOTg6UJdqH9b6yKZ9185bm0nX1sS2xgTY8/+VpskcLk
cAu4XXvZz9VBLYy6OXSp2wVBcvjjsdz804/9X9j6b8q46Nr/87//dimeAAJohAjCPve9FLUs3NZJ
WmrfvTywhDxZo2luJ1aZDxr4i0Lkj37w75sSSKOQEv2OUziTKERpVo7A9tu9KWf2Ypzo9kqT6+0R
6L4rLS1ujbmvLzPYPE8ZKK2H92/0t2T6zfWxT6AyQp3lmGcKljlvHVENZss8YIx3sw+nUi9Zk15q
Bw8AZpL9HNTJD52K5OT1LSgvEzMjq075QQfeOuuM//MkPH8ZdvBB3ohbat1TUhC8XtdyWnCSc9V9
Vm40UUF086PBuZOuOGk1FxHlHeK/ivyqIC0cAoK5VADIDdtUXdDdE9nNSkZdaWNSTP4yOSQqaBIW
PvC2nGkUlp+7CAUc31u0evze16PRGeF6JiOuNn9qAkp2uuwhyXfdGnqbdyq9dLp//1X9ZUwiULFR
4tGvRxR+NvzjFIRqF3LBfvYDEv0WH3hALTMwOuuDdyHk21HJB7YI3m3kom98X4gLhG/2DaPCDFhP
8o5dZGmaoG06NHVPnucRa5DQv1jZpFbNq7GZiaQGgse/ne3iE3G4el4hbiUGOQ3d8HGmrrMi4NDy
t06kgZZadidPbpJ2O+zPs03VYuyLLR21YEkcTmdSyG2vyT+4sbfP0MOQtDgaFjU/nuDXL63IYk2z
EApK2sYBBW5bgzVEOBFwIPlA67GofV5/WFzKtVGBExcPnulMRNwa2sfQzznFj7VxjY3HMVcWEfRU
yJX3ieBYkmsL7XwwnfzlBiFGuLw3tiKow8+UMxEkECwiSbfnOAB8M3MhM3ggziRBQ7v3x+ObMQLM
gHmLmRipu+8vi8WfouKiAZ8EA7bZT6M5nAgeR1ksS/uDN/a3q7gsLyaD3oTsvTzmP+S9FbUTsMiq
3oOjE/d+4JASOnCbH7wt6y/X4UYW0aW1GKDOTUmNRYk/qc16r8gRTY52Y6QvKFIm8F52o785k65e
gnTq5GbgyTekeiUUe/HMGjDqlri2q6QHoQRV1+nDbd2OxE69/7ytN+92WUZxvQjF2FXIeF4/Cp9y
HXOgVex7A6Eufp1i0SjJ7wl5FUDhNAoGBBhAeokty7U3kTNqeodUiWHj9r11AgkkMb2W9UVXhurf
uZNoZiCR8KlRAMywMaYuP/6P92TRoimNaCj2hiRuImna21JXl2rgU+9mYXwwzN8sW8vlFBsSGxkK
qplzD4Lfd1aOxrzYU5jcelblgPntH6TOvzTptFN+TzlGohhCkrhrZutibJzP77+O87fx+xd4uPJM
ZGNMx2dvw3Xi2Kxrt9hzlsq3rY9Jm36CSyBHa+3fv9T5UsOlWGT4xoSFxOGNXbvNaqqogoyZ2HXW
rqQHwqGTapRuLkQNpuf9q52vw0jvXMWWjceKb9o532aVjS7IxZmyPWkGeQvJcUTe1VuiJaoyr8n2
mdTBbJG2bRNBgfDfXxzgBW/UEYvY/myRU2rUEIerjFNPamy470lsEk+LkwCFs1UWTfpS9NbzgKvP
3Lx/7fMZmxvHVYKadxlbuJHPpppwCqQ2rTrbz7VyrsCuwwhUhv5ErA9MKIJ3vsTkX38wjN5cFIEw
cBusiZisXUQcr7+bwqJyyPlO7JMBwr5mUO9mhhVfTvEzSMmwWoWjM23fv9M3r5iLovf3UP1zvGIM
v75okHWIcell7EdgbpdNo+JD4/TiQJkhOYDXt/YJ4sQfQ0Ec7ftXXm7nz1WRqYt0MJgAGPPZ5nln
292hTvy5apXYpyMk0Jwv+JJ2tfjArfGXq0ibfaRn0gpTmPde35/IiTEfVWTvVdiirVtArQZ1ug+e
4rlBUnEzOO8X5TyiUQigZ48RDkUyuvQT9wZswt2gaH8bBYhZcsAyAgER+p36bKKtMRXVEbugddGK
rIf+2Zn73OwyUHcBhaH3n/By0VdP2PktLGV5gAjKaexsFBuTYeUFJBQoXXXL9FiGm2pEt5ma9fH9
K715ysvel8metR+NvThnHeAg72ldRmIfCa+8yIQZHe1k0h9sM95Mfq65bHqRo/t8nDQIX7/LOOfU
R4VP0NYvkPn5MXLzOA73TS/kodNe88H13twVzj2gPJL5j0Mw7vXX12O/U8cz+sF95RG64Fo1jpJq
Lv7tPMdVcO6xV4MAJDkdv75KoouQ3FQ321ODQjg0W+5l3eb0xhPlxie3DZuTDPFJbAIaWJv339vy
t1+NEK7NZMOZT+H8YD/x+tpsq/UwuGO2d1odkIfZwYfeJBYxXkFpD8cUEjBSTroF61hkQPuwhOc3
7/+Ety91WcmWiY8pG0XpMkH9sVugyTUz6VjZPmUn8llR4gVMTfemUWADh34QH3hM38yy3DKyfO4W
Fz0Dannpf1wvrlxl5KrM9nmsIZwKWi+1Fbl3KrWyXZak/mGEkH94/ybffIm/L+q5nKEYNdCaXl9U
eojbbCKz9pNqIebalXZY0frMWdvgyD94oucsC2Sgyy3+36udbcehePEzyjaD8O6DjyN303rpqRmu
O6OqvpSuh+KvjcbpKxvgZloPbl8lR/oj6Qd3/fbVCk4fOCAWrBS1n+W///GodZRDDBhJeKqAKeep
8tdk9YHLR0i3RX23ff8Zv/1al8+I0iZhAcJhQTu7mm2SnNdVwz6Ie29XwH/c97mlPvhi3pwOqMRL
PlicWB5OC3FuYStEkhqJNPS+A5ai1+gY/J2sJv19VGzGaTx7KSUIJ6kORJ+qeDOoIXomAiq4kK00
HoSFFB7C3IwuPTdTjg//9ilwmGVZxQCJMQh70Oun0PRZE0VRm+8JdqOvStwWdOPhI17Xm4+Isyzx
nOxGcdKwQTpbVWVNrIZZcZVOEdeO+ClagbQHNTV59bpr3C+W0VsfrGZv3q/HjG/6OKmxz9DkOHu/
Y90VQ1HF/R59SfMUB05x3Xq0b//l81uuAvuCPQlQHT7V188PgAGHFzH1e8Qk/tHxggDknnQ/2Pu8
fX7Wsulh1v/tnT43VTETkMZbmzRbDFSeBv1qTnKTuG5g357YXXSfZiCK/3ZoML+bnB+4Lyp84nw7
ECw9DqOkatRZVG/yrJjQa1vzBx/IX14Tp2YBFQXLncWp4fUDzNzYQJhmdHvaXTOBIiaiK1Kmvdv3
39ObGZUJDsTGYoLjO1TibEYddEimHfhF9gLEztCU7tc1md6LorrevX+pt3cEDQVsG/eiwLf5ZyuU
GslTFYFXwyJwiO6JHHfrlsaP/8FFkM1QTANOx5b19WPTaJQVGpB6P2hbbdUUBZd+GOgPjuZ/uxWm
h8XPt7Cpzt3fuD+QYCLH2ud+4h8izD37kfPmBweZt+/GpnGwnNxMeF98Ra/vJUocDcqFAkAW9OqC
onq67jm5Xfe6qT8YBm9vCP4bZ8MFlUYF4Ly0ZhHDHYWqKPex1UwXWZOO95Mxmx9sb5ep5dU2aelc
cCzjfC95fOdLC7FjNYU0T++zcMzxUCnjBwrO4ERqznAbq2L6YHpYRtTr6/FZMLcCxrHxKp5vCb0Q
lDa5tCycps73TdB4t04ZyIYmr9WejFH5p9xzF7VK3n+wPXr77l5d+s2pTExOAZV/IGiwinDrBEtS
JZmIEUDbzftD/u1TxSoLiwejPmXzN4MRuH7h5OEyUxAKcyna3PoWZv34Eya5JNsnxBPx/gXfzrow
MqBCWRxSmHfPD9jGUIoJ01FH8WR2T25DhxU1rO9tQZh3aNSIpMvoFG/fv+rvqejV26RMIx1MfvQI
JIzWs/ljEZtNU5Yj0Ypr2uVEhWVPWVroiyZFbLJOwjR6mmOkRAQOMK8dxs7GTUEnZiTnFnDdevTD
+dZBxNMjl4GOvQ1ijFkHO8epdjPhVlE7mZUNFqFSO89FNOnogyf3dtezFAjNpbMnlaQwcnZIKW3g
xYRL14fOcEijmEBKbu2MHi4Tbi5OMF3CRUob0QBAT90muwgj4Rcn0YGxcbVB0lnZ83dP3ZzQIq7x
+vUfjKbf6/8fjxn/OuWa3+y45dW+wSWOBuJSSZTo0dUV7TqyAIlYBHL50yUR+cUOiWcBY7P0/G3h
V+lm7hdkST1WRE53uM/rFccCg/RPIYLPMgpR2RIisuTpEvgtPnigtvrLhwZqeJmGqRsstt3Xk2Qc
yMIUhSj2UNhcnP1pQyyxFGn3UmPuBVxclUQyYaaRJGkbo3iq43D8ScoEgQFFZ+uV1zVgogGwSCQY
BUY+NBYJkoCE+SshDFlP1xRVNND/qfXQgqLq545cafjrcHCydO24fXCBkDtJ12YnY2vdFBaJf71K
S5jWDtEQvSXDVQV94AsBGdFKhM6jGbSo0vyW4Mm8Veh+mzDMV4i2lzydeADP3KQmshZfS/s+VdW8
yLbnOF+TLYjqIIbzbCFMcQWOtN5bAjCdeZCXkwPk71BjUvOIGxTETbVmf9tLeyADzZyLH8hshqOv
qUqtUWK2ZC5ohzTWOiQGclu4A/GfaD3UTcmJvt+UpDDeSCuPkUD1Zm9fdFMz72MsE6DrdZU/wSpF
mAYhxAcHrjX81xIl/XVm+am/4rZtHOlZHOx1m9p1vIqsEd1DMcSZsSlMIok2C9g0uVwKpM0msa0J
HHw7RdVVgwaXhDQfHxS7klo99xUisFXuZV3WEMpQOdFWtgQVrUIAbnI9yDD72suiu6jVQBlOot6e
D+HsNZ9meHPtrh8cO9z5Ypb3OORbXA9qTL/YSW88oxGyf9qUt/K9xZmd6IquQ3mf4Q3eNnRKCRoJ
iwrlV45dS9ZOkW1F3KlFROZl2c52I/cJHv6U//J0YZMwK+IZGZAHTmjtIAuqn83Kx2G2sklX+uEm
Fn3nsbLsXe9leb3vRpWZl+6E6OzIRO4TXEAFo1vnjYZXTmxDavG9x75afF5l8xJMM+EPtd0Zch+O
hexWzeBm9iYcu+4TkRSWRkuWiqs5tSe5ShPbC1cQOpvwYOKpDC51N2Qa3kFlphur65NxFdMVV6vO
gqFIKriJrXJ0J/vOTBwy5KbStj6boWuRo5bk8bjSdTxhEU3JmQj9aLyWfWDeTVYWQdMSbYyupcj1
XcjqQRhZnqJtDPquG3ZumsUN/ggyTwlWYguFxtwvSPQrwuYlDHzjW2WWxkuUFd6SpPfAyRGV7KgS
UnQtm8x3nWpm/Wj+3KuC4VU7icK8ZpbuZdHMxc6VHn4FkZe9fQgyp36wmoGsb7t3SKOKp9i97THg
uxS8rGAvHW+cd4Y5+FgNI3DCK3Yik7eyaaDeNQi7FM9sqi7xX/jIDLEQTVs2kgHZ4UWgss0Q9y1e
FDMbjym7WnfVmSFeh6kni5Nefol0kGSL7KLFG3HPSEtu0hDDIiHETt+vKl1SiCo5Wj6nTUJEo90y
qtYjbNlvY7l4zprSmm5QhDqohlszcdeWN8RMTaQZXwB8IJsyxF+EzDNtSOAZLYVz1plDgflC1Um1
86PUeYiQGtsbE8HoUxuI6kc7C+T9Hha4owzzvkbwVEqcAGXuMF+xflKZamSwJ5jQixgJywJYY4D4
1C1xJHuD4+S4sUwvPdR1gWMhc2fyCGoRS4aJ7kJ/K/zYd/fabdxma+U5RMykRDByhyU8V6sUNOe8
8Yq+NlbD3FgPuHpYjI3BrnANytzfZoCNNMmoKRGDM/KYFkYj1UOe7oi/XbX9TN01HPUVwxcWEiEZ
Q7WiBBw4JBvb03Ax0iB/FKXR/YDwBYi+xb/93YtTLEP+6M53mZnXaNcS3TzKWTrDKqsJMlpZI4r5
lUYU/9MM+A18EmHS7HzeprHOnLnbpJWd5HTaneZHzF0QDz0nWY7MKqfKRz6rk21T/FIp2smkxadh
6/l+imMSBgRDr9joyKxJKLCxcpDD3pOi3vCdLLl4s/mUYa+yr2NrTMONMQ2h3ESedr0t6z5okrHH
PEbKUlQRqlrY2Q3Ku1ys9VjG1x2yOXczqiXWKCaLEy4vVauLAQCdi63GYAkTKqndqzG2cIISPdOJ
xQ2G38VUcW0fGhSvwSfMFnmxFQNotVUXMBGThTlQfIfsCLLA7mxx8ivTunWtyftBhrRNsBISa2Iq
2LyQMd1G3WKlt7z2IQerON3buasn1JvQ6FkHWvUrt/3wCzO7bSJQDnqERlB/blvqL2zdujYgdLAN
bL1JBMeuNaUt61K2iKzXZKKE6boZmVrWISTnFPnDyByXx534JUO0xBs79NMj2wsv2VZmlVmAUeYW
dqivEQCGhNFhTBrpVa99Nypf2ozS0ratDGFdyA4453ocA4ORPkfyOxG9BYmDKTPdjdmZ5iMNEVIt
/CwzrPWYlrl9USKUSQ7wd4t+V7HKI+NEN25e2cBv9UqFRo/XubDzmbA5cFQfnKGEeH2o+b0/ozCJ
4wvELj29sw1Pj2C7MKEZHdGd9lfMbrlHK6+JlnQeaQXrtKYiu6LNBXqgM5sa8xxT4lEUw3DfdpQz
NnKs2GsUVOMnXB4w6bZowNXVVOHBJI+iBFyVwrD43hjKLRBx+yMxRlWFty3xWcXe39YvP/d8u/m7
2+PTffYhJ73ev/ljQmxAXcpj5wT93nGb8WR0g/1B7eFsl/j7odGAZeuN5g4Q3VmhzSl8J5J15YLR
YIsgByyxHlmLR+UPHzXS/3KpBV1E+5qT9KJoen1D2kDqP8ahewwG2h4rGLsUKls6XydHsqF//+n9
9WKUo8DUcBx7o6rTtbYw0eXukdOzWCf9QEYsqSsESiYf9Tj+einuCvWNK+gALv/9jyr0ZNLLncrO
PSqBlXOQo7nJnKRcMb1EH1TYzk60y9tyhEX5nWFOyftcQVfVwDDm2pPHPvDShxkW8YGULWNahUYY
wfjAQfz+YzwrFPxzQWCjtOZRGEE+fn1vLIPYeKm3HMdsemLzRGRm+2DQyG275NcwcibzJ7B+/5OL
OhgNFro5yqKziza++i/2zqw3bmztzn+l8V2HDZKbY5AvQEhWqUqyJGuyLd8QsqTmtDlszuSvz0P3
QY5dVqx0gNwFOGi0W0dmFbm5h/dd61kSWZ59jHUvvVBrN+7SXvi7PJ2c3ZBo7G0zXZ+g1FnvaZre
eOkAJiFnwgwAdu27cPCHZ+njwV8gkdrHqWCcOH0HT8Z213e+4K8jZqteOptK1aIMc4o2GkfNdZGX
rscq3nY7rtIft2pMmLJ+vPMe/PqFBDMhcPjtHaAVezI4Ewuj7pRpM6JGDk1WbrV7rx8///6BvfF9
4MdRi4VItclwt5n5h7u2rJlszM4icqkgazhtIPVK/nnd9UK9I4U8bYQzIoW7gU6RMdBk45I/XyvW
LQIFG28gOLNPz+OkNs4rqayvbd1r53OnzR9dqA2hCR555/mJf5CWP9z7RI4c+9npD7T+3sP///qS
cG839BeSDkjdp6XiBP3baCxxeyydQkPirxnk6mrDJeRpHFiru57TvJYXsvDsfzyQ6EhR54dSygcQ
pw3khEQF0ZNWdWRjOeO9VMM5mySs6PBlzn7/jH8dSGh2ucj37iIy1G1q+uEZY6EhKcgb4C3NJvt+
JAoR2+z35tLvlOyfVz0M+DRN0V1vupHTWlbn93HRKN59DEj2ZZI0Weg4Go61vJ9B6y3mkYI9uIjG
NZ+ddox3ftwDG1iH+lz3B2L8CI874+BuwGVIiWq0p+xhnsQawhRI97boYmKLjCaonEyFGh7vHbH0
WJB+f7N+fSE2bqeJtJ2yLrqNk4ocxegs1QVwqq519Ac8gxxF+9zHr+aT3fn7a20D/oc7tknoNwET
czPNXyxMJy+fIZRp2POokGFiaYLOY9yprmf/Tpf7zLJWslVTOU3/DCa78csIYmFd2Ih9aApO2glz
WXMw0zaWCvA9/Da6G9p+/B5M9mTQfaekbQ4Bpi96rt4vdWobvy6Z6d1BryYDzTOnKiJAPexZv7+H
p+VHZhWks0QHIDHRmfWtk23QpGQH5sgWxxShfnZmqxgz9NoKsz+PzTF9GrNB+7p4LqbUWNTyGvye
NHDYLtxdcLoDmEGKkxRYWZ7/okOEN/b3n/DkTmwfkEL91i+kmM3h9uQpk9SS5yulg6NF7mPUCClC
iIzV4Z9fxaM3SeEHJTGKppOXnFw29Ggsf0Xa4cSWsYjscnhPY/jrd7EtnfmSORwJJz3Kn6+Sz43X
IhIWx3b0vqIgoMNbEbzxXvDFry8hW7/vHFC+Cd3kk5dwbX1jdNZEHOu80+85v4gA0GR2UENt7v7p
feNSNIdY1JFn0Sz6+Rth6Z4pfnKkQR8wHu2ccGzESu/BsN/6QgQLMLHoDo2N73PnD1Nwu9lNxxIC
YmmU9hWop/mjDT2D07ka3pF4/Lqkoeli34xoj3YGl/v5C8FTLqfFjzEglxO8Y8IjCTCcxXywrLS/
Kpp4weA1NIRE9l3VvzPW3/ieGFQY6+jn2YWdOmLQ6fRmWnPyyXpffahGYkyJd1jOnYHM3d8/uLcu
5XLA5chI0eOXDbVedBZGF4vvuVJOE0YL0i+1KHcWtfHPxwhbWmjizNhcSd8+yg9Pz1UmwURNYh6R
oOcHY8RD3WjJ/8UYIYjIhISK3gmlysm8DPzQEvFsiWNSDXLPl4uB0+ljZGa4MH9/7954jbkUlnk2
HyQDnfZ6TQhG7sB27YhdlvKlCx8La+f8zgb2jSfE6oJaliol3S1xctusMmlav5IMejwOV1SjVnzh
zXDLXP5ev/BkJWWO3Ray75Ddrbl8erqqUn/OuqI3j4Mz5SRXdpjxF5zy4jg7ZXLwrXZ+yOpR098Z
hG9edxOFbPo8WAzbjf5hZOhyLegMteaxatLHlup4oI35mT/73ywLxoo+eve/f3Jv3lNiltgtIHYk
gfTnC862NfhunJssJvh7KU3SpkLLvmum4p9fidG4naW2cf8Lv3+cBtnlMhNHgF3GjbJJE+6wz19T
FfyH8ixc6XTpQapumnJwWKc5R+4EEILYOC41JTOi4rW77PxVe2di/OVZbVdB6Mu7xXVQYP1867xW
Uz1+UTYKFTwp2Kiq+di7mrazrUo4AbGYpc1pPJWPv39kpy4E9lq8BBTft8M/R+ItpPHHQWKY0i0r
InGP/Ti6Y1CgGYfMUo0PBMO3w67A+Uy5dTTyQ6/bCXwMvRb9hUd+KoXLCmjY7vcfaBsjP2w7t89j
4kvDKcOxg8rRyXtZM8np/jpUx1HJNayBWN5Ps9DfUQtst/P0KohWsIKiEqGHuT2OH14NbY5tJ4EI
Q6awH+80SpuHZa7jvZHkDzKf9Xcmmze+FMsAO07nu/H0VHvnLfMIPHwtjxszLuoaMeylio1/+r4j
0WQjhyLBogwgxM+P8vePgbjFX9Zqyp3spAz8qjo1ydMTseeURh5D7D8oFIOfurikS5Lq+vA6jIV6
pZi+1kiXHCyNdEq6PigteAthSUMAwuqkfZnY2TxMuEH/smfHKEMd9EQbVtk0xzuWKrc7S4VmRwDt
SH1PwbMUkW+P9IGa1BjgVK26uOyWeqmiIqu6W3+kURWqSaZVuMY65ABdVc25qB1cYk1jUdov0mVz
sWdpy6/PZpqSM15Qg/eTtIQSQHYXnK5VmXGwaPPyNLsdZfWs03J9V1dDrMJ2ki2NSrqPT8ASlvjC
jddY7AgfGIcAlgqqB1+LjRcbSGKx64a0+ZRIrC1QUWjxb0H34gv05TN4NSQlV63ovX0mvbmKpmmx
bxsEmDLEWAXiGDG7jR6BKMZIlWW5m3KxLrfg1Hq0mJ6XwiFdiJIPzCGhgTG61niHqdZL93rmKjtA
cViKcEFyeFwtKhZnS9qmt9WAZCFio5dezQ5U7Z2cOvZSJk2MZ6iLEv6cx48H7DAwcFPU0jLG2NhT
mCbnfVF3sGbFEKRZU1QRbXuXFvWgxKVyNUmMDto+Feh529x1XYWFRzPy+fOa1v2NDXLY3Wl5DpCt
TRYbwKDlNC91Yq03hPzOsFXLbDB2pTvTN4H+VEPMsArkFTQfqY2DwgKI04/FctBSYxqDtLf8sLcT
GeLmny9FDq8wygc+dOSxxW85Ltnuo5+4I81pXD7zeeGX8OLKFi1BxNZCftCKpUz3TRO7d7OrmQ8C
EIgdFV0/fPYne4FL10/mY2Hl8jXuUTpEXWYnXxNrlg7N/RzgSlLEDgN0dLXN8VDzaUfMxlybGTMP
0ql3j9jYDI3bmhafknE1Xkw5ccJDpOZZO6Qe4zUnFUL/pMOQBhmZs/vEFFzD2QQsBvcsy3kInPQO
2pJ7z+DXh4vURAgSgUtbnYDyPepjM/XhaIz6VMQAYI2hPCN2Vc5B0cwxNVrgt5QlfNjQEG9Ad8DQ
ac1vHKPnbNfSde74Jdj+YbYYo0ELr1Hnfbw6a7DYTXkxi7YG20mmxZO3duqm9+nE1CNpShQzZlCd
+YxPedctyM+jSlTpZx3E7QfDhFMNaTrpb4glUp/RE6BihPOJWCMZBrBXeTVbTZCsxvLq5qufXizQ
gC1650lxpCk2QjalMkRbDSa4D9ZiSh7TTLefaz/xaDqa+vQXSOWyjDroqzRY/FSJsHS0DlUeK9YX
zffXb2Yeq5eqy9qbzMzHh5J1HMYNgeWPRV30l6DePSPwMzWrMMlm97OPJ9yJgBxhW5XkKrSh16f5
q1sk8P1qSy/NiyZe18+JhPdFb8lCZFLPFUqIpPe955JgpHLnrI13dGraxId11tfnTLY0k3U110Ug
KM98XFZnfpkqQasfVZF6BvtFFQ9wbhFYBkSPuoKUubNEq18vhBqnO5qi652dKQKKdZN20s6YWuhs
Klmrlw5vQxq6tlY0Z/aU0HeuekRCYQOA9oAwDIKQ3k4pSLgOfdLRlR5exTpxWhFZfenyyeOlh+I2
+g2ERKtraCUOWQX7qOhc2n3YPWf+ffGuTUZ0y/xpd21IA6VfkaZYy/VSGfVBQKol4WBJpR3NeGRv
aO6C38oQJ9j7VeP7XCRu5j2bYIP6gPYc5YTF8koROLpkpJi2csvdmAyq3K0joek+KNyV0LdCGQcg
NHyLdVXpSyIwWAfg6niZDZs9R0i1XjWhV6YYqk1RmZ/MRvGXx73t3dh+bTGFD23SAp+Keb9JEV33
aF+Yqm01p0+qy/TnySuAn6+wPi79RLfzs0XTtmejTcumY7M6Eak1AdVcd52KacLmVbxrUHCanxIo
Ncxe1up8VhMChQNtGRjHvj46nzWPVyPwqSHRf4Zr+FfbyXje2SxpKSqh1oZ/vBooE+hkV48e9q0L
VRqjjIYa6vXRggLZRWAa1iHSCEerDi0U1mdpuuDOOBuJx3qqZBI6wNRw1Rh+v4HFpWEHqDvWq9xZ
3KdlbOvsbJwNayelD7kEXA6dyZS2txNUudY9tUhO6oCymv3QFLb2Ncc6CE0tsZ2DkyAWC5cpz1+J
xuYlpFuQVJFFULB7QJmTvM5Dpr7MHci4IEVJRxMPiIIAwljTCoXj2mrholfjI4oCvkSPYC2JKFwa
RpgpE8rn6M5b/loKfP5eKtiOB+qtQgNcp5Uj2C4+YGgS0CpDq2pb90ybR6y+aEJWhHeepa6pm4Ho
K30HeHcyLaN+bFsIw1lYA2sxj5x+ej90XOWJsF6MQb93JiMbD8Czi4Kgo8R7mUGtgXqtUh6snoiR
k3ivaZ/zMu/EmS5HcAf5wsIWal5HyxnFT3ybkYYYLHPvvlpjNb/GdpIg6VH2DJhHup0ZejSFyY5A
tKNCKisZ2CaUhZ8papg3ZuPOX/gQyxeME8ttYaniLwQF/us4SQZaT6P+AiQwH0SrvXo3OPPEjCnT
Rw3BxF/G5K0T1Y+tpzxlGQE62pzHrxPIt4eiFvYN6kXvZh3mhN1NXutQ9BprOrhDi8yCMiSVBr+F
bRHVwEJpaKXCziIUl4jteq3VyVDAFfFVVcOSXWZF194xS+nurh6dAV1SQ6N2p7K5L4AQDutLTz2t
O0MvPdY4/9vKD0owNzKKrULFZwDtLMQVU9oMe0P5lXNmLYV5xSscTxH9hZzsAZb0F3+snPRsMrCf
hCu+mge9hyUGamIdjTC33OajsmX2NY8TPqU0RIxQz1QFcFEaLwN24SlzgoXF/5PmIwOMvJnCmzMU
fhXOiSgnnBtIePZMLvKWHObpQ2WJ4bntEQNuLEUIQ1PZcj/bjJDmUPjzDNK79GKddR4c2DSZqwjj
qepy9oHb20Ijj61iRZm4CZYMIlHgyS65UcoekZf00vnoMfbToAC0podoEtlq6iMaM9IHm2zcm4Pw
x2hxh5xh1G2qnk19c9eDYsdG5Niw5lERZX8NHBn0I1vX6cJTqZoP3tg963PynOUW4RBsUjj7DXq+
nHVsOO+7Eux1FNuIdoLZs+urQmRoExlm7qWyLWhZS25mbkTtTR8iy+sd0LzlKOJwNebsClaEoIA4
DCtpy6sL2NgyVTx9wvuYftVbqV+uel5/GzVtvNLYtr4YvhTGAe7g2kWyRiIU1tKYW3qza1yHYL1k
DudP46lmJXTBSOSacg6dNPnsrt9YL068mvcJWvF2r6xmPM/zxbkaWeeWnbsq72qOBwMdY5Ev5DQM
omd/j1In3kOKHUo0ILn/ZTVkmZ23Rc3TEh4raDQO2qgi6lDGdOGvKzjT1uyYZCct1V4WkIohGWjQ
a+tSinO1seYilVfN9KA5yXonhqRHoQE2DUKosVpeMPFAntksuPglk64xWLxMnuHsJN11povxOdZT
eHNeA9ALHXPfXFo9ue6hNSrXgctuI9YcJqRx4axgRgeQ9Rq0mLmVq10jczD7mfDTw2zE+QekiybC
vwzVcli6ev5c2Kb2aCGoYsvLvo5R+VRXxt1AolkoF/NCk/0jKfQHlS+AGVr+kTRzRCgBwz2NuwB2
+sfGXve25e0c5PZLr+0XHE4PsRL4ztdhISVSqJY1WcnpCVPKZUvS62MxtO0uRVvLJpB/k51/Z7MT
uM713HxEokrszprQ990Pee3daAiUglol3hWkAHvXjt2ucGsAvf2NmFgCEaLCaB1GGOFUK1Cs5eq8
mdy7zJJOZM/lfvItFZYx71yIEpxDlGZ/QPhzPrfZTq96hMBxeSVcnM5tXEh4jCDwkYaHxpT5Qexa
12anEIEWzvjVALS7cwlPuS+11OXI5k7nML31j3ni+x+Nwe2NwCOKF9bXee72HSxBy/04aMMQiUKA
WQXq9dmz0EM18b2gEBBlKl4/+H5c3C4gQCNdPWngkHtI25PpXOWIwNSaHUbmx81vTg8UCor+NDEl
2slwPa3FU2wiCsUAs0PdCpteC13V7jZIs5c6Ry01gSRO1667Rk493OrJJRrSKM+Tb6RRBEVx1I1B
4eac7qUOJH+VDYKo0QxX975lm6iZa8jeLxzAJEzUxxNQ0SkxOCg1KCkTxZF9WdcLd4QdNLpgTTWZ
7DV0DQHHjygl9kCmH4Cs+xEhCGRMELMZxT4e1YZHQG10ZC8w9x89F8T+YiQuLHIzEGtVXGii7Ha9
0by4C0cLjebRBxf+zWdWfN4EBNnmln7WcG52iDI5s+UcrY4D/CnuDxX58RZr2uhvATRKfsyL5lsr
ip0XD1kIvM/6mCn7Q5kuYNvLNVo0d9w5WLvO/F7dlmSB3OskIVyMQ6d/G9TSHxHJAYFf0x7gvR9V
s1ETzuOB7Z7sGwerU1RquEtyeZs6QrtogU6GohSPBhvWMEWZDdK8bqF+zpeYy7trXbX+M/jDJ0Ex
LzIcae9WzuQh3ONLVY5nHutsKA2yHYY2+0o/ob1I1Ax53GsPjl7fmSK/XZgZECtCNlbOEZTQt8XM
7oX6VBrqhXygfS+M88YjIcPpI38xzqzMu0XeeSb15EH31hgZHz6I0eEUw6zgA/iIGs0/lB0/atAF
NAE8669FKh59y/qaSvFZUPUk8QC8S+CkCVyAgfMjosyHZcaOR2PYLpsH00qe3a5JQHHuJVOvucXC
yyIm7HR5nAHn3dBYRPpef0m0ZrlCrj3fEfLgXhgFKTtOR4wi6L3CcSlNF2zW7e7YGgAwjbJbgnhs
1K2okSWbLgjfxq0OTNAoEGQBK95OLGJzZu+VIx3zi21GniiTqM77vc3GJ7CadN/3zZ7Qp6955jfh
JpqzOTnGH9gp1y9W5vgvY+zld7z54CB11Kq4/r7EHMH3sy8upUju4DWzdwL6fRU7NYRYi7gaCVEw
3WUQSgu2+Rez5l7NphUKpIQz4bWV1WX7Pi1VHipv/ciytheld2Vl04FYH31AtJd1yQw/uTKPbgoP
1fdm46/ZX7PAn3wcL2qfTtM1Y+XbUj+0FXUQBUs8kez8W+uBuLLrRItdtFPNDARTby6s+TjnVsxq
qdNgGIzBOTdELc596yvjfI2QzYsqxGw4slJTxsE9caNg2xdkPqwqsv3eODdV5/gRyeZ+GHsCcZQC
hRCXyUJiTSmGM3KjCM42s1zNe7OrDnnZVi4rjeGzA9Z76i06NYfQkgPVsYTMmgJadCKPblW3TqiU
putHL2YOBnWV5re+PsvyUu9yU7uzJAkMSYAU1tEfmdY6NzRaV2jHVtayu04hFX+ukeJyQ+emc64o
F+baHmi12d0vFbki8M0bdRyoYMgdhiEcxXWM+v+M9lyCFpf/UOMiJXT+uaV5gq2g0xmY0rfRWFdN
A0SuiaVXPUw8ifYbkT2LYIGVeWQNU/bNMptF2/PrTOSUy+I9569S2xFeN2W7NO/QjQO/ntBoDvOU
nnXwNqt9UbT1K/ZYcMfopMwDWh7Q1gUa+9dqcljy+h6Mwxnp5/0ns1TZN78S2WdiOgbA3GqcqL5Q
nf6yJpN7yzKAX2IarfqJuoopQkoqswMpWTfuex3hfjjBDB4/cKMI8zCkkABaLbv6OKXEP0TIqqzl
KE3sVZE+1HlyTTE0lsxtRXuXpl4P1yRNd5z8J3k0O3/gfKtqAGQz5dIxBCJXTHsCMabn2O0Uf/U6
a5g7jNk2eMm65s6cyuxqcBx7l+gNk1iZz1dbxsbeJyP10cTI1BysCbPDPu1gcQao+qnraz37zGBc
eQNDYS/rRZuih6K0u44TgNc0e0aJjaNkySASB6lnpB0rftax2R2G6lEjWguQs7W9A8vqNV94jk4R
9f3gYzsQ2YhCdhXqGylDBAx1hecWPJqSPayvpE45udPQxdJsoOzE+GeVLIyh+cSSIF/dJUMz3JoK
1bshzeJyJbwrj9Jeiu7VmluHwpktNGC2WFhwyg3zs+yL1CDwRFJKSZyy+ZiucVpDdqqagfWr8lnB
/Ta+l62cHo2liuPIHB3zpbQoU4SENG2Q41pOZSQrkjMPmd57BDTUsrjtVvcyoeT6lA/VNFwLuapz
33bI5NJsj2hJ1bkFdWrw8Q2zX0YS+QRL/ZUkDfkoikV8MFIxazt91tmfeW3RGLu2iZ0OP4Sz3mbl
ot2NbeaX4TBZDRV2A2hI0LiZ8dkZVvfOJ86y2puGHG9kjPY5KHOjezRTp3lo2rW8s2Mn6wPq9GzO
RJ+AkmWLvKkqY4nFQsfBdVarbJLvtFV+7XN4FkLpzWhn0lc5bd3CM7I7VcT90Zq1OIIZM1wTJtC9
c5Vfe1acitDpwUrYkAEgDH/u3kiyzMZEb/XjQrr1eMbW3bnx8/pLi3Rhh0XO2MGTheDf+OIOrZ88
n6jE7UVlx+/0dX5peOIVRz0k6KGhXKOP9vMHySuvZmcskei2aeEEYz5TNKy0Zvqw2qn7ztf+tWcF
X5peMupO7NbeaRt5TqVRFND3jg3lPPDPw/owsYTsFsfmzW9s5/6dFtDW0/+5ScbT5GGimdvAnqd6
WWNgfHGcHY5e4cfds9FZzhPAPORvVSN7ypCD4ddRmVkLheExt6czUh+SIKnBJZ79/rP8MrDoZ8Ho
2/Ro0DVpuP58owc1jaRoxvbRHAFy++XcndVm5fxT5QFKG12nIqwjhqaRtj2BH7qCRpvZ9WIbK3e4
G2GhF/ID9P/3tIi/tHq3qxAAT1sNrT8ojp+vMnlSiTyL12OsHOPK5dh3UI4YHxzkRBy3kmEvYjt7
pzf4xkjFiYh60CX4GRHCySuDsMvGuOmuR7K7aJSxotE8AviBdGR956V441ltOiwBjxV76C/W9iLT
2lYM3gr7vlxfjb4RV4lnde+MiLfuIrBXAG+8epuu7Oe7COV9dkiRW48w9MU1nkqnCeQ4pvuhb+t9
KThK6gnunN+Pw+9y1J/eCb7QRhBBz6cjqzjVStmpWlqtddYjHasUkGK8sMN0+sJ8oRpLHtoCBIMY
s2WdH2wxLZ8XqqbOdizyCWDoCCOjJTFt22i9sD6QKK5RzFU6PcrO2GxXv/+0b9wjBDSIMSBCbgnC
Jw999txW9+cJPfhExcsiaIdenYzaVesjMsARcDZIYH9/zV9mKZrcGxUN7SiPXz81fmQSJyB5GOsx
pcPWmUQ3kCJKXy7Nv1S0f39/sbe+IBulDd3MDOV4J3IyRXhixo5LP1ZiAXBXJ0T5BUrL+t3kpvpt
hfPufl0y4+n3l33jZULED74SFzQYgFNVJ6EeM25il8pdL4uL2EY9UZWcDmr7XQP7G5dC6AJxDnDP
Jm3c7sAPU5KzSESbypyPll+RPOqP+KJF4g7Hkmyed7Qgb12Ld5aYLwze6F22n/9wLS9dhIfRdz36
vdU8mvZCI1VQTAqkXPx3dL5vDBMAwHB+EPgDWvJPJkH28KnV2QOTYO04CQdtCT8Xxv55wuP02MRR
xvv9Q3tjWsJCDZeRBW1Dy55csWOZnvVtBiziWu0rixRAurni9vdXeWuCAGCFlNJk5kNfcqIOHbUa
mbnBFysALT6vjN5rXFK02glMNj9rzqhflhk2YRSx1Y3PYnpBc9d5mktUiIFJTOWHOM7m3ZDFiCko
GSZn9J2Xd570W/cC7h27f/u7/OXkQ3ZZVTetpa1HC2EawbddHfVDP7wzFbx1lQ2sy03YZLKnaJgp
Ifx0bP3lGK+eeVZmdEmUkbynLX5r1PpAj1AMOjZQuBM/G4EYfUwKzHpc3FU7mKU17Rc6Mhz7EZd8
f7j/H7r/H0izfxjn0VP/9Mdr1Wf9cvVUvv7nf9w9wZj/4/AqX6un//LH/+ieX2mp19UfT9XLH/d0
Tfqn6o+Xpz/ou6dMpX//5vHlP//+a/8G82vWnyBTbPQKNpJzjC2bm+dvMr9mWH/icUHfjAINgwdl
5f+F5tfcP6H2OxZiLVCunCq2M0VXD336n/+hWfqfQCgoUm7uuM2D9N//2/P8X5PX+uPfS3Z38ucf
cfkn8Dl42qxYbPnYS+BbRLd7Mo7oS81ZWafnegHce9+5tW7KqIIcT1sWxGn5YNl2U39LCtycMWlg
oh2/CfbINQxZlxTsd16e79vAf+80UL6ilGZ3w5e2NnPeKeCUI9YCea7qSbIAuQY+eoDRPuZNCWjQ
EUudPRPpjXhhX9vlOJCbsdp+d6BXK5AUZW4dV9qOHr3pBHHru++Afk6OYOjzmLLZwELpNjmKUZ/6
ea0AJyt9F15xUGNLntewwd1unnMSS2EF9ux6QL6krZXmIdV701rR8khPfcwrOft7OCiae0N/2dPf
+1w/i9aYzxhcGyGKfC+YeuQ8/Py5TKFEpcEiayuUoMtu1aGWowTyB4f0tElqnhu0jrnqyKuIi1af
8PBY47HYjtdeaIx5TOaVmLQFv3nqV8qILKJw8/vSkO5nYyzkPEYABLLUClv2nORJxsZC8fH/1Txz
X5f8779tM9gzQS9thr37+6D/95/+tykhP/0Sr8q/psHt5f/pD0QsMxHcDK/tcvvaDfLvC/CWbf/P
/9Mf/mtSuF8appPneqj67W8jrrD6cb7ghPe7aegqS17bk+iP7Tf+Ff1h/emAj8QETPcNt4nOXunv
CcbkByw/PttSthocZP89vxjiT87TmMKA2jkuPDYG1L+mF+tPRKgmhiTmHnZFDKd/Mr9QAWHo/fuF
xli7EbZ5qbkeu3HOYT8PTVd2RDUNMaeUPGvms0WfSZgR6GX8I5HEi3fVoDtEmTFmRXo59G7fRwL2
SnfMk9nDkN84lRPOptPeu0OVdREVwISKdG2z59XoqdLioGyle+dNb1Q5GhpmU1po2Op0ERkd+e7w
i3QyuXE+tfjpFysncZiOr3NpVd2khwvnJfLcMp2dSNlrixHUDhMx3IMcR/WsGRxTOM9ac9DRDQYz
0BXi0kL693XVModo+GECjQFXbbm0Oj/5WuSZoIxYmssYVpTf+PtKK54CayoypIhe4lKC1KjKE+o7
lSsFN6AXvH2530aLMyOETHN36mmXovzai9GpAdgRJ1SHmiqc5WCxifvio0i5slILX0WfyOS6XXv/
KWXz/gW7B1ljsYkSqFts6E3EUY+c0IbBcL7ERK2WnxMDbWuQW9NcXi6m9MvziXd8DKoabl40MNl4
R4umVH2HMYsmDodlYhMLd/W70CXGbN3pdGFhSNqD96muO2Hc2XU6rJd23g4ffCf2Zp4h2smK9sKw
niP6Vd1118U6Rd188PqgccziAvv83CPRmeYvVUJu7h7VWor+cAR98gkSymjRQNVSorLjtAXc4ahc
oNLo1Ld2qcAS0Up3n1OHKJFQNxfr01Ta/aOegbyiUlqQtoGAioxQolqfu5guWJRP2dSd0Vy0p1A3
yppAac8mVMvzkvYit21tCgxnWOx9mztQkwq2iTLQF2cEEDOUAoADyrwc+K4zo6pQQ3foaw2SzKih
GpyRrVwYcZfean3W/WVYtEcyZFRB2lF4CSVsdI4UuZfdkWBFspnoaa5IhAUi1Na21QIWLQFSZC6o
3aLIW1DD2zZMpTEnUSMf9ARNqFybYJSOrwWxOXVm0LN8f5nJQ9RpEgzVM5FfGdo+AWMfmY690lpx
tkadYWTl3hQ1IbQSp3SBGkRvX1OzjJ9jmhfXMEyMb9mGGtl3SY0yZ3BVNYICi2EYO2M2fd1QiyrQ
B91sz2I9HmBDLT59ZSIe1idLs5vrUZCfECjV4ikpxpq8PAAcSGK9VBEOmdKuqc9NeMFdkOlmDWTD
7sQU6PFENxiSkbFCWUvi53IyLPcMloRZXdjekCBFGcqGhMPEtNLIJag2Q8pkFh+N3DZvcU4VHwxt
7eMI+bP+otRorjBrHLS+3Zh7X3LU+ze90/tfaihK9Owbw82ONYkn9ZEmQ3mtZK1vKZEmdsse2GsT
kk2fvJrdoif06JSn88NpNcNOeQvxuKLmjBbPs3yY0iT1mcrSdXjIa5k8DtgkqOmTJ2cFS294euQs
E1MfgTOmgRh2riUSNU8xSRmJuvS9vHzQTa62i918+bQuk0ivR6S2RNc5CH1u29kitVvoGt2E2FuT
g2Wmajpz8KL0u6SFBL1DsQsTmEa6lURsgUpeKOW0qLARIdDEo2vWgRyishpo/iDQF1TwcmiZ56m+
z6okpUFWk9kSgufW6kiz6hGwmhyzy04zhRXUaPsLJNBeE5MoiYh0v7gawjfdrUkTViahnpNG415T
ZjJF/ZyJNZADmcr8M+nnwHE751p21fSNTVt70cwJhLHEt9ngFUuDcqhD1X/LgJ2pXsfsruDzWOm0
yxblsJ/Dv6dHDS8c9Xyx9hN5rzD26AN5+bRz3aZJr+MUenlbDMUarKab3Ga0sfsA8c5A0o5iTlaA
owJvkTBaykR15SUi4Kq+6Eu6joFaqDzuLNYgyoOrnZcEKZa9v3MQO3/NPMWgGFCEV2GvfPe2i7V4
DWwy7JxI9qx3DOs5eyRPgsDFtqt0LyKpOrvHj90T3ou39TwuTQPZSOIRkAk+gDxiZlOkFKwZNLcW
BZUThVqJgAbFnqYimdRE8dQoyj+RIgmyyUUMatASthGr0zdpPuE984FfDQWDbyTfkV58VdqPaZ8W
VBSIDY1ahIRwbozmfzJ3HruxK1uafiIW6M00mUwv7zUhpC2JJkgGGXRBPn1/Wd0oFGrQswZ6cnCB
e/bZUiYZsdZvc9jrIHB/dFQQqMJdX36EcCRmc3Tn3pvn19SveaEh1ZX1Mw91czuuRBtubGslI6wX
CALSwhZ/pbarW0/73ottFOtHNbLj5wZnITyR9H+sfqR8cKFm6FXLMlo2Tq8kmTlevtfrNWAeMehn
YdnjDR5IJB9I49FpIGdVcttR/UxuHpXAiHhWeB6vROJXB5LkrZk//Y6ih5Zg5vL1EYx1/RPGMJ2s
gGMgVoU77Ge0RiN92UF056IhpoKPpE5MCVBmqNO6XF4xiMk6emPAMzPOwudo5KWh4nFEu8KLMvnP
hGaZBP6oFMV1lbpDt3PLrEVMptVMFbknzBsYzfxfrw0RontoHRf9W7WED5mDVCvuC99xbns4/iw2
snBeBA3aTR3BSoqpIH0rMoecP7gO1nie7azW9+tae+jsbH8ew0uGuVZc/AynGjeLXtPm2a8K5IhU
E7g8AyLQFBEKlIzkS2W1acEBeZX5oJaOuKHAVVW9xc0SYRrxnfYmlF1YnWlw99UmWEvrXxBm8/xj
LUvWXSRYpbHlBK45mf5TPLugsHeuf5Jm7mrJne+sMso5JqG7plyJ5I102HZAM+l21YOZHvtxGfM3
fyUZLumNvimfWX2QEFUpOqpDWsx0u218TnkaGr2FDyYa7IWvneiR9HN00R0n5txE7kGOGJ/kZoqq
CUWa7KoIek953mT+Ik3lhzcA9c394pfGvG6nCNkr8vmwdsNLVAzp8jdE2hS35Pyi9xiQNijEnZlU
N+DMZXTMI2GtXkK3MWz49sr/VcgZ2jE4Z8TVZbDHmczoJner7FuCb0fQqhqtqC69Gnm1m/KD4rRL
5wOKPdchARzdpfsz6mGsTpmYFnF/bUJZCb+PQmPf9N1gnlLCxbuYUqw1OFQdysBdZ66Iu3hMpRM7
q19Yr7252sU+6wJGYR5kT7+EE6zapvHg8THC2F2HywMn0TuJURoQicinP3OkhmTf0F60cEoIMi7r
1DTLjb3yMG+HqR6HXdhNASokgnWXI585TMdiTkUf+6rshruSg6c656U9/hqM0TehToPPoFnMYGeF
iyh2lup76hrCKVqSuUEsjxjLopFWYhvztuuK4pcPbZK3LaJhJ1lGy2xj6aMTvhj8YlUcGGQrbkJG
bb1RbdB9cyYU485jZedRt8zCjTNnnsK7IRh5za2wcmTiMnYQqM1d73C/292YkMBp/nWOKZjgo6Jh
/hZrRzTfaHf2RjY5oh5oSWTJBXFwbN5jTdguOmXet5QEphaho0pfXELi+J+O2z0jly/gSJAve0jn
ZppA69TSfgK1XD626Av/KOHE81ChBya2TbvLeWhTKlx6RuphK5sAho/IVkSyfefP5OZFtR+eLCI7
OPgBOt9QsgeI1fwMMdXgKIQQjTfSETt1lEvfO0j1x2NDAyu5hlSuSrKh6G7ekBu9yBh3RdkcolmS
EUY57upupnEUzU0HvY/cGQTBPotIYnHJaLfKk2kMJsxX0pqNrWHyLWyC3KeW1JXQlDF5902FuqLL
03hwleg3ZQslTYpovwTbGWnFsjH7aP43GSsi87XP5S/BIFVEz3rTld8tyuqFuD1yBLmTeyJAIXKs
Xq5xJ4MpHGMnG3ysZnIaRjybqxfARu9YOyKvwmWV2R410ajd02RZnMGOYW+D4C7kzE/psBpKdUs7
nC7fAm/WI8JI5ZRWGyuGf/eZ0bN0GBBUWw/r/zN44a79bZ4G9fs73Hy1/xNl+P8QP4AL+b/hB6/F
79B81f8dcfjPP/F/8AMz+o+rEZbIMppTyMMAAfzf+AFryX9YxL8AK/kA2RiP/wuftJ3/cIhiAQKD
1PWvJs//wg/C/wCTxCpP7mFwzUcnZeR/4JH/N3wSWI3f5b8DCCCd4FshZkNwVBt64Yq3/zd+Jhjr
vE/LsD20JOTQO251wl5fJDmJ7Q0yd2++G7XXqNe57bVzW3dLQ3MZmYE5d6U2+0pZG3/IAmvv5G0e
nXNvVD9tiC31AfWXIPRIobr6DNKiNW6jcKY1Jk9ViSQwsrOhuUwzKAoZuGklv/GtRWPSLQWhZAuH
fbZtPLO1yM9Ruk7Mck2zUxg27X2YTvVdFPTGvCfAU1nbIa/0d1cG4snzl2JGIoNl8W8sTEwIiFHR
cGHZzeq7YcBIT5Ygd+7GGflV3y1OhemldZgx92GDjZ5psrLH8GQHYJGbojIMyutsi7v6mZdetkcF
s4Kmz6+7V+TnvneQTrH6B9JS0/bi90EvjnnuS9ogpjl/IsuxSY+TiSlvH8x22F7Tobs1xpMZpucy
nYRLA3bf2nKfsp3r7xG1LN3Jdbcuh0JHyHNXoxJRQiu8a+y0DPS9i50lvBgGN8k+GJQpE/Q+NKAt
jQY1TDPiIDasfav7ONk+GqA+n4M3t2GTOrueLEd0m+6C3YIwoSX2pIMxsEZ1lMVjPnTjEUeFyg9e
E2JxaNJectamc8SHPFG2tmlnKjUuQ1kHNE0bGRGQkhxDznZJ1DyyOQVZdap9KlljXwbzmDCDcKK3
hV4xhFFUUaMcNJi2wzriKA65hQQryyCHN+oY2l/TS9cCkWM/E7Qy2m3GRA8OsC+dBbgpTh3b+pHs
/BTNWyhItiSQLCvLqESF1lXZrI8sBnaa0EO61DGdku0cUyrkEm4VZR0121aZf2XTBBAVYdH4ovzc
xafaCi9/lSjHbUY6nb+yIQX4KVKwsp2J46A+52jaLx0GIe+jL+fl2xoQdx9rJ8N+iKOwzD/dQQie
VvThNdLMvsRvtaaj3Cnty6e8z8fqZoha3fx0bmb1v2Uja3ls8zxbd5YhK3ki39B0TyEKStTFgdc9
TflKz5CtXLPcFx2wVkIwP47OapUNFXeWDq4X7lSKW2ZXd351ZzcNz17dV/0R5HL9SgkwJT2dYd3a
M3ulztlp0ABSHj5J6usrgq4vK9LD5W5Sylw2i+pUd0/xd26ZO5ixfjG2pGZPEhElqMBLjo+zQRvq
9v22FKa1HhxbNL25cT0VrB4oS91EzJpBVrqMpDL3q1u5Nmq5OP3MdoNhkK8XtDI3OoJgq1o+Bzjm
SRfv+ZEqbILhFVwZ4EPqU6PG6CQ62YfPqeuRSr+xChgVUkCzfjz2GoJjS4F9TuN4t2QTab4qlWcH
QfQTWpTRJuaoMyhTW1upEnYNy34aCVP+alYA0O3QIz8EJwKYfOrawWzINfWdG1g+bz3WBLLOx6mg
T5nwCdzOJDSMeJNMo/IT7M0Io/sI57ST4Jz11A9DJsOmrxcWwZQJBqtp39bMwGqkhBZLA4nNWtUZ
4cquL+pTV4VGHnPkdpC2FLLjy8ADgdkFKbK5S6UtpxicoCz3OJ4WC8pByzzOzEpFeyZdw38eO5+4
jXWchnp3tb9V27A2necVnTPWQBdQ9GQ7QCvbDJGrv/NIRr+OS6XK3xVawus3YZvVISC8RpDFHzm/
BGt2IJmrHM5Mvi2S63ol8a8o0qHfg49n7S6o8cNsfOMK7q1sC6ySVj+suwkuPz/7uKysTUagmUwM
a3W+cr/jK3Jha6ukMVY+NEnY/KezEDS7MZu1+YpUQ1xzF2S6fFi6tZkSsVxN0lYXDC9Vy8i0ZVx6
toL0xosoN+0JtGPvnIfDyOpWxMKOXupZVBsAmgh+mwpm1Re3JPE+Ypo6ZtWcnYRRnHyiojaDWkFr
FFF7jlPuVNcka9G9WuZoXEIjPToNqCAj6o+VLdmdjdXZIYwsvQnNynjvdCC2RlkYHMQYOXIh2oOH
yQXhZvFaGnW0LcE91iRtGrLhyZJnrb+axp3M/1ya9d0Jh0Pg4QHdFNNYPZVjhZYZLc8JTIjMYcvf
BJ7/wDD+UVfdFx6o6gb76yS2nuH8iNL1/zIzuFnQn2R0117ccYgusl50zMMJPqTAXTRfMO7sd9FF
UADUtMRG7mX7JvCegm5m/aEhzp2cvRaEvYuof+v86RbVRzL22GtAngH8U30YosZOcpnZ8Riiml6R
T5QmYmeGg8OaIZKvGwcxOrbNRgF4+tl8jz0MJNccL46Ny541vPkjpZh/wVV7ym78hPwR81NKo/it
O3e+wllWTAkUC4b9L5ut84S3/H4au97a9gbZD6oGpsWxdzTq1tusJjaKAc+JNWYpGvo+OHYpt0aX
9xgl6rMFyL31SHvfZBXw1dg38rhSv3yGCjTabdroFui5n4m+XdxzjzCqgi7oEdl3CP2dhi/bJIF/
6tytsrPTAPJ29PyVgpO0PjnevFXMPlsOqL2DdfBGs/Mf2E5xAfK3ZcI+SwovjvVorI9dScDopFJU
FotMdElr+IhIeNP37nlxVv1Kf8CwI1QQnGvhbAKZHxDL13pbMnEBUlHDDCwq/lLvKqDnwIdDmj/Q
VMsLBTjeSxr16RGQ9d8yCWAAUwTNrz/VlMp4k27f9eI3P36jgcMiP5wSY7WfiFEe9pNpoOcupuaN
D7j4hript95a7Uy8z49gVe5zBTSc9IE61wamT150LmSD5AV7XLqjXtROZ4M4NdlwpjaE2JgJx73Z
5uNW15P1lc5yJVWPHwrUrzOdX7LdvdiklXcDiVudV1fZzBqqPFv0NPgy7OPCI3hCQlnHELfFtY1W
4ITrf4WJp6OyWO05hoCp4EpvsE7fVuHYbDA4LDtofY1jqbgxlfNBvxnhVBoSQKdWcAQ1xcwOz64f
OmglHkeMp9DGSDmmVrsc5C512p3l8p3Madyn69eAEuyzWqw3Qys2rtDmIgo05EYh/COuvNdwco8k
iX9TuBFuzTRotsDwd31uytOooqPOcYeN2pHbWeBA8vI7JZt2m3VKkm+vohds0MVhzsw+0TiEYgzN
4Pa9/wfXQOCNk3cPmi5wTBDdXdRpvvOqHxPHXS68yokj1oTsgg/KOskZX5Qb1/zXE1RhhNO7Wsfa
0H9t6J04C0/czpAEhRy36GpjLyBQvcueptVJD4SPrhQZlvs0VafMnW69wlef82q4P/lifM3msu5B
Mm8ADQ6RX6xXw2ci4Ws+2z4CIA5MTGj+8iVs7QK8VdmCUyJFXjRZHT+gwL+sStCGOkXGOAIYCb5j
RuNpQ9OEmZikT26U49w0oGGxCMcIrsTFcWJ+DZ3xbMjMODpj9zXWWfhuu9V0dsv1HkOsc/Ey76Ff
wKAw7hwDHMEHLAYM5de0F/hR+MYIRMXKgE1u3Hr1LuMY3CGmKzbCrskBMf3Re6Doj/lzAiKRdttv
g6C7ZkAUm64x5HMmTTzXjUmOICVbd+2qs71v1oLs7wanQZcesCrt4E+8eDDW5a12wpu5xUVci0k9
Z0Pm/JhpNRIv36znHkEdGaD8mh/ECRyKof/Ao302cCTw2Rf6ZLrEv6TppJO1yszf2p5gYgFW5oMx
6rSIkUdkb71IX7hPHwtFq8Gw0sXIlOlrRrxuAQIRDae1UNuohTbFVSE9vNHpUfb1O+dTeFrQTsTW
qv+kZx6sESkHwuD+iSR85xnJt3X0i4nfPixsf92NIOul7rsXCTK2Kf0yvEPbHt2ETh59FWAXd5ku
igfDJSdjowaC3BJigY177ZrG7YTDZIsu+T60esWp5poPcL7vbklVAL9a4g9ltqMkisSY3kgPS2o3
sVLhmRHvG17biauesrdDVjr347zedUb6LCL3NVLVU1ZE6ZvtEwi6j2al/3F80eJidDu/zJcztcRo
QBXnzg1TDPUJU7GXEMqvosiYbxidn2m6T/84C+a7ea7MX8Jnn6a02M1oufZe1sNnhyMayN0k8NOV
1k8zOQffGT6DOnA+yLAFtHax6djeOF3a3OSJwvHf3dWuCe3shksiCg2G1LXjZ7e2VRxJjOR8mvkR
dj37NyzEr5XNkh3GFU8N3QjnDk4AsSUz4+doMVyb7vCU10x+TQ72I5rmERfOQ2nkBzYpbGoztmqY
vONMScWG1pfbLuifm264ONl0V+YI5jHG9C8FouY7YQXGFu/WU60CDiTEynbHNc0vZ+5FVDyjU2Lq
aK3wROEeOtqS6viYzGzf3wu1Fnuz6ndU23ww/IaM2na39wkU4By7vup6+B5E8exPmZFMQ3Dj2czD
yD7zXzVhBcTPHpFBWuRPiy8WulaKVP/Tixck+RVLXVICLjY2lTHforfad6F7tjKQ9riu5+9sLL1z
ib7cibPOrPZTmgb7yl+4fdIp4/NC1XBH+wh3yQTVX/iDvBncFLN/P3xoRqF9ETjv1ITsihHnm+wC
c0uNAY1dvb+DHPwkUbnFG1cF+642dqz2G2bfD3pA+OtDEpbKB1EE90UTFXEale9eNd3gf4w9r9mW
qn72Bz2eFRmTG6lZboOm5NiYutMycPBXi2j2kJz6dG1+QMSl8qe5mwiByswQjB2ONdv5USa9s5zZ
18TcYSCL1rN5zUKfBQkZsmruMs88Euhz9KoOSLTRPUmFeZcgHfqemr5+KmDI0De49QMHytky1HYN
xJvCm9hFOW578w91BCNN2hwZk8wTsDG+UpHxmZVWE+u+qWMMP3viFsmmILoAB20RkBcheZ/dDVvW
ciPN4KhNp/+oe51uqZDaeulwb0rO9sIVB3fp5kej9ypYUDD3TdPn1InkIXUJXRPguszXv9TprR1f
3ymC5afFoKKcwF6wBTqalaMyqwvMWP3u1sO+pk1GZLZzt/jGoSb+ZlP1ggIoLXZL1LT077IJdtaU
5zFsh75ZlM5vif5j5musQ6aaWLrTR1+s6uRUJUlZWJxPXQHr1UZ+G2xBoFOJK6H+54jsNOb5v8Jk
epsy7qVAKxQiAOHBOUVCQkIb4Q2A8TF+UQYJ6jUhfOihEYg87sTQtf8iQ6hdNhTzlzTq/kwQ6BS7
fNcEu2TSwVTuefWu8aecVCffG8/1wk3MTX+75D2knBtWPnNtJPbAW+URr8l8bNy8n3a4LRN3gdKV
LWt/l8/i3CEA/Ge78gIZwWrvObC02JbLLCOoAdjqFrMm2JRuKTlDpP6dLgz7K8/+e8GomsUB7nVN
+OOls5YbVarq0+fYgQ5tbjNrWXfoPsx/I8/tgTPodcqq/td2l2tknTliowc5V4gw3qli2ctKB8c6
9PpXz+9Y85eZ0BgF5zFEhIKBAu47xNx7PzeDBwIO2IGXpd9aoahpsZrr22XmHzgSm9iE2cY25n3y
or9XbfbXlvIj5epDndTV+rlBYLAXprsTofkYFO1yYrXlRMy+A/Tq9xrPTDKYNaHHgs20TrhNirhW
6V9Rz1iJSVaLm6xa7+ZaSqqoguwyaDJYNvC2pHDWtnOQpe8+g+RF26lPL8TL5zti2saYLrnu1LkK
bh2rmwozuR/FGKFTT7MnhR+EDZUSunwzujbUp02LG2o+WsmIcOiDbVPI1NjUnp2d5wFbfYUn/A0h
p30vQTmSaiLXCoDoEsLQnTyRimQBEUkqfLa7UqfqVnuDfbvAqSRBQ+z24maccaJ/12oJTlkQ/I5m
Ve7Gjg3NnsS+Cun2Jn7poQpn/ymN0nA7KxhzNd+gU8r4ikvf3pRDRCxcCTAdEeBhrDzeCyN4T2gO
rA3BVEdN0uJjHs7Vo50HMPGaBDTvqhtwdtIxyh3J9cMUrwgrhkNf55ovvzi4VNQg5KLKmD5dHtMj
rb79jRZ508eZksaOdBx0DgSP7UpUR59XXfwhCzzm8PZqS/EhcIKwfFv8+R+tN+Zzg3ALzcqqo58R
RtdLKJsqbz17/cyF8diIxX2vhaQiWWYvvt2RXckSep9Rb7PRdrhPYZS2wzq5sWg/B5iNeFQYHgl1
6DZORIgRrgZ3VgzdvBobY/BmAh/g+6AQO36FjDi0aOz+kJlUd4YQ4y0zrXtvIDN9Dtv6t1jdAmiM
wKGNatL62BXNeitnWmNio3LZaFZser09PhLQ18YwszB4wB1MpN7fIKtD2ecsNbr59if3kdSC6nYY
xK1UuT6ypGVJKDwOOS2938yd10OfVXg6I/NcGE4OxuzsqtWwGHKbI6VyMERNliCqLp9h2xu1aRYD
u9AUBKehEV4Yr2TC3ge+4qJ0SP06OD39EBsPicZP4NMdFbP8oPWQwAa+zSN5JEtGPEyhNn/BDEs6
kgrrmldF1BnFTYus743UhYMsxsb+K5bR+eCyoKPMtTEH67AmPbrBb8ElHe5QIlQBWQ/FZ213XuKh
OdlI2y4QvBki3y4hSYn70UGAQSCVxVHSIX4Ch+hZRWLbY4Vw2hxtdFtaGl57bMnHGuf2AY2OPOcN
CKqQA5C46YL2DlVrJEoXXEyirZlM09LOYmUJe+NKNREoYnoE6QTkmyZWN/rPNSJAJ879pZN0ptF1
jo3Vu0Yk9eT57CoMcvfT0L+22OjOhWP8C2tyZ3kTqUiYFJKDLROVce9M2nWRvGnnKasz87VzivEX
FTwpQHbaU2rgovKerrFY6t1uTZhVrxrJGnPt9Tq9WzylHHrls4DxPQsWCMYPc33wrZCKmajLGZEy
RD+P0LTpu28ut8Y1AkT5RbsbQmPcwqtwJ8moDBFrRE2O7obnuQFxgzidaSHc9nZuHjtJP5gwg/62
iTBRpmb7PtnhUmxT2wQBK6C3my3YfRUSR1U+CuRmB2/qpl2Tl2fXVvqTdSM6yM6sb700x4Wf+kk0
tfZZSZ5EU5jPdRfeDFVxNkq150msN6nRPbpBSrSHL9IDdnL3ZV2ahX/Uw8EI9Bnm1YW/lP2O2rSH
zB+Nn9KUb6XXR4lnAL4yP/+7jkp6nWAWWvMMP4u+wu4R/0yCMEIxDUlNWakdZ4t28yRn9TkIxxfd
pjHbg62JSLFBaTZBK8NLR5UjNe525m5yz+dTiqKjMRvMFWEWRm+E5XwonZ26VlHj6TszbwSSqLyy
h60aQQRRWTl7Y2xAIHzWbMFkcK2rCie5CyxxS2QjuQDFyW5ou6KPLo+Rp0wbd2D+RKNz46fwHymZ
lriBrqglxXZhqw6UID7l2nx3ezDSyWK4r+GyeKPc4iGr5+euFOrRteziIw8KYAx/rRKOv2CDATnl
U27S7N4wK5h4c2zUMy3WQQ/AHdV53JVh3mzacjUe3cmbL3M150dHzcMDLDXJiWPlTzxfJBxw4Qkf
53J+CupVHIlpFYnyKARFv7lQAqvG4NCFLe0T9AGCJi8SdYsw/ZxBvF7w/esr5INoaAmuyVqNjYSt
nZwg4fzpp82CafDTXtL+zSgHWtH9YglvXDJ+IJIyv78YCmoThRZBdkB+/CWBinYwXaUZ+/g8iGAF
E0qCtrK3Xr7OrPRoFVMUs2B/vs3v4AHxNgmPR8A5NjTZtPMEbNpmLZp9GwbDbWeF1udIzJ290dBj
r7nj2u8tivQbe+Iq3ZrAr4ee/ADCGRqrTKyoLV56Qr/CuOy1+eX187+R3NHNGCkuOGA1g1Ww7uvh
u6rMa0wKAv91z9VHVIzDUHcXlmGwJqil14S+l4KOrZ5EWe2UPcEHs7LuK4HM9mjT+Iqaicmcztoj
n1z/gOZIv5VWROQEPULFF9E49q5U7TW7R1rL2bcjgFIybZtvXY3jPT8l+SLXXEGW0YDAg9UW4rmC
NGw2lrs6CKsJDEP3dF56QM4NTwGpUl0UHVqrtPNtXqxIAJBQrCT1OQSDjKSgJrrLv9njTqMvisNY
9TQJCjaFMalBvz0O1cA++WynW8OmMNIacvvgZr28mz23PFoVSFKc4wk1NxMujffUSsUNfnLvD5F3
cBMJTaYPCBEhv8F45vGIhZNbF4pxQgoajfJ2UCOqVnMenwP8OZvQQs+SWQJ0sEA0BbLdvwAo18RT
olg8cwDHq4kW0xv89A3LOpTmirT9yTC69CczRRVsB1XhWKFLRJFzMJj898Y1WoyzMVq0+zFHht/m
yHd5wrWYkr5ZMuy0idFUGOQ0XOt6mvQ83SusL+g8FTOnWVY6KcQsH1zQjO9cqGMW1nzKYF8bL5+8
x4zOwZvcL45WWwQPdHTMcTXrMomgiizQD6sauMI9fhZtmO7WIPQqN/woVou3/DSRhTR6IO/tUsK+
74eVaM84bwr/BQGi+B5cuJ+t68gh6XzvpQIq4nOSTya95adxWPdpEPRbuC7uglpZBuTV5PSPoYf6
34SQvgUxp8HM7r9ao3zrzcLcLe5EBKnZEk5U8o4n+QL7GQV1FAcMBwkL9HvT6ug2DxzcLPkM7WFS
CE12mn3hhUdqanSqQk7ZhC+inR9Fs9ifiFeKW9GYl7I0t165oivqvWNooQGY9L0wehRYaxbep7p/
C4PSvBHw0nHfuD8mFB125iX4naX9Qb7xwIWkvqJlfq7N7t2ipizJR2gF1DLXOoLaapPUdSMutM7d
pxrZZzvyrphcVUnF+pu0FZZ3dy4NwBCPKFPa7GPNyf9U8pQmBA+vbDpiEBeo8A/LZafSQ/kqiRQ7
rcNq3zpTk29V1yN/iljtGQisoRNxAPRdMh+5Rkvyswz13qjDAqCv7O6mSH2U5BgfEXhMayy8NgUD
RhSHzrnjDkLeE4H+SW0BFA4lsb45mZwvxtqcpdOfZbaat8ZikOkK3ts/shhCe87N6LyMatYxENQf
OqfeubHAWDsygUyD/7JTlp+ys+FvieMh6Rmpl6IXk9S4NPVPQ7fA//OKHSwja5o4SC1odek4QEak
If84M4LUjVJS6DhgSeHW5W1jumTCUGp+Ki0zhPbC5J3mefpkKxKPNvnIg5ai+dvAXg6vVmiU62bq
G5oVs1YeDWO8TStR3VAkQVDmzGjDZeK8D1SSb9sF0INAioXRyHhXlhW95pnB2WWCefkx2kkiSxAl
xssCgKmImxEZiSYcZRksEqWI8Soz3lNmrXVqy3tAD8G8ZCdZb2wnzvjYLydvx/Ae8N5z90LS33kF
ImsaDdQWFyzxfvQCx2SifoaCGA8Csb0dSXKcA9G1NNZz0zduGe+urleyoPw0+3C0rd4dH+w8MPxr
RJ4Xs1aZN7Yt7Mc5q6ObDOIePDJoHnvbG9BstdZxVV76PmpTnySJ0nAG6VOd2n+2Dh5Swz0gNQNU
Su36DzKPSNh57OdLEcnswWffhZxyJc97td4iwbiQ5ZJuC1KojwHvHk9B9jiYYlz4IMZxtw7+eqdR
OhbbjowWXiUzlS8klRTxbAj/DtHba2W74slsF3Apqaea/4eFctnkuZu6D93YqkuqR3a1cLZgFZsy
C52d5w1TsO2lj1ihsLoqSBaWK7RobTfqGFgjZ68QCtWNytbhaQQ8sTZkI4tbz1yJR23maxBjL8lW
3ZLxxwXQe4PX3S9tldmXlNQ695lVr80ApHRgQ2SRfqPhG64N2RkNnM9dSoRcjIds4AD0p0XtdeUY
ezn4QRFP1GsSdjO3MwGn5BWB4JX0IBMgZa3fjjdYKvZXE766Wa95eGXdz15sGZaozvCeKyLdZvDP
bWGhKVwre4Z3Wb1uF2lev6RQPglLK67f2xYRUrV166sZhDeVMtMuE/XLotH2bbF+OERQZs4/YzEB
E+cwGnapk6vXMiSldDO7tdiich0RISskAnJenI/Wb5v6Qh2xeewRILtbiRMPXRS6ijdo/d4l825c
flF0OnddmjnkOJGJVsStO67d/VSZ7rFdPSvf8HdWbVL6oW4vpjWo4kDdscO2OxrdNx6cSCe5Jott
I0l+5cttUYUgfqlI+CHIvpeJMi0uOMUw/10EyJYwatWodRyCvo4t4ANxy9k4oTyACEOsAxUWbVhc
cwSck0YlFbZB9G7NXg/gMMN9I1Wu5XuPbeAyhGJeuYDqFa0AF0S6M2gvJgWc6JUP0ZFQ1y9iJmxb
duCTnDFXJg2PJA3phmXsQhJw0ZkN0u22lpsydFsK0WSCJTQiaDVkh7xiotaPhWCjO6lwRZCeSb5q
kgj1RJpRRgbXHtOrzs481SzbNEWwbeUWSaFtnXflQVmBzUEShoZ/Mk0URAl5ykxKWTlHWdI29vK/
2DuvJblxbF0/EfcBPXmbhiyjKrmWelo3DJlueu/59OdDndl7VzIZySjN7ZmIiegeTQgJEFhYWOs3
5scEYVZec5QJ/llQ1P0j7HVURMmuh2NVjnUN0avUsrsK6YhPva4Xzt3iCBhEdD0bAPsAu38S4bp3
oZaABbAFpCpICXZFezzHpsuQVMHDYNahxOVqxnfhlhjlohlnjV498jg7ZlpZV/dg4NzxlPWIZCGz
X2ZHjL8tpA8nHrATb3OYayFa6cuQjxa6YnkmDsvYTRWL1Os1Rt6AuaHnNQmvJLU33ecRoN07MHWl
e8faAx5a6jhuffor2FxrYQjToQRKk32n1hWldEELtfs0jwYkDh7qAw3UMo+iz8B948JbhiY3fxYp
YfdTO8ZUREHyRFXzvXa1WKMAiUEvXQJjKT5m7UCE1uDUqR7Mwn4+m00/N8fAHOm4mYoRkyhrnYjf
v8Jm/puh/ZqRLfmQr/iSLKMOAVrTbB3KpEDH5BLuCKcvL7uwnO/Nx/iB4B/8fzY/PF1JuzfhyP+f
/8aaXpH5j/2PC5K+/H//m6NvG/8F7keCyl18wMSLNtG/OfqO8V+SOMsHQYYETLlEx6ISKHn4YGAh
72soGmEQpbow+f8HA6u6/+VoloF+iWVTS0cp5b9/1r83wC0I7KWehGkimmQ4JgQ86dGJ4suKQFvW
FOTk091vW2f2Gl0NT3GE0vWrxdjYdpK5/r/b7v+N4kK6RwgVDC5c3cttVymlXY1WNviwuXTq3WV6
1NQoOVHnc8//2VArsnqSuKOwVbhFUNp/cv+5cNsoRoSU13e0w6R4wWpSpo6fI1ocEDHgilxOyqF0
bGSa1vsge8KTWprKu3yQuJq0iyp/cN3Kz1vReq6u0gJ3G50d9D87bGNRNz6dSRogV9VWdaw5LsdX
tSZwM2XsfZgL1kFg8HiwIYW9/dOZBrvWshE6l+Xyy1HaCoZpkNa9r1aK8rgkdfwQUv+mD05b6+0T
MjQsDV2w2LYwV8FJHXOHjLLo/XYaHN/WA/scRO6eCMTGsvGkYDPytHWRp1jtxQIrvBBzyM7XROC+
z4zO/gzOvHj7XCwbPQ4DlSH80d3V5uix78FoFwZZ5XRgn8op+Di77bQzyqUyw8u54rvY0L/lenGQ
Lz9O2WnOWI5a54fYut2D6oH8DFv9PusyWicY3B17MgXk5OD3vvlbWQ5aQxZRDWnCtS+kSBSUaosO
HjR0raNSGtUZQfn5zYcZT0ON0KmjH4Kt3GpH2GSuMC61yi8CtTyWU62846a1QOkvzc7NeB2iUCQg
GGKPZXCitdVQMHtm0VZT5dcqXvSL1tP3K60GwIFZ3N9eu62h5EXMfYA6KZv98qt1GK2AE4ortjja
1EXb5McSo2wPtNqettr1Zkfe6tVQUjLqFb1Br6cZv5KMobqWDiDo7ccpzPcmtDfKKhIBhul5Hyil
n3NdHSTZ4ikuw/TuN5ZNFRBAYH7gmriKRHGezHmNy7BvL+F8ZyJndXDRaMDwJ493gt7mhP53qHUk
GoKoC1ooSn4w2869HZoLZVzt7/9oPutL0SIjrcrFLf0KrJAfBSBtolEBAtqCn7o9lPzMl1cV28Bx
oQsiyYF5rowjr7YBnNUAXW2n9BN6M36IrbbUXc292Ml/Eg2znS+1uXxAookLEKyNtTCiLGYkHdxL
P7NjBIU7asGpAoD49qSuR0G2TDKISKAMGYMuJ1UPil3koFH8NOq+9tOQnisXoarbg1ydVR3JMe4L
RLDYtlzVl4NIJR4A4IByOmcYjmiyd790aCIepBwgBbfHuprQy1iwnvDfdASir5djcVuBfKfg7FeD
NX0PALzSwzXpg9weRpXH8WI3MI4mDN51JioYrrE6rqWpYvxTQG0UTho9U4KN3xVzO57H1MzfLQ0C
sxgWTk+KPtbv6iylTIYAFYXmguq9qjg02/RoebJ7sPB2MCWP3AAoKOhz9Xj7h17tWvk7WXQuGrSt
rmwUA62PzbiLM78Pe/db0wXms2qVta+Ehk0TY3hz/oEgK+7sbCVczaGCrQKMAYCjaEMsKzRV+TqL
UT/hHTC9ddcyyIvfogUlzqCXdfmRU3DfEL7rzE8DuDV2Xg/nwBz6naV7ua5W31hemQJfILhdJDCX
w2R1rwsKIEhB85m+w7TQ55OlgHY+FAYV+KpNKt7uYyPwjkDlQwfq6NemJf4gkmsID6B27agUqHgg
2+9ynYVAA3IY0bIYWpDo9M+9sSpVbF2mofp4+7tfnwNUdKh/4lMrSD3XWY0GU7zkEkn9FA48+OmO
nrkyOzsn+yp3QjoIX1XoalJ0i5fZ5QopoSvQcOlTH4pe8NdM4/1IXSr08A6IHxv4QO8QD/nbxhzh
8+3pveRGl9+GkWHacdIFQsfr3FBH319xwIX6SJwlE+3ERP9sLrP5vYQsTFGyt2WZytKnj3MiUlQM
KryUjlULkoemEaI1Bygp7rd0cupvIU39iTp7K2A83/6d18ePtwX5HeoHOGVrzurS6M1cHacwTv3F
AvSAEsI3U6piF10+H+cFmbLbw219D5O4R7IneG0Ycle8uqOgp5Vug0iMn/YgpPMCERJTPj3occaB
b6WV8a1PU8uHzlN8uT301oZjI5CKkatbRPnLoSONghD8tMSfMD84d1FnHdG7TP3bo7wc7dV359kh
VaoI8Dy5V3EXoJQFRytLfGhIDa1jAZsd8sL0qW0n48GOG/1hntXoy0Kb4VguYJQAUlIYHYpuutdU
w33rNa1zAOSbzkTslSLA6m6LS3r6ZWXFfpujT1Hi3IboRb+3jTYWV5fSoFB5oe9x6C4Xt1kQK+jp
RPl9pEznUMurswrMdmf37I2y+oRqHMx9xXXhjzOWeCn3+UErUmUnZmwdXU6uQ60EETMC+Cp1DyjE
Ov1sYA0KBdcphP45ikPwH2ZkYncR2cg2Hat6NqxDhWLeH6j/9EcDOlvkOYkl7mPXKgv+0dV+AbfQ
/6kmRA9Ot7fZ1kqg/0pdiQCqw7q+XO+OKrcK9Czyk36c7/IFaw4j05Pz7VGu8yJNt1Ts0ZFfk0/2
1ShpvQAajUFNx2k+PpguHEEkgCIImhSTbw91na5oxEhHVaG7yOCwGgodpRbMGnasVFdkR/19Gxt0
wzr7Cz6kXuJoP26Pt+KE86qmOkBJBdE75mg4tlzhV5GI4vKwNFMR+QrtTj+HVhce4gDwac0T/r2q
LqOPXHX3OIHgQaEgLLyq1KMPfErzz9s/5XqVOTkcHO2FBm85q1tc1Uox47wQkRFmyx/oEqmnyIHP
o8dWvhMMrqP95VCr4FQuOp6dA0NppNVQjGB/mGo/+zSMw3dWXxv/4XjyOni1yKqB/2IdMJ6Yi9Sz
6Pn/gigzHREuRdgJnu/O0ZXJ22Xw5avK3A4QDcjBtb50Qq7TuaKMIOoH6h26GRDPY/zbo2MwD+qT
Av72ONpVcQqCzvkrSwL1n9vfcmtbscQGBpckmZZlrvexjmtpC3YEaRat/tiMffnVBpRz7AN4ycj3
IapEx8LPgN09gGUPzr2DxsyhGt5afiAc62jJ47Ig61NIKFysfASJ3g1p6PjTiM1uw7E79gNyUSH4
9J1YtLV/qX/JI0WhlILb5VABUsUq/bLIbxoTCNmM+lM6zw7dHGBUt5d3a//qJmVxDYF0jQLi5VBd
iUNSn9mhXwP3eNCB45xzms90tGMFJRQQxLfHuw6zlFx5RCGwS2jiRrgcD+KT4taxHvopZs2PRTOo
/wi7KHaqUtexj1HIGagyo56hqatTUk9J1bW1CH1RBsOfVaZoB4RsVDgcoAQn3mWnqkn2Sr6bU5Ne
qCyjThdiFQpCao2kmkXoZ7qoPi/0Kz9GKn55txdwIx3SdUsg+E/RjWz25by8igCK4qBzpyDGvWTQ
OjAXnX+GhIUHDBqDZw2pjAfAMNEZ5QZoOsjOwJhB/QG9UTw5y2LZ2T+qzBDWAQIJXtBLCNzhDrWO
+vVCAElyllp3y/cpGdxXaJNQM5YWP9Ik1T8JpzAlxUuv/y4TFZmpfDbu0iBJnipahRCoUTne+VVb
nwJhZ57qqsUbRbaVXkdJGEKjEit16Df4rvwtsIXFrRnP051hVkLNL1cezjJooUglV4oDq3HQBoQr
1EWh37MffkARdM9Z01SPLnzCx6q3ynuAIdG9C8LkXOVV9XGZZhgBOztCPrmuPgFysbrLc4zsZZWQ
shfcPrAVxdNn+sTFCNkzwURe6pu0x7rvHErALoTEJUmelxj0ZQ5W5F+3f8TGilNyUHVZGHF4D6xW
YrAJWZXhKF4OA+ajgqL/2XHTZmfzy79lNVMaeIRWm9Dh8By4/K7y2KEtOioemJGvSje1T3EEfwaV
KeKXu/Pg3BqM44VwDnRQB9nvy8H0uNIX0MPIpyRp7/Ektc/kE+YHPE+dR6J++untS0jUl117wxS2
vsrFIwDaZp/1TA4fwNOoptJGz06ffmMUqTBuyDWkTHA5KyyiSJz6RvFAa2E+aiXkgihnnm6PshGA
8SXh+WvxH5OG6+UoNDmipakZZWjM5EM4Ozl4Rnn2BQisvqxHQOFtvDM1+dPXu+P1oKtzEGYzuhkL
r5ekW4ynrhq7x7qbXX9oS+OHrY/BHU7iqCdWge3dnu7G7kceXSPTNh2pr7TKDdJCoZ4Th4rnhpHh
i4GoD8Rs8W+PspEWsBnBqrK0fEFd/vmryA+vHLRMg2i5ilLOcWoQzsHfBPE1YEjH20NtTIh7jAqu
zaNbxvbLoTAxUMHNgbCOosH5ggAT9mtVN+6kVLJRv/5ipJUmubp8C/GPl8NoXSmapclcD4f4yUPw
BgApRhP4OcWT+KmrI+gQNJB+wS3OUD8yh/BnafTqs7aI1LetFK837twPba+jigAcEVmpikAIX2mp
nqLCdKQX3Lgn7L4RGBDAUjW8r15ecqvFETxqAqSpEI9Ps+rZyEYw74uqNw7M6LzP87tE6SOgMraY
P8WQZ4BNCezqUqVMP2mpGXyIZhuF7E4VCxb3fHLpYApHAvtzlJE+3P6SG5tGps6yGkW5n17G5RLX
Um9eUXvHU4ZCxZEMeaZ5VLKz3SAX9x8NtW47CoBPsIgmx3PaeHrPNdHea9o0Ipm3BDvfYGdW6ybG
jAFiYEMr8iL0Av7AzUfc2fRO3uHZPP7OrMD9CHQaZCdoFZZ7LMQSl+6w14umwbi3SiBrpuD3PwVO
bp1vL+HGuUOTnZ40DVUu03XVR6HigxRh43ididYeLNnl7I72XtK2PYpNFi7vbArrl3siY/gZVXDH
o3LfH9yiVQ5VBNP39ly2siMm87/DrLZe6pgIEGW1g156XX+tocf6PfBVUODin6QL1e+Yi/XUBGIk
P3orxwfRatO3R2bHIQfEXEbG5XVeMtrA0wzRsv2bHGdJU8fvagbLeXuqmwtqkyuA+EC3z1wt6LIg
ahqnFTtfjVWff4tY1Ty8+51RqLdaVJWpv6/uNwScZ2g/hYMsk/sPxrChpxb1sNMC2TxZPLRlB4SH
2hrq1lPE4b3Jdo/r3niOIiX7OiqO6bcVjNHb89kbajWfskEbNrQ4xDVKV48qWbbfwWc8JlOV/8ZQ
4BTk5cnTibN1ueM1GNYS9ON4A05sd3OXtA/TjOC7O3b2bxxhuhPkASAjeKatUp+Wphu1TY5wKYRF
BoeKGFmHthOVNhIsCPaWbaq83MCzraJSUEBBxOiQzzQO5gPqh/FDBlrtzrBUHe680zzCQqj+vP3B
NgclwwfWJGzKIPJifJWADLBgCrR6bC8ZxuosO2BnNzDGx7LrlveUjTtaDXq8E+q3blsXPwzmKh2c
1jl/hWPM4Mzs+ipJrWe8zXSpC4KUTdYj4RHp2dsjhkt7nFSO6j6vO3nWX08yNZdKdJzlrmyKUx93
5ckErPv270cdXKV7QMkUsM5qQxq6KlABZhRVpMMZlR/nBM0tO6lVjdAJ2gFfahf729vfb6t2QL+G
yjNeRVRg1nszKfOqGVhpj4RBCq0rUMm0EAsuz+oL568+I0YalV58CNvK8uAj0VEbLdV4LJBcuFfI
W3Z+0UYIAEwmTIrG9OmddeDURQ9XRdNtz5Ua6TnslKMQAUrfrvs73xWHRoMKnq67VLwuv6sBSLNJ
Ncf2KmgHH4cRqq8RDs5OSrtxE1C3Izen3aGSQssj9Gr3WEo5ipYA5HU2e7QXSX5CbDR6+33jcs0A
QEXbEQjlKsaE/dImQcIolU3FN7H770szFP7t3bI1FQu/K540dPXpeF1OJbUHUWW5antxmyxnfYb4
25jGm6FW8mNoAMdAosg39GrBHHfR4iwbbU934du7WgmdxYn6nc+ytc9Ao2CqY9gvbqeXc9FVJUO2
ubW9Fq7q3aiE6gOo8vyjtNx4+1VD5OeeUWX3jiN+OdQSFhkKfZHtNXZhnSxk188KrxBYacLY+UJb
s3IE9QnaQwZ0qtUlgKP0YCM6ZXsgFqrTknU5dE07P4UKqnW3N8NWGZ42EtkcXU9wNutCsaomeBUB
8/DUxryPUwVDglI5U6T+l62goaeE9hc0PPtjXQhiRqt9G7v6x+3fsDldUCZsFAP85DrpD8Y4SGGw
W0SvvsBrzKGql6LLhkz1uPMRZWq6KiXIHAgrN+nmaRurm86cnC7NBQqYbaUpj6jwaKcKisSxDFT1
yYy1AmuZoj6DSR8+OnUb/sYdxP2KkwbPb1L09fl2uxTbEBUZIkR3D7ZRdMeBWLkTfK+/qWuwRU15
EdiGMLVVgo7sVDHHA5J5SomYD+LyWNXjumX/UvD5fDQX1TjB57bOTZmUX/rRGHAn6dsPSKxp085v
uQo2/BSCJlAZ0Es07+Sfv4qbS61qUzr1FpIFIn800K1/wJ/yz9sbSIpjX35WqmuagW41ZsCUG9aN
wbGCkj2Aa/cMC406uJy9Wh9G6CfGQQz95DmFOv+C8ko2hRKGOlFNGKPn2V0QUbH1KGvgZKHXdOrG
Mp989CLcwR/MtvgHjSbpEz/Z3KpNUA2P0ISRRR0xNh4+T40mvtgtbbvzoI6SVGaq8K4VUCo7YU4G
y9fbFg9YWgLyiqdXxg2xyipwuRwr7AYQeHbq8qnltXAs4Juj0gLL+q4aSCtEoil/317W9aq+jEqR
CM9E8C606i6/XWVCadNUyBAWrFf0DbLwZHUDdjcNuti3h5J/1WqCRCEuI6r6L9fG5VAwLgLT4a4D
C5K73oD1Dp4dBiZQoaZ8iCpDoA1lON+7xUl3aAvrpaUqSs5kk4ISbrkV5Z+/2qBuhCyqViDvmZCy
/ENd9tciKiSwm7C+Sy0nvJuWdvp+e7brhX0Zk8ozKaIc2F6dz8iei0Yb+JywuLXTgtytFA9yEEWa
5p34vs6yqcAZwgbUSHAlwOuroUwnUUK9sGqkccjGMpWp9SV0c+oC3UGxCndnOeXf9/pDyvEo5bNV
McDFm3a1nPjlzPkw9LU/FToG6pO23A9hUk+HPk6nsxqNCPUQ6u8n7u1HWuy4HN5e23XAefkBPATR
h6NHSIns8nvWbpI5gYXHxdy10BhNLji4rxOycbfHud433B40JhyyD9nBXh0Op1d5aaBf7LsOPM0j
xMDh54SuD5QDHMeguPf6KQdH6t8e9nrrMCx1d8mG4tpes2wMvOYMi5aMnw7Ztwyy67Gp6j8W1d7j
KG2sI+UiCFeUyKiOrT+kXjmjgmBY6U+k1Pd5jV4ZcpHz3ZunYwKIlr4DPMmgAFx+LbTGhVUNTelT
6xn/HPUA2U8NRVVRKOnem+R6RtDKXJqsDnmcAN22GktNGzeYk8KPkGw7GHaLaImFAevtGV0fODB7
GuV1smsq7OumnShnEVNEyP0aHUMcqjrjSHPNH3EhO6J4uWdPvjUpXj5U/Hj3kcuvtvuUNBWiaEid
KOXgHgENhV6WTntQ4I1J8XA1iVQ6J4sofbV0CQIUJpJNVvqnlcPNT1IDzRQErEdFG3aWcGNOfGRD
xfcVIAGErsvRsApFGcjEA6GZ0EPCPG5Go068FVYrH1i6RLuSCbIhHPkrXgV+I1BMtGrV0q+rzEAf
R52+6qWod8LR9XllFCoCWG1AGCMGX46SoXrUZJ0B1WARgQcDijI9yk/+lOvtTkTaWjaajADQeAnp
9jrVQvOwTlNFlP5QIbIgwP/Rp++XN6awctnY3QBYNB7E1joVUShkm9mUQdMYR/WoVahJp5Gy13jb
2nAOTzq6s4AxASldLps7lUSByi38Ma2df0Vzq5772bXOqTtgU2rXwU6CtbV2L7w0bg3q82ssatar
eVprS+FjK+h6jo0cfx4pv3FY2QhgO9jTlBFf0thXW27qq1ErYNr7Jdiic9GiTCOwxXj7lqMhBGEC
ogCXsbvacrohwkaN9dKPxiG/45GRI8WEUiB+Hu7OUFetAHYDD0ebsgvoR6oJq5haZV2cK8jF+FRo
UTlOHEDK+p/0an80UfYPngWPaLR8LmcXTYVmpy288c3k1QFil8ElIfNyj4xNkI0UF0rf7cP5iMxD
BeIU3dnb8XzjAPPXg04G3Qmx0FoFWI2w2Abobvhw8AEE40PjJW32MXaavbB3nTpR/Me+nPeSLb3m
VyO5S20pkCFKHxh65AV1byILrvd+kLXJs74gwV+C77gD9hl+qjOj3bmKt5aTnj7dDkiaULTln7/a
nFB6pYZHXPp2iWRho2imRzO021nOjYNNB4IrGCwuMlbr+4pEIxfmAEsp6sz2A/JkgLxRZkGqdkz1
/FCkYtgZ8TpRc2hJwiJC8oUwv66op2peKDhSFH7WzvUj70Nef2FpPDUqxo0Yt/Z4wUijk51ovHk0
XIIXYd+UxJPV9jSxJSmUICKETQvNqT5WvqBSmz44jWb8nErsGfo+0j90cdE8aGSKX3tQPjs/YmPu
Jig5rgOSRfqP8mu8+qaxgYp/L9zcVxFofUhwJXkyBDVvNFfgjyba8AQi4K0YA2ICGD15OwjKfrCX
LweF8N41Y0UG1IAcu5uldaathN3bt6tJji/JSRwV7qPLUfCiXhwz13Jf4PbycYmq7qRQWTjfPv3y
nrl8ziCIQiNV7lX5HVfPp8i2i77IxtwP6i5+Xy6V9h6+aoGfSxedggrOZVJHyqGs+/B0e+SNuGPy
bJPQa/TozDVWtMt7LdGbOvfzSquRG4uMQ6rPpbdoYtx5s11h/eQXo+Bsc/rhm5AMXa4l/yvgobHK
fcWyfqpV8c5UuqcuxsUkaz5o3XBnjblLRuHc13N9wvPuXOvhXVOVf96e80YIoixNzkwhEmzDuvyt
FXVYdFxaft83RMC8kIoh6bKzczZWFg4wr335kgL+vIqzSKMWlYo1rq+MVnMXYFB4V4wD9hb5vPMN
N4IdC8qrQ+KcKYKv1rWbM6VIEarjMazGh9bunRMolgOaz15evLklzlcEekJziyaTfP2uknQ9mNS+
q+zUR9tWnLK6aP4yhnF5vv2NNkKKfERBXOHSdSmEX+6V3A7HWFfT1DcR8vsWTVqLgPEgFaQSF/Px
QX1IhhBhndujvtw+q4Moc3TpfM1RJOG4HDZa3KSI4G34QFJLPGP6NPNzGDt3dmZ1fpKE4znIZ+3j
oubqCU4CLWelybxRGl8opoObY7XovhnU9k4WctV7Y9m5zej5ype3bHVc/rJZybi0I/IrdL+HQ6IE
9gH94xDoj/vOMZJnTB5iTxPhexvV56QYcc1zEGQ2p1+3l2jj8ID5oE5IgknivMZcJU1hIBkEPw0t
avWhb93am+d+2AmIm6MAvKW1xx7gOr2cLaVGJMEKJfGNGnv3TCqgYWvx8/ZUNk4ohEb5qUFDS7GY
y0HaInMqAyNaPwBtd5oiJAHdFo5U7/Y7I22cUFo6bGS6lByeNehan4DfLsmc+NaEa10YE+JaO+Tr
kfwvfy4homu3p3ZVm2e7QJfCyZGMgH9YdyBw505x/Ib15ixx+GDqU4FCY6jEn8cuNP3KRVYMf5jm
1GaOe5jmOXps5jI54via7+zcrU+Jao7kE5uypyX//FVyIJOlSQ1yTMXE0JyXMkcKFnDlDmR/61tS
mUekk7aHC1bnchTHjsIsKnGsw8819Pp8qE8uiJrTbBRiJzRdT+ilgEvlwH0pQa4CoJgjY7SDPPfh
YCn3RjD9aEdD3N/+gC86BJeRiFFsWPZczDS31xMqMJty+yLK/Qo1zvk4zlVcfzTI5eYzPDO8noqx
7IJzGuH5cRiHqq0PXKna+whEPRjZYFx+UP7NhmMLchwJdoWG2ClC7fKjaNN2IniU1Q8Tz7xfiGWV
sHCVPOgeFwsj6JNLumrh+IM5ydTp8R8YN0z3KHPP5wFr8fdpMjb6QVH11vBoahS5P9ozqsJ6nA3l
nUIE/Cq6diz91kRci4Hd0xyo+rdaB3CCIoGOSKZVi+9xMGZ/K7MhZhzRx0nHy8cVP6JawXuuy/rg
zsCNrD5rVZmj8pjaoDc1I8TWoGjseCfgbOTRrDdPL0KBhOKuC62zqJOk03QY4km1/Dk0rvVXnZjK
0cH14iOabeqTmhuOB0RRe7ALEZzQln1rQ5ZMlt9A3RDoHsn0+g3BEzTT5sTkyrEWNKnR8kTA3mwP
nWHvPVe2NrHcWDS0GBBlssvzgmd6L1oX1QOttlBbm4P0xBv87Y89l0I9fXPEDSCBaatR3Eo3ixpT
HT/CmOjOzMfhGdO+dOfsb82FfBJarVRkokl/ORcjTFnSZYTEVZV/iAE+RRDkyk72eh1gEI55Nchq
KpE2x5jKMEgaJ7Q5Eyf1qxgFbnrneySnzaF4SNIxorp7xT8swqUv7WbAkiYULQSxOvACAKuHfpq7
nVldX0zMCrTOS02XJsUqbGLjo8/CyvhATVU8tFWnwactc3HM+qaKMMvCkPt2YLtO7BiRO52CjnxS
rdPHJGhiXFoY0awRlLWp+h/NebRPjYMHihRn8YZEf3utikGpv0reE3CXdVqX4hzvCjfKfGuIx4cB
81z6sXHFJTzvNWw2NiMEEzY87zk6xOvCvIOA81IUL5Yr+fiEarH1Pa1tLKxuL+PWMOgUweFiHEhj
q0vIRspdiEbH2cXUxmetLdu/ECXPd26hjY/FiSKL4G0BdXINR2rznPwfKomflFmIB0GtYkYh8EqA
Vq0+jUNsnfCpcHYge5ujYg8tYSIA+9e5P6zIHs+EOfVD2GlebeCSpmKr8mwFqUDg1ki+Wotr+r+x
oBZfjIqmLGuuypmWBbObwlTqd5U63MVuFxxqO36rQBkRXqUNRdEUWAiX+iqKsJQGQtJd6o9Y5L2b
qiDLD6U5lDsRUR7bVfJwMYzcPa9yrrmLLGNCfM83Oye5t8hzpcp0/hNdmdRz49by8VqA6DDnkfOg
d4hM317MjS+oc5Oik0PiB+ZH1jtejd8iXxpEdZD4C0q7aNTO4jgZYX2chl7DB8do8NjMw6+3B914
ItFFpHZKRQg1MRL6y1Hjds6Tqq7RssA9uD5z0bjPcdXYXhS0+j+j4zQ/h0bYj6RVeGeIZLqLMJv0
LViOT/juBTs7aiOM0wQEHGM5Btn4GvmfEzu1SakSH2o7ouxKgh/trIpTHenRzjndiAZoEkplEzYv
EN1VNMidYNYynEl8sorukER1ei6Sfi9H2pqQLetTBgmpBBBerq8Ri0YEMC/9II1gdC9L5RUicZ50
c9zrBG5OSDZsyX95vKyfZjb23mptMlRUu98wuCkeRBztEb62dinACAjF3IFgtVaHsZ8iSC+Olvi6
gwFiMtUTwrtz+M7AmvIYhZZ1D+Rz72W2NTOqxGRclOHpRK+SlQSRYiwgeKhU0lVOdbTx04Qt9pfb
Z2HjXqcdyCX7UiR1148upM3wf8l5cNpmPL5Pw7D5UCDLfiz7wu2OXaCbOxFna1ouTFa6afCmQRNe
7g08r6puCBsKJ2rp+Ejpth4K0XvKhFtZOi9JxM1YOtC46+pDpogcNegh8d1sGB9ENE73Y67G7/Sq
Tz+EIZRtEpnsHkR5/L1tF9MLEYEuj7cXd+McsLRorKGQRRlkLbTWJi1o5yUkzjgLnpEYNB9qgXBF
Ewx7dIqNZeWwmTRsmLTBVr1c1n7sRyyP5tgvSoFxdWywOzFGPd2e0NYoZGM0z3Q4746zuvsSLBKL
ck4Ri1HUb3UOMFOvUSq4PcjWqgH1kLQkLgZKlZdTobJMnaPAvG9KQ+VIWW84Fqo1Y+uldzvz2RyK
fM/Ck5fOyPr6yZexsJrKjnw1Uv6qQ2wF41H7oChJ8Bs7gZI273QWTVZaLufE7VcNs40wTWlb4bGc
W3HGcjA6qMGbeSFkDlB3Xkpv9MOv9FgMFFcQVtDQwDFQyYd+VXgGHlHn2x9pI3FAfIpyq03fXcJX
LyeUNOaA8Y0T+/QBkY2APYFzqV2lVnvmm07ncbakgQIAmOUwZpA8eIwr5g6H6Cp48fah8iE7O5IT
u36bSghpF7acL0Q0y/fxkGDbCXj3QKZon/K8CHYq9VfbX44H2F6WViUHaxWSXeT6kbwqEn+w7dxz
xdgfHKMLd/b/xij0AxiKPhkldHe1/7FziHiEZLGvuuPPWumHk1CbYCfxemH4XWR+pKnU/HgXUGcE
fbTKvATWQ8KKaywyqSVU9ABaMCEKcndZ1OqfnNhNn60xCU6a0Si+nah9jHGLlmNmi8xg2LZpfnTV
AWOHNsTGp0b1tdERp58AE3qZqSgn3FbNY1T3i3K09Xr+oMyxtZPIXR1fOQdXlmHI4hBAXq1UjrJk
o2H05RtR17anui4MsmTHyjBtJKE93d7ymlySyyWDqsyBoiVu0zRes1qM2EiTUBlRZtE0NB7CuU7O
TkCJ9EFQOwkeWluCbrNmgloQTPWvZpnDZ7ccS5Rr5lI5OAHmtpC2i1+RJR0iZm3Cez00y6e4sIfn
KDXCc98H8VO5jDaoVgzFB8QDj4W+GPddlzh+MYjmLh8NHYt55Tuo6j0+/fXeY4pIO0CnhHpFlL88
1rEqCuyBCOl5mZnPc9omaPNX8c45emEdrVcSXWywIDaEDDiTl8NYiR5i9ttHfqDFLt5Hmicq7VNU
dwDf3a9trz3i1vYBJT7MB3LD41V8j1/kgKMLTk7FjN3m8Ecw0NkYxSgOzdh4ddbrhxm5nlKfdkof
12siK1KSm0KCCfBwdVJgf7vYPsFiNQr8ow5FaeTYxeDCtrO/rqMZ48gHAAAS2J3rlCXE5LdAwMDx
8mDRP8d4KP7AolO618GX+rRQxd0ZcGtiktZBcxM0GP+9/Appi89sz9XgBe6g3LsJ7y59wmny9rHZ
HIVoJrl1snu82lKmG8NKpNkBxaEZ742+i09Sae935gJWhARdVgPWnHAL56mlwpwdTYY5egqFdDHO
03jn+XQdcEiywBPLZyMZ95qYGDlaOaQjzJCuruqTVUeHwSn/LgCo7ExnYy/IbA6AHiJnlCtXB6TT
w66MWsfyijCcH8c64wmu4yeDcdD4pZ6tvXO/PR53jcQfggBf3WyxYXYYQEEEyWH3fBt7hDatHBGo
DuHN81iq5k7k3tgUkogHIJV7Gw766kwtadGp6HpZnqN12mMQmcmZmtHk3d56m5+LVAicKOQ1pMMv
NzjkfRf5MjkrHfRQBCblrtXnCY0ga49Qv7WA3EUETol0A650OZQ+O0gP6gsUF6q/D8tS6++HiX7H
8s5skmpnG16vnpQPRAaIzjpBdI3M6mKzLPUg1r0G82osvTFx6UZF30nxrldPtuFoqVIM5bJ7uQ5f
1WbKxFwmhtE8p3Z/LFaqHk3qtF4D5WSnjrc1HwAQBtkxj0JQ8peL19VDRkTQNK9xlQygvNmf8jAL
3hyImA/gV3rSfCaut8tRZj0UYxjqGm1ozBPjtFe/KK3a//HWPQcMiPYMqDWKofBAL0dxkaCMymDU
PAyKAw8tmthLKlN8bjUz2BlqY9m4OyXJFvyBqq65vYuBGDL+bhp5d33fDob52Of2nhDg5iB8HED+
KjnBeq9NdSCQKGYQKytmqv228xCPyl6X6bokJ7MOdjSph4RVrKuqxZCh8Zrnqrc4OIc2UZchtCKQ
lfyI2c6QfFCDsW0xYaxSeGoBBqyHCm51eF8u7YLQ1ILs53mxzGEvMF5PnyzoBR4IoFPyDy4/pwjx
gY/hVuAcbaV/Z4Au6f+LeqdTfB09KJsLKtmS/krbf1UUcfM5b/GNFywy/TXHmZGZD7N3Q1RXRzPP
mp2TvTkcdE4601LLfK2kDTULpgsWwR4HZrkvKkPzYgttpnDIo8Mk8j1d1qtFlBwcEgByG+5P8PqX
izgEsdEYhWF6xmC5ByD9xVksxp6a4dWsGAWYKLcyTzPYhqsoUokFAbreMb12jn8ZQ2cfm3Y2kA/o
fiqKme+8PbfmRJGCp4Cly7LLKuBjrJa0dSNMb6rwvkaFvjqHrp7tRPqtOYE7I+kEOk2BQv6KVzG4
hqkYV4pheG5khf7k0gUwhmW8bysb2KgR7clwXonPvxBvpfUUKBTeVOuuW9zTtunRS/WSOqCTWC1D
F+Af0mbNcakN4ACGUVURpWkNffcWSzrz/3J2Xs1xI+ma/isdfT2YhTcnzswFgCoWPSkaibpBUBQJ
75EJ8+v3gaZ3T1eRwVptxEz3aChWFpDuM6/x2y4eHzHjsLIQ6bm6CQyp6yJwk3HQNkWtKQYXR1sP
vhgHQNnF2MzHmlzr0b2XT9A6IHEByw4hhOb8wS4VGZFUprXmtouL6WsF6GIzV4odGg1UNnST3IsJ
2MCRFPr9mfVrVFSGqYCsZNKDC0VM7qI6MfkJPmTFVT1L79xD7OPcLVy5S1rsI/zcrsfQihul4h3Y
7pZCYH1l1ln0Qxq22H1+9XywJClsgEeDOL2KOR9ssxidB2lmEPUx3zavZlSEfLWY+9+9RnlqBEMR
OaGuunqX7C9JymUD9jID6hiDOV+YY2NTxXL0399eQCy4D7RViZsq7sEohp4i/pGb2xkTjsCSKGAL
kxX2+Rv7aN2gogBIUSM+RCt5fxS9UnPHGLGRxNihjoLSLaZQ8yBK+Z09dztSIvOUit5vt37X0jcE
M0gxDjSpQ4L5hPU7bqPEb7gCCh8wAoTdweuOvMIPHs7V6WFzwnMacvDuP9xYmUJthapvzVXZ29MY
Z4PYmhZGI/e5n3Io+iAThsfP3+l6zB7sRdQPWCGgkoioD4X/7Lkw0ducCRi0KfbFPBX32Tg5Gw1j
T0pakdjUbqTeRu789vnA62S9H3htlsD+WFU595+31Rx0yzl7iIoFTu+yFFc52vSns7C1IzvtV4Hi
cCy0AdYMhjMH9Yr9sfJOpI0Qs7atUhWedZc0RYACW89TT42ShxElt5fEzKwQxLa7oUktNnbmZGZg
LngkIynXnXFlOEE2UPTpM1M77yilnxVxgveLMyD3q9A180SdnrfsEj+Z9TIQqdb0RyrTHxwaNF5B
6XJw0ME/pJ15KHSpzI+29azO3ilTnmF7i+Dd53Pz4SjIiOiMsJJJDt5XX5oqVZRB2yp2d931kXMz
RJl2ZOWtH3IwKVyR6/HPCNwFBwFA3VPQnFShbVNl4dRN5Q+vKXUkx+Tp3JOr/388EjGhQ1eQasAh
OLxKjUREfYNBJEYovjoYzmm+YFD1+Si/bOIOH4oSOzcyZyH1/IOHqvAG6oqpUbdqZVVWAEO6e8JY
jLIg1RD3h5KXyWOd6FmKnztabtQTp7HfFpJCpR9nAgv2zNV6jDunqPE7ZD9fDadfnseok7k/uXlq
4pibdGmgdKZVBB046/QEMT8urwIr1wbBbc9+tsrGW/29Z3TN+Afk29rQZEoQHhmVn2Zm9b0cI/en
R2fvVSMHvpemOz5Mg5KawHYM8wnrhnzyYXlbX/Fmh0IADWbQfBXWHuhW3QXCVpixOgU4Ddtf3Fyq
uOQqRHEb+J31XZGO+VPctVMcGGapy0Cq9dIFWoMT90qaKQafLz5bm3+4teMkbl9pWxkVmY05LCBh
X63d6seRqXm33MDOcsBSdOKyhV29fwbgdNwsgJ/ULamZs9GnYnVOTxsMoqZjKk7vGRFkktRKQe2v
asPYb+yPpVqiy/ulXbYJyVAbkPctp6TtFXdvWabd6dRlUll96zOB/2psP2I+0vzQ67E8F2kViWAu
RqqkZl7VL7/9FlaRJxowSB2xUA/WJ37KTVZDXQKv2eqBBykypIGIoXzTHivAvz/guatXIxAwNhzy
h4pZnH2x11nJsu0ibdyglmtuFdUdwQzKYy/8/d3JUGsCz022ApIPEjKhDsrg1taM9GZE3qm1UXOr
LeYMptSMlRuJc7pOA8BAx+rz1/n+oKQygXIczUJ0JwBs7U+0NVhFEpnTvJ1HbznL6+jNs0b1SGTA
qnm/drm01ph1pWbAON4fplmqoZs0r99G9Zh7u9YbZmVTmtqSb4xonr6bVgt+WK1jo/btwbMfZepm
Ku9htEHftj1W30k9FVoorTLT8c82FdNPB6NNfU0btWQzeY2lb7j8J3OTWFN7P3lLnQRjlE4ZGGV0
GXZYB1Kzaktvardx0cNHt9Ah3lRFNBu7ZUyaPJh6yq0+Bz6KKHgGZHGQRhS+sEYuMUKZl8LJgtLS
42/tLF0laFyZuKFXNe4FMLTY3NlxC5rU6WrPb/JRv1eFaGNfjqVCFBJlsdxIuyvzTRSX6a0Nirik
4xK7Q/BL2D2MhBqvD92NebDKr659Ti3CUFub7cbXMUb/ls5DdAdWv7iVbmz/bCOh3IFKU3NEzxrt
zmk17aswhKv4U+cWAjsnHIn9tq8tG2CwPl6ahaaDGLYm77oSXR35Xu5kFt7ytTNt+6QtEDN2lKW+
KFEKoq+61JBZZKqImK6bS0LWNq6XXpF/lSoWx9pwQ+26h/OxJOpDK90iDfLGkDmyF0tZ+ktqlZGf
GkhtnLR2k5SwuPQoC+kHal/MsUuNzVjofbMrk048GlZiPNMMHRDoWFHfOI7LK1tRksJ3Y3bNQ5Q2
/XmaLPqyaU1vTFZiWG2cDHVTVYGr5naYuVPp+qYVm29eF9kWAjjWDLbMTGIDl7BZu5YjR6yfp6P6
iBeL2W2JQWJvw1LpbotakTWa+hr2SdqiD9RF7MQbfGfOlF3f0oH0EXVUIk75ZX7K+7zlpbkK+zQR
yoybVtOTj0mvYQ+nKe0kLzLEC8bc5g9F2APiGKWTni389g8ZtzMz07kEbeOS9xdUSBZj2/TSuJfS
KwQxmJoM7Pp49AJbn3Qboy2RvFVGbV7o1pje0DtEyUEp3PSmIBz94sZtQVzoOZUMh9alaq9mWvPS
LSM+RsIpRh5N6aM64LAbkRYXhjzDx9r6kQMLoLlF8Y8nK73F3MRZPL81XW7d6aO0HaTVdY0u1GDP
Yzg6RPoBpqlUHbHASTikalcsO3A2fRlEQ6zeSFuBp27TsufuGON0U0NpPy1ddwL5kqXNm15b0XfU
ftqnyoVh6PdkRbc9BW8j0D1SSQD9WnfZ29eOjC/atInux6ZV3kiYerzmpeirAOFV53WEOPCUZULX
TjqvMOetLo2yPC9sk5c9pln3AjvJqjCqS9xkq4skT/3OldlVBcI2Cxxzdp+btpWvKRWWW15OBF2A
NTQFKtqnr7WXCCeAZK5U/oh75jPa8+J+nke1OakRTOb/dTw5hEapGXUgUHKO/KXJs3vKh2kRqPS3
NL+CWP+j96h1bGZ8Kq1QzBELJC+s6Bu/loLrEhiU5/GYJUFqtc4G4J9NSG4pzpdBmVGNs7Lc9Q2t
H24Ko0GgC2dNh1XZJ6t4e+oxBX3lJI1vAEc990Y9ak8j5Mjllh3lXdux6eISNs30xk2t7mK/t3Wa
iinid45PaWy8JxRaOp8ZHDPiJ804d2t7/mKUmRqMmQExd1Rn86xdPI01qyXueNbrYwOzlRRoCBBW
jUufBxwxi3Ps/lyx7PQ2soepCvOqsDBUkap5FyVReWsnbW8zhbWGl5c9aDuLov9N7dkwfxwaJYRX
SNe0m97Ea0DxhgoAnEgvFkRQ71tT15at7TRWe1ZhN9eC1FHghXQjR2mQyjy5WO1bWBvmaE/bmt0m
t9jN19WJFFlTUcyq3GqXN50ENpKWYD6nuv9WUMXvgwR03IkbxSYHblOh5172o3Xhig5KdqG32pUK
yskOxjITl1rbo+lVYnx4gpUlp2iFo156hidyPGA0kozaiWVLzswWpsh9l2fFS6IrY3xipe4UbweZ
VelJgXgVeRBxrXGSWqNHjNokHE1ZnDbfGWCibJkQnkA/9bQ7HDByOtKdQiTQEYlVIFeVOQ/QY9e/
LiV+oSedkI66w+AV03uLWcyZmBSOzeSVk+UbInJrH27j8K10UxWpgkyFHFM55vINi2pczpZy0G9d
PS9ODUHD30/Htp58w4CBv8mcOO13EYexGuqxcBQU1WrnLkYB3PY97qzLjk3nnDlOo6hohJtF4etZ
VbwWqegQ6kIl6ImOd3deo98agbXSOsqYjUMcPi/NfBN5iyKxg6lKzvAusibfyTKo05liVm3Qo0l9
WkyR5ddkAyeiddRgiYcLaEf9jWT2uYuI5TJfx/Cr31pNI3kFKD7g+xWvHpU0hcWNmU5x5oP2ip96
SylFYHUSADwtqexMFVbzs6bERgJnCSvzM1MlwiYOVpqwyCqi4GieW82PG7tOw3l2lAtRIu9JUcVK
ngxzsC+XuR3TEw5KYwobRec+S7RM8R0vwyRRlGbLedlm040lsv6prKOiDozaSWfOUiuHLDVqTRQu
4DRyvx5HS4ZsmMLbxKUcnhfaDydISs/u2Zik+a7tuDrCzCFIfc6t3F42aT7G2mlSKcl3R5VmEzaj
1ERAYyrd1XYmNsOU1ts+beBemUbeakE1N+UF7zIjD0vrvg7SRYmbQEer7mopoJv+MOeJAqvIB/u+
6SzjNfFsGK52X4zqphhcNOErHlb4mcZ17atux/Ew1HZ/nXdd+zq0XHQniAmC2DL6aCa549jtX+NR
uNxKKnXZKlLnr5oxla9y0XSig7abzftcKuPL0P1Miq2WlctPjJjdp6lYKiK6hurvFA2gM3RgBK6v
SMduQ+bNov2JMeRtK9zhZRCF/FqjaV34LZzdx3Ry5E/yE8K7xtaa0Z/1nvDORCWwuFvDk9tEzEpy
IosECUgP9yvpg+iHj9FZgxgDRDCmJFimBY6N6qXyvut052vjWsO33E17cQXFv3qB+ZvbgdtrTueX
kdJdOVOfvllDpX/TDbPpgtiMojcONq7mXjcpu+CiWsY+n1N9EWalPeRq6dzJdlYBwpQKiux0/os2
nFJCsJDdWHinRFH2tMlrbTq1F5YTKNp19eTQBFAbSWCMuvHg3OKelRf+lDQJ7ElEsm7VujDicFSG
6qmJcus1h49HEJ1J70Gx9MSAxW+Vr33kKddVN1eX2ahNm1Rq+byptK5czQtS8VyWdfsytwOUrDKK
muV+hJHGkkin5K4ePYJ2J841B8NCiIK+jBAU5BnyGUJwVecPvLBcnkmUUR6TWkkLCA210lwtbacp
oVQpUIYO533jU7fiQsry1HJOGk2jbomuQmyFRTzoKYlKX2bX6mjP9UOfcmgEfWeYS5hPKlBHToLh
FiHxrgkqz5kHv2SpXlVdp95CSbdxllBHjjcir2r2Gyqhpa8leKT6rsi82c89hP98mnBWvNM9bN2w
e5u61Keh24hNPrjxI4ax3s+aHhOoOWdKFn8A+3aXtzYuOIOtKt9LHEgWIuki+TLq3KJ+mlKJmjoz
Wnw9ASXjT3Vc174SMZ1sxyquzqxBmxJ8IqRxVSKQq5/0tkjfpqESZNZ6HoVeNpUOFK9pzT0yQxsC
XCIaEXRoaipnI/5TKaIMbnKfOYU0Of9mZXrEwXeWO89dhnlTkgVih6jaLQ1pPEa5Zjxdsahg2qLZ
2tGSVrsWPP+F3g3DHOZGRrl4Kbx8G6V63SMkZ1hvq8syoehYudZpLerpJ0BLpzkrTSPu/F5xIkoz
elwGOTSDb4ZRs5PyweEiqTsx9dc6nr3lLu5E4QXdaKV5qE3L9FgZg3iOgCDGQS5k0gf6ODTPqZd2
cQBC0XmpsgXbU1FVi+27BfMXpNhYW76pDN3XQaU5BlSqdJ+LWiC3B5eUelNZWvEFsuutslEHW8s2
Rt8kGLtxMxv+BCw8Dgs7U+NQWWLJ61nSVZ8vzpfyROoljAXdkVmKLwlSHie2UyBHMdqCqmuc1cZ4
hW5ENd7I3rEfFAfpmEAbB05tVU2dnRwM0ftq5FK1QjsWwTr4ITN4UepggRXLVt21fWHoTwVmIeJK
6fvGDZApqi6TOW7rUy+fk6uSOMH2RV6ZlU8eOjwhuzPcdBoW5P601FYWeArBaMDOhq62WLqIgoo0
oyZgoZHsu+2cEbVnRX6H4lJh+EJWHqaYvehH30ZouaIH4fXjycB0uyeph9NF4MaJTM71yvDmcyIj
nBScRnNPi7ZRQaNVaKoGReZ0d4WWi7cq50QMx3xuv4x0iG5LkRPzZzHp4XkW9QVnB6wCLLqaekgu
lEbpJt+du0biD1nmqGKnEztuSsa681HfMZ+hgvdJmNtWczNNeIzsFMKAkzyng7ippRp9n3PedNgR
2uWBO7TqbSNagkZjVOtsI4VUuvXVOOKW+nPthUMuht53F681/KwyeHGDoccN8aRaC2KYiYVEjYc2
OOA3SzvPUw6es0R2Q00EEjdfHUUd0tMc4s6Tq6IyEC5L3C1h6VUYchfjjM4hEdRwMgiqnwgHR5hr
DrMzvZZoFZz10iJ5lQueWT7cMMR31KYtI44rt5Q+1Pb4soezeeMmjX2rKy5HttbGpbqZ3TbSfWkT
PVNGzXKHQkmaeIwl8ibwEtejIrCM6osrO+TV9GYafrYZfacdDLFoW0+LF4V21Vcvojc6NfyHkci6
wT5s3OZrQlznOsFjq0yqFfyjsUnZ25JGPOV5h5B9GI17p6HyFFuIqgUoyWKvhZyCl/gUoWOTeTOK
O76zd0y/8n3RDcFOMKFI/6OqBQlmv1Jk4yctXb2gIBXTxOXk4C6wa7cHJGYd07Z6X/yitwjXmNIe
FKV3TT8B0mTUsmbeprXkbhamd52MSfHzd0ts1LtopbugqymmHvbFtFTOtTFX07aT5iV6mjbxRU/F
+LcreY4DoA69YxtWPiXS/ReXzUKRjaaOWxVOKQhgqE+VOh+T2n/f88CwGGNFOHT0S9lC+6Nwi/RJ
jBg8jlAiuyyzpLzpSq840yLL2La1axwRafig6b0i/gHErgIKiKwdVEaXtDUWy4rH7Wji9GdxMpWd
5L42pkcFARTfrVozaBFy9q2FdKTMbjObvKD7XRdEC/KQsfL3jLV7BcRv/8G7QRKjxPqAAFE27sYG
36YKpYPfnkRGQTEHrDJPrB2KK+Q6xJrYGIctRE141Z3TE/DgIPP5iny3x1DMpGkFFl9dUQyH4FUq
fUVaxxKt8WiUl1mBjQz1ZeuEBKEIPh/q3RbD2RpEKb2hVZ6Tuv3+axumoYkXWZTbdnD6oEuq9Kaf
0vHIFluL/vtNKxg1gKVQwqPGjEjC/ih8ebPsmRcmp6CvIwle7exliiQVROUJxhn47mOg8ncvEW0v
1V3ZcrCGKAkf7LdC4Pc4qBZTVWV5oJWZEjrg4QJ0+n+bmgfXgHVBcMUWIEQ7eIn60ltLZA3z1sSt
xk9Jvk4WJLqPrIp3U/VrFKgeEDRoaB96NBVZWY3CbOlBNMqyISNY/EWrf1vXax2F/67m6py9hzim
uHRGRxuqmVbKZPsWdbltOuDxuPTKX9rP/+tl+q/4tb75zwLo//3f/PmlbuYOd97h4I//vpav3SC6
1z8un5v+j62ofj4PaV399/oh//eX9j/i35fpCy599dtw+Lf2fomR/vom4fPwvPeHDT69w3wrXrv5
yyusoOHXAHzn9W/+v/7wj9dfn3I/N6//+vMF/uOwflrMl//zrx+d/vzXn7D8/rYh18//64dXzyW/
d/lc/Ezla//uV16f++FffzrGPykUcrDS0md1cQX++cf4+usn+j+h0tIaAt7jwDZddR+rmlSdX/qn
SpGIQ5CbExALDKU//+hrsf5IUf+5knsAKgAm5xd/ycP8n4ffm7D/mcA/KlHe1Gk19P/6c39f0+tm
VzMKDIUVVUKpa39fp/MEiacf1DCVXzz7S52jNK0OWKtrRWEETtel55r3W+DgFSkDmpprmAvHWx/w
YLNF3pQAsI9VKugVuUnh0cys9GHzt2n460n//mS/Oqj/c2T9NcyKbKK9iiHh4UWqRU1plGOihiSr
pBkG4d2uJ3TtN2L2zfSpzr/mxa4xg76g7LppvSBtSPdCimtzfNo+KFqgOGd2cdUoIRX9AfKs5q8N
7jhwQYjoAa30dgp6EcIHKkkINP6zoX/oXmhXE8dUvRnlOZB72fngPYwkIGXLnvOfxrNXn1iYtJEz
6WG/bLF6mV/mFxgOwxhmMfAe6dt6mC7njndRxXfUjFCv3KwFp3zjyF2+hMfojO/WAXMCzhLE2tqL
hm6xvw5oE7Wqhi1BiOrh6Kv5skkw5TvPMvkltwoq1mjIB/Ni334+Sfsn4n/mCHA9QhYryPMdoqmo
GosAnWFRp5+26iKo5Xt9cwSM+0uD/nApwKtaY1E6ze9NKXt9nloKA2HinMoubJ3QRB+0vxw9YA/y
xbT9Rs98u3suq8e+uNKs67Iu/Sbbuiz/OYAfN/mdeardt3XgTjed9zV3RoK/a0c/0xyuQKiKkz8u
0ek0Ps3Gg03p35FPsbia8h+yOrJ/Pnwc1DZtaBbQydlF+5PV4RFDmSJTw9gNNPu6pgvp4LedxBcj
cgs1aXKeDZTHi8ABPj3RK7XGG8SFAoeVrO5gaYvmmuZi0p4Xy7OVvinJqWzNsHAmELYPdnxRdP2m
GU/zdpMIykVXnhlahuXn3UQmemuLbepRdT3mtbPfo//PasC8hPiaMw+h6YODIe6XCJFWewkLadW+
ATgindwpzN0ogzIl2S1Eop8vwAO1tP+MifcF3XkOaXRvD96lYSE7XunWEsamfumlz0WaR1eJhV63
1ZS+0toRJX6xqz2OQ9EYCapqTvj5d1j31sHqNH8pRcLuBbl1eFDRnGmcrqJgKZzKDBb9wui7TTlV
LyPhzxH00UdjgUcHmw4BDvD/weOaVFFUhCGX0E2jOaSuTADmbN2oTphvVW4/f7L10w6fjHAHqWEW
KvDjdfv/Dew8N0ZN1ZiB9MG4qDMKSHVmrrxvi5pJ0T3mDni5vN8g63xky39wsHB/kkhwfXPJHlLv
JlAseTtYPGKW0EI0h+xklnZ85I75YBQudrLolaemATvdfz6atHpl8oxhMlCZE6iLbiIgVUfWxy+y
wMFrRDsVbOKK0l0dd/aHyZHargyhLqEni40Lh9MvRLIxhEZ3UA6uX2TXuBlYgTLReFSG8cgh/cHd
AC54RfwDAyVcOYj9F29EX96WS5iWC1OlPreDR+N7ltPG7ef5LLbSkBV8ZNQPDgNLIzoAwAgWC9TO
/kN7RQ9Qr4iXsK6m/CShLRn0XrZR02c7klqA/XRzJDz/cEROVUcFA0Yt4QBummstDeKpWcKsFqZv
asgYOwmU1GgptQAMaOovmXcsWv9gQxKkU5kEXYtG5CHtvkEUpB9wbg1L7drqlhrRr9kKpVe/ze4x
/teHY63Spux7NuNhASMyR1ovOWNFTbMd5xQXLjq3lCkX6OKKdmQLfjQaIwGjI8Zd6bb7ExgNaREX
LJAwFw9yRsiYhkMa6LOMyXrMI3vko53IOyTSI6+CP75+mb+dNIYaT/rsaJw06TgGiO/QUCpQNP78
PHv/SDoUCrQ4OK9J7A81nES84LfoMUqUSxMfye9S5j9mqw3I0NMjN9O7sxOxE0QzVgKi+ctKb/+J
0tYzxNg7auiZXH9j5o47IWLac7n6OPeIJXfactrneH7YyRF+9EFJiEuRsSkNImeOqw8H98HeS+a5
EcaorwFG+kJ746HPSnzDzbEI+3oMcrXFcVHfiGQst0BSurBb+oeW5v2RWX23I/keGKngYwDfk8j0
YFajKaa+OlJbHZfhp87u2DRY4aFYeJLrmGSBChZH3vqHj044SiCw4hLRO9p/7VnrYk4qhRoauYho
V0Xh2Hq3dkutvwXi5DupfpsKBII9q3XRizXfKultBjTLjn2TdaS9U597hVdP9kd7j/rpweWiKivH
20lJzfJFbNISuA1eVWdq1iqPrWtdzzEKfYVruOhWFPfTNCpAetwzy0uuFFMmR4LOd5cACSdJor5y
OCiBHnJHwXWJdAEVGs5eQwMpSdbTGM++OWzHzqbZm5yBrXj7fL+Z77a1R6UEDSPmHnUBTsn92dBj
e9KL1J1DVQNZVb5JEoQ4/lY3r+wZ3xvBXKCQWG2UZNPbW295LO0rM79S+++0P4U41ZXvCUpgLd3O
xr9Nr62zYtyB9grLPMAiQNA4s151M5zYwu6pUwCgCZEgbfTTOn7M5ieZvJXu7Zhf0lb7/NFgQ76b
XyLdNfBD6Zrg+RCxuSi0y6aGN5p1O1M9A2gcONbP2b0px3jb9U9t5QTSvo7m+7o4j1yy1ns3Px+b
LUC+sLWuuvFRi4GEr9qwII2Gb7Y4GZxvbrOrSGvrk5J+grdt2xMLWJiPmQSMBqXkIgviTWvfoGfd
Dac1UI5xG2WnhXHByq7ErRL/1ItLqZ8bzXNdXZrj9mnKd4YKxSEU9q2hQZcMjW/TU6FvxfBVJndF
caUPO0tceORQ4Ed+WMm3Kf0ml8BW3uLkDq0LI9uamMUIv7RQ0tjMX2YtiBdfHXeVOvizdTN057qk
MfNQe8CVWFf340sGFDT9UkWbND7JiwBMo/7gpH6l3iTLFeF4kfAcW4AfXhM6eLp1vmWcN/GtawV9
ta3QWNbGBye6a6GuOReOPCF8UdzTNRSl19w6527nQyCXT2ChqJSt1ttDGNehfNEurCiwxTVUmzI/
nU0AKz6yopl3lc0vtnaTRDk1tdNF/iiTH4CIcLetmkt12YF1dMoGbEnmwzLxXeNZtS/bU6Bluksy
tomm83bYaVYYmadTGkAk+XxVvT8wWVO0DwBV/8I6U1P6+zXocjuVlUPQBGbTBbibnRMSZptYKb/K
rNADl3P9yJ340RaFSUz0S0mHdtJBRpFHwN26aY3x+R8B1mwmzWP1qIvor6rQ/nFI5LtWnnUa/eQS
B0dBm05WOyvOHI7yGtgQZAJbvzXAhZn+8tLTsVa/N939LL5M5k/DfO1pwMt+5zYgltTTpA+1CgiZ
D8p3kaFwN0qzG9INxuEAyRz8ObU+tN1vwBy3ldhI+S25NXI/+qKcg/+kJFxvkluSFlPHZs5fzoeL
+My5hIqS2NvkHCsDizaoX/PhbeCdWJfdVXunO7QVAwSccQsvbb++paRAZ7fVTuIrWVw0YldC7Cv9
09WVpPKLFzncu+ld5SF78rZsY/x72lAXoVKHbPqGLH5uSxCXgB6tr83yMtQ7KzrvrUCToTtfpf2p
0tM0+tZ1V02y07WNZ4STvKMi4Dq4HABOOhFLKMdLIwuXii3iJ9glu2d9/wQ6ebiNlq918VCaMELZ
ZVL77pamP5Tj2aChwQwO3FaeTXdnNtcGQKbBrsKuvZHlWS12jnGbzz8/X8rvYi1yRng41Dg4Itd/
7y/loR4Kp21N5tvO2pX782J1FumNZZ4v0RyFvz8avjT0GZCLJec4WF26jbZ9b45zWI3wa0yqeGOL
IK7TR1pYucdYiu8zutWbaWWh62svgE7R/sNB/VAMI57ncHHdGC1ODD9iw+m2+ZJfmoKVZ+eAxV3g
GFGv3Xmd+XuifWuEt9aciWWRZ+b9HirFgGqrE5HzvHSxuc6LNAsrHYjm52/1g7MBc0+KvN6qE0M0
c/CYao+dpttO+KC7P9MRoY7Sk8eS8A8WCh+OhpdKC5iZO4jY9MKThtnHZFCOtS2WzgnAYLRUagEa
O6DWjqyU94HQOhbFIhiRYJAONaOytvZKAX4s7Gq73WXKmadSRiPb8QerAn5ncY2DNThysB8+JMhY
/MfxXUNWmHLVoVCZ20RLa01ShkY1PjX1CK7DvdSXH20Pau3zSTtMPBiKYSCoEZRgxHHIgsrkhJ/8
WFPW1jxxyfXa5K7h2633YCQU0qMziXkAGsrz9vNxD++utSuAiD+URYQMdL7F/mLRlMXQkcXtwyzi
pG1LOLslYD/fqawxcMZQXY6awL3bh2ASHOxuyXYIs0n9DxaokaiacKVDYd1q7DOhdJeqTENnnAOa
/flmqQCRZ7qOXUx7ilWgdmR/vJ9VC/kk+I24xdB/ORQDSAslrpXcq0MPBKKTgbUSNWFThyCjPyze
l89f8OHK5WHZi1zSFKuIpQ/bj5SX7Agt2gZqyDUa/VGoAnpywZr7zeAkW+G634fq7fMx300qpHI2
Ch1JKtWrkOH+pDa2HBYCWfw23akLWh2yjhNZddgqQ4KxqHjLS7C+n4/5qzT091ABcU6q/RQdSALg
ph7676RWr2i1iMqwdm+WdIsY8EaNLtzuwUHER3QKCCEixjH2u2rrYkXWNKdqecEfpHKzjN8RSl6U
XdL5i/o9kQ8QPLC53qZq7FvNhagv+SeGGZvRI+WVvgMpn7/rNTfIz/AZwHj4AMDPPrF1ka+/iuIx
jPqLpX74/EHfLR+e01kRBgR8a+n6YMe4Evjt7OZVODfdXQQ0N2gbUwTNhE2MBeDoyGp9dzBQw2Hl
rG0U7HcRr9ify2lsZtCXZRoSEISzAFWbtJ6v4DGxKYribTGSOujV9EZW5s3nD/rhyHAuifpAxVAu
2x950VJbG+oWUHiWvyYTXEFntCwoDomy6h5vvX6Bm7TRF+/IwO/fMI9MQXCVbzTBWRycDwIlzN5o
s5QupXoyq7Ggbu6QbM0YHSJOduSQf9eM+I+dIro5a+2FmuvBbimssWig/E5hXfQ0qvqw62x7V/bT
qTXa81XdT9vKk9XV/6buTJYjR7Is+0XIxjxsYbCZRppxcNK5gdCHgCpmQDF/fR3z7KwqktlJiWVv
XCRCIhykmUJV33v3nsugjKTsXFUIkb/qufxpjb9/e7geMA+l28x3zDDm/Ydt1Z4zkfoxYYpLwiLf
N7oWJsOTQa6KaWphb8u1Pj4VO91IHrGoqpwJq9zbQm3LfM+CX6p+E+vZsdPwIb8V1Y0WmCF6zFAT
yYoXpHwQTKb8bqO756DZU9hThxbZpjfiVV01UZei4X9j+GIq9v7rn7yExlCtWhocdbJf8m+j3HTB
wJ04D62ah93E/NWi4y76t+dDfCWkk9F2Z4JM9+OjCGVIDT8pYjSnVXlLgHuCd7HojjmFSAgufjWW
eohE14naxLlUuGpC0xHiiw3t08Z9HZYjI6CRSp4sMZHvvxE9dmTXLJQCxpBrGP70NfrksB6+eZOH
gbIFlJR8Rfj5vPI5iR3Ae3/mwuyj75+Z+3mTdm3TR0u3RH3fI65MZYK8nraIrX9RQzLE4K97t+hI
hOB4uEokeCyn1PvHjTgll1Ebu0i/WD+re/YW/ZtjUT2ts+QSe1E8r/lH7Sc6dKYeThtVPTCltVLh
lK1wc6Cz15+WY7LHD2UUURHfNc4v/uyn5z64y0nvbLY+sAJwNR4C2c56m3AUsIS0FXaxwN4TeSEd
UJ/r0ryv5u+TvcvEHOJarJiJaityMSiM+LM2QtdduU2IcNvGNlNEqYiChoYM3Qc0PSsPq0SJUGk3
dZEKUHjvNLlVtDLEJtd2jbON05XVhNdbd7zCVVCerbvl3I1MmcP80Xs2SE3XQzTUs7Yzyp0N8Nre
2smv0gdMtKX3vNwGlHTDivkHTS3zwU2iyt2hxM+D2xqlebshcBHjQ6rva7XpjG2p7+bltl5W3UwP
c6uSLf8SI19QbhcTONs+KzcOGvBxk76q9M5KDsb3GgCCWIkb83Z6Gf8qju6rudVuyt8NfZbMWSfO
XQITdb6pkHD3wyaznuL5Z9s81dlPWVwIeqINYJzrZJ0YBz2INBm5+ir4JU7LFzv0p6PhunCQ2HnX
cF2mGh92aC03Zhu8JgtHIcVUARpvIEi7wVJoWCZLHJYit1fSM5NIZ5q7/88H0+cL5J/Hoy+5DjkQ
01zX9f+aO8DtI+CrN7rI0ct11abhTLNynIethuaYb8thljNkepjFIwKBoSi+ODI+vaY830UKQM/H
I7vu06WZXzh124SlpqlDIUQXuU3/kEN2Cpdy+uJhn/Yh7uU0ehzOJqzm7Ivvf1lfCg+NIczu1G6T
nZrjEx16sHgO6pY5f0s6FgM4+K9kcx/YLPxef56LWAiOHPPoj0QCqJ9N245uFxWpE2+NwbzqN0y8
wHlqb9m1i6N0rKsGwlihH5juutx11togjRUzUoTkXNPWVS6OWNBVVPbm72Ip/QP3NggsC4LXTSc1
+osSMFYXl+Pf3b0trhAszusNHxjsR7XGwrRx0IKxiQatObZOv2MEt5Ijd8YeCBfCnup5TL/oLl+/
iffbKc8EJciVnoPjU4gepE9fBapruKY1y3Zxpq3r9oehMY8McjS21eIrudXnhYiGgl42iXPYVxhX
vF8bQ9wFtFCQRNH46A659iPX6tAfe+12nJvH//zWfV6H11kQMrLrMiRI6MM6lFWFI0QiQCYY2t42
Ot04b2IyEmiYKPuoTILgwLW43Pznx37+UFl7f7AtiL9pdTrvf8VAgk0Yy6rkGgSeQhkKJrqub/PY
nNe5ob9kaf9lKuV1+3r/RbJgrj1PRuGMHv0PzY3SUYbTiKzCwjNYuKzoMo4DPU136eN9aWqSRlw+
HrIar0PXm82m9EexwlL2t7fZgKOZuz+16jX77sPNtK8zVPWNVUR6hrGqc0w6OQiBbYkdvRm9sGEJ
T66IJme5/OdP/fPCev/kD596Oi691/nXJ3uRN/nxeggkbn3leFjov7iHfD5M3j/r+rP8r928pv/s
sZ0VkWq019mn3he9hQwSx3p3u3Q3tpk2G7DSf488dN3geC7bKlsBXTIUn++fW8jSCepe0ARMDMyg
s+pXqVYmX9Rv/+6T5FqPkIODAlXkh1c0WRxg58IsI6fAwC11N5qtMVRtIlc+WIgvDovPxQwSe1RG
LFy8GbynH6pT6J8OhJC8jNIp/ynd7K9KUyu84/Fp5OSo4mZdcacWuedBZNOTHaPQL07nP1CX92/P
9Udw2AAttNAoG99/rknLsJLDsYyq4bUW13Y6Hn7m9ml5EwO5YYY+yGOlgX7vbOPNnjUtjBkE5LiV
8MUY401LY2PFI1ow7k4fwuQRa18U9UpoZRoqUX7xoX3e2fiBQdSw0Ci9+Nje/8C95VxNh00ZiVS7
qwfSrxIb22Cb4aKbN7SrxtCRrfHFCfVpYYA8A3eEcYaLFAXfhzuUrxFpWak0izpXDnj601dtnFaE
5D5bRfYV8+ffPuyqtDdpMFLWfNhJqpiAhUGJLLoaDzm9MYKOmfG9r+utYm77NzcPG30ken6KNxbg
J6kxuiV9bAUDDyKxfrSNKnewVbaYCKLSaP4eMZq3mIddFWfcRa1rZ//DbxYr3PCgQojtdpod9iHC
gG081NxPw0m6f/3n3+zTYXR9GE187mOct2Bf368UfKeI2gxGSw3Dg42XugV3e/+txJVvwGTYFwLg
xX9+pPHVMz8cRlrBsGaQdEP8GO3D4JJIXLtdmJW9/tIrkjuXiTF2Y2wyw51Whmh3iTCDQ8bVfVXm
z8tCceZOmn30Yj8PS8v7Qrfy6e3hM0EsQJ+GgZELz/39ZzLNfcz+Z8uIKkCL+tzK78zuR1PFW7e6
Zptm4oyv9e+xu/987ewu9I557LWG/fDUYnJbKzHzlG6jFu9zbflhBF/2//+MUf9nK/sToHvF7V/N
BNeF/FFN5aM9SoDHyCjLRb3RZYWwV9Ce1ovxovhXP8rOvQRZYuxmbU6jPjB+qax/me3lKMSM2Hxc
6r0pxBsbb70f9akKa8N6wNSdfrGHvT9E//mTXoMlYagCQEZv/f5b6Cu7xTssUrqS7skKituugeLS
k+qyr6lxA+u7kMkNybb2F1//hwhvnmzSQqejzgwIB8yndjqZ2HbPOIh3Qna7dHKTEHvDrgXZs5mr
1tzqqKKVg6I4NgDmzFjB5Xwsqn3ptO1rMi7fvnhf3jc1/vw8wEBJneRVRTv5EWI7pdro6aBJIgkB
LbIaC5FJpCVeuw5UsR5xp2+XLnhBeaOHBYCXL97X96/r/308TSOslzq35I8KSgnsahhSHj8oVA3z
PD1qk8JMoJ8bhc1UDdr0xRPfv4D/eiJVGukP2Pg+vgo1cOOZoQKvQpmiUMMveJbWaqn8InIEDLBm
8PZW7Dn/XHF/y4b0/7QUvbMh3dW/y4eu/f27w630/4P56DoS+j//8vd8Nh9VZVLl8u2d+ej6v/zT
fIQl8B9MXjloAU5zDF4zDP5pPvK9f/AFcQXEhMOElmvaf5uPHPMfkO55iwwcf9c55397j2zjH1zE
GM3xel3vq/QE//WTnf+5Vf3TG/bvnUfXk4qd4H/2NLolV80rHc0/t0NqnA/Xs7jTqmtnpzgJW5ir
xLM7n7RIMonyVaNnajyRSZRKK3IxdI/9t4nNf4oWSX71FCrf1OqntApG/bcr6JneuQyb5hUrcPwB
S6jw3rIgrvRdlhY2Qay1Gg34G9aA3QajwXJQsFn6c546dL+ywCYP3WwxkmtdHm9JhNZBn820lEGH
1K1hnOfMqjt4jIuryLLU5GOuaEimTjMWj0p19Xh2O7MsaHbb+f3QDa6+98SSy3VSZuoCMcj+BqeJ
cfEcOGn1bC+pVSSRP/Vqp2nQy9J1phWjQuTGPQ0XzKgKeTKSFjaRm9ndJsbF34dNPrkT+ThTn2IL
QiENRW0ERPbLrTX/xkyNYVqNuYXIJ8aoz1gaheYauTSss7Ysu/Kk8qKvjhP+CgsYFcipDDAfstoj
Mdf6sm7TqgBeNII6uU1EIMXebJ1K7ShLTPUrCyz670LDxxhq/Zi/JkvdIaGT2nhnkKxLW7ISnnxa
vKaKCkT5kG78GsWUPapt76hpa8BMKOl0mvbjqHdes/FJpmcOmTNmEInjg0ZwaslgacowWKXxqEEq
cOJE+y0leWukEtvlFJVZ5yCGLK5BAXIZTbBTrvQdn0XR0qBcVLrcJl0PCIQQ28C6cYcxHcCpCoPW
ea2ceZJwkNyeVEQ5IyQPtaUd2k0Fyi+OJsVPeikst44P3FTzIcoaU9t5U+qvrbHy7tnptWWT5UnT
PZrelNlAx66QrIei8LN52/seUVuhO3LknB2/TqrbzilwJkEGHmoniYRV9LZBA7hYSDRXvhq729xn
1P3cWDZAWLAE6NCgIpv+zhfA8fRdbDOc/TUkcWbvIcBMs7Pxh+xqLRtn60rwMeJ+42owBFCOz914
D46lu1mMYbS/Qzvpreex1jOxHsq2QOE0TH3RuKFlSKdcl0NmWk/22OvZASk6cKgg9nTM3kMZF/sE
JbU4e0ZhLaz+rNVGGBGFg6CyTAyokhbQN3hs09g/dH2hV7u59Ae1DtwkTqJ4sGlQjPoyeTvS5LI0
LCd7zteTY0qizXVwN7u4V/W4GqZ0SEAYLa1mvLTw6hSGHzyCFED85qhUclUDCeSaZacn3WuXqVhr
U+LPRcSlrBYHF+Sx5jKSSe1cRLYDtM6LkhJ5Jca8rFe2FdnuxFZAxjV16XMw6AEdWdqFcv7tialy
fnSePbbsEZWT6SDCOLdBWejN4HRrmVa18632F/RDK20O/IzWR+bG3gmkmaf5tN5js9rUhZ133UH2
ZlZVqAk8t5Bhn0+F8+AuYMm20zy21mtNYk27A4jWoQnUleU+xoXR6CjDOpcmPRKZ/GmokT2EQWkp
uc7rWHQrwADxfQwxB/aiGdvFTvo6/J4YeG51DMwrgk/MwF4OjaV5wTkhkpDPPvXrX8mkfOgss63t
MiWQgPY1zC8EYEvWRFVs24+FVvq8PSX55hspddBgML6k9eL61czGSMnZbPvZ172XMXDRo2Ww5hqE
nPX84gKulNtmknqDOw5oV5QBrUUszT3wpaiGHI8kHCU7E+DQ46zob9Sk0tNsYULCY8WX2qYNBXiZ
yMThng7vMsN7Qa8e5hmm1EUO1UuTJMstHL8yNIImODq5PdypoGqhji2ZfmcXcmH+pyb4WqWc3FVv
WF4o6rpiGCm178midaAkG2svpWEFYZVT1+/G0fV/Ef4740ri/w31GZ2XHajy4I7GsPfrcgh9eGF3
MPl8J1TFkHzzZy+JMpUb7i6ekY1KQKGX0RiL35jUlpfYkNZV42rP9abXqsnZ90s7YQpiEVt3qjHr
emWLKbEhfYwoGIu+dU42gM0fmZbRQJziwln1qklOppyy+cHU+uLkGgnXfBTm9X4GkhaEvAT6fKLc
zOJ8lcnB7/b+SC+CLmCsuadY0/vqzu1k/1DR0SMSdVQ6f5Vj3c9WIzYxBDek+1k7rf2yLsrtXBUm
xhotd8/6kj9mWc9HgtTyUU86w2d0UegsP5GUU5jSch5XotXUE1r01kQWJNPuGSpb9i1xhhZ40xTr
qzjIpbeC11qfmtqYvxfl3OxHL2vuEt1nX0gQbheJIe6nLtcO8OsgUMJfYnw7VMfGLtv4wbYH7Tgn
C2+kq/GBJE4rxxXFbr4fY8NUW6WlWUPt6SxHfba073pWttDq7OAcGz1YGOBpp3EU86HNcqSOCpNU
YbAm/Y4wibCYm/boK33hN1AKfwrcGLedtZO/aAIykmMeXbt7UHZrsshM8OnF7BvRDMmhCjEDlGug
ezprGd8X+Cn5y0VQKlN63sQnZpfWU+lDNqaYLeu029uWFrATtKkCjBX7L0k/5d/NmQ4EYkTWjqrk
AXhb8l1fiLMiPo9c9ymfj8Aj6lVBf2pv5xwgI4TAg+8hLZHIFcD6mXpOWzTvud3LFhiRHLx7d1l6
eB1uM4ARheSk2l7fxF7PvpHZU/pmpz5jQ7tCH6sXrRaEsu5ZobkePADgBvmFJj1sJss/jvCgdn1J
lHDRLdmTBNy6iovY3cCzDciSzFmWvWm8xalkMwjM5gGwOB0quFDBi5mkdIVFYtx6Zprtm4zbk90t
VhRUVnAbN8J/S9z5d5aj4q6Bo166xLa3vSH7I4h3YyfI5rq0IELvY+nAhUNkBOXH1EjhsqriNpeN
iOoyP+M6mUNusha6farjmMsUhe1QHvrSC3bwKssjm7EWobaEPVfZOmFRSR2qWMzHlAyQMkyLxj8G
lZA7CHbeI9hiyFq6cm8mu/AuJMcWz6DBykPAsmS7RHlXLdkZlFy9rgsHWGZl28/J0tEQ1IsEP07f
NCsGaY9VtdzOk53z2ixWTk3klyc34Era9QthyTUUzMb+7nTDTxHP+jZx8TLg4013ymB817R4HSgK
f3ZDlz7C/Rsw3brJLi3SnP0W+42qLV4y0RzyTuo3dddu+sAqzvMyyr2CXEoWRHrrWUW3azTLQ2oa
02Ij0fLGhokX8gFqsJ2bJpFn1oRVbRxpBfnWiw3XOldp1t7afZz8RkqavlpoHO69wgMaWqE7Hlwx
36QxwQghIslpYrPzr+DmShS/ysVovzV23mxxPwR8+Pq5JH2O35ji0zeltirZaaKutDeuv4idDnEY
Eh99YsJ7vVVRBsWrtVijG1Va3I8r2dnpOfFjcZ072N0FwpK4seAOH6ulv+K89WSTtku7dpq8xQMp
xOCvatEGR4s+7r4MQMgQCvzEvTc9dwo/TTb0udiBz+caqFAYH4u6N9dmN1Qne14WGaas2BXEQu7h
cQMrruumOBwmcmiTCqBXMoq/NM3ttotlcO4k4+w8dKkSJDsNmvbWo4M9AvTsb1vYk3gZlrpnLOMv
K0Iiqp9i7mFP+yjk84aBOcvaX7WTj/9gll1ITDzmlE7ElEMKJuzkmbfKTdV6wcgadlNSnSqHu5vD
dWiLmTb5bQpqAJmRbBICmYtXFlXLVsCoA8NImqvrFFOYCMK3WtCFG8iW/lHVmXweFEa5NA4gWblW
eZp459oJKwweZJTkQovRkoOP1JSVFhBsHXiK3RhTgVBYhBpTx9dkaOLNaGb9cbbZY1Cnmt/93Bz2
uio5O9yyiBLTK/8SnX6b4fvduBwsp6LMO3z47Xw07b5A46ymo7E0d3TgjfsacOfOzjNvDyPZf3GF
eipF42NQ7okdFrmYwsXXY+SD5U3F1WufWGW+0XWkDFXQlhhOYvtBLL7YBq4aHgy7eekzPCeLyc2+
V22KFg/rbD396VGAGlNiskJqrfY+SdJ8x6ytXeGPpljIU3XbNIXPhzTibmgDbCnjFJR703GRmiXB
cFA1OvEuLqaXfuwA/Yn86GTSPYikcHnJy+/gfgS3wkUntLxyQWxbIzkW1oSrr7NIA0ndwb/ppsI4
Cinvu8HApFBXMenzGYvYTM2HLPDrx1Ii1ExqO3th+30tPafZJhLqo+1yt9EMn5zcdly5TMk2vave
WGDzDoPrsqbHVt3PVe0hKOOzbq243ExunJ2NoBBXmXSB2lzYEZeBFvdw/YDl1keJbs+gEothpbfX
+pe271+ALXVsm5PYzIunVoQw2mExKAPcNcc409eXgftwSFsuT7EkOemxzJG7dKm1ID6Z5rWaa4eS
wyywD0Ievx1HEuKuUJ944y9OfzDygeZgu8Cty2daE2Hv4Z5wuuRN96b65Ndjti+VO66tPGgeqPIx
EHHNuC7rsaA0Ams/iflipRiAEjqxD11l2dtFC4Jjp6uc//jK2dPYS1d53D4pTQRvQT/WF1lRJ1Kh
UiIHCxgPf3a0752GIC3NGfwpvRMPtReDri/y/sFW809lB/iuzDobaCU0MO4q6dLgSkYcR3WrZ3d5
W2UX/qPpPl9qb8fmmu4XUZRPFLvDdxQi+jmOG+dIEK+1LrWkuFMCQO5ccQkh9Za2gF4UW1VeJUoM
nI9WOj3b1AXPQSXFK+y2DGmL4a15NbGIccSsE4Cxh4VU4UtV9Y+V0V2MNrMZFafTMdCn5i3Dv33g
mOl3hl7b3yWUx3Uug/ouGarpW83L8lwPaMHDoOVWJ0TfQwHDZ1gZxho9bQ6IjG23pY5+cwUXAp8e
c5JrzWnw7IHgYzc5uoRLYuei0C59EjORrs7ruQBYOKX2Zgq6bDMV5rxJ4pxAN6tyX6hQptM0GID7
LAh62459+FDr/nzqRPu4BF3yB7hIYqrSV6QMVKugE8fJ1eybLm6TPZg+uh1V70dxHvdRnVgAPEvj
djBUvBbe8lRbgLy7MjHZpWgnyLa7Y8Mefy+t21FKJHW5lYnl761aopq1A7KJbcfYe1N3tvP+6guy
h29SyGJt1NdDxcX2nsadWku/b7ZxUVaPULUv8LkZFJdmsjeB0CEGVmiQmFhvIEMHqOdj4xQYbYMr
jLpe0/X+3Hoe9tU0dSQl2hwUK2G0SMq6pGn3fp+TmBlYt17lXF/ZmtfYwHOvx8kOO+4cxnwTgJ8H
d5e2st0tXmZFeYMzpxdTuec874/VpObLEniSUKasPTbaQu1pWC0XDeEc+OXLQwENE8Va3XDxNB+d
WlnrQO8P0sjgn8LLfIQLjkpzlNrjolRxr+sT4tdMxEg5G/sVHiV4tis4lzAS7ajZJgkFPnE9uwZJ
6p3K42HbejWJ2YY4xlo5rw2n9kKTcvc3CV0WLfgqA4VPg/CQF+3YhZJLW1R5IsG3ZAabiXfxaC8K
mKLX2y+mv9RvyJrw+fl0GiP6Nmo7p25zbts6vWXbHUBneplGjwEf8g5Ebk58n+7+0L3FWeWT5qyJ
23G53nRD5MoRYmYzt8NB5xK96kRFYMLsBitK1/KQ66p/LlIkdRb3kDOZDcY2N8p2y8Q2/saRHK81
5BBvqRWrdbyMSL1x+XCXr9IjOndjB0VzQfPmd2HjWyVz5l6IkBswBaNT5jdC6sPRHl19SzfLWC39
AlvWSE/1bA9r5jjxXYAaEsSQLDG6Jfny23EzXRKVweerlsmOmj75Ti8lwf2YEvBu0LFDxB8UZzlJ
Iw170TvrVLVzhMf8jSwr48YfA7lpQPCXYQXpeo0FetjKtClf5tSYT3rdZzuz1RHupU13dqZSnua5
5E2dSqSJ5Vxu7Bo/vUIK+zrbYg5Co/KwNXb+fDd5i/ncWYAvS1NUj7akTAxbPW9PuQfcKc6lc9fM
1rzlADFDox+KXy5g1hh3WWFFjVoyMgq06R7J3K+YOPqbYlrG67DqOqRCXrf1rjnQMp/rtemj0ryW
9ye3JY5mDpABa2Uxrt1Ew845jWMDgz7GWJlamnahZ0ofzHTHi5PO8kEM9HzoOjtbvbOX206ULgnM
BWSN2rUW0FCJfhnbpTtq+BDvRb9MN0Hmoqz0LNR7DWrkOhiY6WpJ5m26ktMwSMd65VK3I84cglXh
XvM+0tR9bQHzRQqK68bE1LXq48bi5DMtCB1uaWTUp0Mc0Z3vt5nfjU+GzDg9EsvSzDC+us7bXsQX
V6NUxymx4C0Mrm3OjFE3Z5Kl+b8qjf3v2tulN0FDx93rcW+LaIzpus591bcrhvA6cS6Gs4b83z/Q
hp+anfIneYX40IYD5ZFvzYSydoFlu09SkVAciXZtFni9N7M3qB9ugRWIa2hvvGmqE4/unNkA3q1l
fBKKctY2oQm5pMIcG0Pn5ufUVRra7cQtunFp/sQT8ykowXW6Io3jbUxy87YfuW8yFudGqfnTg9/r
OUk1S/670rrhly4NMgJnz3hNwNZd35rhYrt1cDPwEhsU7q2x9V3hfMM6I1apsK07vfGG05ROyd51
wa2GPYk+vw1dkZ9E8PqWWPp2kyj3ii9WFz+vvI3N6qROdWDvuxWu0Nh8LdxYrmrJpWNI9PJZDdMU
gh0H7dVM/gr99U2GdGNVWBK1SG39ytJ03HG1/e3L/kZLVb2ia/TTb/tb/PpAZhevNc6LVdth6hrI
wrORrKcUKaig7xbRdTYPoI7ajct6JBtuAPFOrt0q5sOQvf/NntjQJw5X7iz1xZbVgRQKDopcu8D0
p1/Wlo+wa6Nynn4kifZdVRY3p2Vxvhdp8ysRWUazwje4gaT1xrTN4m426hESDp841wisrDQzZThb
3YOmghjvc+XnpPlk5mnUYJBpVUfJS6rd2kFN+FeXGwzwU7kzIfofXIu2uOhp6pAvS9BYJSVlf2m1
Hl5u441wvHJDYe5s2bYfJpt+hOW2aUQz7bR0DfdAGOLanqCRi0RFQOXT+axk/aUtk+lbI1CYtjoq
axrmYuW2dDpabZHndhT1TeI48cmF8bpuDPueHvpTkxjGhlyIJwe17W3sNydnBOLC+4QQAIDUWUv9
Y+Xq0y1tG5+VRi069cMp81T+s7PZEHuvntZeSkfBSUrKoLiX+zqhIjVnpNj2NA6YZ/Pi3icj5NUw
Ji5WyD3XZVWp/ZRN6tUaTCzJsYkNvnESZpyqfLCy1j0uc6b2etuMG5tibxcvlUYLhShFRibB2U2M
/Oh6xPcYIvPuEIER/ZIO6l53epRIdTreV6TqbMbFJy/QTrpvcZplQCeW/HnMrpusnRFkVECq2Y+I
uiw0rAnWManxEjemqXb6XIDbruNxm9ZqXsI+GZJQCvvVN2iwVrPDA7ucZoNRaj8ULYGL62ltNBYs
4D6gjVbptTondrEgG5/TEzk742NiBNqWHDr3VsUWYTxqdgm+hEZ/3c/FLmmC9Dz6ol8XXd3uUsrj
RwZR1bamYXfoCL3fXYWUIQM0yAQGzeC4ym5GF1066XVNZFcLIn+9iG9a8jsOoMqzQ8mv9Xvxvb8Y
3ogwzWMPV4gnBQ1aJPqTpqX3UyXY11JCQyAwx0/FXNKpTRvFdyDybmUs7fjowYiB9KA5wREyeEct
AXQ6HGYDjF9tsB/HtnMacmfWOehGqArFksKvmQwdweHgWqGd1i53OwjYJsOaE0Mwmi5F6d/mGaFV
BMUQvJJU6rvXWdWFgySxVpOfY07nVFnbE10kfZhoc6veO+uWz+bg+tR2cRLgvwUhULaKXhy0ctvM
HvDJxWdiEYwjDQk8EEHVFYiHK3lLX1dgNOjlY1fP3abNvYVNTJNkffnNsPZ6uuuhVcpHOXQPfZwX
d5UMult+Ee5HivzBbZdPA+4Dh+5mMZOSMaRztR0k3KOgy6vTUNfOLjMLKnjmVCd/KMpz0Pn2myk0
Op60PKb71Jb4wjsfSlI5QhFHfHPD1KXgBthjcMgC8UOb+7cyI88pNC3RfqMxRSIEdmFxd1WaRY6p
hkNdcxRin3OYyVUz0TFL0bKR1UGEctqKWtMBd0XzN8yNMb208VBlYcJNaOc35qWqjfFnA1b1lqxe
je5Z+xKYFCOh7jQNbXf1YxHeuKe8w/oguCR5QX5pXOa+tVOdkE8b+yXzhjNLHYgexeo8rc1FjONl
4EE0b9q2aOV6QYUawPouTKIrFnht9YWhcnGfNgn3/yCzrUcKe9e+KUntegbwHRO/2MD/xRDHsWms
rvQC2Efm0nU/CzjmkOXMkRmM76TX/Bwv6JyXsulLZrJza2MrlnlNgWW3iIydXpo/jSILGNJ2Zjyc
bfJ36lDE5n1r+2YbIWeDGDJVBpiAyRmmYhVIp9NhYJdjujFzkPXJaFr3Cq4n8SRaVz0RFCDhafXY
raZpLs9M4mAVo5g5aIzBkr1sStmtxKTcOZqF8F97WyuCkNk6/1z2AC85e9zt9Yt+7gmNOLWL5h/o
jvUXtkz6CwYKIayBJoBMvckftFmJn54TXMjS8X7MDIfWphgN7GD+uWUhhSjZfOBCzDruZeFaIy9B
PN8Y1YLfpjSU9aiZZqk2S8ywo85bu79x8rj6XZX2eNEHh7d+oGIb9xrqkkubJfaLFKOl78kkgldN
AZvR9Bnxi7kI9Pz1ElTDrT0OYjnoNJiCx8z2W7o6gr3hzbK1rFuNYNjV2g5KGEOA/IMz+y/laz5Z
fIjooensuJ2d1bcK1R8dqbToH7xmcdxNisZ3eBKBarU9CsRE/Ow0TP1RrrF6nKqYKVGA45pDYqc7
97/YO7PdxrFty/7KxX0uJtg3j5cUKaqxZMm9Xwi37PueX19DmVnnhH3iZFQWcIEqoIBENhEZpkVv
bq691pxjqtxXnM/DcZhDcjoDSjNfGtriaebl5elpmnCKJkRwrSGqgX4yAudn5B4PdE6F4TbWSZfg
hsn47cRmlUYjPb9MfldHNvTLlqg11uhx7kOSKECN0TgqbKZu7F8peVNnUZrLlLnNVuqYdtCzIgiE
Wtp4LdO9dQn+3gf/vVyVJII6jazmjjgo86fFi+Aml60GYR8HFkJHDPWUUlS/ifqi3i7jaD6IdVC6
FgGAOgJPJrlBoUb7XtbzbcW8+q3Uqs6bk4tgUQc2tZ5rRrWM3knsY8BW70GLmXS9ajq/tkmr+coY
RuV9aIm2GGqGU+nYPqhDz2aq1FuNxAsUTXlb33ZTRWxnVk2gZ7Amtu2lvBpl+aksp5ewassdZlLp
U0i0bhOl5nA9k33BSzGk2mWHFmEbUWzKSUdLGNPJVgwGc10XPLIjOe13OavIMZuhPCGokv1I0Mur
OpxYwsI0S6sckcVKh7m8kqkMrmKeyk1uSA/ZFMnPNfrb10Rn/aRCGd1Ow6wfrEa1/AraHRkWgb4a
1DnwjSVJb8miWjbMZm4ou2WUbJkxrtEk8COOF/NKFSymWP0wmzslVkyf1W/cQDgWoXcykjTLXn8o
i5nXbEya3aoXqizCxYmGIYYh77BFiQdUM4pN7MzwYFZtehs20XQlytOwQvZQXim6cseOJN8iR462
uH1x/5FOJ67ltDaYGSoFlP0Ea+cgw8aKLu3pRdfKO5Jmt+JoGDdC1sMVGZZzUIvvExl7od3FNB0k
uq3bAgsrRzTNYrwYS65WQvRYaFE4PLuYstEjYxYnjQsQzK6lLQoE1DD9VtSjDaluIiduBfbPwubl
TGy69+kYLB4ZKG+oJNky2Bxxag66fI47iTQ+lVbNbCiGF07D0l9Km8tDl2aHukQMoOsRDvBQ4fEK
FYr9cFR05i9RdNVItezSWHpF4qlThhKM6mRmMzlhNzDcnUkyK3ON1K6oln1G1RphtxTxGQvx2MuL
eZ7NwHKjqj2FeGdOqdL391GWxZ9dOUnE4SpD824Nk3zVVXX5OtWLcjOyBdiCYkm3Q9ENn+gUps/a
Kg0/FxL5MuI7q0pf7yoxmPaCzGNmhfI5lKVrrC/aXWwFLm8FkfJPyTZpYL2GJd5YU66rXcz3EK8L
oamOjKLqlaChP1GEC+dmXORzkszNNfGeb6QHvwyGQtMtk63CX7L0Fqd96eGpq6/pWw6jVzUUF6BJ
9qG5MPRVKz3YWdMlVahWS8W7dGFt4mMb0Lh54zdyYTrRYLRMgydmAbDKED6oChUI4TW7NEwezSiK
JEirSXeflsRniWqq3bI0Zt7bagpJCR80STydVw8139KwGPse/RhNP032zII8RdQv2PzFhZiTIVck
nifUsK7MqfzKUi3lus6TtdnBqpsVccSWPAirhQrtJikH2DgWipPfI1LMKBghUFF+SH2nvkzMDHxd
aamvhkmSAYoU1U0opNENo6LxVqNHv4kJ3jo33UCFUKeXmAS1TEYSPQv5oWSU4CeZ9Si2gb41Akvd
NSXWSCENow+qZfqxUS6kBIVFPP52XY5aROpRnpV2AG2z2JuDGqy7tNmUEs/sHl9fepyEcGn3qHB0
D5g5SSMtuXx2kZK2KDBnxXIKuW4gXPiG1RI8EVZDBFvURcqxISGTdh4yaqrFC82DyMretxbZ2Eg1
PK5UUHVf0OEdV0rS7XU97uP7vJujLTl2hAeajbZOq7B1W6zSV0rXNVeFNODJaxi3zKu4Fgtpmxpp
BOwLWU+ISzZVCWxkYJqoq0EWhWm7ID4tPSYkhY/Ha9lnMvFAtgS7dPC6RVfip0Skmx2xZxFjsO6K
WOqAsPW6jjcDdZM9zliTT/oQyt2V3tbarVGiylupEfRofkocasR7dTQD8yQZc6jsBZ2Xoh8x3B1i
18oJdCIgqrPmaVuGkybcjkqsmVd9iupop+ZKAGNFyGTTbdIo7167WVaFI1qyLDwxyh1HWH+q2r3N
KlFCyMBiQcgfF6EOksaG1FwgeKLHmYgF2O8CfuiLVYlS+hkJoxC4DH2Zw2bp4mtUsNteq5fcniva
GupQ5ytdaJdDIU8LcJcEjyDN5Rv6McvgSEgLdxk5UweRZ94n26SJNnOQYzzGpkIImYXVVqpzwwt6
LV0NMZ7bXlSDm06W/UIf6Smiw9GkdJ8wKv+kl9Q8G/qsvGiClhHIHcp6uiqSefqgQzG/L9UobTuR
mPBBUjpjO+ZllV2XM4ctrxCGRN1OZc2aw+Ijv1dxRFhWaUGIQxnFyCboEHMGqSCuc22cP/XoEhik
qgHb9UzOE5Flg6W5E+MjMpZMjbx1QkvXedhXvsa7ZHLzskEvPfSMG86dGMif5qQPm0ZKOf5MFtKe
BM87sYAlQkx86SpttpNWkUK5C+GQ6r3DUEKbj1pcEa7Q5QkEl300jbH82NdSlgrOJKVT/I7oM6Kb
JutJ0w+3QqqX2TEfJDFEFKfMRl9fV4swC4mTZGqGkisz6944dPFkpFuoR6nlhdVInpVnml1/VuVK
REtftaKG3RydSEjLn0B5VHGuEcXleobX+GA0cmuuuoqcrpVBviu5bMbYwtIu8mo+R0rTkcUVPjNI
GJ6KcjGS1RgGKAsUiy7SvJKMgEGzW+IpCR/YHLP0oW05fAHSajPfmuYmX3UcG0t/HCyJvkIhGB0y
jawMeWdemFOdO5hlMxyTMWvSWzRESkcSYxWAPvnPixL5/4uy/xOt9L+XZP8XmRJh//IfL8X7f9gv
zWv//kWdzZ/9Q5st6NJvOhXHxdEhMy3XZdTRf4izL7/1B30JTDfWQPPCPvszGkJCuI1g24RVdMGi
YTT6hzxb0n+zMLphu+BrXViZ+t+SZ381L2gX5wYSfv4Ghx0lv8Z3/qMXsqfdDDyPEUI25MZNjFB5
S4LZXJJrsIivSmXJPRrRFAWAKPVXxWJyrunw+qr0VSNjI09WfdKmJtjM8aI+oH9rLepHsvZAVYrL
ayoH2TpYhJ5NcqKB8sM9/1Ns/mP4w++RT/+UlvPdMwXigCCb2B64I7+bE39wcgriQuxlSXuLSQht
50lhlE46nMhOCWM5sqzmXhqQlJQZulR7JqeWd503iyM5ABpeik0z5bRHBdw4jP3x/tBkF6AchJHk
prloHAzJnK/7ThkflQabv03pRor8RN+csFpGdrQi6OgirHxcwhVJAbQTG8K0C3M+6eSt7QO5SDfk
MJPmPcLcg/c0p/Uaecog2399L76q7P+4FTACJOxiUIKACX/9QUq9Shikjl9IlaBaVl3EbH1i0MOL
Sf+Fw/Sr4+SPS8k4TBkeYSmAhPz1UnFJ4HyXp9NKN+bGJd1B3LYC8W/kiJo2LD1jHfbF6b9tn/nf
S6r5vzGDRuNO/vs95+rl7aX8j5v/On/1gfBn/pcPhBQaEGO8sBVJIdiKJfDHViNJym+4OXDGkirz
p0Pkz51Gln+T4RaAR4N+c1k5bAB/htDwW2RaATOA1aLroEblv7PT/J5v8M9nVeAqAIc0jCVfV0uY
TmZVW/WwM4BpB9YhLZW7SbkamfvY43WgufIYPAAXGXddscd78PTDPfrZHnH5+j+77rdVKkZq28lt
OeyG2Vv6bSbdiGN5KMI7KTJ9sZado9Y1L0FWrfRQX7XG5BvlVhDdXj0Db834Hy6aLX35EMmQ7bPC
tebKKfUj8KbLfMU3iHcx0ydkXswgdv1FqDm9/vX3zj72b775y6//sLExTx3yhPxIYhQh0n0k2msW
P0uKi67eSYonbfLq6q2QPo3pAMdW96NwtYzX4JttazpY8/VoNYAyDsJT/Mp/0SWnOPfJnJDk/VUn
bOv8xkg5w5OcmHuysqV4Jy+0oCtNufxcf6YAOTkmR5vSb/3iqnhGZsjAzyM4xmvWsx+42qpaEbHj
4tRZIQ/cozS0wcC45opBkZOsUrc4CvYrgfc2w/PUjvbJXp6dTnXL4AHEhGPI9Cxv5fEwRX5Cyrr0
pFeHLLsrpu2llFLu0voSlu6O2YN1MXK0pMqSbw81nxZuOxzFyjNDDqvMv7bPgGHLLTphLT5C+KnP
Am7+1td5VZX85Wkt2tjg0M2AeiabVlR9IZkea471AXI9P2tuueBQ2B2ma4nmfhUgNtyq9X7MD2p3
XyO6nn1F86XK1yNfUv1puK77owlDBwHksFGGd72EjQs3a/BzGj/8NVe2Rq2HmA6CNt1sUFqqW71y
4rlrlbWWnqPlSrtCJcPgVHUza6Wd25Gxgl25U+V094LKuQfcw7xSG5QCHn9J2zJaSTBa6wk62dPI
YUnmCPpCP+4NMxCiJxh8zBrwTRGXLelgjukoOdKZnKKAXOmqdvS3Mjiar2qUPRVrEuTsVt8Ikz/e
xI8ToXy1JT2Ml8Z6yNRnPbe3bV47C3q1FLJJoEaouhjnXsVAqspdDtpoJqiBYT/Ir3WmrbhPkTsZ
9BwYh9qoUaPMV4xdUayU+4W/Wa6ceMQgaZt4vu9nooDTg65vO+u+Hbzaw7PithvFzbbZneXLW82z
PM0TXY7cAb2CdfpaxL8oIaTLe/FftgdCRL5hEiZdyqPOtPqdcJNdB9t6ixj5qBw4726Lw3QotsWV
dJ3v/vqB/t2b/LOrfXMPJxOpyiI9s12x7+/rAx2Ym/I5uiHH3k0OzSF/mm8Kt7kyD+X/6RW/ue4Y
gWWAcMx+Jx3FbbDV75dNvY6O6ZW+Ny+A9IO41335wTwot7/4jOLvrJuffcpvNciQjT2KNa3fKUfE
0bBSif2G3SU9AGffkrK9BWBPWTbY+f28lTa1r7ucrX0egS0Dti2/5jUrZdNui731pnjDvrnujpUX
74prJFRa5mWtHwVXnWVPkg1sikCLcFVzrB6RXzih7IapI1yYF8yaHaNz6tyN5BViJiYCxP6QQv8K
EmM8IY3IZBtOOXzXnoOfK7k6k3xnEJ39ofRORrueINXNG61ztMdqL6+RRdbTHo2CiDC89qpL7pIv
tdvwYI27oN1nsW0odkbezedcoAmy2/t05j+Y0tCIpFukf+qlgzwoX+cn8UpkQgCU86U+1wdrd9uu
gUMTYKNJjkyq01Xnt6U9MJt9REcyX89MiT00qPHFNbINN1zgSHmLucxNaseEarpWkxVBZipbCf2b
zu9D9FPrOt/29YfF7ltWn9Zj2r5l1VOn3MvFZyhuGsM3E396QwmwE544LmuM7tUVqj99W4V+j//w
Q3xNrrDTMI+16YE2b+Hr8gQGZoC0INj563Qtnu7jmk1rN6XPQ0/02aqB36b7/Euf2U1gB5kv6pd/
qTqXBdF+Gj0g7/gwu7Ef+vW9Up8s9fIeUQhfti2/3c27lCifB/0snsVTtolulUf8JnbsRTyS2VXp
k9PNQ9St3huHet5LV+HRuubuSyPbo2d1SFCcgbUiryB6U913G4YyXroufAZYLpYuZ/HkE6PC0cHr
Z9dueiiR8jvVfvAmzzqKn9H1LlwhU3Xw4dug7Ll84hib7LF2rWN/j8T3oqlfJUyK3fGKl97GcAMv
ts0tH7HaWHbkoKkmRJw3NwLth/koHcLnNl131ukiYZ3vMTHZ4W0RhSxNhGM60Xiv4oe1q8/VU/PE
IiCCrE5dsHBEJDcAzi1HJffB0Vwy1jUn/BQh37vxHcICMh9NfEzFurvVyPiOjlI92+WdZiCzXfEF
9MLpR1s6i/ONmXnKSbw28ZAUZ830lLO4EU7NC8q6U/0oneajuQeu5OWuspfd2oFOt4L1tVrsWwbe
fnkWHg1P219upuBETrB97jYW/3fi1Q4aFS/y0ivDqewngnu8/lb3kKi7s1+TLeC84UPy5n36jpwo
fupe4uvsENz0jwQGT3wk9FLXmNpAUfLVgMptly3vrBVBKKiPXlJl3cWrBO8bcBem+KMrvULQgzfr
gg5W9d2AFxNdHYI9Hk9HRYRP75N2bWBPvINjl8QtpECWTWPLG3Y8beo7nbzyUSRbqdiZ+uhQKTpS
sTgVw0Ovvamu6KUN85q4gHwlrMs9T+Kyzvc5snLk6eke9NghPMXCffmMSGxPOvnUO0zSx8+xdipr
M7Pw5SthWLeKJ9LlUxDHevQbtdZJn5Hy+upW8WAGOMjAH6QHxVddHESaba6Bgkpef1g2/aE+6Nv8
Xtgt14yq32QaaY3fQtStcevZ7WxHrOTaEQY7eQP4m5+Yxoa05EsY+Gt0c2G2wa3LCZUpfGztyZVA
7DD2q3Y6aYrfIJrormUFAC5TGJyamm1kK3m5DuYDUm7kM5I7TtvqobhJdyEw/BbrVnUvgw00Xq30
WRcejEfGUE+taPh1RysbliCW0vY2nBm82UXiJnfZKZu627bIXo2idNH6lqgJxctOOfoJai6bAjWy
J910mQGgEKDLGb0jM79lWv8wZFXulHX9XMrtHk2oXskrAb0CH4YffGrXH/mH+YRX91q8no/5MgFW
trvMDt66l/CpOw+n8LEer7OxW4v64Mrkf0zVKiLfsSTWpq59FCNB/BwydS0ke6TMr2yAxWV8pzZM
DTdog2JKqOaMetvpbsyP7l3VbarmuHHSYd8fuqP6pN9Q5PTzoyroG6NjPDnJGwkhw8weMaGUeonj
4zCsw2FjyX5G7OO5fE+C3UBjPLGrG/NeHF7T9n2WNsJjft89qieRFTfQayhbqretTpz9K1RQGqIA
f0ce8ZJ4j8gBDLqAYMXKWeHv4R5SfVbBiizAfUUpHOrhldW+K5ZDp/iSKTm6ecsoahPdVRmgPDo4
3QM+EGRUq2W2ATgwtuYNU8dr3TrnklcEO6W7BvNSQVMW1pyMmh3VM5ITfQ8284gPzGNoG93j2+ob
tMn4HJ0CzPK8Ile6Q8TJSHskXtGZKERDVx12YuoVEDFUdxrulpwVRhf9ibcbHy3YqyvrFLyF71EL
+JMvWxXXc/6kMzWIeo9eqzBvBtXTCFrAfBrB1ViLkDYkROW2CjPtI+eQ0a416bxYJ63bYV9gn+Nn
mnziKE+v5X13mll7FcjnF0XBNL/P1VdLRYC10rVNa24520nNXYy/pMo7Umd85AG4uvIKtJUTlCtC
7RWSNrJXKYLMRmxAD42n0J0ovc+n1tan9zi45bVpUMB0nnCc79kbT0Zn48vVhJ3SH7T+gGPAjc/p
i3asHpXyOXscyBF5iG/KI2zNhQlJd88Muty0q+ksPV+zJ7mdU93Fq7J2q5qTVpQh2OAx8wu0Dryd
IHqSANNiafXNsXNKmACwDWfpoU+KHZo5GzqII5Ju4kAIdNPrBp3N7M8MDE/yDbO0fEidiOPJWNz2
N8wQIf2YD9KVeFtfy7zMFmeZXU4dEyLM2Z5O4xvORYSJLLo6drFpLrHTOL3HgkzfSlfbJ72jPhi3
ptdeZ5qTrHHkYMCf4QfddM8mqcsieNa1Ve0M9bZhWqk6VmMbudtjuPUTP1/Vr5CUsjuSN81df1Oc
sg+hdKYrVjjexpI6LCJ7Jv5M9tNTxDwMbdVdtE8fgkMJrkCxJ5IyQp+MmuW9fiBkI2OeXV0KG0Yk
tWETKEPsLdL6xhPxzyNmd1CG/494NuukJO9rFwdM9QQ2I7FXfN1MTsKj7qh3Edk6oZ1+6MkKrbMk
HpL2StAjO9g2HJfa9h5mhUaV443CwBCUrKJ6JYrjumoEWxWepPoFwb87YvTNVGwyCDGlx7Fp3Kn8
/L38/m9oyB9eGE5+lv8v8FEUTi//vjG2e1le0qjtXoovnbHLH/qjMwYHhaB2nfaKJsEzNS8YrT86
Y6r+G1NhYJaqjlRJoqX5jx68pv1GFiIcFHrLpDBDavtHZ0wVf9PIESBSAwIYCWp07v8GIuVyEvvn
aYlsDtpuGj04pA1gUmAPfu31FJGa910HsaREm4GIcArSD6m6eFYrVUDwo+XaQY3HOLZ/uEk/6Yx9
7Rj/ed3LN2/QL6Qz+O20hnKqDsZAXLyWqEUbv1DgIcKtfHnM9F8wm74esv+4lAVTXlbNC9z1e58+
X6Jk6Ttx9oZqNLaQS+6tbuk8eVmwc8h/zqRA/PycOfOVT/Tn1eiFw7VRCJmgb/mleTbWpCYl3TR7
gjGYGEukcDWImFFrq4u9asQQGYIvu6j4b/76jv7kY+ogEEVRBJBqgdD9euF4lJQyKcGGlKbBObfV
xU/eERx1kkVyW0Du/t+/Hl5rWSEdwLwg8L5er8lmnYyqfiErLLv4PxMhAYfBJPmkN+ZgeSgMul+x
ShlKfVutjJ8YMEDZ4+4SIvL1mq3e6Yk5ag2A6C5ZJ3rBsaeUzPVff7LvVyEwHceAISMPAemnfk/s
EBp10tXGGD0NXa1rMs7wa/wWvxhkfH8CuAqcWgJkJVIyxX+J5KVDLBSMzSdvwOW1OEo2xQ9JVZGL
NKqLuPnrj/SziwEHBmqh0oL/l1XZRVKFnzkk/zqoqLGiCbbCYnhKLD/99YV+cu+QHl5iXBUSu8Dn
fv0JoekoitjIJ0+wjGNaac26jqzpF0vvpxchOZF9S+Mh+57uzoo2TLPtJg8yyZuiptMuRLX5i23j
Z7dMVUluuVC3RV351gVXoiDTQ5NPIpn6sK6W5RzLVrnPwlj3/vqeXVbtD3sw0F2IxiwB1gGSJLbE
r/dMl+fRRCOR7Yjjsn/Fvf/2xRX4xbxZRM1kBEJymvbti4/RsMxSjtUUt2ILsTsWg+as6An+zTLP
WogEHWYPp1iCRLOHqhyq+zITgun815/xcpkfPuPl25Bl7QLiUviEoGG/fkYBj7eJ+C71OnFMl0cT
RKBpRzEzEmyXKYGCRhEpz9NQRb8itH77Of5+ZbZ9WSHi0mDe/G1D1hbwRc3SZ16A/Hc9w8FFEmrO
TsPiuv37H5Jtg7e8YaKz/A6oVim9lMLioAH3wLgTSC1944XRb4ZApf7F8nROEa7/oon8szt7eaR1
9mFiWtRv3d0gkcXYGJrMK2OJtgwk4+6BjkS1KfRuaqCSyhfJ3FAqH3/zw7L/6oCxGd/x86SI+PoT
DWSxLFKxyj3k+xh8dKPegBcuntpsrNcjuu/rAorMw19f9NuTD9FVUkRZhB9LhhPShMvv/zCaUkew
lYUl5V49S4RmdiZxscoY40v66+v8y6K5XIcqC8g4Tz6l1tfrRHFgjch6c0/sw+BKSwf1uiLF4xSF
c/mLp//7z8/S0GfI4iWD2oCY/D2AlmGIPqVhL20AMHXP8S8o7TIoSL7XHx89i/qRnUUC4IrSwvge
tqVAAot1RVbXQxdBtBbnpdhieBHj1ZgJWY5+bqg4cjYXpZdRJjIgYAjfvc0Gy+xllEJOGlkrUBIq
qibcGdUc0wNPQutR7TQVN2fUYsVrsDpV9mBqpMXk9ALZasraeCpxOW8zXBchnpZp+pAWpZVWvTLE
nLHRfZEVWuQYeEiUdNq0UbbQjFomUzJi/1MoMwCqVMTH61zQxwcjNLBwYHmOzgVeBZrK+OiDaVYP
UtJpb8asGe/iIHJsExLE8EbbGU9xqoWdnYlKbWFGWTjdAwCwJlBO4aI6FfLYeKV35exj0G0JzQzV
i1UQcuEND3FwAOiwtDS8zA42SpEWp0ZflNwZikG1nFYZQtr0mIxckMox52ApSCdfj1Gfo7+0jNts
aOF+TGYNMUqTQm4/ZwSCPwoeUHI8LGF+VaJZfowAyRK+WEg5jULCCGZHDeV6m7C1z24gdcwCdAJS
SIkqQtq8mDGKRxwqID5BMWE3MXTYN9SVyi7UalTQMAeXwA86PaTHbBJtTNuuRbqICRA1ZqrVOEGp
c8pmNYxGexukGY9rbEqwc+ZoWggpEVOF5o2eTH7Ab2BWsjprnSnLJR+S0m5jXDjfqxprYeqNGQgw
uFILejgcNZ4yN0q3EdIqu6piIVCu0yYcr+cMD48zhmnZ7bGGFPQlp7Gnwz3DDfRVs5fel1gvW1cp
iuwJ+ozyLEvxyDE5MsfcCVmDxqobiqhFGo3CeFUHoQQbfsqy/CrVcph+HQJ+uk+mMpSeHnXKeYAn
F3sqVOBPa0hQhmeBWdDJpX58Coy4lDdGGVYJBhGR2FQ1w3WmyAa1nqxN+RNFn6SsSylOWi8veYfR
QlPr0ZlHSAt0flu+w0kZGxclrAKJgrK8X/Xk1Sde2NMvUbol0twy1fGwN2VNF0uINVrI4ID6N0UI
8HyN9TwUzoS7b1fpcmR4ldRftLp9L6IFRZGHybntKyaovSLQj64lg6HxYjEgqStSksOxqsBSGPp4
XPD8Fo6sK/Mzem18XzKRBdhLgqJr92kwd9UacnJC73hCNykypGtXuaS1JZD7Ks89JQu7AKIkfDlb
lmBMnYQedBsGaFXeXqSB8COpUnfB1FhQmspeYv4TadmdFFi04YSiFYttIKGHtZce8RlQ1oSAJkOx
RrYUJTLmdVDHqFGjcaHZKvQW4K2oa2srpAEUBpwhVEXLXbU1wsGZ1SqsnEXswtemGUaNiI1MU71Y
m2SZLooyRmuwyF1xa6kXPMNQpRg81WUIxJXYmRKqLHxVOGHxNDyOxWwsjqZE/YNUL412NwIKuI/j
EK5PqhArKmCOklF54i7ZtMu8kMdqTnRAFyVut1NtEASWtKX+BIclwMWM7ZxGqKE3Dxn7G1pYoR3p
v2kFggAt03EUxykS0epCe7946JBnGD0OSc/EPfugUvnvi1okU0nDzG66lQWCFbOsGKoo3fKycwq9
ztbNPJM5rV3UxjZfFCe+VUX95zjgUXakOE4PgazlFQID3PsVMdnMyeQehqCUS8QRlwVLoGoVoUMF
2iG3t6LyPBhxyB/OAvpeWZnG8i7ViZuwy9yI8QypejPSPS2naV3pEfYD+CfC4E5pTPZDsSzsUTrW
PqZolVHlGMzn2s+hEQAr4DRN7xtkObw4ok433fj7UmOE75Xq0pWbMO0HeYXLUJUdaSqLHgZ+HuCA
idTgWkdb+jakU3TV4QlnXxETcr9qTM6tEwtqp/CW6rSPXtQF4+LPZeXHwEMtOl0aIcgZrQPaynAZ
+fW5iKOLfUbBJDH2OnjUeJg0W+I9wNgUyb62hsgpwUNGCs+0gi2exCuwGg7eN5ZiK+DHBBpjQ96k
q1ZkRfFYNRpisyRnnWs9noBYswrmK138mqvKO2cFIFJGIB7zkfiuIh6rtYIGm2YhFQbS5/qslGw/
IHLEqKc/alZPvzdZQJYHwMQMDrXc2bS1rlA7M8XAcU3g5xwP1drK2x5sQD5sAyWR9j3lGBtD6faa
9VII8hEzk+UWOVAs4QITLEuCJITuXevb5QZw0qdsGl4kyr4SmzcZpji0IeLj3MAIFdNHhMuE7cpn
XBolsyvG5QAKmboaC7riRbtTTTgwi3wJVRXqPeCieQekVvDLmEdr5i3nGJpQ2LA14JiKuKxSAyoS
E0QEnc2+GYzmHgU/sMw0v9YMKIVmAuEqbZuSCQJAlFkrZQc/ZwLuoGi3iMPRQBY4w6tlZo6RR8co
N4b9OFcLhoCIjc9pk6ZoVriXzVVhlvWHUkvVu97m/eQmZlPeNuJQb3ODbnubc7pDNZ7Na0x/wmrU
LO2tXUqZ6GqRtWbXYS3fLHHQndHkU8fG1nwbS01A+nJFwyvhg6z7YRTXklUkRxX3wr3aSs9WigtV
KYPhOPEEhQ79lfgxrEJm01JhZkfsZKFAPTXm6C67Tn2v9ZwGiZT3gXjbWG3EvByyp3U3DvNLoCmb
YNbOet/hjRi6u0XQcFJE8k1niozjGeiciyqFIhAHeOH1QTHORjwqn/3QMtkAOeeKqLUVsLOYm3gr
4dEoe4e8ICxPTSM2rwGlbOK0Mg4Sx0wnOIvLgA9RS5UicAr+AbguGOVnpVXEfSkLCU1t8o7oV7c8
DYAdry+ZUCtj7uoDvg3lNQmEZbzv8nlU3DiHkoMJtszwc4j1/LHI7bSdp+Wj1IzeLUehuwLEZ60G
PEwPUA/i9yyetY8WouSqLlMKiz4q7ydJV0+TSTvk8oiw3PBnjNsBuX6BSUqRnypx6DfWqIqfZhg/
g8hSTvKiFDdzhx5M6jJXEiThU7iwP0srqJ05lR4js24eYPoNTtl3aKVEiErpGCINCGA+Hsa02IC6
hI8KZfMEbxGrsdmrSDRCK/eJw/wcpkvHHwuEHUyJ7KadsbitkbSrqhdQf/SjPN+CdcYNUyihq6g4
DOMaHZQoRfNHomrmtYm635bQ+3FhqTjDhPEtcTmawgLCKjUlY1trZcOsNND1jzaaC16jpYBFt8LZ
9jIGGTYlpSlHl6pUtPUmx86oD5Y7jlAZY1nxQHEY7Pqx7CZjnrlz0GhEJxhLuhEp5iJn0qZqGyw5
j6xUodu7kJ+GXkeK1gda4+AkkF+xTeiOFU33Qa+nN1XZDpRQlTVva3HEqx2ICPPGoHhS0l66/Z/U
nclu3Eq7ZZ+IF8Em2EyzT2WqsSRbzYSwZZltsIkgg83T18p7UQXcAmpQgxoUfuDgP7CPncpkRnzN
3msPSQzopYTNslRz+FSOjf/aRGnxLEoPKC+tPGs5DHEsdqhuH4sbKHnTDjxUYM6qa8Cdton0DcJk
vPyo/WDahes4sin3OVLkwFcOWIw8wVi8VM6o9rGFuM3PnIPrgSJQ1Dhms3KotomJ8PDjV4F6qUZc
75kxjxSBeisVy8a0k2zIUhU6F4rrWyzMWMunMlD2V9CZ2Uf9VaATSsM6P6ZdP38UMOQ38WIhwJBf
BRRoXT3EHXxeyRY/qoqQ0lktN167cGoM8Xo38Skd8sTFm0IR2PE9WtjGW6pASNg1e34sb2zMJMS4
dR+pKacPmTIPrzAFOf7rUX6BC7XFRak09s9+yHUKqIATM9vY3k5XX8XhygJwbKlY3IbsP54ls4/7
lvojrrjyitZxXwOSYsBlUdhueuBGpP5hm2eDBW1bHdaiD/jzlPQWAvfWvs35GcYyLIfHkVNf4/wN
GwHyuR/PfWgqHoVYA2EZoI796EXQPcbG+e46IcH79+4ejb3A1S2dg++3ipeRDT8Tapzvvk1Gdexr
L3rOqOr2bWHE4xSUH6PPAkzP1SMYXzSABYaYbUFZRuZRTJL2VIQ0mzru5iPnUDnukK5nySYbKbg2
S5bMH2s1BrfwPb85zhNetJlLtt4uGvOTjTvu8Z7+tcEltbPN7aANGXhABY3OTe7iGijfMicLIOal
277BPhNS/NwRZxHdR6LPrtZpANc4OSKWAK7pVtU3wETqIwGrNCHfRdiRgFUXhXnqwANdARhUe748
3hO+wzjch13YBwctQCTCJuXXAxM+yNntECLqkyV+mVjLTKzbsciyJzoqdGMti1DGM/3JmflYNmKC
HFsq503jHT760eJ+9a5afkm/yulKPLoj6aBYhnGzXHzOpwh2d9wdeAd+sWsQPehRMtg3DRsOeMTk
3YAPiX3pb7I6SGggOwlTcJTR0dc9bJ1WttkxxCGgy/jLW7PkTOtyHzR4FLA13yjZTYv5OyqcNwj2
w8/CdewDbjfxlCvT7E1bsdpc5z/h3KvHzpXqUfft/Jcn6xeTNs2Z6ebtJuqi/GqnBBVJ7x9jkdtn
tiPnCN5XsV3ajPd2zCZxdptsAarcfuTZdLs3BQz3GljoJnfdlWBOxkuwHVZxKbM4OfkZ5teAQxFX
uPLeKB4gVNRj42x0yDR9kztD1u1LndbTMYGd+xqrELEdX+zsocYyxhNLZf/JzZjzlw7dLuYspZJS
FBgR+/DazR5n0aTnGFza+9T16EpKLCU/nboVNyoLzjNM0OlLlgb2auKbODQBWxruO7eYr7kvx31o
K+en2ywCrQ4s3mJrlYJ4Mor3gH9/gdOIvXeq7e/FuD+ZMAWHDIrQZkkBG0mfINiiwYm2wfiFzjiq
r1gse0p0S9p800bIbxGHc/+ESrw6Qz99FxbKeaa6NyPHydmSEYMCRnRg+zaA0PiPqDm+u0RzsPt5
tZh7reZu/im0rv/mEr0xc+DmI4t08DZkCdIxH9LWHndy/Ceal3Tf6BBz8mYdhIuOV0sIe1b0fMKN
Eo/wWWpDZnHLejpjae9mzj2El1jd4Z90fvT1rXew3rh8YABSVOMUEQ/YCqG3MVdDkqGgt/zE4IfI
mttCf4JvRgkIMuTbM31136fx8muSVrz4WBtRyTgNgHg5gNIL26KGZOi19igcFwbKWjbxo8bxf8sb
9y9pjk31kOervimtPOTJYzzyS+WKq7eBJrJNYHdQfPJ2wMQygDGw2BuIeirn09+qQsQX0HvefAgk
AAWwrhZkOvbr4dcYZ5T6M+lEd8ZE4VsAXqcgy60PLSd2POq9GYXk88xmFMiWvIL7aNZDduABqSfS
2JW6xxFJ8HHnDU211e1Y/B59Kspt0ekWHVRMwJFfey6ALRCJJezaZQG47K7iqzAc6rtk7kKkgBNj
lA2Aa/VaJqKmCO0Eip25EdO6IyLAQf0inczdR31snqe5rJEuAuFvtlFnSaeM4whUATjIgbd/wKwo
TdTjTZ8JPN7EVY0BoZltaajvqL92Pe7rIyMFwGC+KcGU1lHU/UvZE0/A+FXdbTPmTfcty9hruSy0
wWUZcarHdrFPib9WLkG7xn1yLCED+KBGFLlTr2klqOXm4ZrMGTqzhg30umXWS1folTQnOaD/V1tX
tChzihFqq23JuQcVdn1nYGMBoU1muNZ84iD+UjnbAx5hyftqZfYIYXdZj+0s+ICVM+dU7jrB4wlz
JWf1MTaQPusIHW0MGwENiVl4TPhq+ZwqwZI150mNYFLWkjEM1aMrr+2kdMIcChpJxlXlMIiZafAC
jtoZSGBUI1+s6si59PUSlftIDyAjdN7q17o24Yxgx2FSFc118se6jG4BihU0Hoz+IJr5Pjg7WDxh
9yhKwaUJ4ZsTKfSTFqRgwbRiV8kYQXyUWPUJD77nAJ0tNNUZWsU/EjTke58EWb0xXVI6e7eWNsKO
3UJLwMKz3AeJhmAQGL9/jNYIFlLljtkf/sTwX5t7lJqpNdkHTtn4n/HnFZiWauaD76g+2JZhEizQ
I8Feb/RiwgB4CgvBzVIAANi34cTMNhMM37YmrQACJmPkvy9FBaeoCx1B2Eh/s6kVi3OTs4iAuUMl
xuUqh94dbkMwphtpt2Z2z2TLPmYwMAhEiJP5prxzHEi0ujXMq4EOxztNVcTXvnF6WjUDuf/cjH2G
ppta8UdehYV/Dt2QFMnM5g1haaUot+vcdyNoQaeKniJZ+mBpGW7V+3Jo2UklfcE3gVFciFDQD5fP
KCrkT37m5KWIF9TBUA+ycDsXUEzvmtHyY8W8Ri7OqKuCC1kt1UxE+RC8C2hAyWagjX23A1XGfk1J
Ut158xi+xCX2WxpQpBXblDyC5TFrStsT8uCNvwqhHZza0DGDP0uMgOIhJtx1uafqBXpUqqL7nl0w
5ttutfACJkyK4EoBBTO2pJ/AgeEz+oLgaHJhjmnbe5fFtT5/Ret6Z1VCd/T/UaU6QEQFIEWS7cN0
jtz+KavCrC4uicFix51JvM7U7oU1KUA6K1kjDieicSq4aauMWgdVbivrhgOqq9tlO1Vt3j7FXMag
axm700138Oe2nmhwu9QsdcL9kpCmAIA0RvXR+NT2GBfhj+46LXx7CFqj1JvwGz1sWnABQIir3kbb
MZlrpFwcYIh7methgqpFTGxK1Y9U3BzW/OSDK9BJlcQC3BlL+7u1eKNuo3Aszil+EcrXfdrX2Yzs
rXfXszdUccnkkVZzh3WfCbXnTGW+V85qSVnVaaeTXRDY8Jj7k9++AQmfqD8KWmse/7Lxzrkv2vxD
yyknICBwx3rfd27X/uYeGf3LLaHjr3UzKPgLSEnUmJPD0oWRMAIGHw4kyrKOqvZYhSZGT60rP3tj
dqDTh2qMCU2Y2yWZ940vemcn6XuczVyxx2dMYLP+uwpM5xwjHTcS7pDyk48SR3h3qnqXVI5FBg25
NvxE+V3YlONbWTIe2Tr45MiH4FosdhDNBnVBbbb6d1alxFKAnuATeYQjzPc5zgAhMbuSwasvUW3y
ZtfzN0wS8dwFGqCuLZbRucLFnd+8RQ/BZbKjKI6pOzfJNSgZ3HCo5dEdqRBztAeeGlm8U0kYPo1V
mz0z9y04jgFAISIXHeEm3JVxlvBMjWQfZDk4yo0FKDi9p40jsmsgbTA+BcwUqmMYpc6y9Z1AIr1u
wuW3L01MnriP4ZSRGQqBfUA6wL9yIp1ZIdP0E1xYMdcFSmkbAorgORF3o077CFhXhGY1haOBKdAN
2YaLocREDH8mdvbMs4sGoHM2q1PHV/KWk6S65jRFPfwfN0ZEqC3s8B8FFuD5s2iyLt1nnSvmHboO
dMeVMw8+ti+iNOqtUJFf//UgFC8UOgumJGaZsDOEylGKwj0gu4j9ef4Sr5RPu9hd1oVGArXeNvf7
Lv9GX4SxxWl98wJScQk2wRK5L2tQtdEmIoXgZc0Wtz22TUhO0wAp0By9Vd38KDCHMVm0IkOeKPuy
OMNsqHZp4yU9/Jt1hbwqVv9JBV3wUuMNr1AaqvFvkiFiukB9vMmKy9556nwoSVutVPgCmnP5LQGy
kraSr9k/XzQWmSgUFec5xWD+7DSVy382mCT5WHw/nZ8Yp04vC0kOGD3isF8vSRDh+LALPeR1dPKg
OtSDaJMjltKx5VrBSVTudV3GAF6ron6Zs8i6B+MvYqCs1Pmv5DYSoplGQp6U6fiXGRkd+KphtB8x
h0uAFZyWzUOajxmtPE+axc6zBuoAJlMSUsPT/biaVD9QhwEjVybWzbHHm14dC4i90xX2KTc8WiH5
UfiF09G50sruXWIOxSamleU72ZfpF6ULTOuWyxWEfJ0td7HWOb6OLMBt1SfczEkjqB+dgfixqneC
dgf1hVyBps+qn70pi/w4e6umSBmFw9S3yWumOa6a9xXatr8dMTsLcQzkGWyhtMqi3QUh5OMLZ2rl
PdAVsxURjGoHvuiuf5Bw3/8JEMX5Lh4SCa24Wxv/oD1hyR9m9+ueq6UkulCOHYGzoVuxUtrw25U9
dWvNSw27LFrl1W9Kiv5ysNH8CHQDZCZwjjI/RAWop5dmdOtpr9N1YP+xpMSkE5mmV3T9TfYOufBG
cSKwBtMTj6q9tI2izY6YQODj92RFEhsz+HpbGFl+JjM4tp3um+RTqZHaRVQD8R2DZl9CeZb7quZL
lxbTQ+aGCzVw4ufiMlQDMzYZrOG3XAV02pZ/L3ep0ONwXw1ATsl98nv4yXmkYAywM935wp9R+67l
hUVexQ7NVOKiyqDjKz/N/YcI24gG2jK3piyc8p8u+U/NA7mbrHkqrpMjHwnbm5SHNtxjgUcankBX
ORVkw7PKT1vk4nm/khg+KhVlV80PQnXtwxKBB2lBd7BOIFcKaIqvjuSCweAoFzccjrMl1JRED5ep
/yQ6OmjDnTiBB2jhdkyKDTC7D8bsTHuYo7DihCFK4sT6s83rXtwlZRBPdwGJH/MZoiXVYdbCydxn
0hnjvYnzrry77b8RfZaMRwEvMe2bRWTXkzCqXvf5IDpWT8EEfd82hThN9dR8C+OhZsyRc66USXl5
Qyp2c8rVWwIDkRkVsu6W+ZrSP0M7W0Y+MUu0VguKZg4YpUqK7EPL7tbwTe0pwOG1LdW+rpPE2XLI
ifcUoNvKAdKs2Z1i1f1nSbK52rckIzDQMsOt/mIKo/ZF54bufcHl2B1QsJLSprl7n8EwN/FGkU8X
7pylv/EDIz8ngCbhMOf273wcGbbjiRRAqN0PdrXeqx65jnxQd8kpXGVcbQ1YN4cba5XtbigrNTxr
Khz2ZqlyvtclbLAg8JKwaPTeL4qSCl8w17razaVMfwatt+ALk0SQbNa14nBY3CIYtwPoz2UfVx74
tXGGwrari9lVZ6b0LcPC2C1yc6p43t4itu/LpjQMkfaIOixAaVEPIf46IK4vRRR5rPjDxpuKXRFK
AL/rFMr69w3BM/yQvSiuaUEnch39mFnb6qOn2fQOeU/EkCzyswHSOexuxWR67ruAFUJPDWlB+LYy
fJGlxmfmgeDa115gnuMKaDDDHHCWjME6V2/ZN3YkBfXh9Fq5YpmOuRikvNNOEKcnB3Vgchr7iZdI
eQNKlepptYeRBno5R+46dY8ViU686IxO/sHWapnJzZ0cyrwUvA0I8lF1e9BMLiPXRcbtds2a6AqR
VUfHCGRi/9n1lfBCglyYSOzLgIHOO5IA8zlDABu3vI8s7MuoDfv9OvbRfZWWwVfWZ+Xryqc3g2Ve
PAj/EmYbggwTRQ9LnWFqTMKlZaIbjyViGZmq8VgQiOef24oOn82+ZAK095cJPB8FdvSnjwMC54au
zqLNPKtb7Hldtr8zJ0Bt26D4AUdSd2N5hPij+juvdhiLr/Cz5N2a5YH4TN0cwJmTSwgiTOxSP9oG
3dKbX9HqMSS+IjCegWp0qcp+RbmiEsEakpFotSljawLSmhT9l+sVarrk6wLm0QIRHg9jFPbm3M2t
Z+/mijYPXivI0VPInWYVQpvA+06J1el2U+5XeMVt7ZZnMzCO23pxXH759cSClGBzXKG39OHwMlGs
/a0kSB8YXDWrRqJlZPRjXItVvkQEvWCPDzW4XNYC1bdFIuGzjqAPu6tuf9ugHXjWJmEGo6d+6k+o
VMbuyDBL39iXaxRuCymnOz1rb3yePIvBQqFF2MeBn2LrsrZnhA9X4Z+pKsd54CtV/zSzFT9zGU6f
0VDIp4Hei7LWjt0fxExlvZn8SE/bSUr1w/rUA7sw6Cf2A9Ha5buoYzyxSVNWZ6RvufM/8NEpnuhW
ROZMLp837ZuZvfh9Sb/ObwTjwh01uMEnZRjzhlaydb0y6qRwQm6DMZ4vs3qH58z/dej6kF7r2GcX
VRRzzipC9yPkR1hkBUEFtg6vSwQ2+tCiCtP3yCNzTVPrE43h8i4xqZsL6x3wjpts26sRe37cV2t/
QM9XjkcA80G975j6vxOk5SFRcv8zQm3ys3IbOp7fUFNHHMOgVbPoJLKsop+F8U/UWN7PCV7COnR3
GYGh7omiOX1n0GCoCirHvaFlgAaGUjnsS6ewpTXWqdj7lTLFIUTW9dsojJ5P+QJQZuM4jQDSmU6y
X051ApPwYjD1DPsoHm6MvlC3LEkXq7Lr4nkwNOsggiW61mnAxH7qWpBaXaGI6LTBc+Lg+N4qmKgX
Pv0yIWwp494GWDj8LSrT6G3rUtNu5r5ZgeYTL6KQjpLAtwXiRuVeWKrw7Vr3ildNNccIa+VzupSB
S91L3AEAzH7kvz7nqy3l0WlYZgIhHDvi7MQabiP0hzF/fFVDYyhJN8HgDY1y62iSKaiNYrgMeXIz
2MR1/hVHBgMp4TLVW2QWqnxdm3RgSc1Wc1vq0rsnPMv5ynjTfqKNkOsmDar6nxugljkQqsqgbpol
HxnQ6eUhz5vEe0SCyxyal1UciwHS3QZFgCk2nnTCp9lSAYJxbqfPkXGEt42pnJ6HbqolARFxj9+o
9T1Soli31hufhufJZk1IvFS0/uIxRhczlVNLI5jN+F17VrMMECCmvQaBBjxp2P/GHO3DRIsdts2T
nwwzg6s6vpU0NaLBTR8K+57S/bcbByScue1LzWNux2FGHwY7GvJd3R+KMFi+SA2WPyK/8j96CVpu
UzopxU/CjPWxWucOJ2rW/GaiGZ2raZyXN5vH8jeQ4+w7YgaKJ70dgisZ06PYdXXtPYs5qvPHBi8a
o8ORLxdZKZ38cgJVgXGOoWOyUlDhl1RL6zzpxB/IN3NRQ52CMg3/xaoM1dbxlTnUKKQQQa22pQxb
vOI+nAsG9YajIaGBdNz0bizGqv8MiY1hmJ6WpHlkXYWpsGwNm3P4EwZncz8sLI9XR0SPc5VyjWeG
17hJZZqQANiiIbiyOInWnVsZx+66Cvz2zgS2BxmQd/I+rmQgUKjAt96gKqbIABhZ/PP4CtsNJ6Bv
dqhkBvj6IUzws269kM/YFIxnVBbYeBfUiziVtN8W5yCTrXsJPRZPQVMkpDtFUOnKEjrvkuTeU6tc
8S9xKxgGxi6AAbzMtPcyCFZOgnVe/0lVVT8dRMyYepnq/+U6G1FTOFgYNkMwTet+kAA5kBsMpX4d
MRy0eE5l5v/VQV321/U2gf5XFKUovvq4BxYOrb3SkFfauQJZmhR/WI8qqLLT2M7nNqMCxtBnEV/l
kOXubzOaYafGqbzvET/BlS8FhlhvDHOqA5PL9Rh1eeZB9o3suC+Yz61v/IlLeGjETJuTthFTTxYj
BD+tU4MspyUZHL3KOKhDA9VW7py6HhZFBqpZghM/B7NAK7u4JQ4smpn8m5SRvpIZrcbGI5XUhzSY
8L+NCdIy2zs65wvBfI/9G1ubfNxKwewemUIavsEoVfIjiYlnwLC8ArlcbSTh/qPz2UjZTPMWCF9S
EPCF+urFeM1wMamNKtizTcDIuCPw4CRG0hFOrP0wzwoQiuQn85xVD8CanRshM0G4GoQr8w4pfOg5
i8xETdHf5M6h96lD6dRKL8O+vjCfviXMMEpLMSNS8H32gNzXk00yoX9Z0bXeIxUOPqySm0x9lWsg
2zulXanvHVCUeXG/1EXLBtStWiD/dGZtvJJhYDP2m1XdefuYnj2+qr7lNSPUa5urk8UDoxRpFvyX
NgUGfg/oFNkgpVKMmaYLhSN2UxILTJU+hd+IFDZvMi7JSgJALghwAua5tbDeCkkV4TQtIouQj+wr
D/pyuOv81RgSFuepmjaZnpsvahHilfUsy49+LvEZjMAa9WnmAXlVFqnIbmAFxcQeCOhvsTZZ/eSi
jIn2E2IddUkcIphQxE0T0/8wmLMfSzvp6b0oXDHeL43Xjif0fmRtN9NKAsJmLlrhHZdKyPcyy/x/
hqdY4XCW6Qz4xqtvS0kLAIjP1bDjEdyHmsPK6evnjq9iufVQ1U67eSUE/Sq4tN94fGd9TFmyfNeh
KtKLawaLNnMxDaPfmobvnJahRgchS2zZfOGxYpdTEMCWC+gyfyvCioMduSkRJFwE0LngEhEs/R3V
cX8UlufkAR5fSnqaTYc3hGwI3/yyYh0eoLTNTqmnYsayDp8udwe08T9yVEAkXLV2oFFVjtuXQUdj
7xq23nEGs6SOzGn1OulQAeP4jH6gSlGMJdbA/0qZ+xL6WgaBYL7T8AYzysiKfZo3BhWsaCqJhLRG
1YXLWaDxOgSkY77nhY9EoVSIAQ59pYnCYAbe2TtZJ81yCCHAt4eBUYm6y1z2IiRX8+PsOvIkuOyd
qpx27ryYhAHdWALey+YlIS1aLg4hPwOGgQuywk5s8xWKJT48MJjb1htZXQ6ZnpJjmiCv+nDcmQqG
/mfRJ29RIr8gzm7guSx9RLSpIQ14z34pxtXscdzQFTDx3KicRv1xFEPoE73YCYHQa9DmPvDIYNzy
UQs83N40EJ6KRJZjBp/n9MK3oXJfwWLfFpS1owXFxur8SL2uC6+uk4rg0eq1x4cac5mde0ePJNZy
o+MkXmOcUPKCZsPyvckb5Tfvaaiz/tLSnTLA6WH//ui8dCno5HxmQK3XOerNmJU5Pfr3zPx2yM9w
nkj2bc0v3SIQvSZeuWBeTLq5g+DUBkX8t9ArO6INYTg2hE+YKsbU3hRAiyKUrml+mKl1x7cx8yOv
wf4ROOhy1jQa1r0bVJX5CBkrUuSxtI998hm8umw2K0UOT//kutH7hOokpAgkm9Bgl0678ZXnXxD1
RlxNMhABn8weQCzcC/XRLjWCICcfF9g4kvGjJYbF0fpcEvyX3QEyR82xdJ1mRsEenySjIm6Lt8it
hXMmh8GxP9ZBL8hX+rTK3cd1cscJhYhZx492qFzvvhNFTOjbWsDbv8nFUclTw2bsgOuqXIfl0sI4
qKpL0Gam8R5tQrZgjDLegZ5O+E5eHbtAOfUDUzbdXllZyuItjJDRXAqSoJfHiTxesWtU0gJs4Se7
qlUQq2KMSc5F2LDnCRmSIkIk6cnfFnFHxl+dsjgsqOJQgmjEirgaUAtuBF3RVz106AYJbCf0LWH2
e0nGgCaYcPmhu4yCBsuJTpSGWYSCSSINAPk851kwH9OJarV7ScqC0dO5xLkvmxOLEE/p37EoWr6R
VY1qcbnEnYs1YL1lMP+wZMwBFEF9WkfDL8usxWdFpKqyW76Uaen+DhxtoRjugtne4jWneWBMxgUm
g2znu2sR1OQpePAwFhDcpt5btYQIQbsuTShj816iBzAgbntOT499ILdxpkMHFW6uQA6085qzh8wH
myXFfhK+CZ/TNM0hq7DijH1zRiAm5ydCwARXheW1JS9+WIDe1ixW1l0W9Rlz0bohC2SaTHwcWr/8
1Vcja+BCZKR0+av6V+CKAUJaTvKba80GlKR9/BatTfoJ3plf6pAVv5ZjnBxnQQDM6Zbf8enqXr41
ZMC856bJCXaWypTtQeeUBhs7yLne4yRycbEU0H/Whu32f7lL/x848R+77+Zl0N/fw/3v7v8HP/7N
wvh/9uPf/66L/+bEv/32/3LiB/9x80GxDcVU7weJ62FZ+y8nvuNCogxudnuG+D5eqRgX3f+EVMr/
wFMt/tMMxgGNifJ/WfFd8R9uEMXiZkr2+IeQ/zdW/Dj8717NWMSYQHEE38ymgYz8/x2jGrtol8bK
HAIzsydvy9I0u3oWxfDuT7wyTeoS6z5Et8kab4tkppuD8t73F+anYwIVrO/ss4+WJSJLc4hKAgeI
IvyX915rLtGUWtjkUTeeTe1V5uzhkWoOWR/W8zmIM9iFSEvy9NCx0h1/kXNoINb4HI0nPBMt3fA8
5sl7j2sGiSf3CXucuHdl9Tee5pBm0p+jPNwJum3zt8yr4lH5BpdO3tZT8RdVDcpYdEQ6OZdLMAWP
eXFLvckroGicTwGVQ77OkGQatLE7I3M3fRURKMkjQXPzDrnA6zAlX2wWyANN1c7X1Q8GCFdNNgWJ
xE6Nri6WwYBVbBxcL2eHN3TmPm4TIDdCf44JyqTzHFDs4pGhlV9F9DMo8regHxKI8STZ7NFukJ3r
lICGj1C1MYky6LTuvrlNHJjy+2SmtSyKNqnvzMGh7rohu0wJkVNRzNDxV+CUznoMDQ6lFT3G9Gut
NFB3wECjbs7V3PqPrROl15HNujm0LAbPNVt09P5up87GC3E75L12X40JbhY1/KQVHX4ap2dSvW6m
mz5wn30VtAkGkLmNSy7nfP5T3gL3Dm3K4P2IG87Pnm60eEoQOvM/HmFMD37KDfBDI3cheTzTdY3S
ZPE+vH5cflfsu36gwiRFrs7vURQDJEUVHm+KuA8ZyIDLaQYPxrLrf9eYyIjZzlcujU03h3l+aGYc
2l/BPEKDCXJTlUcZLPN435UzFZEzJPa9CGP0amIxCqRVrevPspj7BTeQmw47ZksMAhb8Iulzrsr4
cWaRX/o7Fx1i9M1er3a/K+aD8wsZbv10XrRJ9EM9K9GwH+4437OtoKdVw5HS1+/9Tcs2s/JPBjNj
h/OGpG1x7sRMxBFrY059aD6CnaKgJ8zfOjra6CMSiyielJbp+I2QtGTYHhMnRfgUMSwNHK04SVv0
qIxsWNp5tZ/dj6uXEr3IWspBRMsWFXtUa0z7JyHWC1ugxTf00s2DLn76mTGCmBR6agAy8doyORgQ
LJgnI5KifhjYIWIRy4VgGJe6Okas5cfIN2Uxuol1t36E9vHmtPRV5J3DdmovFU3AkXZJH73JNA9x
T3Jfb/z7nA6KKn0sl5dhzaJPcEzZJS1d78DVbz+rJjRboATVH2R3VBN9FWObE3SJbIDpls2UHChf
qACqSh3LJCWhVdCE4gypxrbZlg6+xXSa14tnYwBF0dJUr3HksX1mTcDjW43jr2Uc9YUzjliLYQ3v
mrJlz5xM/0rCxB/oIl9r7cbPbcWShwaC973NesNrxjqysRPfBx0m4aPqZv+VsO9IETCjgyMNfnE3
xSyHNiOcnMPiANfN3Dn8KaRefyTdYu5qZxiumtBVZiQaf0QSO+SQ+UCLwJ/Yt4Dltt3b3r9htBIO
U3LvtDj2bFI2AyNYolVHlF+WcMEjQXz2tHZL++FhwNharwgQowfdIcpjIhOD4oa88tN4h3pn2g6d
IMLcM86Z3s+5x53x5JL9uS1H8K9Zw8aAAl5ubYp4ZjNTkpLUFcyvkezGXVIO42XWDB/qWz/L2o8s
OLvcL7Mz/5HWISxE9vp5MHNxQkES3wQC9AgWWaIXgEF1Ase9UKMPd0s+5e/ZUjGubKeI/WeoD9E8
pudC9S9VpNNDGJYIS+MwO66Shjyrx/KhULK9lpTPz+y2i7MtwuVDaQGzNfQd57XPuz+ALPThZtd8
z2Ikb/2gwZ1l8J4YA9e8IxORPUF+EQ0+iViJZJs6yp7Dsv6drZYwKVoH4Ghe795nq+K3xB5bvtAU
RION3oH+FMMridZ7J/GTU84W78zO1rufc4dc3tILL0Fsu7PVRXc3pPWFvb/ZreEw3K4sHJZ6RCJt
ErPrWVvdj7he72YWOPcE06RH35Heae5a/XtJrWbf4+Oj6cp0Z3Dkk0wy/In4CPey8LznfrIHpWqY
ThmdJRtmn4DgNP6oRQjvSjAiOgSVU6htkA5kRbuJeOqa/8HeeSzHjazb+lVunDl2IOExLV90QokU
SWmCIGXgPRLu6c8Hdd+9KRwWGc2IO7gRZ7KNWo2Cy0Tm/6/1rTS+6y3N+KpR6E/nCIdgTzsiPxZE
9Hl4QQqqrYinj06gs3EjpSi/N1LzVCgxX0RF1T7TONM3ShNWO0uFYKZoWXrqbPUWu4F90ClaIlcW
NGLYmO4itZmlhbpz0Ru5/kBL3dzEWj2uAnP4jmuEqYX9M6l2SuvH/tpyFQRy6TiXB/1Yv1UTdG2a
Q4oD/6nKzxgu7G2IvIS1NqFNdS7kFl8tXL+iVK7bwJkrW8hCqLIULXFO81fcUM3ZqBL7ab3LJx0B
TWBVV1oyxL/6KdAbTGphHKG99BVdRqJDlyJZ4te7sS9F2Mp9H8apjjuRzW9kBY9IaWsReFHdSwrf
uNB8lvlhoMTUqmiJREmNgalLkXTDKHNCMi1wxFGfCMme5YHXoXqrakJr6Hbj90O/2SXY7G4cS2my
nzjiLf9JsyS1GjRNZvutbURxrKZK5eXNSYFOMVzS4/1GzwBwK2apQ9yYkeeQ3762rDC9SwhUdvDO
0kjdqaQtJFu3qwMYmH2crVFqFZ9bhaeQzyncsWu1+K5M6iWUY0ckGCgCEvATmx6zOA27clyPNtGX
Bs7wcN06en0UkeyOChvmq7mJfJ/LAZxcWpI01Ws+CyuzCBFcREWBWCcH2lIBqp5dj5Gh2Bd6RBmo
NpP4WrGD+KmsMv2LIste2batKXd1gjePjMsEJ1w571Add2Tz7xaQohMShfvJ/EkfzFhbWqTsg8nG
dVSyigtscXK61L1APt9+RonDtMEBeW1iaWPFov4CW8yxc5ZnGsqhxLotG3bMZhx37opiC8aCIaLP
3/b2l8rMHn0MyLc56xqUASFhKo3W6btqnrSIm6lA9ZEhifKnh56HBQnl3RDU2m1v+MhJYyXN4z1F
PP1aVlP4bRjcWwjKjley+sXoTdKWGMPYq2KlB1OJXhEepU9yOAGVMt7QvsxAixjZdUQ9/jARC3et
jwEaFLp2+zS000MRdgQWIaaTdw477KsoQDEVKnRhV0IxIZzGsmAXRx5YP03Pihuaq3bWXpq5kT+2
9hitbRJnSkxFBRbGSSuQZNOQMsEKNJGD+Ct19RMlW/WROMNuWjWilHOvorMeeqcyvk+Z2nzhy4gX
vMXnxA2UyU2Yh8zhgy6O2HXEXTg62rWp9MF9Vvjxc1KPAbVG6uhfOk2tDvaQzZ9ybEbbfFS06xHD
/HVoDep1JjKfIOBYwHFVSvVqyibrLhdtdWmMc9SwSz/Y2IiJdUxJ9ukXmwDoa0pcw8QeXmlvO9Fr
+9as4aTStUGNy1rDb74FFsmmSAwLo/+J89D5zJk+1ArdWmB2PfiAuoyE9uxUVQv7tmrq8dPoq0Pw
UNFj1D7FUiAOWQ2WAzqTgIBe3omsiMprRSl8YmeJt6f3EciGzkjEDsbA5lskcXfhZhXfc1mTt34t
OhVnaJDpKhm1BPKJCwMfZr6zIaA4yMOcJDg4NFsx/TQTXVkUeEMT+Yca3QXtIz7I7AvwdlcPXFe5
Dfqu4bQZUQQKqfACKeIdM72vrshWGi97aT4nEB6ux8l0T2jwY2Sl4PSyDMFZ29MzszDZrDLbGNaE
GbOmEEqwMcv4MjRpHNHQLMFMRNnRsgPrSFv6a5ekJ6l11SY1+OjbY/eVVDkIm4zqzZCkyt4wcedY
Ugt/MED124Cpe220vfa17QckSbiZL9xe+HvqVNY1kymeN8UU007R1eipwUZ+Ofid/gRgzW5verUY
vhO4aU8Ho1ZGHPRy6MWxG9kObvBP1PENq3jrmymEir2tE5myNuK0rT4JAkXThywivSkQBp++aKD/
eciE1VXHMPU5s7y0tQOuNfsbtdSMHpHhuz4UsEiqRxVuQDiDBMxjj60/vlSigi3slAlUSWo/dvGa
shoiJunTKT0AHCv1LRizSLL3CnmF7YyVGUmbrDIutMHsm0+jM1bDkxEYWMhDKf3vER6VlsZtAVy5
0fn0rCiaZc6VxPwfPtltZijXfujY2QkyG7fOCYJ27SZSZzo3IWJdTK5bKPjbVXCTdDxIw6W6SSHO
1GVgn1LfF8Qf9E0ZnISZ2v610dWluWk6P5zW2RT1gBW4qJ+dZebFjcPWz8Kjp0zmTnaoCw9JnM7l
eUXhaSt2aFyFtOMsxBuWzWa10ar6UIloru1JItuo39+bUZNe+IbhUl3GxxLRXCNhoIh21eQbB404
sO/q1IbfZEfj2Z5S60FpEb6WdOj22MrLPSwuPpiE/aSo1m03p6E4pM8jPiJa4ZgMDoaaapcOet1t
pVqPaW3SwwhVJHJh3SgXQa8N+ISzObQtsSEg86/h2iro4WVZNVcf9e9Z1Fkkj2spnbNxzpQjWq8+
4Hxrf6DcLIhpNP3nkgoKc6BZ6hhP1cnYjaIkXpbKCtK0HEjGhMGVTWCMfhfW6zRX+WVC3S8oBOnx
WnvKfOEjYg+6va24mjeq+bTti0ns7KC9t4txJJeXsrTqJ/VlN3fLUYTReR2JGg8S/CerpqydRzfC
5TVpavusE21/meIB2w0aQtcscbQfStnWlyE1ms/BCNxppQJO2fm4N/KV4Guzkhh34MmGgAI0Q2f/
zoDfmRkg3WBCeV5p/gnwCTvrQfcve2OE+lnJBKCG3rSkUBjuVduOiBJNck3h4SRfWkQZR9pDk7HJ
WNMcTX+GZ0tNHGmDxptUDv4lgYE95XCRHFpBJ4ZiY7nFOt9eYwFDbeUjafsaIxNICObrcglAvEnz
9qJVFJNWp4b7aNZfl/anklY/yXqiNlz2xGnhtn+Rhv634vhfbG7eqjjePmXF08uS4++//1fJUQHQ
868ZuoQc07L/oH/yj7R/UYpUbdBMqJhsGFR/lxwVInNoiqkmYnjociYFlH/XHOm1/4tipI3jxDSY
mFRAj/+A/2nMJKv/0KE4I5OAMPhwtstJECm/wIfpfH7rvGOnXWKHVr6iRXM/RUPQokFu/Y4k1I5w
3cnPn3KaC8WqyipzB4EhTlnxTCXJfH6IXNREfqKFo7pmSNcp1mP+DYRPWoIJF6tgv6OHnCvrzKYV
F/Q9U0qTYgQwzJDkAxwg7GkCClJMMtpY3OLP+1Z3zew80/riWcU1BpwEyTuZzaxIPru2Q1gmiSCw
nrV0dmxjtQt/ZFbpgBPKc6QvMcUbZ5chWPQiHal31fbYa2Zdmdy+eNjeX7fqZQ7Yn0iy+QYaGv0E
CsHC0MHsLTiBNQ82mqpU3KVq5COgkTUkdqPbvP0rf9I9//oVfGAq5Wuc+9qSYkfRrJUV66m7LDea
bY6RbDfojQRnHEJ/6DLlHSrZK+8Fl2JxYYZOwjdduz8JaFLDvEAfdrybt6SXWIe6rwMKFLDx7Ip/
JUJnf6eJ2N1XmL14ysLuSdvRSXkBm4BKsmT7uYqN3Pie5Wr700fSjxnSxaawbu0eMigkNeOWqgVv
ErCi8Yu0R7LDBl0fC9S9qG3ysa8btNMuHkLDNJNiM01itKgTzTyrEHUb9P3MiD81ogFdZuglLiyV
qB3FnaRA61eWl5Toqs/J1A9PuM0K5shGEkjJUuEXkiHyK5B7U14iPxTDzz98YJYJVA0XnuBjMN/E
P+9fPzSsmQZruGuD/Jc/IXJTuDeT5lJZ86O/ntb/zr3/5dJtOd/s2dc/86c/0w/nf+HvuZeMQx0Q
qGOzxf/d1uEd/rvfwz8CCWnwZtvAPeeuzr8nX1pBpmYzFZoO86xj2PSP/g4lE4QmMvOSEGXyQE1b
1f/J1PsnY9A0+SLo1DE5Rc3VeFPmf/6CZTi6gqBfmw+9HhMA2hiVtVVE1xzMobXfmT20eRZ/Mcv/
/i1OF5kBbS6dK/7zt0SRhWJIm5h6iatcpxKXju8b1sZtxm8aeOu1luCyCAeNGk1Qemmkpxts+bjj
x4Fa56xQxGKx71ER42vLja2VTc1uxAazJ7h1l3VFjLYNmzXC6hIwTwI7azIM/MtlvyL6OsPZWEzX
edrqpxcP/JXp95UrMyyoojTgBBziJXMTiasFkIefn9jd7Vp8XtClYJppJgYLDGKIc6krryaZme9N
kf/znvLLjk0QJC+FPSdovnx+1jB1LfVxPFUQDLYsnfPNpBrjO/OI9icf8vdrYtKWtHlHoKcy+f/5
M0XvUh9yXWiNJvyRTW2q5TaRYKRUF/AKSgC9hqrlIE4WIiB8ApHaV7Q0D1UfjzayLcW6tRUCTVgL
78G88WFHe6b/CnsnOpFUic9NGH0tN1FXgN2IpUSi4oj4W1yTpaXZDmHXWWHpl3qVtEfZm8PD7wf4
/2Lu+v83XFF/cxq7Keo2/D+XRf3z6eU6Usz/1l9zGTTSfzFX8BJYqmbyErM++Gsq4/PyL1aSjuOy
NABaPfND/15GGjqda5dOEa+OEK6YQdZ/z2S6TTIsa0vQfRyR2e4fxSvOb/p/Zpe/0hXBifyedV7M
YD3YCRK4h4AFGSCxKgjEPnQm9R3A7bmjzwPjxdEp26pEmlfKCfPZ16ylzsKO8h+N4f+cOTft5bEb
IWdicBZ8Zvx+crPSoeNs/7MJ4j8HX0y2elu2VaZ1/onOwLfS0rQjfL9u+/a8d+6uLGYdvWtSgr05
86Z35qx47VIRlv7OpDOf4WsPdIG9dc3JKFslDT7TUfK3sleKJ+zd7iboMu34sfPnm/zyzvf8AqxA
fkKMcrgs+oSdu+pff+zgvPAvD+6UbjIEzIUniiEBkYHG/dCqjLl/rzBe+eCcuzeLdT4y3XjCyuGe
7A4sWFInBGJh2Vo7ofrOS/nnJ+3f782SqN+CXZxyy4B7a5fTddqX5aE2cbwPZtTO6vKZtCCfkZon
+7cv6cy79Dsw8MUIA7Kj4yXKnBOz/s0UQHfEk/HeB+zcwRfD13TBuNKmsE8qFUUlRZBd1OZf346z
YQu/b8krL+rvYMUXZ544dSntRnYUYcVWIwymx76FTEJr7x1ckDTuK8q6CU6zeKuwT9CDQyq/++BN
sW/7x8JFnOq/M2i0edJ47WQW470qRIPztOlOEkxPX0IOCy6V7DMidiSCG1N/HpxkNeDn7bRj5zza
PXwlhmxaVRe+epW5NMf/+q+K4CX+TiZicgrtXaaMlBR/6b77zpn+vj2vneli8lCdGoJp2HUnXQmP
ug5dAiAXd0QfLut8J6icQooHDOxsMBrRRaLQ1VIsmrW6Lj6u6i+R2tnHx1fm9Tu2mGdSN6PdjKz2
pGYjhXN31XPnHBQcwuIOTTTbj73z6JcnP9iJYlhxf+BLYB5exRjhfYNktbalPXtMkp1PiBjBR2+P
iLn48uqznM/4xYuV0ZuLJF3wU5Vh/dFq+9gP6iMtmnWiozBqU5C9Nbb0sCxvBe1WyNhdfvLN+L5z
6qtGrX5FpXsVldkjNv3PmMGupUu6aRN8Yev5s5bkj4rhom/AXs6KSqFc25JsnyFsjq2vf7H6+jnJ
EMf7FmAaMXyrOmIk0Ya4YXgpQR5EPs0LB/vuNN3Ad79lXXChqv5eSvsSqxR9C/VivmOR8DdjON40
ndxPhjjFuCOjvLrOAROsdK060MLch1F6imY6VqU4OzONiLNN73ul36V4bmszpj/ZE4yaDhcmjXdE
Hvumqy6dtLvRoRmmKQ4IGBuQ9XxvpDX29iM4Nwsu5nDRZ0FltknlITDhPg8DsBxwPHuZatm12uQo
x2CIr3wZv/PMz01Uy4l9gGVijjHXUGOziWqsENn27Ws5c2h1Fvy9eJviHtGIm2mlZ/S8EBOqIjTd
Xz927Pn+vTi2UVC0tuhPeFWlwbuz/BvHiT6/fewzo0BdzN0djfO4pDvqgVRpkP4MZniCGwWkrrLw
Nb39I+duzmINRjd3tDEfN97YuydppBexmngfO/RiRrZrUEBNZVeeUilQxdLis4xdY/P2wc/dnPl6
Xtx4xRwcJUbS5XWu02Nbp1EhYAfsk1bVPvjeLObHwXTcsrJE7bXKiJYPtxtI5fqD91378/zZDZt5
BwHV622+N64Z1Ie+TsKPrSnUxfAdnCFuHCMlgG1Iv9oEA1hW8PPtG3/uhVkM1MwNR1IeZe2hiZvW
/jh51DrKd75Jrx+cTOY/74rtKGnb4fT0Ul8QC8eZY9WyPzRWDXcxVmMdB5PhtpWXDO73CdfqCvX/
O2uhcye+GKsp2p/YKKLWg1uyz+uejGxRZe9MxucO/j/G6AiCz+HgGr3cstGmde9jQP3I86SZ8ect
B9JWS4RMzDKgBg+dpaNk8ukevH30+cH9z7WO4c6X9GKYZgj+zT5qWg8nBAr+CVNkmtxWSXwp0ulX
b0QXORYtz6St+U7mxrmbtRi1jYXZDBMHN6tMfvE+rSEsNx8atIa7GLQuvsakN9ra02pAcqFrE8hp
GIe3b9WZ9RjS+D/vVatFMHRKpfS61qbTkxGrARaOsMbOd7ZTNai7hNdsPfMubhzbJdkWLDJ0alN8
ZslQfcoR2+0me5RfgMXpN7C5xArRpL2BrAZtNh17RJnyB6ArRF8d2fBvn/e5G76YENoksweyDFqv
dJyfAf6LlcSY//axX1+GQAr/85bQEPBrF1GxR39YOWRmDXpSt+8xqW8tIAhXMgvlNoXfdXz7985c
y2xAePm6TsALXDB2rTekCNMAgKzQj4Yfe3ucxRxha4RA1FLhUzvCK1Vqe84FZW5++9Rf/yAazmKS
ELpSYSYbW890wggjsZldGnR4No0U4kMfdGNZK5dA6vjdpPZCpWDHQD7b1rYgRL59Aefu/fznL6YK
v6JbFQ1O49ktLaTAbH5YIxLItw8u5kH0ykTkLKYFZ1DGLMJI7CEXNY5qW4hLYOPfbY0QD5Be0zYe
OuXoOGFyPcIeBR4ArwNVmvvOCZy7usXUUdgpsyzGC2/Kms9FWV/K3P319rWdO/Ri3kDBakDja1uv
sI3vpWr8UJvux9uHtubTe+22LQZ3j/AN50NUe3ExyCM6Y2sVk67FfhWSDXLUADd9PBgb5B0P+BCM
TV+JCnvqoF4oLYAplJv53p38ZIuLRN7aWa5cZ5Hj73oXNgSdTZBDvo/WKsMOT/pqvZ8wYGxzxCpo
As27ilw+RHE9ap3M0badMmcikHeCptDH+Qoh8dAC5YPCiirXiVJwpWpVnZzRLFFEjemqtWREL9Ig
Nwn12SbTJucxccmTrUM/3OnU45GBDO2jn/TjhUAds+nR5G9HR/0uxwaMfG/HmzHBvIYHBz6Qban7
3nIf7Q4eWK858Fpr9LIYTZ6HSKmAhKC3fPvmn3mu9vznLwZE0ysp2M2i8tpsSGB6JWjn2uydme7M
h9lejAe6Qejnk670BnRiiATgQEVq/pMWCzUHJ8cvE5c4jETMzmMqwuCdhemZWcpeTOjIhA2Yi1bp
MZWHx8bPZ35FVh0HrXvnF87dtcUUrhGym5DSVnp+7V8pmSAxWCPi5u1HMk+mrwyHuSv58pEkCCH8
TjVKzzYcuQ6Jl1h3rg0SMiSbWoxK8s7TOXcRi8l8mJKsVG2BNaWsPsFH/Kbmxd3bl3DuCSzWe0OU
ZIj2+sojPkn/6tR69jlXp2LbgEHevP0T585+MdeNwJVykmxKTw3Vq74cf+DieHj70OfOfjHX1agL
4p4mvgcFgGBcWcImlJYKbwOGxcd+YjHlSR29jDq2FuHXqntVAgw56IQlrMvRGT5UITd+WxBfjGyp
ILOoR83yrBLx4YDuAjrI1dunf+bmW4v3H49WRWINx8bzLFcyrq/L5mOVfcNavv4jniqL7peHXKQ2
97CSPnbOi9fdThwFVGpiQYVrIYD0T4HufmzNYi1ed23AFVk3quXZWI1QS4HVRz6afPDE54fw4kHW
rjKBCHdNrwohhLvFYKyh7r+TgXruSS6maL0fOoA9meWZCp11tEc3/gjv5+1bPj+yV2ay3x/8l2c+
VKA4mtLyKrUrb3qfRkrg1tFBurDldNfoSbHolc3bP3Zm1FqLUYuSuLabTjc9Z6iGtRsXQCSdWrkB
qpfv3v6JczdrMWoV14ViaQjT68Gk9FZ1r2juzw8detYhvnzIQdSPWlmPPORKgWShNgL6h6jeuTdn
TtxcjFeQTiF6esmJY4xaoUa57ULxsc/IbMJ+eeZJ6KqVjs7Kw/yHfNYGA1gaj2/flUWy5f9tlBnm
YtBayOXC2HTAYcVXeWvvVZiNKWa4/M4PsXWV1wP4dFXsh+ynpj+n+oNqTJe6dbQxrc7/r7qIpmQ3
+e/Me7/7Za+80cvobSMEKJAAPPYcH7XLgNlwSDcCEgMIh6PqX9GoMOQnpD7HpLvJZ4YZGHlZGfuh
otg8NzEqyCpv35xzD3X+8xejq4/jYrIs4hxZHOyKFBPpWMfygwdfzAvAjyOS2nPSCRzz2i6qi15T
3puJz7TRCPn+88wJE7d63I2Z58i2/26GsTxmZfBEcZ7g9EmnBlqZ43GIymdwCXeGKEkQVXGdwK9e
lya2zSzAppokEGYgPAMQBwK+0Uut/9QJIzgVDX+vaR0wGEX5NWrUDqW29o1mw7VeVekH79Bivhlo
/pvSr3NPUcNfmhZWK9fB7/P2s53f79fes8VMM6HDqTACZl41pNfF2KKIYGMHJDN70oL+YyN3Kajq
6SAB0etTzw6GJ0ksgNXfv336Z17NZVLxZDeFXild5vkzZ8uNPeBt79137cxEvwzRjtpwqgAIpJ6k
Z3kkw1Tcljpcak2ZyCxJo+DoZk1Zkm5U1ZsWDNQN8bPp50nC/2/6Mt31SUt0Vh9bzyHQkytHzzHu
RpQOW3aCaCHEHdGd2s5vcTvhNKk2KPMtPGHsWrLoYx15Y0mACNLJb2XecfMh19UkZLGj2Hzs7i+W
I9EE+pncysRjFO0tO7832/SdCfncg13MOUik2bmmbeJBu/rplu6jsN6ZWs8deTHhqD0QWBXzoRfg
PiMZ1Kq3BMXsP3ZHFhOOid3PsMGNeQDnsi2gfrEZ8Re+M1hnldVro/X3n7+YiXX4L1hxBg5v7+A9
r1nVUBw75fJIyz0z0ZDE3VYtnvT50x79dG2xh3vJzv44t00SQUxham7asKd+cA9qGq8JEakYafwe
g5K4ZZyup/AOFBNOpweEDayRV4mu3fpdtW2oTvJLrfMI0mxltru/fhZ25vpjN28xF/W4NmNhpKk3
TOpzUjC1qsp7g/nMU9cXyx660SLGSZl4wBfolYO2iLSPPfOl3SFyk8BSkjzxMNaSdth8AofyoRui
L1Y8ekB2RDJl87xJycdRrG0wpF8+duzFgidlgglH0yJE0zr6hgd26GPHXcwJRZbmoid+3NNBMW1c
ZGXHUtb27mNHX0wLOCXzjA0nRy+q68CXj9TlHj526MW8kBdVlmS1kXnqlJhrzGL4xtIk33zs6IuJ
ISRDxRo6LfEmtwbRXyQ3uAzdDx58sUKAuGgpViVj8rCDB2GhvW4G+cFdob4Ylf5E7FtP2rU3wjjf
BTUUE2h5H7or2mJUJgbGvIhVrYfro9l2PbZmUry0w8eOvtiMTFSdAktEmWdUxkMW5895yVb/7WOL
3yWIV1ZOv0XWL+ZiH3JrIq088lRN2TMRXzHsTeueudasnCN5zitcuc1wnOfoYWpxND0QnbXVIOyO
wbQZCb4CCnsKummrS31fgzDtmx96cscRUgrDempeaRzFAlSnW/JA7XdlZONRF1jJsw3gPRD8DwW7
T4u5XQdF0CLEriePCbzMYT3JY6fu5qm6sfHCq/GeP5l4LRQC8vh+gPU85ta3ocA+U7fX/EOcsCwQ
9FXrjM+O/0N1iOEm0glUoG5e8THQJ+dHPRxtK9ww+ys8LKew1oQ2zJ+FQlYrERp7fr2y21szqFYD
FxKVn+PsCGQa2NFPfyx5vt+Jevz9OxwSJOJG8ZGoxdf8NaxtW87DFMQjEI7J/ft9G5t0pdb6viXS
ip8vm2addTdcW+z/hO6w44bwNetUUklTYyNh4GF9XOV1ddGqO9cP+L+7+RtHUsQq69JPQAUv66F6
8F2UluWDZkIKDq4k2xoxZ8lp1gPnEFBfCdLsoInHutEg45PTYWSXpJRtsypfW2q4nQKxaloS165w
i5IOCT+fCuocOxGAkB8mDdWbPMy3UAzqmk2ZVHcSggxn3rZfYeIR0jhe5mqzSUPkg+BIy+N8jZp8
dBLrmiLASp3AUXywqPB7k/TihQ172r0u6VReM4fqCd/8FjTWO8Nh/iK9NhgWs34QNl2mkhLOIrO/
s1tA50SMtlu94FFGddgSod2Z7/zWmU+5tvgG4B6w6g5NiJeERG2axRcjsC7fHtXnDr34BlRJBU1Z
NolnydA4OoVPEu5AHMbHjr74BpRycK1g3urSsXkk1psYkeydGqyYz/C1B7D4BFQ0rWHd65E3GzhC
7Oai7i8YYKE0t7z/84qnSU49r14XHsJJ3Ij2nS3YuUe/+D6kBFmmQ+zHnqOnv+h5KZ7vNuVdZjnJ
L51Q8xtHju/pu85d5lLPXIP/t8rJAqViEDHUu6Z5yhtfX+V+RPmDgIfrnDzwdRBXGPxIUJoYk/BN
S51cMqLK5DGyA/HO5+XMhS+lzoSopXgos9xT46KEx6pB3Wqc9DEirYJZcwy2AA6aj707Yj6JF4MX
1z94ZlIoPVjcT1XqPGZj8PT2azl/Dl95dZbCZ/xTU1YjYvFEkJjMzzZ5PUnnrmMSO48qDqyD4qbj
BhxO8bEtmFjMFvYgRt+BReFpJNStEbjQbUw/2GgUy+nBNjVA9WPqJX3xNc/Lp0zVvr19p85MD7/f
yhcPAXpboziGTL0qGe/hVHyj3vnOy3Tu0Iu5gdizhERrLfZaW72HaP9AFMZ7ZbBzx17MDUXc1MRf
idRzO/WBAMVdWrXvLOC0M/PO0qosfKeQqWtEXm1r2cUwqkD5zMy4IwUHCFSswbVWcofucqFUGjCy
8WQbNrZd18ziTQjKaV8QD0naBfGEEF+7bT8U0TYKcN9SVBCHGiQ9ZtrA2iVcxKbXRJ5sQjJ93rmA
c1vqpZ62bsauF/CzPTnAuDMTkO6SnJx4nUN7GfIT6xmsb1Al79QGmHhHP4GlVm89QNvcxqY3r6gm
jER81ZvJ05K7MruIB4UrSvb8GZvq1sq2iZ1tWa2FNTZHlg6dQ8QRq61I/5Yln2XTbXSDnnxjHNru
hyofO/nOd+HMo1cXS2Ars9XSjLk6Fr7RuBfvDTLMefMa/ZVpYynord2i7qmOxl4qyvB2jEq5o3g6
fTGs3jl0UWptHdettwnoua3o02CfK5qCmtx19L1wVEIqZeyzwqnztWu2vrZGZpHdJ1pIvUJpjDli
WJDP2fT1TV9HFL0LMHcduax7XYYT81Tf3QyFmVzpAmlYVZrtIe800kxLqxU78iuSy77NYe8EmXah
Ek46rBo447sQzSFPyFC+APL8rKbqxhzEp7AlWUofoJ6kJoKMdhqhEaRlDWGnhLnv5zZITcKwN3kU
6cTruDor+bHYqRI4FuzRaTdqebLVUyX6pRA28OS4vfWzI3jjJ9FYzaeJGN5VlLiQYSZOAgm3uaqk
kA9+HQVbRoi9qoB1U1x2tHUUDyoZFQDBrHJIj5h5nU2h6ydHmM8gykjfFoqyNi2wKHELZgadnV2t
cy2+wkwU7JOqeoqgd6/KvjOuHQNiGUTL+3AKv7pFmT5UmWFeGlrj70G9NzvcnxkhgjHCj1zvu085
wVD7vh3kYbSktUkRqKwnQQSm0TQ6gak2K9V+grxQRPdpVJc3ABxjMhD86p49EcBx1ymtJ6MSxidA
nCc+1+sWoP9hrIxgy7Fxh6rtuEtGKfgLdKV7EJHruITVR/Bv8MlPmuhTVHY6m/BWWcko/tYPZbYd
E6aREVDtAa6ztqlxNq8TtWluldhmnJbGL4RDxt7RgvwTh0XpUStfZIqgOiHkzlh1geRWETF5HKfI
BwwUW8pz3LraBqRXuQmaqD0Qa6DAXtHlLspsbUNqV3cg0AZcFkSOfDOQO0MWyRgc1Ty195aeDV/B
0egbtzKA0ObAUltgvMDxSHroisjdqrVleooj82fSCPQ5DcVKdwXpfxc+2dYr9N2syuxxvEtz8r5W
qhJS39fd0QCGYznNqmZuRT5WWmvZuiiQmpZdixS2tFbk1PUpsYPxdOXyDT0R2BH8JK+r2HZ+qj/D
MaqJqcTI/Jx0Mt65igmpUKrqHhaWAzlJqW4IdtXXbDL0h8xsdFLKFL99AqQHfAGo0rYZ03Edh6pJ
VAz4yV8ghnlDCzW5cPDbPZFFRNLbyO5SdgkMOkGKJrnB2q6zMHdHAHS3VHDBnpolydqdHNrDlDbl
sc4L+UTcvXlRAtYKVgWULUZEa1z0dgGRsWPDK9lS6RUILO3RrKC7ayGhZn24ITmqP1SRPWGVcd3T
mIb5Re5O+tdGjfRrMUknW4nRjS4kA5OlZxocR2VsTyGxxduAr8le7Z2mIn7Izu5Fl+tXpmLUe7Lp
DTpmBCuvXDvVf5oJkLp1rKtyh8Ckuawl5RoKp5EgUQdz+KETRISyqx6SS6Dkk0KVNBaE0Gr5J6dS
E3eLQR/tKECu+z43432Go+ZL23RGg3urgtDuhs6wdUUGNrioiIRAl4SBago19mZVnU0EWjJwhqqf
fjQmiDRCIcvR2rTmoI67IgY2RNc5gylkOWAeVwStNSedbEWJDnxov8dAgecDmfJeuglFLYiHv0oS
s8YtlLQBtZmmy5MzNdYWTF02bVOXyHVpVL1CdyLXicTO4jUptFgHfVneVFrW7Sd45luzlLirDJtk
pynQ8os40iZ6FlxNHop0VQPsIEDcwe0zhjoM+qa9rBqhbLOipohZOGq7nYxC2Vj2EGzdvJcnlQIh
OXcEfzctqrak6901MXw+NewaVUZiFz/jtp2eGrRxYOwmHOp9tJZVtfYL4sum/KrstaJYgSScViAT
8Sr1CWz6uJHaxlaCfjNaM+k4MnuDGGqLUDWNXtqz01U4mXrV9PRAWBOYzd7Y4C3AS1e22o7814RY
Tkhv4IjrrTSlsVUszdwSmTetYQmzfm16bV2GhKc5kRvWG/j4rXUjmkJbm/zPb23fygcIB/1VgBT3
UNlyKLet7yS3XeX6p7CNOqomtUriQJk6G6m5IBAz4h/HlUH6zArktliVSmWiK0shk0aWeNJHkwxD
gszWTi4qQL+Vz1I9yKDiD/kRLi0VBJHb66pgHDVmVQLj061P1hg1wyoh316SHZzf5lDhYHJ1+T7R
OmOruln+5b85Oq/tSJElin4Ra+HNK6a8St6+sNTqFiSeBBLz9bNrHmduT1+pCjIjTpw4W+tlc8ht
R1w7yC2/BVF/EbS4e39IqVvEYN3zW1kRkV/zP8IX10eFyZmc2kD9gXLp77ZVae82CXWEZnbW51Qb
ZPDDwYgXS3C2BcT+ZIX+ZYjiB2jtfV7UsL8Hw3qsWnuDOkucjgM1YSeq9JlcHQtoVwVtYWi2WAUO
qYu3zGfbW+DmTc73Rh5WaNb8QL65EPTYMMPwCViMWeCs77DJjfdDPQ/hsFFWKmV5vKOA1QRItYSI
ZzglrE6EXZ47ibSo7fpSM+EhYtHMx9SJJu8Weav14Vrz7zPru2sIe5nqCJZaHc1cGY/UMz96Q/pp
4RDkzNWk3bE5L4817tgYuCG8C7ngdYG51lfHNZdiX8vbb5SNGcn9hrH3M9V96jpoCd8evStRh2oX
gBJ5mt3KSBjclUl5yxcPSSO09mKeGv7/ZckT2ujdS9MFlrUjm7qizpo0cfAI3cnjflL6Md30BiPn
KnfT5M5wmwJ3t1r+p1TTTztp2R5MZZoQf8g1Ru2eWLXQ4soinLXplvpU6gFvBO9ompjmMu488iHY
kGvtEdqHE+xUk/0jnRIMqCcqOwwIfBKRAE8BiEkX8sVd/Y7DqraBewZppHduuScidN1zGKHh2YO+
l0R3RsVtN1MYpElYhoIy081sjQIJDI6q6q0L3rUnW1R+aAunDzdYGCEJQgNOh/7frbK9sqgLSTI1
Zz3MvTFz4KrSSbRmNsZDDmULDgr0RqcDywYr89g1+Rx5Le80JNgmrLlJTnULJzptXO1cadAVtsI9
NuSgXupufs10ZUa3zPij6g3r0w2KLC7s8leuyjuUY/vmdVYW2hRySKcl/hC5OdrrLbT9GwVUJ/jR
aXYN5dx7vYpi5xBCWuTrLnf86XPgBySjBYywIF/x4Ld9+upOs7xsXJ/xbb8TOM0zh8kcj9qiXnui
9H/gQJXHlVD5o9kTVGr5nNq8sbBmPR+IFInFYm9VQ7BvxEAsOylOeahB87s0s2p3feNlyWIpNoUD
SVShBeZ5mygUA3Zju8FzL9AJs3NXuCX6Y2OdCmqTJhwlBFTKh+VfUBOeHc3Dmt8+MkIDQs1eUpbV
2CTv7Gr2qGgCeiiNoHuCPaprP5jDxe0Xqt/MUNPD5i/+SyvlNIUZ6ZM/uakbO5fs27PauntqRvOl
UOpNDQQNz9j+43XL9Jjw0fqpKFsqDfwiSTFbwb1M5fRPt8v5BK3j1w06iDmdMF83t9VAu6Q2ANnM
NA45LCCc/YV3V8F/h86io7y3U75e0p6WImqqvL/d2T05eeqW88g6Q8B2VazPva4lHKXNZ0mioIrc
soSeZYMgcwWQzrwI/N0khuvaZ955W1vxBfa22LPkTDgMkc+xJ/L1sPj1Lxo+/Q20sXPJuXue2DDZ
LaOrx2na/KscgmGxYSzEsVT5dbVM3nyDiq8zlcR1aqw7WTiwj12yDoeplKFtuNXBsCyORTu3mdrO
U4X6tf3k6bauESH+S7RqAohJ6YwcoxD55C6Quk3Glb0IYLwamZB591HrqX8pGoPqkCKG1dzypyVL
dkdEeZ+YZdbyROkbTi5lb2yWNzrVhQzM80zmf1j4MFWz225v661Loonyn63P7qNlyTWZEGh3S+P1
YzgNWv0SwK5hBaJGWefn/gscWh0FnKywgCi3W2Tn7kmKqI/kMwfUu1OzCwijCa1x7j57t7W+OuH4
hNZvesT16YYyFcuB3boBOOc87esuHS6zMLJDQVb93bQY7UGOoFGNdIVhgyc+KtwpuE7Ksl+Jne4u
zkii+4AVgDxhHqmMhQqCoDne9LGvaAbIQIPz1oWFtkpOqTa7kut5u+dTP2Lq4B1dq2ve/BkcACRD
/aLzIyTVIFzs51TE7ioJWG4qeTXyjJhUyeyst0lthCybx2TPE17pTeUzgTp6iHLuHVmhyQXfnRa8
D6NGH7uo5rMeRpvY0jbz3/rRG6HXrQY73o4+3sl03u4rio+IXGf7d0NX2EIzl81CH5sOL2rVYTnq
i/sX9JlxaE1PRiR12zjJvBxrQr7shON+tNPsR0onf8IOtF/b0nW4gK61M5fU5kwNvCnu2Zp+CTJu
vbzK6nNmT+55bXUj7ghgOwNGbg78ettuzurbkGh0T3oDHCDtGvNPuxTvsmHlS9Ix0N4Uxv28DQFE
d7sZD44YfrEYfDtQB9pwnQmMgm79d05zkdRG3oWVaUyHYeDGHruOD4ro+yud8IYNnpXKUpIcuJac
UDAr13s1cbqtIGqjucjWJ1qp4InwKBHlRb4kkwbbuNH5gth6cGNyozamUJu5k6nHBobtt3fNrSdx
zClI4L/pR7ihbmJpQp5acIthYKzOc+XT0nMK0eQBC2gin6fvqRvaPElZcMDxozzeBNd6hrek9JCW
U48s2bKxZpJ8C/2i2Y2E8kFT5LEiO7F/K5YF3wYHeahy8Ztl6wiljmR40pSMmC2lamcE8K+KZlL7
9gbKmoFP7BtzuTHXlu5KcL2AmDl0v3mbio+qFNmZi9J7bQH8HQmqv7XrPUhfYgX2W5amJDZLusdt
ao+56a/XNqignUCv31sgza4pf+t+0QF3Uxv0sQGSYQeHfY26aSVwvzXmR2a0fPhtrh0GZW5/ATWB
xtYZsQEi3B7EyvhHNfVPDbbg0a2UlkDedF/9rU4PHeX3uUf9vTErrGSp0zX0l42qw/LFzi7YkWJZ
1nmpISDfbZWdPiqiIWPlsP9QU55Q5VcQBKfWsJ5IjicNGH/TMQMnwzqgo17ZaaaroNM4KsJ0E7ef
P2bbZa0OwCZTRM9nUAlfbuSCCjVyGc4pIwXA4gCb3ZkJ69Q3/t2gT81lJBOYhZtgnSgyM3VYDSwH
TW0PPBdNszckkpWbKfFh1nxMjed4ZId7NtkG0xesbHb7Orf+7Fxn2DWyfpLKvjfVCtNpzasYmmFx
Jc6PkN12Nh/cvH8AKqm7oQMF5qS3+QR4INM9hqielt+wrm+w441o88SHP7WRqRdjrI/bPzqwjypP
P8uhqoGRZiKSkxcLb9HjaZnMFVpbm0eVu3zp0OOPPmvgSdkTLm6ZNcQ/7rkXptFZPCLk7AbRAUbP
F8VSkBKX1SGb0SdYe5e5Yw8xvfhezRxmgYlBgtvvX+p5JlJZNSfGSB87WYM4IXQ9lrjw0Eo2uEIQ
InhXRyhjFVVRMuVEWVRT5bxIU5qntuG0spv5cONePRnbou0q8QfuxcaZ13b70l4faI+8A423irxb
PNFUte9Fnt3bteJJluR3Lqa7vI+D7gGDRgPjnev8p5LJ89ksNPMptwX7ldZUv0mZ2Q/pKPUQpssS
KlhuMAEkLvfScE8IJ8ZVODTIre6RuqkHH8O0Xa3cPqc2c3zi0Nq4XMxsV7buek7BEcUzMS2vNXLD
nU5p+hfSGTqSRnCVGtcgHPPhrmyLVz4zQRp397cajR45KZiSuXYZSLfj2zr6zxRkD2QJ0DYb5rcI
qpexboojZl4vqrUZcGrqwPjaUq6aZUaFWK0rvcoY8rLc1ZwvUA2bZJu36igH3s/Q073ibhLacNHY
6UFvaJaHsfLXL2+xbkWGNCJgh2sEPjPuW2cnhuASTIUdlg3p/wXJlfw3zkrAHRBUyidgsgAUkyKY
8jcjyGO98C9jZVrgANwP13FebdtZ3iwe14MwWnlxoTq+IPWLndbk494dhRnKOoUtYztxOk37dvDr
v1M2gcmWHhyT0dLbU+5WROGDXz/YreVGNAM9gZ7ukhG/iv0kdGos2XNnPWoWMc6N7ydWI+ReIyDl
pIGFOsz083Fbi2yHgNXFeh7Yh1p25JJIgvpskhEjr6/zpKIOil1N8+JmtNfI6Jf6nSRj9zQR7RlO
OQHcRVNcN3NYQ88raBr07KR38OHkkHOPGvOuYRvvMhWl9riZffFqFXzqfNPB2TebPpmCkSpAM+89
36BTdBxeL78mD6yhg6Qa+HHGFmW7tcHmNOs95xYAaS7Pu36zz1PaXjxDGJcu6zFXNEqG9OLafWqt
32ot86juKFIIkgQxudTVXrNLRQWw/bg3FQq337MnJ8gMY+GFni+tmLmSIG5D/hiy/9Dymy1RF1e1
YPVj3AF8TxqPEN7PppWST5BZb1vtEdvSBbeA70s/syxkDtNFSglahMcEqod5GVq7AJ+ohqRUxo/F
1daDbaTfg22t35Igm+lLoaZY1KDGkj7aTkDTvtXrQYcz+O566NdF3+T3HQ3FcV5b80yonEOOq+8C
GAnYROvyE8j6kzsw0zWNPRzUvYHq6Rn9K/Qx/wEKasvRovunPhgBMJn0eYtGx2dqimvZ12O4ONNO
d6Ef5u2S5LnJaVvyNOuEvT9iMC1+YMiGdqe/8kTcgF8CMqQzeqFh6od5JCWLzBpqvYOrqsumZ99k
wJ/6qr32t4TuWlvOYnscNjf29GUvctEznphxezgk9PsOnBzbJr7e3OqIhPFw65tb3feBPfjZEk0Q
q5WTfq2f1JaefCijBy8H9wAtED2k3BKIQueRC24c/d2KNzhrNpUArBBErsv7orMuUmvMk1dPrwxP
H8jWORvp8jgMfPuNnbItAAcagsE2H5SaHzKsUGFbiCleHdE8lGXQAlDc1LOfuSjiYvvIGrPbCe1b
dsU3Ob3d1SbtIHIdBiN9ObM3unpi53vS/ePU26ldlTrkOYm8hMiHfU6Z1rdhUHVvxD2+gJtN5Oi9
VnYT9wMh74vWfHpl/y8bKpzUXBZQoIzbVuZFcNFrnjDutCZ7YsRChP/2aEq9PpqmrGHsMkzb+pXU
+Tp/W7Tpt1DWwXJxv3bBQgMkn5ALyn3hzn4MmD2Hzqou9HSXatZHwJnGYcEHG5WAlSNvCMo7wv+1
q5fz4xvQp+1CP/c4mTl66jKCQhM8byPY50nwmRnMHxaIndE22lXU905CtNGzM60A5kRKbFRQx8GN
eDvn3UGUGe5Ys3bRIJsqbKppfO/9YU3sPCXdYIAA1OsHT98+2KrSk9mgTKLGmw5LNgSRqiBU1Oty
13WYd43lj7THA4WkFpo08gDsflwZqBPh/BM6mDwQsb9vOvFZ9OJCf352Vu7+dMy7l9Swzr3313HM
91aXJ0vPYrncUxrEpUAMIdtUnItixBWMNE9fM+vzFrnNIN4bt/kZZo4LgN47KHgfczp6Z3vx1ckf
0fzMrLfuarN9QssFiiKtlxKFPYQBdxpGOeJQZQ1aM2YtMr35k6huMtOs8a7sGIc644O9tqehzT7R
PltYWd9B0yKAdVGObb4PpVFf9J6WWgrDOObSHKPZuitTmcVKsNyiJvOeJFjgsNKQt7OpOPYTuxrB
9l4H+hDac7dfMbY05FpFoJ6ayLO7nufMtE/blu2y7JlQk7OhPRgzfe3if3Hc36XWv3mouhBbNdXe
tI13sNZRX6vlX2YH0z5vOSJWW/sFX3cArNAf2VE50vI0R5xeBaOWqfozp22lnZSx+s6e9ZgCIRtO
mozxhVVMtCug21NhTSFt+munBSv3im8Bil28JcDL5smvwZz/DhqjKaac1mNuqtf09qq6AfgD+B+0
bwYwAwBGCmcPtO9rp1Lxr2SBXeun6ypp0eueCoJ2v3xB3/+nVVp30Ngq7d38BpjtHvWF9hdIeFhC
ZQ0BwzmEfLufSONubHbG71AFTy72QaMhHC7LqzFC1OwTK23rfZ/+EWqh4wFZA+16QH4s31fjxg2r
6rsmuOAf1yNdqaQceGc1NWQh2dtPQMdDVXX/Juo/3STjzEuNnkoWAly26kx+dHunYVnXRgjIynHP
1aRHZMYyDZnzihWd+qz4iNQKWEcX53LSYU7yR9nuVcBr9efbdWb2Czha2dwTjf3EqkySW+Pes6d3
LxBe2Hhj8Jekz73ucuFBO4Slov9kteHF87z+K4gV1msHQdpvy0gOLKytRKFp1YMvsye9p+XurMZj
KLmcCzfdKb8twIcXh7rTUuJ8mvwOylexD8zxbR6kF61uc8eMs+IYYkxiKYJNUgpq1Jk/LXA7MXG3
bkwtpkz6aNHFJ1IX2pibk32O8o6M08cDpBG3VU0CKwpg5Fg/a0v5ojsWn89wtRwMEmn3NfJ8RkM/
vvhD4SR5M21sm25fvRH8qUT5ZQJqZMa4JZpvguJrlibmgnGBbLXP02ZeCv2vYUsPmdQpDjau6ss0
A5HastGJtCawX2Fzdok15CeDdDwCmBlqFJrVP609HIhuBPckRlqnXChGz+jiacHYSDP66q9YpBN1
lf7eKW0Efono0K91HYFF5CC0uKA8s+meppzGKRtTj15yle90gU8pKVL7srOweHpLyam02gc/1WQk
PNVFug20wp3Um9Nqw1VPRZpsvoEV1WlGUHLl8lzZffmWqwJhGHDks+8hxeV5Nt8x+SMLe/FJLp6U
99i102ef2yv1h28QeJC328PSjukdrY39XGtCf+EmsJ68rKVI85bHlGEBiT/g/UxzokRxc+9D31S/
9+qh4bPmLE/12Xrqu2ZO/i9Vg77MrJhNn+nScQVeDFDm6LNr+0IcvZ04TvHUAuIkP56gQroSop6N
KXicQTqdzb7hJCGJCiCX+GaVtdnXFMmRu81EGRiMsXAgmHsmCyujZyc7bH39svZi5OS21CPUlZ7q
sIHbPJHXl7eI31lF3oI23ClKg7PbeSKC8+oeWi0t49KABZOO3XLY5nYH66UKYV9piSut7IMTGxDr
NHzNG9mbYTsyUglY3Y0dpzUT3YULbpSdfdQW00zEBPCMIIZzVZtDBLovuEIMNVEC04mlE1bnXnLD
bi6muQnySUil9Mr10Zw8XAClzsKdZRSkNDoFF2VKZl5VWPcYE5bHvNdu7hv91xr5vsrGsV5sq6li
RxsZPMppi5dae+8XZgPzWEm6CYb0c5A+e659w0hzcHYRrwfwHQHIMkZf0F5JzUBYWthx5gECheIN
TnWYzKk/GArNAHXRdWLh+9t5yfkQod3LY5bOPMnYZDIztrni42GwxUtTDuupdQgqr2Znfpi9m+Rg
z140pFVDIaWJt3kiGXODIv9ozvML6oIeSsboNud5Oh1AGgbXZfOzizmO9S5dKvwE8yz3ALG2R9+c
zZ7CjZwsOE7p3TIuxdFdhPXdC3uLtzQwL6IwMeePNpOszr5dCk6eAw2kFSmZse2Z+lp8Z11tn4Wd
CmTYFMDM7NZ/08EmGkhBDjJCfCQmDvFNT/8ATy2PbuCYx7EftuNsTvaFOOnNIRiwqH9mXqt7/nBn
R3mvb2+uAuFUVmN7t7qD/uS1Y/VllybUROgZ2KfS7t32Z+sPQzIXD0xa7womeRH2Lu4KFFM7Ftua
36F8ZtGSZea18cl+dyy9RkF2EVMFG7AXs1mWPVOwPOmEx/pcOQxHOVXIeasC0+v41rusdeNB8aUc
zbEZz5Lq5qWkkn8K+kL+zZRJhDmzcSvWa328Ddvw4xtYXMSIdcaYe43Y9yl/WBDNfm0tr/fGhtwa
LWk7qxtsE+G7SoMmBl9XERfTayj545TSz3HMYK8udsWELQE+ZeudNlUW4Em97a8F8ZZ3RJLmqbrp
W+o9/UXbBIdy1TkZoXbvsyy1//HUTxeVwRfBv+g/bWocIt/igWfKVOcrerTjfGYgOu4k4OZdqTZa
fKMlbjdkQmuzptVCYd8DqOJnmHN3iNdByMtsLfnD2GTGxRsyLa6F1yaFPe4KvWBkhxjq74GJMjI0
LA//W7/435Pt1gdjQLgW03SLG6g3Q0OgNs0v1106yr2mXf+lFd5QpoUMS7Mm+1aaNx91eAEvXl8V
AxEz9g02NCzMazh4GUij8aEGuLriAQiQAVu//y14co2iGa6Fx5eJLc72vx1mrY8MRZtvU7jzbxso
PyyKFIHN9J2HUXoc9P2S/S6uXT6JsfZib7IY+6XpfApyXr1KtkxyDKvYQTfOrjBi1ktlD2zgrPO5
cqEkVq6NdWIp3f59a7l8gupPnnnZcFNuqsONIRjNvSSeNbCBbXllMuNyT9JlbVGVNPYG2tln093P
r8zF3sqOmzMowWIqPX2ugqJ73QDqsaaBqtEm9VC7P6DkkJY0/vZsXqpTYHIOF+Uod+CYjEvjjJCk
Z8ZBXoWNJ0Xt/ta1ILt2nmLMVAoZMfb17ifLJuKkl5/aKHvwiXQonIk53EW7rhTrbegsRaFynFjC
e5wNarRszsYy7JiaPLTY8nbTYObPw9BhERAaZoGAP02zxlF/M27vhqXedpbix9HArB479lXj3HfM
RCt7WnWvtc6Nn+bfxY2WqOfVe9Y2WthwEmgRoWCOiHuj6b+8zG3fZz6TxHMWbgf2iwlWwwK0Kmw1
odCact/nw/dcyoxRqPwSvrfs2Z0eHsp+HiJKcPNgklx5rWzXAiA+DgdbrDVTOAtpaumo9Adnpb+R
xk5v0zHxVIXTw6lm+GkdbrUsZx5uUMz2LVgKZ3X3gJoBn6W+T+vse4lXrFbcFEaJG5958RbMyw7E
L/PiORjvhq0EubYwG8pSIpiN2RrDnsHN3y7FXzdXfRBNGH+g+rHTsgV+vrfSBaFLz8q7Gxy5DkfL
yvamZfNQisaJ3SF4c4TPm8D9XH3mlpT37eL/uKMuL+accSgMjc7NYlavnPkqyV00z/FFJwTq2V47
pALZWsd08uB95l55XtHILo3J1HxslBYh9PzWtVsTRDXWl3kuesrbgkzOeR6fZ/yZzNWd+c1Z0oIB
p858g4hwFpJLhBqraYe7zSzX2EhNOsGUV9+tiOEzSaa6d2z5yePvHQEYLzEdW31Y6kH/LP1U3SjB
jJM9vEvDmOmvhdRwcpbdE+VYF62zCZsnzbX72RmW2PR8GJQVZri8qUrGjJhhRToKcEw2fXU28OsX
WDqlvcH9mzcMQa7FayGbxMvbNhl9Sb/WdcEV03+xGz2qaY3pdpS61d/c7/y9ChCt8lyvD5aucEW4
03B2uYZaJm2zCc1tLi7dYptPwlzt49Iu6d7SUniio7lf8lK7LPlkfqe95B/7cb2UnnKOOWvae1sX
+bGUrdx3rcqeygVdAL60o10FnMLIVpb6GesCPm/e2M/BYvbkDasNf00uuj14K8b4Uv341oSJmG7/
IauKtWOy7BsXJ/OKaHWYSPWgoU42Zh+Yo8Mkv8s2XfgKJ/qIKgh+ysloztVguw/kdGLML7WPKVur
y9gzljRtswa3i+AEk3A8QWOa96h+63UrtCnO6gYc6DZuH1YGCTSvPSuy7HV4rmUgX/q5lrtZWvaR
SE4znrkbPsXc7HC8hUq2Cukkj2yBy0K7cX6ljgw+WHY4abK/TxejTITpmtBlPXAzfFUyAofOcQia
kwHQ34x5XWIroXZdDjI9r48MwuPZX/PQ3obm1G0EIOWzrl5UtfaJplbxIjZMY15mTj8+GhWi2yZP
/do5ibem/GMmmEBQQ7Shs9hv/KfDyeHOPZDs/JPjouTzHNXeTUX1vZGL9zrb5bjjYEgvclL5ucH+
SeCEFSTuxtrDCvP928BX8aXZg+/y5gxpXCv9beK32vPp2k9p1srnwPWBrndyEknfbj1A1SHOFq2H
2V6nZwN8IyZRc31mUXIlQ862Ym+tmkdpdFihyg5PvNn7xT0ocedAHBq1tzSmE8aF5Wlz+jYulnWM
ldkHdwNDqXdaZTrM3LbqH23JWblLO/qgrvCQtidzvBSGWu/poF89q173hKk6xAdnU3/JjPm12+hr
TdjEkbL8byUc8yzJw8YFg7DM4LFkFIkrkm3DJzJ0vpyi/fGBOSIFCPRVwhqQLdxu/tXNjdFPCUmS
Q7UZY3rVhgOfHoO0Pv2P6aXWvm6d4mh3QcdqGyPDNDSzzOojMZhwweuaf11VrXZYnaw8+JbrXbW8
+dLmFQ/oRkbdwQ1Ee4EIii/KZ9PR64aCyXLXMH91Hq3SFQ9G2jLh8oR8XIdteREeIXUd0zpW7piY
53U574F+flWLX4Bnl87B6RidlLfsyD2pidm58p08ZihqxVbG4UDoqOqv+JdfV81p99LuqmNDbmak
mo1F7s35dLCunEWtrA9wSzXuHZXvgiV9c6vljyC8Ly5BsyUYIlgGbHmkZGqlcOj9g+5c/4eKuaL7
0txaXHtfNk+OdLkofaA70z9jExp7g/lGRj2u94zZRehW2v1WdQIl3/rTcSBH3O6/he/uRmef9Y+6
NYxXc2yHq8t24gaXPEk93Il+lgcAHNc/A+ig2OgUYu9Q+NxdU8Nti25X1R4tTlNb/k/Qk8QWjh5u
qnyz3WS19GG3iJ5cPnSKZHQwgQ4Bbjw2rT7U0FYR1T+hO3rqaTGmX/fZ5Qi8N4cyf+hxQICLbLdf
MHvNi6ljxPDGyXjC2FFyEE0NervmhVqmindHGywc9QWwPgOTY4zpHpemZh7SSetOWkAHmDSOWT2O
1YKXCM22Z+wHcO1PYLIfi10HVCUmrIPBCBaftiAsu7Uz7MGVEeGD5fqYW3sPKpqceWzpDznS3HEJ
THFYWyjCU26AErcrSkqABOkw1+eqms2FUVfK2D3L5ucJ490esxc31lylSYAr8aXX2yqmql8PAM+z
yEBrv+RCzyJsEyg+igbHZZ4S/h9Sm2rIEllQBki01h9/TBHaPENDRiw3LbifFwrxOYNyBzhx+tsz
Y6Ud3zA6mapMBiWat961W/yHEi0kmvSgiB23B7RUDLoPTLRkfFfRW9yV6wAAgoVLgdvGdR6FN3JX
kvEw0k38Dsj418kuRBFnrvJ/vcbHojbh20mZiO5TgM1XnU0c6inRPM81rGr25VAlx2L9E+BMPbUa
64RdiXyoHNZx0kIVrwrjFIKUms+j7DBCpEHr7kxJwJYBHIhfBAewtgbybsC5ihRfYDfIKu/J02ss
JZoyw2LBzUelou87s/9AfMz3qKf8pcAayZ5Qf8kUqf8E+jJe6cHT1xpdax/0cF/brVy4zwRNSccD
KoW7HuiIzMiwankKpkbEE43R2yZgy7NTM3IPGYRp5m52cttyOCk5swzgFXg5FtNRe7+ss2uTNsG3
AjaWSHdIE69e5CEvqWZa1S7AK5hwnLZZmQdWNhTFq0s9E9Ci5SseyqXMtgJ52O8/pWNvycJZGLqF
WC6eYFGRisjNDw7lA8AEppuWIXAa5c74bzS1RUT20LYfyNX10zJg+2iFlp574o8Sz2LWuxmZeB6b
ab4sE2ZKQkXZmanpSaxRBczAKvfJM/LnXO/Tvd4UzONq4xMjzQRYjcvQt2R6wDHb7ps5NY4jXDjI
v5lVhG3m2s9W5veXFcccz74so573CG3HCXjVmWjlQJMTQuLdcCZC+J2XvLimNuZTmuT6bQxIHAjN
2V3Rb/whT4LJmu/NPs2+Mv73qPAVXXHB5dl2KTEeq5hORu0XyUBEcNIFWReTPZlFlYOqkZHMRqIV
Zy56/bODtT0mP5M5Yib6PwPIDPqBYj5kGLcjQ1unszI2ttfFDOg28Ied2ILl13NS3oWAG3TP9dNF
LVc5w9UZmoY2KHZShmLLEtZxOJcHUSHVZDDrfVbf0Yd/Nn2aEmXhrNStbM0jctu1g+32X7nZM7bE
YJRg3AGJgCllZkcE/gY6KSseXr/8nZ2tC7OS8ecEBDouZpHve97Aq15sbBtN/1F2HsuxI+u1fhWF
5lAg4REhaVAFlK8iWfScILhpEh4Jb55eX3XL3HPv5KrjDHofNrnJYiHzN99aS+/eWBnnYZWhCF1o
Vvf67DmHXHkpJEFUfmRZ/j4InUFnzBliuYg6omp+J7N8QRpj2bDhrbZW8LzXDAUDEnpSn1ez7doZ
9AhhNSQb8zhYtfe31vR/FaP2VBX8719vn/NVqRkxUtz9lQ37P3/a/lSXz+Kn/b//o3/4nPbf//qw
/KmCz+7zH/4Qlkyh5geiSubrT9vnf3/9//wv/38/+E8/f32Vp1n9/Ns/AzCX3e2ryaQq/zH+DHXy
fycz3b6T//y82w/wb/98nBs5L233+f9+0t+ZaZ7+L4QC2sSckVJh+t4toO/vzDTH/xfDwRHeRr7m
eY57Uyb/T2YaxBxiNz7nvz70X5lp/i1oDSpbGML2DN0U/5v0RxMe5B/EeA5RkqZHKKPJ3+cJg8Ax
Pv5/KFRnGmqlHCvetc0NBHRZbLIrIPQ96g1jZ6rWLikxLO0y4We8y8xm3LtuYodpVWs7CjF1HJsh
/86Vod3lKKIouLJHJxZLs1YWBW6X1hwluTGaK07n7pymWfNb44zFWqkhH8Yuc+tnGHKGkDS/Guw5
WtCMuHRFXxsPcl1MdbMlzvql9maAPs6H5N6dSibODA1S5tdRab3R9kdfova1A3g4zR5zrYzQ9EGL
7spCUGjBOtwUlxSVldzpooXDzfOLW8XzeDvEjFeVpNYPp63ctmNcbnSjqPbG5OPGMbnEATixnoZL
6zoPReyaKx8JS9gUbvvKMqPd24nuvXnMnAafGn+VsMGimsMDDNMNqZdB3+vxk+2WOaAW5MqqG+sv
EEUnaBjbAF/Gd/Mtg5jSwbh5l5c7q+v+JM0NTQLUCHgDxkFjpsmGMQobASfd9G560k32ggThhDHV
JmyP89ppX21d3HkUriu8M3sir3yNOkSyt+U2oNaRH62W2ZdkOQtrJxvnZ+wY2dSpuM4siJSbvpGZ
y2TOIGvcKVpiM40FPipBIlLSbE7wjUtZI7W0ERgtbvNn9GmcoSxqH/RMpRX9X9K6MCKetsWJ/Wwr
ak2CD9b48Bwbp+oeWerPL1bX7zPfDkuAs0guO6cweRXH0NLnXe5kYs21zUheWgfi478ZRQRD6rOO
69FZFPWHSAGxZgQCuaedasQsa20eiSSolnKdez8V/gGJ2Tz0RlvtOs/+7JUPtmN5K6YptBoU4Gvz
FmnF8mGXjfEbuYYvse0kZNRrtxlMXHi7SDdDJ47EOk2LcW85bYYHhjD6nR63WshV5q6mxl3YXiyp
8aU8HXsTLfKpANB3JMOD1jnaOhvNbQoNs7+FZ+pIKBnKYvFGPn0fFLNowtTIeUNg00JVwxboqdXz
JFwGw13dppSLERcb0Q68YERpfuXxDfgbVbfW61Q7+o1B+LId0YgiCjWPo91fAQDkSke3ESIsYWKq
dbTIGU11WJr2eWysR2c05jfTtmE2x2mfwEzbc9VuImpG0t+T7uIZPGJLW0QvPVfWa2df7XiOtm7T
pVuZO/7jkINfOp7tshW5maMrPhIqxt9708ro7vEqz/iNDA1o/bTC3bMILMrvtUDes+kc1R+aVIhf
l93dPtUjSla331VeK+9wTJ6CCiZhLboE7VaXpQ9Kr9UBtdqy9kbf/NTctAw0NR0nQ5yM3i53WUvO
mRTgFq4/76O2ds6+TmiXHaldTsrM2p2as13lPpuwTn++hRCs0qJuEVyQDp3b6zyDJkCkE6BwWy9A
38wpQI0RbGDOHtSMUzNqN56Ssgq9DM5pyu/ysvhtNUQNJigp734u3QE3dKmPz+kMYqfqgCNn3vOd
TufRr16TLg8mkqbv8rR+lyY/TtEMh3ZMHkXPC8maIUgVYFY5HeLZ25e0QTkQkRs9TGN6yefp0PZu
yBDmZc6hg+tijC6zmJD+xh9kpVOGxbCuBThNkqIOd/JD55Q/WlzbCA8S5Bn+tCw7xiRbbOKbtT9k
fNf6u+PU8pgimb2alJco23nc3U6jZUmDTtfOiPrEafBLIh6bqg06ywvzrNpGQElBoS8tpGjGO/4G
n8OjdSgnKo2FNdzFmlK2gDYTDGxI4dChPleGV+6K3GaidJP9L1O80/UnrWuTnej1hdMgOZjN8qZ0
DUC2y/ptXTSUYrP9pif9q8Pwd0ZjHTjWTbSJRNTLAW8A2pIjAXtMd/r2nR3c+6x19Rq0cw5yW15S
lmErcx6mtZlY7W4c5ZWxx7zrLYZQTHGOVZYBeyErZ77ikUHf4v2UqZNrNw+T/qZh6sJwtN+2HcNv
xqqHSXdpQYZQeN5ZSwtwbY1rxndui0cbbsgoV6QVBzN/yUY5fXqxhr47FKx+G581ez4yCLHrkH6I
RUikuo/ZKBjOeuLXRAf8MRGmudJhbx2qwjVpBm++IMk+zewPiKbQ05AiY9Covynn2FitBsZQzLyB
Y3W1xZby++B0v60/tS88HRyEtD2XieC0oElHxHtpu2dtKbd2O26ljtQKlvhimdY9biFBiSjhufLN
Z9fP0n2rbKav7MwCECr3lX31cWmzGVmhfI1H7ehMZRhZ5oheoh6CqO6HQ9aTPciwwFi3VWI/F81k
3ZudVdxDDSJZY7AcaVEbWui58RUGoMi6t1qPMmPFnWdt48jdD44Txlbe3X55WLa52bryx3ltJMto
rcmMSlb0ZrukBnJJMnDRHKuW7MbHxQkKUFtP+7WQRAi2lbv1lHrN2bWfyjS/mmOSrpqZ9tlouy2L
9T+Zqj96f0SwAC7GwpeIRPzzNjC+l5J5uWmYd7Nm0hBnoPpdFG9TFwlaZYvfLvP2ZsUgMlZzjFpo
QEdOgiuaEUIXokIESCge6roqSNBDXVSn9bMSjCFkB7ne1u65Uq7BVMQwNhUZBOu4yXt40UE/CU7b
tZOKtTaVxlXqdQksM7FP6Lo0aCOn3C2Trl5qs162MQ6LjiKMRI4dbbq7Mwro6cWYQzUATTAO25ij
xaDIS0KnT6xAOYt/l5FLWhVAqegwD45VhNBQkHhaBsEviq2hsXBlK71ZYmihpq9WObtbuHCAp2yw
5m0ro+3E/gC5z8gybGkDqwPdsHtiqI16a1TeKptNbKIdbibDgwtk4R31SCkp4ZCJDbyETBuZI6PQ
Af6UgY7AJhwcnyN8QuKGAemuxDCg8xwP56zuIYlh/zqmW9zieWBlkDBemW9i0ISwEneRJ+EuU+oH
14/2CBpgM1tOY7YtK6a+GX2z/tho08mhtYY4ERdDostn4eRDzUIkykx/xXkKBg/CCrBMz3ejSRMn
qUfO0qFq6t1LgiQV1S54yST37kixMPazt2LV9hSVN1hgLD6IYzP3eOZjizPE1zw2QnfpraO0E1T6
mtsVCG6kvlcxLKClez6qkla8Slk37HabF56ZnRBmMAC5BqIZ059UxzkNZMbdsQeNAocUQo5z40/v
VtV1ieuHVvCyIWpzw5YKS/geQGvB4eu60HWPFKTjmkUq3gYsPazM2ZYy/kULLh60wuAmG8pzl9f7
henYyJZ/Fan2r7InX+udNm/0Im82Ap4P2nHas9z+cRZsuvrY3xlL/1F0hneM7KgJJ/qFjelP8Sco
g7Xp0Z1syrwCZjKUM+wco4LeUvoCuJZYKztmg5JIszsmnT6ftIWCrRt5Wy1IlJ/92vkyI6OlK+4A
u0TiUkGW7D0bkDQGD7J71Jmawn7caOh6aN7tGoUx4e+5+EDa6K5IJwb/tDJ1nwhv2qUOEyE/2UPT
P7rujOnFrLFXSOvHIiFLyRWe/d2nMakolV2etMwn/VOKFHhfsjaFq17VebvssJdZ0DbWxk+XFpHC
Wbthe+BUh3mAhvPML8FSOKiVPLY5eapR/WEnVXSPg4YK7ap1t4VvVrvc/jVHbg3G8/eeN7+y/vLW
4DjWzq6ql+LWmzglsD/aBNJV+m7Y5JbxJ26LnS+n5UyRuL3Nb90UNFMyKFnhWX0sNRzkWttnk5PX
ZIa60N5DgkKl5LgpzJ+4cSjaWYZOVtLsdU+z7jUWkHFOgKAZnzWFMq9z8/SB3bK1NmLe//Z89RLz
CeVvd7Z9MiZ89eHpnz7MkMU+U7BTuGeJWcH6zi9L2v4hEvTaSvPCPqTkvS6me+awmHsgn8eso0kQ
8DP8r62xJDeP1T+ae2M6zsIeDyZVDErPfrmTJfaGopPx0Za+uUuR6K4VQwumyIV+wQF5U4NZRD6z
IFGei9se24M6Y1NEpcZ9LtHOB1YT97e/wwxlHlfnsY/GN+gVbZ3H2vBE32hxvyZAZYnd/yZuHz1F
lRRXeyjHbzNR+donVfFiKN3oOQyc/I9Eu3OKI7NXYcmMMYScAh7nun+LcevdppFhfiX20Bxzc3LR
eVK+DEp7UHln7Jck21RN7m8kKHxvql8HurW1LGzCbX4FmZG/xLqWbLOBIVExqHdLMMXVoiWwI/QO
FcoyZP0qCga/Z0+De8eeUdwWrwRm4rQmkEmoc3Cq3HRzlu+83hhOWar2PVDbmqeux/lQqo3FUiaQ
aEajlNMTukrs3KT96izmkUQ6B0jLFrgZxl/oE5ZEjIgsTIb+fTvq52UQl7xK9nM2tlulFc7BllKt
DEKIoAYpTfwhlG7dBXaDhEX5/dkgJt3D6wDLkTms5fLOegTnexvb0TsfS6kDrj+hGk3rFbvrR5tZ
Kfb0Gd4i3ij2YzH/KWKew5Vsy2+I3ke7njZubXJZo1KQfCo0FUtcLbMuSfpAY7BPe/gLpKwgSFp+
TkqQAdsxPkcf/wU7FjgpeTszHi60qAt0dPPTFP5majkpSZ6jsWQQAPq9miY3kAj3oK1dyR43co5V
BblFC1oHfdmY2Dy1IZBvDMW04IpTxBPSn3JqVygLNjZYYz6ru6orNzmv5qMi6HJVGM6u99hVV0uB
hWZx1G+MPGrl6cCS2143mh692oausRme2OCgOhFhZTKuG7rOvJ9mz1xjH+EdzM6nudQX/5z2dJpY
HtfbLpofWtcEBy5TZCGuzThU+eLRv/mNdOOtR2Deh7YGy4smlDdbIzEW0aPv4760jnI3D5leDaep
NjDh6/rupCNFxbVKjsmGdLv4akS1E2ZLPG7oJqsteEa594DVdlm1REE/CC9aeenYf7Uxw9rGMra6
yj5zXCgIQpAWz65wR0RJ3fCoGmBFKZxmb2ProQYz30AmVaHs7fxIxtOraQ/3narJ+etncS7E0DzW
rjoNZkzReyPQ/EbQcEx65oWQQ/7RHurDwNafrZ697LMJEZg2V2hd+i7d6NNNEzSK5AX1JO/xqtK2
5OUM31ZKTRNiobFC4vQhMYjiiOf1pgigcxWx8eqw54FCdTIG6Tl88ZSUH1MktygZV6WnJorQ/uA6
5CaT8Cho2QGRnVarNj1s5Lq2NHkoponYesiMrbYU3stcz6/xRKGW5w5ScyoxVFM83H6vfUyKm6ZQ
xhOO+sfOyMpt3zCYmRvsWkg5PDNi71c6ojM2MFpQTgzvowbtCk2qtpmVkzy3HGpew9qHZWt+7uU3
DASXkQQKrnqv3OtpLQPlMiURmfGs98oKeF9DHXs2qQboOPe68M9jy0UQm5Ox1pQB5S4c+vmO3ZOI
SI3xZkjMSlRvbSyHDcSnTtfRo44TtbldZgVth/Yx9YdVaRVQKI5/qRxgtTYp/ky5XmAAnqOXlhRS
qZsdtNY3gSv7crXYyZkVzRdmlw+R1v70ebbRM/nkqjR+aXxweFFrAgOrYlzBLhmw6fI+123/hd0i
1/2IopApWAFwbthBNcXadyW0lK2w/eziHrjCpcC8yfQ2MvWOZuHgPCL8gIp+xlc3Oxakga/9JKXW
gfoXg3FXVNM5ydF09624UqeyvRe2flSO91K3zCknBFeDKU9Q9wE4QRIkyrt3Xeetbqcr6/g9N/+l
79pwap3NbUWvDGvXOjzIbD3ZgRhra0HA44xPUd7cSFKHHA5kRFcXOpcfiAmYU4LDDVwUPOIx/axJ
iSYnefJrGX9G1sToEAI3xfwkke8yZs8+tjfeTwi5adG3hVOHYnNxYMTz5Sqg+D6jPI3Py1zi6p7G
h3rUoS4i7UUwH/1RFfdO1xcHu+MzGhWX69o0402UfRf4xNAGClTu+HewpHDSEQ+UPn/p02HHQKb8
sWJsusYINW6l5QjqSmtTdmhFEzLy1lPqQTKzjg8Tv+cWMczuMtkTFFliYjjvTk8K2pq+qBle+RGr
fWVab8x4+e7Ql2HHa+drbazKbeRiSmI0XvxTzuO1ZAjB5ooLzGV9dHtFgpqBwQoHiWSH/8ITm2ae
moZ2IGPVgofDNDKZY7SpEP5v4rm8M/l9M6Gar4bpMBjElXZrCn+blc03kxhU7xg8BSZICM5LBmYz
OB+EC5rtj5rjcMVp82Q31t5py2vqqod8mNVumd36ASaKjmq2cPGY7rWIWc2Q9FoQj2a0bSZ9DPrR
Kq59kYAUjbfjs0y21hi9V0oiVZ5A60zt2kexcXTbJX5wl+7QuTaITjrvwaoHInC1tT8DzKQSmQVI
HjOvogxjMRyaAbkfj/WzBrHzR4FQMaTKmfOZDFut3j85+tjcjSVV+1I2O6WpP/2CNKHqtwKtM5k0
3J8GmEu+LCtVJDBVznNpTr8c8SyQ/AgbsHIIPDdbjcpqTmw/3MAWMNelkfurREb1GpyS6BlqIGAO
5ihhk/oTe82+22nMghO8RG7WjuN9XVRH9AxdMElW65E9dkRkqGo/jociSw52bA8rvJ/mVe/r+Uq4
C1URhz1wGMOmLDrFkK6Ba6drQAHMLQQgTo2gsrCxjEFwgaVraR34CYdLRPdst0yrGyO6tUKjB42H
yqcfqivK/g6lbKlRodfjsxap/uhXy0FC7x6RWUtkvrRQcZU9xyNjxNg2hsD3J/epbXjbaABg2Y3J
bBdvlwz+x4J74b2B/jCq7UvtA3iSTnokbPEzdglznedfwqNDfDX8EP7nULOhWcUlYwyH8fNvGYmH
tiGgk5Gmr0MsYna4qQtprsz21+pdP4g0Xlf69TYwIac7y7irFpx6Z79LkC/ioZRm1GKD0a30tomO
ZELmd66t5UFbm+V34bHFMOZrJ+XacUYEAamgYp871a6UHWdBoltnZ4z07SyNOlxuoLuVlV5Y1c2p
cZW1tbOOA27UOCFawIMaA3YpdbiLarnLSl52LtVkU4068sz3zq3UqazBWNOKffQ0bXKX2blDHfqI
FZm6l7Fmwn3QwBTk2d7lTXLULXUbdNHJ4HrN1MuIVrLoH7GSuUSUmlPFkJw6qmcHA3+fVdUWO49D
6U5sWCcmdxknk94/uM5dLABeRKvLDdYiBOFUKfpxad7jXFUc/d5fNg423SE+NyGEx8rQ2imEnV8O
lqAQY6vhbDS+PuBJu7HM/owTxZ4elSmLPf+UZvpjNo6H60T2wH2Z7wkLAvRrgiSHtfKGmyLtxcOy
5pe5WkbbgMsZzV/y4/Xae0QZtGpqYe2b2NEB/wXqnIGKIUu2Y649aLZUWzOt910mcI5bhnx7sxGZ
0rvUdXcY3p08p3VgPaZV15E7rOGstCpQjWxVjOtQJ5Jzs+TlHac4Wo5Mj3eGPUQnm+HfTpQy0bf+
3NxEym/ILuQBoxydt+FkPis6+FVspkencpZ1Xi+b1CPNW3RdfaK9+HJy81EmLNR4WR8Hxwso0kQJ
2CRTFttx111j0Q1rlmlJ2MwqiLymga6M22CksIkr4sEVVp6fRTeDEqlhCmufN5qBPcNO+ASTa+PU
vPRTnjMXG636UYcyemKFelJpf2d0iftDe3mtwcvPPTRLcbHrrqWUI6/pM8GevaJ0mm7bzLmSp1I6
0XVWlRNSabbMg+yFQ2pCerQkc7ONbquCusi16yDre7fVvyy8gMMpxULEyxCNFahUh9p6BOA9Mp5c
OD77re13HKiVa39qln7BTmqti5N343ALT9tPdU530uAQtR4g3emTpj8qnhdI8OXNWMp522HwwHCW
swBrefwGmIXF9VUYZrtRRXGPim9nZsxKR9Nde52nh0icdn72nOAXwGTsypmorVtYtHUr5RNy57CY
AGXWmUBSRyzrNyGzHb2emb3YjkXDOqSboceMqIO2bA04+ZtHaSMmVrzQmbWGOXpq94HShschs3CU
7GWo0FxMQ7XTlPDXuj/czfRAtL7Gusqzcb2k+PDbcvnyKNsOMv8SHQaknIO2IgltZHmiq8vcZtpW
0wrtMnf2ZliSc11O/s4aWSZYSDcIQB1s9AP94IHJambgRMsl0QccFieL/x9ntVUS4WyfU0Rh46dv
Cru+RF77ij9iusJhBfFZ6z3BN2G8Zjn5ysWp4CEhz3ObFNEIloZFS7xM60ZY/otu1jKMudDWmTlg
Q3Sv+uYwVMYDvprFiivHCFvGeyuxDN567l2gYqzhssi/KM+4y3rm2ojFgoWGSA0ysFp0HHhLYb6i
L6iDzS7wlChhX6N2vRiMqJZ4YZJwcyBgdWI+RrrhBBMMaSxnHnYXxy0I4SCzxJnuHpOiytk59DCc
N+gzPDkTVVCav0VrMLIA6dXJE0ZM7m+ivoqswPeWeG+i0aQE6ut2M4x9vK0oEpHZuSNONV5m4WYw
iT15wahmvBT3lJmiXgaiyLP7LlVa4NWp8cwC9igzY+NMWI666T1X5q718FeLmmI6VeDCWBuiAcnR
4bY8/jM8Fr0IP65VhgUig3fD7g1SHIq3QS3jva1PCTCy5SH4rxoYuE4Ke5v4A8mKAyRL6M0iWmFi
4T1oaXIXG2C5pWV0oKyWcR8Rm/rROPTvrYr0IzLhFya2KqBE1dYx4u8j/oA3lxIMPoclvmbWhAGa
E30amnURFCdj+cZvlqxFahQk2hiADaBIkg1t0j+nXG2jkYa6C47UF/aOSvO01LeVQH/QHPQXpDOv
orZkPjpOdyrKr3M7qWvdY5DkF7RL3bStMoYQuQ1wsKzQxLw73Et6Ptzny3Tnzxh/4b861aDs8qs3
P3unZq2cZAPKOD9lu/llW5db5MpggybNCLYU04E0NQ9w1cvOFy2q/Xo4e05CsXrAFWUTm+3ZTtVx
6ouwmN0uSJhwXZPK+PZEPZ61Kc0wjOBbzuZvf8kRupMTgYMJPqENJ1I/3kdRHnOUo4MHQBq0+EuN
1SuSPqRQWyEjbn8610IY75FfxwEWb3s8yvBhc8WIBTgvA+uHkj5PMAH0BxYUutatM0vb+1lVb0uT
Y0wiPMLZ13/Hh+Ta1CrUauuST9NHYaEdSiBpGpUdkq4Mx6W6pmPkHW6u++Dc5gGfUH5bc2QeGwyi
lqoGp2XV+NeotVAe00rfvrdqTHYg1oqwhBINXEwgAl+vOVr9xFyRrd2/zOXoBw4SHP4clTDeSYfA
Q4vXhnCPiY1guy93npN/4cP7gO3FcjOW0I6l7bGbyjAaqlrE6vEwzSRpJoduYZjo1k2zwjqWgpMY
ydQ2OHVSuWPB0IXoK2i4awBLVxQIHPUWLYJbJgzrtHz5LjN8PttGNhsTSOEJnXIBUtNU/h7/A+A6
sru9PdHs5qtlTJAUszPIrRSGdh7+2kbkdu5gpOHO/NJ6Ly3eUwGvMvWL5K6tnEtjAXlsE1HzRiq0
FytHwTNHbnlOW0aKm9ShtZ7MW3QhtjoXFEPxSfaOdu8PRvuep64Naj/539GQKm+1TGN2Ytig4+Dk
sbKY6z4rVwoDG/4V/p7lY4SXSGweWxQxxChg+vXUkqmxFcPksvtF8+TOCmzHzheWJH/JZ+zsmywC
MMTIZYpTG225rVLcm1Y5sqttnwzjBae0aavzttsIM3FwKSvNN2nc9rb6qC6ujadx4Tb21zQlp8kU
wxdD22w9k2Gesx4iSWRXT+JiV3V64tVSp67EAU4Xs36PHq7HQcuswptlLxNvScukIT4eDLnGG3HB
17KD/Kxn+wpfK74Lx8Z/vKzQcc/RTLHXbj0HiG6muT1FufPq290LxIDBGhU3qWSs8WkbrD/Kqvau
ftb96Txb+Bx2rkg/UnuminAJYSgeS216HW7YLGHN7haNH05ylrotWJ1rlDNyTPknW3VDrv+WcpR3
ZYqicj1M0clvhuwy617oIudgSIpBRb2J8p7CWn9ulYdjbTvhRrKqk3QNtIW9F5L69ZzWqLTMmK1D
jXLWKhw6kbxAmI4nnG54Ekv11r+vJB7DFVeXqcVhUo23x4pQ+RR269sy6nxN7w8fYwAacBFAtDf5
R2LQzg7TMNLHYVJnZClu4zPzhqTBviTp0l2fyIHpnIbQbLCcPeN6LwR1EJT+HkrMuMLXdG4U3zTn
MdsAI2kR2Ugv+Ynrtrub4dK73agqptxlkzK4+busxmwnj633wZ4GqBDF7sC2vobCXbuFXey826gl
XgYAXhdHRpZr9MO6lx/GjkWY2zDTLUizO4CmaXs8qD1iEwZS6uyaNbU7a4cM432YeW/p1lahzZdm
4glnG1DeZsY4HLVUzHJxZszx6XFWPTJsLLN61E8yw3K81+oBx4EWR0Qjybd5aVpH2PokxNZDf10W
+5tr6cM1/T08qn1i+sA1X5ua8zkn0js2eVlyoc3lmeEeejUe5pM2SfvcD/X0iL1axK/X15g0WOJZ
Q+4VBQxnh9PQq+o7ned2J1yvIJCpc4gdKpujXHpOmxIJ/1mZLhbjUdR/p2TuPtpO378hN0LdYGHU
tqBXlczrjRH3xkCqyH3CJmvcJT3EPeOqNHBldy3zsXkQjiWONQ/+fhJzte84lo+lOzYnP7GAjWw7
yjZmW5BWo5fad9zCajUZGZ7kquq7xFAjOz19Mrl+u4R42jGariXcbDCmSzHguzZFd7FVGptCwzOT
UAVcADskvwu4CI1WficSfvOdOhsUz+D2g/syCESTWusm+zFjQFM4kXpoVA3B4sC7WG4tHrFEivd2
V3SsqOhvVpODe2jJ4ATlz4xvbTuM5sow5Weu8PxMRAktl41qb6dW/gp/V6+trsGd3bW/sd1o1raq
1Zkc1AZ/EDN+Rtg9uoEntYRCLL4DzNJvtR+6fZhyOexL2Y1/3L5UTwLM8lxV80gY1xlojd+3QAMZ
LWZ+v/jJ8I5eqPrVVSfA7ci/3pm10Z9N4J2biCoe3pLWK7Ff0Xy8KkXMSLnsf2N77i9RfrMqEv4U
pg3AnI3n0NWwTLzRc+ygpmlIH5Dy0Up2GYZjyLvp9+WYRcjLOYpanUdbx9rzxPPVBounI6dYmHnN
vmPtzb4z1TqR+ESs2okk+MqXiEndGS8PFyyMGcmqQQG01+Nm2SQdgaZYcPUbw7b6ozc2GgUhwsp4
iPi58zYNag2PBJVEw4tWJ8UDXyk70tk5f2xnxG/N1hL8ovKmEM9QAilTx8Ky72LilmO3fbXSLr/l
QlhB7sSQ1ZXn7+JeeFedaRkOX/jN3cWLP5wR1i0fHRKkU0Is4rs/oDCRmelfnAyOwhXLTY0P5tM4
qb4xs6a4qAq5FJwufue6w/zP7RAY0VesKrOQYZJWaK9sVCzYL9ogSCreLZHhMkRAexxFGlpzWSDo
FiUbhKVyL5goJke8bMioqFGb3tywJ66Hdd/P8akVHu+riaCrdPKyg0DshJVOZqGTT9T4Ie2JqeBc
1wMm6Z3/Z4im6LGQRvM8YjIeVHXtf8nEtn+zPB8eJnOO7lp7qseQzVe+Y6PgqxXvdn/H7P9WDHle
/tDwLRMxW6r8u8BC4EVjQYe7640m9JsMfVX7kmKkitdD7n6mPdaYt4YmjJrak0Ekqon0jLpg5L0w
IbVzdTeTU7FuC0xcuIXxYyN2aO8LzXha7CHB6LpJrGbVT44woHAhrehplXdOlsrCGc0kjRTR8G9p
4XA56xWnScWMjiOQb8GNpdoVxGfc9cOEYD8p2iAyMH/qBeBeDnR7R/MaJzuNKRRycKN3r1JwerWF
gU69813GazOlXFIxURziqlSHwek4r63WFLT/VffdYQGHdYrBiaYsdp4DU/D9ojl94EvwvEniJPIf
zJ1Hc9xIm+e/ysacGxOJTCTMYS7FMnQSKYlsmQuiJarhvcennx/UE7EqVC1r2XvZPvTh1dvKykSa
x/wNnYR5o3Ktb+20bPftWGMRgBrmvdX7McjXTvc061q03odSfPFLb8JAK6T11nxQNfxcQQprsHu2
QTR+qNxP5qSCB53E89OE1uN9EyJQiRKateDw8gyHAgvcZp+bdzGdBmRMQeNZBrX5yExx0w6G5s7s
h/AxjxQ2Ej6BXS+QObT9vLpO0hqavTnq4A6Jmv6adrKxBQwXbPOuGD5HEn5GOXgojAYDiKdI5C8q
tt0PKHVlP0YosmidpstVa1FIaTLxEmvITvsU7vWBMLdGny9f9FfzarFGwWcwTL3ih+xtY4sHsdpa
tgKjovv0SxNV+eOku+o7yT9IGeCEQYknS/SjGOyrQoGJmsYk/ttsUbZDf3l6N1V21WwK26s+IHlF
UzWrB3St0t5+H/uPTRSg29yr8pMX+EAO6Q7DGqapzKdpDe+Jrh7YWoQgd9MAiMa2fQ1XEdmGn5mS
DbG7qedPEYjNq2TKxpdSAUownVh8p/YbfqT1Q2F4LqCItYXxOeq4bFN/CgGXpD1IU3T96cHa7+H/
0A6QU/1TDFI+B9nQ7QPMte7RKSaosIv5ToMugDLS0EErENPrBU0dBAm5QmiDRxRU4iL5YDDDW3AZ
Ekl5o300DXf+GBhw9jo1QukI2p57oM5gvRiB3gawf3fpNBAJZf64G0Cs2TTeWjZuP1o8K0ZNDhR/
GEe1NZSoPk6Y6Syoz5gpA63bzhGOGLUFVvxuwCGBwrdTPvqkv5u6TWE85aqjKsoOge4Xy+6TjKiJ
boqh0R9cg8ZZU0/ds4Eo57MVtbgUQeiGihO21BLGMp03Uz5eg2Rvbq2yzn90FqGnPSFKkpZNh/Ds
DIMlrLznOuvsF8MnCvar6WAUoblL+Qu3aN42d8R3wPuNxgw2tkFZiCwh/CgSbeyCjIJM6KAJic0J
Ozlz9RewS8E9yUjx0UxnNMWDeAk40SDYGO7ofQhclBaLGvLU4ADPC9Ii/Sja6pvbALWdZsI6J8Bs
hMPvXUHzG2mltNF9PJvOJ9iBtDZrsTTym9IGpgUGnlwq1nuVDvEXLBBv0QOr35GnxPe6NOyvfYmd
TY91908AXiO65oRKN9PoTJ/i2jRAErempPNOBfQRxaP2DqCAcZ+mfkqhXMFYjaK2eF/0gFk22psz
wAZ2EKGzQDmMiLmRX63WDpHqjlmByAm+G9NIua4ljQrTyN/D2PIfLY5afWtJSpqUeofgi6pARGl8
gt4hmFEjnV1BXp0cBb0sDVRzjaXggF4hRwx5GjIkO7QfKjy/tsiWJkC1JjSY5tAVQNoiXj9oJM+Y
usJMpY730cG74s5uAANniZ5As0rT3bQ5Ydc4Vu4TAjUTlRaTdgF/ClHA89KH2IeBvslrmiguheun
lD7OSIPGdPrbbshySf2sVdtmGLNdjNnpp7oKgvygopa6JoAFmiwxyhTPXRB8xZy6rvazp8evwGIp
60ACc97NmgbsVY5O7RZ9KPM6cxJkYAo71PdsdmQUMLl9HLPSZPLkmhs0s8lD3EUfKLBjpLuF37m7
Fnbibd/bzbPP1FFspIdoVWn7hWJyArqrA2iswGhu82qk/ApfBXXGxMRcBZDu2NUjxQInOlRD9smV
7YPUcPS6ATnU0fXnOwdi42dowv5V2KI2EjoUCptYoi0WkHaSrCbA2PCg6+IK1d52cpcevoTVLHSz
M0csAQq0RK9Rf5FPqbaQs9B63vp2iH4uvqgPZmtEN1iE9ndTxF89QXfcdzNo7LBBo3Z2QnLDGRAr
mj+RMT4FBNJ3pWkgBNoo+Wyhug6BwsgeIfv5913pFZ9Q78peih420iZDHOGdpU1avagjdzvLze2l
BYV2cYjq/jcFROkhq/0JiAcvBvqc+gMG3d0VlXzxLW6G/t6yMh7BqRMPbqCR8KiN7EF5bf5Y1WP8
WcVBu28A19x7eRY9DMQWt7TvqTrLOkU1cXEN4qltdoErIEZK6e7yRDsP3uCM23iSwVNFYPW5RM9o
M6HLjy5OOe3jynZf0kjHXy0wxz+H3O1RjK8j1LEUzi4+0jkexs3TBrFy+72aGuebXaPpN1pJAjlm
irCfc+MivHZjJ3yOggzd1NqnLozWrvyIyFJ+RddB3VAR9r9Cv00/BMqFV1jH0ZfZTrJtXjjz96BS
uH8lVnsXG4Nz3eQL2Mqag4nSco+5lEEhUUT8cEMb8Y8MuOqTdlOkfUqzvp0KVd5G+UwUoHgNjRGC
9OyY1hYexwhUHqla0r/25xCOCKxbXfxj6FOcG5IaEJClYWkSsETc6Y0XJoiCxiTcHZi871m9CPda
0oQX4FExLHnT/jJTL3qpo+QjAeB43Qwa8X9aEj8ApTdo6sXJjR85NqpeNueUV9bFC6FFEOYvFw+Z
Q+hxkXlwJfeU6Npbl3LSFdcpHWofQkED7eUqb4E1JvaobgZYKt8I5UO851X9LEG/hgcj8zTE3YAH
ClE0oD1wkjwAfVnwFMQD/XscY7xr5YzWdnIYUTmWS2NwGA8k6cW7UUK2QU0aCVKnW+jCtoOQVaZv
jCmpJa8V5sokIs4ns4rp4UE1C9Rg/tVIz/qzNHFoHDsTLzE7Cp/MqCD9HxtNmTKhOIM2NoizMuhZ
0M5CJRmoNwcenV3gDv2I95ieq03O7j0M4zSQP/i3XPSSPrr0HyLAj38bLrzLCLJzSrdxgGhUVRF7
28TyebrK3D58iXRuXSuop3sJFJp+DE5AZhyUi0XQQLDt2eNtxQElCuqy5AYicXdHYWW61XXV/0Da
y3+GM7wIQHl07EbHrV6QRnH2OgShJkfsxLWYzI9zOlIrkUs9uB7rhz8wOZHOhJz+oVVZ/DA4vRqQ
hxHztqKa+uRgTroJKX1fUzt/kaGpIOBykVFfkQSUvh/mG1/garSbjR4f5FgYzBBYCvi/yodKXAn5
Qbkhf6bNyHrGfzz9QvziXlUCeYM/6FnjdC7C4Lrzvfo6K1X7dzyDvgHXzEWZofWyoaUP1MQcup0U
JkCtzp93XTXmSM3XxiEPg+amAaa9LRuJuks3/6xp77+3PSwaeUIG2jldbhMNuqairYr20VNHHzTd
JXQjYAnmdIiz1ipp/NL2gd9ONHQvdJdeT9ip3tfDkkcnGIikwZRfx63CWaRGkAXRqjH6PDslvUt2
IR0rwqIPRBLvkG3vvkdeMu7Rtq93k2GET1ELKHlXOnTaRwWcMVZVd59VgO1dQGTbPueANC1U7mw0
vtgpkWSLbt+t44nwtojq5nmcwxHGRmZ9CKAK3aIRXGwd0Y77OJ7CD38sbG9UqJ3oupkhNavK8Pal
dty9sqlYRSUY39h85n2iG98uNIcWWRy05fRMtmFU7Q9kxZAfNxPYEqrM5mkT5Owwx5H1N26HfEfq
Mu/h/qotRr2y3PyBtIcLUVF50GK6cs/bZaK+geCw1KH7LsSj6DOo//I5ACiz/SMCfDMWYrAPMdHP
IQ5DwCANifEfbRPabqjS8HoEkvcYI7r2ZNhTsjOteDhEJDKHDmbR5hdl902s5XfRD+hLxd/tmpN8
RGN+KH/mn9r658/23V/l+v/5/yN72cS59f/MXr7JX4r8ZxNh+/sPGfrm5b/+w1z+m3/Iy6Zl/if1
IqUkODmHNwCK8j/kZU/zByZ4Q9dCOFyZEkPe/yEv6//0hAPn2UOzzRamcGA882K34X/9B8SK/xTC
UfyhRbylXc99C3v52EcUzSdLK2HZRMvCtCjJrlxqde1avu48vc+ytnW3Ngo24Uaix5XeDaVZZnuy
PTG+H0wQAtcV4k7YabQpEhm/rdnjP8al/yvvssciAiDPAi1+1f/bz/Sf32Epjp8nlHCY8zGFOnRE
PKLIiEWHSh15CBF5y98Lu0f/04sq8TcaPyh9U/1Jf3BE+EF6ioqtSKvw0+u/xF7/EEcrraQlQcGx
Mu6Ky43TgNdUGFfuZVX8oAgmfgBpHb4aeWvuAE6PFyZ+sv4M5/A9PWG7puk6K1NmPCGNtkU4Yh+2
jnyfxI51RxmXt38QoXpviJFHMkmM+buTm/oaFIL74fX5HnvUsvDLD1AmYY5FCENsf7zwCNKlNi+q
tbeQIiaE69KPVtBkh38xiqXBeCpLeOayn39nyDsq79xpoD4liS0+FzYaL0Haxhf8dpfFOtpEDmh0
Tc9FSVZT6JVdd8HmRUymwpxtaJrbQQC07ESKn+PYdv/cd9xUSCCc2bCny2ablm0zF62JkJ3VNmk8
iqKFZ8k9uqfJna4b+y6KRfT0+rKdToi1crUprUVZQHkrl/d8MGGX1QbEIQfpcBvs7W1rWKDAO9Qr
Xh/qZEIe8mZcKo7iBUPJYDUUaWJipLox9pR2HCR2Etxpaa9dWLaTCXl8Gtv2pPIsy2bPH+8DhQok
AraOv0edxCh2dVhBCJ8Jc8OrKXLNl7fOSZucYGXaNt1NTy5z/k2XIYgjAmPb9PfUBMny+gqu3ZUa
2vb57eNobmPJWMLkPB2P0xMN0giq/T2O1tkHVxCqOhZsuP+3UVZrVzu6Cgir/D39se6moGaw76s4
e+MX4h1wllWzuYyEttRqlCqMFZJI+bB3oMS8C3p8LiAd5n8GYV3evD6h9WZgKJerQLO3LYcXaPnz
3z4P6VOWxHUL1dUnTqRMnKJHLzrxBZ12MPCvD6bWN+0ymgW8nGmZBGr2ajNkmdMiTkiAl8PiU3v0
mTHCDpGwuQPF1OV/WnYtMLvkX9ZtjACRvLOg7vbQpeigXClaI2rrNjONN2yMKfXFzVx+tmAlY1EX
l3n3J8ptRfWpcRMPJHqbOB04QmQayByBUO8UnOsPBRrX7ramQtDetBQ4vpoyh0FstdAYkZ6i7rEf
AOTld1FZQsLMRGMf5hAXj0PpDGZ2M9hG2y0EUlFX1zB/8z+l6LF+oR8GI6JVmGO8vmrr19AVlskb
pzQaKq6AsXX8iUwjZVIhZnNQxqPNOI/vEU58Qcbqb1AI314f63Q7MJDSy7vrUdSwVqeo63wZB5kY
9pkfq00F3GJrVZFLsRcT1teHWv6q3x8KJFoQw3V4KYg1NAMeT2tRKssDaQ37pDKNu75lmf0eiGae
02QTpVvcGZbyPr4+6Jn5Ee3xMsF4trktVhtQ0fPBha6Z9nZiiF0UdAVMeEp3105Xko6/fTCLt5B/
0EVUa0maBs5XyBKPewr1HW1pVCqWdQCSGLvbNw+F9q/wkFvnw/FgHS9mk0jgwVUw7SfDg9xdZslX
m/rj9ZA26sIWWbbb6rvRqWQQ3idXivUjBcoUqU/EIBDsiIetN6XeYmY9X0d5Ju8LATbE6zDq2sgp
Nt58WSEX69ra5cO7xOWrABWaYgoqIB/3dRaLZKuKGIqjC3oUmquXDf3urYvKUVgef+YLa3A9XIWM
oiy6XlARKbGJDe0P9RzC4kAB5sJIy7Y7XlOlXN5ioj9SES7j489nu1GU2D4YbnRAXpoW4Vk4y8mF
e+R07zMIE+G6t5eMQx4PQsBvtzAtxL6ISlhiNfUhfK3g3orOeWNA63KJ/D7U6mwXDXbciBWLfdmb
1maE2HoYPdN+83ZgFCIZ2+QzuY69CpuJATI8td0ZDlQG0Fe33SENS6T5Qru4sHZnPpAllnuYHFEt
e/B47ZrSoKdSRWJvelrtqHiCYwfBd+EUn970yjJtT8BqRsPMVKv4Dz+dVjTcl3sZI9GCztRAYy0v
RfS9Nqdmp6YZSZI373HL9DyPN1lKwck6nhgvF7y2Cpic29AGNKL2zknDb9Jp6rd/LFJcIk5n2eOk
IccD6WxqgiTvBJzwaMKiM+hu+7n9Jdc+XThNZzY6wYxga3BmobyvThM6HnEyox2xt1Bh9K4hD5XI
GWN7ivQ0aknj9etLuPzy1eElZ5Q2LgFau0KvvlrWufRfCj0TE3ojBbfqazuAvXh9kDNb42iQ9dXH
axoB5uKGMENaXV5RmdsKxq4B4ulJ1YBVXx/PPD8rYMskcYqPtlrEvCnnqnbkvK9h4KWLadWA0Yfu
53FTmaHdXakMoOnVlHaSs1dq27mKLIRHrhzk7z/5pkjurIhOLDBS1/a/TVZdfn39J57+QiIym2h/
yWa1t07bAR9EgLY1oWs8hIeoKb/YalQX1v3cIN5ShXCEA2thHYrXRlAWsabsadEb+Jb5jv/E/xRd
GEWdfl7uFmIBkwnZgAtW94s5IRdOxXjY4zcdgMJYUIlXoJuK+f0oOyzie+rGw6Esm6y4LuDJFvdj
1lfvalEb8jEokjJ9D67Us0F7GarugcBDctoYOBo19PLw+N3YlNfB9Qm8jcB+Q/y9ifmC07XCY1AD
MBMRtipKl58SYbUPgtIAFn5GGXpPSZUQCKBPvWg6xW00Y9gikqh/kTUSAC5sg6r+QYJRQoLldkMk
Jpjij9DbEvnmk23RN2GVuLJcbcnVMsHa7IrUsQhzXCtFQwoUYRdZ3pW0xKWhTj88sRhJP9e96ZGP
rV7LsnIw9ImqYe8V+Qi0FlmrSkf6Qoh4UnNzCaCEtBxuKgcgt7l6KSVugkHZQeGAq/A9ozH9IqEu
7+0A24kIpDQQ56m4x9xyvjLkKB9yAR77wo84vS9tk4TMYkVNfoVYHfXBUV0SlBX6HCNaMAj0dp/D
3gF8iXr4+7eeWcqclDg1Rddluqu7MgEUk2EbBPHWAi8qCgLhOfCm7eujnJkQbxlPseUwBqWb47fG
UvgDxqDN9mQzOSD3WX6cZ/IZGVfy9t8MpQm6HV5uTy8/5bf8WcBdbIOyYai4Tz8CKwSlSCb7VRg0
7f7FULZER962ed5+3di/DQXWeDDKqOz3VRM1B5xYsy+l1Pq9HZiIRL0+1mlyxneyNbKaNoGpp5bT
8dtYAqKz7+mOsTxvF5nRvkvcT17rP+hQwvrGnfjCgOc+2XLxgcBdIiBvtY6z43TgM5cBUfoA7lyk
8CKs8RoqzaUo63Qo6mtUCykwc607cvWU4htUTbh09/t28XB0F5mZDCA7qgXjvH99Gb2T0MCFt+ER
pVJaARG+/Plvy+jVYGjLapR70cyOAYOnrqrdSKRabURXVcaGNwclzFhOERp4M2R66Vrz9MaSLIqN
Eqw/h9z1LML81a+YW8sypMuvQGkLVBJ6wTMKCG17EzpDf2GTLhvjOBhyJdVsG2NJShUEescztscU
gHAu1N5pmU2mkLsSBp3619f19BO6eJ/QsllKCNzNq92SN2kKeLmUe4ifT16X1tcYaoBY1hgZvT7S
ufl41nKTUIyDYbhKrCdYJmU9tvh4mWn3mNoNpKoUv+43j+JK7inq2BbtIGv1rplYgBs6qo29JRXq
faWWsPct+easzFMUyoXyTJMMWq/eGkhvajaGJjjQ6MkWfQuwSpsA+FRxYdFOP4+HygA7nwd06but
TpjGDD0JQTMdmryIbu3awv6af93Zs29fuDdOLyqGIq+gcWbxiKnVTkAdV/mTMWPjUGF3eVVOHdEB
LkPULluwCX92g9lFh8nKLk7ydGcszb/l1faoOVPeOd7p+BL6nmVH0SEmZgOkmFfRSLI2FW/dGxT/
KPuxAflkVK5WM0xCnjgw38jrNca4m2ah8ZIE6/DGHciDTEVWmtyK5J/2apRe4qqJRyzltxGputYC
0TaQc19Io0/uQ5qyxOwO3a6l1bZuDhFSemGci3HfNAnEasNsgdvZohU5qIa4T24oOHrGz1ZauY2N
ouzQMQJJGMZv3TX8Dug0RAcKDWqawsffri9bfEOTlN9hZfe0efV20Pa71DMfB8xrMR9FRvDN62tx
ZQmUsl1ribVWI5LxQxKngKBQ8jn0kzuAv0Z25Y2jLIwjRQ5KDYEj4axGsfPezG2R24cuq8QWoQBO
xICNzeujLKtzdMczCpuEU8dEgMut3pOoYP0wFNSHEuw/bgSuczXI+gWVPGP79pEcUnhqPFR4iMeP
V23IcKNAQlsenEy+gGz0PxdOU1yhaO9e2JnLyqznxP1u0oq1UZwXqxu4MsIaAbBUweoHCQagCOCV
htWMhdSEKyYGrUpMYJDK4s3VClbTXXINWt5c/usYoeyauB+LQh1kY6ckNoF73U8ZWttx619YzmUS
J5NExIR4bpmiXk1yBMGmOpS7D+GA69fkoWtR0FN6Do0qvbVxD/rx+uc7uSJJ+qhpmiwpz46tV5+v
nYccoVQklSDkYTzfwwJQoy4uXF2/ituraXEBU2Ggd0oX31m90Q221+jWUeNp8UuNr+wyccRucquu
3vR5NimoWXlI9JWWXroXAVIms54wvousIrtxsky6SEnNeF1j/uUC60ei5Ao8YFFsRkxRuwedNmju
vr40Z87QEsJwHZLvc7fL452tld9btGFR1MrGFtGPNNyFvgjuNFjkt149fAUlfp3Wpam8TponD9Ei
dx7kwTe6FHQBktA2pIObt0+I8iE1bC4FCxjL8YQcmTRgpyuLQgy6AV2QeWirUziK+ii+/hdDLdcb
pwYtjfUt15ARZ5GJfAvMX6iRALQ2cEiMw+ANb01XWTqOCQNZBNDUf44nFfZ1Pfoysw4pAiK3lRVZ
GH2a2YW47NxeAIBEFYAAkLh5NUqMqjm3rKGgSKEuhwKqu4Fk5uPfkhoXrrlf9YT1WSE4JzQnLxZ6
3b2Zmq4ZvCa2DnFht/thsL1dCxF+ZwVmg3DJmN8ZiSru7WaOnyCqTg9lOADKM7j2DKVntIhT6+23
EsV7HmLWmBDHWh0FF1twxJE961DgxP5g6dH+iuTeeM0zE1yhEdJeeCTP3IJLs4CFtiXXrVgFbmg7
mRgUR/pgJhCI6jl/32HuhDUA9mNR9PL6Xj13BToOvVtJRR+wyuoKRJgHPDTcl0NIT4wme6g+okLn
X5jSuR3kLbEbOZHgOlm9+1Ey5HNAEfEQaah//azBP1O1vTZQf70w1JkJeVISZZgmODrwccdHIvDy
vpx6hnLS1j5kRsreyZV9IYM4CetxDaHXR6lIYLTLpjgexSqRszdGbpM8wU2+cIZxZ6GL9zQr7CyA
LpdYkiNc/vq3OhMDLH2QpclOAEyWdDyojsF/FzXSwkhBI08Tdx2CYvwUfNLR8alv4hQdnc04Sf8v
4cTz19dHP/MNSck8HkyHWvAvG5XfawWFxrltzCxiN9lSaS/D8lNmG9YhdMLqwkSXb7S6BDzgjmBl
NFcAaKDjiSLQPIN+YKJ8TVfvmmrO0JHBI1feFUB1JNRNROg2NRSqR9camvFQlX0S7F+f8Nnldtmt
ZBzkN+5q00JjLFrYLfbBnkrolHgLd+k2SecQOrI/FJvaqbqPBOnlFpsUdWHwc6vN51RsYDrZVLiO
lwAQI8YTTukc+hZ9ZizDhmth2GhkqTm+sNrnTszvQ632ctP3sLczVJNRXYVAMI8Sj0KQzq+v5rlR
MOBxFNUDwsh1IhwNc69yGjNYbcbTtQXz4UZiQn71L0YhhuAfveyc1Vwib0DdLeWbeZk13TQq/rKU
rS4c/rNT+W2Q5dv9VjUb1OygtjXaBx0qay/0+EnMbnDhq5y7YVyP6hFtXWIiZ/UKqAmMqbVge5Kh
vef+9jdTgi1Y2+LdNkR/oeHbXdhy56b1ywmJxxcU5vrUyRiLkTonOQMHHH2mtp/cD3Sw8gvh3rmd
jXbGAqClY3hSYs+NEGYNvMmDiJzx1iaL3lSzb+xDUcgLMzoditcTdPRS5vEwHl59qAC/OmcS7Lk8
IphYEL3bjLoVtNvs5fV9d3Yk4hWaMYRjFJWOt8QYtuOYJXgTR3KodhhJGtsJoZhtW+WXmgc2f9Xx
5cikkLACK84jREJ4PBTuvDPSTTZ2yQPUOWgdzlU4Y/DUdabc+3YbvTlwZjxG4iI0qZWt0d9Iy7sz
TymXcSLaj0uHcEvVYniPVNuwe30VT3fgr06WACMExMBa90Uc0soszQq2Rgw1QVQIHMKGEtt/MYon
KVeB7hInJ8uZS1E3MxOKg2S67kTWv6uGIb3QeDl9w6hxSMUlRNpMhLA6v3EsFKoD2sakXimk0x00
GlETOOS4J+zToVdXw9hgwVAP8nowKTa9Pslzu4RWzD/ICSpwy1L/dkc5rUGl1oH6geE2NDDghEhU
dtU7H37qwZ0S/0LgfvpYostKIdC0BW+Ja64ey6LO0HOQpj5o6OtiD+0EBTMvCpIXXMs8cwvcwf0A
Ss9/j04crn+vz/b0slxGB8QGzAAV1HUX3Czq1vXaYdE901OP4ZWNfdo4VFZ28OtQp9u28+wXB428
/+G0/F9jvF2bkRX1QspmVJzU6p1O0gbhZjKPg5S5u/Vs5OPFmFzqv5+5XvCMo3ZG9rHgfFZn3sIs
oHXTUB8apsrGAcchkXK4km2bX9g454ZStITgmnA0pF5lO6g31AL3RyYUD06JjWGa33izN38KpzI9
vP7Zzo61hHhUMBcEw2qsCNFzxDAyGzcahf4lUhj30cCTV0bjJfLI2aEABAK7AU3MDj0+D7lRLtjo
0j5UeFtsC3RlN0lFeOVQ37iwGc8dBSySqfYAWZKWt/pYtRN7jUSt9OAgtvJOIvYD9TVQV/3gWs+W
lSOhlWEBEJUX75wz9yfVVZdogHokOdBqPSfh+xKGJHhgC+fAuqiyQ2xDGX39q50bhWgYeCPlYs14
x0uZlg5G0HQ6UCKbh101NC6i/cmlhuvZUTBxER51KEBLqxeVrKILUYrXB1S7o4caOvM7w+zVp7fP
RXN4qZ3Q2gLBfDyXwQ0ti6vaOgRGAEVDDJhnJKK+cDme2Xwo+y/bgdYxQd3qksi7UnmF0PFBJk54
RQYTobmikY4s5zcvG08a4YdNHKKpSqvVFqCNGtFdhu3nFciWe0OIMRHacds3LhujWBYPnEmwwwW4
GoUQX/KgOeGBS6m6HpB33Hqzm1yobp0sG6MsgejSSgXjtaZZBY0UOXJ84YHAq08xg/PbHwN83C0k
9+bNjeFlMJhyJJ082idVl35IGmhWALUqPyp+ZN1SZe8heV84PKcFLpARrBr9QEkUR2x/vOMK3+69
pEV5GJ0oXz7jNu8gizBF1RT/aSjEcLaZgR7c32UZOAgfTQWkW4TwVLWrChuSuJ4hd+/jsbejhwmr
mOrL6592YSEex5dU+QgvuT94Z+gFrTarGLI2NRo2azWic54pvMx+qslBYsVzxt5EYLjSvXieOVL1
viyNKf405SJSH9sclbqr3rTzNrzwKJ2i/RZ9SSBV7GhQGMQRx6tWxbGX4bgUHYDORuO2aytE7azC
96ePFAxd+2PkNv2P2s+0+Tk14r76UmoEtK8wL3GieyCdcbAzQtO3b+eIuPDORCv7EvD8JOLjN/LL
sHuk8ksItIr4jMrtwkKL6BDUbVJg7hqY/ZWr+3LENGac80czz7TeUKiIeqD9rNbWCQfhXTibp5At
kmvKtVwzwBzAha/uNAnlA83tPkE5tWhr5JzY1RsX3nj61Q+60XkyR1kgwmZIzIBgjuNXmf5VFKL6
XuUgNc3d6xvqJBLl51DN5TqwwcIQvhx/uiQShkrcIjlIPWX0oT0Tib/ZN5GXC6Z3beuXFzbLycux
NG+Xl5eIgtb3Qqb9PfQF9IEpNzraB8/QwUOGuvsPdvqb6xnLKDDUAHJxSuiOHY8CGpL+c5hmFE6R
f5deBjc+Fu3+9cX7FTcfZXv0okE5IcsFkgRmwWqYIp4tp81FfCAGpKqY2hFaDfj/ZWjp4TAlA8yy
nMG90qlv6jtKYWV6Y3FQfiCBN+cPYyYVZnMu9mRXgeMYUJJQCsi2slV9tYsN0+LTD7HIrE2vWqe+
FCucngm6vawRgA7Kv2TYx6s0oR5q67LODpGNStqVZ2KkhcI8mlFXvlvCNaGI6vQ7A7WxageRSOIk
rkbLuLAlTl8S8laQRXR+KOXR4D/+GdgMWRZSQ+mh01N9PdTND8xGF/d4cSkTObPbATMtHVObWjd1
/OORWtHPMRj/5ICcVvYM2xONBJElz4mc7O3c5caFDXJmsy+AJpusx2LLrwvRc5JVWP0EySFG9u+x
XUTXd3gazunbTzG1oaVrD/UTXtJqXvSf42CIdXbQ4Eh2k7AxTkNEdbof43b+1qfJpark6SfjU2lO
F5HTkj4vE/8tgTValSMYMxeHqjPT92juGTud0jLIvaZ98+6gJwivHD4ZDXZ6BsdDDdJjk85xcehQ
ItnZk4sty1xoiH59nL81FASZALqC6oNyIWqsmTQVYndoOEbFYsCHRj5ekbtWw2xsSSQvPATnVvD3
oVb3YGbg9qdrhJ2rOXdQaxrQ6R9kyZET+sIKnu56ZgVvghNOwO7J1R0/jqQLBVLLh0Sn1RUWU7fo
49cwHA1zg9DrdGG4002/DIdUAhQUYihvtRmtJqOGU+GQhXLufBc3IPzJUJsL4eeZh/R4mNWt0c3E
FFiGFnCD6nDbDDgpuOPUb2cLo8KUptyVImLDI8WOp1uvz9tvQ5a6F+Z67ivSByE5pspADrGa65SY
nUHPkQ0zR3h2TKDgkYTvr2vLLC+c8XNDAeBDjYKmA+BTdXwOprAAqOknS9KI7JnCGsCsgVn3o+vt
X3/Wzu0XQIvSAxNBpLTmVlaCrJiiWXpA3x83cxf15XRubg0BpF/45cvro52bF2hrMgja14y4WkJE
r7itcXs4GL2WWxGhWCbQobhuexleWMJzO/P3oVZbJmkDjOwK7JgjTna4nYChZtu+6VP7wj1ybgWB
sWrwtjw39rp04pi1h/xakB3g+gZPFBrqv1vkOfaLr8qdGff2hS+2BI3HcYhFegTyDlgy7dX1Gs6I
sEP5YA1LbNS3BjD5Gwdjo8fGE8FPQrz5QXV9f1tGrb5QSD27pHQkAG6w/YBZHe9KxJ/jsTPYlbXX
OfcKtwO0HQcG+hefblFZgTYK5pq++/E4c24sJkgqxfARiRzLwYLOaePpwjouG2C9jsTmlEpJ/RZq
0fEodVlQgM0cRiFoRtJN208TJ/+jadYmpYfGvEOBv4suZJ3n1hDoEVEqMRB969XJRnlMwyS20wNy
XjCmaGTualLop7efMxoSNPrJ2QlWV3NLEwtdgIS55XGP6fuQjulfYQBQ6ZFqe5RsXx9t+dvWKwl0
l0qXBd+G2+J4JTkBoopCNz0MtkyfUaVArM/T9d73i+azzGJ5eH281S1Cu385Z6ZH0d5a6uqro+3k
oTkSs5o8ba3exgZ9l6COnKsOHeG3fa5fQ1Go5AZecieSjOOp1Vk2ixkI0a0aMZub+jRD+kVdAqmv
NgWj0IyldkOGxJxOqlJalpMOAyVue5QQdgjoIvcGPvnCZzo7CoiBf6iVgGqP5xJGJh6VgStuncTv
9mgcLjqy9SU+yC9SxG+74ddkFoUkCq8EImpdtZhQ0kWReBS39GYDhHTr1or+HtNM5nf5SLZzcLC4
sB6hLffVVV3rstz3RtTXO9eV4fCQiq4Kr8u87NzrAExduQ01jqHGBvLpAqnHN97905zyJNuJ3rP5
D/p8drZxA33iSjcA9968BUj8+CgcpaWfsQ5x4lEC7eqb6TbK4vFP2Xn9nXJz1CjeuqkdC2iDuXTM
lwh4dekFxHRpO3XTreMb+V4QXG/NMnGRLcZH7V8MtUDRPSrUJCrL+fotoOez+Ivu03RrWriZZ+Uw
fQiRCN2oqm4eXx/qzJ6jq8BeW/jXkENXFxHi+JGTNQRloinNq2mq0FrpkdV+fZTTCwHE1NJuktTb
mdPqUo3SKeBln8bbtliUNuraf+JtQgcVRd5Pbx2KCAVxRWeRaeCGXa2dtgyvQ4qkuuVqkO/TVJjf
8PlTd6BHjAtR7+msICQvlRqgn78uiOPP5E0Rnhejqm8bp5qu9RAjjtrr7mCWl1SlVk8hR3a5dZa+
GXucXbi6UAmVQhl3dXUr5YjBVRL8N2fntey2kbXtK0IVcjgFSGJvbkUr2NIJyvbIyEAjh6v/nt7y
/48IsojiTM1YB67RYgd0r17rDaVi+0o7Kug6FlFdnsZZS+oT5cBsDyZyY5BgAjSoEdQlKAhsDiVw
Pa418MmfGwA+zwC8+mOnaM6pTL0ouL90m2tKjlJSCn8itvhjc03FrqlAO7bbc1sp5VOHr8hTr1VV
UA4lzuGDaj+WLhEPYRRqpDwwAaZfNSTBKlnTUJvlmfpU+dwVtXmM8eK+P6jr+SMIa/ZKOTZodF1u
kikvS7Op1vJcAa/45sVYMqACaz4zGXuYgFuhJEWNdyVkFnKYy1BKMWBShlAuThSIlCRFg2B4G6FO
XeMZ+/ioZCOXRaJ7xzF1GSo3pGFoNJXnAZdWY20xW2xs1ORFb+7kEtebgj4Q9fV/2Rbbo8NbdMyx
zbQ5T8CH/yods6rPmW4Py0nVOgxjXyWkdo6rWzHZ8OSeshZ2RRheI0xDMssS5xifpc/wPTCeKXGP
jDORfq8gPe7Eu7FwPFc9OoQOJVeSwsvZjK1aVVcFK4DZM5FdRb/SoWTZqE2Oq50q/rm/djdGJ1Xd
QKRbPPJAD15GG+eJrDfJ2rMolDKkJFn4jat9jWZMAlHTPt2PdmNs6CnI04uByYb8ZTQ7nUxhrEN9
7lS1qU5iwKjyaIqijZ+Ql+61nXDyr7tMbkDfSCC+bGBLDYfLcO7QgYcsUnT53WL+DEPA8CcE4Hcu
mRtTCPWC9zgoPf7cypVMi9mjCh0N58SpvZNGLYwkSFhhD1ntOR/K+OFbWgI2SEE9jdPxSh/BBJSF
32Q8ntMMT8mYRwrOZPFeFefG3L0yqJDDtDg/PP1y7pwJgyp97rCYyEasiEuve85sL326vyGu7zKP
25kjircj+31LYc1MN9VTJR/PSrTOX9WVKhG20zaMDxoPY9d1b5XF0B496tkTdGFtplGqAGxpjDTd
8ByrGdrUasanFBfED23jfLs/sqv5I4gFM4InHXko63U5f/HiYiKXKOM5Xib3acmyMsBoTRwej2KD
laD4BAmYrtVlFLoUi6eQm5/dvAatU6JfaHoYGN+PcvXZyo+I/i41IAonhir//S8pKH5UzlC7OFV5
+Pq9x9FEGl03KDBXZfz42lCxIMNxpIDC1ebOEmVoyrydzsqkdPpZ9UpcQhNU4qedDP7G+vDeoVDO
+tNu2JZee1OZWPlqOvOZmZ8cZUTtRBnmL/dn7kYU+taS/AC2gJx38xXVHrLJfctWs+Z46YNmHoZn
MIEUyh+Mw+nGvcjMUeAFFrTZbei7jT1XyXxO2dsHHo/zmxKC8855erUPiMIpB/ULRQTKZ5vRUGX0
xt5o1bO24Hy74ubu16NXHEWPGd39Ad0MxUdK0g776woskyGvvCxaoZ7tpZXGp240kuSyQCS8SdsP
x/vh5HdycVOgME9tiTKZTnoLMehyh884qzgQtdVzq0QZrP5B+T5Og/m5L9PklJCUfAQ2NAPgjH60
kek9349+Y7DkF1AUdXK1656NmBWMFL1GPaeJZmJq7HgvMXogSOmnzc7lcXXgMlCa7Hxc4GlM2OKX
A81sKxucvFPP6pKswVIN70FX0UfELNRxyjdrucv1vPoE6ETxzpNpL7VkMrDLiKlRlwawJ6a2HeYG
7xQNP14+jIc3jM3U8fbioUzTd3tfqYuRZXwG6lkxRIqPl8OXXavjURNOt3NpXS8XeAU2C1r/HIyg
sS9HlAkPEPlQaGe1qqIfUz9Px0o4Nb6Gg/ro458OJa9KHl3MHm3gzXJBylmV0m2jcwRztcEPabaO
apt2foS6yoOYTA8fR/kipzUkGVvU7C7HBZmS49/LIh7mSvqPDQr8bOjNEN7f7Nf7gfuebxqsK41X
GlGXUdoimk3MUpxzniLVPgg999eIFtj9KNf7HAYAgBxYqujReNuaqqt0NrzL3D7j3lafcgC1vW9P
ubTjiNPnaIAHT8Fg3dkZN8bG89ikGUS6KSl/l2Or4rjPaQc4Z0MYk8/uqUPFFMvO2K4STu4ROhcy
ADVVlu0yymhirTTBjD0bjaEfbaNJPmYUdM+xoThv3NioH72TyTBoRJJfAMYDUbjZhAkFjYqsoHsx
EE56yREHDyotKn6/v2JXXxX3IwcFcDKEGUmYNlGiqJpQnkyIksfR937BTcHDYesNRrLTzgReLhPf
kyRKMw66/xKfv62tgiCK1EnThpNwwWrhEjKDqJiR4dnT/7gc089AcLFgSEOD5H+blZqqiNfBOo2n
FvTOCT5zGUxjk75Ja4qgj0zf/wvFK8QxyJvIbC83hRFnCeCmBTnrHicfoIzva9Dxv6EvvJMM3po8
2X9EzoRd7m4FmeMO3jOYP8aEz30weRneKwvei/eHI2sG/72Qfw6HpwGdfnJBruXNcBL8z3LUzNDP
6vGdi2fTOimp0QWw+2x8r7zoo12jyNurw6f7geU22wTmPcxFxfaweWdttmFTp2umz8l0ijWox1Y/
YjJs9AIzcXtuD1nWqE9Rr2qnmJv8YBdm/FAd8XXgMgFmzyATLfk+l+vYeAOuaCvx+0qpICji092l
1XIuK5E93x/qBh34byygB5TMAS5ydV7GEorZGmkhUCCuWjgwke6FStViV4NK/QGpstUftHV5mTFc
ROyzclCMKiHouL3jW9pcPw1l2iH5nDuf7/+wG1sM0RwKjFAY6d9va39J3q7GNGbMQV9pR0Qh0Mwc
qz0w7gax+XP4r9o8lHYAvW2XWktyO3erYTqZbV+dqyhX35lqImUouuiQT0bux6BLUJgEOaN0Aoc0
D1P2zGn73+6P9/JA//eHSIEWKo8ohG9fwTMWe11cSl1wJE4xnXaVl6bItYMCnfGEQ+IeDuTGsSTV
MDgCaSdAxN2se9wiQjtRsD7Z2ApiJEkjbtBqQUuu2pPbuw4l0Z0kf5TgYV1tc4puXTVl1gyGZk30
uovc+1LWRX7MPL3bkyG/HYumnFRDoNW+OW0trV6yZEaBJTMb3lqd4mDPnafiTez045f7S/bKCbg8
JxgYLUbSMlmJ39ZXp37A4KdIUJzGAgmA4djGAw7YnTadksTpjd+X3LU/qCu27741uXlgYTLRBDGN
ZIHieazzZNLzmjxlJxG+/ngc7hqU+HAv4bY2Nycn2he2AHc8YQNb5B9dnFePiedN7++P/2YUqDUS
mc++3UYpzFJpe48oa1UOZ8NGcUqoXn/4H6JQBJC3AOA5b3MY5zgTS4TZjBKwhwfrUASeOWc72YB2
/flxZ9J+R3UCIBYOCpfHYMudIhCFXE7elA3CxytFuilj7N37s9Eh2OiIzp6xJptccTRVifQphBG3
CG/oDWany6KXB/yUc/MDuWizQLnGgfm5A8qi+os2dnu1pRsb3UB3BR8VuEZUsDZp5ogILo4BBp5N
swvh1NYh0U/fshQ7rIfnn6QF1XiQmaSA236FMamiMN1oJnWpFSzCsBnF4HMvyo35J02n5A17EZeM
LUh90prZ7vJ2QbaC7wSX0zMehC+ogK4+AP4d0Tzn6n5nH1HJl1wm6PhbSQW8OknIhb3g3l3gDza4
Ol6BrrEeLWvJXnLdik95N6bf7k/kxiFBHvESz4uRhezj8irZXOtjBnlhoIt/anBV/CdKrL4LodCM
mV97jeZ94/KZvqZKXDgvdToNsZ85Y66dvE5LEWq0Y/M/iqcvZoAZeLUEXV4Y0busddzsqCom/vYa
zMzYx297UH64g76+ocFUfO3XJu/PZp3F+JVZ1RQdG7V0X/RSQT9TYN9Zh2mk21/XLFI6f56mRH9f
CrF2tPfXJD2Ba7LEkz4sdvWpjMRkn4dZLLF2NOa8/KGa4xSFUWkIwddh4ey582VeHzKupNNRWZeI
iyvphExfRztaNeOkOmv1lKxlg/9cuz58yPAQALwEVpxHL3owl59/YubZ7OiLc9JKNcfmtNfOtSrM
nafhdUJL0gwRGPcjcEywgC6j9Bi2FRDbnFOtiPIDJpMKVtR4Kyb5khzadky+RWmOK8M47vHTb0SW
wCwATNRVuYT1y8h1VjgA2W33ZGrjkz2bqb8I4y+ri57NvHo3RzbK6tGDFUnUdSCQ0w7BacuE63QF
ndIqV58ru7VOWHxg8IvZ4CltNHXnstuehEQBhcH7Hmk0MM/bUn7M0YU/3midNJQFcNlN3b/6ofRo
SFvJQ6/g1wGZnFEIB7/+Y4uFX0RbZyP1FywyBSrZxTz+sWTu+v3+QbE9CxkQxR5K7KQwhkc193Kx
4gEqiYGdyynrWsvGHmZtP0f1lE9+083en64l1D3K8405lAA3iInUSihqbY4mvJY9d7ELm4RhnTCI
bLPTxDFzBOCyB526FQqUG8h7CrugwTaf2mhXreYshEKGePCzVR+DDBtNP8nWx2Bur8tF2YJKLsYL
4Ai2ObUVr6B31t4+JTP2vC6a1d/R88UG1J6jD9NaOztX5Y2FowfOCQJ/AQnCLfBorQoLm1qwELk5
xUHcmNSbtHzB+6TtDgavxf8hHokXTWnSaoqQ8vf80pMBla4VEdoDpyZLnTdEqbAjWUVoOwP27ppS
fb6/MW8sHc9xiItIzpLtbjmyJthmzjbi8W6tfq+bYnhGEGz51rpiTwfs6l3KR+BQPOPN8ArV3Uo1
aFObjjDVohPEufYPMYgI4/PCGcr+DyhKhftbb7qt5btAFvWnROtmzUe/z5ueLXgyLzVXBpahapGo
B73KTMg5qdrWO+f59m6iDsYLlT1EY0wqFmzOc5PCkWhMxTlhqFoczGHpD+XU/bg/6beC0J6CBUaC
xDNqk5mikUCLLO44ujNvPCBWpkB96PdqLfJv+fUpI4ciay1YRcmC6TbKEosiK0fDO2Hh3j1jLYNE
fTKoxxmh6A9LHcXPmLOqR2fQ40/OiJ7Yo4PkTqQ2RTuCaxghhMudnGdCjMWQxWE28QbNY0M7IfX3
1/0gN/YUu1PevDQ/OH+2969YC7euvTnGpXORuQ5ObLFf0O1MD+2wen9qUQudeZx6T/sN/owqJejh
jy6HzFVhnMS1i1NTP2Ve/2Zu9OGHMxhTtvNNXy83fTXORZ4jcBauBJ2VFOHqwZT6ujMKFEZWWuHQ
luLBpxt7BmtLmZDyBznJ5rxvIrM20rVIwqRPm0DtioRSeFI/vKpEoUtIxiHdwbZtHxr4i7PgbxUa
LkrY9pwhBUvd8H+YMYpk0lGN3gQ9tMu9U07FIiDBJ2FJQZx/4Fw8G/0e+ehqXaiVaOSINhkG59K2
ZTHOXoSwU0sUzUuPHfjfAGWJ8tGx8DdLGXhKMlDrr+RXYZomIssU3KULOzq7g6d8b/ql/vP+h/B6
MF187a9haJVJ4rZGJ/ByylbFsOehi7JQHUv7n9WbrfWL7iTC8kk44g9N5BXtGW27VX2TCdP9oS55
Z09kIg7yI0WfQvXH8F7V/hrrxtVPsafln0Rm2mUwls74No7xiT4bSTVl/mqtVhKOYLDTYBFZjOCa
UaWar6rx8LFzh/gx1X4ufcaGjAowcxc+MQDgy7HJyqQd8WRibI3mV6ZZv+RVtp6VOtcfzTwJRcsd
vQYNRiswu8tQKhbFwkbcG6EYO+Vp3As/pY3iZ16a72yM7ZOVUVEJlgACSuvcwZurpsoce5o6Lw3H
BvJNwjvPGq2/OI5/Wyr7w2BYO2fl1VVP50zWXuEH8AVzx1wOTWkSQKsmWghWBstonfr1bVdEri/b
tqf7u/HGl0XCKYE/5J5koZtQmYdMLb7aWShyvQg9tZ0OVm5UH/+HKPDe8LgnJ7ySYmpNkxex3meh
ouVmYFSo8DpaFz36QGDagAdSEaNkguS2nNZfMjJj7pdRyShPpbz+jtOkTUEGe3dn321fc2wG2Zog
E5NsUjb5ZRRrtpoGg+osHB2OocaszJe2KDW87k2lg1BtdeOPRbNgM1dlu1PFuLVaxJVi1/IT29Y8
63KKkW0kNq+f5uBN+nJQ6sbe6YDcjEIDRBZo6GVtqZ51M9WNqjgZPPzEOtTJCNRk7Zqdj+pmFLoM
1LbIOqijXc5jURjxOpYQxPMSUrWzYuOgrqr36C1IFksbCSIIxWKSrE0Cl7dDP2pJAYl/VZInrxx4
gXfFl/vb++rpgY4HzXT+C26fBsImyJSaxjKuTRH2zRAdmpVqTG9gzOWDCkpPjmj3vF+vDwiqMgg4
2RwSPLu3tCinHCMIIRSPrKQf368DRusYqTX/sfNi5yi6GhpJEAUTQHS0GmHSyVX85ZuaYtuc1FbP
Q21WOvXFnAYt86s4me0nU6df/GauRngmD84nQWkgkB/RksGGYHOLxIMqkCjgUHKbeD4s6jSFLjaW
H5u+t5haVuHv+wGv5lMGpAgFlAS2PU/Wy1EaeB9FUTJkYTHrwjtGiQPyqE4cN+zRYN2DVt2aU+lF
ARaHvjT94stoJLJx6qgL0USy+Lo29l9wvnX/4og23kaK3ZSH+8O7GVB2il8f5FTyLgP2NuyV2OTY
KNu5eatEmvZRAYb+p2h5lGtxWe4kuLfiQYvgFU7TwKF8vYlHBTlfwQOF1bJkTWDPymgc+j7OnsrJ
iT7OzVQ83x/h9QJSGuJtQSbKB8E4LyPGUVEgshShmlatdIUj2ok53o/vlWXXNuJ6cIRC39KGok6p
fNsY72JoXMVsVKHDQj1TGBNfLSelbZGPcVQ9aYsQj5ZhoUUg+wcjSOK2YX1sR0flKTXLHtDnsMTU
TrwvwOW6nUW7MYWSrIAFI9cn45L//pcvPXdbfU7pI4WzxoPaV0SUfhi57D7DGl//ub9cV2c/AwKj
A/+IQxMRiM2pAimogRBe1iGNHTNAGVi3D23jKXtme/pV5iYDSZg2OG1243bmTCUZdXafQJC3yD5N
dtp1QbS66fxEOuy8mZbJy/3aTZvuXLlpF7/jqIu/CCd1F8AvTfN+sHNj+Gu0M+qzURFbhm+qUJn8
GoWv6L3IKnhaRdLOX0HlIMCfTnO8nqHkrcZ5Adlt+2k8ttZxaDTte+0OQ1L5FABmD4E6c6ofraTL
jcKjDwUkcjo6OZs19Kp1XYrOhTA+0zUb80h7K7J0/XJ/9a4yoE0U+YX8slOAOqEZmBslq+dlB7Ig
N6jLQT+NZZkf3awvmNdEfK6aXd09eXBcPJ1kZFaSqwEgLGWEy8gCKEWHFRgfQqWkT0bfzMdIH5pA
m4X9m9tpy1OjxelnN9Z5B42Iifj3R34zPoQ5EkDIu1dKs8KMJ6XRiiqsugQPP6xVvidKPgelUIp3
otOTwMpNtIGU0fuacu3vgBGvPxtZKeJVxYUMVXRbOBhAkNhrlfOJRrn7bBvj+n7ISTPuD3JDSeUR
R+9Aum4ix2dIZPtmfTuvoAFXkF24jvTyVlFRtfw0XTrjmUarWHw715Xx72QwlNhXa2ctn3mVNtpZ
4LSh+rU2uTBMFTtBusfKlSzITX0uA4Fek+N3jjMLSYdS02AqzCz1O69a7GdLGarsZTDy1t7ZrnLT
X24aectyr3O68a7f9lCZIbcqQdlQCR5rfykKB8XG4TPWGevx/sxdXw2y2C3PMw4cHanxy+3Z5lOL
lANQytFcLQ0V0UV5U1dmFTYiEr6BHsy6s1a3xgbhmioCNXbQ05uDVMsnd50jDtKljovjmqWfvVZB
rkhP9vAWN/YeJR7YcxJKQhVm81CcoUwNPN7qMM6a+jhOpnpSxbjnS3N9tFBEIjcCAAabk8765Qzq
q3DXITFE2HvRN276MTBH7cg5qgYdEKlAr5UPS2PuZA831k1udbSPINFRSd5EzbtYoGk5C+QnlxTB
Kn0J2masA3Mt4+O4GuLr/X1yYy4v4m2OsXJdEsDDkwhzp1OfV2PU/JF37U4WfWNvYN5KTgQdgSR6
uxsHlwQomxYRVk3jpQdsC1Dg6mvVODhZ5oT3h3RjCungcigh4QYZa2v8VCdozmMhIEIMd0CtzdM/
mDB9Tavqx9pHf92PdWP6OPxpXnEUQvfb5s9YKCpRXpFl4eDcBnGt1IfS9PZyh+soEOWojUgYnMvu
3rxPK4j4bgY+Pyw8p/O7uewVHw3E+lG4EPNFxojwnYRNka3IT+KX23TMytx1BHFGvdP8xl61Jzsu
jMP9ObveDFREXoG9yDPwDct//0uULkFg263WHp3vRY+DaObaPI6WjmGJvZbuHhngejvQ+JXVK/Ye
7aotoqQf2mzozHkIEQqsSt9t3a56Imco0neRaPL6g+i09jHGrby3ZHOfFhjjROtr28dQVAcbQU1d
qBLb1cFtUwVxHkOj9j3s3ZHX0ymxXRoJJe1oCpAyUfhlOumfCbXRFDWMeqQjkyhND6J0u+ceQtZD
viCMimSOijd9JrozkHE2+zBns1czVXHUGZv50MdNc5KYyZ2LZKMZJcNAKsI4DkoFyTIyaJcjarVo
yFe3WUNjqtrfNZsDPtSqOO2CJJ9i8zhUZvvHEpl6nwZR1k7Lm1qrO1yOc/Cr8c6vufr2KDbQiQJ9
Ct2JNHkzvWbZTIoxxBgRDWsVRL2jhpNr7HWoX8lfF5kB+Aj51mGPSg26rfYGCq21rQLfCsfSytdj
1ztx+y4z17Q60KPCgDm1k6L3hymblRfwoB7Kt7HQ8jcdRbeVF9+sDdoXNW3xhgvXxWlGuCH9ovze
Dyp0eZeirfmpwl5tPTZrOnkviaghyBQN+HrR1N3MY6CO+/WQO3qjf/fS1fnaghbFcbMdkCuW+vjl
8kIBvXpnlVXVfy3dDILwaE9C+KKyO+cohGi0p0YFyfgyqJmWH8dR2MO70hMg65t6zOKgscwc9a8m
0cV/6rLrvxpFZ3b+GFtJGzZZp42+2ygwxoXQwAQEHo3A85IufXeIKd9VMJNM4T65zhIVH9c46W3S
/Gixj5HWRv2XAQ1Y58BLKp3ediAPPEyIbXy3Vsvp22NVFZl3mJ1JWSnlzMv0NJo6IlY4c+lfDG9d
Vb6aPrG+N5qj/CNqIN1/lKqIyz8jIyrUN4XbZqj+REMV/ef+mXi9yyS3jWyeRANc2BZ9PQtt7hCx
tcPO68TB7rUY1f5JPN2PcpnSOIif4zqDJZJU9ETTYyt4paGXoLRxRnF9KNTyU1MutfhdybwMSdGi
XaHW0eoxn7txrZI/e5GJvWra5TD//QEkwJJzJqn7mwMEPULOsmUowhqUyVnNOvEO2v6eytCtKFJ5
g1QMdAJA6svzI86V3AQ4X4aDKf401wUVDGOXznE7CLAmvFYBi22PXSNnd1m1zvtW5DAejMjVzzwW
o73e6eXx/nPK6PkDL6BFh5fV5k6uDRSOE7xNw5zubDBzZb7kqe75XdrkO7nnzSFJCBUPFDrC22I7
GrOKk3RTGcaOgatbVteoRTRxXMc7+/BmIG5kWu+8Fa5qnPNS0VPKELni8IqOSlzFb2vo0R/v7/Zb
USR6ilol/PgrRgNw5WLB7xHRM9ysgj7JxKkynD0rkZtR6B1ghSzfJFtYMjSprjKow4TpWCbvrBir
Wpzx6NHt3EOXaczPfYDwj8bbgMyMBvflpm5wktYyReUBVxrdoVTNZjykpimSIKbikPgoDyh7afut
sVEZBsf0CmPaCv6bXeNOuUC8sVN0NZiHdDrmaW6eHl8n6rNSLxFsFjity5HNVkoaj4osjVqklhWd
ktZUaXv2DxuGx88JpCUiyzbYnfM6vgyzGnkNlpbKZesMbxanXALF9PCjmz7pcf8Z1sXLMJrn2rCe
1mUBemxk3s4S3pxOeiTsfPBCcAMvf0HWzZ1RcoGGhlH2POaQ+ewTZe+Qv3VgIBVGqgbvENzgJr0u
V3dQvYLCUMGATwCmuneiwVCntrM9cNatAfFp8exBWhNV281Ba+lzhn5vW4HWEbY/tLbjz0n8sJuG
ROOSHsmercunvHnut0COMxTH2Pld7lpBYkRp/66OlyF6URar+vH4bgQbBEcZDCk31SbfW3KIolVa
oYuKPKIvxrR9Q7Voj7Z5c5H+G2ULfqScx6sDWkHYmPV4WjV9PhbWnAY2pPadt7e8U/+bWf7c99Sd
qcFCGrYAJV7uOqOs0N42izrUR0d7V6ZND0CbHpPfCfr4NTL2n/gs9rxCbkUlnZWNMxTlaFBcRi0W
I1/TXKlCYWiUYvu5z7rP9VisX3njed8XNKVafx5UrfkfTn2yaGo38iFBknEZmDC5wqKxflkxBCku
RaM/kP099lb+Oa08guBeyAY/kIzLOF6Srz2ZZB22TbocijzujnhZDzuLd/PU4righM6XjIDn5mvG
4DNXHGOEO5yV2ocBlPYRkH0TNF5nf1bKeAnmdFKfC6FM38wEqeB6HZewB/yy80tuLugvP2S7jRK1
wcIULelyGf+I46n0FU/5LVfa3/t8giiTzl8f/xDRrUZCCtYf/9mMnMNgzNhAdWiKJjlMnTr6Vtfs
GZPeOsIkdYs8ESw+uc/lMkZp0thgdbl8TGfGjjz/xnMpDe8P5dbX/muQzZ608Ta0syqmR66n0XEy
ly7QUDF9ah2teQh48nNbypqvlNVHYHOL6MI2N01tjYPFsBV6c26X+4YeZT/uD+h1WraHyq9h5G75
pegQm00ktEKWl4fpT221AyD+nzw1/e6o3bFR4jd9N7xP5t6P9P5dYUyHSvmntvdkbW/Oq0yGJD6S
W3WzRWxl0ZGQqMlPlil6ARZbP2tjLs7D2O9JwsntvR0wj39J2kBmCZ745YDVobYAdKuwvYz+H9UY
FT9Tx2etmr9mTbKH/bwZDAQADjT0P0CoXgbTbAi2SZtU4eo0XeZ7EK6a50mB+BKMWaqPT1lOXraT
lN+aTPJL+qDwGsCobB4aTju6fSsWKbu8roHjznrQlUt8jCf1Mc79z00qb3PAQ6rELW/OzqQvdGGO
OBqUs+gw7V7roQ0sp5qS0/19enNMDrwhSir0ybdjWmxKwIWVyS5V2n/szMmAyVDXwWIs7c75eOsg
kW6ClFAp+3ErXK5Z1Dh6gu1wFfaUbnyjipUTvWtrp+12a0DcbRqgK44sLvXLKG3i9eOsd1WYjyTM
4zwnQToO7bErlcf6OT8XCTl/oHIonFCn3SxShgRnUa+iAtTYVKYfgxWeg3hsMELRZxMjivtLdWP+
mDTKl68oYSbycmRq3iSJ4Q5VaOYRZ/5C48OdzHXniXtj/ngRSqQ8G4LHofzyfjm3tGmdHBc3LKwe
EDDzrQGY+XM3IG8WqO2c733I8kdvTg00FyEFUNaTjLLNqTGPiVWm65iFax4Xylu08CXBJc5bEdhN
ZBTvauHZxVOTO3b7BObX7R6/eZCw5BOjS8E5uW28xNawJJkO/EUtl+FD3y7zc6o4LjQ+Vfv68ALy
EHitVNBAALR+ObUVqCxdwdM5bCytTJ6byqp/5+xI9kxdbywhFlP0vSlhQRTYVkonqysNJ9dAuC34
UjsI34duaxtBFsd7isg39iSheP1KjgsF4M2QCg0qVFqYRTjrFiMa5/IJ2sDDVriy3E1PDdFRXtpX
gKFSt2tzbomSFQLgdG5YAe6Oj9GnXz9nopCxWlQA6UJvPmdzmFtpfUIUXA//xnK9BCAQOf/c3wS3
FgfxTy4Q2rO8tTcbPhvsQe0VRNKj0ss+YUzjGhAr2uG5UJZ4J9OXs7/5uEjayA2JQ818i0BdyOeG
aUqLcLQ68SapWt64NSt5arwxOvYaT0PD8KrHlAVeJ9KWluWSZig5cpuJnBzpspXm+C4U2RR0mciC
ikZFAAd7OtyfzU0n5N9YRJLFTOkbsDmuGqOqujGLCh4Z2l+KluD6JOw/x6r9w51Kx1+x0HinBebO
JXNj21OeBTzArHL4b1VHQUSl2bDMlOeq0TmttiKFhVpnJ1OVv/1q+Ug4ALN72Pxsa8FeMlCrHtsi
TJEVB28LrWvy1ud0ooBmIAr1ePEF3zP4H5TX2TXborAzOCMNQtCjauLWH5zSNtMA0VhvPt5fs1uT
x5589bWC/bet5E8Yk4GXrzEnUOLBx+OvfsaXqd851/eibKoUimrOtEMANamiNp4gv+Uvhp1PD/X7
fm4/WSsjCZAyxerm/CuTDpq/VXHUCt7SeQetNrWGbmeX3zgz5En+/6Nsbv7RnvnpWsGZAUY5QI3T
DrJ5Ko96vD5oCkADhKOCGgitFtCFVO4v76hxqVLZmTXCrJ6p3MeN87UyZvfvR7cATyOyWylkCkto
C0AQY58g9NnpYVyyBbLV6I5plu6dQzcOB0hIeFcDK6c1QCnicjBVO0AFVlK6sarpV8rywS7gffZt
D8URPIeevXXM/KmzyxCNq51s7frjRQaCfiXNSvDYQDQvYytxUuNcqhhhgYfDcMpxVvhqlEpqBtig
VeeozGNrZ5tcb3lg5lB6wCfgL0J55zKkbg48v2JCwobqn8D3zcdyTfqdBPH1Hrw8liQ4gU0Cw5IO
2XbPu14WD56eNqHXZJgzejIrC4p46PIwQZcnOQBZK9pwBuuShX02DO3ByIeoRdjFKDI0hWNl8dVk
LvpzXSAb9ZSMda76Zq/n7ZMJGjE+4s/beX7q5GP7kqVq82daL/U/I3Dd8hArM///EiOGzif/bZcg
aaskQfRSM6Tghl50J6/K2vzY1Ub+t7Bw3NxB32rXFyuUbKRDYWJKb6FtxXAgdQP8Jks9dOuygM50
HT8rjdXjBw10Oj7k+DJOQbNO6fveEHUfTNO6fo5ykHwH0oIYU0ZtKrJDZlR5f+iaYQCrahax9hKN
tZMGemn0e1Jk16eI/NEYtJANqMB55fb5JbM3FYiMceRRUQXs+tIlU+pX45icVG3Y42Bd70RCsT3I
AEir1W3pz+rxD616QImO0YhDMaxD0I5lu3M/3o4i+YwW8BVt2/gr6kkRc6vUoV30IgT70b9LIrEn
mnAzCkwonnmwK7i3LqfNGwElm6lbh0Vcem8WxBNPGAVFO0IrNxdHCn1DuyWT2Y7FyNADalfGguLi
EtR1lQT0mFe/pMZ3uH/43ty8mLVzwPPcof1wOaDCbapmWEF/pX3RvsXNRPvUgQA6xta0hEBLjCBN
uz1S2fU7jx1BHYPuFfcKViOXQUXZgEZ1wHWO06x/srmcn7qujt/BK/b8WFW601DTg/QcxXq6P9wb
BWKezPIIBjKIpMy20N6ACFMi/OJDHeKBeMq7Oo8D2t/UUqa+6f4wrcj6ViZ8MU/TqIKYWYoos4/z
qjZO0NGCsHcSoOurQSJZ0KXQXjXrtvlxbzrJDAi2DrV2LnS/9CJsZrWq/0KhrDhNopi/35+CvYCb
Nwd85UjPKjaX6uQfh7Gy3sfRNP6mWvnyLo72lOJuRgO/60rYNQRMudV/OWeEHlltOzC8JK/638Cn
Dh9NtbI/j+pwjIpp2FnfW98ntj/sZ9nJps12GU5bzaSqEo41d6yj3zucyoIpT8edjOXW90lSZEoW
F9I0W9UrNVsMN1I5ZjS6hMcUEbpP+Wx0b5dZif94fLUgGqkkfJACeJBeDihKhYmloUuoVkz/8Vq3
elIS1fOZcDd057jcYRDeGprUSJU6aPI2kxP8y3p5yJQuTdzUoSjt4q2IHD2oito4ampm7eQOt7aG
xNZQPCUpA8xzGUpJo1GxXGrvCV2NAYtDCNXhUDre7AtvdOKzWitetnNb39og1KNJV6RhqrtNaRN0
x6Cf094rDTTy/bZ0WvEyqeqyJ/pxa3QkGRypBoh/NMw3oyuXaQHALkJQgGWQ23H82UrU4qBAZD8q
4Ml3BnYzHg1YmwOVNNrZLBzCl0006nxoLbVUtJ50ul5YbACwxQnwvCzj8hgZTj53uM3Zly6FYqlA
ttmaybLOi1fJrYnHkh813uJjMPL3YC9fBuy5H06hWSwpGYhEnxQt2NQRoL/BhZ+6JhxXlEkC5/84
O7MduY2lWz8RAc7DLWuubrWk1mDJN4Rs2ZznmU//f9kGzmmyiCJqw9rYF4YVlcnMyBjWWlENxr5z
Ruu3IcX2twHSwqf7N+/2JmBQNCxBqUAIWN48hFMKdjKqTlot6Qe9luvXuuirfdD7Wwj9229HuZFQ
HcwkbWfUgudnxdRqHZdsFKcCdNQXLxmaGF0pWc9dlRfxYsVRtQXzvb0HEHHAtsHzozsD0ndusqyQ
JQlLPp4pxeHBGPR4Pw2TtlFFWNtD6lrU6hg7S1FwYYVIXraCCHi+z6yp7iQhZfUrLSV72nuaFm18
sLUlMbEK6IMYO0gbfb6kzEiTrqP7eQoyz9p5QT7sKyd+TMvqv1P/3srinllm0FUR1O2T1jTBPtND
bR8N8RZd6TYsA1AG0VRQ1gUxcnG3BpCsYIYHTrtWRpd4VJU/WiWEGg9H5fMogcAG9OMNGz5kdQfh
N7wR78DDLHxW0APal5KsPPl5Xpau0hlmuzN8pszvH79bqPT+P0ML159rvhbrTVqe0sZLrnltSIc2
zLvvDsj9jSN4G2uyk2QERFhogkFanJ8Kq41BuXdmcTJGJUgPeQztb1BqfZ8pEr0Z3W7tY5vo8cnq
0i1N89WvCDeZ5J8/FDnmts2OYZ6oS5enLDQuqSb/48P1Rj+nOZUohYV+/+v+tq5+v3f2FjegbS1n
CkvsmV7R7hkQM7qx6gUbnnjVCnUF2ERgvKmpzFfVZTn/WHy8DuWsHXXkFgQfykP317LmOkAx8MHA
StHZFb/iXSBihZOqJYUOByZr/TPdQlyVr3RfKqpvX+6bWlvQe1MLL9Wi5TimJkeEgUORsdNAbrS7
tNS9r/+DHYSDiIaJsECnzpekGJUFjqktTwmJ+U8AlrEJE9ELtoSD154TQg/BJBWt6eXsJiZ9QE3R
cVFyXo5/S+2YULtL4MXKZmmdpGrUttzV2scSEgponBHrQySar8yHdJB0KkfCZgTxWcsq4ww8fnhS
a9V4vb+JK4sTWi5sITwVPMgiDrBCT2Nc81Cdcr2A3KjIXf1coLUd7ekzN3+Xudc83mulcSb0Gmxd
jGlb4jpbOUzoEYHbS9PB/JWNAxqjzNjLgg1XtVKiJJwCsSdiRlKhZTJuyYzG0PUhO0lx67wqhRke
KhjOT7pces9gDezvcV1GR30w7ROwO+e7MUqhtfErVr4lpQByYyoc5FHL5MbXtBF8K7BLE/S/iyhq
fhw7Bhe5kmcND2cbLPj/21pSEzPPjKw8VNjZXpN2oxObxJFNvpsqY4vhubqst86JQB3fzLNEuaa2
4qCGb5lQD62Mpr6ofuh9E8pRG6ta8SeMTRNtbPwjIfnCQWr51CZTNOanNlRLQjgvfx0KJ3i428Cs
kXdWFo9L2BqjFaYtFbw2Ms+DlQ8/MqmzN67b6lo4i7SCQO2jej6/2cNkxZoesxbD6hDStD3t0FrF
lozx2smHAg2YhkNvUY1cuEY95dMUKodO79qvoyFVn1Wau/QeArc1+2tZ9cceNXRXMaXdpFXNw2UD
6nkaWCXCfJDpy8emqtMKygznUEo6JsSERe/s9aQttpRzVpwXER1kC5FTIDqz8JN9g3yyXYNsA/8V
nBx7Kg9JLdsuyHHt4lXJ4wPGETMnhRG0c50ke2mvo8gMcTYDt63Ev8QwgldYU1vzM1bOyMzK4uPJ
sLyqyvSyU9B5xaHti27XpNW/9/3+mhH0ciDuUdmhz7q4VG0ySEbuW9lJLT31OZM788BhSB6uIgO0
AlUjuKOQbpYN+TJldkKS4eoVkChPXdIEz0Y7mBsBx0pMCtScT0LyRTF5OZrImyYzpKAIth6ixF9x
FHU/FDVx/uzgCFavVq5JFZMUYvuJyLZ3Tvc3cu0MMlMKiBcdC7LOxZnw9M5ixC7E88TRnrLJ86H3
Dy+q2v6AFJhsGFv7avCwEFzBElLGCydlGVkENA9UapjGxVOKJtE1q5VoS9lrxblTvRbSjIjdA3pf
BPkwp7oi6CKKqFkw/tlXkr4r5STeB3LoPJ4jUTbi04GPo8O2BF45TtcyA4zDnk9++if0H+WSGmZx
uP+R1hYEn51oir4J1ZVFJC+lRpJGCVI1SqNKz15fGfsendGXtLX9x8N5QlIxPk3I8QFGmXv4slAo
I2qY0ss8RYg1nfYTdN+NqEKUMOZ9Qqpt1H/h7Qngjr4ocQQIMWeB52SQzOx+PzjhrtMsF/Gkj6ZV
/UNWHbl0fzXXGZPHoQzCNCx6QitRO1rspcPUZyUo+GJFXVe7SunUP6XW35qXvXbS31tZbKOPSNmU
VCwwGRjF5JahHj7pUepvVO9X95HwEO0p4Z6MxXuclSPAgCKmaJoVPfACeazcPin8Yxi0wydUc4IX
k47NNXE64kbdbO2Nk7niu0Q5n+q60D+9EappzFYZgwAC1xCHzofcV6JDJ0vy57HqzQ9ZCHnUtnLr
xH/sbHGLVy4FmBQK20iiizn1i9A/CK0kqJHfR2LCql5USGM/UmUw/sxD88FJa6K2iXcUqtRiche7
Pb8UlWSUJZMowIwi63QIWzV/kZmW/O3+LV85MzMrC7dV+3GgKTEg2Ak9L+YWlr5xNp2i8o//gx2c
L/4KShcorvlqmIvU1XHJatLeaFwN0kflop0/btVa1j4QLUvwV3wiwF6Lm1YUcm4PNHpObZMfkJfV
D3Yf/QFf+nHUEG1eAhuBGAI2spzCo6iTwmHAUBhkcLPr8qOHktRGgL22GuRSmKMFE0jAoee7ZhMG
hO0EZVWTuUpN0X40JzPYp200/r7/fcRpWjhHk/iM/1EEJvlbfJ+8Gzs1rxUsld3Oa2Eb7TTUPg5x
2zTtLlHsTMyQKobLfbNrx4/arMAxCtXXZQ2Ywa4tviRMTxFT3FxbKeK9rqb24+8LIo5oytHmIeZd
5njJ5MSpZIFeN6I02pWa2h9DazMCWFsL5SjwtMhIUDNdHL2kBZuilU16sn3Lc62yzT/1mh9vFNhW
vC/lFMbaorcqhFkWHqgxE+Z1NMKKk3TP0tjIxsGAHPzDj9t85wel/U0yfAYWBb6EdkYZbUnXr5xJ
CtsqGpL0QKhGiH//riomVZMYUwKgHbkw/5C2cOBirRuexnJTV2JlR2emFnFibjiRFgUQQOH+WWhy
WL80XvCNsGDdCBglledM+Nv5etqUCeYN3SLETZISLHv9q5N98/zwOcdJUJYCqYRG0TIAKJRaFfKr
ZF1yAFCp57VQiPIP962sfRqGkDFckqaReKbmS9FSLbX9iP2qEz/LkZBq0HEzkuY5rKT+231ba9v2
H++cSwVpb5EMhVqp171Cutw0JX1FR9DLZL/48j9YoYnObBChybJsppfSWBWAMThsfWRbrqKjkxqP
8vTXfTMrlwrgH9k3EEDIO0tarNzoA1J3HbFu1IyfUFgy29JFkQvCqp6bVe2mctCOe6ety/IQB0H7
1LVeHw6P+ymBY6PrgRIYyPKFBynqYgryHiHKafD/GqNQebGVMN3IL9fWSscUNwhjE7Tc4k1Jaxl8
o8bD5bRa4DJN0975VvfdMJrPgao9a1H3oWvUxo2VaQOlvHY8ecm4aKwP1M0i1ughUXdKmnKdC8Pa
k47JB7/JwYCXcbJxE1YX+Qb4pucCLnqxSAj+U6GY8LE8o/ldJsM+r63qaDnej8mamEU5fNRa7Weq
b4n5roSmbz0JGgYii18K4TSt55dxDOnMy+oyRTvFn35qpVp/sSupsr4EjRyZR+aHMo6QYsI4bTwO
qzvMMyqGZIni32LZiIEwhYDJmyfYJaYL9FLqmA7ADDkDBMqWhvpKFs/GgvAUvS2Ck4W3CfU8Li2N
WFgJZWNvysy+gXPUaa6vk9pbsWFsVafXfI64HqJwQKq9hGsIAaEp6YWEYS7kGkbJ6PapJ2uNe98d
rNohWbOIv3nQl9sIBa1FwgclzE5xGJ1ldtOOSRNbs0LXrcDkfhsbQM1x7q31ttBYDmBfhpZOO8ko
GHUYDcrGTVizIu4cwTDvNdHqwspUB7nacCRySY73SVj4J1uPrdf7O7Z28N5bEb/iXVAQmzVt9g5V
T6d2ot95gfiE4/j+n4nXy4/Xc1BjFCPJLWItZqvMTRmp1BbUcfk4be3s+7Lw9xOA3cfzFZDnXOO3
WdA3LG7Zs5M8M9g2Orrxb7NIPdfMbe2f+9u2doXoZMD05w/VuMXHoeoRMJgBdwFw5k8Ilq+MG3R2
SSV1bjRsISFWQnyWRCnMEEHVjWoHjADZTtCzOI1d/RLYhfdBSs3xMw+i+QWmACAP7bHhVG9IBeJu
ZmLQQxXIscURT/vCkkwmT5zoaJU7ZIQMtwiUaScQxxt3dm11VCRAwzlilcuOR6DEXelLKo9L2LZf
QqXKEsS+Df9Qe5P3R4Nm6QE1kYdvF0cQYpFDaoFl+D7zwzhFHcOGLeTpLLsuPmpxau2QA68evcNY
IWuG20n9UmBk51YoKVXy2OrpubW1IXlRC4Y6fGJWRpJvBCA31xhDFB64VmQw8MEWQZ3UgQGvwyQ5
Q6Kr4KnqgduETu5Gcb31etz4JRvFM0QuYKkIot4yW6pDSe0j007Okdc6tisTlhyrQVMfvWEUSd/Y
5qiGCcFHcWzeOSa6SeDdyyA+c3SCa9Yb3s8hamq0ZTOj2sWKWezvX+nbLaQyRXwD8BPOGfJ+c4NB
Ww/G0JbR2QiC6tWR5P5vr+zbC+wHZwOjfYskpvkMrIkxYuS2Yhrw3FZmjAy4jqrorAwwfbXB6J86
9Ec/dqPc/qxyzWa8ZOs8OV1fP2VFE5/zOgs/+cCUNhZ9+zFxlTCOhFIO33KZDKCAV3tGmrLoPm2u
chPnxzCKlA0rN1ecCj5ZgKCUiMnSy2JBFwxG1xR2eK5kVUIiZLBfe6cbd344tX9Vgzx+yvtJfrh2
K6zSRwUrTsGQazjfZBspEmoHY3iW27H60mry8FpRZX4UOYYV7DAWBLGj2/qL1Ee8OIYenkvE0HZx
2bRuSdFiYwdv3hthRQRtTOsS1hbuyjbTQvF7IzzHvZV+qrTA9tzMCfQEyHvZ/2PoQETvX4fFwCK8
CSZRhCan4ZQKndz59oVp1zIgmClzkxor4XdHquKO2XqVpn2UqBxPZ3sqtHSnRUY67Vqrs38Null5
e/opsneQi7hqnlT6/tJJ4xOj9542bexOXjckbotXVFsK9lGefpRbO5JLl7EmmfTF053Ge1F6p++f
EgbNmVeliaXwEHlhV13uL/H2xhPB0SIR+0kpcOnJSMerSdYC6YRodZ8j/hvGv5wy84HcWlH9876x
mwRDxD1cMJELI2y/TPGDXit8UpsIJZKiOFpTUzxNmV19tPO6e9YTT/49AgSjZux0p/uWb+84sxh4
V9FzAksG8mX+Ic1eKaLalMOzIiX2wawzACBRlT36jNMo4UkVwzRwniSocytGbJemUpvccQbYN08k
iWp8hN3E7EfA/Yq3B1fRxucSicj08OACyZloa3AHuX/izs9Np5rP3+1J/tmRTE9mIoOk7pOex/bR
R5ZJCWBsRQQGvRvm2txOOEihaVQTEvRdbH+iXFRkvLIM42q6BgzR/UXd3HiMUUkQ1A6Iu3AS5sZK
oeZXaG14Zo7735PUQOsalZfekT5O0taAoZuLgC2bBwBRHvoyWJvbqpypRU7ZDM656lWHJvHMM665
fPJAPx7vL+vmKaD0CTAISQEaecRei2Pi5ajepk2CIxsjJfpQ96FhvPaxav/KrC4IdlUr+ZObNdbW
dJKVNVK/gHtFaghgeGkYxLLKDOogPHd1p+zMCj/dNcy9HuxhS4ri5sKxRp4dYmcH/D5Ej8V2Dn1A
64GrYEdI39VxUbmewhDo+zu5tiDOPRk8bV5RAZtbQW1Otyc/js5wU4ND4kusRZOjwxQz4v6+qdsF
sWnw1MndCPxoxM5NoeE65c6o++ciHbrDNNrKa+JUWxDH2wUR/TPajXSU/4M3PLeSmqU/VXagnpIm
jv9KbPJ2Ryuib35Fx/f+gm5PIaaQThByHbSU32iZ74LLjDivkI1U5WkyvqaVfy3a8DXLlD/LMXup
q2LD96+sTAC6hPfHPd4w/+SQ6i6sBuVUBI199tph2kWGWlwTL3+Y4Y2UOKo1pFM6RH+kxeebWAH8
C4D/Kyc5s75OdjxdwJrHriI1wcazsrIo+Aa0ZUQWgFtcHIoWZha8ZEU5JWOq7Uad6cxmYcqMjwBn
df9z3fpCEg5OIFq6fDKoYPNFZdWY9KaNeG3ud82uhQSjJPHfdiTtK7oAG8ZWDrvQVxSCSQCgmNc0
N2ZqvirXAMpONX2Bj3LYRc+NnI+H+0tatUKCDuVXDG5ZAqEVcLQFnB7l1NTm+BKikXOQg2gry139
RiCgCR2FKs0ScFLA3+4oJSsnJ4M/5MLZpdRXOl74d1ma9VZndd2aEEQDYsV7sti5wPYhfxVolpd6
b+2UXqmOk+EUx6R4XEuOFJSYjcAGYVsqxYtjXms6o2CApZzsoDKewjKLztlYPaxuLKyIxAjBVAhL
S4GJOnTs2IkMtq9T+kud6e3Rm8pqI4O4dUYcM/DBkFoBC5B9zg9c4JWD7QexCjtJiBzKqZzWx8ky
0mfVGzKGRKSwzlxPtqJx46jffjCDzhZwaBAR0L6WxwMNJCmMKh0Rw8h3nlJEGtxmcOxrMBUPi//x
RgE5ETgu0B88kPNFSsPgWa0+wAuu6O8rdmPsFHvsHr5VAt7CgYDDQzFpifIA8ilTx3aYBeAnvWuF
TeEm6ThuxDC3d5eBlqRjfCpVBoyy+GBFwCgPow0QzW+CfkeCr+6Lxt6qHd0kDBDAgVsg+Eq9RaR+
ix0rJNupk2GAKqFrT7aXmf/qrVIcMjsPf1bTZO/rwMl+JHmzxQG4PRZ4DHjqQE2Jl8iP5pZluYfE
DO/lVPtDdU47fyIss8pDWkQPI4KEc+KtwkOhE0KGNDeVeJXVB1DhT7UNJRZursG8UyR1L2PN6Mkp
bK2j+DHprhki5cejLhiEHFE6wSj/8GduW1fzCe230OQBU7zfIbypna825e+HrVCYI3rClABuLjyV
JUdW52WtgeSUGCEb2Gn3rYkKfav1sfLRADcBrBKlJdBqixg+cdIoKFNfE0Oq5APs125fjWO6D8H2
PHbLeB0FGg+ktfAe4mWZb5zU5qMv6wE6iVbgTe6odb6/y+Rxqwi9uGf/2TEtvgwrgje3+EBxhevN
AVNdtNGWdkoQ6IcAFsWGE1y43/+sMOsFSAZ8JELc+WqKfJqGIMJKlUXt3/C6rPgUeX5X7eVUHf/t
UjvWLuFoG48NnkbFQGzjO8OLC+7zvIAJMotLgZrbl4RSCNMn+wdREm9WdM6xaL0IBf3F8vIG9vVg
ZOUls0jmsiZ1zkEljb8eOuU3VhZrkayyyOs0LS+G3k4fgtx2PkVIaJQbiYj4a96Bnf4zAyePeEkc
wKWwuNp7+dSMcXmJgu7ZbPovGSvbGW07uUOB3t/ji+JlpA1NhAtkZrEo20+8KWrS5oI4mT7swaMV
iauOk7xFqF07gkS3eEJsUcVY3F3wW41m5XGDyGkNkCqT0I2g7ZcP4+egLbvsg+wFfnHQMlUfz/fX
uLKjBhAuQAW0X4A/LRxwrneMrovy9lI3wJN2nQw05GgNKfLKVeMx4zpOkx6E132rKwvmMMKZQF2I
NvRSyT83lXIyeFIuSeRHbmyY3skiQmCgd6nLO08poydb0utiw+yKQwGCxXwxerdiJMIiMZ+Gyo/7
ZMKsKvUqU7Gc8CkNJvX1/upWzYAxFO0lPqm8MOO0WRE7YVBdDK/2Wpchyp32LQhHf0sLZdUQIFIK
+EhWU26Yuy6EnzK9C03udmeF7uAjjSd1w4NjF8Slo1X2VhAWnC5N/Ip3yXI1FipFmbi6aGr+PEhW
ezaUyTvd37NFtIMR6PnCT3ELKNcvb3bcWqpXjnV5GYwmfrKK+q+2LKk3+3b6ZCfqVHzyfM8I9kmm
5lva+rd3AFAeCTqVDTgivNPzBeaOWjdUnYpLVPT1a1EkWe1KSj8i+WdZzCcw/Dp/sOv5tl6B1xSQ
D6K7ZZ5umKls9Rrr1XMCkV1JMf+VafZpdSiSfrzoVtfs6X02f93f5rWl0r8jRAbMBnl5EdpVUhNC
KVGri0LjujoxmAfkaKoThiH4kISq22a5Pm7ch9vbDqCFFIfnR5RclmuFOKrYPtrflzEaqpfCaVvl
c4YwQfJBYnqQ58ISY64nD7FT/XF/ubcXRJRswTqK40vlanFBwKOYQ92l+cVvvPTJk9KUDkbxIFNK
fEtqtWCGaGOTfThi/e8uCPTAyhz7Pr+05RCfJLUsP/XNg+OcRbggrBCUk3hAHVnOOQNnbGdRkuQX
Gb2wJzPNnH9TeO970sosBSyUFhuB0ermAW9gDBkoAO7HfFm2noDLV9X8Uvl9jDZaG56C0K/29z/R
Im79b1kEJzgWNGp4aOdWIKYYehMjJ56bY77LfbN1VQYe77Xc2yojrS4IuopAmONlln65kj1FgxjD
DvZGe7TbPrtoybAVNawuiFYNPGMQxTennQc1YKSVmV+8iHjID6tp3+ld/9pXYX28v3crt5kMESEV
4C6U4palqjIyrBpKTH5Rg37q3dSrGMdbDAgvKKNhPSteoW4wmFYXR1WbQibCi2D1519L9XPiVIYx
XQYttv40EOF2c9kKX1PH2prTtva18I+cCyh1PHCLoIgpDwyukkcOhqp0B5SuzH0AoMu9v4VrC4IN
AIWf6EtMQJgvqBZkkUH3iwu6qe23KKnM18536qtfylvs8zVT4OK5UFxVIJyL8lgnNWZZJZgKSLl3
fh23h7HJjP3YZsH5/qrW9u69KfHv33kkcrOppOWXXxyNua17Kt1mtC8IBDeekzU7IEC4UrygFEMW
30jJlEkZFD+/mKk2HOPAME+Vjtrr/dWsbRxoCaBG9FREMXO+GqbuqVZZRkwcyIrCe4ZTnOk7BYKD
99Rntr8Vja+aQwiYRjuH3FrKN0dyz8xMa+LgjW2x130nOEdqmbqjGicbF3ht/4gR/2Mfit7ifGUw
NxDzqPHp7Nq0z7V0cquiKfcP75/oivIMirIOWs1zK03eONgpubSN1BtMMWmb74j3Mi2bio7ib1hb
ee2BIBFgUztFS8cWTuvd2Ysiw8/UzMG3epZ8jlLkN311dEffduNEqhkL7ccbx/3GD9KQhX0tQGSC
9bis5IQSjAmE4bKLlUryJzN6KYpdIU/Nvkco/XB/M1dt0Z7iHaFRRSlzvrxOVwupsjny9hQQNUlJ
WxXHnLmx5b72I+1TJVn9htO9OSUkESSGhKe0CwReYW6ySIxA92jgXGSmM35IqAzvEoZ+fL6/sJtj
T6Ag2jm0EymEYGduRfIGPbGbBCu54e9UBuG+5PmYnSOnHDfcxpopQWWHVwXGBHbF3FTY53LGdO7g
Mgx+7lL8ro6FcO1NFPqPQdffpCIFKIAhRdxn3si5KTnr1CyZav9Spolx9iTZeVFbK3muGlN+NNgU
BXxefdHToe273ECtkIPcGg3/4kdWsB+l8nsWj+Hx/le6OX5ikgehLFB8yJrU7ubrSbLEs8K6s86q
Mb2kinINvd52GV3ytZO8B/sD+HSaQzSoyJURWqcTMjfmgffINKZ4XCLC+4PZeEHi2l7k7Uv+s37j
Jb455RijJCBi6P9wR3NjutL4YrZMdomMSN1nweS4k5ZtASXfivOzEhIZJhB72lO8wASci8cEHnOf
O+BbL7baeJ2bZG3NYPo2TPVzYth1fm3QLxmeAPgm+6rgdXOzPgxeykBpjA2tj5tvKZJdHJYKkBjQ
zJKobUxiHo1ts71j5pS71nPkM7g/46cdVcOHGuGYrQHGtxZxylRtRcQolEwXL0EhW16TlU1yCRuz
+lFbivcM/zeNr3YbW+ke+EyoPPxZxdWj6cs5Qi5uyYZ1msY2qkJPLhUMajcNU2VnD/oWUfDGoyCf
DAcdNBd4W5BOi5Ma1BziwTO6Sz/SjSFSaV1EOapdPhlbksRvr8n8BJGzoytFFibSouWK7ITb4Ndl
cwlaf/igKyNzfMqg9rEoR8/Mki0PtmK0rsY00VOhZtkzeZv1q/cNyw09PXyQXMEtpZaGgjZCV+Ar
bxi6kDkAkJZpdWFUcPUTHKHqVk4TbxzW2+tJDg044y2MUAFAza+nXCveNDh+fWk7vQ0Og6lJ17ZD
zuDRYE+k0eRmTCoAV88rMbczeSGDUYO6udiS0nxMcyM5jlod/2Rorrq/70tvl0QLD3wV1UAWRjd5
bgpaQJ/0Updd8gixZNecJOO1VuXh630zt2eTyBU8AS1kiyEqS2DxmJQagd6EmcbUd0QwaNS3ZLjh
hDjwfVM395vSACsRgszgi0nc5ysaGeUNDzKfLqXfl25QdL4bR0zQpllZXZnZ9fO+uZuVgRYDzcu7
R+cEpNoiFqr1EhCXo7WXeGKucVI0CgqXyO7wuG9BiFdMEeChayW8NoLgi+NXtr5sj8bYXfLWH/cW
K31pU6V8ygvv4aKRQEPTP6YSj+44ye58E4M6MxHDi9RLm6JIgLxbAQvLTDcCE/GDZ16EvhZEKHpo
JsjFG2jGZBYOI7wTlWyw8Y9B71kMQ43DX53O6DEjK9TntMSjbtwu8UVurFKIo6ksZJmWuY02aI40
OoN6kTvNO1RBVR2mxg6PTpn0L8rUdE9WpqcvlZl4v9H12CpY3Nw4Cjwg44Q6OR09ednu1fMignTh
jBepMuU9gv4DIoP1wwkcVsg/0JUFB8WZWeT0IDJtxrZzC+psyPZjZ/5r1KW6703lQfg8ZU1CFaGb
Cx0BAPhSbN2D2J/EQy1fYeZIH3vu+bXQ9K0W3vKovFmhsoiskFAWWj44A2Ft6oT2dPVkm/HznfS1
0vvPKvAGV0xQB8V8vH+vl25EGCQ6p1hL0Mx7urhsjGSIRgvp/WuSmoPrW4G5H4fAcnUt+V5nwZf7
1paHAmuCdKGSvzHB60ZysCqNwrTicri2UPv3eiV5uyZsyg3XKD76+5NPuIO8D414CrQ442V/XBIR
NfC7/urHWf7byBV9nw9TdxpKLzl7Za39SKIoOzb5Zsi+ZpkBWlSSRIuD0z/3J43mlalhRf1VV6Jy
P9RTvVfLut7zc8ajnVr5p3pAz8YrK+fb/Z1dOk2xZuIigeRH7IJa5NxylQzFpPV9d42bTD4AxZd2
DG6Q3cybHvXPzNSircbIK94v0tVlZDmEwFDUNmuubTGZX5E6gPldKsHXwhq2GH5vf9f8U1JyogAu
JPhFArlw0E6TyEHYKe110MxIZh7qlAbXSKrN7huPYxLuA71Po692X/n+eey0YHLrIY3sF6VzAmXn
yKCErgRVvnQYE3nw94bOjKINT3u79xpVZoFQ49G6pfj0ut736jC0V3hU4D4YHVh87CI7PzptsgUV
WrNFXghMgkNMH3exIUaXh1HNRNxrmJr5rqWU9tynfcBdKoZv94/U7WXlIANJZ5w8bz/F5/mRiv1A
yWCcc6Tiov7i2I36bUyiB+e04VeBryKjgzqLIKAsQQuyl+a17Zv1tWsdbxcmZrLzTb3Z+EQ3ueCb
GRBOJH1YoS47X4yaqR4AY8bHTLqW/5KZZ/rv4COh2TRRc4gLc3wKmAhypB8tH8rGDi5G0NsbtauV
bwfN7U0piNYY7P75b0g9YxoiW66vcSRnL4ZXRB8qtRkoZaXDhoDAiikxSIWYhhUjdLb4dqGZRoWd
j8416ab4qkZAaUpDak9m8zC2BY4ER58GiBgrzAYvAlF1Spu681L7KieF4vpVHR19v/A23qllNCOs
8Lzj4USDGic33zsOKcAgwvhrYLX+kTnNNpCkKD8jqu0d67qLv+kEPFcnTcNjMZrx6f5duHXslFQh
tolckDx92dec0qxj9J1nXUvwgB/G1nwuibgv5DbTkWihPE6donzU4Dns7xu+fZ/5eILeK2SmIOcu
zozqNbVhTJF91a3kR1CikY6GbYy4ZTK6tS9vxR+3d57Ljrw8Xky0/5dPJwI/VUz2aV2lMEbC02/7
a82Dc7i/qLdZd3O3TnWAUyOU8SgZLKuC1PZLgDySelU1ptOBNgyM7kqcKrd7CxQzjtsZgn9qU8sV
pI9LO/+Y2Y1WXdK0ykNQkrw8tMwbVfkYp5UVXkCoe3/0Id0Dd7SHVjrXVe59mJIcLWgXloThuwm4
AN+F8FJvCV3fng1Qw8QyyLDzVJHTzo8mFcmRLMhQrnR8YJmMXiNrDOwakv6jQsWlP2ZSbQAwKCVK
TrY5FsoGx/T2jJCj07zgfNI7Jsed/4Demxrkrn31miiMqXYZwdrY3/zMHv+wB8uadgH70m44mJuD
gi0xFwommCnQnAt/KhEYwGptoms1JcMpdoLwWAOCON8/KGtWyG4FppIU90awcdS93KADFF/1Qgq8
i+6VbbFDKmFMNt6HFUMwguHWcPhZzhKBCwGsUeKpj6+JXcCek7PmUPpV8PXh5QjhH0BQnBbB8p9/
qCqsGmkIwuQKLgNKrDGWuyhE5/C+lRvfT80PMhIlY/4acCdire+6MkUVGvrQe+E171FkMqNC/ZCr
yGNoavLgKENiEGGKwpjAd0FMWlRw6iRmCrkZRVfQRNNeKgdvxxAa68G64psVgesAb0FhcSnjVmdV
kNOlCa8YK0lNlCQvd/EQ5Fve7yb7Yjm80ALBS5WD7zTfuczuksxJs/Da9ZX9uYkn/ZBEpXEadNn/
0FtSeaI1qjxYHRCroy0NtEuI/ZKwzI1SAS+HiKFv14AZr7+gcYy/ErsLngOri76Umtl/ikzENu+f
EXEGZg6Y9EtUj/hoAvKxLKLKRjfqSqxH11SV0qNXhjKoXrzn41ag/0EABAEIBkmbL82ZbIqyehhf
rSjUDrqP1qWn6Fvg2pXzzjknjATfTR93+UQGQRC3Y2rF11Lt++jEiDB9OmpxHfi71Ek34Wtr5qju
UVtnoA1v1+J6WciB2JrUF9ey8r1rP/Dk27USHAEbZRtO9uZlocyLk+UrAYElOV842Xzsiropi/Lq
OVpf7B2AGMlHCBFmugO7rDKqNnQKlXBraruTrxUIAN7/gLdrZbAIwDVqViLKWzZ4u0I1WhsezFXr
jGnPTv+Webp3QTdt3fHbq4clNvRNfJLOxcI1+n6VoV/YlFfEVbwPhSTpDGO3rM/E4to+HgznbFhT
+Jh0o0ih0NLg3YZaiRrEskQWdCCZjbDJSdym4QThsd6VA1jAroyzjQu3spMgh1E4hsFJx0xf3HIv
lj1H8cz8WioMD6fGok7Rrlf7uj4ojexJG/HqynbScSVUhhjFvVseUhACTK9ziDdMLeiPiteMzwBs
xk8WrMdP5pQon5j5tDXv7CZGJyPFm4nJBATqNIDm153RuV2ceXV0tUgJXlBr0w5WN+QXKHaK72ZF
0EZfprR0/JcikYz61KSptbHNt36NJJKZI3C2RSNz+RNGKO9a39nSBc20kOHllu3yeGx1Fles8OTh
qh0x755i3Xyh5ajSdAkr7zKVfvAJdt13eKzRl/t3b82I6DyJWjiPrLwwEqtTY5RG4l2yME2O2Zg0
Oy1GnPW+ldtzqcGEACIqEAckNotvFuNSAlXP/OuooGkxoVp5zVNYnYEhbWkb3ZrCaVI2Euk+CeMS
+u7AiskMrc+vKZSwYWcytwghZ0MyQvR4emS476/s9jSSwnD0GSeFUjt4mPlHkpKyG83KTq5FnKj7
NNG0axJPQOv9YfgQMjjuqFiBtS9qvz/0fv+gNDcXgWyVJwL2Nw6ZSsrcfJqId1dqpyvzshJpn/8f
Z1fWHKmONX8REYhdr0AtXtptu33dy4uiVyQBAgSSgF//JT0T8d0qO1zhebkxd3qmVRJazsmTJzMK
QRuJgHbYHMYTyyUxvZe7BcMBrEF/5GZZeZ4fN+hvF1Parddts0RH3tOshPWI2L29pi8/IVqAUAYC
VRSYEILY00lNiBlcs/D1umIJ6iU6TMecTi3qQAwaX5fQv1dHSwFhYQWBeb0A96cZjt9eulwTfxgP
cWLh8jNgl47waHp+e2Ivlw9vHPzNYIAMXgwq9acTo0I5COnPFjB4OFTAwaVEf1AERvjb47yc0vaW
RhRhM54b6ESdjaPA0UOmZq9DZv0cJordsYE+wX4y/iVXqdemhBQNmelffP9ciYeO8HhawR+5Tj3T
Hn2qzL7yIHr79oS2hTkNJLe/HwlgtLmYvHjX+tmbQ3SvkOvUB5keymGhgkkXhzM3tM3dbPcI1v1L
3cenrxs0nRFOYu3QqYMqOJppz+JKbQbGCRwSD4vj/W8goepWaojrG943tyvEsne1GuS79v5/BwUW
CqQSzf3obT39dJLyxeu7KDmECImOLunIoa27poD9+aWw6/TT/Xco1GLQj7S5kZ1fyjyK7BRVa3Ko
CJqfVNB6CMB8/3+YEDBCQAaIEzCjs7249A2HDA5L0PJctXs7J82uhQb4Xo2LfXx7l7w2IWiiAS7Y
fBJfQCRzDdeUXmXJAWI7zd2AYPaaoV38Qjj3YhQk15Cl2Y4w6P7ojTz9QoOvG9gQOe9gmyaAgKjH
yjTu39doj4+DowuNls10GcVN9HKdjsIziCRRR9LDlHXpZ+RrrBRDTPdzNFzqlDm9Lf4z1Fae3ohZ
yHvPbyXfgrNMaJcdKu3Yj4C1i8QTTQSKPCBPXDjJLwdDiyKmhnsJdAxc7qfzyvq1RUORRw8KWpcH
m3jZTySHXcEnkFUvjPXyS2EshGjgEWR/G9JOx9JJ5SWjSOim3NhP+Tw28lM3UHkhuHl9GLgA/Mca
7hzN7PtMVg1O2aGFX0XeJpATHyt2qbH51YXDtb7FT8glzrldwqNKNYTRg4smXxVuBuFD2smUfT3o
S81Er0wJPe9AwjZVOfoiXqNyEv7IMkyJD31OhtkAD6svxU6vjoJEBZw0pJ+o1Z5+Hx7WuPO7ih1s
F7G6rDpV/UyTYb1Ulnm5dPg06JpD/z6wU1BLTsdp5mRA6i6TA5MiymUwMlhlTtNx9uvoAkj6ylAg
NaETamu9JAAKTodCccIh+oroAb7lDqoE8VIQwRKUCI1+9+4GLxS1AkR4UPwg50PZ1I12qUZ6QPZO
c99GtKhIl14IJU7j2+1yAEyFLYe+QxS7AQ+cTmhIM6OHVLFDhvoZ+yLHLvM/9lFY+TCFdYbkYrV9
W8Keov7FvcGwck0D+Eq+fbO/XNZkq0ZuFyLOKlLc018RL50XEjlT9Jfhuu2FidDTGdLCyF7v3x7q
5aZE7QUaNAhxEdnjBJwOhf5fWXtACA8E+tjTjjtoOKM5pQsvPb+vzAlJHQYCaQYNl+ewC9NxpVO/
Y4fYtGPRZBEcMfo2LFElnMu35/TKULjboX4J99utSzU4ndOIiz0yke8dwBobjssQfHX+OOStk/T9
I6EXCu8VKE+gpp1X7eum1qAaDdVxNKhzEtqnO6Ac0FyQntu9e1IAxgCQbYAtJIq2Sf8LgLbMDsqQ
oDrW0fi1zmqHC37xdrjMondf8Gji38SWAP4htDi/P7inlj5Et+2xivRYwA3QFBF11YX5nMa4f0/a
1quNxHUTdkWF53Q+cobRW+UINLG6bu+hjJ1TnvzqJns7duqSNukruxw1HLotHzgF2Bing8Wh2tzf
DD9yZrI8clXymJmZXgCd/+7h/4/btzkBbkYbMfQjULsFze50GC/gcNPttHeIvDBqXW7pLOqPiw9U
6H4N0IOQG6ntZjy6yiGHf73/KDXanfMa8h1xvrpJNYeOJ2i/8CeQo76bRqXkCkBoxh7fuZ3wQCAi
2UJ+wC2oJJz+VOIqT/VV1R7DzH3ulRzLSrVfFfhKF27UF0uPhcedunUGgy4OTsLpQKyznp7qXh1n
+EGXaTcmOzqF3YWD+GI3baNAhgSdaNi5QARPR9ELDBm6eFXH0AV6Lryw76Z8tUD/YZ252uZ6xY+M
3ntNU4RAeGk3Wi+iyfP2QZP0DXpcRIaMSSaiSKjzwxJ45LzuRTRVl67qv5HVyfbCeKjSb/gqQHlA
EqeTpDOhXCVreoiidv0g2rm61oy0f6Ackma7qPUEJEEnS9Fz0imeHikVnStCz+PjPhyii33fLx5L
PE5I2XDz/ZXGjM9Sg5YJ1HYgjHhYBPs+LeshUN51XFVfq7mG80byORzS2zbUF+6nM9oJjhnGxZ2B
IB7Kl3hJzsbNxlDRrqoo1qEnJCeVCvNMsKwwo0+OreH0htBR3DRdMD8Q4wVfWNTGT28foC2RO/0Y
+BEAhaDGCJAdvRenH4N3NopAdqGIFHrh74MhgIIRmBJhfGwbADd5xrvxvuatSy4UMF6eKJSJQV0A
MIynAL3vpyOjwj+kwbLQQ02Gvs3jPl1EzlYU+9+e4avj4LLcBDy2d3tbgX+9OLxLukCaiR7iSac/
qno1D344thdCyNdGQUwADBNx3SaIczoKZMgEGaGbeIDyWXoLEic6wxrxPg2G/2wZgAw4OohSceud
jYJAtcmCCrnRipgt3DlVE1d2ZHaXvPa2v+h8W2w0RTDrkEi88G2Z46rt+hlBPrJmUQTE729oaoZS
NsMlMPS1ldtK62DOArBBVHW6chGtPSOamh3qVIsvSTvWh7jugv37dwH4ZBsREs2PUJY4HUWNmoGw
xtkBoq3LToTSPxpPXhIRenl/I0H+1yhnp6nX8wBrVsTdLhXqo1rj7rrnEZRhoZb+AU0r6e7tWb12
etEVjfwSKCiq+WfjgXFCZ6BBiLBJYq6SNfteD3YuOjWi4L5cQ9Dlfdopf3cg3idUNvHgbjDK2aUV
4onoPNKyQ8WX8ZD5WpZ8puu7mhD/OwqibOxyNIEgKj39Ws3AUHqUPTt4bKwOuP/oEfpf/g6741L3
1Ss7HVUAlIXQKA0hpvPObzc5hA2hgfJMHf+zqNk/rKnUiHlUc3z7Y72y0TES6viQUUD2nJ5twcir
UYwgMzuAKa5zE3jhzo9M/P6Njuls4SGIuLhfzyIidK4nSyWVd6CNGZKCJRW7hRc3uaTK9cq6QWYM
GwBcErrRxE8/EZ54h+5eXh3jOmo/erJ1N9LrKUwiRvXt7YV75VSB5gOaL4J5dL+eM6chkbliQSd+
NCrwbya2ZFfK88bHrEmmb3Gq9SWscDs2Z7ffFgP/nR8Sr/NNrvFO+qtX8yMaM+Y+d0OY8TLQPOrz
OfH0T0SzLNt3Lubqn7CeUp0v0ArVv0xqtNqBbu0PMu/Z2ELWOwzdvYHb3ADuFanjXGnYmBYqTacq
X7PeRj9sYth3BvLPtMNjOwNfq5apL0cZQBQJKh9J9gPaKejqHGvi8zvmAlwwpB/NdKimxvtJW3Qi
42GDR+6ejBOnO9g9+EMRVdJEP+LRRhDDdg7CwOE04xe40I2mqFwlvyitt9YICnv6Q+bBOP7C/fTK
lkf9EDRh1Bo2fYrtz//19uq1h7EBysxH6nj3CLtiuQf96X94FbfQHAxTZIkIms+2orFpB6mQhSMH
4/EO6AqMm1ZAHW/vwlfn8q9Rzu7aNq2SEKkrPzIiv0fGzGUPHKN8e5BXThWADHQ/bFqtKAJtR+Ff
C9YuqeYA97HVa+t2GbT182RuyY7DEP7CfF4dalOQQWUGikvnxt7gVCxR20CCG6aNcPGIkWNY6AAc
YPj8vurudp1DwWPr2MI/gJ6dJ5QKZORGJIE4Sl6JXVp7047NdN6H63zJqO/lrKB3DGuyrWyBhTz3
xW7QYglTEiqOoMKHxTyk8Y5WafwwXdajeLkhMNSmhI24D9SGc9ktyWDGA4MwCSE90+R4oYecGEov
HKFXJ4RGKfCKN72Q88BymKRVoYD/AlOiwpajpggW8dl3tbnwcrwcCSgLOnAQWIJ29oK5gIJ5HSIH
6I5D6ogsoOqwTAVXxFlIIFL/UkZ9Phy+z/a+g70A/hACwLPz5CrodyQNZYc2W9Ypz4ImqI+iairw
dP1NVvXtk3UeKm3DbaIJG0cb4vLn2VbcB4OfaqBpA5R1i7EV/Q2xYVOOnTAHnUEnc/Qb/0Icc/5y
/R0Uh/nvukIt5+w4e8DqIjB+vMO4EP7JS+24W2IdXfXhYj8gyp0uXB/nqSzG20qC0FQADoqpnt2E
jNfLWq2Zh+Kg6HCcx98qIM/NqO9d1nxqGen3rXRXEVq9317dVz7mxkDHgQNDEsn0WdQBzTYWVbAz
P8KCsKF5C27z45IM7bhzaHG8dBW/sqwYDckqaG9AK88p4oOBUhmZwuoIMxR5cJlCRC9GsFOqet47
S5f5wl15ftS3dd36GCCNgVQVgfrptZyknHtaYcBqyOacZhpMY7irX/h6r48CXgr26MacPouts2xQ
7Uyhrx8t4CeCSqVLkEvjC0jWK4uHRUP8CbRsE4g9mwsJkdfFCg4ICZpOslxGSt+AB1Xd8iRuYToI
37/3r94mVwG2zd+G+fOQ1F/A0x6iESPC9/YjyNTmuhYkfXr3FtxKHkD/4xj9QufXcSPonC0SDG2v
qTuoqFfx3eIFwSEw9SXQ95W7BAVKpJK4K1Hd+OuZ869X2tPEZXCJxHsGAuYj53127HFB7kKuWZMv
6Mo4GPCzLui/vDzcwJn/+iyDsIS6/NnhhtskDTp/lccl8zt7EJMN7E1UxUTsQRUcx2uXmObnxASI
TDXRJi3nqUnYhe3zcpNiy2xKpwj6sX3Ou1Cd8BIy8bY+TrHoPjmeLZ+MmfrH937Mv+uKojNsn1Et
O7s4B29gsSCwUwK7x9woJ9eCdSq4E0yl70zL0JqECAia5FszNF69bcL/+pgjN/7UoYv2OKv5V9f5
AwSYxvbw9nxeWTXwXzbTQwRAONxng/jxJD0NjvMx06u691IvyPtEXbIPfXm0UVDENbzdxADFzznq
AFgGNJxYeWz7WNz7TZU+w5YS/Eq065ErGlTrhS352oAAT1HgBlcc4NpZnh7ppJ5Dt8DPJ43lbdBU
5HrgMrpuNJv2Kl2Gq3cvI65H0O+R3W6NSGfbolrA8668qTnGvdL7wBl+FQjivv8Po6D4Af0q9C2A
2ny6I6Q/k7AFv+vYZ7YvBDzHee47XX+5MMwLJBxbDxXLTTkNzBeYe56daBPMYTSEAFPqWSl9t8aN
ZXvqid4+9egz+e0BNvNupqGTVzNE/egRPdJqvZKrN3Bk21MV7jyIJa23bozS4aE1S9DoHCFrh5+d
JDrZcXRq0sM2TL+DIbFrEHhb+tNin9siUD3kIagZsuEQjFpHhW9Xwcuurgb1xWdTEJVVwtbkE4sd
3j1w04a0nNYmXa6qMLD6lqx8HnJmVs4fo0gm9Y9KoXUxr0xE4F5uWy8Yb4JwTfkzGDegxMjWZstB
jpk3fYpjVIPLePB7k0s2TP43FlTLstOBW0ZIfAvoM6HA2s5FLVX/YCkRrpCBZ8K+mBeHxFyyLko5
Ck6zCfIg7iuy5LzRThxVlw7Zb1n1oS1nTjS5pXO1xsUIgSlVujbk49apt/iHuula/4FD3VuXis6+
u+HKp3Cpxh2bllZ1eiypF7fhU53QjuYJ9ndUoBJU8dxNdplNPkrTVnfAUkP/NvbXxhY9enjqwtVO
/aBQczUfa9tnQe5miGoVk9L97zlFoeearN7SPugsM8sORUSvvfZ638EkC1rdM0gp6F8u53pe092U
SYE7N2Kj+jB4bWr2npd4wRF5lGs/LRXqRldMswQCO2sdu9It7dp/miFPHNwOPGjmfTPWNfkK4ezU
QWAZ5K7lDqPoZe9rj+qfHmqOyfewaxlCD1sptavqQKgcPShds1tG43Ge0xmXdZXblBh3l8Uo8e16
NM2A59zQagC2gceWg3kSJ/KeTEvouzxMpk7l47KMU940awg1tpGM6Qe56CbdmaHqgxJwS+3um7ir
6O9g9Sr6MAw96R9oaG2Tb8a0dZKvrTe2xzrxovTnyBMoA8xZOOlf2ou7cMlZy+ENUPQh8bpPUzpR
fICsn9x83U0mHK8bOS3kViu0/R8aj4pqx3ojGb+qEbkGz39thH+5OZTpXYLmyfDYKxKYf+YA+PRe
e7Jhe97MxH1ZMi2nqwa1a4Gz5ptZ7sD1yCAbXIUzL9ZugDJQPlUchymHvWOHYlqgu/kPYDQXlAPi
pPFT57Es3KNWoPiDtyHj+3asAABxsAtkUVEXIs2DiJHcd/Nkn6FApbvdRA1PCuwZq3O0DOBWYmuP
r2LHbqz39WBC9Y3NAK/yPppT7yrwmulhTZRJ6zxq1oy5PMhGSz+u8JHMHpWBveq9P7iAyJwq5wvI
Dq5ZAvAT1ukI2mGoHt/5FuXfI1zBXPDcxhAlLoPOUppHptn+pgkSWyURkk/Xs/IFGmyjKfbzKV3G
7GBDkVKopkRMfeoRbgb5OIbiW9+ZKdz02scp3GdRwH8AOQAfeSVjzY4rWU2/s301uy9ePHG5y/wm
isFu0wa93y23rt0RE4zpgSIL7iGaEk3yYxQMHvzQUW6shtLyIZF5CCE798NBg3O+Clq0oxVRqjR0
KaEGp0kphOjIzkFQWu1FjGbRZ7SZk+Z7tvhwhrcrp3A1AFsh/U1aGAzZfG4zJw5KTKSw4XgVBw68
pGxYsl0IZZH7UCLKKBTkPauySxJLS1nzaiyW2o3Dg0Tv2A1wQFfvgpobCzJ2IsUtW+Akl68edJBB
DKNmeshW5wGkQ1ex92HyWPVtA3K5yBPt9FrgYWTjH+lJ9mSIFvP1qgxrDKhKmVVNmYqWRwXATZvB
zBsV8wlmlMuMGD83VkxtneMuk/4HIppouSJRU413yRII/x/Neigo4BihK7xMVO15Cv9bCdn5nES1
n9xjZYP1CgZgYfcJwoex+zEPJplKZeFdOOfTyAeTZzZREP+kbRIWykxOiXxM1jBtCj2EoPGHnRjl
rVzZ3Hu53+vt+g5U4skC9Nz6Hq610MVKB9X86FxtqzpXlZ50KdKpl1dr3OO3Qci5txJSDkNCbgbm
cXO1Rk2CVexHrXyJbcumLE89dGdc+2vQkWtat90TBbnLXnOyjCqH5QK/bofZ944Sqxrve1iBJbmT
GKasVUi+jDSqTTH3jUYxOoIwXLkajPihxqPr3YkKO2LOB3+m3ocs0nFwPQyTrQ4qlVn6Q9ZMrnfo
47EjXqwh0ONxlkvWh/lsEew+sIQy/XGiLHikXQ3wSK3R9DmzEfnJFIMGlcLLxIqsmd3tWJn2C2II
ft9bWAhDGBQ1uKMn/ORL7Af2eVBqngug9Gt0y6G/G6PfkliRi3m2fyT09X8zUK3lMZJmqOGOZLGG
oGKPPgACiKWF012dwpDnWRMr0wPIdVUGNZIVHk4lFDOSFMuUMPPYxEsobrKJCPRADXiP249OQWP4
AxiHtv7V2BE1ibwbQ90+E+iYtLlI9JJ2eV2pJLA5TtzaHnqQO9tH7vNsyuuJrdHBqCYO1vth+5fn
ppN1MuRe00NbDPsWwfqeKm1s4Wem+qkSFquitTHXuRzl5H3whnC6JyNQ+msvFUO1hUNxncuhCgwi
C6X8MlxN/MObJwE1dylk/BN9w21dWNrw/tFjMbwc4gR8yQ+GcTEGZSxk8oc4SZ5wnjz2rKxuxQ5y
ckL+qZGAzYUC3fu99VZEgmiYhgXNhtrA5GTDV/6dhEjj40GEzGaAV7HsYy8pUEkCaa4Jk/JC2Im/
6t/FjfOhzmJoEgqyAABUxxaL92HmjfrmZ+4S8v8yRUYGjjbDrUQIAbfzDgPQ/mU/L7Y9CsiTXbWx
QUGErPHjkqnhWSSTX0KdIXp479RQe0ViDhUA1JNRnTpdxd742qZSqaMms+TlGBi2hXz++xr2UFVF
ygimOgr90BLaGnNPxxms8IO2i/hxbqPmm20gbJH3/pz5JVxBvP8hFUY/DfqAN70zNLycDhagNyhc
F8aPsAwC9UrAme6pQ0y9FD3oV5fY1y+AvI2WCroy5HsAar9gjqq1R9hL+u44p7gKKy9rfuBUhjmU
MddPb3+tF8kjdgewOwrayZbmn2+Ruo9Qr+mq6WgYXsnI8+tCUPesQzEeovDdPRrQx4BXKjpz4fEA
3aBzKnbSCz07GmA4tH8VfF7HYxS4JG9i8GHfntmLRQQkhG0BeA1YIVqizvI6fxllhT8FxaBe0h2y
k+SJugZN92jU+/3uoRAegqUXArZHp/jZVqQDPpdZMdREsSNqk4kcWmTi0Ml3+t5i18PxE5ghKObo
50FZ/mxW3txZw4eJHEkE8agZ3oul6FuV21jQ/duz2jLskzsKQ6GTZ3PCgyczBjvd84TMKdSjm+Bo
0Iqur8AjDr4rf0z7PKgq+RzygD3wChPdNWsn3mck/J+JonMJ5CyAsGAfnK1pS6pJhByjV8h+90jB
UzxJySW7kReQEOYIujIgS4zxsiMWOUgPQ8AwOPoNigG+7kzp15m+cCWeHzLgoUBK4k2Ke8NLzknE
uBL7IVlJdrToob7qwmG9aiLz2zRNuo+MurR05zsf/S9bmQWbEYNBmOYMOplimaSzatkRNJhu363Z
Uvqh1gdO+aV2ufP121ptoHS1lZYhMAQRw9M9ImYDvtAC6BWxQVw0YKRC6kVfEnB5uX5gHOATAefF
vQGeyOkoVHeSenOSHWeefJ04uR2hrZUjdXxwyVq9E1vNIgKoE6u2dUKBahqcDiaU9WcWrOERzILe
ldOiEYN2opHf3z5eL74S+gwTdA1vQmHgDp1HGxxzoSwh8kovukJYBM+xYuM8PHHL4wu3/MuxAEXi
bsKBBs3vhSRCnJkWrvUQ/l04Da9HPFx3wg3ejQNx+sLybefy37cGoOKNCoz7FlgLwMizykYdLK5W
1GuuhqkVZGdrESQ/xMCAaKwBS+91j7aAj4Fltby1vGse/am39vjetd3aHVEe2K5LWAqfbct145dV
ZG2vwrHnO5Fw80wmsGNyGfNLIvQvjgBIAsCt0SCw1RaRaZ/uF6RoIJrzSl31q63285jEZTqL5MJl
/FcL+2xdEcCBAwwJnI1kdjYMw09IgjZorzqHRLVUHW7mcml9KwsALdnTRBVhV4AsxJB3Ts/LbWar
eP3ImkVGQB6q1YeoaZb8QxyfKnyXcAGMiOYuUbKAyfl60mM2PDNPOniqtVVN65LytJmfVNrDcDKG
8EJ37Gd/mp/WyAzuifRZbG/pCj2IXaS79Ovb3/A/yOvplFES2Kr6KMVB2fP8CQimBokIzSpYhCmE
Pnvkfs6XVzCLFhsUtQyZ/RxHvVmfxmGdoy8zBJ6JyPHfiPAObIc6LpOYhexONKDHfGDw9piLmM34
VpHPV3LfctnURwOYCDgWhRnSrpORF+UOzE/10zYg9hRoAPDHj0Lj/3vVcRRudySVgyhsMHBWAmDi
3tMU9FlbqH7p6t3CQs/uOiQaMslp47s/BpUTCFw2QYs0ux6y+GidnR38dULiDljLUX5Y50aJ264f
QpjNxRSxEeyiQ170CxhxaJat++ourfos2sWGOZ2Lxg+Xm7hB609TZAKV+o/pmGbtRz62YXKPgza0
t2ulWQvv36VCP0CGzP+Gt2rwHpeYiugad2ra3URSwrRjDcPlO7L33t9xm6r5jixID6/AAwD5Kiea
IxaNPVbrP/U6A8YAJBrRnVAp0wWr67rdc6MiWa5Iy8iuUi6sgQFn6R+cUczaMe2bK1+2g9mv7dLQ
wirGfvCmaRUS3ETIHOJxcZO7JVnsXpjAZYeRBeQ7ngTVYrMLpY8+bOr6EufdQ/I7NpP/6LolefKc
XZp76IbF3k6wuvuOrkL/j5iC6nGRvl5yE/scyLRHB/86rmc35qGZxD8CWCot0do+PMp0ne915xk0
csazdzstUwxVsIFPPBcC4V0e2GXoi7RVsiqaGCqsRRvYht7WcID46bdAuHcoUDTkM1CaaLmtesp+
1EEDeX7SRWIqKAS4Vp4ndbpmRW3j8UklvXG5c5D9LXzd0qEkBCqVVY6WTAEp1J7R/pBAHrN/4j5d
1E2aMFeVVbW09uAGdLjecBaF35yO1uZHUsHM9AhYrveOcQRD60dL8fDDidEPvHwcUnqvk9WGa2GJ
x8k/aI4Ontp2ieS+ITNw9LxD2MC+Zf2Qyd9AY9t/pODSHPyudvHHpUIptfSjHqwNtUp8kgU29Omj
gmMKRHy8mHeFFTNZkRn53Zobr/dQfg2gevBBcVWbu056/rd2BbPqGMCSUtqiCavU3NNZp/1PR5V8
juqkrj7aWQ2fXLYQ8kk5UONQ6K8XwFRyXpOrTA+9AuKTuuY5pvUCw54Rqi3XDBjunxklaZsvgXFz
UXk29HPqe/5820VjO9zWqRVPobf6AsQP7Pw8lAtLnmbX0umPgM0V5GChQMpzDYvYZxeJfrqrJkuS
feIbH1bqQ53E190APvYtqLcqepAd0x/CqI/lIUw0HNQ6xkdRkhHdmQCTBmB3ISoQ632PvuD6CcUB
nEYoYzUkx/biKSIlpGQf4irrP8bVisJIzCarCx4yQnPij027a7x6IEfmlm4tAWV3V64yQ7sLGJDc
Xeqjq7UQkWrDfAp9CNoCfwfCz1OR/fS9eK1vAOrxeL8g+OQF7EaDB7fwJi5X3k5N0azBBJfpLJsA
RrkKEv2h23iUgGyyj3AgQfUjSZfEwo4OmnjgVYWdLUQworYUGW+0eTy1wJj6KtFhmYEU7xVpmtXy
ysGiJ9takEKZD0kyHdOMiaYQ3AtUbmoR94cpDSQvNEomvwKnSZNraC2gZA60ThaxrNZPArEd34Wh
9j9WBIXAXUjEcIfWfqyurSd9Ndfe8DMZwbXdRaGI7v2+6upc+GvbFMvsrz+HlaNQH699dhWEUMDc
8YlmgJ4QGOTeMvfLLpV9v+vYun6uTNUEN+ECFdJDCrz7d+3pVheV7WyMuzhkSenxOf08g+c/FAue
JZI3sAn9gDSo/Wr6IHV7HkgLCDcYHghKab+0sOuPSVn+JZhQGyg05UNYjOmUYOVI3bSlC/A8AKRJ
Aa4KP/5Za1F9lXXmaDFNaNUv6imwLvdW9CmXKF1n/MbhPf+NyzPsoQAdO5J30UxQfUNfpymF9fvP
sVkzuq/HdUW/jOKfs9RjsB6eHfIMaTIJ9qtthMtH2qI8zaPhIRpa+t2FuguKOe7bmxHVxhVdMHy4
FjQwpJybaWiKENaPY04oc2JHpQ5+kAbPVgGQAOvJqQclx1pCOSWPIeoyg7ALosnBoTrAkDCmodsF
WmS0QIiyguESJLYv4f9pbtgi0cnuVguYSkibY1XR3bX0U/erEX4bXdUJMXUxJR3Yuh1SjI+QgE+j
XdigFbMQIs1+pUEf/AMFUt/LK2xhFOECYF1mbUcNTpu1uIAH4YFvS1kcl7BpsWM+wTA8ztGi2n9j
BkQdQM5+/ZtOLvjKXLzIXTNO5rO1GgVY26f0n6Za0k+pMg3fQ1+ruWWrARkwg1CmLiA3gBCKw5tS
5x5YTF9HiFzjP7pO83IdQ16VQ0XmD2ionpoSXg3L0esoVgYdnnh/s1TjN6pIK1GaCopXBSCskeA9
6+Ysxw7xH4Yo6X+NFd5usINk0BZM4fHZDZm3PODLuc/TqGIvJ1L3n4J1qIdcp8Bwc62r8IOs5nTe
UVjTqNIHacvkHbjjy75FL+bnLowqm0uHHuTtakVJF0WXAReDhcfuDkxSfqfdVM24NTR/9CM58QPy
hvgqwOMeokk7HeJ8dBCc2SetUZ+aXqctVDcaVA7g+MOjHIgLLppZAi971G3bQmkuZk3ZQJTz05Ci
opgj+AybYnZL/ChGz6kydW7M9qsXdWmO2kr4xVtxQjB104siG/3uuVmSqd5lHiO/uqXLdIGmfIvi
B1vRlEMMKrg3elza7x4ynRiHhcDWZWGZ8HdLOoZYYW9evoetT1jOk65jm41G7R9QxoRcyDwHqOnV
MI6t84YveJaHPmpNHnXJWhdkUP01qgxLnWsH0aSCWSC4RQN4+3FaYNT0f5yd127cSLeFn6gA5nBL
dhBbsmzLtmz/N4Qjcy6SRT79+ThX7m5BDZ0BZi5mMK4mWWHX2ivsZujq78ipGQuAbbvzAtwTtWI3
rJ2Xhe3oYq61jryzPRaGeR/6VqZXoRJy+WtZjf2FlEfxraJ9/KG2fEzPaqahJEnEWZugbibCGaep
6P4A645/NPAznz17MJ9bHF3KExmUmnFMp6l9MIcV+jr6QU7NtbdoIzmxg1V92dbVJwqv9ktV1MN3
OzaQvZl6OX2M47qrD6BZ7qeym/WvBJhmbjDNwIQBwhrK3LxaxCcXusHTVKvNXqgvsPDQlZbmgZGa
SuzBT82HNbPcYVfZ65wHzbTWkn7Wykvq+47mRUzMsNr6od2poD4e32d67ScBN83iKdcklpu2qgz9
bsV4qtpNs1Ady4OzLzQnx/htLGyBu7Zf5++O38efMbXyG/Z0aqpArkbWhGS42VOgD3pnHLmhzCIN
HWUv1V1uejI7jqJmNcIBzMa7drKL+ddotd7yjgLcErvcTCf9c7wo1zvytH1813XFuB54S2V1VFXi
8EFdm4MAbXgff4fekS7vKRzy5qtli17sa3J1+nD0+1w9tPDlho9on51u52gTt7TOsEqrCaxkYPMO
xiaX3r7RjKwK0x5XxK84s3U00zlPfjmxv8bPaO1nWjZ1LOq91LQZvc9U9BKRJMfIO2h9VrdLjN71
nuOU6+jBbA1Z77Hx6orTmDjceWdsNdaDExeG92DR4JM/bOkNYq95heEfmmEenF8I6kZegS4WyEo1
cQr7mkHIzkQu8d2uvVg9+kki1mhdltmIdNdevvbMn/6L5a446QYFUqf2HTkxq/MIK8T6DAxliD0v
KceBKlFxPYain3I/GuPJH+6doeOmM/M1x6if9bq4n4VeesGArMV76G2/NkJMNm3nkBW0eDmuG8pN
1B9JHmr52Ko7igh3BqDE436nc7WafzoGxmjPliEXyBNcbL0HlwL0S9egU9m6nDWHZaNz+8ithqzW
WqRu9y2hdk8+j4Ic3iEUXF+asGqaoXm2UVHrIQ2WjjMuISVmCixNjvO+VZNofizViCRVL5bWv7e4
rZqPZTmJ8tguRqroylm1eMyNkjhdpqJlMOVTT0v8PRb9qoxqtsvpUVcVpZ8putm7z8jE9tedV0EC
/zKbqlh2nZ75JJ3HdmPfw6fJ+gMxfvZ6h5zIro81GFX9uyIlIv04ljrZ64k9xXqI1MWqDjWkdcwv
Z66wn0qrHRZ8aRbXecQv3h13eMmZ88ZkWJc/badg+gWqXrwKM4DaSvcYw3jeqZ5U3u2bROuf+kE0
5pFuZMtNxiuGUju1KVTER6BnnR+61r1/EOaSp3OgTZXfnpy68W9Z+70AZbFjQsUHcCEj9BI2wyAn
q/HBqaJsrMd9ncRxyML9AhA6RK8DEC+N5CIsADBDEgZ6dg7smJmnjeCRVTTrTfpOd9fvq5sBePTL
17cPhFURwhnQbgxSL4D2zPIaXWOLjmifzmFMssi+Bs/A4s+9pfu+7AgCAuLObtiwH7dIFueifaBU
QZVcE3Lp1779DrmJHxbl8Oy3uNyzo5h7SB5/X3+6a3wMPjqvcQvko19xxbqkoGq4qFYRpifubjST
kZ1jMt/8sbgr0Xek6KVfcJVJVJDVVg25W+P4WGZZuMyyPBHEKwgvxprgBsZ5/RY3IB913wb+YDmx
zZx/GsWJjdYkqbmNbVimt8P2HieIXh+Hu4R4Q659va2XGAD5yy0r3RdeJs0EfAm21B7m5AU4bfU8
WKHGJnLZz/Jgc1svA9l5xi0Ht6vJv3U6WWN4Wm0r7UqSrlvOqsGQiZZ4WQIrhsbhxf6WaR8X+9cn
yBW6D26KYowzGqCWtXbxTPYCgRXH5yVaVGP8VapywmpsnG+jR6ZUlrTTW7sxm0kIWzagO3o4Zub5
15tGYhC0cS2iNe2MzwYr7RnOQfvTE9ifCnKfbkC3198MloDmIa6nqeCjCz0fryVMxiQytIzmQZih
07rep7au6ze3ExiFKhbNAq06qvfzUZw6blaoNMQJwhml0lxKywtM2aZQGH1R37IVun4oWu94OcNi
QnCCVOl8ONUpH/pcmZEsi8fxPvXH/n9e5VVv9cWgJb1ZdOJftKWuono7H8dqQXmhs+SRpKkQJunA
eWbQcqz64la08dU83Boymyfttt+zTV7sjW0cS6nLOY9E1XS7wvLHz7reDbvJyczn2Pdukfivltg2
HlATz0YfGoHS+aNJZ7Hkmox55PQUFOU6z3UQO7X2IKta3ADTrz4XawvpJ0od3D42acv5WInZY32B
2Wk0Wtm8x2tS7FyrupWz89IoBA85HGWbr+tlRinBaU6maxSIE46Iv9q4WL7hVDO+zYoafRxu0HiE
QSTAJYfgx4vz0lZ1ZsyNrUXxjFYml34XjSUa16CqizXIAfWTYM6S9c/r+9T10232FRwzdLagZ9gX
+5RfcI9zsqGPFun3BzQGbti2ZXZjd3phFI5J3iCsdOgzl++Qb2iOJXw4dqeyPQ4K4GsQxS1yxAuj
UD7xAtnZ4QZdnmB1xr2z8Oohsiwxknou3RBCwbB7/Y1dnZP2dnQwDJxLYOvLnbYquwJorxsirVdu
mPflvp+L+yQp7j3ItWHZW7dO5qs1vMmOtpYq1s9oYy6TNpzMAv1XlIIiH5enqu/k0U9Uf2jc2Ixk
0cw3yo7r90jYDIEUhHrARMJZ+3xdIXKT+qrpU5QPfhK6woRrN5bjm98jmwRnFUQFzkmq3vNReHkm
nguujBDFJX/dzKSTiXNLQk7thAX+Ha0S/6NeN9atHODtDz7rwG31zbZdUFjhLnCZVDEN8dhM5KRE
1tosfzVzavcyrdd7bdGru4WGaBJ2RW4/61wDjq/Pnes3uw2NByUzHpnTf/3Qf2os2VR5vg7ZHGk+
ZSPRwEtk5KCer49ytQdvD4hPOLaDnGV0y87fbFqkvSGraY6yXqeliD/bg9nRBcOc99aJ+dJQeNOg
b4IDRQ7N9sD/PJDuVe1Cz32OjNa0Ak2pfr94mRv2sXerWey/8NmoBpiQHDBbGtL5UBh3NNT5OYRr
vcy/oyVMWtpTjlAhPlNOfYy7NX6vu6P9Y0rVVIZaIpsb/mXXC5HWP4woCES8Xmgi5z9B9lqRz0Sk
R3OKJuBgTMWc/Cg18Di3suXyfqYz093Qv740ZWBvbFsNKm1UXudjmjIz5AjSH3kWuIc2InYUY+2+
eclDRCGRADmxu/GSLp5sAdKIx5JRBOz4fdP09CRL+en1eXll/0bRDauRm8x2ElhI/M6fxaW/V+Nb
MUWpmyLMJqGIXSy2l3l9BIWyxqAypf4Be5ZFZ2PVyjhYHAevu5IkveGgA3D3x7jskSekTTsTTqn6
tNjDldbzW0Yd/JLLPcLnFGZqcx6zUZz/0lVk5Nxu74OJPD+lujP8KZspu/HWX5jSrFI2A9iKFE2X
F591oP2WNt2MoZNdO++Z0okTFpqqsp0Zl05211nr8ms28IU4eHZPFHJje/EtSOCFGQYbDPQB51B2
DPui8iAzUrmSVgp32do7FI7W3WNbeitC8PrYJOzC+c9SHZ8k/C3P32iS+xk29JmKqDeqgQ+rZXqo
+tLwg7TDzeNdGguRv6MbXdxKmX/pAVm2MIRwNYYEvX2GfzapIob5tMSFily/l/egix/9vOrfvk6p
bii0SVjCUuFyJ6xNIyEHhucrh6U7eKle7Tvyqm7My+v9FhdZDme2wO3mdUWYUXTBk2ZBqScpBncI
b9w8cHs9tveuR+/gBiZwNdx2GzKgAW308Y28e/7mrGoCriO8KNLrqcaxreSenC2GdYoRB97yObs6
lxkMwScXWdAch7rgfDBCPCasUEw3yjuv/ZuBJ9fHUQ6euNMmNvsdkiThPslGL55NTPPMMNVyvQwr
mXQtjSi7+J6iSeWSsyRp9Z7jwG0/LFPRfhGG1cuwq4r0KWt7XwULne4OCZWcWnlvyKKowwwM5/tE
IJK3A2utftPnK6uo9Mvyq5natJzmhB7ODlMsmP+2ucxN1GO1YtO11orsMwC5lT3GNHnqQ+8QY/5t
Rfjzx1plafyKhVOV0VgvyfTRqD3O+w6h97gTjcisp7WyWXEjtwyoIgbl635c40GGlg5WGkzKnYwb
X/VqKfKiLepxiwvHhjZeLMVqHOeUaCQ7ElL7gg+nxXY6HUXRIvsqCyt02/7GRvfSPGInBW7k824q
+vNPa2e2t06ycyI6h4t+GNwCI/EE1UwWmmsyvbnMgmVOiYiJNMxUk2V5PlxmzX25QNyIStvDwKGl
TS+r+Nfrp9lVMcAgVJEWkMsWAn15++RgkOm0tFokmtQNx1ofCB+gRfFgFWn3QasK58bav9rGGNAC
5cRlBNkfBlnnT4V/g9966cQN0V/rRyumoY4nt3HjU704CgpvpN4boGRdjDKnhY8YzdcibyqmDwrO
15dlTm6pUl4aBa8B7KqhNtnAjufPQgcvbUxUo1FqGt0dwaQk6IK53Jjo19MOSTwFsI7NMcX2pf+o
4Scz8y21I7S2xl7QRgpLvabhaZm3jrfrB0Jm8x+ACpBJpXYx5Vxarix+w456tTU+FFKoHOPeNz8Q
aDDtAS6C1INX6Mpm9pkYcvXIJFRZ+VnzCxIvbD1vi98Y61hPr8/w62di8yfghQXrMeEup8IEv3dW
fedFm1n6V8iK2XNZLLcsV14chRu1aZrkc3M5Op8K9dgNbRvPXjTq3vjcTel4r4tMPb/+LP+t+bOK
jrsQbFK2ZCyjfJTq58MY1OYWymQ/otWB1AodsswOCw4EXYhUi5ge11y8P1Lpxf9i0U35MU00+bPO
8Fc4wGYgz9ohFkk/vP6zrmcoTFDuwABV4GX8ff6r5orwzo4Y28gp9NT5oCCMDHeVXRXrlwVmyJ/X
R3vhVcM8xVuKbRGI5EoXMyRT282K0ZzMDlkv9sHB52b3+igvPRMqGB3IwuWSexlZMqZjoxXx4Edz
nI5QvnItUii+IfKNMnh9qOuTDKdIMCnkB8TocA09f31bvUC7nY9qW3l19CjAghW/lFPWa3UgElv7
Y2Y3F+ELb9ECZAJfgo+9CQTOB21asmXQmsXRCJUubLWyCrXxZpLT9fFiUI6zp0BGwMDhkiecwrGS
uhnHUYq887HJsuIX9uwYZE/4IZJmpm4cZy+8SsrJzf9bp5WGzO38qdpZxZaNlUIkk9EPhIY0X0uc
/LMG5rjz9d64b+apX298wJfeJb6LZIaSYoE28OIDavYwpfGcEzdWclJ73qwdfWO9Jfp5cRRUxDhI
EQRmaBeb84JngmUtQxyZa/kLT5l5n3bem6/QxDiRi8JhQy+LJuT2I/65ZVRa7xbU5iKalGfsVssQ
h7J0ihtV8guLiwoKX3ggASRg3sULSzvUgRxqIlKWkYW9YVeHimQ9CIH1zzevrbORLl6aZmOgkMSM
5LeYmbmo/e8TzWYJj41XQaYZqiUoYzHsXx/2xQdkxuMzCh4B4Hn+Go267tpU5zWWUxb/BCzQh3Ae
+24Nnbnrf7x5MCRnDqg+ACR0/IsyhCrYUiNwfGRRgnww9QYqYL1Uu3HQ7BvY0QtzkN4mlQVYGbv9
pXJvzcwVZoQbR5nqYywzOvTmynmrjz/nKMA3KAuHKUrBS0Qh83NXH5QlIszr4QRqOQxbZ1R3b35t
Pk+Cozvl1QZnnn8jKQoirpcsOcXmUIa4MPj7ili2h4aGxYfXh7reBun8scdyZUEby7w/H2ocswmS
4LpEo0r/Z6n4j5+bT6vWEG5S3opbv556jLUFujIRtE1VdD6W0ZHulUzzEqHgMyFg4BmPN7yHJYx/
Ky35ejYw1OaAzbUaO6ArvC1zMq+wDZDE0pnDHq7TLlvlW90x/+taEdANJkGRfUUrSdqGymqZragS
utw1bvpLrr4Dv0s1b97HIacCibr8BVp25Vs2N5Dyde4mWHWsH6yV9N3CH9QNjOX6A3HO04HjagKC
hKX3+Qcq3DhLyUMzolim1qEdOisi7bcmZX213nwNgoxADxhRKvUF3+p8KMgctVv1yowQbG+2HkSs
66pw31zPowHclLy8OqoJdzuU/zkzSmeaHDS8TiTpheym0fuRls67NbemG7vq9Xyj9uUahBYaVRD8
h/OBsLtZzcbN3WhI9b/STrI7q1DWjWL2uoRgkO0xUBlSyl/2qWLiLMuiHdwI55F6CsxWIPAonPUr
12QBiRWbCOwV4LC91QZws17XmRVsSpuY8jKUaJZCL/oe+o3qh+4udccnbWzjG093/QrhGVGhA/KB
KaAHPH+FsVfi3NVKSpWWO0OvVByIThuPr+93L4zChXUz6YW7S0rwtgT+mRHsTGkFvETq/GLXu8lu
6jAZoIi/PgowBX/O+XVoE3WzhUMiBUk0LpaShuChS9ssjkqpXH8n8snV74ZJT3/iriCfk05Zv2ur
0cTBTOWm/ca1v/O2JDN/gV5lw74N3WIyyndGBnD01JetmD5vzXpxiPN4NN8ZdHzrfeGWdfyRy6rn
7Gct1uUhwShHoKzQzPEdXIHWPnj0wFIUYhWgmm40EMiTuhjmezQ583LE/mNEW+VXfrFf28S1dprs
bfi3WTMOJ7w6S/3BXmzplEHetEOxRx41LscR6471zpn0Mt7HZWpZXywh5uds7isbORL2Wh9bzLSs
u9oU6bxz+xjmq7aYVal2o5qc9a5c9dKOTAXoEtpD1dPaWtJueFrWKjFRpXTD375SQ/+uaXJ6hkYv
ky+zwCV7N2nxmryXs0nCQYWwrt+t7MQrlGzYkTu36+3PrPs2uXNMYQD7Y+UUFtSU1r52YUq/V65R
fxwMnvhdMhtmcXCwiO7uRtda572flQq7FaO0/GiyMIHKd/jml0vQ1ALTHD1f8F8hC3n8MmXT8r+8
lXjoiHUs7XDKdbt8IjoTWmvXmDO6IOU4yRCU8MxItcLaVd1NlslBxMkFacTNVsIZkbtMHYIb3TCq
jwixUv9dipyvohuhC/UIdJm6v5dOaOWPoVUqvdclTqBHi+Qq7ZvhrmhbJHF14rQYjtsFqCJRzqCf
s/P0MM/kdd7R8e1OHfjoV3toiHKuOxvDNcRUooKzYilvt8pZHw95TXbJbsbgSx11a4SLX3W0Tk65
bVXdyW2gae5svGO6sBmVFHdWhmvDLoVBVB/zkmLvJAxdcQJafJYHrt7Ln3GxR+PRVTqiHwGr5Uev
2b0HPmA7/d3a9rXcu/WQYOFj5O2Ed4q5fszi2PFCiL5p9mhNAA4P9jro44mafMyPTo6D0C6FCYNX
0KypxUZ+pbAzWFqrxvhtEarFG6wrhntVqSIOl8qS+EY0xlqF/RiLJBgHM1c75eQ2kg5byClYuwHL
mtZxUhQFbTmWpyEWkwqytjD7O7OHPbUrsFUe9pwp5cJcabUupGiX8OPFlCfTk+srPm8C/06FS+Z5
6t7vncU8EAKbWLimjbPcz+mUTMcmsdFPBLU/GNMH0qI7wonmWBN734Tp9S0m7HR48KfC+5bKXPuE
DZvvh1ncpvVDQsRxHWglfqWBNFFBhcXaM582T7kq9JxJxMGaIEQIpybVu1Bwa4sBgR2VhyROJ0vo
lMgAKFasTAVoyH2CGgFl3teLyD8Zeis+kQ6f5x8SwsT0L/28VuqDznzBXLpwIQM7XaHcoC66ofqO
1nYYdxNUNbGz5hLabuck3jiinrTLpQ9VjFFXkFWGGo+pOXvfbDeem2OmLDKi9ZyO90+ZEu8JbxpJ
Vg9uOFtPpUzL/412q7fHqTeXEqa0Nj1DO86Lp8WFA/feRRMw3w2AHv1nDJD4/tngN8+dmBJ9hy7I
hzauz6VE35Am73O5rtrBx1LtBxHDZfxOJz0y3eesY/VzmfSZYLaa5X4/4RmLbhXh3/AwymWEwg1H
tQnh9ZfTcUspdfZysPU5YJXwCtHipP53tuG4OKI4G/tAboGRd4sbW/IuTl1/OPilB7G0c52k/Etn
o/VCOY+JgXfhimGkmH0dizqAwPXBlY1Tfsw6B4lXs8y98dERc7Iex2TS5oNZGMPXNXbl/D5BTNPt
M60t293EpxxQai56v6+mdlWPWZHESAt7YUIMKxI5aOSJjMLajbOoce2z+8Z64KiNkatUtCUPqT0X
6kSUgtXel2qQc1RhwCXe+2NbWEGfzq7xUIwzMpbB9NUQeWtsLA8U3bb5KzZsQtKVOZlPdtf57pei
9UT9NQbT1D7pZToWUTlq2RCkq7LXY2XUw2O+IsU+ODlC2C8EvQ12F8puscXOiadl5sxXMVpkpgme
f7hHeoiMcJppdxqioApFgteLzdJqTA51izPxoeriYg7VIKTxSLDJuh68uW2bULbJwsRa0SgevXZ0
yLssl8H5xo4lm58r7rTCDRutrFEXtXE9HeiKyc+uWKwlHFsvdk+DoF3A9pCsacQC1z86q9No+1H1
0rjze90VP9AKlf0hzcEgD3QVSt0M5kIk6YdswWMXQntrlzSaLLEelM1NG7s5Lv2YkCXr99RGDj0E
xhKLYmf37JtoBeqme+/Tvx1O0NnN9+hK2vqnpvok3qE24mJLxLn+h/YV1yZZeGtzByGsI29MZrCJ
kdbV9m8rS2i+4b/R9LuSvZmWKcp1e+A9r2b5h9Onm975whN+sPQVgRKiynXS2i1Xivshz5Hx+Qv9
lb3dYH0XYEkq44D+nw0oQiglJaYtVjf0m8X43NpVj/fb0CDmWlfPfUy0wcmjxV3zfL+WlsCcvdKG
dq9xdmpHx1+oa/JGs4Yg4SvNETJF0w75n7zyg8Dmdjl4Ckhz53SpT3DdmrasJKWPRyufxXOfEYzx
wV0KXQuWbDW/ySSR2cdceB3LcsWYhd0Ma7HhRyfw/UoD5kg9fVon4fqffMwdUAvRPTT3XtnTrMBG
Hr81LC+d5rii6vxKGJSFfIofGXPcp65JZmMiDJyhF7FlfNWl+oIPHgQc9t/1AftQS4uWNs/ETqIS
G35nc9Ykod9P9Q80UDHus9CwfioETj9n9Cnrfs03ktDsjgb7cYL6B7mf0ReHDLvw3+SLZmpvIKLJ
n+yU+PKHKqk6g+Jwao0mKGeUGLvt8ke2RL002XOu8qJ/rrHPRBZrTNgyKHxpkD/P5vyBXmOOGmdR
q/i0OAaqiiDlHPtiQ0LvnhQX/m5X0aPNkcb1y2PhprLcj8UyNO/maUrGd67QJnWHbFF7QNFAelvq
yrzkNYv+adBGiw5xjuzn2AxD7IYezAItRJuLGITqkl+ESLz+mGC22HzUiFF2jp6l7F9YmDPbxiGt
0/dx2igS2wQ2ZA9AYdN6T3W89ndtbGTqsfTyvg7xzV7cY6yN+vjTxb3uQ7VuPpXEJTnzsVn1bPpg
TrL66w3eoEe9JfVnMfnW+MuP487Y18S7LJ88/lUXzH2eLF+XSiDtL+c2O3YUp5GOi4Md4kpiz9Ru
OXtlO7ajOshqxaRiMBpAkqCTbU/2T+vhknkyMfWEXNEhawlhS8cctmbcZPtBE+bnxANfPKhaplAH
1s4i5AZTRs8NKmGh4BwtL2fL9kUjQ9NLZPrdTGfP/OSltmyfB8lkiLCTI83I5t+LXTJsng4BHJep
enD6smoxFswrsEkmq/0xsUZXf2yYcN1nL2mNcd/FtbCONbs9NAxnsQ/cCk0sBQpkL/d1hSiVDBsr
m+4Lqy+8B6RCU3O36YnaP6XTxeV+kJ5wmM8lSsnJrfAxLrHVlEfEd1AvSX5QZTCMhlEf4A+7xntD
dCLe11ka4xaIvaI2PrRYvGlFoLSkwqxCJZn4W3pxIQ+VVCvNIYFE8pAjgLCw2s1WVk+ibe6GtJhw
wOrY0ppQ5Sp+HNvO+pR0A4o3u8/U8I7c29qJEkHqb5hoovqK4x4Truz9RjvEMZLIYELr0RznNh7V
+zJN3ApvTBA9fFwmayg/2q5CFxdIR22O7zVyhQe/Kvr142I7kukmlDF9rbQaV8kcXWMaxkm++gFC
u0ILmsYlmCvlKHS23NDkRzvPcR1St0Efjlc/3c0m21Cw6JKyi8PNuRWZs+Gz5xdLH0Cf6yt3S+7L
l733uK5yu4p9HwTSTI6Zj42qko75bjGx3sD74GPTpZhViGoZsJq13hpzQ6sE7j6YCmDKpnC6ADoS
KaemNfs4gjJSBY0nskfUJUTmkZb++Pol+j/s8eJR8W+hYUKHGbOoS7M+4eWz2wk/jnqcbPNAeUr+
TJBhfGoQ5LqBNNriR1Ok6xxUnDFPfpFofrgWIvv1+g954ZWDielgSI69NdwunhlPS62BGCgirGab
QLlFd+CjywPeNv0BufQY+WlF9kM2pDsUn0+vj7796RdvAXYyEAxucSTUXYoZsD3uOFjL5MQKW7uD
7FcXpSUlzdcVX1GMfCpkWbfwi8sxuc7Aid5UPDAUrjj5mpiVxb4bR2jHufG5cXdYPWk9WgtmDlLT
lxuozBU1ifFA1iElkViowb3g9/yDyuhc/1ntzKo6ozOh2631S5ZsqLlSw47YuvgdBfr0PXfkLSOm
K8hzG9nT6exvFoMg4Ocj50RwDQAm4DR5U4RFKpb3iNcxcsba7fvrH/IKvtuGokdBG5VGIA2586EG
esZzPdMBhJG5fEOHXx2m3ukOFUYpx1RyfYMghv/H66O+9Gr5gjRSgd1pJlxM3p5SSXqKNlOiF19L
n/5Snqp7fRx/mQ2XWcSxQeFggfH6qC+8VmQ3IOLkOWFGeQmzDaNWCm5WIupcqe9l3FIHlq4KYlIA
/j9D0UMCF928FC/bxXOOare1ZxG5beztcaGRwYKoGjwhueUeegXqubBJgZN9DcYG2+8FeOgI1yqF
GPHn7ibcqye8381Vq28shpdGAUwGGUfWBg50MU9Eo1U1y4QvBiSyqxGBhXCRbnUUXpiNWxAk7DRy
kbd8nPPZiKNRrgyPBN+sFvkXiTfDk+JNmqfeIjtWzLMHJIODr3H3+sx4YT5uMhWaJh48Hja183H1
tV0h8SX5SSP8DR1pV57yUeGiYlsYYNYy3ydKn5+KVHY31t/1nARb3ng9PspBSPUXrV14C06/gIOc
MLVWYV+k6svI3TsEMLpF8rpmw7DG6Qhh1Qe9c9vazp8yFgtGdqqoT2bnE4tKhGmhfiRqSLLHQusl
qKuUun1K4bnbdzpY8eeFC89w6LxY4tLhmLhEMBE1+fz623/hHRguC5NZxcqEEHP+uxxz61RhKn3q
NcI+6GpNSTDQiuSeS9l4eH2w6ynGRgfbgY7Vxnu4Wi7DbGr004vTOpsYvwxT7wcjXib3CkEipium
llaPbV7Fy405dr2CDJBOBKJ0aGHtXc7tlOty3xObeKrbTmyeHdwLqFrevPEwig9kadAQRoO6Pf4/
h5ZZ5FioeHl5whpBfCnqLN6byzqSuBDf2niuF83G42PRW7zNjdx/PtRAeDCCZEBJu2m1U17n1rHF
aYYdYu3w+8mw4ytRZQNhvHkvYmAgQgLJ6Doxky8GLo0BZXlVnoxcjHtcquagLZf4rX1Hl1FwdYNO
StlBvvj5KO5kY9WBwdAJiwjnt1lhaumZa/ct9kb5VpLnf0MhEN0EX1SwxvlQGvcWFi5DxX5vUNTQ
afC84vfrE397K2clG4Pw52seemFSaC4pdx4OUn3vrXyuovQ+4CJsrDuIC8DCRQElt/Ua+5bk9aUp
z2UAcgy8FTbW7b//MxmHQXeGZS7LU6XW6vs8luu9m2OJ8/YHg8ex9SBp4fuX1RINLb1r6qw8tZPm
Hogi4eqzLPxjoPK2pkJ7+3jMCdiYoFiQiy4X8tJ7rVdlaXXKMlIM17V8Huh1BrKYIl/P/77+cC8s
MghnGnOdQ3HLmj5/hfbojBLTPKaGt6tc1Rwbq/xkpFxzWtOI95PXLqBq3Y1d5IUPB2kbZwDaT+R1
mxcnxeInsi7wTDoVovK+tRObIbNS3SoDrzf+7c6GNgg1DEyPywq704e82FzOTmaBBnYCyz+ktVnc
D+56U9C7HSIX058amZrC2zgs3qWIYl2BdbQlbk8dJjlrUGFaKwPNxjYehN8lpWSmzfBZ68vhAxzM
/sfctZOKtDghsYGdOx92SECWT3WBaViQzYlv3i2jb5b3fTGYxp1nr4JsGapOsSOAohr3biaLeTeu
tBVOnKPtZhLOEjsUXKBdL9DwUV6PnEZblPc0Svkz9XyZYzbLBwkLuCLLHlwB08rC7Jrk1NQycUPa
gxURhZmeLnusKLhn42SMBSBoelzcCZgnemij7PXgeK4UFFhF9c09QuDmxj34hRnisztoXLhx4cXN
9Xxext5gMUfy+mTTp/mG85/6SFzNrbTS/27TF1+N/j59941xhEfFtjz+2UF0Zp5XjrI+4UJltvd4
Nnj+V+JK6M4WK1B7oBmYjp5oCNKmk2k3ywcjM5Nqh959yXaNM5l/8KTs56MX920HPruodL8mbfVT
oKS1oy6H0v9dTloqwxEANoleX78vTHHk/qh3tlMEgtvF+q3wII3B3uqTEIX4VjIHJzhtmr5fHGG/
2eoCER/XKtgp/E064sWRRZiVs+jcVk8EMI53UuXJPnPN9kBHTNx4ruvvz3aEVzB3N66NsOjOP4w7
4OVjAsSxQ6yOucfDdzSxI6rm9PD6C7w+tkCWQHcYjAvqFc3Dzf1c9zK2opW6WIZtWRKLkJlmUMRE
NYF90sB4fcTrT8b2Tj1OYfPfUXlRjjZYBPbF4pSnhnUW4tDUsOxopBEXroevD3W9u2/UbOhnED/g
7l2+Rcxhqz62luqkd1W/M5Z3dVuHhO0ADm5wMlGk1WYDGt/Y3l96p/6mi9MgOVGTbm/gn1VVktaS
kARSnZKsyIN08naZU1qh3llfJ/b5G+flC1PFgH6PFbnLBRJ++flo9cYorjOvOlEqpLtqMNN7Ky3f
LPsAfHScbQiqbAQ6FwttxYxLx3+sPWGeQ/6U8X+cncdu3Ejbto+IAHPYspNIyXKU7Xc2hGc8wxyK
mTz6/yr9Gze7IUIfvJgBDLi6ihWecAeqrcBbUE7lc+58tTsTkjLZEoIOL4/s+3pCwxgjgawMTTiW
8/wpdbz4IcqxWHl7b9z5SOAf+deBo+FxvQVWuch+Qy8rm7Brzr02smhVNvnmTFvHUHY2xJ0Z8cqr
jsQ5SZjdJmuYE0K1Gpm9MKYadBbgLc7JUixf357RbeolqVOkXCwbAdSWjTEZvKtRZrNuCxkuoX1O
K0sr4L5ZNU5nszo1hxy/onVnJe8caIj/vIPAB2G0bHFwnSOGCt3YJmyLVj3PwIJ9q1S8I6YC7wad
81RBOwLNIrNLEO7XW8PI1Hhwu6gOk2xaj40l+mMmxr1g5s6EOLcEvCSTFGG31dc1AW6xtnoTrj0Y
pDIW7tcSAP3FGDL73VkQD68Guo/EHD7Q1mt9RIAX75FGhIhadyciGu9Qisw8LBrWim9vjzubEJV7
igCI5CCwta2ZSQz1kI21CA0kDU0Q7p7inRZDDHtVpnsD8ThKeS1cOdBAuf5I85yOGYLlIsQBMkPq
YoImpih7mfi9UTxQzLxbMOCB4l6PUhSLOXo92nEowaofE2XVXXQdgbTtLNvtPQE/EJIl+ER5J235
PXVXItw660PoRVnsPBjzgtJzqvbxdFoUD2W9dHHEXlhzOzmCPl4QXB+QMiLtup4c9p10V5d6CLvO
K8KRWIFGT12n+U6YcbvTpTMrhj5k4EDbt0e3dfu2K2d1CBHEFmeK9IMPp6w7QB7fqw7fmxLxse14
/AEXIX/KH49ip9sDlXB7AOSQZOfR0Ge0VpQ97svdCdnyvYcswkO1WTjYaA7wx3gMC20qPygOSAMU
Zy0DJwIFbvfbJ+r2wiWHs6T1Eu4RKPFsbqPRsLKuBUwUjnZX5ccpnjznbHQKyYPlFEMaUn7XvctS
lPGn949MZgDznm4gj6TctH8s5mra2NCIVXnIhVHZhwr92epi1h44lmUB6/TU9vjAHXV7Hqvz20Pf
xlSyjMKGo7mA0stWxUEz+8R107wNEJ5ofacy1hctsRDSXdX4YaVB/6m1jfYA3i/aWe7bHcTLiSwh
B8OEBrdlsbSG6MRc5l0wKMK8ZE3Hy6ane7jn2/POmnJzySdN5uibe2WetaYH2dkFuZp+HbMS39qy
+ekm9b+21UUPby/m7XaFUSJBqNKnntrRZjAtNYEzqTaqQG2K9PYaL+ecvAIVD20P5/9KNrvO9eRY
EhdPPRHG1mbPxKleRaaZINEj4s45igRMyBFV6EE9zk1q5hLqCWZAQnrWI0aM6hMNiHH4Kv3/sP8E
Qqj1vpnMRoR35tz3CGgDrTunykSDdIwN6Z05iRFcVubEv95ep9cLb/vjwQ9QUCZFoZa9OddTrGeT
Jpom6IpsTcCatqXxyTQQUDgVReU2qU+5vUgO01wXThjB/MwORWeM3TEVcw6sOhsJvNdm6cYzPtRx
fMp7qiaFP8el5j42amuYzecS5Wn9h5mAdLgorZv9bfF1Vj9PuD1xOiEDP2ZFomk+SKfMegYIgY3j
RDW7+KxjNDEeY7i9SIqBd8sw/oiL5ufb63BvvxDkW3xIlR7b1kWpGysVcImZw1QD5qIuxQ+iBct3
mub9MZAj62/YdxP1U6TaPOJo5qbGBMA5GGXxpp/M8YLB8IQlZrye3p7U7bl2UC9ALg0xTua2ramL
zvN426IqqHmIP4AOKo+F7hTvvj0I6WRLH2E78qUt8ZpkpWscF9/lYVaLI1qj0YPelNpO7fzOB4LC
Stee8iXpy1aUrVQAV1nJIAJhJcXPVtPX7IiGe36x9LoudgLvOwtHR1J2WWRDAnWx61dgXLXKWLRE
IGXq/pQQymDkld/5Orf3IYwn+caQUtDb3dbpQZHXFqiTNsBGaXpA2HZdkenu+jRQ49z8HdnKIHZo
fbeLiDAljwtRMZHxDeEOhiRC0A1PTFJkybe5NScEKhVvwMibyHLa+WR3JihfFTQ7kAokI9zsdGMS
gthRKsGBKhn93LJFC24QBfVzvJiJCfZ8oZX99p6/N0WXFjkgD4KiG5K1riye6LGmCZqqaT5B3Bi/
FLUrnjL8O3ZihdtdAqmONwbeCxVuro3rXVKYZYO3x9oHJkbZmt+WuQtFrm2X/Pz2nG4HwkURYjXA
CtSobmBCiobJW4l3K5yHXvNnIwd9GhvNu/cjo6BIiM4F6CBz20t2y5gCs2X2AXYxv2JLXLRyfp6a
Hr7NoL6/UC/jYoJwKh6ErttLQ2CXq1qJ0sMl64ufA9jqE9jgaSdxv90MjEKTmoY8Mo7UGK+/EPpO
QFJVMQRTNVeP6KE5vhvbs4Qk7uXqd74RhVLmRBzOad52qRwV4x/qBFMwNblyAJ6BybcE4797J9AF
50IHOEE9YguempWK3odJfR+9M2xT8Ar9qGjruhM83cxFtvPk5YTUifxEm2XLoDI5YwJ4vcYT4LlX
pZd9V7s7l9HN9QAxlUMDTIg2hSSYXn8cs0i9VB+mKcgNh/rJoKknPMZwMFGK9DJhRu+/vXZ3x0N3
gZSCDpixja9VFVEvA7WYAPsx7wsV9ulUT3Pze9ST/KJoEayZtwe8CeiZIIIZkrAmA0Rnc/+1SoFD
gWdMgSUW85TGycO8pj/nSbuQgn7UIv1pLc298OL+oJwsna0oB79eVfTmhdqsNt9OVX96znqgwdj6
XYMpTJKkle/03cepnHbCSE3O5SqMlHOlaED2AHqISOB6WEzTsk5v6zloY8D7o6Ye1xFsZ1fq+WPU
K8oXTFHGb3NVpSA7y9b8YgvT/D1H1svba36TOfI7yBr/f4VfSj1f/44iWwTYbHsO4sq0EdgdRPlZ
ob0cH/pIqyTFqVI+Q8sl+3h74Hu7C3GPV2I+RUJnc2a0eaA8pHtzMAzjghOX/bcAfNviLun3dfzX
24Pd3GvM0iN2pObE/Unidj1Lau72NKRIOyaU4T8OOEuA61fsn1Fk/X73SOSiAKhgrHLvbPVjp6jH
83BF+XPGtyHESwcq26AVwTzq9untoW5vHUZCIYW3B6Fk6k/Xk1qRiy2aHPK8B7D9hzM4+a+8FdbO
DXpn6eiiUpLjipYKwpulSzQdY48qUwPsUrNPVVM4j2WpRJ/0sSt34oPboXQyT7C2UGTpo22rnSSe
hVF16hy4mTOdsqidjrMOwyhJ63czpinevgrYkE/wgG+zOMrTmjPDHwrqUYxfnSIafxDqpTsB3e3h
4jHlG1GbQZeQgvv1F2omNU1FHi+BtorloAs3e4lTKfs2GspZG1JQ3ECgdh6je6sI1vNVeQht8K01
A3w+d5nNcgnSGPCjBxPp+8iq+0odry/v3YF0BBFelB198E7b4k+cL22nwYELUlrgD0UPZhaB8Pn4
9ih3J+QSLEgtdSQwNquoDa9iPdoSIP/8bUH+7wSqDdIrTiE7I92eKBCPqKQCTyPO5ma+/l6pXjhO
shhLkM/tivOWF/lGDyvs7fnc3nwECaDzMGElxr8B/a44yM62V60BLe+vdd8EPZ1Pv1rEfw1ahv+X
wTi6EvXLtLa89rbQajeCmBZ4g7sgduGszjcTCDB8J7iioUewp+90Eu7Oj6dUxiqv7vPXqyjZlHY1
Tmswu1D8Do3dzgehQnURnt4B5aqWnTnebhBTo5kFZJyPxj7ZfDZE8N1lAe0RuFHVBho64efB8zAd
a71lB8B1dygwYgCrULOk2H89t6nDf9VdFyuQNP4Lmct/GAnOJ26odmdSt3uRSaH24kjOg2xiXI/U
1UsUuQIZR91R0nNaDSbaTVRY396Ld+Yj4QOyTkCrDm2j61HSpRq1waxdElxcj8ayVX6ZJbwjjC6t
H28PdbstWDSyP/BGLl2zrbZRXgydVVao2zWmBRZtKCGOF4YRnzRco3Cm9JSXtwe8s4KIRkh/YwTR
aDlvIozWWD1sGkw7WJXM+RCvYBj61Zx2dvu9UVwuDW535/V7Xa+g1UItxETKCYzerbhlvar6S83z
YudWvzMMxVK56eTa0Ve9HiZt3Zxo1HSDpUjjkzIUGB7Ti37/ppMXrRRdo2IEOuJ6lKzyehws8yjQ
Uszr81J4p4EQbmfT3ZkL96v01qGAzjibD1NXWiI98VxSvyX5bZWr+1HN43znqN4fhc2tc+/xbGwO
kMiSVuut3MUCeek/OEXtHWN0sHc+/50DJEMI8CMkzpTZNuXgeM56B06mG6gIqCGHJ7QPCJJibjrn
e8Kurw/ddc5AeY1nkLKDSnC5lRWyq6xR4hJhCI1MKO6eEL/0e+EAIQGvPbja98KBFF36Kt64Y1Yf
WZcDeg9YdGQIcC5fE9ztlOX74n5Tl+5QJh96Bf6HXX5LlB+RyB4cD+M6Ycx/tcrvt4/i7dkncJSX
JhUE0tftKzQ4cTbgrBDxLUBSGkWThlOjxwejMdECj8Y9T4Xbb8947K3XahrHfxMykKYq45LBIKoN
d8byqKqPdKb2QD1yn15/D0D2FAapK1BBo2R8fVqweemh76xIBXbNGBCR0XFI4bX7MJ29T2DP8tDo
W/GEIV71gyxr2lGLu7OqjMxhpfQq2VmbHQ7stbaxAohDugtJgL4GRsVYLx6J11KepGxP5/eWEkfV
2mL/wdiQjZutYLTapbqDJlwc5m6yzP9pLnbET3EFKvZgYbQ4XHKJWHhYeWmU4wJT87dllRLYkpiF
e3r3lgIWLuvAZI+8/ZvJp0MGx7oukhA3VPU4mpMeapkCawSlWXwQvePbw8kds/nWXIl0Gum/03je
QglaFPLo3CRtAOc+PfVaawbzPOmPnsjEA8DQ7MG11+n724PefmD0zKHekazQAKEsfL3BMBl0st72
+gAH0pZjnyJGDBHRSZ0AWy2U7PJ67fYa19zEN3MlBzMkR0Yi1m6MkqJEaiPTRQ3ibnCVQ4pY9nho
227qTq9khKdxrNcXVzOEcygnVWQ/V68f7JMNT/BjP1K3Rg1KxTu0SjBayLmPkigvuYGAuVC8auAe
5ykq1QeodqX1kq5NVPtDTMDzrOmj0fr2AG8oEN1g5p/bpaiVn5VC64Je9mwN0n+7xpUNY/P2OFnp
UP9TzEPs0AxIupiMrhnK+phEsGq/Ljo+37ikKtRjnaIby5M6ucmArSxK3GcL9tSLMvVu+9NKkzw/
4UTgeCdbDKp7sWep5IGcQPu7hb6bnkUMYfExj8Yx42c6MMnU0XOge0Wzjhujof2ADoJdIoo3w5c0
n4YBo8K6wzV3zAotP4DvWeuLnvaq+j/F1CblQWvWtUPSVGnG77pJppj7UVx46qnpolz7kU2eOz8n
gjziN5bOOfIBZbzM+X+TEbXJk96hFPMYrwOyqIVWtNNBT21kOtKxiL9neZZol7xcy+TgFgJ4EpUc
O1cfE7V26ZjO2ZLNjJ2j4OScZrdIjbOTO04TDKMzJ19ztY7jBKNUN8ezAFvUFjI5wZMP9k6bPnpe
oXMUvDkXh3lMYRC2VHP1i5c1jvPAtPPhYPRq2nyK1j7Xpcxo1f0YRKF4SFHoa/OAX1D0r1D6tfwB
ZT/+10aTJDmlKLjHH5pGc6PmYFQRXO+pKyD2F0ONlkVHoQppqKHuhD+mg6WeIprBmFLXvWGiiNKp
6ktHkNt/A04Sa18XasvpF9DC/RgY1tIhrITYNf7jQ40ETJKVznBKwYaKT2ORj3+tBhrSH3jDRu+Q
oAoUHzO18FYauhNaV9jlRu1xKBDjOHVWlaUXjDaH+XFBm8BC96FamjOfmj1m6Nx9D8Zat/axzWc7
CXMny6ezyto7uH0rpfMXrWwv/lfM2pAdtcnyBPSWooUDWqll/VF0aVIfV3cS5YNonC5/UhNV/x/2
9nb+3Op4Mwd1PwvYI12CE/eQII78LBIBbx+5mKI/1JGifRnNxW2f0gzlkUMx6aP1rPPZaQP2qDE8
OXpmf0AfCtdpgYln9xTT+9TOSAiOzpcFGl7ykmL/XnxMPUAuR7BBov8p4qV8RoEdsZKSheovtaPF
SpiMGVxvVFVs7Xvltu5fOXIjaCqXSJw9KyowiXNCY2S55K29oKmiu5Gu+lVmlNPJMHk9tWDAWNR4
aYc2Sb9NlrJoH62oQYQ0hwWIB2uDUF+q+HgiLTpepFjRnGcPx3SfspSIwtlBNOqwpmhlf6iVSfxI
qVFFhh8ZZfahybXuaZ7qEYHwEo/ei9P2hqX4LlS/n7Tyo7mGQ1J4Y+EjWcaVd0RfKYm/kIDFKR7A
ad54RzNWnO7c4a7a1dKxVGHWSpxHZwOUmfq8FNzOfhSVQxQs1MZ/gJZ3U2SpPOs7gTYq/wAeJ3SH
klG3D/CMFeqciXC940y9UhxnBSkttFDKduE45sOMLYpXo8jmLLiEafjeYgjtWpht92JyAhebXu9x
UpPmXyNhmz/mqI/VvwQlPDdQDNxYf1pLnv3WEzPNfsL7idrHTpvHf2DEufgmIxzl+ZPaqO5BcePR
PK5WvLiXkUdfCdMZG6Nn1ZtjI0gE3/aLNeJ3cFEywyn9SotF8iOeLSpzeH6287FFE0MglGP0ZqDm
uN0DtXOq8oPKg7ngBTJZKySWPkUTNan76TA1cbMenWF2zY/Jmk7/gKEcf4xT36nPY+nmLlJsSDT6
VVot439vP6l3YhjU72VpmU0LaGgLPhQZ2zypVwPWfKae4GPNR2U1qw94AyWBgbrqBQ0pE3+hsf0w
mgLpFxeJtrd/xCsS+jqagE5hganncqEWtI3kQdG1ok5MI8j7GO/IeY3z8kQ8A3dqGvEXXvic9qMY
Oug/U0kG9c3QhNN810pl+cRlVIljla4DEh/G2mIJj6N4jhu30J0qS07YRReG43MwqyF03W5ARgIk
TPdbzzmr01y5wznqulE5gaSZMeKGvGWe2QHe90UYLY+6kwHm8ueh6+tDMyDddm5hNegVylb00Vpf
n02cvn07Hp1/ykmL1o8mrfnpvSGe1GOE4wjg+9UHcBPiKYjmpetYpWGF5LhxUHj+W5/zm7iXpW9Q
PhvsuVCDt7/NTerAoJKgBySbRJj2zHXMFQOvW1FhSsMu1sbTquDhXNfcXP+HUUDNwdGDzk2V+HoU
0SzVujpGGjpFMj25LaXM3OqsnbncBK2gMcgWZW8AqBWpwvUo04jZoOnUJoGcbhEBwIHBKlovnqxM
6UKCVi9gr+/5Ht2uoBxVAgKxEKDpukmJR4+6BFpdZiAQgqtRD8JrxYdoMe+UEe7NDoYjkg20KOmA
yL//A3qYG5SM8GSxAoAgw3jiPR3SLyPOx8ZBb+oFfI1R9OPjKAyl38kGbgJzhBRQj2SK5F0cv80U
LYFKGbsRKZg1/Wcop6e2Hf/2cue/JIn2fA/vjyXLMjC8kACRf//HNEW1WM1A8zlo4a0hohRF3SVd
VQ8HCgMFACrVP9+7N5kcAmqSW0Hrdwu4QhRusXSFyU1l3xw86XeO9KDYuQPNO9tEciqwjeIulASz
63lNbepEdaV7QW3D7D1B+DJ1v9IBlh0sC7G6w4IuY/toobZZHN26W3nTiwVKHqZayqNIUz156FIr
No9JkVgp9DkPR/KTtYp5PEZOWy2Ppi1SJK4yZ3QDS3qg2Qc9KhFUU4rOTb/3HE37rCNV+YL42wTt
V4279UC0YnQvGrJa/YuXznF0aWgRD5jKj3EXWHWe9sgb2k5+LMGWEjGT+KFDgwMO0oht7KoHIFdl
z+8plCVstBXSbTELpXmwojRbT2jnRT8aWylG3xu8OX1vDQ+8lwSKABYAAANy6XpdsyQxsYZXkQ9F
9Cg92OjDweZHcnMHjnD7/RiH2oMsFwJO3aJ54lnTB6Gjrq7ZXRZ4vVU8orhW720Tfu3VSylnAxiA
sidxEKrx17MxSAEgICA4hETr/FAkbnowjWHvPMuX5GYUJIZlHZcC29YaWLRtQs7PXgSRVP0QiPSe
zDTqP9eGl+zcybfLJuMOyU2lmiuBpNcTmlmzHvW2JGyMqnjR9VHMZydFhXfn8ZSf+XpKUFB11IvQ
QVFBd8nf8ce1sZjToNeTkoUrXRr8EjXIFkfCRmjEXWuui9/CdcMly1EG2y/yst/hjcoPcz3+K2Vf
AhDZHLQJr8c3LNy+q5aSH66A8wHlXPSOnfTBNYYXtxj33tPbD4j7MRUSlaiKSsm2PA4ptKuGCgmf
SIhfmlpM5wqWkL9aoNHfeztKl0hCEtruUoxq83LbMRbBdHKJ8ouUUltZ/mtV07thS/zLMG4p9tOf
AMi2eV8cu071NlUUinopac04E0CL8d30NkZ5rSbjsmJTSNvcFEPmuMIpljiMq7n4GzhBHc5Wsadx
dLvhKfZTDHI8dKgpgWxGycBZkLA7cajmBXXqqo68IOnsPSfNOztA6pNzHdFeIqTeDBMv7dDlS5mE
SpWYn63VMALMtubQHVP9+PYWuDcUSlxUXqkGSmDE9dbO+mJYq85NQuRFp4NKi/2MkG32jORMs7Pb
Xjfu9TFyJXPelAcZYtQrjuiPY9waHTqOGqzYKavN8Th4ZjP6bdVw5RbWQHEbuHJb/GorLdNsX9NQ
ZPTnooc4aCULar6r5SbFUw/qoHgUa5xqZ3ut4JpXeMDogTHlY7JTlb7zvfm5nEbUx7nmtrkNQOO6
7xstCweTGuKDRl3aeBjWlrTz7c9wO5CMUgA46MBseIk2X9w2y7Vt87gIW7eryRHK/JPlpXsGVrf3
mFx+Om6kITRetvlAnpu4bqDFEA6FGj8jGCn9krsRYVsNZi0appHYubnvzQs0IVIa4GRplmwOv4mJ
aoaFKqTdYUWWCwne9JRGmfn+S8YDeylxxmxi0O6b9WszvGeN1IHZT30+pPoXQCsQO8/A7VmhLwJ9
RYaUOsJVm/e79YSj1eZQh/pMcn1o3TlD8mvQh88q+Nk9nzZ58q5Pi1RV4Y4hdHVob+nXJzN31mVI
e7jBbr2Yzw1shJVK+aCUqIW0CC5qoKmLv5OprGbQfTOlKO5ztA3evTFlwkWOgJ20hDRd/wpHiTpy
Bgr2TmfHvrUWyhMam8q3d4/CSwQ6ALyUjKLlyv9xM8x1KsrItqJAxLn2AdJJ7+MsUO58PxmF/7mi
steIJA3EdR4k4AibFY3cRi2jCQY5whaDuHjwqpaHuFTH3Edxdp0eEhdZVL+2Irx6356gXKbN0HLn
UKghO4DKsNk6qh072KY5UGydzEUmdtaouWv61KPG7yStn/BYaf6UDipBNv3WneG3x5CZW5CxoQhS
CoDAt8lPZncal7Is67Ava+XQ69N80NUl3ulS31lfbjBVXiyvOD75K/74iiTHMVYqax0Wi9b8D4Xk
qjpUfTeeZos0Bn1n7bBkqf2/9y4tqGeJHSQ246rZilXMC0LTmla1IVTzf7N2ab5oZTmfVNkFjlYn
uwAOmg59Z7tf3x74dlHRkARFyJZC44Pe1vV0JxVDB9Qz2jA1PFx/IA4+i77Wdzbt9s6W06JJh7mh
LEOQM1+P0ijz6lRm04U4ufVB4tKYG3ptOmd6MR0W08gu752VQbvMI54HAYKAz2ZWQ4F8GcjwKuxU
yutWP4KYpxy7M6vb8wABFy6UDD+Z2RacgUa16yaqK8K466Pe1y2KuAdh23N9dArtMKoP6bq0bdAO
6p6T1usrd30WJf+cZiApJdCprahO01jZgABIG0bDqsdP/N/fTlzEZ1MKyh81cNmIgHVCFnfbSu98
O/eW5iHr49kOs7Xp8wOJsab7QDHwpWCGJECZB8HvpCzump09exmKD6usQsc+/M0xOZcDKjfPWtos
/639Yv5D9D/WFPDdDJ3fOJqzoDUKyzmolkIhFwHYtju12I4WUMm1NLpEsxiwboh79aWnRk5xvSnR
VgKr2c8+otX1dFBUN4r9GWti5zBFpWE/LlHhRR/WqberMzfqYh06a1oKn0sq6x6GrLc0VOArHWVn
eN/ttxk1bu/ZizDf8dNBp7PXt+l/hjE7yb+1sfbrd0Mxk+wB3FgjaNbhRYliWjJ+bUqjrcJZQRT+
WMaNZz5O9axGR0PEcxSo5oiBgIvX9PhEK8J4mSOPdatLKhRHpBcMOhlKgRKs0tjWT5CuVRfOXTX+
NDuj+a0LNbWOLfLV5SHvlmV5TAoXLHdmkeaGFVC698oq8gLh10R4ikMPEK/tW2TXnRdrkaDaXHhL
mOdY8tpdr72ItVcDvAbqT6IFQuFT8t4z7tkGGNRopOUlY8qDAab3+qznTs31PSxtSFibuaxZu/zS
G7sRPA3eMq57RJzbu4VICZE4Krc05okLr8frXTq7diS6UKBFZl+aSbHaJ2Mt7fyQCmF/Tap86Hcq
nXfmiLAAYoI8gtLeczPHGKwUTnYr5HiNpwjZxtZXDLK13Fjfq7HGcjI7EIcaVxpEoM2jq0f1woMO
Ob6weB9kP0w8CKSUftSN1+DC4OXD+e3L886CorJsAddBGFIi568XtITeuq7U2sNEBYgIUhTK3cFK
2so4RbHZeTy9tbWnAXBnRV+ValhPxHEgpF0PutBI1ZPOGcPMxcbdTzU1Oql9j4RSDsluJyO6naH9
+hixXaRT8VbgxaoSlzRunkLi3uIzaTCG5DAfLnDhpk9Dnu1FLnfGk1pNED8RcWVtN/FnlM+IoOn6
Go6mLmI/LTHy8QcVzrq/JuVI06groz286u2K4osJr48/xKSwuq5XlC6igvPPqIaTZdfPxVwVl8qO
k18tt/RO4ndvKJIytJsA48C62jzveqf3JuYMeoiefPpXrXQzguo08MPWqoadgOV2LEeyZ6VKCd1C
sO7X00qENg7UaIxwNaYhIKzRHpMRK6fJQWrsvQeBcIXgh4IP0RGKL9dDmWJBYSRNbGRRioi0YVie
qlbPv6x6n5yQsevfPR5IUm4yKWAgNRs3eWa9JOiYm4odYmuS+UqC0EaZ6+dG17+AY+l27rBXbcvr
EELGDuREFOkkiW2TSQzWlGgKEJUwG9HeO6ArMBaHImoK5Us0FtEMJijqVOrVOYXxWYvRiZ5Ns44v
ioqL3vdkVuv5TO3X+fvtZZfLuvldOso60BcoVtOu2mxcSnC5NlSoDsw9tgQlDjVnXXHinWo57Zrb
cSjL0xSjPgkTaSvwiMJCx1vVJ+zaBHRTLcUIH2xsEIyvg8g6Wpttb+PcUeEA3l+WCNDVsYNqt9Dl
sEXza3KMYj3lTTM4R8QTDPVz37sYJSaVO32r18LVX3I3L4wje0vg/qJqs3We7MKlzUuHQjnQP7Kb
x2aoIigNc1qJv/qpU5sPhZFE8Zk7Kq+Psd67n/AEzrxTJI2SXmw60U90hbk7dNTKVXwbECd/or9S
Y9WGQN/0mHumKB4JUOqwBspFP5nAXzngR+W+lM40/01yBpZmaWjnH3PdnUyfpmhqH8BmxIaPGQku
Hu1sWL+7IhLuA8jZEuxUtU44Q8Qt9NPWLZT1mGDXWfwuTAwmfufxuA7BmBh5dKQxbphhGQEGPK9D
wh2uDlm5/ls3+Bl9hMEItDhBrrE8G2ApxN9dkZTpZVDLkncm4nJG2z7CnKunIJ/y5EHOGYMCrneM
y7veZFPsI0hW9A8k9WZzzLTS/OjU2dB/nFLP/mE4Vbuc8RqnkZ8jSqCcrdlDeCUBy+EiVdBE9CBt
J4qOrVEmn7HBq7xH0Du48ogWDWycjeKZ/Gt1vlOBKppDQajTnUg+nTJworwzcSKcanGKhklTn/pC
jawT/GagZwkKFDA7HFFik+l0hoNWpEj66Fx5aveMjR/yg0DXFO08wtb6B41TZToIIlr1iY67FUMd
9XDvqroFpxzVVdb1pCT0yY7SGeRvaxKauKh6Ib4v2O14YUkd8qeX5KYg98/05GKUXqGdbCyo2pd1
hna0c2heU5rN2QS+L6usNjgJjs31lRhrc61rKylPlhooypR6Wv9KNek+biF//Ht2UVg+xTh//KMn
2fhopHxegUuLfVxiuj0Hw8pr9zwOqvfFzI04ozFMWHwwC1P77gwK5egmQg8lcKuJw4JUTR9dvE5b
3iv5QA0ILAEhI6poFNy2RURn6dfYsuo6NNKyBKxUtR9tTKh2EsQ7NwzNVEvSBKhZgBW/Xi2ti8bc
buMm7E1QwPbaJqeoEe3FqHZpRfeGYkIyiZe1kW2GXZROAlV3aUJrmSqsqZz505pr2m9Psd2dCsmd
+9l51bsiQJSlvc39LLKWeMP2RNh6k/kBTRLt3E218/DeV4D2BCJ86OJBxuWhvV477rERM8BChKYT
VU+zW5eXlFj13ZGLHIXPQ7wra2pyWf+s9iim1S1GJsJmTpePcdwqwCoLMIRoxR7fPyGDypKsYXEv
GZtlK+NesfQkacNm0MqTW9rdkZBwLxS7/Th0MEn5DAhm1Dq3nr2eglJQrs0iXOfa4dWm1zJGZrIT
O9wGtIziukRiBqLnwGaul02hAGm2XUrViMblE4rFy2XRIE4urT4+JtR0L+9fO84pNX+6Cvx3M15k
gaoAQteGmY3vVlHHxqlRx3ZnVvfWzkSo2LBUSULdbux+KaoB1ID8Qml2EkMJyrNx9jBAtydVGg6g
Ec+2U0kG5K/4Y8vxlABdL7OWt3mwj6ozeA+Vp42HYa2jnQndFqgYioop1wLFU+6g66GM3iD6SSc+
E3itQzkmP9wxu6yTZvjqqs6EJJWB/Zr25e2vdW+GSDBSn5IUfjTkroftCzuvIltvqYtl2QGRUxWH
SrxZCWv3NuK9oWhska4ynCT2Xg+lDOuIjwBuppZi4YiGiDPtoaNTztPx7Tnd2/HyXpUZFSx4a3NR
2F6imPNUtiHe1x8ctKwA46UDIpplyY0R7aXDN21GkkWeDjR+4a1LVeHN9Vf2mZJ2KuNNcZ49aWlf
fIxdZ3hQPDyCzaXyjsVAmKmQNf+YgOU/T0mN3yYOtT+juC/PA7iGQ2xAgPNEPvhWFCs7F/SrZ/F1
LEC7CnFKGaeDGNqC2eZu1gslw5swKvt6PXtWTkzq5aqXHkgTK8DqaptFZ0uAZvdd0SbKsW0t7yXp
puWXu+b25CeK01p+Npn1dKL8bc++E3tcjKluIZZVMRHb77R1mv0ZSnzv2/hGfk57MtijM2VWhupP
Xyc7n1rume28PFn+BwZI8Xjr1Ux4GPUqYNpQoOd0cJNpOPUlpozv3lASbIWKEfKe7KlNTSBNXMWp
rboLl0jvj0aVpF8EUjyYNrT1/5A5JYV+/4BcOC5j4hhBYef6qADmXa1udrswxsEBeDHGk1kzm591
3Lz/1bIo2okVb46m9mowBO2Yu5Rbe3NnC7JKIEnLGFouxHff0Buu7rXFjvJgj47x9e3ZvYp6Xn01
RpH1P7T5XhlYmwNa111kC5xyUeDWWvVZ0H6e4BKI0gPfZVaN5ifToruHFD65c+ptYZV/Y/1Yo9Ee
LbYW8KjOzuPSu5l2EkmW2z/HGhE3f6lFiZZxZ7e4IgnNidZj3UejF65JhDEdqYCd6qAoQPKLx7Er
Zri6PbrZH7RWmchn4knDNHFIBu/SlKX2/zg7sx25ba5dX5EAzcOpamz1YLdn+0RInFizRImar/5/
1BvYSKkKJfSHBHGOzKJILi6u9Q7dA3lxG+/lFHlU1idgwurHcRSh/B0rPBn/KTGV9L6WRsVjyFTR
IX7SYzvrXoemdf6xtKj8RUl+6X8Bk0dtLsmz7mfKvYmffW1knp9jtRseUjt3XkYQKvlnIzHTv6EA
uF/MhRT00Ztmy3rq5jYfn8RI2fG90R+uDdgVGq7AqTlHy/H6z/02wl8B99NrQQ1W4OB5be/nCVg+
9Pi3OGDXW4yh0PxFMOVNZ3O1pSFNuRgM21pQpHn6pS4VuaeEB8ugM9J8I+u9ugCWUjoZImpP8Bd5
/VxOKxonzKnLVguU0bT+eEMbQ/FsXfMzGofxqdSEubWj12GI+LMA0pG+W7R51+IbitkqoOtmI0gI
H/VhnGaZHOZZph9lXGjvFbAn2pGKQCPkUUenfl17KhO2Rl1JK8iSSN2jFur6jdrHvqGOf98/qWDr
rmfGh8S/xuWGQwV4FfrcePQ8BKHngAxSif/S29HrX211GuYDRTE4GeHUG/FOam0tPzfQbb7PCHz2
QZHAD9oNbHD4D1S1MCrtEu9JlmZPtaB0pWhedJBanutLpeznjxp8ltmPkAQpXzG3TKpdOdb2U039
PgONj/bgftaG1PYVR5sgbM4ZVIlsaDEIihJkE3xhRmKElpJH6RHgy5TtJR+lPBJiJv3TPFWxs3e1
yXVfO7MWqDdkrWXAVyhcYPp9jjFsywmTT/xfmR9HxR7HV2J+OO/6zoIbpNaNDH/Ghhv/QpmQ9lUU
z1Z6DL1+UE86Aur2r0JNPAMwiFcpn/A9dK2DgtlrdLSsGegqVpSZt6vp2OMdPOMn/1Tlrv1X0XdF
uBuG0cv8dB6hJVg8tP+oLW094kTZ2idcgsph7yVWoj1oRtS3QAmmlByigAKg7VOnyFOc09oFrJoI
XQn/heSgmX5SWaO9lyUaV8fCSJME++sp/oIxOmbK8Nu8P/UwK/NzXon8RaAq+oksBj/gYp7y+JB3
ivOrp/oH/S9ErsQfrJ7XSdcuHaokTtzf2axO1E66dE78eVKFfpRsfax7QyX+jS5WWPg12CPcrKsk
0X5GytBXBz3OO/uUNt3s7rw2UeNd5eY5ZGxsR2Bbj7b6nfSj9T7kOqKfz8PUZdXRzdMufXDRB8qP
aozOO5bxPBQHX+81aX+wYj1uD6ZSeng2JzypYHpOKbSQ+8dhjZBZDh4NPv4BUEa/bF0jgGAuoCDa
PDqEN3ORuC0Gw0bsqmAA8tKm0cPbZ8K1otWT02jgwrDr66nZwh6+vT8vL1Ca5RQCUU6jOMKtfRng
YL7RVYJSGWhWZ7ivmKrH3jmbySV2Zmeo4qSA/9AeXdEnFclngwUnFRSrR2A7itJDm5Zj/wHndbc4
5VYZFqdaUTFVXiRpmj1NOCv2e10IJLW8UvlZhGIyKHr2mXcUmL72u9xti+9J1/ffuZxxPXM6WZj7
vvSycaf2iqq/1pWo9de2yIy/7Ah146MyxaW1q3IxtGdOrZE8m4LrByP7SU6q35ZlB+q60up0I7e5
XjSaqqpOAwJCCn+uLh636FEpanK8iqvMyfzJKjPns0fTMXwYIVfM2OrQ8d4nhapkmKY3CMr4XVdY
7Y/7m+cqVeV6hfUN0AG8HcSOVY4l4OlFidl6wYhjwa6lzkVH19ySc1n+lsudQXb/xrVGTw8qzurq
Gz1c6SqpeEGf9fp0BD6KU+SsYnHrSit7MszSKA5RH0pnI2W9/sw8IUlYSesWnveaGlbS/B+bUs0e
m7rv6conx1ZzJOTa9oFBZ8zVZbmv1ORkifb7/S/71sK9nPQyNjUzMnR3AY9dHgcvHt0OcGH2qHZh
T8VX7+vfiqtmn+w0QuIhSlT5Na2U5Dt4AtGfRzeOxU5R0JrAuqiynia6pj+hF3glcOFy0PcucF55
QGhzHJ7jTm2T4/1ffL0XaGIsGjgLNArQ7WpPAn7OMSiO80dUcjsM1uvxlFGf3whX13uB94pHqx15
WUBua/grNQtzjpS6eJylEo6BB4/xq0bNKTnaiYrZdHXwxnH6eH9q17kXNWee+ABeoN7TZrxcC1u0
qhj0MnvEK8A5VKOt/3CMUiEO1uk30xbVe7UwsfKh725ACFxoicYV0i2zjGSAnvyoIVUjfJMIjUOr
ssWnu7Fkb/ohi2j6Qgtbpco8hONycofsUViIrE0deL4qGrfACtdLRpWbCgJ1BNQZSF4vv56XT240
g1FYqvHTWRPR9KGXjvg4yU6+ZnnS/22p7fj1vUvGB6QZTN0JsCCi7JeD0ggwOz2Mikc3z5pTIiLt
u4vu1W9PqbV91QttIz2//pSI1CFIrS2YYPgGy1PhP6+OluxJdjTTH0F8CT+ZKX6SZha7+7Na/pbL
oHA5yrJR/zNKppn0hgAhPqqJGX+wwbgjjY4vugTz9eH+UFeUVOCHmL7yH4TjqLGuK0DxkLbZbE/5
41DI5o+ddh5XatwKi/7a3GXnBrv48GgLOlSHOTXj+mDbMlE+U1jK3F1Y6mykMvFG/JryAih6ETn9
V8sW4lfSevm/hHQD+YiJdqAhTdkcSrWrJ0BsSAa8UD8bgNL0mtLsprzuIr+VZpHvijKMHMBt9Jb2
laZI44DHdvWXIrpZvnb9kEa/IxzUQz9U8u4rRmhj+kLRftMl72odKCxai4QfdXR0p6+0RrTBBEIW
x0FDSrK3YnQvZNfoByHs9L1L/jbUm8MhbBZ6XpdLTu+3wG8tigNpJw4qqyb5Zxj/VZA/n+6v+NWz
aBmJyxzUFK0wqsOXI2WJlZpeBWFC4nDkg+WNv9tOZJ3NVNf2Yz11kEGG4dGdvGYjvl4dnreRKeMj
MkIWYa/mWKBZ7w6CzzlarXvmhKmnFpzvxm1+axQaBohY4UyxtA8v54dlHpTTuVAe3KhuX4Q79s9h
lTrvvQaZC8V1BICX25B/L0eZwT8qoI+VB/Smk5e6GsVj3lpbqKwbc7HoEBBnllsQwNvlKFCoSI+z
DqUfbAOcU1LV4qMOnsc+398TV7EbYC6ceFpUGi01OE6X46CdMaDIkUaBYqv9L6T33Z84G7R4GnTj
5HweqkL2p9nKwq17/sYJA2XDmDAu+WONL+VFupB6QgUCXrPAzJJYYDNfNJQEGs9LNoLdrc+pU5Qk
t+Qw81hdTTPjHTuCMg1k63j9kVaZXu2tyibk3P+etwaiuIFcGwpFKhHkciARZnGRhyEDeZhpI3wi
z7Sa06/vH4Xi8RtHZSmnrKYD3RPF4GKIgs5R/vVqPT1kerjFRLoRLuhZ/v9B3NVxIr7DwAOdS7iw
p5+FJym0WWHXn6E9x3/VSWvsas3OCJEmL/n3T3ABWZFQQJ686jardCb6zq2ADAvpHR1uRL/GHXzj
lXVr8xMwoFOgYgQrZhUQI6Q9+jpu4kBzJnms+qrb1+KTVb+gW28ecxLhjWnd2PQ2CoQL5RSjFxgr
l7uD9hKGl5aaBHpomn95RoPv6jjas36gwTFtGULcWEDyWcrWC06devyyV/+TTDRjBDHLc5NgSqh8
DTPSH/hgin2fe/Rv1FQ7h5Rtv6VpnEYbE71xDAha6MTi9QL6/4qbVyq11DK0uiA5DGdUHHi6WFW0
capvfE7snEg46XnDXli38GtkGNs0gXgGsVI7qdb42wA4dhBN4r5/PkD1kIiFEEMpZQ20qGOtG7rJ
SYPR6+qXTJTqL/BI6UYwfvvBF+kfPs4L7W9pfgPaWt+TY0usnKo0hc3kKPhBwDcb4oO0ls7G6Doo
JRHDaXzNkaFY0a5vlWkkcwL2Tu9zVEY8zutB7jvdpvQ2xwOym0bqUljS0RVT940pPO2xEnHb7sOu
pQOkgvv5Vrle+acr6h7KjZeYX2fAUeZz2iiJ6c/YEM/NLupTy/4Ml50ssMh6Sz/antW0Z7sw8vpj
mc3G9zhSgfXfDwNX7zIuWDgIQKBpMGAZsEqHgfVzE0cDFqv4kaKVI6e9xGfQnxT1JemKLX7h9X4i
9cB8ieSBegTc8MsDI2I6JimyKoEs4QqoKbo0mBrmPpz9LVzI9QFhKNTW6CriwMSb83IoiIxh3QhY
Vj1arcfGyqOTqMp/7n++6/hG88JD0QGcI3t3LcDamJUd5goqqFPhJgfTG+TPQXfzp6qotD06sMNL
Fvdbyo9vZk6Xm5j9S3lvQQZwEa5Jxq2ZTTV1DbgOMstt288GJZIv+gJPeVCSUqaxn5mD571oox4X
H1HIEiZQQ0uioFCqahh/wam0V78pqZ7NP8uqV56bbC51f2T3JjvK3c0X0+ynp2qEWwhZykWxK5Jl
Kf1BhDrKRmYJ20+tZPYjq5C59SWKxP0pjpRi6+l7HWKh9S8yAlTHQBKtCweiGUgS7aYJrN4Rlh+7
Vfs46bH62kXt9E3tRXdq23QeHot4ksZGuLgG2JKJcjQwnKNmoRE7LjeRpmdTbqQ9LV4TMbb94JiS
dpExK/YnkXpd9rVLciGf6qx2q098+il60Lqs/BdAd2x8t2s56Ts1oQT76f6+u97ci9MXFHPyH6qX
6/TEI2P1WlcWQWdQr9EnOX/Q0HX4c3+U69MKq8wDOU3Dmc7Z2rokcfoE/BZcTmcCwu8LIKPJbox4
1J6hn85bXhXXsWjBZqA1DUd3Ye6tPjZ6L7oxhxwmrINFeTBdhXaPBXxW7ObYHr9bmWH9vj/Dm0Oy
rDabi6i0xty5Im9GDw3ooMHVa9cOqn2opdsfq1K4hzrNtsyPbo63SBSBHeJSXZMEbawSCuTACErj
EIpjOsThNz0ri1cav1wxSUMbZeNivTEktRu822HWc4DWSWbVqBrvnEQEIKTlWYmbZqcbTXzGTr3Z
Z4jubOTnNzYNDHU0dcgbQL+utVIQMhOydmMRmFPWHDUtn56HrHEeJUJ2W8dzeQleBsKFzEpw5yiQ
XK59i+nMmaNqdyAM9QiESdpZkwOrwLW/ToindkEqhfuxNYfqI7B8eh5ZwbbdWW1rFsfEMNBYtBzZ
ThjfyaE83N9a11cD34DOEIgjygHQ/C5DRyFlllFqLQO3LjpkeY2DLNL6XwpcxW5sKMbsu0GKjXz7
1sf/76BL3PhPQooyrJzbEBacirfVUeaFt9fKCOVNVav+h3Um+XTflFQpES4/5T9DTQjrG3BloLqb
pXYsuS8CXS26PfbpW7onbyXp9TqT01PMpa4C3WE9LZpdoFu0MghRV098R1WQjYyMcHjh/PJxGyx3
Kl/vvPDP1Ffu+KTPU/ST+qXZ+GGep+/VQvYWRQw6fSQwS8tmnawq8eDVWgjNX6AV6SstVbS5Td7r
h8wooIQWQTuY4mA1VxlMqxhDjFx4Gcwyw2jUMiVgTac+3d+nN7YMKYS6fF4SGKLg5Tragzkrg1KD
o46kckbneibwlXPQhcTd+0PduLWWigQpJTmLStp5ORRd4bmPTRv6N219YAoCS26RW++UClg+G2xe
6jro3C0IxstRIEdJiYoFggVDjQi/IoyXbs7k/v5cYNHx96w2JcVxWlogV2h3r+vjhdc7IZDgIcCc
Kp9/JkDc518GdAf5ZBRRmVe7WeH6/pHLTCno+Cailge3n/V+V05Ygn5WZw0DNUxtxv5gJ3Gj0GnF
aPKhGZRJ/1NkwvgGCKBKT1TbcJjX00zVdkZn1dFuTmPji2rmvFokSBL3mcd8ipqrPdaae2isGjBR
i6eCfY7LUWseG4u3vU/BpJQocpGufLCVZq4S30q1xIl8WQP3TH1Zpkp8mhw90vb5hLbqvnJ7s4LI
Uuaz7/RWk4MDlG3b/1KrfnLOndUWZZAouZrsdBSzxcm0hp4QG/ZtBxkvrovd1EdgIMIcyKrodS3+
1JeFUx1aEknPNzRpRS8ad1O3K9N0yj9FERCt0u/HRE/8VNXH/oi2rN3jHRKa5bmsc8f+XQp96mCN
uZN4QEGzND8ViI2BlqbR6/xOLTWyAyet1OIADyMJ/2G2jbUzpBva4EVCQ6UCX/YIbSedh2TYjFTu
UbBaz+YUyeiHW9viZzjMkqJ0ViNC2lA2r0/Ypg6/Jkq7Ym95nW3649DgT+4kplKfY1PpkldnQskV
SUf8IBvfwJIvPyEHqX+P+hGWtW8nIp26PcK5rf4PNGKiFrpsSLLKPne+dN3sWWjuNmBYygZ9lCwp
8aNzi87BCyO2JQ7s2L/lxfPc8mY/hWpY6L5WzWN9NEK1VvZZFybOt3HgbvcH25DzK9jP2uFLIeC0
A805aT9rgyqu35tW8ms2klKHHNSb4oAEj+t8n/Sy+5SrOfoybdbI+dlTY5mfWrQ/xgPuq9yUvtM1
cKf9sW7T9iGNKqU9j5rokXZ2PCIVdE82nS+AExS+QS43HLG60/8ZDHuOvt0/hTciyiJGQFl1aVFd
dfFNtm1RZorgYkhR6Jdzj9JzVNXeRhJ1I0gyDljSBe1NXX8VUzyUdEvsKesgHzMY0ch3I5E8dZCF
fGokYgtZemNadC15IcPqA1SyfvRAOBl0fBDrAKpavVfjOvyqw8jZ4NBe+e4SKanKUdYhQcRhb42W
N0Voj7GNbCVwDS98BR/T/gRern3KAba1f0V05OYPZLLFfJ5EieNjlXo1W7YvO9d6EEZqZc/T5Kb1
zhM0lIOG27DdKa2jf0fGT5cv7TRM6S5q8Mrd24lZ1DyGwvDfJOpz1MlrxUi/WO2sxh/Y8Ub7nM6z
3T00CYBNf7R6iKiq0qKJilCAm+wrOArFw/39s5RxVzF8sYJedhDyD1eik1qreY1tToDPTaEvSuFI
QKWRS0vQAoiuZCpisIUN/kiNDWhslmL/c/8HvC3l+hdQP4AVwasH7OtqZ1kQI6bFdSBA1sG29uPs
iQ+hVNLCz5sQ1+Uuzjx1N+nCenJtJZ0fu3IWzd7oJ13zq6ygOei4SmPw+I7KdGcrbdgdCjOV9g6V
ujo+dWGT/Orqcf5QADffUge6cQnaBrq73OoIIwKoubxscxVnrKEn2x/BHPl11e8rJMV2kWyeyHat
jVzlRk5Ns4ZtC2FFY9xVrpKhzqshtowylTM3vsWu3gs07GdaN+Y8P3KQNtpqy5NzvTpkeGCfgXhR
tFqm/58kl9dBXCVdRnzJJvVZN7oSrqJskbnP6zNuY2owZbMLMq61N3bmjRCArQ+SKxgk0D5et42U
3o4Qq8sFU6XemKOmuK/DdosvczOuQZah1UYr9hoxVhojSuKhCIyq7HeKxCNyLhtl76rpuBFCb00I
rwsK85gVUZhffUrZmRH1f4aK3HCofSMNtVOZmf3Git3YkLwFES5BacigILdq3IxQcVFss0TQxeEz
BI3yR2e6/xpomj2YYxbt7x/f60lBjqF4oLNGPLHXJQs3FSkKfI7kPd/kDzlY1edRl9NG3nw9p6XL
QHkcFBMNtjVzpY5MgHmorgTlmIV/LzLlQGjsXLxooRmqOyP0ul/353UdF5fTxTGD+0jpa13X7DVU
wods7AK1L+rx0Jl1N5zLpi/MQ5/lUeSDF3Dqc+U4hEhLuka3y5QuDL/c/xnX550yPXPmWQIsylo7
9DaqPqmR2rRBX6a4ieaq+QK6WN9Ri3tTp0t+xqE9bZy8W197EVjjmqdwjN7D5ZmPPL0Po05rIY8M
6RTUqdqBU/NSJfLxax2iMwhSsWV8/JZBXEaahS2/UObxvAIxvioX1MCYugwSTcBNGiufvKRrlK8I
UnTdR4hEffSl8uZ4AoJWUqOCkYy7/ax1itpCbwGTucs1s5upMhTiF8BnL/2R6A2A5QZ31+jj0LW2
e+I5af5SwzZKYO1QFP6amL3i7a1B5OOLEk5Js1GfuXE6QN8hh805I51Zy5CEteLNPb4VgWthbWEP
+fyxpHqxcQavY/RSagJdDziKnfJWLf9PjG6haOMY1HVBzdNrX5Ix1LuQxKf3VWkk361izI8RQk+P
Xexk72+jMjiPQNzeqK4hxXC5WXp7aLtRkV0wA4Q/lRR9fNtBQ+r+ObjxIemeAokAvsKbc30NzYlC
qyhmFDtXzMAYteK7KjpzIx+8vgyWUvqibIvK18KuvpyLO3pRVcYWH7JMp2+G3Y/PvA71s1HhD/E/
TMjmeL3BZXiwXw4VEysGXZpd0MM3RdYAwllt5PrxfxiFEuRS+oRHuy5FShTt4sKI+4A0tN9HwhhQ
r622KgE3FwcsJThesN/Uay7norP59DQWfYD8tndMtUme8BqYf96fy63FWZp0LjcbAKMr2EOjNWnc
un0wF418bXs94c52KtBjlrJRQLkeinITjDb6geD/YGVeTijsKkfO6UDw77TyoTDd7HcodSgTtO82
buubQ4EOxmtq6TSulX9hl0a9J8FF8Sz4x6EF7MdWTW2gV7YcQq9XCc4npbS3HQfEdrVKAKemtjKT
RTAIZY5JqXLfQ6PkcH+Vru+O/4f8AlBOQnwlShDpY5jioTIEXad3876gsXKCZ1Gpr0nE0vJOqs10
f3/M60uSjBpG9dLBXaDOq/sKvD2kg5wxXSntj5PdT35X1otxip4FtmEnR8Wtto7WjYmCmkIxCBVx
Mrp1Hx0XD9Q8YPgHqtECZ4wR7c1x9XiNXbt+Cit9y9/wxkbhOYwu7SKaiRTxapK2M0Ho6N0hUDoY
LJ2Nt5IXVtExbXrv3bcWL29exjz4Kd8TES+3f4bqCESrYgykq1dnOAzjAwzSLezPrQ8IVcOm645W
kLquUlpmD/8hi8egrlq7wi8kwz2n6vRkChLd6b4Wc66/H2OxcN+oZEK3I5lcd9/LnnavndYIOGcg
bEPYlIjWZLmZbVxXtxYL8A3HGp0nJrdarNGsUvTr2zEIjaoJssjWT6WBlj2KQfXG5r/xGcmaKJOY
i2gVDafLxbInGh6h8NRACs06x1Of7WPpil1CcDz2RtltjHdjatSBCI3gy0F8rxt4nVWpdoPQZ6Di
s/BnwgULCcHQKh95AFgb9/GtuSGRZZkLr4jS/PJb/pPYyEpGNbtCC8a6Ug5uiXd3YebFh2pGQb8O
N0WSrwMJDQAqXCDCYPXpa7BPHudtrRS0zfTMtV5Uap57jXzjR5kV1UMI6PRTPqEfdD96XcflpRmK
uwJvXXORZ7+cZDWCfcMOaghIutWDlqqKH+FhcXz3KDzgF9greTS54gqECf0lnbMCo1qznpvpTHcI
6QkEQ+r+3a9c0CAogDEGgBCKsZfTaW2cNYqGY90YHRwwzQ4/zorSvFeVBpQUX43GP41FlWbr5Sj4
cplpgVFaIFxyGl7w5j5EqNmvKvO9wuzcKUDYKROCK4bAuM6hqElpMTzjMWiBr/uwIkt8Z7R859ix
+B++HRgPl/C7KHWvu7l5RQV6bNUxmGGX+12oZGhBOFvX5fUJXmq4DELiTkK9RgiWUtVmOaFiz3ZX
8LccNF9J+vFk4yBxuL/rbg0FWx86O7kHBerVrhtcKzcdUc+BcFy6vmQecedD3hiyUw/+8Z93j2YC
1UALeJGzhCpyuSk8HfswPpdKrcpDamyyi70cBveIXeN75dTZFMCqUIgnXIAPWRPEpchqOWSDGjRN
5O11bCN3qFtV7/98AJc5Q9yTvKzW4JsWsehRYMsDxLEUO/rsaOMW4XwyMmVL3vEqCtHL5X2wVHJ4
LehrprZuQArBu8wJXMrUf49j0u7FkGSf7q/Q9SiwQAitoIq58Ln2L1coGswsFg0Kmc0omxN1//nZ
bQXsw/vDXG07A0c6Qil05gX8vU6qhy5380HJKCUseJYi8fAGNWpMcqxpayNcXVEcJYeXN41w/g+U
1OWMOqMYm97y+qBLZfjF7rNu3+azdprUvD1KWW2B6a+nxtFFXpTmO7gnNGMux4Pbj/xErg0BDWbl
bEx66g+diI+jJjdO062Z8R7hWbLoanOuLkeaamiAmaUOQYoZ9YGWFm3CZKyOQqvEdzOutl7Eb5WC
iwLQEpVIlhbpedrx66k5nTpHDsXeIGzjaBfDBn90CoTquiqsnlywXj+zbrIe0bTzYFXr3olO6HCa
gcwFqY6H4GSU5pOhTlun8Cor4CvjlIGipcZaW86qMBUnTld1hjIGuVNN/mwa836s2uolFsWwa1Bc
++xk7RY795o6RSWMG9QAP4QrCL2Zy88/CquuIYPpQUdt3vsUpt1UfMkNqLmfqwoK1M/Inc38CLLa
1J+pW0wovLS1Kx+HGP3ngwxbK8SCpyGp9hpT++AhRmfuwFuZM93sAk/ZQRdR+Lul3Or6VDlz5V9b
iaw8w1J0VKHSF2nR7OJBJt65TTK3PnR4BJdPHcYs3vcprES6JweupM9zL1f+FkhXx35Sc9r2KPzE
kY/jxGT0+5rqVLirKJI27y0J8HXAa4DPW07CFYWKGnvRk84YgYsEqAp4QOc9lGAdPBplKjeCyvU2
YDCQ4BC2eK3zbLlckDB3pJHNzqJ17dl/Ga1bR5/qZjDLvR5ZRnlqTCvMA7qW0xZR56q+xzR5J4Hk
IAOh/LVK8Wur9KJ0wk4jbVzTN7xMnnHKBcrWdc2z7NDA3Fm1kIcqs8NP9yPpdcBmouBseVrD6WLq
l5NGCLgYXVMYQYVkyA7WbP9Q2NW0QXy8DjWMgloUbijg7BntchRdzGOuh4kZxJE+pb5X2VnzhYqn
8BgNnjrSNcUwbqSQN9YTDyRAv5h7UKxYlxQtBT3SaWBQnoJTt5ttNL9oNiqluRP6qLS7HDGbCNQe
8efh/le9ni/RG7NzSktvXh6rBRWAWWZrMM0AvJZt7JsqrSY6nPgKHOIyLkLfbKK62d8f9PrmABK0
MA4pEi/uP6ul9NwOYAY0cHBNnvsgI5Nh4PQ/pIW7pUx5vWGXrjrvGV7aJij91SVlWGPS1HQzUNjE
9djQww91Lr4OMxr+Zh9/lQpOzlVvbuyi671KmX1RfyAB5Bm3dlNfJDyG1AD3MtlAPVI8jvZ9l8j3
AgwpiIAXWDQxF5GgNZ8fTzMV1hoSE4Pjyt0ojOjUmpHlC6RKN1bsmr/PK4o0Bluot6R2DXOXpg76
TTRuUKhRUf9pJ94HuwzIFZAVet3OCfBzGB6LqEicfdhEhobGOe0INFmswjqNadSJZ9sIdbzIO6os
59IIyVSJ4rLKkVYRWIC1VlNmW9SDZS9dXuVLZYd4SQUJGPO6ezamXpwXdekF4LzkGGTqYMGtgB2a
7fPB1pLH0hVas8MxFy8bV8F46iC7Mvp6f8dfbwgiJsKoKBAtfM31Ug0IHDlQusIgVavuW5QJNPxg
pHy5P8o1RH5BJgKCpIfMlueyvoxemjuEC0Q7DJCV5VABHcNy27JynImKnnLoGf8IBHEza4F/DCW+
lR/dzkC9ZwLh1T8oXdM/6E2mbFWGbkzfpdyLHZMFOA+uxOXvqgp8P2bkHYJiikAk8Gb2hD/UxfBu
sM7CwVikDUAiL+Xy1XFvpyqJBLa6j0jCZjttlN1JqRF6uf+dr4ImZwDe0oK0oDRDheFyOtGQV1iV
CAoLtII/eHUszwIC84vmFO0jbvftlinDVRRjQLRJQFbRCeI9sZoWea4ylwrlSHPovOe4xdPnhGqV
qPwpaVG7rpwy+2M284QOEJtrI85crR4tdSDr3Pis38Lou5wuisJZqFTgKzB7J/0u6cqi0eJl5UZa
c+OzchOR1y5SMAjVru7eqiwyuqs59bw2npVjrpuh9PW0r57Rm4uNo2XE49b9cA1nRqIUoS5a7G/d
vHUdFr1QLLsndP3HIR37XVOmdXYo+9h7dbXR0XzX7aI/OZ57wPTA3O2BRQrXx4I6/R7Tjw/397fW
jW+9ML9w/HXpX2Ezd/mtMylipyDTDAxbwkGw+vghjC1xvj/Ksl8ugiKTRpN1QRoTg7GXuxxlVHp4
mLLUAhnK7NwKxD+aJPQCje23sXlubF2K6gtrBVQud8jq6IflLAs69VowjGq/T+zUQUzFQpJaGYud
WTrGPtTU6UNjR1sE+VuTBCUIGxR2B0OvsozUHozIaxok5pBVegb2O31YWGi/S3vo33vfQ4jisUg6
A9hlUYy5/J5FO0kQvpoWNGBYz+AHnLOel/kGAfTG3qCzTpeI8vNCZF8VlRQkU2qeMZyPVIhT0uh/
WzI0NjbgjfVi1xFnlvoLDbrVeiUycqpE4bEX2b1+iKQuHkG2gn0zWlv6U6Y7n3Mcgw5lJMeNsHpz
aFLgRQNgMSpY7X1sZwolNCJ9AXjlH0WBpLudFdrXubP77yruSJgbeSHIYXtL+fBG5MH/adGMAXlF
BXx1HsLGapMhnLWgDM3+OUpkfOzbNvmJADXernP9XtdAbmee8SAtqIJDVVz7CQEC07RFtx5lfkd7
LZS626tzneK82IMVvH/Wb+2apQrOjqEjiVzE5d6s20il9IqbSIRpyT4tsvhYxWQ/90d5U4RZhRTq
dQb1VfiB3PKrK0pOoQ2U2dQDO6weR0RUcqE8GLHypKrR10KxDmrv/Fsb5scu9v7SGtfHIOPQWQb0
1lJ3drG9hU+8NW9wYNQR6VTyqlr/IG3EHa1MdTo2bbmz2zB7LKDynu/P+0aQ4VpcCiO8xCnzrVIB
RaRxN4saWcm0KD53WZQFUZpYh7mZt+AttzbpQsUDNc+HvnJhU9W6q1OHoVRY/H9ToeoDI57tr2Ec
pg9Z6LXvfRrSyQPGQzJJ/CTkrI5jHiqqObuZGciiKz5QoM/2HgqEu0pRw6Nq1877g+hS3KKshc4o
9PNVvNbSRouwttMDnJtn3F8NfZ+o5rsFaJgVABFQSjQMefuuFqyxuzmB80ChxlEkyqZaup91dJHR
dNoSub6xAxGnB6eu8u9y3i9PntCNEJoZ3jqxLOtPgxNFZ+EO1UbU1JbLZXXyaGqA6CJm8j676mz0
9WDmkWoE0dx6J/oRIeTJMvwwFVNf+sAF2wb5GyP2lQr+RtZ34WHQ8eG4fxBu7E4OAPkENy7Ra61q
NzfUTKsKbc185ClEpVSGgQKLA5jP4OFMaqZbcuy3Pi+KuCYxB83yq27YOBmNViExCiownPZW6uq7
UrTz8f68luR2/XXBqixFbt5uV+rrvdOI1NAjM7Cs4R9bKF/qyXqmJ/HKdf/ZTabX+8O9vUdX472h
OHjIAHbmMXe5aZyi0I0pEhZYBOQqTwhO9ckD76d52LcUM+J9PqdozTtjJh54uUXqaYjw7dtlcyPK
31acFvaD4nbNq4h6y/wM4C5x9+HYJ8pOE4rhnhxlcD60cJ6WLDYZcZso7VwPWkXN9V99niJURLLc
Jc9ySjIPz0XD+2LZ8yR2Is7JnCTOr+1DOOtqdppiaUEPUHq3OMP771sf6nrS/zDqycT/RvaKQpwP
52ofj9L8IYY8dw+jrrbu3mgUE9gkjCbYsIiPu3u94Wngpwoqsb7pxDoaW6MTfmPl299akY/RPquL
9P84O5MluW2mXV8RIzgPW9bQ3UW1pNZgSd4wLMkf55kEh6v/H/TiHBWLUYy2HWEv7BAKIJBIZL5D
fDLCFHVGElvUtMaautU5B3GT+3OYFZ9dJ9R/z9Sgx4PQzbk4ThjU8HRQQ+W7XUNP/WCpdaQ/V3HR
XfTIqcvD0JjtX/EchvXBiNXB9dHsNfLHhnfKj1pRqUjYfWHG/kychP+kKdnvXBUiexiTSf8lQjhj
BxhDrUfgGlFfLQov+zvKPViejV4U6hELtsHZOW4bm98G40+yInWNb+pa9GyxtimQM+4FyNKydgD+
jPZyvL8bt0aRnBTWmJroTTJYlVT3vZHNHym65asztGjFnPd0YrZG4aYm8+LNzsNkFZIF8AlnAUp0
abshPhpick5TKPa8DbZGAXfIo4rsUoqoXB+skZvFc5WQuViq+LKo2fi9EFl0ur9ir1ql6/Mr2SPY
DPJZbuLFRHmxxWOI2mZpIq88y+bYc8UrhcI1Qib6Ec8zgDGdHZPKLgMqlscUr8PfGGh2xlFLnbz7
6tT68FulRpPu/bqNuwJ+JFFT9nFVQDrXixDPFZCqENyqjTbtt9JqtU9zqjgOaiOWgZ9p2qm+FCr6
ObdjdqYnN19oNew99Lc+BRJw4OilrtgNhbi3C3IZxG4velto7yHfx3+jNWDtlBM2UjN6kyjaoRVB
4WKN4l5cU6FkQgJI2Pk1p2H0IDj7h3wQw86ybswHARUqTnBDJCpulblAOgBg0oT6JZ5GCGlW6R4K
xel2bqKtUVxOIucEcg+H5frbCcvKSgKufkkGDRxhAfdtrAhX9zfwxn0HrPX/jXIL7htR/m1H/VJU
o3ius8L+DMNM94sxWQKt6eovuaj2Hp2bUzOhXpEveWQQqzfKEGVLEXcFU6vcwVc6b3psSsfaWcCN
DQEQFKiYzBgoeqziTKTEvalXk3FJQ0s/jpH3XVVn45hUWbyziPIYrYIAapMUBByblzq77/pT4dKW
2i3ANdjigDGVJrfnUz+7WXcWXZl9sBvlcxkvbZC2ofnt/vfbWEqGZnbsePbIepcYLo/ZnC7gpeUB
fcoJ4SfsEvYKkrdUOVkcYHIIdZCBUZO8nmGjzOlUebl5yaP2Y2hp/xOFq0CTG86uYv30kuSYKt+c
RnlPMPy80A5FyUZ/cUGL+CRZRxqwlR8N46ekm1/61l4O2rJ3/rdWggsSNARKBZLVd/0TDVohjj6z
ErSz8CaeF/ccpfip3V/vrQIi9Xz+KEsKZjGL62HIGWk/eYN5CaHTAxYwqwb9YrGYH5IRY+gzsp7R
8K6wxzJ/1peM2qmmI2RzNuk1aiRDmbP3cNuaOM8niBBEeiDqMlX/A6sIth6ZZFicl2LA+BkXj+Kk
pu6eGNDmKFJ+kioi/oBruMlEJapnfualsab+XOnCPCeiaf/DdqaQDxgSkUvevTJc/TGXZBnnGNUI
k/JsLk6NapcPNubuO+f1NjJA5pAIe6A6zGf91B1FQw+pqs2LOajRWbjwar1E68911b992eRQQEso
hdKqWDOaZmTyc6OruIHVyIJU3ybjdyfe5cJszQh0DlgtqtuSpHm9bkLkQ6IYxDrDMlNUOlIqMlFm
eeSvYbXzZtkaCyIhLQIwMxq1n+uxIJmCP7fZbyh5R++mxugO5ugql7mtvJ3Tdns7kSeSv7l0Ik3K
5KvDNgyo9k+KZV2qEf91KzKrD6XZlw8AlNyfCShqvxG9urMHXysP1+GcUaFhoIZEzYBO8vUEk6Iv
NadTLVJHXmYfFkr0/6aJV9b2sYprXMgbHg4x7zO9ftERaVhOYd5230dgwuIwd7pofRXnnJcQdYgU
lPc4ogiAuQMsRSEZzTyihvps1dXwMfTi6p+0RTriMJhmvhwyWEKLbxRe9NJWVfJixZb2lSJq2/p6
l4Zf6gFvT19XRKo87EQ2uZjraeOjwHeFDyJb2atpI02RWJ1nX+B9hz59XOOxJe4fspCIYvYaD7LU
/tSJ1HjMQ+x88KzAGmNKkuIdxnnV8f7PuY03/AoyBHm5ARtep3MK3pf2UE427jRtdMSf1IFZNrs7
76qtDUbOCOWAxrnmrcuY+oBjSNbq9sVMlOnHNOrdAWeM4jHskuSyQC32hai9HYbnxtTortEYhhIA
/GPdqRCaPhjWkCCX1EU/NGxAXlpR2t/vr9/GlU2whlgM3lEmqWsootUJ0106EV7KKLLaH6qj6NDs
PeTnUz93sAVYJoGAXRQlrv7AlW1GlzbH8NZHFDfvukNT6FniexE95i/YqFcf3arRsycnDfMRUr5t
pZckWcrokg5l7vjILxbGzpbciDRcAVRF4KFy5axRCNM0lvwVOUgWjtUR6Tk8SXo4ShU6Gm+/Elgu
abUl23E3LYFlKZeMU+iQbef2uQm97qgUlfKQ1UO/M9TG5wenzqQA3hOn1vYXjcgFVggzswL1hfpM
S3O3cvZStq1RqCjJ+hzzIS24Ps29Kjw9mkr3oiwWSBgDzxehL+FOgN4YhcoVtyUPInpVr8XKP+5r
vejyuo8lfopG1bm3k+kB3NYeK25rFLomOgR2OkU0Mq/nMteemaQJqKXSHfC1Rab0sa6mPQuI2yxe
wi25qfksXKNrv8fZzCjucnApsxcUUtXsqxnPj46xQCaLk2MS2if61P+7f0xlUF0FXZBR9GnAESJ0
sIbE146NnLyXWReHyM7xVOKXjLP83W1LDV2JmM92f8CNtSQ/ANsDbweaxJoyKUQBPikVygW19ORQ
m0Z6TDq72Dm5t6MgWSvRA1DnwUysla0glIDoHhbnYiBRcvaioYA6S+HsrXOBHmFR3SALoXmx/mKt
1Tk9ybV3iSievoTVpJ8TSBNvHwU6JomTZNxBT1vdi6IVkz6H1PscWZ8cwD/+Y2c0R988F3iyfBkA
F4B916DAJEXTrAOBcgEOEL1MgzOd8yXLvv6HUbCFl6BKOaNVVBhba0bvKQ0vfTfUj4uLrVDMQ/XN
rR26LkQ2Csc8yEjlr88rGUFUI6MdXhao1f60gFseo3LPZuT26IAxgDYNiAQWGryV61Hsue+9ZnA8
iJaJmVzUsTU+1lFkPM+ga7SzOXve5zevHqgG+cCnysQ7ePUKRjIDKzUqsRdwa+5TqGbiaDfG3q6+
vfUAqNAag0kASlRdo6ewiBpEkhfhJV4qhZRxTs9irrPLqKd7LpMbx5QsiycQDGrJGlx3HzyjqVwz
Cy8h9m6/aTcm7+uqcXfwrpuj0CSGpsbO5nF3/aG80KuW0WlCRAqbHueLuHlUkSv6cv/jbC4btTJZ
t6bFve70pW6MK2jNKDjZhSdVj+KzlSz58yjrr28fCgAB6Dt5lAgL1xOKda+ojL4P+SRNd9B04R7K
0MFauc/3oApba0dY4OH4WgRcl5asvhv7WqW5VuJZ/95dxuS86MmelsrW2tHzolTOSeKfq32QNVof
jwq5Yhw69WNUedw9sY1R2VgOT/fXbmtCxAYACqRa6NquNoOwdAWS7BxeMsT5ALAn1tnJxfD2mI1Z
D9e1pJvjwLCKQGqEJaObGPQk4yX7Kyunr6Cb9Z0UeysAIV8lbx+WjdfK9TYQilkkeZOEl6Y2lAf6
dNl7rYoTPxFq8dlRl/Lx7UtH4YUbjP1Nv1Au7R/JVozoYN0Bzrv0dlp9Fk5sPBMm9lx6tj4Q/B6Q
pXDMJbD0ehQbLK9IcUG9UM6YTguOPRfTXLxP9+eyteMcejM0y1GLBLB1PQoe3vQluzG8GEJLjhEO
18+RiQhmg/Hs+f5QmxNCBkU2jV8b1tdDmW2FEq7HUADD9X+qqp2DBFzT3rptzuiPYVZBocWmKi36
haBQ9fqzmlgflMqLH2oFK+n7E9radxwg2QgkL2GPX08o0kJkjzo9vAxd/1UYTvoQKdPot5XoT4ix
5v794bYmhmQoh4imICoYqw0xz3ioWIXJbZ6ZzpduyJpvFRyf/BjiiLUzNblI1+mwtFFF4ZXXBKqC
ayZWj+AaNDMRBYtjtaeZiuavzhrCn0U6laacIQ/TSTjIcN6f48YeQRgLQiUhHTjKGtEnxgX6kRAo
V6I2eCoJXh/7yTF+vXkUqujcGSBroVyvEa+W0he5BiL6EscLvmgUJE5JX+lvn4sslkG1lfrA1B6v
t8fYtCGVGeaioVMlg9H4HDVqsgP03FgxwCcOqEGsfChtGtejOFNUux2WPZdwSQW2p5N6slunf/vZ
xT4HhCIxAv2EtfijNddNVlEbuKCEOAVujB1GiLLpjurK1lzoEgGzhFrB36sVS5Y0SnqtcS7FYgq/
Gt3w1Fu7qO7bc4TYG+8IDiwLpq7fRB5yj7aGNTZo/QU/xrLynunPuqc87tU3X7L8+XCsQQeRqfKd
rj8ODi95rqg1tqjOZBzVDskObv9qZ9m2JgRTlsiKogW34Cod7mrdyj2DUXDZdf0YNZSDJ3AOrTCr
3tnTt3GBqcikjoPzKnh4PSFlUkZdj9nT8+B+GzLlIuLmd+QMz8XMSSrmbqdEtzk1KX5Gh5I6zXp3
Kz1GJMvE1OJS1Q+TO4rPbqNb73Kjd473g8LeUHJz/nGr1xq6YlkmD5Kizl8mfcR4vXDLhy6Pk51Z
3V4cbG7sV6BMALi7QfZrTbMURebYqPxbL5bT/kZ3+nvUuZ0PmOj3/Wndnik5FggPyYLmkl/Fh8LO
Ha+VtbtE8RofRFF7GrplL25vLB59IplFgMYheV1twWGYPMUzJ+dSQYJfDugFWwcxTpV+pIrp7pyq
rcGIyWQJZJT4ba1yFgSF3bSLbOcSRVPuK4Cb/DxffuFUbbw57NFHZsPzndjv1Dau9wR6yl47xrp7
mSlJH9TcEeeW3vXOodr4RKCE5cpRgOKVvooSbYN1URMv7gXUvneY0XI7Km3175v3AQ0pLiMp+MCj
drUPuOzHJNepBWhtr/h91RePeaXvOR+8csKvEwdefVIRnK4NVdx1wj/iXK6MmJNdcIle2ks5ivRT
C4T9y4hJnu03+owSjucM6Xsl42QdsyWf4kONgD40YaOxdQ5dwf+i5Rh7fzfHpdYPrRMunW+Pve5c
2IH1i+YNy/JPRNwNf+WI3Sm9ryaGUoU+3o1x8j2uWq07gCxHbur+KsqtdW96qxwMSSQp5OXyhCYX
Ly6T6KpTYkziaZzt5SUrwq8Q7CbK8kn2oeuS/Of94Td2PpQkCsmyMgomeRWjzNINB9PqcGz2oO+1
TZ2eYwS5gyi3f719JNl4A+cGeY837/XOF25ozLF8uKkmLpmuUJUTVWuHyii07vtDbWx/EjEai0gN
AENZ50mhm/ammpTKRYmK6BRiHvbAGrxZ5pVyBAh5dAzk+oGtu55Q2OqLUpeJcjHqdj67Qw1PrYl+
mL26J8a4NR/uKqqtNp1tMtnrkYRRFHkx28qFaqt7FGhoWCCGIN/vrNvWZuDDSDVUiIcUeK/HoSMT
130VR4HjVNVxKbryL8eNqsdlccaH+59oA23BlqMnyWOXhJnS//VYRqMs1GRbxGJQRCT2fmqN6utc
65ip5vC1bSdWfbssPyll/4Ci5td4mvdqI9u/gXnSiOIA8Iy8/g1kHE2rgW25GLnd/c8K++bHMKvL
0UUZ9pyHtudrYRc+ZEXrHEdXb1/codcOKRF85/3/2vNcRQGalZKzQrFBXqvXv8TprVRFyr4JFoQ/
8oOJJoD3FfpmGp/nSU3Nf9R8Cn/W5qwsT30XoQ1Sk+FgPamlpRIeSQoRrsJSWEelcxa58qVLZgVZ
2RgGznGBOqJdAGcqX6HFeP0HnGub5PNoD8pwtHsTinjWqFVzyPvC6SzfmZ1mAADcqpcauIH+Hoo9
sVQNk/ZkeYmXfx/NevqatkabHnoXIwVf66ewORphgje0zTPWOCuT+tqYsp3lSR3aSfkC25U6gN8o
Tbu8w1A1Lr4kRV2Kj/W4RC+l6CProhWhHR/movS+xGk+aYdQjzIvMPDdqv/K51ktD0CZlNHPjdir
C7/j0Zl9tWAzlQ+CnKE68nCJ8UsJs7o/hFXsgUPVpnE4V25fKs/G6OT5g1t3dnaZHauf/MkqNM23
FJ1XgekOOOYitmDM/kjvxHmETNFHrk8NsP2dqlrhnWkd9h5plTaF/LpJm9LyULkF3dJcLbv5ozPn
WfOit1VZ/qVM7WQg6NA786/MTKP8lGt6q32YID45fgqSvtaOc+qE5QmIR1z5bpQ400NnFXhTHu06
sswA/a0if3YTL6mPkb5YPGQXO9f2tPg3Qgw26RT2SUwo7q8zoKgsMJ0ItfAibY0DjGcioArRsJP9
vO7j1T4Hawo9iwoegptrwQCIrUoed7UCPlDXAj03+69prI2HJJQQb9AS4gmZSu0lmRfvw1KrwxfM
ILOP92PP1lxx/AZCKC89tFmvD1s9GQ2mgV54cZBkO2iUxU+p3ow7wXRrFF7rYJERw5cq09ejmFpj
a4vHzWqnsfs5KsKYNm1T7TRkNkK2hCBRDwDeQYlcvx7F0EtElPUsCoowhFjgVfpn2d1+jrVI3eMt
bcwI1AY9EnrODnCxVbgs+7ZYllBRLqFKiD7oofiCT0O7Z2f4mgOvNgmAa2Q7eE8DEVlLVKVOn82u
wTiJWJ7RpTkodpT6aRm/Izo+dZP3mKrukRfPu2lM3s9G9NS5GEp2Q/Qht/NjC4yl1+YHBH3PZVH8
3efNGdOxU1ZAgoiU6jCr09Hq5spPDHPnWtt4zQLXlKwnQA2s0OqmRqY2mxDUjgLgmt8HQr5PFVk5
Gl37XBj8u7LfzgrkwMpGPVU8asdr/GYBsws/8TYKDCvufbPQ5icyLbFTENi6KhlAXtSWfDivG39e
k9hTOJVRoLq41YRF+hDnOeQxsIKW/d4OxYitjPuz7UqcDe2P4+DsXJFbm4815YKkLAE6e7WyeR0Z
RRLPUQDHRPudaNmg+U0LlOvNsQEMrGxiUA4Fc7c6tdTHsVpb+IAxGjXHNGs1/CCiPS3PzclwjHjY
oEt10yqZhTJqSxVGQT6aEXWpCtqJr+N3e7w/m9vtSAWHvxCVldS/NdSqQlDeFqqZBGoj7PxE/aXE
CHXJUAKM9MFJP+ajF38ySsRNdtbxNi6hZgL5H419KmPUd67jEoDSHGJ8lQW6ZTyRImQPSHw65K57
8m+3lQ/JopYQIuC5t/UcnAJ61QXYFSTc/uJQq1pb+GbjJB8dbZqx5hTQjHZO+daY7BIOOphc0uXV
JllCtbOWJiqDms/4MudamxwGs0e2qskH64N8ab7c/5C3G4Yv+CrehRAhxb9V6HVS1wBeXCKHYWrD
j9Bu1KdMK/M9Pefbr0a5gPc8rXBOGfpQ11+N3E7rRWKXCKKNHtbLwubZ7E0PlVq/vRAC0xGOsbTI
4aitc+8yzQxtrhkKk5ywepq1JJwexj4rdo7AxpSAXKDMSyFTlZ2v6ymlZZsBWtC5tKJZ8Q2rTk6V
lg9gzvQ92MLtR6INBYYJzD6lRXRsr4eCXaFoC5LigYAj95Oqi/fggsjYk0O4qRhQNgLVReQAwkqT
enW0avRxwarOY6ApC9aADrJhxnMT62Pml1ZU/YC4F6fPS1MU4mEY2xAjoLps97wVbiYr8ZvkTpR+
pG/M2nYutbB/W2AmBDlW1hpcuV5D8g1m/pvxexJczRCccFu2y1cNXwc3hTriYg3UrB6Pw5TOn7th
aYJ40ZVv90/ZzbkGkSyt9GgTIU4ISuP6A5re0uhDbojALOzoW5t7IvLBIWFBPVgDtSMU8d9s4CJB
0KAa4HGhdnOTU2GpUPVlo4ug1dP6Paa2pZ+p9fRWwQmMTmyCMeqY9M35CNcTC13MzOzWFIGgi1g/
qvlSfEpQC9vTHd5YQAdML/GJvrmkG16P02AIo6mLMQam0dEDUURvPsRtPkR+2rv9jPzZHuVQfpKr
XJGZ8bGo8WBGgODDKhSPdVEr7SBHbLzh31zrykchtOkhtyKkugwt/lHyjjsk+iyS0/3dchNZ5NA8
fR06qNzha7xd41S4A3NnBxaeHI+m3iZ/tRgnPVhts0dG3B6KyE9MJo6tn03q4vT2HIsxGEIbT/pa
rYzitOS5+k5Llr1C3cbJRu8e6BWpCfC4NQYmSiKOdtONQVbZxj962ZvBQMJ/fPvqQQbBd1SivAA9
XG8VSiw2ZQwFi+lCT/Hhi/WS97Q5OvW7SkE86Pvbh0N1kGIPjDEPxYDr4XJ9quPJDClsRpJL7PTN
uQ7H7+PS7ykrbp0B5L4pWUuSqrXWKYNxjHRamk2BukzLT9Bg9T8imrXxES3fPDnrdVpqOztxc0hA
jFJmHGzMWq+d1roYSyufgogy/WNuqK3tl15q/d3Xc5FjIBaRnv+H9Xx1SpcqR8665ZlriZraTjoF
dimKn7Y2z2dqMWiBjVG3dwPcXniUIgGc8pim1kpL4/rbMYrTkFJNQa8P6SFViNG+0pbx48B792Uq
HfE+78v24KZG9VDV9V6reivG0O4ifZZ4oJt6gWYthegptwbR2AisvMLioS+q7Kmdf5oDzUu/c2n2
Ai7Ul51Vvq2XSGYtnxRhBFklXU+9HgsUwWa27dQ0U3/BOD5uDpWBAsWhFFH4v0iNROKbUVt+jLpO
vGiK6dcUHMrDmz83b0t+A5kNEEtvdTPOjfTtxJeHSzitz41YsNtUkl/CCofH+yNtLLZMP3Gi00mt
gWJef+wk1qHBOMkU4DIzPymJafyIm646F+2kvS9DMcDdUfQTud4eSnwj7iHILo3fyQJ4xa+2WeWl
qkEVduIlUYvTZPTpecjCdsd/YCOUk4WijkIUkn2Q1fzwYy9qLv0paOq+PpVaVX7onWE8kdMlO7f+
xu6ROqsuKA5ZIDLXnVolxeRMKSPgFa09TZ/0vKscH7xb+jwVmTIeujBuS9+IZ/iLxoQP2kExoEid
84jO7s4Ouv2uRF9JpqeoAxB//VtqrAI0N47YyWr7s/SGvwbXfurG6VsLA8CnuOyH5vD1/l66/aLX
Y8r//kcDHl/ewqMCJwJFcEBrcImIQTTJzo69/aK8ral00NcF333DrnK7KMFRWF7OTuH8VTed8beZ
pU3ih244/Xt/RptjgRiVNvA6+2e1R7WoJa9BJybA1mw8qOY4nahcK4cx9t4e4SVrhs6WQUuIW3qV
MxqJk5eRzrTysFce5yTNH221KM+T6+7tjY3vRGdVFigQJqXwsjoT5PXzVMQjL5okzs4ddcZLnlfR
Dq5Jrs11qsiE0GKhv0JgueGmu/PcGbk6jUHvwFzIS6ih8YdaVTN/quIKCbtdLa3teXF3cQjxM1t7
f9hK0+tqzxL2IzdTgoDEu0o06Q4Ie3NPAMOg5khtjkN2vcvZCHgFICsTtAN6VUKJJjj+NcBlo3wz
xQQFPinBS2+VYjP1iOuholB1Y5PaQNAP7YB0JNCwhk7x6f4mv01nqD4g2w6HjmXjJXE9SsHzrC4r
bQwaU4CdsXof0/Hs0OF57RcDL6T/MBz1ZhdYi4RLyJ/zR5TQytEYbGjdQTKm7jMdvvFjN+nO/4Sq
KY+Ul+ad8bZ2Bfpq3HGkofxTvx7PqWwkxjIxBWFDe9+vEX/J/MQdurcvI38+FBraxgT/de5gzC0Q
rlqZAwMhVeed20FYPOZuM3aMNi4JalZaVj3dX8yNyclnEVBINP6hrsvN+sdi0qCmuJIJNaAQDsY4
bL4niDic7w+ysePJi1z0zCiEcKOsSgJN2M1UL1s1MGsNb2E7tl90nl9PZuPWe74Pt8kndCrJUpbV
Pp57q9i0JAsdyKgVIIvt/DzZKSNkbrKccIWxpYVsMqJ3PA6HNFGSH3Nr7ZnfbE32zx+wOg15OWhh
GQ8i6BqY+U6qpL4hlOmjolXTf/h4fw61+niVKMBAZb0IyDrpeHux4RsZXqT3v95GJiBhwGTT6KTT
BVyv6Ow6o9bOIshcdzrU7Bh/jHA/Lbo5P5Sx9k86pJ7f9fbOrtnamn+Ou1pI2vtL2I6jCDQrpc1o
NNkz1s97UP6NW0YCQgA3sD/RDF+toaFw65sxBR0TI+4jSW58DG0thL9URf8qqgj9oW3c49uXlPvz
dYdSLFsXU2OkvWbhUrjyij7/PudDGZip6D+mdNPPXPLdIbG76CPNuzcjRSX+BRIy1sNIdJCTXJ93
1cV9uM2ZrkK1+CmKxHdX1O1jQj90J4F8VbtY3d+o20voIYJZfMjVvhntIi3NhHpLahbTg570E/CH
Nkdht/DcYxEt2kGUBmYVudk9JFXpnU039h7SiPKCMXX9SYs89wS4SyXt7p1zuLR71NzXLPbmN0LN
BnNLjkGv6no56jmFXGPGI+LRfe27WlE81yalBjdrjl5vRFjNJtYR/aj6nFc82DGL0y+Ybuhor/XK
abGz+sv9rbEVPqAeUhWgJgcMepUdaF1hae2giiCtrehBcdP4q76gBrW03h5PYnPry+4ZoZ8q+Fqi
fy5Ut0DfeQychRLmOZmKogLlEOWt71q98azaSjge0ineU2HdOtlccbzd6OlLBtL1qsMZT01nznid
jnbXnKwW2yHfmqzF3OlqbQ5EoUUWiIEsrYtWttKpi+4WY+C6CEKkOPX5LZWynTC8kf/w3pfKY7y1
SRJWm6iHY5vMnjkGVWIj2TWZCxld11eJT9zEdspu1W6PVrW1TaQfCJ+NVbzR2LJaIDauLPrNo+Z9
FaqYOWbJ/E4jMdqJw5vTc9mJkicB5mkVIdOy0MohD0VQeqX63khHRFoK3S58VcTYwU/xXgto86sB
7JWsWGnRKK/4P3KSWtiKllepLF4sSfgg5iXPfDFk1Z6G7NbMwKnSpIZMil/U6sPBGUMCe+x544Jc
0X0r08jFB2OeviM9adbnSunqnXLC5pDkJST+vNVuOF35gpuXkvB08mItfmjHofySNKoboHtufOro
B+2cgM3xJJECrCgF4lf14D/WshVtVsUTL4CiNY9qk87nGiOJJ8Uu7YPpjp/vB6/t0SCwAjiQ6KTV
7aLXlhfZMXBUo0DHHS/j5WvTKR00Hhu/wW5Rd8bb2ik0SuQjCiAU5a7rnRItpWYnrscHRPpf8+ux
pEYxp+Z/GoZrk8oePP21lWc5lOniJXTw2q7PPmVaN31AYXP6L58KnA4hBAgSEPrrycyxLZZ6pDWi
KX30txLb6cl2neRHPo7V9zHL9prHm4sn4am8dMFirwG+WtiaoyCOBN04Z+lZCXvcKrpR7f66vym2
QpUMHvIdj8bwuu+S6ZU3xnk8Bdyd7skus/qMMG1/wdjKOtwfanP//f+h1u/dONetxSopv6ILmBzo
9tR+pA3v1NB8avpdReOt+5P149XEQ57NsQofi4epSt2w+5CWsx/Hsh5OXocrqUAl4zTDcor8jhL5
6e1z5A1Fv5oxOdPG9TbRywHmSMoZczHqOo1dHx27sdXfLTG4Ch8hyT3b0K0XFSdMClrR+EfE5HrA
2qpCRSx8PyA8OhYuJYffr4SWf+vDJv88wvs55dmsvEhuYuvXSun++x+mLBWg6G9xBa1JVLFrKVOd
07xw1RjTDVF4qnJwRkoAI7hUx69aaZt6f8ytXQs6gOgiDUaRP7qetVJaygDJZAqGMdLnQ5hl9gsJ
Uvq+yrkmd/bt1lGE5gsazMMph/voerAsLLwpVOlYqLhwfGk5I8pBVZxxL+PbHEeaLRM4yC7XtwFt
SQrydksxO9cAtJa4VQ6xaHcC2daDEfIm/V1SarAPq1sgbWOjqQWjONEsPrrLXJ2HBqMbjGfS5aj1
RvU0LiX5ZWGHOyX0ja8GPRENF7w5aYeu9f3rTHUWkni6EQAhOByedcByJ/IXpSvevkEgTLOIgGO5
XNdAFaWNcsOhyxOwDNE3xyjmws+Vwjmlpd4/vHkz0k+TigrAfYD7ryKNNff47mgJOV64RIjKRWNW
nZVcXeKLrol2ryi0EdhAQ8IGx2dO2getErBodGeAUbCzQ7PV3ENIBvWTZEHT/UE1h9/SX2p5sN3c
MXdKoxv7k+MNYpXrCCPIddNBVUXtahEHHc3g7LFBZ+85Kqt8J1/fHIXiEFctjnOoe1yfNppKrbL0
bBKwFcVT1uvRYS6TPf3yja0oOblAfuDP6BhoXo9SOsVSlu0wBVVr2d9mveyeOzAI35SuZMD7+2Pj
3uPJSC2UpiOhek1HyMwuahXbY9sPDorkSW9aBy+00Pkek7TVj25jaW8/5IwnJcGo/NLvXO0R15sS
bDB5dtCn70I8H3N7eacbeVMcBmAjPwRvn8QvizouDtTD+j3trq3llQxuVG2kAP+rk+gfia0GvaZR
2hkFgbwuPo0V+qDHuMEG9WB3/dTsxJWNE0EN/RUmTEkdQYvrj0n5IXVnMP9B1noCQce4U4YDVqBL
ddIyfW6e6iqtPzhJrUXn+592Y7PKlxARmzo+ks2ro19I70LbnVU4PkZx7FUn/eB0tvVWWDo6rZx1
rqDXQsD6hk3xBKU5b6ngFds6KFSzP1uxVBxUhbsz1C00mbFwVyeU8eUoD63WUphdi4lmrwWJRYHP
X2IqpOBIInxUwSK9Q6Vhnk7FmBbmgQIQUvBlWCqSJtjHfiq0bk9VYWuFCawyr8cWBvrl9bdN59mO
qUipQYsUoD+kqjjpSr/nd3U7CtpbksEMmgvbyjXSvG2tqcjTQQ1GtPTeD0rvPmoOKv33d8ttIAC7
S4omi3u8Idbf0YsbcOdUaIPZA1kweVrxq6nm6e/aVnrM7M3k9/3xNmYFZ1XWH5A0x9RZ/vc/TmHV
4NZJD9oM5rma/4f27jwfZ8+I9xL725SCa4/qCuVnWPQ3kI6k0zHV0MsySKrEeBb2EL2zSyV+ytOo
eUnz0DqlsaU/GK1Vv/n8AZzUpXQWX02CO65nKAZHa0qzbIMiDdOTYy104BFh8b68dSElPhMdc5JN
nGbW+JzMsGYYsDhVDnaTnoGMjs+L4ew9xeRWvi53QujEk0gSXIAdrdknmt22njoOTWApdn8scif3
29n6DBDLpPpRnhwU1vyuKV/4DL/uT3AD3MDYUqCflIKGuLp6q1ttag71rDaBq4zgvGNJFClcpz3C
Mh38suqHs5FXzpE6vHe0cq36YqC99favCS6V/JB+BpfyGjFqjBSCllrpuJSXZPLbRB2yg7106Z7R
2+1BlNmTTNl4W1P9Xh2MxAE91hVKT19Nd75BMevnox3NroddqDkPxzTSm+Xj/SW+vRJ5YZM/UXOn
hnDjZltn5qSYTQ0djGbJR7BWlfNPO6dZfZwKWr87cfx2NNJfOMg8kUjWYGddHwy6QmVBVHjtXFQP
Rr/oHwdCNWoq5W6dfmMsWRdBfBabdSl6fT2W1USeGSVZFbhjGj/adgrrtCzyR2XRtZ2b/jaikWlD
z0EfjRcn0sPXQyWEs5EVroJKbbqjVU/9l2XIu0/3P9Xt9mAUpH3hBkhqnbfaHqrelGEEhzPIHK09
lpWtvIssVwTukiifirbTdrAUG+PxbCawcPNgcbg2l8viJZwHPakDo+1NhP4TI599RUS4ewMSyNJD
ZMHsPL95kgzG+wH4kEwUVyce8nhTGJldczk4CN72y3DpgVecwnro3mW1He7s/9tP9yodwxylWy5k
hetPl2fxQKmYrhrGa99To1fO0dxMp/uTur2JaIVJkTFQ0zaCc6v9YZfogvQGqBQ17bRDjMLApxqt
lYcymn84WpxHfu2U7omO81/3B749A2QOvGh56VHHhct+PbsyMvUQ8RVgCEUplvceD6Ov6f+Rdh7N
bhtrmP5FqEIOW4DkCaSOZFmWZG9QckJGIzbCr5+nNYsxQRZR545LC1fp+ja70eELb2iNRX4EK2u9
+xRwQfPqwQlSGM7tgZu9KRNQzqnZtUlxtpYsjVpK5Ttp7e0H+7/iWSq3Bae5FUYu2wKUlp+u53qa
k/kAJcfPIwTN5+DdOxGyLAgHEPUAb0gsr9cui6cCL6TRPOfzXF0qP5VR76XtpwIL0oPkrdzJx26/
FWgH8PQ0lZEnoTp4PZ7mJLmLBZF1rlzNDLBSteommuOuDZ5tYbu/vHdn4LXAMQMSQzECSZTr0ZwO
EHbOuT57XW9GK5IAp8SZ07eh1LWdhbzzihMKESqD9eRQ3yhmd9NglsGSDudaxuWzn5uQqIp0+Gsw
4aujUpjJgxg87aDAaB+LsclqqCbWYh0fT/nOzgFhjAqxIlJShdkcBi3IU42/GUE+FOIwDGWhfXDR
wep2rpTbD4nUFehSAjIlNbPNMjMzzuvWKeQZtSGbJpRJGxEUvPaSDpOx8ybczgn8FMUCaknQZ8jH
rj8jkAqjGlGKPltrEhxMvZmOBeFJ+HjlbjNZlOMUJ5RehiKmbTYLxku5KbGhPbez0P6YUn9ePg6U
A5+Kfkp+A/KWa4gsO8ueXYf69dehJxw16iFQC8kU4MZdz85yW8PrRDOf16k1nvpmnJ5gBxfHXhTF
Rw0txXcfQYTduLhgr4Pz5O27Hm/wiq4nxOMGS5cKOYZ8ONV9bx8yeDQ7oe3Nh0O4B1Q9BAJOBYnt
5p2T9exMsHgslhQZcWlM3qmXWfHeLa9GIf+AR0bYxSN+PaHUqdwOzJJ1Jk/61/BbPzRl8+7XjUEU
ZlChSLm6tqVb6iktap2ZC9FVpO1vTeV1VRLlXlplT8Yi3H+qUQTzW1IMRf1cNFbp7wQqd9YSST9g
wJQGVAq7uTlbkXeFLAv9HNAzPA265keWmRo7dcabzagk0pXLHxUPi5xr88USjgY0w0A/S9pDHzJ7
hgtnaH3/we7a7Li4UzK9dzsyFdCsRK8U3umPbg53FssGBw3bOOPekP6Oh4//S6UX/lslzOKPxyf8
zhKSI6tPyIZxbyTnBodEoIl94zx22DPGywDyE6LOztt9Zwnx9qKJBRcOI7Gtxk1mVzExgueci96d
v6SZbkSzENoBR8Dq6E1WeXo8q5ubmEYMeT9hgktQTjJ+vf3jIV2CaemdM6LcbnAsrMag6uY3oP6N
1ZP5y+PhbheR5xtAB0UhUkWKG9fDBXprDUNuOOeAiAEXxc7EfBy2Uvv7/zAO9yE9X1CYKFxcj6Nn
M6qaMK7Oo5HLj1XWEUU2ot95xm4/FoU2IAc0Ksk1uD6uR4lbmK5NU7pnDt5Lp1fDQXOac2v42iHP
2++Pp3TnS/HCuATHvMuKBnM9mB77beYL6Sj76uxgBVqJr6VZI9vf7jGN7gyFCwtlWe5fnpYtmi2J
Bz+Q7uKdSw1A0V+V5dX4XzQ6itPZSFlqJ9C6s4w0AoH6UDmhLbiF7Y0y9QoHefizSz37leaX14VG
MJRPbqIDTx86ba9VcWeCLCJRHTcGf7YpTRMQQblu459dMU6nQcvHU1ziZjbJ7t2IItXNUhQFZLig
iG1hnoNbOo2+TAyVDXh8oNBmySOaNthwClHqO/f8vYkBu1OwFMrXjHu9SZCGqOUyusHZjFHQGbX2
18zLyufeNHcO8p2BmJiSpOPJhPu/iQMyo0vcXMr4XEFROM+ZL53j0PXdV3tItD07vbuDgXTkHwCW
oB6vZwW3rKxS/ApRo3AbO8xif/xD60vQHOC3/3z3MQNDp6oUPGIkhZuJTWmip4Tj8Tk3nfkwi0Y8
dx4QWa1zD49HugkZSWEomVmKSqfc1ja3B2D+tvFaIz67nci/U9Z3LuiuG8e6nZdDnw/rU5ME6fPj
QdVSXcWLalClVYjwPmWSbZNurUsXu10GrTTLPBUe/dss9/f0429PNPeH8hLRFTYKXOzmg2XcTlI6
vGJr9YeY1m/AqRFQFZ0XLln71+Mp3e4OBvNVfZ5KNkSCzZ7PE7/VxoxbODHa+Gi0Tv1CQbh5ttY8
3YGZ3a6eGkqhQ0A+UldW8/5PXd6RwTAuk+ZAs85W/RjzP86hjKmA+/Gc7g0E2h6dRxZPtRyuB2oS
O+3isfRgkNvLc5k6zjMXzJ6Jye0OpI9KoUxV5shatvd8R3Nqnv3KU5WIMsQGExH+5s/Z1F+cIfgE
aezb41n99A683n3wPCADAwsEpgqb6npalda6WdZO3jkz5NuYd4e8WVCwh/gmL4E+njK7R5+I8rRY
gzevnpKo9aw9oovaDzc/gjj1p6EKl//mhEMR48qCpnp20bzDvaNsy8ikOvlcdSlymAIh5kORNksY
e3L8/HgF7uxVMOIqXlCmX2RQ1wuQF5rtDLHw1F7tQjAw2jO0etTcumLP7uzeUHxUpRqhsD03Z1B0
KU64q3fOQcO/+mbhUkKjBVhPsbFzk93ZrZyon6xGEG83d2be1B6mMayo6Iru7wq+z7+d175b/pFw
jtuEFwe4FIu3WTuSo8EVmHmdizktPglvSt+6fNR2gpHbuTAGloYEBpw8dDOvv1AZN2vpFEt+QdrX
gm3FjPTITsW0J7t4ZyACbnVPshGBHG+OOOjfVk6dnV+A1OhIQmjlAQFAM3zvhqMyDeGUQcDTYYNy
PZ1MW4jCEye/DHM/H9FUWKNR2sYTHY3ufxhKpRGA7AGO3nAgrFQsKNmJ4pKWnlG8zq4Xy4imwmo9
121c7ZHCb98YrhDMaIkIFF9tq9I5VojX8ioXF5QthBuuvdVEWudYb0lfgtirCIPefSmrEZXIErEG
l5h+vZY4FaRF0U7FhWXusJkPlmNOArXzQt+e2+tRNkXVuDChxxhDcQEBEaDr62YH2JJD2LRZuTOh
vaE217HQWtFl+IdcdKcZLv7amR+tduw/Ld4yvrfyTcMCg2z8ZB0F7dr6d9ZeQxJmMdScoFiW5JMX
9uBxdy6iu3uCZ0UF22z4LYhTo8iai0EvLjLXtRBLy6d58BAHcT+M3dC8u/bAlEhb6Fuo1vL2psDi
zsn7xiouEzF2FFRyOcbxmL36+bT3oe7Oy1VACgKPW1CcmMVccWUVl8xa38oyP0BTfx1Tw4k6Ge/R
kG/fR4reqvhgwjpVEITrbT7KpfJqyocXsTrpN6/vVys0cTIxwtzoJyuUtVLTCGY5zoe19HaFD+/t
SoRs1Fy57YE2X4/f6BAGrKosLl2rWex7d+iiApzcEEmqPDtH4M4trNpoRCW400GIVn//n4huwHGj
7HLO9ICC6hsBt3iiuB4/Pb6F744ClJmuNe7N4F6vR3FT351H3M4u2TQHGHTb2fM8yL0q452FQx2Z
yB7ShUdFePN0WYtuUlsxuIAFyl5Z7K2ITMc+SnfeLgvt3lgKMaIwDFQ29c0mSYVdlUm5lBfZLoF5
NKom+dOL434NFxmIORobwbtZey78sxb53X9r2EhGZFSeTpceSdAPQnPWf8euDt5E7gdayNuu2++O
14FyI3bGVcCtQ5/qet3XUTdGrYyLS0GJ6weg5vY4Tdr45+Ove+d0gnOi/kjlE+zktriaz1qbofpY
XBbN/a2wsmcfPOdhxfMwKcy9j3xvK1EDovkLNgA80mbh2zStVtHV5SU1fXFqR6FkIxbAHjuv+d1x
1GYlVlVMzk126rJRjcJvy0urxeUhRU45TL3MPjxeunvbCD0ntWxgHgD8Xn+gNp2abBib8pI11tts
axpOP90ayiV5f0ZFUg/GQbXOQZ1t2WTCCTptknZ50dZiOlSBt5yWKp1Pj+dzb9WUT7nSbVFRwmY+
Zd2kA/XP8lIHfXWollIizmrZP/6HUXheuBxVd2R70HlBrRTdkPICUFKcJr/ojvYI7uf/a5StWhrF
X70xE628wPDOokn2RKnDsqevcW/FVFNXecbwhm5rO17CFNOGUQYkYiMhC5ObAN3tx3O5s89IbwEX
8IfW1bYJODm1Zo+iWF6XKumwfcP5QH7QC6v6ssyJtafvfHc0demo9pQOIuV6V3tpltkuKq2v/QTf
OfRr241io7AOfWbrv79/Zq4CglDQJNXb6pOkThnndEGWV7P1hydQw0UZmqzn70aZyp1nTP3u68xZ
9VHJR0BfqwLI5u5p9GmpZeOsr2kO1BtIwVAMF+lPenMs3Dizj4VWtnrk4/e6F5TcbhPls+IGCoFC
Z2R77a3lKmxQ7OarjVP6N2dCAzF3YDw8XszbUWA5IaPKXgkABW+LtUU3d6wnJhtm4q4nM17Ei27I
5r0QL0DHKhbAY0VJe2xjYc2ouzWxR4wc0bz4JLBcfxm1xjihkr73Tt9+MZUrKwG7n2nglrmV4Ke4
zJ5y8CsrL7Iat/rT1Fr742gn/sFYNOMvV1rvBukxP2z86DTS4KG+tIl2TMjWy1wwP/qY2Rq6YzAe
zIXPF8kMBL0npUx3zvfdecL+pJTKRKlvXp84v4kh7CovcCub9DCZvRRCJuYNHYaZJ2q6S5i77pd3
bxZiC/RvUdOx7JumbjXGjtlN2FFksztdtGkYP/IQv9uGjDI+VDjAjqrMDtLmemYBfTmvqnRGSTXw
225mPlux3j49nsvPa+L6aKOuhmcAD6SiV2zxC4Gf1XqiIaBe9nY//VqkVlkj2i26/ksFhC57Ue28
KawyMcgwht44TtGa26i+Oa2OLDmReRVHvbGo/6yn0/wWZGBvz3raelNoBXVXHm2rHLoQXH/goDqY
VWMEsL/Ye7ZuL19mwkZQrW5Y1dsneEWIStgeM+lbC+M2jAvsf/FRxse0L1axq9J+58pQmRIgdKWo
hH7p5vvEYx2kTp2eV2d29eOIqFn7HOhJ6z+5cW8YFzmhnH2Whj0GX1HOq5MXfmFFBWbNqO6jjFvX
YJIdrY2sBQPeKnTiZU0QSNSmL+bojVrkL1Zcf8jGzhzehiKe8qjr9Vn/I3OrKn5x7VZMSAsg8v91
GkQg391SUoJ/5EcULg1a7JtL31m6tdV7vTgXTUUePSzZqQ6S8q2njHZ8vAtvA2keTYhKFLxBUhPY
XK8lPidIuuRdeR4Ce4b1tZbHrvN1MATsnlis77auAbUPMQP0H/UciHubs+U3QaHH5lqeZdx11WF1
4tI/DFhXfDbN3NF34qmfhgrXZwy2J6LxAKTxJEZG/np6MQ1HOhQMV2GCMdThOrbW+N0HpOcdxoJC
dx2ibR14EG5sJMDCPu+dJJoc3W8+YdkOyiE3xuyH1bmI19Kp791TkSeGdUnnFvUY7DKC+muQ5eZ8
aBLP/Acf2riCUu3UcO4TS0uP7kCt9rfSJBk7adYKL2NOSe3fnFoG/1BvavPQ5PcE53Vc9P6pRMFZ
7nzjm/OCrgI9LwVN5KGF93q9CJBM63wRdX6W82CHi6flhyIo95CCt4A6kF7sV8oyis1L//V6mL4Z
1sKyobx1+KMcl85AONmpnVPexVUok9QMMbvBD6l2EOChu/jUL2u2A4e5nSrUXvygf0JhKDFsfkPa
i5rwFmg+YgzmizHF/a9Gmva/Pj40N/cdZTUkphRCkfwGOvH1TMcAWQfEKjpkQePmsPhLE+VVbD45
errXObkzIZiZvOwgFZUz6ya7EcLqsb5wu3NTmj8Gp7CRcMEj5vF81P/J1SlhPmSdlKJhYqsC2/V8
iipt/GRduzNHobCPzcoRPcR25lgHre0n50WncuAeJ0odf9PiK5aw7y1t7xVR32b7K9A2YXj4acx0
c+shqNW3novcdtUK8eZkMn+a82p6wpbRAbQ7eslTPfvlP8Xk6jtAo5tbkCxV6fJBNQDURCPiegEW
aqh2hzHbOU7Hb7Kwx4/x2H91Wt961fO03LmV1HnbTFR5fPNikoUpu/nr0dAzjW0ty4azJjr3OdYt
aOdNLtDUz0QV99Ey1ZJ8ufPXvfvwdp7QOFWfHS09MMRbiSi08xwsjBBAqToUOl8mr2C6rWmkJ9nK
pnztYtG2O7fP7WdlTNUOISJWOLjtYalwdhvyeD73qyRqKetJ0z/UHR5X2aHXW7//IONhER+bJi2+
CtGvy+nx7r49rcQJZOzEbYhiUTy7Xm6l2GFMs6t0iAznW1EG+outr9CucLfbebhvTytS6ly1aC8T
pdLmvR6Km9Fskhg5oNLMpi/2mC8fF6BDO8nMnRVVxQ5AoVB+oaxtJkQPS+v0klvUXQpHixD50odQ
82CxHGshl+6MdZQX/9KRJMpQp9Ja7dyyt9uIwAskMTsYIiDCNtfTHEfD7ksBYxUuqaYKIYXbRyJx
q+wDBCJEOjtIQ3scjNvPqJIMUhtEZdGq2AaZAcqB4G379ZwUUhyScQrCQAcWCN/j63s3DLcPRXBY
T1gB3TjXJ+s8osJiQCHNHPcZUYj+aLVG8mQ0s72T/d5eBXhl0rpjg3IiybavVxKcm10XS2ucvdKJ
0ekazR4yy2J+JjTMPluGrN8mzUh3juSdpeQcIq0KBR9MxRb95aCBtKwDoNFg6v1nxD/iJZyztvsl
FegnPl7M280KWonlVHatXHXbK8dTImhl65jntaKQjk+EkZLmp2gQn1rlLh4laTGOH12jmn5PJmHs
dRDvzJXMRHHk/y80cXMkvdgsIO/qydlWFl/2QiceD6H5pcYQcudcAu7lc13f7D/rDMpsksyYGOP6
cxpyWOo1maszFCRZfxSazMcw6Z10NUJ3QIHtNenkmh8Sw+j7F65L3YvMPrW138o6y5Mv7QgF9WyD
HvgiewQJm2hyVx0ts8mu8/4w+PGaHb1AadVmQS7Lr27s0neVZdjXJKgpu+graWUXqWA3WufE9sLR
1ooT+hjVa8Hj7p+Kue1/BQWhRYWLVHAlkz98O5VhkSH8gLW3VxpIuKMIEdqyHSNROuUQ9kVXiaia
XO/Qu8vfbeGID7QyveKTYWeGhemUzN/qwZufA6e0X/rBifND3OgnTwvW/ohNXg7LfB36AAgecrih
28VUa/XGMvKWH9/5n7qykV1UBW0ypaEFAtePei3wXh3MO6HsDMulssxpicZx0f7tBkmcnkBO/qG8
yeNozozgrfaHUzaBSkIKvg390Sh/7QaL/M5f5WpFHg9qmKxt+mQhMzlG5LO+GyJv9qOODSscTAR5
Y3dyjj4h4xyuTa0vwNFw3lhiawXh5DSHzEs4Jj5KRmEcu3M04QoyRoNwT9ZSoh1p1/rB5xnVIkhw
QM3rHJ/av0b+gx/20mLU2XdLYYdjYBZ1ZOVpmh+LbuzHVx8dqylCQLFpQlmsgfdcmgOkcreKneEp
S9aqO1gFciRHXDsS45kqU/zd1ue0O/BxRk5wPY4zPzVd1ypMexQhot7WteFlNJJ6OelLtfY7t9fN
2QJiCSeIEiiqgxBhNw/ROjpzg9kjzITeT2k9gTv41cz73A4nT++/PL5Ibt5W3lNIVmBkbdRsuEuu
z1aQNoY52aN91qhaHp18/FbW1Z4S+00kDDUGgh81ZNowaBNtYtDEXXKdb+JzH2foNlqUZpJotdee
Ka2l/4u++CKOfFt2fOtGK+pPWt3o6U6AePO+ql+B2So/AIjYDY9f+MLSaF7659n26XAnOj2/oOs/
OE2OW3mAy+Tjpb39jgS4qEYauCFRWbuxMpnGAQnZEe02o0ch1Evm7K+0joPmQKG9/eXxYLffEZCz
qgLQb1aCM5sLWW+HVk+p4JylWReRB73sMNdiD099Mwpwd6XwqhxawDdvyY3Ukp0k4cI49yLH8dJu
kz4FzB/Xwc63ulk7RBDIBOHyeoxInnC9LS1RyjiuhHPWMONyo9Iukq9SWt0/gzNnO+D3O2OBZ+Yh
U1AslCfU3/+nc744QqYy8y0se/p2jRBE692XJS9N44CT564Wy89PcfWcAZGi1IG2H9Es4cLmNGiT
qhtVIyXFpJEjJUUZxKFeVOP0MYhTLE+XvAo+AzHJsmezNal5O6tfyVencuRw6PCscD+IhJjtdcUa
MttZ+ZvYiV9Hvw+jAZW1sjDXq+F3SdHx8MOjoBh8xKkp/dB1+gyyTxMUfGav+VB1sLV2kuWbw6ny
fjawwiOBsNlqpc30zhIcvNzzMqfeU9UF5fQ9mdvSexqbWIojufz63p46lAryNgqCwK5uN3NbZHGf
j4ngnpVFfCpsD1OxfvWnnXvgJlYDV0MnlZ2FNgXEpc2Kjnad+jLOl3NVG/Exg3sf5pP8O2iK4Itn
LYgZiNj+JamnvV7h7WlVuq2Ujtnb/IKfpaX/bGwrLwp4uo12loPtnvthyl8Brr679kilBtosaGKE
hUDobaKz0cn8zohzkPr4vbCPneGrN7bx2xrsWvHc7k0MHLHMhhSg2DdbJGhQjf1Qe21AIliUn8fR
85/SevBPrT/1B2/Q43/cYk+X4nZj/nS34MPRS1OaYdfnYRyGrFnoEAFgTq03sqUSc7TJ8MqD3y/a
8pRqXRW8d8dQXaUpDtZDJffsnOsxa5oVte1MwdkxjObbsM7es5V1VQT8Bm9mNynL57Yoiz+bejB2
go87e4ahaQMpnXlEBDebtWonCrHSDs5xEZtHvKGtY1DM1v8yCh01qn2sKMTr6wlCyMp6vXeCc0Xh
Opy02A57dGl2lvH2YsdOj9eKXpOqivubXtqsy6FAhTk4z2YsIgSn/EPXTN3FFdTI3/n88sUYgPSE
6ij/utklXjMHcnWB9PZVbvxJbbH5UNdV+u/jUW5uEkZBqZWrGVQq6GQVZ/3nQHupEMMaqP1PDXz9
4eHk8dFa+3r6US6p30eaR/x7stEVQfNQM6ofj4e/tze4ZzkGKpLiarkefmnEqIsxCXgo4yzqK8xK
9HWcdx6gm2CRSXKlwO1gDGjI6lf8Z5Ll0qwTOiX+uUQfwz64qdeDnSvWdAzHUg/yMMMV60+rGdqV
XiVMR1ACxbSHsrnzK0Cl2IRuVN1R4tgcQWJwyIqkWed+lL5zNMe5/jjq66KHqT0FF6sf0yAsc3Nd
DyiEp+Y3u0qxIn73gitpXpqllITw1tz0WQxNcDuMfXAOlqw+2nGMslhQDzuj3LnhuNqIsih6QUnb
1qm12Jsas/M5jL6sQzzMfxexkYWGJX43Fu/9Dz09OODvXJmqzbgNVJcsNvMFNVE4clJ/g86RPAPS
Hd6sDjM1z473iJp3LgFV6idWVc1nyI3X26kpkpSyWx6fJcZ3SBFATsqnLAi9zl13Cng/V+o6sgMU
TGAMMwTPSeCt12Mls46qCG6dl3721/5Q8GYquRv8UMOkqK1fZq+Iy5OLsO2/UiBH8NENUj8LtR6t
1DI1pYxSC13/gzSmRn4TddG3X/W1INJOUcitwrrxF++gJ0HifGxY3vmjIXCqf1ptb/5BWOdUT5Ws
x/wgEf/QL2M1+OJQLDEtuhlP8fEwuphOPFeyRcfamnpMIUzJWQ5l2w1v06AldmR4a26ERTAm+Sd7
rD1wMU7nZk8N7Yw5MmBiDAcJZtI/lFVs2cepn+u/Sg8N/6c16SzJIbWliALNcL5LXKbrcAoGuz3o
MFFA3mkib58Xy11F2AZuMqIkry5no1jn5XWqPWR5vYbIbGeP396cZJ8AmFR+pCgKm9qq7PQRKDrU
Kj/RL5MnzcjtS4sij4Hyeo7ezCcFzPlAE3vP0P1OzPKTOMm9SXYB9OF6TxDsAhJtOF1Qrpcj2htT
TWtSLz6MYzYeC99aPxlx4Sc78fSduxocA00XaDOqZrbZ9sWEOOaUDtpZ74Ks+6rjaMImnEyt2omi
b1cWyBYXB3m9oxrCm5WF+jelRieTS+rH7eeqlXF2cKZhKZ+HLvaLNDTpWQ6hU/ut94v0IQvulELv
zJS0FxoSsuK0t7ZULFwnPem1CezDccy/ikW3j5aQ7k4V8t4oMDaVdLm6TLZ8p7lw8VvlKJ+nxU6O
WTpnkW33726qoL1B7k49htiLLsQmYgmCloSlh9TYy66eQtMr12d0duYk0tp6z07udmfyhDMfRE6h
kIG5u96ZODDaUyuq5NIn83iR2DQd5MyeLCsrfaEAJb7jrrXnKHu7jnDF0KSkbU6cdCML0K1zUArp
JxeDfDIKhi4hMGvfjcZV/GtkFKlsKU2fLea3oMPQydRNLlmXGC925fe/BfQ2wtScKLs+fqTvLCMR
Gc1kCOYUK7bCjRSeE5BGVnKxizUS7vAX2ij4s4jhxaWKdfC1nQN3+6AxN5o2gD+VdMlWoy/zSyON
4yK9BJOvJ2FSZmVEl9D+GrSE0Y/ndhsa8JTRNVbWTFQstrs+KYS2ttjfXpzBo4Wyzt9RlPo7dnUZ
wsLac0b6CSe9fj+pfGGtBoyavJzWxvWOnD1kkZou1s6T3xp5NKq0+ew6MtF5LDJN/z0uJDcnGt9p
ESXAlZCMBlQmniSSUHrYp6VhPxmF4wzHgZ7L78gT05gYJlOg4iQGX4tcexHN348X6c4HUSJO/F66
TuS/m6vWRW3ds/rWRVQeZXk67H/ngKdeM7Pcib9vr1oqRnAVuM3RqKI4c708S8DzKIPCPQ9AFiBB
0lf6TJAwT1Gq+dZHrBzG81y17qfWTvu/Hk/yzrlFzhesBJLPPwtX12P7dlW484TQALlvdsoHVw+p
+gU7++3OUiIYwoaj1QOqZgssWulvyhaG9DnLPPdDteg0LWBgT9+hm8Tf3j8jVhHiIsmMwltez6id
S5OgwPWoOC31Manr/rWx/L0b/d66IXSBEDJDUIXZbOk2n+u2nlP/3Iz0ahpACIQb9l54c+ecUpKl
EY8vnFLw28ylt8B+9Sjd4zAz/aG16y9zo4QWyR1Cq0VM8/0rxz7kYuCaJU/bPPlp3uTOmkj/jHGv
/zyK3Do2mrOHcLi3FxAJgT1F3x+dlc0ojTQrtDFbmgaON/+20CXySXjDCVmIfx/P5xZjBcIKJShQ
zD85FVsXzqCaEldopn+28bhoQsR/6vIQ+OPwUjvemBysrpi+C0meGRL45wIQ2tBnke4ij3V8/Fvu
7Rd+Bu5+Kv8Fk3u9Kyfh10M5rv451TSDbC9ZItsV/vPjUe6tLe8+3RiqnwHyCdej9F3qwbdxmbDM
Zai50/BUxvUYeuu0l3/d25pAw8lhldoAnf/rofLYmpvGojEBJrL7rfL14WxKe/yGsKUZ+sIMfnk8
tTvPsXJTJW2wiW44c9fjjeYyOWXZBLiJDOukKBjts1gNkBSpGH6lOVtF6di8W4BfyTWQOysVAjok
W4Rc1hvCmGcljuLnyBvFo/ZhEpU4+m6b/A/3lmqC06ogoUF7+HqCE8zMOI05faukXZoYgxf1a7Pn
QHdvH9KDATCLj4gqfV6P0mZJOjkd+9CY++lVq4v0CA1/Lxq8tzmUqJ06d/Cmtq2QBN3bpKlmbkfJ
bp/qTH7KUlF/mD29fk6Suvnn8ea4t+/Ji5XoRUCdbiv61phtQO7LQc8Jrp6XxHC+LDrCiG5qW6fH
Q/38DptghuoRiMafPUCmeL2CqY+EUrzqwdlyZozi+DnlpzEYLCNc18keosrzxuqt64SRhr5moZNo
tu2qhYnQ8k+o+1lfB+nWxutSFOWXwMnLr4ntLN8bJFi+17FYPsFaSX7P7SHXI9Fr3yiFmqcqzgEd
9MHUPE1x68zP9tCU1bHBCxrd/aJcvSNnwfhul/6gH3o/H3DcySpqa0ZR2Tv4v5+kt+0SKKwPPQ+k
GLlfr5fAS2BujjHpjFmmftCGZTnrY5h3FoBfxDIcqky0LOfkh2+WrvVHig26f7CEY0OizAA7nHU0
YWveMIAan6dyctsII7PkGV5Gg/lRV6/NKe77PH6p9aFPP9mlVv77+DPe7hjFooGmCDSL8H6rbdPB
VW57mkSXxnKzL1Nmx6FfrOsFv6Vh51K+E96hPAGzS9XflfjA9WqZqVeDguZSns1qBcxgJgaCktP8
3IlFFGGTTf7LOC/yaJgifn+9wKKwzAUNppmS45Z9paOPtTZUsc++gOkS5AgPEGC/P04hPqF9AziK
MBak3fUUi8KBmDTDNJ+LeaUGR60ZLIY5DtUhr7OGwHUs399KJoZAIAuJJ/CoN00jz6u6tZ4TmIw9
xSW3r7OnXLRaODdYnD3eLLfXGQhtrjGADqC29S15R8ebvdJxb77kNIsA+y/9EYzm+OKL2TqIopx3
DtjtJQ3gFWC2zqiYF26BUUkS20G/qOUsZ3lMKasesHPbC0nuzIpeAwJ0dIWp82w/mjAWvVhEWl6c
Iltw6LSflpIC3VzFJ82fvZ3g8t5owOiUACnXBtJE11tkIk4WgSnAZhjFeGj1Lj+ZtYEAvNH+4VZO
d3r8yX7SZa/vKNSgoZRA2VXVgq2iZTGTbLXZVF0sazDzJ0oTIKs0CHz9c2z7VX4peyGa19mGtxDO
K/SDw7Q4gR2lem7/wIPZ94+TLvry6K4dyCKvW7q3CR4G6OMin/4UuiU66qZV5lEJrebqz4VAoTv4
09j/sBuqxagRjN4Xx+BlOlSzCLLfUkAx6yeCmKU7wIkp9KNZIOd1FFoyfh4712jDdlrMLqxmbqfI
auf174SNLsNVDv4nF9QqDpNmK7+Mtg3f2SF1y59cAU/4sLN8fI3N6pGlkXUQqSsj180jN2upudq4
bV/oYKSRYa3yUIlqPT4e5d4lrIC5qrtMXWArZWYAbWlGp60vieY4X0xt9r/GUyy+D3b2blY6HQKa
rvyhzkdMoo7cf7pPZjBzKbVjfdET0wnRN8iPzqDvSb7cnRAhAf1VehI3sn2ZNwYlMM36siCTf0Kq
MzvWIApP1bibUNwbCoKrIiEgnUNWcT0hTXMz1J+6+pJm8fqk4SmCQGxbPDWQMHY+053riCRU9asU
Nh04zfVQaR1UWqpZ9QWR1vHUuX58sikC72y5uxP6zyibJij1ZpGLaq4vGnrnf44TEJpeesbTbC75
zv16byjqegpgS3Xnxi2lz+peR/2bzdAPn/GNxL9vSNJonuWeQdO9pftvmLEJ6ou5mIAYEmYkiVmc
wSFkURlowevjc3R3FPY1/EtSvxuiQmKleqvhEX+xMMoOyTX1yNUy/+n9ozAA4DfaYAgbbeKYVsrc
laYlLmXpxkcNf6JjN9R77pR3vg2MFqZBrELxf9u1pGSQZm1t1JeKVlNIQ3x6rvzucxtr5bsbDEjI
AFoFt0iHn5Ros60N6kPD6HNY61lmNEiN5CUpRn/n49yf0P8bZrMF4tQffKfX64t0y7+N3DOfSQKm
EO2uPYfIeyOBh6DqBcvTQlz2ekJoHYpuGbX6ko+Zf4Ki1AxRbiXOJyCGub/znt8ZDAIkSR43HTt8
a3MG7CvLy85tLqZfyqcsQ0ZFNG35e9N6exJhKjTYPEZ07BG1Uo8Ru09t///c3V6fBHnQpu1FSXGg
NjwbH4dhcc/tUhiRWWXOpfQ7ey+AuDOo0vZW2qgmZfZNvCJE6yW+HNoLtsCaPP0fzs6rN24kbdu/
iABzOGUnSc2WLcv5hLAnMIciWUy//ruo9+CbZjdEeBfYncHOwNXFSk+4Q2dHodzHrde/vn+qbgEJ
+KhRqVng028lsevJ5WRFejPZJZnH+HFsBWKb6q+srqBSpk9pZSR+NE2vWHZ/fX/cO3fGUh1b0Eho
JUD2uR7XbZVpTMO2CqhaFd/EJJOP+O6Uh41Rlkvheu2II8DPICO3YOTWUIfEnoc85kQHyZR0+ie9
nO1oV5tc9NQWy7o5uWqYypehNmLzIi3ggX5n9lG383hrxgAP4zR+1meaGE9doY/epeyjvnmJdJlU
lzlEisyfxzluUeeX/VfggOIvz0vT6Kky56g42xRpnZMh8ZDHPtSqCWMilvzgCQCYwPWgQJ1VkNja
Th1a0qJBquHPeDAL21fdKfrH6Ue8krS6r8Tr4NTzi24VeX+cc1P5lFOqwmy2TZN/PVHH/d4OU/27
VndDvG+cwZYbeeTtieNTgkHCwGjBUq67KAryvHSG8yqYcmjjjrS7nbTgNmSZWW0c7tvNcT3U6sTF
+dx0iZlUQWw42QGj8+4goPf+8RFjFIraC5qLV3hdSRHjiGCiJ8jBw0g5aalh7GrcYf6HUahq83LB
acbT0r7e6NKUcYLRm+CSmGbnoTfisUZZYrLTjY+2/EHrrc61tzwqJKRkw9cDjWy10GrY6mEmtF3j
ju1ejANu8KbSyEfciWdt43Td2xHcwAtzl9IyTYLrEVs3T/qOpDcw487923JS8dWoukr1LVoRG5/x
rd95Mz3QprjsEAresD4dL84MpWsEegHCwr7Pytr6ZXTreDqSPjXfpRbK+rM7oTRFRcrWyn3bmdN4
skI3+SaSolZ9eMhquXdLkXoQBOwZ+eK5iX/k0C+8nSt4e3eQM3SD5qpn9busm/Phs232ueN3fWe5
x3iGV+DLrpy8T1zc2XQykWvVd5GMOgjF1MQm33QTyzx1kd1Iv+ISlXscmmdlF9WaM/lY/enVvsSA
LHJ9lwqFfFSdcc72ehmn2R8//RAoYR0itATmjTbE9frwERbHopn1SZL6QJFSOWRemvk8dFsiCHc2
H13/BQhDsksjfhWjV3Bw7K42RdBMeHzkbY8qdGv0dKZm9TTn0Z+D61FcQFoe5a3F8nctKeZEekzv
cBSBlZbZ7xlhMenXUd3QuFYSZQuLfOc+YmqLMjRCTEsH8fpDJigH2XXCaKo6tzuIY+nOiUNto8xz
G2cwJwdwLNjSBTuxqmJ5FFqajFA6GGnWfGKTVl8zKYY9t1TmD0Y0X5rYy/95/4W8c4aXPNsBqPFW
HFm9w8YwZ1qSMKiVj7rfq7nkDLh/m8Uw7/+HkdiGxDNsEuRarj9i6YkxrKQrgqibgOOhYyGsD0mB
QdLBTHhaNjb/vTUjwGC90EOnWL4KoKhXpamKlk8wq0N4MDBB+qB585ZB5L01owG1OHUv/LN1p8FL
zTS0iroJPKHO1l8W1LTBz9sEt9C0disvwOrbdA8KEdgWiOI2cgNgSPzE7ocMRBZ+/T0zbcZxdnCa
oNf78mfG+zxGvgLPUPGVqNIyPy7bDmGjNM1m34gcpfGTzIjtjWfn3gaC6EBEQHtqESW4/hmNrlVx
3+ZNYGmVeawbs3oJB1N8sOakeXx/B91bUhospH7UNxY3oeuhugSxeWxgmkBkXh+eIivW7eMYokBw
eH+ge7cZRo0LMmGhFa/7mI3UEBe3LFYV8uZTlCsduBDRiydPn+avNnDLDfDNnQHRQaM9u5z+paF/
PTNbmWfIMa0IUqcH5GMkv724zHw3yhIwylugsztLxiVNJZkmO/Nb15OtMBqAXPAuVIohXuJMyEPS
tu6LNMetoPHOki3vAc2+RXQThOT1xOoUEy594HoBOQiwOVNzfyx788/XC3FEnh9QFwRZ6/5bkSfa
QF+R14dX/JVax0wHKKn0Z2sY7S/Ism3R2297KtS+/v+A6+7zDCYCxSZbBF2l5cQi8UuV568zYG4Q
1RewW/8Kz9roQN/7lKQyZDJ0HQjCV6+5TEo+oeMwyVnRmt00zV6xQ1pJ+/MSCJfJAnQDEUQlZH1z
akaYlB35T9B40FLDulP8UGjlbpjEVp33zvXJUGAE4WfBp1ibSynJpDThWDSBrA166a46TIEXZslj
UU/Z05Tq3aFQwy0IyL1RyTypVQCfgRq22pROaDlhOsZtUE5O9CCzVjtG5tAdpW7KwOxb8WAPxVbE
cn9QOjj0/VD0XJd7hiKLPDMPm6Ckw/HYiLn3dRmai7Jds09K3t282uwc3Zpe813RNQdQw61JlWT1
SGiTkQIxq9qgn4VojqGS1Y8un/oFvXGQu3bVlghQ5OW+UY0MTLVrZwGEJLzYEgu++fvX6p17B/CE
BssDfuIC07y+DNII7ghPNj+mtAFqiHHfATLeRVjGbsBq73xsNP0Qu4ClBtd5/TaG/Zw3A4J3wdAO
+a/EUKOfWDHWT7D004+eoTQEIVV0en96dw4ofTM6rIgzc3bWkjim6Ik0zKoLFHPOnueydJ7gk5cb
o7zl2deJEGUEJGeXig2qveu56d6AEafJV7RF3RyKUcsRx29sxBpwHsWLNYW1ns/7PEu6JxqU077o
8mmv56U8doVELQwR1uLPVhZiOf4JS4N5aWVTzlyF/+1sD3baOfKsulRWjLAuH9PZi8/WMP8h+3AZ
CuA52friNMxfVkMldQJAtUnGM7KQiq97WuTzb9vHP1rLt1EWtjwhAN8ZWbfrrZpjY204oxjPqpGr
u9hSmyOhz7QR8a+RDAyzCOPBWuEiojm5Li1CUci6Jknms9FSBQ5yr46b09BMDnchbQJQ7lrbVg+1
WRrFwcau9FeitHaPGU4v0aqghfe3nadz+VIa8RwXfpd09o8MPq9xMMzSCXBs1apDBkmjObSR6vyh
tczy+5kB7DH64FiWrEso9FNdrZ6s6VyONpV/uBgRv0GCyiqMfGPjv1nv/GfjL4NxpoHu8Syx89dK
uB6VUFPtUuNc2xp8MSpkDfLBEzok7AP6/Da6cW2ePqQUzXQ/16gPH7EEU8VO09NK7nERsv5ueYy6
L0NR28mHSM36bG+KMkY2VYnmkzdNveNnmiK/dvogMtKu3G50v+hq1zi0SddkX3ttVsTetGSnHY0Y
uRLGntJqY7Krq5I2l4p+DhZEi9YXqP1Vc6AObUrM2FMFfe8iJSFl53fO+KOddbkRO90ZaemqILdH
BYeWx/LP/1PdLjqo926htwGlI8ELrP40RUOrKFL27x8phz9otXxw4ZeKAzU3uIarp8iG0ZvWeWae
DQ9xF/g8abefFTXa5XpovfRGUvxVWc0furwsmwZJ6wVGbTA9MsHr6Q0SjRSl1o0zGZhm+yboyNMM
66/wzXaTlLN6Ad4Go0MA0R4mB0XS5RP851taRtt6WTqbZyTDDG7leN5DpG42GkerZIFRFo8NXgDO
HZnQekrw9XXhJI55npDGfDT7OHo1ctO9WIk2P2D/O2zwz+6NB6BzIfNxxNmM17NKcm9E5QPRhCQJ
bR/YUvWk2Un6aMgIvEHZbAn2rYLrt/m5NFxwEKFmBaHveryw89oKnSjrzC+Kf6D0Nhxr2lWPFURF
v0Kd55n+/HxsUa7feMbW4dL/DY09yxvtCOjlagHbSnchueIhKJSk8TmW8akLx39alLoehyQugkaz
kn1NSnbKQq/E5dLD72Hiu79/Vm4O5SIVtvS7PZJP3OdXu7YroWE31BChS+f2kcLDuAvhneyVutpq
Ea/KCG9TXpTeEH1axLrWSXXfemo1i8g6N0RsfpFX6j4pqnJfDJX6oDfyLCUDT12B+19cRRtVmjtr
TfsTzg5YGRgAa3vNAt5LbnU6PpTVbO9EovcnjhAf1ko7hIDq+ACPHdmlTE4b994anb1M/Gro1TaT
ddPaiojtcyPEcOi0CcmRTLU+mHrtHGcQ9ruQZX/qh1LuWiGjkxn9IdDq7Sdwxy+aW/Ceb4i4Jmzf
rHZT+5ykhX0UmiZ3cSs2tT6Xx+L65qX5BVmd1wSxBLp9qwNFQF+hcaqehWaPzrFvQooMncAG8dAn
sVr5DgKfta+3ifbBbEU/7vuOztmu8Zyi2802RmcbueztskOgoieCgjjZrL5mtOY60p9dbqjnNq7P
M0/r+GS0zoX4Gd9ux3pO0cvYiLVu72YKEezz5TsDvFg/P2CsJ8Q5TT5CYeUHRY01HyPDceMGuT1N
XJEEqAvckh7Fui49Z7mgtRca50law07Wsn9swfLuyzyMjhWAaHTu5/oXOlUU5ON+S6HuziSX93XB
MxmElet8WkwzpaukMM+VVlloHnlJ4ABo2Dg6d0ehEc69QwrtrvGBpWYVTa4M5pm4W33iq2ef0yhz
NhyR3nA9q21Lg44IiHeOEvW6sljjJoykXu2c1crL+7NIMi1CAk0Aa8OTsW7LZ12pW+uCcGMXXabU
9kbfjMvoH3d20vBjW9dS5eZKzQxyntOicRDv0OCq/iknHMUeFGiEquUXTeh8jsEATzuEgJPvieqi
eScsS4AhVbJCdT4KLW8HP5koPO1Qykj/Uo241x9NR3YIFiiVPf6hkCwXA/c+FxTf7y09WN1NVgy8
boxS8zwKt3wW6JvDpXayH++/MrcRGS8YHRsaKSh+cBCv7wVKqWaN7IB5LqNwfC2yuXuN3A66fC+M
A43n/tgoRb9/f9A7Rx/PhwVfSmbF9b4a1NQjp9VnvHNrrasfdLtQMDM0jAfiChMfOS85NJ6b7uJO
ZFsSEHf2LZ1RHlQ6YtQk16+7nlcJpjw4/mFN1u9RDrP2mSy2BGPvj8J7hoAzxf31RaN27FOw6M55
7Kf8QGfKfMJ/batE/cZZW50OiknEtpTdF6bZKkNItAZLhBgGWIrEIK4wCnjMQcOdaWzao7DT7Mec
qcbHcVCTV4+l/cVbF+/7pu1/IaE9fXx/Ve9spSVVpjZPcZ668jpfFjnWb62CcSWQ1Se6Ipc2w0vI
hUQay3B89hQjPb4/5G2MRD1rYXXCuoDStA5coiiqLSja6KCVSnjppGceksFsH0pzVDdu9dslZTVJ
j1hNKqIoLl0flERakSAWVM45iAfbn6RT6/vCsVN9I7S/nRPLaYOHgdrEA3lTrnPDkeZYq5yVZhx/
FOT6me+IRv8SDt6WrujtQVy2Dg/F0rmikLQ6iPTo1NKbXcYK09LZqXlvln6RuZXYA4SKW181m6Td
IdozGQjqp/ofmk9xyVlg30gE+Svo/XUQ4FXz3EZaGQXYTbt+TUV9P47i+5/uEgZBq5Ukmm4ZhdDr
pYuToutMJCYDp61tvzCd7jN00HlXytjeaOLcWzzAF2/gRC7vNS1F01izCu+CoKoK/aHB6uEousJ6
quJI2zhud4fCzZfoCSMH0sDrWRkQGEmJOujusnxpErN+oJT8ZXZysVFIvd35yNWAjF5cQwAmrZ+I
2uvSOGq9KOhaVbl0al/80mKz3L+/SLe3B28d8DO0jt5EelaLJMNkzNATLQKncBebWVl+b7pW/K49
q30e26j7KFAI3Fiu26ktryzX1SJJhcLYqt1eTLiEZXYCXNEFywRjiL+FZef8fn9ud4aBcsnxIsJn
kusO2AjPgZe7qzGda+lr5GbyLHmST38+CmhB3gPOEXH+8oX/U3mICXHSUICOCXPZ7WqgmLu80LZI
FDfbjuCZoAgc+6KGDmzzehQ0ZBdCj9IGetaHu9zm7Yy0PEOY40+Ry28mEKCjl+LXwt1fXw7g4Jo6
A5B37vquezVmq/7Z18YfAjveRiFcN4nV2QE3NGpy334i40eFLUqG13JGGXZO7G4jkr3ZAoBHQGbh
o4HCFWHB8ln/szgtAQ33EFot3ahV+76Oo703byog3S4OiTR1J/5Dbwu86vUoJYIo3iSgWiEbZWiH
ZLazk1d4xrDXa9xC3t9v9wajc0YvByHABcJ8PZht4qnQGqF3ToY5th9LVx+ppJbFFPo6zNyNS/ym
ArU4bS6vBEUh3ov1+1src11NgBnOlils387bzK+s+KCMxfd4KreEFe+NhuEeGRRnlm7r6iyNvYLk
djSHZ5As+s+xHjHzzGrlsSOzi3wrsv6wfc0uXLj11Lapf9DSWCc6qpSqpwDhDAwQTXuRN91BWuXU
osfc1eWJePIP5fiWERf/LoBasBCopq8qAkkeWd2AzzZ+m731D6ofyseGOvDr+5vkdt8vZwreMvcs
ZKi3att/9n0O21ajFSUCFJ30z14dim/Qi8TD/zIKoRk3xUKnWM2lhISE5hUQAw+2/QFXagp0YtjS
TLt5oqgPszhL/WQR3FxX5LAHwwvB7mTglbPzIVMTcejxMXgyUoyeMnuYDnmt/SHAkmUiC6Q5TvSC
ogTMh+tTlpuNpaATLQPE6oqjVmXpXm0kgtEwB/bvf8Ul2rtKJ1ZDra52adHyaugJB3rhzq+GnZr7
KV7Q35qR7JN8zD56U5w/Zko2HN4f+TaT4ZAtPR1SQnIzapDXs0Tqz0K7W5fB2LfxYxaDrjPtvNpL
N8PdJ0T7u29nv2pD5yRapUfwHD5QC98XzKSfu22x8YNu7zYCRrpZdJs06AxrmUw+Qj03oxwCzcVN
Beym8sFJ3PIwImG9Ee/f2VXg/IAgL/3cpTN+PXVEVIXRmfEY9G2an+BK2n7e9YOvjU2Oz1U1HXoR
GxsH5u6guLcvTHUM3NfUAnoLQ64guhNgjlk+RcDEjllt9gGFfvHRQbr8d+qmW32Ym8KYDuwBOWTe
DOp+N0AgEpmoaKqsD+xYLdIPqSgtH9Gyf8LF5GtG83yXo+ftSwBD2qm3nE2R1zurSnC5ODcgs7XU
1a8/tVUlfVt30YDuXCiPozMle9FHZDkyGh83dvRyLleHiaLmokblLJTkNYmo96gtjJMxYDwVtaVf
Ro1j+ZFM8hctW9RtjHQMf5XMcvalpsfKPu9M5PznXlBhCps0sjZO973JLx0F1gCuEe2+68nXkiY3
kiO48BXY/zlW7+26QTl5atGcNua+hM3rubOVEfQkquavq9NsL0YmtkzGIBT1aNEhqV/S/IeeuxZk
2zodvzt8cPgSCWbDfo9xiW9h57XRstLuTdhAB5HwBPsRRLGvJ6zCsa2KnoOl9y0Yuszz5KG2Y+9i
6YUVJJH2szZ0lKaSaky+p5l4jFX3sx2ZceZnbnv09MLc1REqB6dEoGu4ET3dOQwwXlgGxL04C+uk
VE7w8a1MHXkYpW49WZSJrZ2gHu74uTXNup9YzWddhHq8N5EpSnzq89G00Xq59yN4MwlwFgEC6jbX
nyjBiM/rlW4MeIWacW+7yDkWtggftZRWjOtlcici9d/GafKfg9uhmfr+TrkNs4iGTRqZ3PjcROuU
BYHlRqg511Aia7qY+fisY8S5K4hWH0QtNmZ7531jH7AXSPZorK3N6IsaswcnTaegKeL2URVhTe4i
oGb45hQ9u2pR+wjDt0FN7LeVNq0FyJZ3HJUHOIuYIFL0XMMFwySNwyYup4C6aHFs0Sugq+Ji45Iq
9UclRADT6CwsNIQwhYtAQlO9emqLE0jqyVbfVzgYBsY8tKcol8NBb+xfZTVXO6OstyKO5VysTu//
YXmIdN6Y8tebwlWGVsfxAxQea3OUSGr4XWqaG5fEna23SA6z+pxPGvOruMaoe62u4mQKMLqLnxVd
B6hRRhrWArN5kEM2obNmiU+9zJrfuZPIb+/vvDdb85tZIq1n4agDpWkd/hYO8ug1bw7gETme5sGN
DroaKwhHoMnbVKF8NSIv+xxxpe5cC2ieGym1H+eJeUxGxdk7k2P4U2RpuzRrx4NLUXXjcNx5oyGL
AyTQUWtETXF1YbcJcvnY/kwB/p/zuRym+XX00OjxY6NpaEXqYfs9z7WNRHWNLXvbqNxJi64SEBvK
kNfL34iu7Pp+moJB8eqdJZvM7+Nh/MDv/MTexfyxrsqDU4Xe3nQWv+ta7T+L2hqfeuqMIM6dLe2L
O+cWniB27uDpVBB9q7i0HTJlCpN4DmhW0BJWh54M0FMk0g1dOmYn0Tjt0chpkAyukn15f6PcWwUK
KvR1bDbJDeWNEqlsdHRZglbV+n8mA1FqxyDebwHi+nXuxZc8z7z/ZRGohaGKgWA1lILV6UBnLTfw
AZsC15FqMLkaR122QlVPWamrKChbvB6+HicqTnD5GH9R4HCWjxkKehai/1nT+iRd7tcK8/jv73+Q
O3c2kRMiGvw4UHH6ajXQzAsdBCqmACwroh1pCmXd12KHPsfcRJfRGLt24628dyPRWSBkAxNh0MS+
3pI4u6qlYmEoNLd4aShjbn+a5Vxs1DlvkR9c0cD9l8t5aU+tg/4uYW5lKKag0qnA70PX9Q7aFBGL
K0PVpo+eI/SXUtTmvzaYgX8VhM6iYwPVCPyH1LUtR5S7JxGwrM1LBTEXVZvraY+WiT6y0sxBY6T2
eEhq1Tb9ekBTddeiunRUM1bYxQHyL88s0g6JB139OThjcbFlEyEJiLXJ7yFxmmnrS90JrYjjIUKR
H/G/6zpT5w2GEsbdHISDYX6t0JdQgVVZ86EvTeIIS5uKwJMeOiXoP/3OzPo0o8L1mHgRJS8Jd/Hb
jJSAjwqY47cICmykVG99i+vLHQIVmjKYvKDSTnxz/eUadcw9rSzUQKfOKp+kFyqvPfW/6MEUJrUc
evTZc8k9qvmJ4iWv1liWf1e5Yl2EjZFs003DZ3yYvfGwUJT599sO4nyjmWdHQWEUiIwM5UZ0crvJ
r3/z8s//UylB5d+2myrmN08ovrS5Z+wQQfQe3z+9tyvHKA7hFn3XO/3PqY0WHGmoBgY4izTIeB6H
g1vWRv5BnWsj3b0/3G1iz+OOEMCC1AXOiAbU9axg6Hlp5LCHldkBS2l0jVHzbCZ4zsxuduy65tJ3
7fBRcaaKYIiK4oJDV4bXHF2ZCgexEQ3x93/TMuTV5iCGJiehxgaNj1tltTlGM5/TUDfmADDIUPl9
WeaHASQMtmYUFc6KU/XOrjHKTN0DE0nkZ82M61/v/4bb5GT5EbSfeVAWqNm6eNqMNjc2mgxBVaNH
6g8pnl1+ZBTHLLZGSpum0geKpefkaO64yxCzekTYyj04MSXQtFOojyhT/mWcknofjyikv//7bjYj
Pw/PHIi26By6dOlWy5ai7xn2nRrknNvCN+I0t3zEXoxx//5AN2/7MtCbKBn0QyrWq/3hqko2Jwjq
BtWQ5wQaxV/ROH5TGuUfYVV7gM1HWy2P7495C/uiicWw1NWADxKPr54wO8yxk4YLHUwaMPVdJxX5
xaqaEKRIHwoMOkfZfCDmVQpAb6mR+nNh2IU/wb1UN+Z/++jwW0y+M1cpHV+wHtdfejLikibNpAaN
2XnigxITQD1pvKLPIi0j71iQ96V7aZtjeABDVluo/oPvIRSU4A7RBTa/vf917iw9ETG5Cg2/pc+z
iv+iSuo1TBEtaI1OnENPlS+pNXlb2flyylankMIT8Te7i622VoHUZCvHijg0mIbB/tvuSuD1can0
9b7MIqvYKfEkkicVbwNtL8jKw92MM8bPuPMmzx/lRIPDT0u9xrSjhaq0xWZ44+Jc/T7KrtRvIFeS
BbFJVutCDUwhCuizS1pouXWoB21SPupobYUmto4DPuSa3o/Tx5L/D1FBL8WQ7Rg6hKLnCmxxdlAd
ZRKHHGg/JPwsU5sHEeP5+E2KaBr3RV3kw9fESM3hqFuDorzmoduLf9ypmtuLFyaO1fmpnojqL2Gk
tIp8ZGksq91HeBEVMzS6wSj3UdnidG9Pczb+tsFXRM8CrwsZlF1WKBvX5u1VzotP6YhQmGcVGZTV
xkhqe9TFGCUXN5t0IIRI/vxtZrbxY5zTAXxmrwsNRLXlgXg2ldT4PqUTDPfGiNJir3daXLxCjRHG
xlW1LMT1Qi0lNtCTS9OL7bS6qmBUhmmT5HiJOfHwobW67iddBs6yZiuD9yF2RtXAvgY7wof3D8rN
1UV9C3EWEiaglSA1VjtEnagtRaUeX2QMj/lBDHXknnJk2LAUM0UOktHrLlCoIoGDPFqqG+txc04p
pALG5r/0JCBxrp6xfKgInGw7vojcG4SP0Wj/WXeqLW7A7edl9xMO84gv+ulrpLlT8cyMllpeSkTK
3Z0hvaF5UTOkW/+a3Lj8NyRT+YXbFHYM73/em0iFJ5pWAOwebgdQhMv8/xMPLcI+epUgsVKPifvY
KJ5yqrAbPplWpWwERbefcokGqPRDHAUXtlYt8vqhcGmyVJdJ2NODjgPqKUYffP/+hG5HsRat+2UY
Cl50gq8npMS5XgnZVhe1yS34RKOzr4ym3oh9b9IzWI3LHJDJ4Fjc1Jm6fg69TO+qizS96oSKojwN
bml+dvreO+iaQtj9/rRuwqmFRkkhRwO9DaJ3jSHSPbeSuSHFhVhfx1OULBUDMwNM5XGyEjv8QCCa
VJ8iaIfjAQ0jZ/jZek3cbBGpbvcLMBUoseRJUNHB3l5/3n72DIHEXn2hsls9qEKfwiOM6lrzpaNt
0gTufOalc7LIakAvxAjsejRLLwfKtLG4KGypQ9kUzUPpTt5DHxl66msgTbWN7XNnfgu3mYoZxUtg
OKvtk2aVOQF1FZdoTG08c1KA8V7qtN8tRxn/fX9N72xV4pEF/gUqBqDkaizpjmoyqaq4aIkhup1p
RJh+qrqkUv/+QPc+I51hYOlLl/2mupJqGCSCPRI4pSbqzsCGLKA0JZ512dEZyIZx2hjw7ldESvX/
9CAoQF6vm9r2rptMg7hUAwk72GL1Ce3K+cl2CTXfn9vdoUCemcvFSBC9eh8cfOvlbAlxGULPLnbz
pBr1vrG8yHuMO2f4/v5oFM356VcPIfhEwkh3gfQtTOrVAYBImA8ltkgXBJFxPfZ2wtCqD+jgFgHG
9tXeQOj5m2srgaIOv1JI9Idi9srjJCjrT0SZO3fO+udRAnTwcSftf5uzsP8ZpnI3jZmzi6Nce4yh
bPmlIYZ2hyEGiYGeZJikVZpvyDw+iSJHE7QrveRbrE2B6Azn2ZO2RpKvKH5VLj69mZdfKGmP57E1
3Q9NEjcHot0el6Q+6OuOrq4S5tNlyqQ4qLHtom/loPg3T/G3ZNJEReeslYcoirHJkXLPH9Ufdan8
KNr02Q7L8aFWkWgbklDmfiKcIvadqG0uAMm1aJ8abvGpNKzmjOhJds7GUD2VVjNxU6ihj2TmhzJ0
8wO/ary4mFIfa5lNtYwfaV6O0beUKv4rMoDjb00UYbavJy8L2kXJZ1fHQ2s/O9Dyk09OCPLmqbZn
PpaHarb3xcIzJt2DB2R5lu7c56Hstd7Pq1yvH7zJqX434xDHfqPW+GdVmFxmx6mwKVH7caHnrMhc
Etnxvc1SXKB5a7P3lESKU2JLJJy/XHNIkwd37Bd1ha7ohya+dDzN02dbher+gNmKGX6D5Je09k6m
KEtYO1Vq3fBgOVn9bz9aQHXdeIzNIypmY3XqtEXRTE2yODnOoPuJ3eAikRFztJpDqOAcsDemdkiO
aI2J+QBTdjwrUIR+6bKpMeusCPf6ubGjY6wN+rjrnA6N5KGbRn2vpqpb7awGmK7vodmMp4o6tCq6
yX0uHrq8jcvz6OHt9GB1iT7uyRCK8vMAW7A70T/u0S4McyrhqFXYBAi4XqgBCC5LO+VlWuAFVqe1
Ds3CVaL2W5enjfLZCLPh385sDOtLyXXUFjuTjlu20yq19Y6xlzn9Ccg9kXWv5xBLJ8NtBcU23tgj
zgV9edCGrEKIbJDuD90s0GAAqSQzv6ntGrchKmDZobeE96kuhZrtkmYKC+zXwqTyTS8a8lM9ZLX8
YkLEnn8kcTsln0Quq589ZkLTgxDJlO7Lum1t36msungJW6eAlpOkDgQVO24opplTSgJgoeUSNX6a
yVTfYRWux2SEbZ7/NOq4FD69gd6Qfj/QUUDSPJWvCCi55pPMovzrMOYRcF4IXu3HGtSekQOk0PSO
YRblLKMtJiixqM6FT1GLqdjFamvHXk5Q6HZPnYVL6mU2KyqibefgSZQk9jAc0Rye8ucwDWP5RXEr
9V/C9CbexxZZGwcIf7qDq4kpw+xC7ZuX0Zia7rX1urpb1DVzdbhgwSMMH+8hs/cLspn5yalStd7N
lUXh2xbuoqSFXbrXhj6KPn326M4jG8lF6cauqSjOBuXnrrCVc4b6l/tSDaMRTxAYotzZE5D11d8m
sBXvS5x2dbwXs13bO6VTJ5VSupRo8o3OAIMZC+rTlFnu8HeoFVX+rKQMikOIHonjMGBPr5uhywMP
TzalRZzGafo1AhhdHM3U7Hsf23vchUIkFb7FUyQa33KSWH7AfngqfXXKBnlGIK7MTgqxtrInQ7Am
ONPSdF7sCeG0HeqOpuOrTmeKw8S6db43N036ZGZOIfe5XtTV8mplBN5WXkWH3Db7+TSJLi+CEAUy
zw9TQxePsrH04TIlOgoO0ipwc9JQr4LqUqZNCINyqWQkc63qHy2bTbFLwiLC9dnEce2kqlNdPFJx
x4lMzpQefBse9Vc0Aak42EoMrVvJVVN+xPzIUOGnD7q381qvLQIEDwzlU6XqSfPCD2mV70MPe/3i
aOEYH0o2uP3g1Lkx76mldPqepXYNf26y+ZsVIbxXsbyxGXNbUPreOa05WTsH2fOBMxCGurXDyri1
9kWhoV/Nph/kwRnSyT3V09jle0UVdfIxtDWl5BJN5eS7oNmHkzChm/kNSWjnl107i4+TZsKO0kZk
//xStNx1LX9Y9TAtooOPpZZaxZm1G/OHuSmoAA9eXXyNRkJZDpVgs2Z103yVaeoV+0otheWDpG9/
CsSCvkeuE6oHp0MNCWVEiPfnmoYMDoWRzp2fjAD9kJer4+IUT9AwfHKgFsp5VcJRUvLenh6Rj4t7
DndVYdJQVYnqd6Awf6iiMdudsKBLPqjtOJr7gWtS/VSFNf2KbKym2E/yxSvZLZHD9MciyefD+P/Y
O5PlupEsTb9KWOyhwjyUVeYCw504i6RExQZGURTm0eGYnr4/SJFZIqUOdrRZL9qsNmmpIHlx4XC4
H//PPyx2b90U7rDkR1HIAaWSHBVjpre6KDjXmWku08AeRq/4nJvSFBet4pHJxaIVdz7ueu6ws4zG
OG96pBGrny/10vruXEtMV+d4VXaircz1s5a7Rbuz59j5NDZWI0IyxAB7dbWTs98NZlxjTUWO7B6f
iFT3tU6tkaosZNv6Qp/N92u91tXO4hverqj7xad21TAzQFyFiCVg6SibnYp+52OmrlXDCrSu9XUy
kPIBSoeIJ6RLKZI97LAC4saULW2UMwrbG1Qki6/Mbe8FhCbR5l/GYf7Uw5SZd42DyUkwNtpKRGY9
efotQgVZ3Yy4erU9HNMqK4K6yaQSJqij3XME6sbDOlkmrvWds1xWWH1C0CwNY/xAtsksTsM6FvJh
sJfU9NdEKuIIJcqp/UybYXf0rpWKCBZvUe6xRcqzcG07NB60H+V6jEuxZg9LrTr9TtBazQJcqOR6
MZmjnHaqK3o3nMzEWy4to/XuHTOv+0Pcarq4nUEw7UBvrbg/9M4W6tw2MTYuUFnd8YbQlbzcFYq7
KmdsJt0DbtDE0HtNkZEbCkjyBIyUp6FgsGlnW3gpHopk7ZpLPXdq5xPHP0oEY3CMKbLHVpEXBN7p
9T5xyaMLVkHuQTRbTVmwJBlNcgGLoSJPgrfTOaCDVMugmRNT3+HIRilIt2Nco5VKZesu09MK3Kq1
Ul/MhrnuzVZPyivdGHCuHOtkFEdP9It28tbUIaap1mCeL0x9ugpLV4hdqlq1Hapa0Y77clgpX7pc
Tz7MLtPixOyHUqemIGsRaWrlckaq3tjvZg0pqC+LJi3ex4aRXQyVo7WBHY85y0ZsLCWJnppsGJyp
i5FBb303dj0jDfWqiblb16mvpwyP111mrnq1NzWKsF0ivUae2o7qNiqTtFNuyTUz3NAUIlUKHzOK
kUKPaBYvXoNJT8vlMfFE7mX+UCpkMilj0XRBXnb4aKABb7qd0re0VHuX9NTAGbpkCmctVpQP5hon
n5N80PVbJe36j1qs4eUfqtYyi4ONbIOU7zRrllM2ZdpDr5jwvmIJWud7wo7nHUV4u1x5lUlATF/X
/ftBbzzvmBB+V/sUeKKNoOfb9Q5z1BTnOMMqPTauVn6wwP1OWh7b+RFp/oBejxEp9nPJzMdAcOqn
sKyt6kmb1NoK53yYzUMjV+VepQBzfKauNYdy1dw6mO3cUC6UWa2yndE1w6kx8jLelapiLARBpFaN
1l6pBxJeepaBcjWJWUosda6ilOXYO2GP0rLax5WsjzbzfvBXrZ+xvDGK6lrRF9ulAKP8vZgMrTPC
ktPe4tvFlFj8bzPbMEsHWiyLSD3nlIDUm76ilPotWQBGfjDbonZ8ZWH1OWvXxfZ8s8WhkdeEQnjP
k5JxCKwzamdNFZvL2bAKoqFm18BdIra6mXnmrBlTBu9DViIxd9XJ1p22OVJwDE2QE71M8kU8TM/F
qjvTXlvNNNnFNNVX354Hu98VXZUZ0YT/b3rDu5CP+06mNIAKEo5cDmPV2pzXWjKX+2pzsfGJqMRp
KsCPdLwxMq3IP8c4TclQE0qezkHVdt11kxTdH0uam3gE2lncdiwExuCeNdBiEx8QVSHql7NkHu/Q
022Hw0asaso+vozZZaF6kvbzRG/0tOgcuvZgIV585VFQGTtvVr0kLOp0FbMPdSzuL+bMaKi94JHk
kbogvD4MDWmCsDgwJTRCS8/W9GJsRNeFeTU4a2DnsCYD/nMlLrfINGNPCYcAmJrRzU6IDIhjtfWB
zm3urOatWXRTfWHnUzdHek6J8oDYvTMXegOK7T3ndNKGCyNLLcTAkywzCFVqlaABh2epzL0Pg6KV
dB8rT7g+xhZj8QQzcO1uvp3R/+Np/s/kubn+fhgX//wv/v3UtEtPktXw6p//vMie+kY0X4f/2v7s
37/28o/+edU+17dD//w8XDy2r3/zxR/y+X9eP3wcHl/8I6rZHpcb+dwv75+FLIdvF+Gbbr/5f/rD
356/fcrd0j7/4/enRtbD9mlJ1tS///mj45d//L7Bwv/x48f/+bPLx4o/u+2z384f64Im6fdP+9ef
PD+K4R+/u9o7DITBDtEJQFP5RnSYnrefON47IjOg3eDzjiPqFjVcN/2Q/uN37x0aGhcnSAh9qAtw
nfr9N9HI7UfWO1rN0MqQ3kMupClg/v6vb/biEf33I/utltV1g6Od4K9foCoYc25QGyckUGEgWzpC
LwGjto5tPeZIHGn9aN149tydDfYGQ1D0T28gRi8RnD+vhWUM3mHER4J5v7wW1WZRZ049Y0JRpmFm
KPXF2rbVIR7b5LrI9bfcZn91bw5UHiTKJt6drwmRzmzjs+EAy4pmiwbHc9yvqqIKzc6Z3iACvGyW
fL81pGkbf4f7g4P98tbMDMkY8StTZHqxd60pov8s40XeUdxrmt+VcXzRkwxFmZb34q30kF9dHESY
rv/WrEED+vLis5KRZdQpc1RYdX0wHOGufr2q9RUNNuB4SxPXKvEERzae/OmHif7ndPpx+rxEUr/f
N7IXGiCAtzSceU9+7GIQtGUQU6HPQCZ5dYHUvTgYrczewIZfdZG/XQYgDyN9aDOQO/RXd+iUCytw
M8xRqc3FqRkRqbiEmQATd/ptv02pJKs5OtrlUlzbAiuprhqW6zXHsv4NhPUXd4zGkfkEXw8g/jUO
Hw/Exs2VOked0hUhzghKgGlM84Zy89vH/Dfa+f2ODUrxLUgQ7Pg1JyzRYW3nLs9Ud6d13VVaoZ2v
XZklPn375Q94DZXjw5et092w2j2SMcNN7jS3fBOYf9kh+/5NML3bEpNpP8AwfvmIzaT3xmzgmwBF
2gd3rJIP5oCjgiLn5AlxVRrWGLG+/9vzioqbBQnZNrPafnVR1+0mpQXfi8gu4OF6ybO2eH/PzfD7
nW20bNqLGwHz9UVAaJwCb54xmtos9gubaGTWo/+LCYPNkr3Ff7G+stC/HL9e4kCBix0TxsAuUFZJ
HgyxXf4tetW3e0HxAR8MEiHz8yfjB3uK7VGjPpiLIg6Fm7ZBr1feGyv4L+bCZoBg0SzdUmpem+H1
GGZYphZP0QBTMQJxBiqrsaG9X2h/hNY8KHsskN4Sbv1iHUc56GCSsvnfYov3cgSNIh7GrIeFTHQX
SFRZN0EysuaoVfGmkdBL3sa3cWQmwPPlpeNZvSYucSyh+hLrGMkMHbDv1Znx6LqNmYfuSoHuU792
9X7WxiIDJRprzn3Okj9TpIsrnDfjDn5Hh9zGxZ463f/1S/GLcdjMmjf2Or402uv5uuaLkSUcG6Pe
GrRTNdHdwCXQO02mnr7xoH+x/vAgaXmiWEP96rx2+RlGdRTNjOYPg5xAMdo9+8tdpownTSXTfJKp
T2kaVW16VijAKH99oz+tsTg2b4RoLHNpzf9koDKSfLloriKiybGSYNXjKmpcM3ljV9n25BdLLI0r
gw2Fa8AvcF97RI9gS86QtUO04twREK2z0J/QMA9dk2lvuEr01zeFIvqnC7J70fDfggrI6X5tbwz+
tuIGmDeRDrl+CMq5lMRyUlOQOwrvzQhSN9W/tErTm/5SzGUWakgDsoPaOn3u25OaGn4imI07lI5L
ctJVWev+3NnyHCX81mkZxuaJw2ylhdJdlmxX0jBwcbzgOOfn6WCaEdmgcoEBNtIyhrqT5ODxMbnk
cZ063R6U18GN32o79BpJZdzAIV1JAnAr9YOTu1aDGDFOHypZajrHFzbjUFYuB7qhdCnfhGZIDVTK
Ffp93yuzB3HacvPQAWAyQqKt8vS6JnlnOVvrxnavu9mOjWjxFkZgMvP0CadNr/RJEZkVP5NLg9MJ
rolBDRvsVsxafltgH5IEukauiT/Beqlu6zHHwqPiCwF8ydq0krBzR5aI1u1wkjMTbaBlJOykJstl
Kq8wVi04QzdFe12rhpIFWCN0j2Vc6hiEUESrQetwoSbt4jSgt5Q/kmxdjn4fZ8uzSKqcQ61aiucY
Lv8aSRZdfJZQVaXH2OsygqE8DsgVz9qKFMLFw6UbrcJDckWGTFDIFSGYLskrO+vwUmzOLSJvwHGR
yngZT7dTjPKySXpTDRFMwbwePLzvg9XN2yrA9yC2Q8dqNcPHB0cWx1GJhXrUY6X+wzaGtfaTrEiK
oK1773PSCC09aq1eOFGzAj/0RqwOJ4RK+iUCdufjMLSEcvWbU3QEES13349eN+YnZ9CVG5QGthY2
xBkMvjHX7hiiQuU0XfTUHEGhDWoBDCAkuU19l5ED4ibeY2t7stz3HOtbkF63n/zRHjLlNBad6fD1
F4wb6kGLL8x6XOIznEgRA6IFUE7dFh8eNPBE851nIts+M0aMM0OdZUeG8xKb10WSGP1J0TuLnHFG
825BWdWc3FoOS2SsRT+cNY4pryqTRleYVFqWhDPGmB8LhIp64AJWqWinZ/0qG+OM4M9OiFBJZf2V
GmD5yGKHkXEGePkpWWqz9Ls2hs096NKwd2kRd8m+rzDPgCzaZE+D6+STX9TL8GiWLSqZdSuuYSlV
/deSFcADvW/L28ye+Yy5Ba+L0jxd8wME125nCbWzb2dDwUKzc90c7+KGRxvBkXTma9KWVhIzTR0Q
LRwMSc/SAiMK2tYSAzNCFUIGQKWKFaqjWVWB3jU6WhFTLd1j49qQ1VQWhSmY9bJTLoelbOWTgxKs
uhez50Hms2V73+LYND+kUOxu5hFPVH9gFWStQBHN/CV/mYxSi5nOy0c3JYgXFi5U4JZ6xKqV5APU
GfFwbnpD/NEQho2wLslLdye9RP+uFvkfWOH3bcv538MKwWP1ufmSvUQV+IvvqAJdvXcQkijGNpzg
G3bwHVRg3XkHEx117pZAjvSL3fVPVEEz39H8RfgEm49i3uK09ieo4L3DKQaBOmgAmyGOXs7fARVe
Vw/wnE2EgFSiUMEgnv0kounwIZQ6UQs1nE4c3kqIDE7ZRxkBzTvdMPrLZEyaQE9JpS3savIXt0w/
/DBYvziaviJ0UnJDJdqYk+bGYVSt17qq2iXMTsnn4VBmlT8ZC3NZqfLejJp0QXHfZqX6fura8TOR
aeWyW4ZJPVSjWzUBoYvZfVVYb5mvwv5/WQJQSFFObfW5BtQCyfQVr8qzkhlZWjEdmtYpVdAAd7L9
tp3pcg9pVz3Mk0yuZd3Qh1NgT7BhpC4iDkhvoOKm3rfHxZunLhg5Lk+0OxSR0SqoLfNxgon5dfPo
oWOZVzGd7yFx2r1j9wqegMO8PpRLI897PZFPnHf6xa/NdtD9wTBq9zDQ53g/641eHrQBoPICQsE8
0kI2vIdFKO556fTPlOfpV8OGFokfOaYpN0ToxEmEdQJNg1VNpjlaXFexT3XR6KPfVGmXHzKtcy9V
byQ205s0yPZz4c7JmZZAetg31jzWO6VeJeoEd20IDFgVhLFFqWtfHDe2Cl849HJ9AvxEFtGdrgiG
rnoDQFe2yURPXdGUHaVcjbGzNZQaJgoNCPpAL/pL2emuj9qh+5QYjZx8mA+sahB11xTaCcbtPm7X
EoVy1TworT3GIV1e+tsWPao/Bj6UrmXRZJ0/9Tp5WkqS8n2sRI7eXpNtZfhmpbZHvSNmC9stfZkx
MnPnR8Wq3MLPm1o0kTuVtcE9zHT+6wzfXT+ZTTwdMIFCfdM3sv+8itGE/6Lhkn4obHduz3NDq9oI
agJR2L3Vm8fOpG64Fp0FW8hDZsuSX076lUMph7sA9gr7eZnVjzWIbU1vZ1LMME5i9Tj0SlOdT0ti
fpr6dex9yCX9uWn2RYjbA8SHEQ7wh1qgddr1IDg3azwaT71ZmZeLUuYlGN1U3aMY52QMqVHVAsvG
UTxc2FcvM6T1ZkDCoS54MDDBdnU5TVGTkdgcDLNun+kmZG7f4juUZ2NczVbQ8KBBaey2Nf2ctME+
6Gdt/Sy7aXLpxYNkQXriohD/dUnyhzPdtYPNy+CpsbK37HHp9xCxVZqExJEzr9e8vmM1Q7rqxWkz
07Z19CIYmH5JHim1OZh3a1smOuGItZr7PZyQ1k96e4kDMQrc/N22nsyQwmPB1p2cCggY3VxcyqpC
PCUS/CLhhadT4JV2qgcpCXdfpYneZy3srgwXl65aRKO3aY62NYxOuEr8iHYqNfwI90dS2HbK0p8P
C6Y6NzPUDuLT5qrOAkpdt+f7NtZHl9LbX9T0A6T5HXXF8ya1TgIXSoG02uExVcbbXOpB7qhH9Aaf
saMfj8a6qhdToz8NcRzY/Ql3NP2icPop9Wel5o/de4j4Xx0MgANdqGk021W/670J7lIdLvG0ZL7F
O5UVdph41Re1nS86x0OkQ//Yyk7rIHZ171y02hJ0nKtCu5pvnGEkv2c4ZbF21/SKvyg08Uw14Hts
IupiZyR0vukm08/etWmbhWl2p3rivcTXpbGGaE4LLNDm9dS0k80rgQm8b464L2tTo32FnDA/uGp3
ppPFggFterCaUyMFD26s8GlRaBOFW43E5+Tnnj2degcXFwMRRelXlnnnJjFdKKvaYbodVN5EvVo7
nFrogn90VUxVaxPRb7pQyeAAr5EFFkLluUlH5T3JrtJXCBIfVu+mcScR1Rlkv7FCj5HP8x99pT2D
yLU3WkMeQ7pYH0VVXEAGvnKwOPC7aSj2JTV5MIs2Dpq6QNNsmle1/sCp4zrNtMPaLLu+0NQva/K1
07UkWCA2EYninjoYgq2P1CI/Sx04SLJk8hUEtHzQvPY+bq1LT5Q7ZTVQymw2/0BKHWXcOhCqZ4vK
b1Mw7qGajvAY4qAX7BuV6G4EFV/cGzeWwAPF6R/HeTglat5+jeO6iDRYfJ9iFaMK28woTytOFcsk
V5/itNwbVuVFfWK8r+Qw+YYtsO5YbkWi9CFKjjtl1iHwtcY+yazm1vAaX28UrHumaNGypthl+hDA
B/2aQI8KHXN5b7bazuNQG7Rokvyl7ghibw159OblStCK9BWnCiUuzG22foSQhmFzH7ksK6TL6x80
G4IeK7ZvMJHdeUWRSn8r0EQxPK5rdmm3+RXUQWWXLk9u/4Xm866DFOmJISCacNmLmPwVmt7NcJjy
wWMxE92DMmlneaO3DJ95wLrpSujSyX0jW8fPHJ6rwOkzI7CFeq9U6V6M9SWt7+WPWWtVnJBU47yW
ax/VcL4+xATIm/JCg5mZlNDaGs1afZBsDE8g8ey8WiWxTNE+jkn3yZtxanRvaP2QuWja562RkPfs
hJ0ozSBds6hR+xPcBewizU8GDhqiMOEScD7LYEnSzVtTTBNqBS6MzA/Eht93RXk+OcnVIpMcjpP3
gL6q22d6P9HnTpIRJa1od8ridTcqAQ/PQ4uY2s+zAWPAuNmhMKHKb5r93Dj3MUqHC1i/58RQZ76j
tvepka/BYFRwPfi9JFvNfZuN2Z5DRwireH7fmVOd8M3JJBwScVe3g+XXPFeDQ2Fc3ilbRmKePKyK
d6zb7FOlp8dxdOG42qMdWY3WsbtbFV5AVq4Eti31mxn+HkBzofiuqrTGgYXV2MsaV5n+g2fngaZl
mu+sRRr1Gu1iva78PvP27Ch+qiZHFQKoP8UfFlCSo+zEAYb2cjYq4t5r3MaHFhyKWYFxN2CupGgI
YslLCkgPPYPe51ukvfuipTbFo6TwVXu+yGO1Kc6qCiV4p1t3mgPVRNjZiXO6GSS5k30hZelM9g2n
w3Xaq6usYbG4HF9Z6JyCDNs2daq9vjqYr8DOVGSQ1fqFvlTsSdbUjAG+VFPUJXG2M4WtPXGDV3Zf
VXsSx1b2clidRiIpXdyvndI30DfRQgeJMZ+KJt7bK2BkYddnS4tXdS60s9lWrijHnI96sTzrU3/W
08jf16NyESeOez03ckbQg74ZYdp1BtzzhCFx789lfMVhuPXHvt4hDSKhpf8gFH23osFE1up552rC
2kAdGjSjPLB59cHoWYHuxGInFlf4Vv1ViJKD94OK3xI6VYqiEgZpY1ClJaFR9H4KFZOkL0xYcCbB
CN+u9OUxhwZ1bSXVdZvhwxr27cRcs2DD5OqXRaOvljzZQ3ru5Gk0VRK74f5DzfYVGOZ4ICTiy2JV
y37QzP1Ez52Xfj0BV1xBiUofahCkXqWacdpanKmtrgTVMqCGTZNHabory751VGEqnnXDap1E4Z4t
ahIB/4YrTIN7J3Wt20UIkzIU0siHcu4GPAC7GbZmrXf5syIao/NznANy8oey/AbCKPj7XCEiDzgW
D+zRhWHsTSEpZaG85H1gjQ7UOPJ9uju7qdxPuTNnn3A2gBawqALiOOZFX/Nu0UeocLzxOm5COHhi
zeD41DtQwGqRW/OxomKk7Ckzt90XKu4yPqmxSE2ht6wPCJ+rB5IVOAaQ8v4p0d18xzG+/GwPavlc
g5/cdzEk7hZLGOFPermimzYqoo+X3rxQWyIug6LN4A70cz6xNI7owRhLNy1Cb3BMmD0KlbtbxkUd
2KttHItBgfGZrSQchFnhLXKPR1R7rBsPTNOEW5kG5TDlsa/QBo8wbnfbi9qpSeeanBTrQZyhHFhL
rehui2pjhzhARcmui+fu0ZxX9SlXuQLbq5N91BLE3YHt9h6CYvzDj3WuFFfL6PVXudfHOEpoZalc
Vp7blrsBCYO+X6EH3rat6t3DkCMCO4tVlH0JZrNnC7l6M5gilkrBaCjckLWmDOcM4n6kgs2QKSeD
wugXyQS1vUhUJ3IJ++REo7rDtQeRnipZ0RM9EPDQbjJMoSmh4mbq/QVsEEhMXVgzKJHq0LIU5l2T
5szlgWCjj2YTT+1ejTXlWSO02wogmMibJZ+1IhQUgYNvO3WWhxCxEroQ7TyXYE6KdEO4/MptXxqf
49SozjGS90I5mccZ0087ah1FXpdWl24SVCkBdSGsBJXaJWug9m7+WVasi0FX2dN+WJLqeXVdaGPO
NEt5yZnEZqWqqirGa9MqlMCDJa6HZqEp+QEjlanyM71AoilEkbehTMzlkiTwUScQeFo4nxa9iQyD
YvgzYYFSkLu65MpVmxvlh1qPAZq0bqSVUFdDrEf2IPKEUkO2qe8OtgcxQLPjTxVGLTgUTJC20NQn
iV+YlNgoIFbZ77K0yz5D4tez0G3itA/KujCgw00mh4Ymdq2HSdqpE8VEzVqkRMnxAjC3rsM0SZGK
TYOKObuINTeLsDmU64OlFtYtmeajCsWLoN2gG40ad8zUrYaDMna4V1aUS3dq1qa3XW6Xn6t5sj6l
rdancNtw5Dom4KwJZ0bZPZPNlKmhIqr4j94YF95tLQEgdKYkDSx04X9kcE2BdFWr/MQKlQ8R7G/Y
xgX8Y/aydKY6GS23e4IcGj+jUGGt7Y2JdQ//tZjdiMhwDAWU3qvxasTriUyTBPY86pHuMVmK5c6D
76LCf++QEFsJBIFrO4H1pK0zDqOKXLOb3h2HKeColWUwkoUYg2Wwuw9Wjs/ZDpizeEx6EOyg68aN
cLcu82akjbOAXG31E9eHcLdMAwXsX+M3r5pAQCQmujvgG3SZEN20VwJQLZPjoPAKHdS1zE65B1tb
yxb5BnHjl1dxkStCsTHNn1RM3TqregcSfFj6XNu5i/0JW6TqjU7TLy6CnonuL14nrua+vhXofLbM
s1ocoOdS4gO5fHTF38zCdrYB42BIOQyhaPMg3NpPPyhKB8h39JV6cYhtk9MRsVdXssqnI1Z1xeGv
n81P2BrXojO30ZoIVsDA59XDyVDVwApPxQGBCTB/lzWcIPNp0XzXbodbxVRi00eua9+nC7xEIPDF
+mKQIlb5aBecLigcb35LbfeKB7MNAEJ2B8GdDnUA3f3LAVjRzxiZk4kDr8Znd5FROXYUlO7TYsMf
MKh5K6UDbv03JPsrlPGXF3WZO8CqcHCcVxfVZaW1lnT6Q+t66s5M2vWC1O7xpOtxeppzod/0wi0i
AH4vKtI08722XM/aNNWvDKN0Ti7uG0HmdNNl6TQge3plqNtSPO061yje6EG+6iBvI+S5KI55YpBo
aCK/HCFDV9SxGKQ4WCSSHWFDsuNyX3v2+7e6q7+Y85BFtg46PggIVl+Ny4T5odQbmznPr2CZQ76w
o8v8by8SsALgwgH0YnhBNO7LG8onhb5fv7aHpDeUHYXpHDouu/ZfP+TtU37oFDNsFnDtRsZDh7/J
D19eRTEKq+2RNBw2xNkXnpRYVDWWvF7NzLzPOJLfweCZ33DJ+nkEaU+zInFNqB0/JSaXFOAV7b/6
sNpAJWrP8s1CXm8Ng7+awb+6DOwM3DE33S28jpc31yyuJ+dCrQ+Ef2WRo9f5hbTm4g1PpV8MIXYb
TAeoUw4khlcsGKUgzd4ZdXGQbjrtaq9a7myyb45L7nH+ireoIiUu3iDF/DzdLdZbHNYhPwGZvZak
e3SAKVYXgebdYZvkOOqnaG6CdTKHN96sn5cBFkKMPrB93axBX7N8LIjOYAIbvlAqzbNd5GC6pik6
OP/Qs29GW8KYNupU7Bbsh9+ymXnFLNgmKF5/uJmYvNounKmXzxDb3myxEGUfcPsYQztO6qtq6lFd
GEPcXsC0QHvw17Pm56HFdwoq0OZigHP5a26lRaWjW9k8Huqh1vd113g73M3bw8Jvf9+i/6f/9ztP
7YdR32jLL3jFFySEiee+fxx+JBZ/+6PvPUDF1t9h9InLD+7q+Mc5Bi/39y7g9iMdj2dUmtrWCOP/
/ncb0H6H6QThm9h6wMLdeER/tgE1+50Nr5jagZRMai48wP8Gt/iVKSiNyY0jxs6oGtRXW2jwy2k5
gqJiqlKghbANcZ+P7fopLea9NEuVEDRz0k6TMhk3UOWb53md7esMz+ZTbeTKieaO/GQnHMyKrJBn
emkmR+R+5XsYS5xYvw3r/4sZNj73g+yff4O3Ln7byfrL4wBX/P8DCrtOq/Hf28JPU81/LpNMVj/O
s+0Pvk8z+932BDdra1ZRLI3+Ncf0d1hrM7uwN8CJwyIu+N9TzNLeWbDUKInYM5mDW47Gn3PM9N5h
KIE5GxOWihjS8N+ZY6/2FfhUjo3FPzlCZN6xUW672w9Fr2rmEDkqzCILa1GjeCLVsZEfZUlA6dgP
O30V+x/G5RcF3zYMPxYD369IVUN+As1czigvr5g1Cd0i17R82en3CEwesxSbSCW/E5iq6p68cVuJ
0+5kfPSk9aQa/fs8az8vVYcKSTF2vbSeU8s6LwYgk048NCixIkELJDKF+4YLFY/n1ZclXw0TdJMd
CRsPmK7b8P0wPBKpMwr5WPf7ZFoDoypnX9hdcZniSd6jDdbqHUFI+WHA/fiuN4v1htdtj33JtM/X
9R7zWuzacev1R4McOHPEeNNA4OmzNYjL0kg/WfCu/dyIl0AYnfGHK72b3jRCw15xMpCkDq/uVZK5
Q9QVxk5MwIg9GrtolMl4X9cT4hinWuAZZQfo5fkYxcnyedaHy3mEfalUa+JvngOhodVKoMOCS2gW
vAd/NANJF3i/Ii1D+AqkPrW5E6rSpqXoNH9UqytDItIRpIpUK8PaFi6K7Vy76YZRuUnixMYBu86A
5sGXJbiC362gXaVUI08ZLuHau7u46tIxrKFdkh+hFM8CGuhOoqgJB52WryWVSHVpr7lOditIat6l
FbrowfSOVKsPq9neWgKJJQy0QKB9OAEE5/tcqsXe6db1HHmHd8zBqbU5ob6byfbrZgYIeVEfIqBQ
9rLP2p3adCJKRuXkjR0tvUp9v+IQgLnFJtpXgHQLhIqfPTww9vFi7Hl+3qFrGkn2cwfaNtbWBXGJ
R2zWvkyZUl2XuG+dE0cgtbD2jHSfUb/6RZUW+7zN9uMyGUU4dKp1tLyYloPixeaZu5QO0tsVyEOv
9aiJRR90aR4NuWICAQFzDqPr8wZSDRfVPl8K7+it+mPt9VVIw2wNFjoCMDnrKtJK4xr+UB9JCGth
LWi7YZLRXFoKisBNHBg1bYtPQWENYVrK9gLPjTmo3fhrbqfJl2S2HsUylME4llUeZHY6HFq7auhd
V3lYJdocoIlS/NwliIaAQ4P8Hti7GFQkO4hZTzV6tUfdVT5MaWlcGSIrztdUE3u9VYyzVEsenbUp
HzraPrfF0s9BqjrQ3oCiRUinxrzopaFEsMlXqAA5jWEEJvWpj9tLWtTtHx3y4EOuOWBabvK/qDuz
JbuNNEm/yrwAZNgCy+UAOGvuC5lM3sAymST2NQAEgKfvDypVlTKlplplNmbTZaUbmUicBQcR8bv7
51UkK7c4aVlbR9piFDvaxlTYt85NmhvW45C5OR+OqE5VTztZ2zX5dRwP7b4offHqZisdnh0BcX0k
ZmfP6W0jymHnUpsS5PSVHnn2JZ86fb5vdEYwk5WU+35YjkyK2MorP2gZ4MDkGGRE0VC5IUWOfU93
Pd76+L60zeJajK04mLXdXGu6vz6DPVPPWCTsu3Ix+h2QjSojS5zGBzNrq8D172QtxwvU8x61dVFX
9KbZYxCnHsl9Nz4MI+imwNLGV5BaN47R12GLiqcPaRPE5nKVKfeTvVhvtiVtSkaUe5ANOhCY+FVi
WhmGu4kaldDS2r3Ve/ZBd5QXKOWiFWKEkrST2xl1hnP3Ns2aH6K+OM9xLD8zzc+OS1pnUZK1PvG+
NnPCRMXNZ7seX5iYttdG4dlHt3eecvhFn7rEkXeSSeU1HsnkikcQw8JJGrsioQRDchq8qQcfH1Cz
mLfeOntfF63ODxn36l3bte1lm9UltLyCSTlG0TB2xLIDFVOEU1YboRm3L7mq5KHJm+FHnHY4eBCI
boTdwpHN8B4pCFZfqMP5ulQIekis9wMb50MqhX1RIQ0Eo6bf0OTwqJn20yz0z8TGK4emkDa5on81
PRZ2bxKGzifjXqIRnjnPG3gDchmVPCC/G3PtXrD3i4/IrThfXMaTLt0ElV8HU54YJwAf3InTmF24
QxovkUuLDcmhlt+1rCabyHpnHXWrXogac8QOALZkIoDF0t60ndBTVoGujZquHZ/docc/XMajvQb0
L6KA1/GgPzZLM/PJ9vUPSCTVcR1Ma6cbsZtfuolxGNw48uKsfDOHxYyyzmsu7FY1x9m3iyrw3dh9
FUbS7DHoxtHk+wTq59LIdtWABzQRvRHWpTNEMS3aV56Vt3cx1o4buyyXIwYb7ZTEFmb9ZDS/rVlG
KkJ4Y/yI38MIszGdMLYurbqOuzklzS7ruyTHt8xtfTI8Py9C5FIr0AXcHI3m6GhkDrtPHGtqdhUV
clHlr9puSIV/SyS92z6x8jzmCr6JD4EiFU6AIO7tp9TMr4rWj390jT1xyHUUhyQc2yu/mr0+ait2
p1zhS7KXIgkavF7gBNbSvxzj9IfSpP+56aW/01jjX5BAmwtztFWLoWRlQ5ymRXvdjk57ABxTRW5j
VGW0VlPFeD22X7UF4ExsqfWI9ejB7Or4vLneLhLCMLs2y9cdlYTf0yopr+WvSD9XGSTyN0eFLHY5
0Jpbadr+XorqqafVJJgdIqGsBk16XDJc0klZwrKcvfyq1LcO2npyeEzgRQuIUet3DXjJXTFrM/N6
zxsiq+2271CbEbkSKiD0NRxLf+9X3U2K3eq6UGo4TUV86bECXbEzQJWaRVUH5cQiCYiiiMq+VA+t
WyFlD5kqoKOs8hoa3P1Q2XPIDyK+1AbferLYd4TtWtc3TM7tIzXF2PoKxvP5oGjAHrZ8bqNc75I6
CuNUkGf5MbqzCjhlNxeaTPujYbf9sTHzHxkxF2gVDm5to/Q/Z5KblEe2hlc4kuPS9WfsFNN8n/3K
vPMS/NVUpnpgNuYxCWMrLREkpL1fV/BIK4chuAEaerfzwyyRRoK0Wf09TMVbTu/AbUpDutGgJ1d9
aoCgKE2Eamea9tgWsQ0VI6taKzAJkOi8Vr3oonLU2i8rlIpjR9PNUdoqvkjnuL9Mpjl/Qr6gQx4f
PLrLlF70+D+KoGPas/c6mCv1rLWvdpnFF6pw5HdtjmN8klVCPqFq1JVKFgcbSNrf2466G4h8RHWd
PChp1KeJVFpI07SJQF1PCC0VrWFK6Oi75nD0ePzsyGd3kZs3OUXNmnXjKY/GjcGyL8m2yHPtL8Nh
Fe4tTiKfJMSWFPeK78Lu4r3QCh2fdH0sPCvbj6NGRdNQ+mHdgziAjEJtkqWWUE1dfcT8b1wbc/lU
TCK7TO0YzEbvPqpKyJDHS322J/OtblRzljYSmqisz+00DQTN12OZclnG1299MkTNiuUmnjbHkF6w
fU/zO1eb6FttJzhM3ihZ2NDGrllJ88/TyOIprWQDMXQEZnGN5DoFnLWfO99jS7ZXcu7Nz1mW+E8e
/ix2CosfEith8NPmtXObwte7xZJKb8uUzJgnycABTVDj5hLMW1qncxk0Wf4FtY7NIyiKyPJA3ZhW
2V/DbGdDiD+PZ3dzC8jn0ZZoeHimQEx1uThYozib2pI9FK0DPhM7kDD73eBqJWaa5UsuUydAXytP
uYF/v+kdAE/6tBet+8CTLqOePPN3wmUlg+r1o+3HNeKU91aMzksVD49L096h9bpXZeF9ax3rZVFO
+tj4aRyAa7oqvArTHvvVKku/lDZhgJBXFmU+SqauNgejht2FUXz7qqRMyP9P6pRncRcKo23DshTj
MYsHsa+WBfhMjp/P7eb2Zq3Wh76pvX1CfVZQStAGekJTVmbf8k2WcFugoJV6ew8bKw2XihXUHlum
cE38pjlZFrRyXsOJ7SbGOy67gCkhMJ+HHQsYbsSljFDuNBoeZPvo2EV6WTi/mg6LfWI4iGfddMJ6
X12VoqxOSQtVAjdjHVgSGySGFvNWB05DPBPImBqmMjTX4ZhACNnnrfL2ZVKJezW3bygXZhAvIC9y
yw0HHa/TLHyMSo51nspBv2akQqquWq2dm7hf3VaTx7nP5hu7QgZT5bBPcg9zWWtTk1ZrfXpJODbC
xciBS27CcQnKZXGNu7LhGdk4Nv4rzb5se6vChlZWgTEgtOd5OZzl7I7eXoPC8TRIDbhltl4W8+y9
+UPztJb1q96tKrI6DjiB5VbI46Y+vSbFtvcFNfJgDsm4RYJMbtRZgIhkSj6elrGxUejNMVpo+low
OQHsqvHNHsfOP/qjdlzI6gJ3Jr40BihULbceR8w1Hn4khS52RFF5HGeNk4UrWaTAnLQl6qX+3Mkf
Cn72aao8rwwAPj0rNfk3c2r63wBtr9HQNyps2CGBosBeTUBx3s9FU5HrsO9l5cB6bK27vvBf615/
KIc0OdsNvwYMC3kwLO5DBkDrSP7R+DLXDh4njuRz5XwaoIAGSmRfq7JbrvXtSef6uCzSPJ4PsFfH
XVXZHtA1n9NswFa/QX8zTt5CBU9uMnv2zeZN0unwUMClCWQt9IOdFDclPz5CXlCHGjTWE86WGCcT
r6wj1sdrenaWz+WSLPsa1CGHdfO+d+eDcsp6Dap5uReNW+09KJnPjVlwSvYS5zDSdXjQB6Q4O9+O
mrPgrfl4FvuV8xKvDz+Y2j4mjx9s2/Z5ZGZDxQ+PN4DjLz+3ZOT33EA7J83p15zZAuNCwx2S7yXn
8NCN73HyFVeKMomg9GEPQRH91Ljl0U4GvvTYWS+zlZPrqvtDAGbwcp00+8FqUu0ze+7xcrJgQFV1
FX8jot/j4CjHM3ZyQEGFfMKRfXYLoHDU5yyhC7cjAq3iRZpQ7Tl3IN+FttXqn2Q2tYcYjsrVynzj
NEwGZZI90KuSs+z31Vrab6vV5/seE81/MC58bCr+/3Hu9w558T9DYRy+NxtFQn78q7bh5b/wGf9/
UDC26fJPRojpOLy8o2Zs//0/Jog+c2pmfRvxeGPXolX8c4boeb+4tKuaoBMApDqey3Txt7SK6f1C
2HjrRWFQTaBgE6F/myGazKm3KDq1nug7FHz+rTk107B3YzLN3IRjtL2PeeYkrmMWKGEeBTDtc8Pe
GMs7fOEw07rqmHpZfzY73X3r67T1CBiQOwvIddDil1mVMXzKSq/4rOniKbUF3pXMbwc/KAe8FXtX
pl4e5sJN74a6YjnwK3dSGLM0484rPJNeA730n3GTpl+V2Tv3nkYu2UU0Qm4JDYKUGUtX6z0Q8sf4
Ohiam1xWfY5BDSPdfdK6bBH1cgEyWGujExY4o7ZirQzbmjDm9iwmGFGdZ8bL0aqFMwYYYYC752bX
79ngLvdOL5YMhFCdmSR8u7LHlOXCYdRWDHWhdJZBRPjCij7MbK9+LCojvxNtsd7abKjOll/iNGA/
EurQwNkcOfVVyk7sK6PM5czg2L80lZkdHWomKVFSGvgx2Td4OJzmNR4lZNa2m8KuxzBZGGlzhVt5
vkiqkh26YR5adIW7xBXwv93KYlQ5YHwKLGsdD2CHzKOiMm4kSxr5mvjMIID5nTfHuNUUu28hlioo
ncx5LjOtgfOV2JezC9qk6ip5N7jioQNnfoxjWmTsUV8PPme/sEcIDRJbgAK35m+4mOygpCns2i7k
dHZLUoZlodmPLVysG+IOxEfYzUwHy9H8qAJu/zSUujh38DiLwFCDe1oaDS9O27r1qSrsmefJZNx4
dWJ+Ar3s7t11dPHpMXNduTMBFRWl3NkaqlpE2E7etyug0cmYcjbt0gc4p83pesCa1nCOKm3uH5zy
HetVpSVJSLuufmpzjlrNVNgXaaLbTyiiVjTZ+pOW6NMFyxKUKEysTwBf6khfB/CrxdQBnyP7HCbg
ENjw9enR5gMgppN6YVoxMWlokPNVyvzEGRHw7YbmESaV7pQG2sSxLRSV5mImEmqzE3TkTyLGxkWJ
Qaix34a0NrOAw0R7omYo2y2ZZxxwA5IHah17uYrzRbuwxoLE5TqOzJeZulWSkYDSzWNSzuD8AOyP
t8rR4ntcaDXrCo5lXm8Mojdc0866GZc56XdJWsbNaWAUxShS5JS6tuUC9RJn+xVY7vWzKzTXu27K
amqPY5IYl2Uv9MfMd7T1kNUUxTh0EZtsbYjQ3fc++LspWKjhGfZalzPE1eRkavzJLjk7RYG6ylm/
OSu8ePsa9izuVsPW7kwsdhHKqXtgHr/97FSnXy2aGJ4SPwffbUpP400CwWXDq7wDQbbhYMUOIJx2
hSVqkIS+0kaVhq6u6otyQnyNGkbhGCj5imAf2l26ZzLObKxe0gHnPx5wOCL1VTmNPbnoQb+HIm/y
UOpAvaa1zQTIqn2cQGISJwuc3g8XntVdYsRVHy2kwB4HS2LzZ3MJMw+0sYdjTmgzRuM47m/IHbF9
ICa+McVSAsUHuqHmb6PmlicHu2AJrFAj48Ae+gxAmbFGnikscLNk4sKZRTQ3K2j2O5BW7hb26tg+
pok86KSkT8xuUW8Yn2jkGHIKlQNGMLPiOUyD5eAxQQs7X9XnZVHrGZmK1tgBxuQY5Mqzb7m5lkuz
c7uYqtW1zaOCvFuHWSL3o47VhflBNqVHOWXphdVY5i24XO45p6N6Bo6ExZlvnCjpACxshINX5Lu6
9SBqAvt0T7GmcDHRz1Zei9hwLyFjLqSwK8M5SSafDJtFs/NnQLC4gTemYiLxafo4VE8M5ntyI7WX
XXgik5cA+Punbpinhd/jNAFLjJf7hpi8i2HpAa/j/Nx6TvfqTSphWCo08zjFs/r+93XO/8HG5X/R
luSn+vn/Xb/3ry9Z/n5Xwh/5x6ZE6L9gldg2HUjUyHnmvzYltv0LlhH8HDYiuYevAg3wt02JbfwC
dWvTPNHIN2bMv8Vzi/0KPh0HDhSeHZpl/pawucmIv/McoZfrBr46gwpjauHYA71X7tZUT/NlJLKO
HpEdtS7WnrXRrv5CIfwg0WPfgyWG5wfLIP5nfJYfjHy1PxnGCnplV8Q1K5ZrtzuH5Chb+kU9LZb9
pkxWygmWzK6V9XLr5El7nAtkT7i6w5WzErSLiMs6RzAHEIk48WHijv9et+mvL5PKA14Hjih+th91
zIxUrTTpBtyxRZMEVdhLbDkOQhfD/H178F9l3jRBrvDEPzb77K7/HJD2q5XxwxdBYpevnCAxhTl/
KHHNDVirXmHuaL0p71UphyeiVvous/Afs4R3YJyHmMlIwlQi1YenJk/lE3KcvKqcHrlrWk6/21f/
iQT9J7eGQDrnVuNFAbL/YKvIUyymnJ2N3dKbo2AzoBf70q2qb3//Mr/yZrb7b7vn39+BnTQYrEqg
W7DO+xPDUxYsofr9f3AVfi/01uIkYjF4f5XGAShue4zokReZBJKI2Ht6/Przi3xwCWx3uYNBRtfx
nnFe+Ej1ibtC0fabsYPLYusKU8JCFVbd3JtwQSKLwUNY+na5+/lFt8/n3Y3DE8QD6weMxcGeYGxf
4++0d9OSMVWjGNtVqb62BIlvV4+cN9mt5KvZ1HHgLhy0ZWW1oQ9R+PPPr/6Hm2S7Ok8QSk43E4C9
HXl+d3VIM+lMiSe2+qm8FX7j3oJ+He9/fhGwAh/fJDQ2gHcUPbuE/bEfv79M0hqKX6PMdx1NOpES
qbrKcZifC5DlK5GhJH+OmRbsSJz1Vz07xAN6nM0zZi2ZXsvvjHooNAIdXoSdntRzAPBFfU1GQxzL
WKiLFHX7PHpZvkfYnhic8Y7ceJ07ZIUlv6uNtWPTuY4ogcwRkasLXR68CsQnXskp203CIW5dYItz
GLXq46exX+C5DpZ5wbCsvCMpp8I87Z1not7rAeC1G8Z2mf9wO1t7zAWZTcjEU7TwNS9hwUN5l3fO
dLZLl/1WnzuhtQAFxR9KPKYrvzObbb+PIr+yyjlGFfKsZaf0mJk6m9bram6w3Vtz7l7oqvTPVucQ
WR8ma31jGzWeK/70OY1V/gnxhUwRE3xCA20CQzrhk6rAVbfG8wgJdIfv7mlCewsJqJf8N7PtXuZV
1oSpM7DpdIn9afEi2WUnZrxPpGwhWNXD3kdOf2J6u0QZKnKkraV9rScEvVAOp/UloQcssHspVThV
tlWGrZ2tu56d2v1SmdMXaZVwf7uMqVzuChFBODl6DttMcPJFUHKmO5kyt4602+cnBo+YSRqhdWeL
rzB0MogjTT/tHKu3D6KdE7a8fkLKTzeoQGqcU55jFqateDqNDG+hF1jufbvoX1O+nFugZCgpFrth
Rxtu83wkrawGh3aFZjo2NoWGJmpaPMUPy6jdJ+OwnDpd3xc9SasO0vFKldrlKIwXe8ph++g06jox
Vdy9NtGmkIACAOSbhanopl1RiiMQgfmc51qMDt/Ir+44kCSMjRDA4a5vY2Dz42VKgCEcVfZU4lIB
Ln0xZiahGkDsnCRvs0LeM7MivokyffKbxL8F11ydGs02CUWVF2lTXBt1LohCWdMRQeWrlx+Rjb8N
VnlJTvBznQzEOZbhHOv1F9Fa0wnQDgKaI7SdgVQcmQmRboWGSzbf5KRVGFNJwl2MOxgPNJbOcNMM
syM70wYQFHO6F82HBkfVUetznXHsBrO113HvpNo2lr7zFmJ3dm3LqEitG93Lr7NVkcgjkbIDlY0u
R9sb+bc+l9d2jDYsDf8kPQBP0KjWe+Rn85R2U3wb98Xr7DnyQGpjukKwnHZ0380kVBGyRq0vo6l2
d8SLlqupXRjgJ5MeilZOR/J0F0unjp09P0tdb45eVn8hksMhBGNBvtZ3Wm15pDmb6dYsdf95Grv1
BKzmpkO3v60xJ4SZ6urIoF52Z/bTmyAvvVjQtU3RkoCZD3WRvcV4HQKp9X2Uxq2MJo0047AmnxrT
BoM+lxdxwYfmG18nVCBSd8sLANMl0mrvdfXaoyENKhHYrfheYGbm8DDMCn0fJWmH85Gflm1T9yiW
Q2m5FwnH87Dwmy8Gx5QnLZvfNI9O7kala0RK7Wgrd0WJ1b6RkYs5mvgpM5XcWgj1kgRq1WKF3FUk
bXRurWGItf3syNeYPBGN9impx/SrZqU3TdM/eYSirhwGFuiGHKSd7SG4iJOJfzz0izk/LBlkE7L+
zF1i6COOtrPn5c5Yy5PRrWKPdIu7Zvn151Tezjqt7WZuCZ4HbeilPg9wiXOjH86qy1/pmz+P7mid
me9zQq2Wl6mjnWBlHha0fMVNOz71KWOQQi7PVONej2NVA/LzswhHe7yzrdp+dSpd8jp8KnT19BPB
xi+L+stKK/aKf1irfJ99PpsNdgAGK/P7tQohjErhzG1xeDHj2lM039Z7HacZmmPpat+9VSRbDrJf
HILpztRnu7aoujWaGhNdEuZYep9lWwFLPFu07ZRV06Bhjf5LXLKH3htSryEUDOpxVI38kdBpb4eG
pmn6UaIbEKFCM/66YL17RZnVE3KCy8Cmqk7iCq66wKlNhPnFsg1t3KE/iG81XQS3WVsy+lKVZswR
XTXVD7fUCpKrLUOvtfFQyox8BXGtE+2ULLmuhIiSzdUrt5x5g9zd3+q0T2w6SpqI/ZJq2S3+sGYl
m9phHIp1pjpGZcrqnMlJiXBZ01Yih8+ygq4fF9eJPXv3ejus+cGT5tSeZmQYsBQKNpg7OusL0GmE
/tEV2XqX6lY87vSub/UIah+sDvSszg0WV/VDmLAVk2Rva9fdKy8GV4cVpaWVRzPpC+mZUgR2PFQ3
HsbOHDhCJT4J/BXMJs2huPXs2GJFEZPkw6T8jYEnIvmlVqSSUZo5Y6ZpGaBWoYx1oaKOdlknwLM/
3VtOA2AgQ3UH5wKgvKBw0q84ROhpXEUEFSsmM/nUBJrTg13BrQIsgXJXBQXBUg5ccT3L833b1lbN
3CUvnmZXM6EYjxNRV21oPEw0Zg5ZJk4qM997Y10tF747+9UeXGPM8CwRWIP0ggmHO9qolwWhPOxa
41gmgW8S94h8IdoldNw4eUN+haxaxkknULqXxo8Ek8HvwMp5vDNOriOzncvNJID3n7xfZbsHs9u4
tL2uYMW19gR9YMiTyjnyz/R1XAqQLFk1d91uNFkqrp1Vq4pLV/Qw9YIKFoVxpkmhhk1S63Mfn7gt
UBAnOS9TpCVmdsonc1o/+96kKcauXfxE8BlCQpwCPdwxx7DRZzq7j3DqWPNWw2SwOyKRYIHsmcdP
PfWgddS48fyAdl8UUcpqgJ1FKBp6XO6Du85kJh4lRQJbh/njMIStKGB8rgverLZfTdB/eqLPoWkx
5gkWqkaNYKm8BKIEmtGD02TDl9Rg1OQQcPzCX8mAt0DF+jZyWHvpqHp8MZdO3HLL90CUtAytGdfb
3EQIwdPNYnXM/5DpVBUaY+/TkMRI/jnp6OXEN+Uz2J2UCwWAByd9bjkVHTlfhjNcZKNCxi8Lqb7J
TPBw0+IRuJK0UpViGjIwLHXaJO4zhoM4arWGDVQ24QDd8wh3nUi0Sf6kaSSpyYX2NEmtzTpdeonK
X5g6yjiaHZMlzDbmjMlnJ7XPRowqFy6tMU9QkTvsl/CWEAO0pDHPJH2G4sY1gMbMiWbGwba1vqwL
F18TGV6y0Z0aUjRED0RGQLEqeGpfX8S+VQOOPlqUvK8UsKJu81uRUPDcYroBqk+UGW9AIQ7QRvwi
tOMxK4O+ABK16kARLgxnNcdzntKYzsfoUASBcJqbQTHq84mNifci7H7+tPSN6ewNo9Ql63RtDXse
EwIfX44NgWRJWxwWLV95gI0gHcyBaHlQy8V9Kxen2M1av3QX89po12rR46fVL02H8gwzyXYGXxiG
Khxq5Xm2c4TVdU6IqBcZIW16VAjrHukX9kUk1l4Nu7a2l5tZmVJChSniu84dgFwMOvUo7E74zQT1
RFduuPTUM6CUaytobb68N56vtslsn2NjNND14hELyxA5xZSku8W15O2qjDW7IYFhdIdCOPH1JGab
htGyyPRAmrmu06nD/jOwigwcS8tk49EXmf1Yqg1LSR+CBz7Hm3GjCNx6N0639K++SrKZZzzwoUBf
hvWOU0b+BeRnW0K6EtaNbcdmHxmrkbw63CKnas05PHRe3nmhrxRjE5uyEeSd7WHFeNczutAw+/6z
27guIoqw5zqcOWv1F51OfQsSU6pe06ZlPJvSsSGgKJgy8p0a1JQD4vO+blbLCltGqixHZAguVdl2
d56vpd9aW2sfpoWDC2VltXyJbU1HCvHsgsdpLb1wrsU0hD3v7HkTN8zQHTDURAbwxE8LsnS6m8jw
Z0FNwUp6wrMHoIicthAHQw7xN7Ob7e9oiw3zbUubbgev0b77gkYYTnxA86jmSNTBw4E9Y86zxFda
ERqs6NaYPAEMAMaR6h2uvp5wHzw0L6ZqojJ65+s6Ju39SPMH3Qn41TgngAegJ8pOcLsnmH+xVC4G
SxOZfBHwTbNzLJeY55iygAcf7DkpPpUcGhQApLlNTi7DsRvaDPK7XscPGpqiQfmua11C6yxGAxSX
Abw0SNi+rHjSpvLFSuS8T5Se8QtIsB9QWuRAZqRw69MghoStFRoLgXHPb0p+IzDDTqnUJgeHbOu1
Ic1TmKRXZEIUydVfd92Sqkcz0xI3gA3R3CueY9xY21nGN71HM1bqnrw/Fei5V1W3avAV+w0WVjRJ
V8OuArCJAp0sK8tXOv9IizfgS0aMGb38XEjHu7Hy3EZM2qyIqBQpcNEM3QiA75SWd2ZfULqEu2Sw
A180mwkwiXsepXO6vLaTKQGzgHR5GqaBs8zsDqzoGg6sBJGJ2rwD9VNd+uhUpc1uP0+fNcbwM9KQ
Nl1U7liKC6V73XXBsOK+n0Ep7QjgeiAWeJ7hgidyFO+rCXZqOMwQOMIEc/sDy4Xdh4WXyK1CmSHY
PnPUMHPdUWJPcXFuGVRwv8yzkgD1EEO9Jw5GNF7HQIjWTzImVHxivp+csU/Gz5PZ4B61WJDwjbNA
LjumlRDEAHX0IdrZ4Dx5HsgRxbdTA3zxcuwxFI8oRhCz28s9ymf8RQyk/C4qq1R35SgKb+eygcBm
XQ1DAxB1mLil2cQdLHCt2o4CnO7ZcqfM31NIvfhXrZIr4BzN0DGjIn1vh1zXvJJAO0WUQHLJeOxL
vdxb/IvDWjHb2dfm3D1QFgI2sMtU+t3NsPmz5SRlvpWpreg+7OfGMNb6Mdn50i6/p0XHA8QEdo06
iDfknCbV0N7YQyFHqFtZH0c/nzX92rT7bp5GizHEEXKOngeJ/tdR9u8mWqbjz66ZJAhetqgfTVqi
wE+IDKKa20D4aDrbeGxFZVzmNMnCVxuIGFQtMpsJQoRpE+Unp86f5lPfaq0W0HFbYPqUKGe7XJuN
tzz7Zy7z/0WwrP3f1Yhibqer/94M8pBtucX/c/m9qb+/D5Xxx/4hv3AD/mK6/B4pUjD4Qq0tu/Vb
eNGwftlsH3SlILMwwNwaev/VjOLzPyKNm2Jj/OoX+c0U4lCMQhUtAXeDeBlZWPF3gmXb3PnfdxvS
D4NTnfIBpv5ie30f5qf9gmsjXr0TLmXjZaFEagmKYRxeDTtt/tY8/9dLbf4WzzLIrzGn/jACl4bB
otdxXwrq7xhUb95zvBy/+/z/UjT450VAjzOl9Wjq/vB+zJYnB07hU8seLaKRSO20fzmj/lux5E8+
NMP3wVlwRtVdBu3vT9jzaHlrB4eOD3d4c0Sp46K21N2MrfcvhKv3421c9jr/bJh+VLKNaLvNpX/3
MHBqCsxj1ZyAjcP30xJ4PCykmCT+3qf2j8uQfeQ5uVFCPryhAct+6ybtCUOq9TimsHN0vR6OP7/I
9pf8/lbj8wKdqnNXk9GzYUi8fy/sUsd5UfZRVGo5sOuwmCpJh75HKHD6acE6/xe5+D9+eFixsCBs
kBDDcz6C6E1Ynv3oWkfHiUF11guEf5ybu7//rvhpuyQ9hSmE+CBg4k1WKeLGccrY7pkChV5X7M3Z
AsLq6Yu/+qb+7EP89+VoE3z/IZZQIKZVM45a5QsgV3RpDm013KQr/GyeI791Xf23d7r5fpi03YB8
W77pOBYfIZjjLSb6uxtwdaQzNnN9xGJSf206PXttwbrnIXCkfAiLzFioFAEEezuDuYMEF/e+EwAz
7z8xbU/gwtsCIGtSl+5zi6kdCFATd9qxLnyoSmsJOUVubiVcy1BWRjoip5eizIR218/YGo6llJ3x
F9/Yx1+v0N1N4ETJwLDJD/jDfGzwqXjLuvGYLlIcXF/1V5XpEaAg+vkXNIg/flms4xQg8CjieYRg
/v7Di4F2YV2TR6bb+o7jpxsiy0zf6QJlzDis7fwXD78/e2dcRjcNxH5I0B+kTIZvFHQkGJQzVyIv
TMuB6ZY6lvpcPP78rv/jT4t3xk4cILeJ/vGxowPgC/LX2B2ddV1DWTcaGKlsCv/2RbYnOIsfKwbr
wYcvaixqZ4HceLSYQR3YnNOjrCpj//OL/MlnJgw+L4pQ8CnB1Xn/HZlWphmjWx2noeE0MbceA/pE
gccV3cV/cCUuIGjX0HkebZ/p735KIiFdgNnomNPNcInRSts3Td3uSoX+8PMr/cm3s0nByKLkoS0e
uO+v1C26ORtaxcyH3GpSkd/L3HT8i+X8zz445F4Xwdn1IXN8eDtAIztdusVR1R7zE4EAwlyGJaQe
7dv/4O2wNWGeYWJg/fh2yOosHDLKo+Zny6FRON5gN7t/cbO91863B932TpioeSwZzGs/3AeOjovP
GlClXP9F4Ki7al1CuaoynfvanJY3o53brz9/X396SZuV3caFg6fLfP81wfAUplryY7GSYM6TlCm9
Mqqj0y/1cVkGRtmaBqb95xdlq8Vf+34dZi+KqYL9KCsWXoT3l3UR+BK7Lw8QOBNv91/sncly3Mia
pd+l9n4N87DsmBlkcBQpShsYRUpwDI7R4YDj6euLzFvWddusqq2tt7VLs5TEIQAfzn/Od0w0O58I
nGCyR162eZdd58943ND1gI9r2KxD+QuZI2wYLbXjsOck69x3bTM/2LmihTODUnmOsLi/c6PBUpuw
BDkbyfdfbuZgzA6mdtdkLyvcZES00oJQdUdGGXCvF9yjGAzTI5K0KQ4uWLvxOcKkiPutd5x4V6+D
boFee0oz26uM/CDc3jjPXhEIhl88NMEWSSZ78AaXHFuY9uM5o6Up3AP6buH3iq47cOt2EMXB0Tvk
M6eNv0jn4ngTZMOx55exjV2F0xduab9xE6qr9pDsDPmMailuDLfh+5bKox+Rb+m+UK5hprlUxB2D
cARJXmn7zsU71ruSpJDh2ynz3+Rom102TszyVAhG7IAP08CKlI69S1rdulDDMtzSbbNMgKmvcjVs
3r6i9L4f0mGbS4zVG16vxEUHtSziPZfoeYfcEYZkGChjgpMdYWlukxDtNaM/89040uWPjEb9oZm+
uh9YzmrieTrDCGwzwox0hB6spTV0KxqugkFuKM6uCd/9IGPUrXtwWgvkQB2UoG0b+yVsd82LqbEs
N5B9iA2B7yMJZl2nAsjfZiFO2EajvZOGQfSmrbbBpx1KMpp1Y5+nIJp+wKfWv+AzrOOuDXInAkEw
mG+ljdtn2WWAvPW8qNA/9QthLpgDsyvBiRdhcmfisihPFgL1E331rX9Z5SzIa7huexwS9PctibLk
iK/3WyTaOjsllj2v63XnHNDb0ZE6M05HmeHi3fa8a88JWZlh6+vGP2ODrN5smKw/ySy5F/ii+XdO
/QsmDlFW454TPozPgQHHtzyiNYTRch+/K5tApo7Z0WlVt5qbTBcPgraHEt8PD6Qef1ngs2a3wGMo
dj6y5Mcky/Br1IV1wdrndiWd03bqtlQVr7gKBwCr2EvqP3mHHZMGc6y9OyZk8gNRt3VvDF3QxSv5
KH7ba4hEh/VVV8UuwJfxEs6KjiXBXVJzcfNjcKAsKdR+Y6p1mGPmKH4kmVeswR4DmF5Z7kZ50wOr
ydxlYWg1iCPnoVzsJnNNrsSwBXbZFEcVVc997TFk13Y9JILY/1UP40VyJnuUrGnjXsauQ5FRXTgu
YAJXOCi50fD92qzZYoknN7yztk7eYJdcyd/SrrS8MIWX2HWq9M2il3cEr6Brwo9wgm5LUq2Ch+DX
6rWL+VvXSA+ZpfI6StoTu1af1ULir8YhPe4J5PnhfRfHRILjSAV/qH5oKiCaDXOvVXWUP/hZ2Le7
lM8Cr5+i1AnoacVSUoRN9hmNRR5t6c8t4FLotq4PXTQS7a/ReeAARNLoXdB6yyf2Fr0cuiI263aw
ngW0m+UDMx0Z1vPbYrogTHedwt1EtbHRZXYHogJPsM2lF20G13XlJfJG/fcO/D+yy79519PEfy27
kCQqfv1rY8xff+NvxcUL/0HOBu7OtdQN/Sxl3/1bcHHdf5AFQOFkzAJQygnY+v6ptwiYUARPOJp5
/2yq5abzT8VFENG5SjE+a+uVvxP8/0gunJSAWIXXcwYp+9ShJOlf99+OK7JryRRuGL27TyPGMFAM
7T4iLfN/OduiGf7LXs/X4joAr9HDRHlVkv7PM+fYDy7MQ7o9nHpIAKHO/WF2+NIlaWzBnThbQoLs
M2jcYIruqceWe4og5hdg/81Hp/3mviXxi61IqptEhdXJUCC/KT3if7X0fqciCk5dt3wv2tQ/j9Mo
HovJ461BaXis6iz44dscATpp76UL3zYkArofQ65AAzNoeOr+J8dvd5tk+XuWrhCvIugjDCAUpACN
ebznIp2AuchMZB5GpR/Bv2qyxxmAbXqBfiUUWR2LNBivHdEMfaiyxojKsJYy73a7xirdDhNdOFkD
48om6logSv+4MkPnszQVyME9e+mOcXpKDYXNEO8jpfPfK/HPZecveXGQiPa7yg+1420K5dMNoF+U
SEXl7lksRe28pDLycaueWoxpVJcRTA7q/uykgmzswSwtnoBzvCRifrcei/aGAm1QOOmMIfhhQOJ7
NJU7feItYM0QE+DdLeQw/wPSqUsrqDMFNw5GAXpAWm0jxhpa/Eg55TytKmu/JsbBz+5k02TbZYUJ
dkQEmTaVsw1/6rWP0pu6U2EK29fjd04BRZqfQ+nH7yyWAGQWXZJkYPK0nDErRfmBwVB2oiFlfB3b
GSYMgL0iOgfrSA8sE8BrRF+CotzYVHNM4yRQfPfasdRngc/DwalgeNzyXlHq3nbY0jdYYquKTpJp
CvdcRqBupHzhdtcQ7WfmqghOHLo+l2cO3GLdCu5886Zah+YNIoHVB34G/a3E6JAy1LvyHtiAoj+4
IlrLKYOhCbn5mcoFN5GYFrJA4bzA7B1h73LwF26oRGI601ax/53adUkK3AVJs8GgI34bED9Xqn7t
fSUdY89jGo/pd/ZRGj8qL6UCyC9lKrYmTQRVP3IgrzoXGc02MVPhjW8KEvg17kIMZ77XfpbKrR8C
B1zGrhyTpT/Ec6z6zTC37vVP6/6LRpXrGCzOqpbmlriPdgQvJqI0WDaYCg8QA/InUiqWdYFFyXbj
72qAnrqDLzP/CGqCbKSmxXLuvLpa934kmd8nY+Q1zGKYkO+JyTXy3IdMn7EnYrSJwFy8W2BXDAd8
KgUP1jX8cqBLO/0+qcY8pUyncmY8ISAWdkMW509+WCafPBNFcNNhMuGXW9Nut2H6DUIqrBf7a5BC
0rPoVV59KAM6efbVlLCa8PioH9XqiBeckxUNNjR3PaxuQA9LcXVVbnG8rAAVWp6ZzQwA9kmZIgK7
VERgeDTzZ9xf3MTewI1Or2PTePGNbitN4nVIQjw1saCvBBh1cWqiuQUnQI3C7yZyOyA+RTHtmyad
7EnjV+g3og3Cfu87VDI+OmaZv5hYX2FHZMc0VIomYzSKcekxd/vi3VmyKX/3y9T/Wtxw+nRrXT/D
7FREc2cqeLaQEgqMpgzMqC2hmSPgkOlLsTBEkzV+X9zBNhofs25mkD92k+z3bqiK9dRO+fBM3DvB
LEbsEaNA2uV/Kl8xyi+VCLrzOvTd9UhWmgrXLsQxWl8X4FZOYOmgIzej442hRgY/jw/a5TDIYsBs
O/fS2crMxN45bdewu+l9l4fCyMJ3qckMW4bMZem9T4TXYYl7qTnCjbkKoX1zfZG8gJpT29vC3SCE
2Yj+DYfB4Oo5vfjm+UP+qats9uhtTGSyiZbUwCmEYr5vc39+TwryRScX6kayWZI1q7aFR0aPgZpi
gjiCqlNb5J3oLiQqH20k3+zAy1ubt2bA0LTNHdfqCxQolf9slzzUv5PBbdSf3jTr8qvNKPhCG+77
0AMZ4s7DM4mpIHkacdqulDGETW3pFjBAGfcWKun8kgp8A/e2KUgTbmb809T2KDwImtYN2Rh8fQha
FReQsRU0bUBpnx/4PbvihuBSW8iNExmiZz7/fnaShYDImEtLt8hmgbljYvBOEHf+wN8nxaa5YlcT
mTBzrdOgesfGDOcoIKBzxF7tRUpM2LZ30PQzViQn7sfXGfcJVPO1clTyFlsO6izOedk/d7SL+LvE
et56amzYBsds9ON6P/u9YSmBG8/i11egEfIC88cVbBzEj0JzGwsxr7TsoWy007tysRAfnQY30jGb
yorbY1Zwm7N9TAdl1JYTNirVzH3wXI28HQixSOQ3omYGymTaoup++bPbp98t0jxFknhIsnrXtUNf
fq5Ge/obMB7jXayKF3UJw87td3hE7ECtxtzG8q4b+UCPdN2r7NWpvNXsUioy5NHDZK747kesqpVQ
88OM2TPaSy4P8sL6O8+/9erANjP4osKnuaJ5ZmG4zsR77XGmj9h0aWKx0dI8V9Q76jNo+Oizc4Mc
r2qbljiBx7oBLLOOcnqccLLDVprz6Q82mkx+XP1y0yWY6j6/a6My9m6AAavS2bTE9+V2Zhl1cO81
to9oEOkWIH3dEAyAyWSQr8HZWe3XElJYuSzcLtKyUPeREBwXOKUofMO2SxEH0jU8TXUnp22pKLrZ
tRY/OBGJGi9lyYkjC/NTSEa29KLmx1z1V1e/Cjt6B+pin2eyvufMsPwJW6feW82yteHpHA9B46y8
yYndKKb+DwPZ/4MHmLHbdiZkzRVdsDdm7m+CKKqPi+Nj88h6TCyaPKox7frWVORpNpPrhbtEIzdx
G6kowNLUDeDgFpfGXbhIe8RQI9wMO2Zr96TKYGnF8cnv/PnOdcf5YMb4q7OVOWFaiwhuspJUOZpC
P/X5odTL1zoJfYw8ro1XPkO9maFU9uDgH7lXM/2PpXsawLa/N4y1fiyVwmrGzyqjnUnIaNEm6qUD
OYdrotGzHDJFTSg8j+P+EJXhKaDibA9IX1uQcxMFAhH9RA539DzaZUFaH5x4FZ9pFv3iMRkfFxym
3PVRdcohmC6DT0R78YQ3sloBbJP+tD5a/Pw7Vr7u3Ec9fptQi888CO4SuehdL2DkQygRD1kEbKXr
++pcAhF/gXNM6W4Rwy9jFRuuflH5B2ML/Y8wsdgnG4xVeVqE93oZIDoG9Vs11NS8LILb+zg7z10m
DMSSIL7pB6KQpWzUS5cthDYZ4ly0Loebpg45/Cgn2tHa5hywH84spxyfdJt1ZzvyxMAaGPxNVDvF
Hcnxl0Wn+d5tJXfqXFL1Izo8yOOAL2xp8nde3mGHVVD/cDy0gQIH+2UZwu5P09rsiRBFvOl83F7M
nR9l2rx6HaQdWQpxqnX2J6B65oSfmWq/at3xL2MaSoZ2OsaFA70jW9b+INPgZ8gRd2OmaLlpKPPh
/O7QhEImg5d6p0USfUxpFj/6C9t6nI4h0TpPHYnXvMXLoH5YQ8p0rjBa10sMNkj17RfpHrMluNue
oYbVN42sX9KeujY5843vdAbhEytjA81LkWqBnifmLUTn17ToNXCBTra/XZLaJdUX0fDHG7F4Eg7I
doTK8JtiPnSazViRNlgCpOW0E9A9GMhWFa9dqX+vCsZm04xi3xuOp4CI38sqjLnjwKMRVRXehDol
cKB90nKethN9NtLkf8u2/3PX/zcmjP/dXf9/Nfpj+NTF58d/Nlj89Zf+vu67CZfe/zBUXP/7P270
kfOPkEAfSxXj39QFn/G/b/RJ+A8KSsk7AjNH90/5f/8vBGhWlX+9aUdcNpEb8HH4Edfs5G9E7X+a
7pDeqfBQJZAH5WTrkSTpuarcFAwAu54/ZJR5J2NAxIGeGaP/dPFYaOcxC8KrjZfgfcUy1apBDfOW
HB+uyz0tSf4oLr7Mu8Vua7ANZX/msroG2b1TLBA9oDVlMhw2o221fxxqswbLC7ahoBT7VfQT/QwN
ncVK3ucJTepMpYGLJRsWQ3aAYRY6eCAr4y6XLivdAFsjAvKJlJgdvhzONWqPISS1nzowybrBkmSJ
xph16DAc5QPwiqVeVXtuBp2XGM6yEbT9JuvYN2BTBMrFwRkAritxTZZzT1OU9LWzM5aC7cOUhutd
nWOQvu9oaijOY1F3DJK4g/Tt57j4Sn9f2yV7vs63OH/XUyx3ZFQ9ecnGNp2/VyMwSpeinF0gZ9rU
TU7xG4Ikgv9TasLula/QfKRp390vQibDZih9GkUjj3HFKcxiex7dFa2hwcspj9mgzVed+r2+tUpG
j+OacVzZ2LHNyrtgFRSPoeiYd53W/Q2yk7sHcxd8VHqghauwEdA/66NTCEUz0REzsrOd6A1+M8YM
FtN44Nh4O1TwIeigvQ7OF00esnEY/m0rg8k7m00wnjWE2O+zkixrkxXVjqLt+BYKAJ2iYo3X8TAz
mdhhAGkOWcu9bA+rAPBJGY56PS4CW5n3Mkien7eRZGT5Z5ySXEKKpYG7puKpiB8EEDGq4x1BoHcA
NO3dRAXcQT5pP09vh8Trq18IDuqYYNLb4cpkiliH+S2YENyES5S+mAmgCxsWQjjQhYJGv6gSDxMX
st3oAYfCwAy9waL2SJT/x9XONKc4lVQ/k97IwwJwkLhILh3SM23ebR1xBW0uWBpH9JZh3dSZyA5V
bP2bhYvxd2/s2wah38J8yHqCM9j65sc08kuaPbu1+LYOi5mu1g69/GncrtN7+iFn89SEcQWLt53H
h94iMqi9wBXfZnu/mTO5p6TAnkabe8lO+1h3cfNr984dlNjLVQ3Fxag64oEpaUG4bSr+idtiwNbO
/EEAR4adN6Z1sqlogNfdXhUMQLZDYdq3qFWN+UAIoCBVOuuJDtJQIq5I+MCNN2feb95gtceqnp0V
H524k1kbjCeueoa+M2fMuE555fCmYjJPj3SJLrt+yPz9yO0VeCXGgX1P8OH3HLbQt9dCgfLS4t1M
U5VBZV3bbMOZr76Ab2ar7IIVOYwc9S5LuTm2qzPycE4eVSg4fMeHiikcnzz8DLZN6lU5EDL2wx3a
x2G5m2e07X06zROYw6yhTwv3BwXGDZf5PU1SyWmd525vloK7aTb5VXIJOjd3nhyHuOBGkzii0s73
h++1X9bdbYLfeznlwsAOsiIW1X7isip3cpXrafaa1t0uGVb+OyKK9cUk9DVfo7ffe4q0X4Gozt+p
e0p3lTJXDCNK3dYfvCraNnkr6TS27RXv1VDYt3eJ751XswTHNaryR1PHnnvMJ6LQW0QMzMTiSuuZ
SlqfW477Fy+AULK9xh8uo0nN92Sm7haRstNMJGLJ9C72lb/yQNj4Pg7yzGxgnS6HdjIxVJ8x6XeB
Spr2aDy/J5pq42xrqM5EnZmGBFpsnd8nTsWsouL4cdCdaLyfQ7AaIIS2Fx0HN9aOrRlF92DMqgN8
FfG6F2pBTaCMDcUC91G04whWxpe5N+Fbxihx2dDrbUbOiNZzASN646URbopEsiDu/vCGtnxcuzyd
GOxGnJrCFnFj4wMwgCOaLeqljex4Vw7EVRh9k7An2ejvnDp0n7mw0+wq8uytgREu/qyKmdluaVra
bG2v8qhhvSV8KT1bZ7swqzJvq1YuFZj0VbFM+a7h6pG9YY8q+m1gU6d/7HFi0IlaDmN7mEnEzE+4
P8ro5DWzOY5FEf5cuUXSuxjp2YF8qKr0EKmyPzWSUZHb5Hx8fuPKXRJCW2u2VSD8FCHDDAt3njAu
niO9iNvV75rqB5f+4iygv6D5ZW1MKysR5aco7BAm4CDoneEG89QyRU7wTofBUxoLVvKks/kPANQz
tYG+BxSw6ev194hK/y5Zl+jw9haHj7muj871ZcqrNCHhzusJUjaRtHGHmodkU9L09tCFSBN7bn/y
khP2NexwhrSV8WLdESRfG/+U9nVLdq6NNUbdYsCvz9/U7S/o3NcvoRW7r1eV+Qn4XedCeUGXQ26c
OGin/L+ONEwTos/0nluyvY/4K4lbl/lSqPRb2k/BxpVMejfDEAc1Fbb66skfExRDvrUhU8fZh/97
xrkyPyRFmzC5rgUAoiUKR76jiTU+ou5UMtBqHFrsaeCTcudK7R84J62HSbNE4Ft2D7EKejVxMSxb
94BFzJyTcVw8flciym/yyZEtmTOtnF8IoqQUd41ig95mNcHeA3u8+7goh0ikHSEZPXBmsix/ZX2c
V81vK6edUG9KpisfhDSD5CjbyV47xRVy8obOMRcE2FA0qLWokpuKjbChgRSK1GuKwMEAUTi08+k5
w79Wel16CPnI7sWs6oQ5Ljd/fqhGgcjKiqq5cWVJJILj4zgf2XLnG9H7LYkpAq/4Blo+prTO82wD
xDOhadmT48AlMkv1TReuV5g0QZhPkvtDfsrjdKAdtORKT0e0musL/QvVI/FXknSY67vl1Dg+VL8W
Gu6TJ7su3IYTk1KYokH53eM9d7djwE77miGyf3O6lW9tKoP01RlWnt6YfNwztVvkmUwtfkCFSrtL
Zkw4PCBfkLQN9Mw0XJVlsiHOVRV7fJPmEboXVE+3mkF0JnFF22SVy/yXKrKAmYuemmFLXAis2CS8
qblNcB7qjRkG6LxN70TTJs2F/8W/RHVhuBTNc9KCLTsucc6pBJdN8E4tpOMYaLO6Z8rCULreY11i
tJJo396Q2gwbdJvVVuTRGWJdoxRQ8UW6lpBo2eV+dpQVe9thzBfB6Eos6tn4xEKu09xlfllp//2C
fW3frduwQjZm0dOhIuBLo0KdEEIcujR6MqKfSXOBGyaVhZpG7Xy4UmDud2tJNs3PI0TseSBi2ftk
EGZRRaeBl+ppFZ33sVDkTjWkwaa6raaWeGeQVP1fCPiKZm0MUAINIugpFnRilvAiAMOwRzH1fM65
Zdydh4gy9D0+ybS9HRxEwv7o45yLhs2UElM71p03j2CEo/kbQejqa4zHUWzjBcbptapQkJSWCXfP
wOs4gs86eTGeFi5s4wAjQIVZtz2YpqSZ0/Xg/NzbNeNoUo/URoIITYZLW+NJ4KzLvOOi3aD9mIYq
4gzCjw9E1vXyX6Cjc/0YNqhqZx12zhGqafY88PSER+D9cffRU/q65js1AY+ne8Dpn5doWvuneo1W
Fsl1qQQoXS/pcYBSBBu+QlUdiTJSPX47hhTybk1UW3X002UB2j0o5kQyTuZfGY4R97ykng9Jv2+Y
FEytSV+1ROY7GHCgdyFHLn+zlnmDPrWKtgQfZiSouBLVZjvrGUpYxJZ09dmEQbW3iwMq39Tpcq7J
LB4zP+yguZG+pPC0X8z6DLyQO3sjsL73jessGw71JLDCyCnwjgSs+HwcJryjN9YNeSy8uTr0BOT/
FNDxYgYXUfitve6omxQt/76cJr/4AWGNdnEauj3qB8JOMgPtqNs45AlC/TluvOSX0sRyNkuYZbD2
VAlhbtBdvmdXBgOL8UT+9KGCi1u2XR9sXT7E4yPlmv5vBNiq2XB4ni79wj3hJu41oHNnFfnH0nby
djVD9KSQa4pD0wZYaAB8FReunf2241/XGyYuHq+FRWovbuqVqemdNyeNe0tdIdPQCVH8q/Mk2ksy
5U4FM3tozJdDahsKGVxdCpnbYubEOUfqF9I5JpDe1Ldm8ItzVEvJQS3Pf8XVX1O9UYXf/SXRwb50
hHwT8RrBS+ta9RSZIn7jZ2YWEHWsBxvKDGCXdmo0qEWqil0w/K1+NY72MijEOo0pLJAFneNiUP7F
BYVoD3FBIc7bTGN78Q25iBBxhFmxel4cq4YzolnRolrn3Pm2zZpU9c2CzuNcsNkwIuqWMQfJm+FS
gfTmS4Y+7ZgfGZ/bb0GzOs6+c6+pbyAWpbn3lij7OXn8ktFYpQeVWU2rhfBSeOGC9ByXy2+G6l34
ukSVNx7VurhI9qGBCNHnz9MaO2/XZMgrI6nphoD12r3BR193Q+Rhr2N/Sp7KoVmnjcHLxTONwW6H
dg9++CoGlvDE22LA+Ihd7yaPfQKyTUIzDJFj9bBQHnWKhyaB/SvolQlkfBwY2lzchSYbJ6vcN+Eo
gsYe9qFuEzfogZtpMmCZDUe4XciIfNpEXN8eiZ+6zX4oVh+cbRj467EvCqZJVbRg8umrkbZohPP0
wlkXVxfAObLwUd2enN7aOyxJACIaoBRpzt4FAo/Tc0EeOBkiWDOTpkCCTZA3uiEXV3+XPAvNpaP+
YN2SwJf2lCpkPIo1w/KbwnIGuaALPC7Cc4T8FwT0vjTjcqNEUn22nPl3cC3Vy+I0mXNfQonYE9mN
CLm6/SVw6XxHIMFNJZR1UEhjR2UfiVtzc/GafHxoo9ndSoA7zZlhy3I/u+0y/aCkiNl4mfRnr7ax
vE2S0dwShwNbQ4dlvMf3pu7rPDDHJc07cvulKcct9dNlArKgWnGKEhs3G2qHyLeni36BQ0FVh1d2
pIOZarXeVks5fq3w5l8z4mzRGVioDLZd5VybKoo4fY0YMr1M0ldbv+L2slkB0DMluEbSjlPQ2I+Q
kpUXMQfuW2FFTj/IKtZ93Up9bBOPNCLU/pmjbe9xKCP9Cm6D6PGGnCTlRV6F2YyAXsB5Ddsbn0g0
wy7sGXccRSOxdCZuckxhQqS7uMCizBckT6bl4u/xZ8jlbkI2zbbFQOcIT4lXQZhZFH0T5WBgd7hF
vXW6kdniKDNRvYel4INzEnIXu6rg7P/k9pxiH7lUJ9nvhpKO93wOuXNC91JnDDrtc+ll08yVvKdO
hnOgbh5aN7dYVpYaKJKnHee8Uh46HDkLdJ+Ya4P4XRMIRSafsIPeEZLprldVEO3cWpdndrTwZ++X
Dpxq4yMI60K9Nykkg/PgDsXWwzX6hHeGtPBUDdVLsnp9tK8sre+nfBRzvF2LeboNbYaLIJ/bKLjJ
4qZ9X4M4JDk/FNljTrLlWhw0cuPBe8vmJtnxT2tqktcl5eXaj3Ng69tKxtrcNDYWGPw8YT7ww/gX
H+Tn0WV0eB8Us/lcg6Crjy2a0j5Hz0dfB2Wad3B8NhMWRm8Lk2Oh+QB0FBxw8BZM48MXNZOHLuKc
YXQ6Fd14z5E4hjeRpe6xjXIy8FWcq0ORAXD7K/48PDkd8JjdOg0CQ13Z8OTgSZ+Zt9hezuzNfRRO
ZG0b0iUTasIUVb58KdyU0CGPmP8BoH64LUyRMDIAAByf3cYmLwzboz1vS3m8klhugjzOnkIgMI+O
H+fzjqE2qAZQbrQvhW56TsOSrHE2ee1hsW31KlapTkpdy7FXfPgIhbhkLPty3P9UWVK7bzqKZ+8W
Sl/LAIIHBiyET6kG7b8E2KGrIUdsuzJN+FJDmh3ZK9MXWa5iuHpXiVBXU70+ZVqWP0UWst5e5YbL
kNGzsk2D9oqT0WnJH46EOcGMh3fcz4n4wZGqUTeg6pqvjs2MvMPUUeTkDdzWhRjOEussXkuiqdc+
iLTNzn3jxB6EfuleAKibcN+HbQcaOcDmPLzGuu6mh2oVy/qnpSz4MWFXsvfliltlE2EM2eLsbO7X
TEjzvSwdiBmdnIOdjR3R72F6FRVdGxSaM8gaWKPu49InS9Wjo146TaXIqy8LKCBAfq8zXxYpcM5x
PVpsQoWgoqPzouF31yioU+mQyEM3MAo/yGDEPgRdHPfL0zq6OJ5FljJrbrtA652yGWD+ikvuJlhl
+Gaxbtz75BX9DbgSp2N6KBos4BYEVaS6RG7decq2PirlV4nKAqo/5v57mKcVn0eLafaOQ353iry8
sYcClfqBV9m+qiybn/U18M+iOMuAOzmeWrA5tj64HeNx2yTYTyKJHYG10eT7svGD9wXb6l0FrIRV
MBonbCuWB2QPNqhK8KnNALwWdKjlxit41bBjz3Rg5Z4CeCES/eh7Vr/KesbcnK7E92/AmnUgWIKs
+KbktRVusZNJd8Pq2mVHy1Rk7grZaGzGjvMThnSBI6ZpSmgbozXzq8VN/tN0iXqfW0dvlfTHfBPU
UBSiwbdn4SwhelI/T9RHa9bMyekdwtR9kpyKKKgwVGd45o8sp037RDdbiq/Xyrh6Ckj5+nuRpyze
S9onH6VEbsFDq4ucVaDuHjwQ0UcFdfDn2jf5nYiU3ZUS4E6qO39b4RpCX8L772/QQEKatGhn21q0
cJxaXVx9Tb3yDohp8liXvThigBV3DRTKE7iI8CYa3PDBtKnzsxpmAx1s7B4Yz4uTIUR9W9KKEB8b
Cd/nGIEE/t0kbX2tuKG2a2LUeiRqlf8uxiR4rfq1kZdmaRca7GabfS9VTU9RI8pTprEnAsIbxrM7
Yvjb5h5k5Q0NXpCiQA7EA8f3AkHBrz1i+8Mik09gfMGvvhIj+F853vRRzGG7YAZ/8CtbvhV9sDYe
gAg8ugcCou1PDzGe1yhu3achC2VxRtJsg3OBFbQk3k1hzj7FTpLslC5H6gMNdoc0ARq19WS6+gdN
4LQ+1oEBSZRpb/R3NbYoNv+2tZztSdGmt3iBo+8gMESwXQIYY/ylUtxNpd/HvxEaFRUuS5IWW+E5
mTmoakJ6HljNMCjN6RFvPFuEWLr7vK9D4MicryjNtpFGTxA+GXju6j2jFiw9d9EU5U+mhMmCibIx
835duwhYWq495PbEqx9bO03vmfXyb0Uvo4JlSzKICAcIQrsQW+r0GMip3CWGQx9Ndl2gUNdqWRSP
xp3jp5Cg4XAfdEqFm2G00vnDupe9ryEuxHOEO+xiyt57RGHnI/CVODHcDvqd5+JTA60ceOew6Mru
B4ap5GMK4/qS1W1MN1rVv6cdxQjbNQXSt1mFSU6ur2Yq7Th4qoOZr7KlM8L2OLHQiDtbQVfauHWm
YQtoWT1Ea1LDCZG2OYs+wahRRF3y8e8cnddy3EgWRL8IEQUPvDba0zuJ1AtCQ0koeFMG5uv39L5s
xE6MRmQ3TN28mSd9bm/30ITgoFlNiWVfDnl9DGmT3LNo2niBKycACE6hGUUnegS2UNd1wruFvrgk
69cZkqHiX1/edFzUp9ZLwusKivD3tuHk5y71oal7kQP/STr+OUwdfAxJ5JR3MEv6FkqQUb+kTmgR
mw+W8AUmCm9ygdHp6pKk24q7ChTXcSAc9tf49MZ5tuNBSnUgogxjNliXrtUtKRgKtP5LOOTcl0I5
aL3OsDxBmwm+C8/05210zCvPlQXLXdPmx9w6+X3oOVVziFneyJOqxht9vEMoOISDqahQWYfqdQPz
FB/AUSrvOE4CmWBrYFItiWg+JkMfYKv89J+otHgt+rD/2QBXOFaVTYefpXYtmlULYOkgFlw7ML+9
ngeIK/5NQbQ+IJ37/dUHGGG5HqmL4mnYBP15TIu6zRh0NqCgK8rbC9LIMnGOkMVzPBAVumvWVC13
UlkpL5xl9JOPnTZ577A6j8+hO+ic9z7+4+cgSVIaMhI/gfhG4+Sr7gFq6iD0sCokmBlPSWE7ipdK
jgCLCbtwP7F2MYxVuPhPOuFm4SEM4m8f1SGhWmsS/0umyxgfGq+ln6DagIHtb/1Owa5u3Mrdo3hq
42dIFdHdVIp2y1D4VCMxRec3z8E6hDDoOSN/k60fy8dmsoS4gwHT+p55OOlJkHAh8sir5c80GBUL
GMeaN3+oLEUHjRNh9xyYujAzkMjnZULMydbVm6zl7N58KS5n3iqhBNuHM8lMqMHUh2hy2z5p+xBN
2vErfHPKYMIuwSqtFe5rJ50Jaa6A+ChlleN8mrn73zYi4bgh+fvhwNtumsDTONiUEFH/S/0SGt8k
Sb7wZ82rrH2waAnaK7ulW+mg9n6KVK3vSXVbUwX5CBym9ilIybzB38CaWND2N2DW1vxo5nR27ukV
kONLGBRsPT3c4hGLuoioVj1EL9HU2+5Kq3jb7bdNxferxZjOh5tTxtThwY3PQ+4pEivg6bDTlIT0
vnKVe/2voFBb+3ej/GjlQRQz/gcuNfLHsR7q5sVP51uVl8T6y1u/1jNdF+lgs40+v+QwLwbC6cIG
j21myKojW/M0/0anQi7jwDLfrPBpfO75OHeUbMwPeVhr+UgAxclmXjWoUobekKz1FbzixF3D5itS
Y/QbPwjDWbq49bl38um/fmWHQmONGdSAj6feqsuETF5cmMP9q6k8mFghseWCTSGVNYTL6J+KukVm
LQVv2PQT2z+xb6BF0R9QRd550cQTKg8gxIwfsuSIcmtF/cB5kAOShzJ1CikWjR4LPVB60ZIYB1vj
b3qwD55X4g53URjVER/wTVtH96Da1OMq3Qpr/i2Dt3lXBUNYXvlSgzuWDXTNju3kGBx5egv2aQOL
5J30d79c534cb2/ltf/K2cyjk/5fcL/9pBsmAM/o4zLPZn7rqFUnX+eun7TwMBitpa/kteFpYS8L
aBb3QnJCXqLRWSO2dbfOgaSd6/8Q152DSQeP4FI/eMEJH1b9sIU+tCjjUVpXGx3fvgVm+QnR9s4B
a/G6Ro2TJfgHvyRZY3v2mjE4GAGrq+TU2e/UwoiQD2Os3sM4X5ODIczsPEyOO8OKhP6UhYt14Ru7
4o6N7PBz1SDG8t1i13Tdu/XoPuBOdV9reIx23zM+cA5e1zDa3+DEACCDuc7E0jUfehGOANZFcG7f
sB2ihq0Oi8+lr8c7juIszpZgqoCEJkPUfHjJuv0WRm7cPzgWfvDew3mesqFoy/ulD8TmnjncwK8i
MeGY+rNoWlke28YfI6o7XIQdluqgfase1tobk2oMyyvm6HfOCzSddgeR326/lNr8cN2zLhrK+8Is
rTlwjqjS6KByyRR3j9cumatDMA0WM+LmdlOUnqo+SvOvmLaXDmhfrXTw3zLhq91xYEGD0aid9kUQ
GRu2fWFUW1yoqCpljFqph+0aTG6gePoXQWjuJI1gSY+rmABid5HcmfNnHZaFB8HRxuVnhMmywQSg
GEHbjDsj6rIel7Lz6HlM1nsVjVaf1j6kpaktq1qcNhfkFTS1sU+/PNiV9CtgdGDkzVZP0CvsmFTh
YCkVqK2JdElznAMzYMGplkm9jSxgyGJya8rq3fXxOOKXrxWa/RV3nUPYoA/DABuipc2zEBkVzKUj
bx5+bKSnFFFaorNiPz2Hq8MJ77GriOb913HVcMpfgbodSo4ImkNx7KElcbkE4XyPi64xN5RmdNOz
0bDH53YJ5UI+RFbtmI0jpMS9nLHlxPslwFdLqEA1BenMZUBmOzvMrmQ8VtGY+lSUjcsheUGcJ2FD
eyzIAyRrkIWBrcu72utH+cSTQ3OeZrXLOrDVdeWSgm9JfoQZH6MKYTMT5vN2+HMbBcCy03NfX/Nm
GXonK0v6Ov/2QTzFH25ClcU9g+zYHuYukuB2q5iq6RIJe7sbc9PwehSA2Cgea9CXf/RO1epDQiag
O7Ds5+HWYaGOL0RB3PoRIc1fjqme5vmySdoFT+Q70/TvhGkH3CsOJuBaZ6LvFGdhTVxTfLpLeLMD
9Vgfw/nA8mqOiSXXYAlx1zhogqyJi5SDhCSKszLKNRUEZwlpTN1hINPeTZD2mER3+EfKP1PFbux2
WO8U0K4tyVsvPDWLkOH8quqhcLe3VEx+SEvIbRfPSUkH4iRRY3xO41hMwF6ko09sOt5wu2Q9UGGb
6STQ5m5xbrXSMse+RbphLjRRjbRY1pOOeuEfppq0BZ1BRY0c1etmTU5iKqMpp3Ka6VSdJ8FNtFeU
4bjnpl6d+S8rmIa6Pz8xTnHk9wuni8TMr17mGSbgvyrJHbRt7orhv7EgLur8C7FHsgEOug62X8hh
GS594Xtlf8s+DqLgTSRC3qBOtqBvOH+nBdv8PoGXWJ8a/CXT0ZGroE2mQgpmKYeuB4R7bcyj34T8
xNKb5HK1OLadx4o4cp8tm1unzzhkQYztJHEbMGVqmKv+bYyrPv3nqKhcz3IaRH/flC0n1DDXNJBr
r5Te7ypqBcuuCDXLvStwr3usUsMp/kdoFoAhz0Fatz3EZVUTk/bIeY/NUpsH2wfduyCYQBSsd9Pm
v2oh7Hlc9ZqEtdqhuzdoSTtsNoXbX7YFJ8K78TUVkIdaOmH1WCPWe0c7sig4GDqUxcnp+4EcW3/L
i/QkP/QlIAbi/LrtCChN4YUdf/F4HHSWzM1Q/8gdTMOPahxi8IKtcgubJfj+tzuCHYq8gNd5/XA0
Jc863hamWjDNS4c4ILbZcugPuZfI7ZgqIrJ76mFXh1clhLPfSaQK70sjhob3CFEcnnep4BXw1gSR
08CSo313ObnuoMhLRBTtQaMn4MAima1gmrJFFfh9GkBmRgwRYn77fwRtJxLd0dvkFg0QVY696RUt
p9eXjfPx9jkEzLXXEfSnI/BSTSPZV7sOywWfjjc+WBOEyT/+d2XQEsHc68ckZgvVXpBGGM4WwvT0
unsrVySjT55Ul7kii3Us0cLyI+ZE+idEDze4pfkKpCJb0KhH6nMWy1QBLy5hiMn5aB471lfpz6jr
b9RhYgmrus5x4bdXhXWBOm+XZzVgGv7PORbCJwdRCXVLR4MsTjhjpRIHwbOmIJd2i2AqJkSd1YMJ
G1FP0x6b2W1wZXfAcF95fmCqOLFn39rXCv99s19tqXmcq6Zt1/vCSazg7G3Lds3cNu7Mj6DRTv/X
tnAe/kbDaOpXnsg9m6gBKMJ+4lnj3U+OHgO6SdNa/2AES4rzVqAw/aYQlaPKsfbQpp64yOfxY1sG
HO4FBKVpeTVS6uC+cWetDxwx2Z+t0VaS1iMYu7afK7g84lA9xvHtupmhDI8BUS33XxAvA7U8Qicv
IZuAaGDH8hQXEBKwmFQhP+RTtcLHURln1nGh0Su2FOlGWovpVhlO+8BvO7g40JnmQ0M0xBp3wKgd
ruSo75BBpB1xcEVh+rRukPhz4tgJ9+93nZSbtU/W9Evz7eVw4D1kqLInR9BYzv3+vZvU4cLpBdUq
K8fRTJlXi2regWeB3V1byNuH2nNr1zmQzw70a0DqavBO8209/+bVPbByaXiT4sVZCNFTTp9OXfUV
2S0fhkNSzrg1SfVJuy3HWrDngbDbssh/KELXBI9MUfRe4pXBuPHc4+tzsX1g3QJxwnEZHDHvcGKq
HpUxcEx1uxas9C0UjUtqbZwsRxUY/tIUQ91LZQ19m/AFBTsWWK0ZgIf2A9IXJN9pU/4fOcvpy5Yq
eGkdCaiAHJm+NyNc130YRKrLaO6s0kdg5z6GXSoKgDw6qd7aU57ALDhMSUvekMDJbPQhEpMA9mhq
K19zYlvuMc113f7VFtnvCS+XN3955hb/yvRYBABQVcyct0u3PGpPWCYNF+1Wuy5M5JXI2b27TAGN
oH15pONmhYajHUydEDScjHJz+CDKKR2UYTeYnjuVp+c8GdmhTyRLziAfp8cFXxi1rS5sY+TDfk9A
kxRVU83ba1AVAWXYrK1YxYzV11RX0am0fnQN/agkX5NO/sUNHecrigL+eO6g8ERbXvwYAKsDepfi
N8fN4ETAzL1z+TYyASIBmCZvoqPpWfpFXRhcJxE29D6A0c/wF/vPnW3tkyTuR5psMyKlQyMH3Mzh
4bFYJkDT/uY/pCQtWByjQV/6xLZvYlm8jMhR/ErbrrOzGxTSDKnWGxm6Vwx+PCF+dEzGh7jazGeM
jTjry7I70d9d7AfYtrTZz+rqwGLR2Nmm4Y2hqUM8c1zJUjbt8vvWHZ00Gzx66RAcm8+q6lgrx93y
T8RFtD6x2ik4oU1NcJZ1Lv9QWtHQRsc1fntaSu+7CbZpzWD0FKeROsPpyL+PuROGCHdFWD4mxq9+
tQQ/DOlMFX5gmMWXEawRpwNr/MsUdUnW5jK/B5KExOgUGFO8uWz5hqeADvp+BHLu9wYLTa7hZxjs
e3s5VO3BhI13rv7vzUVWTxH+F7I/vBTEo78wdpLlIO0h4fDFJHDn6V3oEN8uP7B88OuFaCE4GA5K
U9M+3Ojk1cXFTZIlft4B263jDZw7oP45S6aJemaHnsJIW5wScdievELIg9tprDi8VDwujXHxdzLv
KrCYiBRncm7RqV6Tgm1bjJ07VeiJbIWRuquGvXwmgRIzqS/Y4UNpA3y3iCanKZLBF1JWffRVtZyA
/SVHtmSIhSaA9b3MVXlZ8GQ8rXFHY1sqOa1XNgIfKnCx6ntv4zZluGvfGoelPYpBApM0HsMGckrJ
tDt2yU5KRsZsZrmLUClbPF6kCQ1TTc1yloD1gpEgoUXumHvoRllYeOrApjDsHlEk/bvZC9hS1OuY
7B1vSJw9wzzQlc6nyN2v1dmKWxX8iDh7yXn2XIyehjPgWU1pBapk07UGmreePjHPdm+lYThNtoAa
RY0qzMyQyDNZ9/lpnOvyPqcP4UFs+YztK02p8rAzGrSIovhVtimWMhKTwbm3vXPN4yX4T6DwENBP
o3gILiu0WHH0MTh89LnTvIta9x9et6ZXb5m8Q6NcFqPuuhVnTq1sNXIrQ3mvDQHJhhom7uAdhbvu
dj8gndybuVI96xvXvZ9LSc8gdpbPZBxj7zC1tX/o2ghkzi3gkJwDfUOZyyasr8QHuAtd07ZPE+1/
92HCS+bGMAEeu7jyfsLOUh5146r9YhNjrgGOl4yDH/m4ZFr0I50W+WfnY+Zf4pAKejSfI8UjBGy3
1Bu9zOrui+u5vitzVaxZxWnjMDlpTVd3Hjs71gfRo+blhLeTPSdvCXZS5xvFDdxyp/N3pOjt3jCh
f2oRNFe22tOhx0xa7PwedbAAF0TQt7HP6ZBQpXErqlDItMfQr2KqO4PxPm02wAtbQ1C5dDk4P6tZ
E0PPt7F66+Nkfo75HuiwDz0y/jxz/q54WYeDtzFbjVjlfnP+AtTfkQ2jjrxwXjuCHeckAXrCuy9S
VbaNS/mz4j37VTZrKXnfOAPnJsG2LSU+zFDdREu5t7O2rPKj8HuY8vxNDlOAVsLBBaXlVtV09tl6
NDDdlV0OSCFBt4/ZbT0zOM3MA2H7ofAK35E6TN9N4unwotCyTibeZhoWsbm4uzkNlg9qbcVjQcyF
BcWQvrhoSBeI/vOlZ5EAn2BWiXsEexScCvTmvxgww/B5WZR+Q4GkPAIshkn3hrPrzD1aIF/SCBsU
YJsau5/Gtvsbupu9SDporrz/q+l9qlpqeWwpRoicCqPuYYiH5D3Gh+nt+mYhQruUUvK32tAjAinG
6JGgrvLxbbnqPwuR6+PmiEgIxmzy0pMtP5RF3bUnMaZyPVFhJLZP+MJxhSa58OfPfPCNv0c/C8yf
YpEea7WmZA/IZh+3j1gAQDpVLMqLXvFKHxxSkGpm39EHHAZlqqruSZMqnxEo06p+yQW7h9uETyVK
vAvNyhiZiyL173jdzSCry7jFaJCvgP4zz8GvojB3AzISweBhQ263soC2D0Mit5wYiaWrd38NSxj+
gM0JKfl4mB0+8+EnRvKW00ptRnPHCSylhdtE/nNIyr5/cdImADQfJ1Ny6ZG4AgZInoVADYYlW0KD
AySPiRHsxyIh9rg484J/2RQo204RTs0P6bi5xFiHff6oeehsN2ytKYmxhwovYpqqr6CMGRST3g+P
TlUO+o9lKMyatBv1lWeX81tw1Bj3a2j47Z2ew4/C+MnNNfIQ2dWjrQ0mTjrmj0EVxPJMUeV2Rewv
X4r2FhjZqCIOvgYN1PZnIkscDdvspG0mJ8dDHHUSFrK8p24NaIi05Z3Bn1nt8iq4OQ8XLx/Hu7KY
VfwuAz6GU+ht6fivtbZ2sA7w+XNWHXnsk+NXY/wLrXY+ImZgem3jOJW8Soam/qHWBsNtOrOl3eui
C48FHt/xm0zNoHlbr5H7OkyIhPcsX0yHyrCo2N3DFoj7y6oloaaDMBp+XAYwIgwvqJDTO0OpJwl9
1N0VtGot8aYLVz3Lhdohdwezi1r7aOT9/0NXbezvh5Wkwjf1D8iVNVXtOt/YoK8oaAVdrrvJK9Mz
ZxAHHLVVPKH2gopclOLYywMgdzF6ZEe+IifvNhzqxZ/zJ7ajzjHUU/09+UWDXV2I9ndBDSMbrBIN
ZSfrMAdqTho8th0NEUTho2yuO5WepVv2R2NEvdzTCsPDhzv1Fq+2I70VlI8sQNGqvL0bqE6IX3Ls
N38xIM/VJdItYKyl4QV9i8cRvuiL4rtVgeKX22pkvEVEZ5qxq7+Vo+Yry7UoOmtC/fe4f/8KFcPW
P1Vx6Xdf2zKRoUP+AndLeHnkfVMEW8zPHLP14sE3OlI8YrHqZSb5AIvvkTYhdaJuVvlmP1dsZnER
rq06+ytJ9yYb4R7gP2ekS8XZ0HqvMsC29DW0bZA72GA8uzAHE6HCmlUnaVM+dzP75hOpdN1+OnoA
nBGBl9tqoDRxuf4qqQ2NdzXH9iFrW8+S1gK3wHUX9+Re43RUO6/tIG/xAMGQg3a+YdiRVKel1jdo
MUtIo8SST1P3PQhXLnf4omPyHWmhQ+eDrEdKoabEIpD+GVg+bg9DrbH7THOJh2XFAlY/yE6WtDTb
oq6QLDetwBcEqDAHyBHUNjkFPAH20Djvl3M5tXDOslWF3X/jphHzrvOCJzPfz5HXqmsIFTeHR1qJ
PhYYA7Y6aMO3Bjjdut5FsTOhonDsMpu3H3OUb8wpc9Mtj1KR1upJRE/BrcEHrFtAgAcdvDOUF+MG
RumksSUqt/VnpNSg3qhWaKpDRDUhlzGnl4iik86xU3Opax18b3xSDX+VEMVyCMfEmb4gKcwWhhwr
+gnLv4+paYqTFeOSjP1hOipamvRBWtAI3BIQFbontw8ohNgbD+bhgzbD4ryIXlZR8IFYVUV0Ikwy
PZUB4joTUqAn3NGwI6h8SSSBsvsCl7LOgb7ArP+na+l6324q2WMeuhHDryBrvffxs7+MTVv4VwZf
F6xGjLDz4qkBPypUazHfLSUfz9uEGL4cApyvMPrzOriENRaonehv+tQ4LwJwEAIp7nj6+3gqDf3F
IXN1xzOpyBLLbuqKTx8X4VDYb7jBdBjjRfL3HgcmMk1zdY0hXYvjlHbB0R9j977H1m5/T4PmGXRQ
fpVPx1Ca2U2PSxAoXqKk0iD0rdEq58swyPAWtDe4Zk3lRH+2qieOs4VT9St2tD7ZeVvLk+e3cYhU
hJDBRbqyW28mGd2SqjcMVbEmlj7F2RyHRk8Lag9fwCEMjH4AXyQaHgp994IFNr96Q9i/rVhjc6bJ
aXmkwnT81IrVwL73+mBnQb7MlOFgw3nyKYHrz+sUudifcMCaC36L7a72fUIleHEbqHSG1yQSMQqB
3dk27avTKKaJf1Rv+jI1snqqU8UQphevfEbdj/q7oKcDcD+LuXyB7S5v/SliffBGPCkM0axNqdbY
bIb4p8RTZ1ik3lafONZrpuDXwbUJYddmoncITx6cvwZ4Jzc27X4XX/ZecmgJxozHLmI/n8U5VIEh
9sqfvls12ZyaxGWGqdmkNZjNHWqWGnVqDC62Q1DmvdinCw54LDBpk5UJWstOJaoYjl3gSvOwqYAp
jqib2rAr1KyiCBIt/Lqc3dKvRTrDeywpmMgM6Ryeg2OutgukKOueeJnMv9eerAEZnFv9WmPlh5eu
os+EhrvJS5f95J3FwUUQdKMgu7al3Q/NElwQe315zNXaZb4jWbdVrMF/RHNJa07lmvWvDEns3o1x
al9bOYfqEoebfXfnKEZkcUxFm2Mu+6NImSePbayDsyorb2F8dtvgSaGkPFO5N15HusDCxzHW07Vq
SAqGklO1Bt5xEVuTXmatoksIQOA7TuMZfQJqSxYE9fDMdMzXlZW5aSGtkuz4jk1RnVvSmGduFXlg
Wpk5gClEt2u5MttdXGIhBDXraUsfhgmT4Hl0cMQchb9yfmulw57UwdmKXSafWay3qYR7PcrpIErO
qbw07fhXF8utxgojNcrfNkMbofzyrkKX524eNMAxydrmzaWYxO5zqxA8IJI9kN+QrI15T3sMDZ0+
DTou5/1sFateXQycmmx9aykJsRCgFqTm0hs3rOFkVM7blFaoOv4I74v70nC8HNqRk7sn0qd+VjnH
a4KWO1v60cvqVsT4lmXtDk1XiHXXG8c85w5tZVvttNfV5tNhDiy+I6PXl5bwY+ZMBS7Dzk76cW1q
ci3cdiMTZxPPexBB0x5ce2fZF8MXWUOvfRq55jIfgfMGgCjr69TAiXDx9Tr4/B28mxGiOVzWRfsf
hgcTWB8dByeZONibytJGt/V7YVCAfRitGUJPLy5ToitnHzljiq3A5MOJ2h1xdbDmcPY2BICPuGEw
OG9xxe1b1n2ftUQSiS5VgGt3Umj2yZ6JwvVcYhAnbz2bhFOGF6R7yt2WswYbfKzhWkJDcnPnD0Fx
eUqbSP4K4Smtuy0X/sUzCkNMpyhA2oFAxP7i+/mvgFzRj6BujZNRKJ9cSZj1Rxma8SCCLq2+NLUh
b6FH4R0OAbYUP0bq+S5qDFzaVNgWMRmWHuhRrg6wAGEpmz+OMdHzmG9Oc26JAIus8x3MwEM9f7cQ
PPcBoceXbh3qPT0AN2qZWvA1ULw0ZCMb2svIMve5qtfpWWu/yV9LtqJPg2H/gp0hYpaqMRwh5Hf0
13lWFeGhY/yDDe5in1WiZwCcu9b/juZuzX93XZ/fs03gLoNHEvsMIUVEGBuJ66wrXGsgRrGdPpm2
12BcNFYIZ11YGfI0qN7lKLrqbHIRHVx2Qhx+jLdnmUxPHur3pQIF9haELgOwJpqFEaxdyn/zpLTY
ORKtf9f4BQ9VwivOPjGEDOUIje7o4Rt4W/MbThhBTZzoFqIkMyh7ChAnghbfiQMsNxY2yUZ3VE+i
csvoUPQ8NrKxcmh3nTlyPJAwHqY9Cmb+uHB2+TGPgl8w0qHkA8pnjV0ahYtG4p0PU4yCvai2rwy9
MnkADFdc2n7y7xNvApoIl7ZNj2PP7n4X2YF0kghab/zJmqTigMqWbrosPuyhI8GhFhsv69Wk2mNb
xaxAIkA85Fwf4xnngfmNj6C5UzFs3V3XWUO2O4WX4uUwno8RzZToBFXwiNcDKKsMRtS0YunVeQYe
/Lv3W+pqkM1XyMuF/+j3HZ5ZvkXHu8YI0O7DQFztcU5deXV81Z4dHQ+fzK6dBmSWLutlHmyIwj3w
FiVNEgczaa14pE8ngu9w1bdhte1Hsl69Era6qGXWKM+i/kdtLtPFsITTvw2HagAIhwuWjGNKUgsS
kfWuucux4n2OteCgEKRFHx1aoIvkAmo2W60d8UJgnazODdUPz04A7/jUtre05ezOxKhcknXjh4KD
SzkaNW0R7rJ2dcPhD6Gp8Q7ChwKRHePb3islIlgIWFabAx5uTiPCgx94IsEGogzkQM1hsDWUCzQm
JVMDLGTPW3t+4vA6TZ9kRkieY1Dz+0vC2Sk5b4EtrtvqLL8ihVy8DqLFJZTmn81K4uflJiLPn2Mc
raTR2PICEs69+qta0S+gm5Xbh4ujhiuaHS/uxZx57NGTrSv2NXEGTHKRX56nNvaSY9Bre8evCH2B
CWH6R89R/uFtN5CvM+L4q5rSC1j0uDAJMGHWAJFrT8enmJ0I1Uw44wpyGlhnCmKI+ItsfrOryXn7
4uFYssNhKvcLVhOkZ1m4s/E8FwuJ6ROsslnu/c5ivks2AW1CNYGvgv1oCEKcNq+c/vMiM7xoPAnU
wjUBoiOXApv/BpPpC7RtaO+NyjOCgmavu9U9OIMdDjxfqv3qJXh16QtLlvfQYscIt0qf8NKl42vS
iULeyVjK4eTzAqhQXet1u8whCI9DQQP6DOe49e5Vy5bKIRtz6X1a2XZB3K+IvpTOmxT511f8YtAl
zFOO1e5aIIx/OyBkPicJiICXls0JKie4bFqyRkdhxe2xKWE5MHAEPRuf0jlGKlTReakCeyAtxVNn
drypBXdKCfUJBAz5GCVKg+/X8NlRe8BgiJsusiG/dM96YW8Kk7Qwy5IlbpEqYOw4ZOc5MQG68tff
ca7m8zRaoAIcZ+Hb0DStsh7Tw19uxE6S3i/0I2MlMGWTBM1rii/yz+wuIdcTQutu6hp72nqrH3C0
sNxVc055tKiGpw0N5gJDyp7GZWsw5poega/wWF4e+FycN61DMtNyw61aJWz8kXZ0f7A64nNtmAQO
gnTCpyi4N/+tYlDil7NimfT0htHbXUtO5eSS272N7fhE6Ci5KFcgItVWp0xRhQhZdBWpwh27LWg2
3ZxpvNxvEzPNmW42yzQju+pUoghj5g9XTKHDNN0oWbHLuWIMyetTSRymer+NaOLEqyO+2VAlIcen
euMq4x+TblEzH1+Tto+T7dRDzhd+j2+IgFmTuyHX3USgWK4t4bSxIGoSJ7q9Mm4Cs4Vn84eiMxKp
k6KKDhfOlB9mJdiSAtxISQGqGQMnSYP3sA394Uc1yICVUhLPuxplpTmH8UAQlz7ZhudCQlCeZXEX
gaaN/bI4AtUDIMBYM9e7mAVA8+5OOkxYqPLtsYpny3C2fqySgxt3bpMZ7cv03CIl94cGPAvWl5it
OllYG4Hqws49S/JBFLIIls1hU5wGZxTuMzlTYx8MeZKnVtbMvcmMyP8sYli+F0ySAa4G9mon1ylK
xD6+eRrfiK+O8D/0klVVtT0Vy6z4T0QEeQhU/1xYlr1zzsTMGAQyau+wNZfzvaDjEoPebLzq1A46
SY5w8x11D0wxde+nDa4a20oP032u+/FMkZ34iVm1+rWktR3wFiaYY3kXDR+TwxwleHeDAt3w5anT
3DkS8oEbnsjIIj6GbEjJvg4LxkSvuqsh4X2VcxP/8ZMgemmKNPQeNredyzvmAYyMvN2Xdi/REhBe
0Z4fO1gz34nflE+Kr/MFC7sm5B03YMhZEy4rHQMmcPML6BfPf4nxIvsHH7jbDTiedxrKDCGGLJrx
vLC8aFgLCSaycWc5envxjnUD5bogUMSF/lvqiG26HHP+g3+bFn4NW3MHjFxclIZZYHKJMlZSp8lx
LTnxkXrBYgKsDbv6iUZdQrGQJdPLaqrk5AdyeOrNWBo+GuAie34aTaQIc95FdfM6ZfO6mZ+0Rgz/
omSkj7ZZI6LMXcQJbRfXZn0qekwF2SI2cAk9Dqh7enVC+7gUG31Bud/jOI37iY1yAnseckSOhf1h
S4rmxYmHJn5wNh8nS8hFG58cmplgxjnroV/d6Nr4Sf4tFswOPIUjFd+F1PoWDzCvWnqKhBjjPfbd
pr/KRounpuymPSvL/KXvF/VeYylWYESxfN31nC8SiElbwIqu/h9J57UkKc5u0SciQiDsbfrMyizv
b4iq7mlAeCcBT/8vzrmd6OnOygLpM3uvjdTPXzr8UtsI4ieZ4HnJ3Cxhpm2+x5EvqFiNnDESd68V
IPScyDwkKoYejEy/3pPG0Jy8sVK3enLECerS7HyyrA/RVedUDqlCl0xRN7TDs0VH78LCjsPwPCtv
ObHVmnHBtdp9md0xjh4QR9DREc7R9rcI/8XCqN+Su5IM4Lt+itiFO4SMyYuxhHtQloOoamvFhON8
FfYk1WtX9dXEXrQCQIQdK3Koj2t+Xrbltktiu2xT+xU3DwcDEgfHubPHKLzPYz3t+qwfQSkzW+Hj
urX/gsQ/Gp9Q5wNbbuyUYyBkisemAv5Z+xS55Cnc4RfNtUuPgzmA30qX/xOUdu6bLBsLEiRLJBNt
BhKE74xJ4PvUaY2iAkv+0HPShjEtYgaA4a/t6v4QhIXwblY7oFLBC9WTR70Zy4U11oYZEUz4DSSp
lSwZSUFYbDDON16Udu95PYyiYop2K36y22ZiHI+LxUQR/iAw50slo5wYk6z3LmqmHncIzLqWGDsw
VcwyecK326AvsCkSfPrOWxE7/o8hjLZyqRfwqTw6gALDE8AoHAOgDzAC15sRWX+BmbKsC33Lg6hy
9gE+qG6nmbODfLBnk11HOoj0WMqBkTfw6tFs6lxm+ihrCz+wGtrgmncw2r+xyXjyrcV/9dN6fNC0
KyuCvEcOQUzQPYS11tjrhRP4e9TuY3BgjiuWs8u8CIr3UAwXIuhwOxqYdNdRJsgrAe247Dmqafa+
x8n49ikZAhputE5sONLe594Qivxg0Op589Kx4JrBR5keMeG2IquOLV+V58G/Yqhq9cECQiQnlA2q
/L/FN1qR1p9chPqe6g5hI+l2cw8UOxzQsQxZrwcQTako2Eg7TV8uYI+b9dV3cbaEwpTRHU3wovlZ
w+XHp5W91mPWfcRspbLHwHjBPcOhJd91ugs7eDxsv2AAt5n1X2m6DuZxFnQXlpicZOwGrWsRLNMe
iWeBYTRA4UzE2anrc38HTKiG/YGAHZZwVrvOG5h2tF/aLYMfAAVr42aUStRXH9kTS8kZbdtInupn
6/NqJHHNHge+DEeI4+BjfkdTi/ILTBdH8wHuEyrRlvFtsI+EWcbT5DlwpAoGyx8yrxirMFgkhxqN
MFxiHulrzuQHrFeLimrHD1/jw40j5jKjYvnddbx8WC7g5Krs2OukbACwGcYSjW2s+qx7fs6N1yY6
goODJfVhrGZneLLsIEYk6fsZqtGeP+Jn9ip8GfonXuXpCRaTfVG6LB49Y4JlU4vY+8OEP7yhFR92
BQzoGRcKlSXoNuTdK8qr9z+ddlwnItm6B00XLGsX5sLZl2yiwNtgqZf3jce+nNHJVObeLwt+RFIx
u7WNqt38QZY16S20IdM3FJLoluToJ/cLdhOBS1PMx8mlajhOpRW7QFqa1tsXsxLvPXp6BoouKP5z
gg54OPGiBcDhmjQr0SYhmigvi2f6a6sK/UqeDP2qYSNXHGHgmHznqbIERjup6nmhX96Ss1Pcdyy+
J8LFQ/CqCEPARaBNCxANHgfEOnuLVv8/Xn9cUVbvUH3ZuEEBVo1hfG6mcQpPY96yZcf4tbw1izbT
keASCxpzp9jdJYhXiy3hCTALUHP5jONDMApf2MsXXtg+8aOnXjHFIvbHbz5CPvgE7EJwwpWUFBff
T2O8sanFANSdeltvddgvX4jqhx+ahHwj2oHAPh1PEKQIawYnjVztsNAAvkCOXpgXsFgQhwGDmdqX
rFFXshFy8vggSXoBpGsjKmWxkqIZ5+L0DgMHVPPUJEGG8kz46kAaWHubbK6/JyxM2rlFduFe3NIt
Bd04u7IzUvdO3hHIAW8pkqHzraBUhDZ+7arBkmB5ZXNIgzZM7wt00uozkrV/hrReGAhWYx9AYMhs
86wHu3wLa2q+IkrGPXudvLnLielWu8CHYzMDl3LFh0nr6Tcua+s09TUQ38XM83NhecHAsrmv/3mr
7HZriq5zHjEWyOJAUWqhCSwCCE9umqUzYGaruRbUMjfICewMIvKOW+aESCTPYTnG+yBmYFUc6EEp
uYbQlM2xG2gmEeQvLtNaKxJPhGCt7txZFg06KjO5kNPH7FKist/BLwNf7yfTctYxWYyHGEUiMqmS
Zx2NbjTW56SaopOso+zR89AegeWyq9caSfafSMbh1kH7dM2avvtv8nJpo7XVMDYSIW5cpJr1JUhv
gdVy2qQtciSeLtfcNML1Cyk/+N9C0WPgJGtbPLKrwSFoG3ZylyhlPvk6uxWBO+wCx6X8nhdLHOIJ
RyQleiz4pwVIpX3qNKw36IcQdFK01811SgTc0szg72mZcTj70I+WjyIfy7/5bKyLqAQLjrZ1PRRm
HSVpZCWzZBNjopeM5cSVlKT8LdMjAmK+fChnHi8E0QWi25WwmIJX1VssQRtigPArekgZV/8FwoFh
CM4V2+j2qUUtj0426Iq/sBGwS6TuxDCUSLv1oJzZjkGra36XqKuflmxeflMduG+Ee1jBFVZjZd0Y
m2S8LGwDJWOPSpq9J9DYvJnMDbmcmK2sWDQ93bG4DyCD51yK55KooHPCBNA/zKpdSEfEkUHMkpcS
Ky3U+MBVTLT9kkTlISxKm9DdxlZHAr5HdVCtElePhALyC6iDQDryRFkgFqPqlxExxFFSyQeEEP06
A0uH/rQsEaNEoaFH4LcszryYA7ox2Z471J7upogIbScDBUES6KqOqxC+GVaZpBhqf9dD2kjZy0j1
RxA3u0dyH9xJdADU0W6EtrdzEvRw3eDv6rLFHMfDEKxg+QhTN9h/79JUUQDOBthRheEWUw2FG7s0
1kQ2TqkDbpFpW7kh00szZfpFVW2Ki63BnfNUpAOleQwK/yBGXO7+KEbnAQzD4hztruzT80LMIbrO
yE9fG6bRoHHsrk1v1BrJTaeYWsCRUkRw3C9i4zZRVD2yMl66B/iKKK8g4vXhdeoC9nvVXLbyUrNV
59kFvYiEy0raee8Oum7vlnkuM/Q4VoW3TUYY5mN2XfM28SVO6qEFfIufCmXhDu3wILcgM1BIRiJx
qn/tElb3PtfXt1R9+DxZrj7BoeZcylOEzLZYyereUrOmJ9DGuVd10TYHxDLhw+DZ1fviqdzsG90a
KOCENT5HeFkCMgSqTOivZLGjGrhYGLF78O2WycYwYlnXLnOHf2GWlO63S6vxzxQzttROTcFXUDsZ
0XFeEmJJ78gFc4tRPsnK6zx+ajMtr9TJAPgtMNpVsUv8fglOBQ1W8+bruO7+FjpMsl86jAx7Q08e
ziVcw/i2LIa4eQP2fQtC2SJ0D0VIoBj1dBn+a4wXvXtJCkCDTTfXPmoLngu2rL1+ZRjIm7kfcEHc
e5a24wckhwgRN6WYWRrPWeh9+GHhPk2Wndcn3RbzWboVAghnrl/cTCOsEi5x6BKCerdpo7gZNiLr
5osiT/C7aQFQ/alwYvxWHccoy0y/6v4Yr4yae9IAU3mGZehVKMtCeoEeMyhTjgqNefNNW9fOf7FQ
1fkOW7LzXwspv3wMVsqHYBcg0UNW8VAdO9RCWMRDGsqNDOLwojh5b54hLgEOSOD8aEf7JxlJRCZB
U4V7Gfs85f3YVFsRBMZGuSG7PYABGrB6ijDNAMFYzgpV1PTZjq7ffsHbcBR1zpzo795pjeFWzvwP
tAamf+ZJsbt3IIIt7IgpGoZwOzEFxMBd54+cEQBgOpMi/egZ2bd+R5gh2eR3LXX4AADNBoiF3W10
T2U+lek5VU7yD0l7UO04qZ1HCtfxQpZIsM69o+E3b8vms1ETpguVJO0Jh8fw3AMKODZh1/yQ4hbe
t+gm+pdQJBnqFcuJbv7gTO2GTyFYNqOHBFZF1aN+mcUbOz6MCqEKRloZVvw12ezt2Y56MdhWJH/8
1mTpmb/xkkmgxTUyQaj6Crz2Fyc3/+RCwRQz+4nd+zalc5qpnJxL57JUQfy0CLYuRtiZ2Hnwpt9z
GB85wzcFugKzSRBs+RrtL4q9ABJLWrQKlhiWYp7oyRrTXQBS2BxUgk7lExODQgRoaVc/CYKXqbIc
nDXNdcQE2OyqfoZJ4w1pf4xUoBmY1WiGdtgPswxaV48Ryw11ZT96mS4oyAcmgnXn0TYsWRGSlYeE
0APc2jdOfRZyqTy0r830dyCrar6qNGQArDuVXCd8ED9ZxK492Ses7tCoCYcdqgRnOgGfiAGn9cWS
PtGno4Tqu5xtWD9NT7EEnm22+JrEiQEqG5QKK8BPHXbJ8pJVbgn3FV3HUbasntjhcfBAcovFzjjt
3J5SLl2EyzzR5fBdkcZ7U1hRKpaGdeb9p1tVCi7UOKdtQ1TKM7NCIdv4CRNWXbyVGRTHfUeVpg6z
kyf7woFPfCAuYlb7qlNRBYIij8s/AvOe/SH9xUbC4EIofBvxLeQfIRoE1qJoZuP0ArPSeWHpp5i2
kGK5z0UQNZuao2vvujF7CRvO/7GSHLYNPX15DcyExTpD6fpU2n3QbwNjeY9Mv2OSimwYtn8GJx15
QCCJ+sOR0ga/CcRFml4CPmMKGwfqf41iL5y61NrJaMSmgNoI4yWJnhuBy/NYFVVzpqq0ltPihJb1
Wg1gvI/hmCbZurO3k+siLRB7spzc9q43zPdvA09Pe8z7npyU3mU8u0uSbLjy/C7vgLb6gjuoQYzc
DihOal/YrETsrP1Np27MN62sVI6NI1W8FqEr9VF4wKv282gbGGhqxlwh6dQhF1XzmXAkNcEpc4p9
hPCb4RmmjrMtPYjpQTiySyHgFjVfYcf1vpN1cmUpol6IJEERoqRbvkcFEBM6nDr9YZuV/EL1FFBI
jEaajYaT3y0ski2qSAlkyvISsn+O4+IV/XfezL4+qYluP/eZfe4DcDuHhJ0FHtgigG4QeeD93lfM
maJ25m3ed9Q60UZKdqE8U7XT7ZGF6h2eLyhk+CzgLjFgWpfxECOBfNXVsiHNKqweGMRj8M+KinF0
iPILXZAnCFKzyaq7VswKPIyfsDU3krhdPA69ZqIS+7Mg6dNhbslz1c12vAvVYsIvoi9IamHsbvoX
iIJW9kwqrUheWCRSEUQ2ePYTVcecvi2cg8neSVKMUTRN55J9IvSZWB+9tGaXnrvzBSk+4Dcoo6cZ
zy+5ka5iqVHYOsA4s77JQkCrP3IZZh4JaugPWgbvHUwWhCOT+Q35DucrQ1hSNLa2jaMNtX3Vs2Ud
eBpeFh7b/DygR8AFN+CWRS/rh28k65gf+Ciy+bAwVGBmqPgYCUOdS+UHwVUxoflHZxmjUux6YlBK
YlHfVezE8sR0W11TWmX605wcqEfEKaRwlLNhOZ2Y5Ma8iH2ZSljsevjANoyvXQZ82nWfhsoCFenZ
E24jl7n4nhPL+0QxYz3XBAIxx+hdSLtgR27TCPkkBefKjtw09U8Nouuur7r+QNuFW8kVpXPS6Bte
0xQ0/i3E37wDHWEJ6GRu5m7RuBQPads5Cx5s/MPb3Das/tl9yT1b3rne8wPql5nm9hUhvC+OPpZH
viaTN4zFpxz0vxfkl95rA/K4mzh48PUQsNScEzSIyAuc4T2NyvqPsZlA4zHuauR5wo/vsmAGp8L6
wXmTLNKr81QuplspPn12gngQ35Keyw833Do/I8gUF9H6tvX2Zx1ANvyhCnWjhwHJaPcyJWMe3IXw
KpfXMOqy/qsDGXqomggoLdFMubtzFuqqh4WJ7y60u/nTcfB2rsuvfzAOESaJFjBt5SOxiseu+XbL
mTqjqcbe22aNyq9Qkv3xSU6SiUlNcQPyyhNoKoXXnTDWJs656yg1xtBjb97W/MFNYc3dN5l806dl
YTwHadXiRhr0EaiI5/M0tNVZE0jHOM/jI7KFm8P2Pgg1epulLdTNDqHQPEPCcGKUYL5DijGQxwTB
KxoWEqEX/0uAtCAE08+BndQRo6Sld+gXkVjvSuoFuDlWNh7BFdDXg3vO/yOOb2KlTEzUvRmqcvpp
VYjIbvL9OYB0M/ZH1x4LovQKkMDbEVG+3FLvll+t78BYbcgR3pnCC+WGWZ37wA0RvBR0rwhPZIrn
owrzXwC17Q2g99Tj3u7lIxRjtSszzuk9lcTy4gZRvpu7wKqOEjf/vnJjTKWxPed4TCCxcDCJo6DY
fksNdvVN4mv3a5jxf9MI82ua6Ot3tkW/R+9oZe+CZIIXnA3NI26YHzSp5heafXqaoM0wvM+LS4FU
5iSBCTKCdxvSC3vjnYOAnM5DtlqYN6EYRLeFt27u7D6L5H6w8oBRT5mIJ9cld6cnu/GA8iftTkVZ
BcAvRufDYZjAkIgoKY6HIfZPhLCz2HZXjA8yBT4lo+L035K5+Ssu1fkXzKQF3cKLJTs+zCuOQE6N
ZjKLHiaCdF56PvYX7NrukQqVUozIJjiiUHWfCm28H6WcBoNAoKNbJLQ/3yUy9YMjRltsK5M1+UeT
0fuhUIKTFeDKuXftiuaLSmHvEkEeb0ULfhfmKspRPS83B8k9lSbEZ1bpSMx0lJasrUSy7Fwhtb9D
U5R91Gmbvhd0/RzyfXSfNkX/0jQZ2CzqmfxjDIbPrCs8vq4cQUPfy+pmx6SX1oBc3lI54YAMBpWd
/Imd/uLOf5s0NEeVLN5T0XQqP4W8eHvJrTdsOs8JHtqqQ3bjY7q7jiTOtnsz+CPOLb89z63kWw2a
4ZP6Y953OGMOTp1E06/XlcI/WDBXDjXMAEWKZsZ6FNk3KllC5CC7e6QudZGOT9ZURc7OGsRLGLnm
XqxNFroRnt/UgKFEYBzdkUgYPwsmCRsuqWLnsvVit0GCyaVvZHZmSr+f3dwcyjSgzsJi3hEqnjbh
Ret2BGniPukpBQDnzvXFGrPkfdb+C1Yr6+DA57sJVM+nqrLDxwAz+XEp6lmf7RpIAGdRQ7+AVLra
2VI6l4zfDwQjtgf2xpXGZRMz2pQZblG9zxzDF3B3/G7ZNKXseLos/KjZYy4nF5nGk8tldVJpLD6Q
PxBdgeiZpWoA9sPvlpH0LumGLt3j8IM0s3+NVI0UqPDVB0JM51x5MIiL0dESFT5oSCTe6R82Rek+
qwbiCMFkbvyez1VNsKzUaKObpqna1VJCwcoD4wPgNYyDHU/kDxgbxp1Ow+iZ4DpyozydJcjCLJ+N
vXKLlJwe6F0IKkpxQpNl/uqpmX6kskvK2eEbveG0dwozoVUt4+jdCmPUaon1tKw/KSLIeiYKg3dk
JcBguygDn8UCCG5AvXSwI3qAodOnnIidLbg65w45BY1oGEzjuvMkza6Y6owgVV/yURdouWWGjEM4
lDpgT7e9ZqLtAqbe2CRoPLKgAhbN3IdITrh/Ti45DpOORIS+OYM+6Ml5GYf+MUqWE991tG/aBTlg
YLH+w1L74yAN2HW2ti5TZi5YqplWNv6g/oV22m+sweHy6/lWF+jK+ctCRG24G31D7gnEgx4rU7ul
/Sy40AByfSb0u2vBNnbduhKiPEQl9UiORvhl9d4t9Vp9By4gcS5RYnOo2iCs78WIjH+A+rTFHQ/B
FFXNjWKpuHnTaj73kVr8xo3N9+2Rv9ZEeegfSArpbOgbPNGWbf2nyJvcOtkMaBGfwYG5i2bliBSs
aGVQbQGIchGHQfmS10EO5zIvnHPItPkrDNr6bgpGLOiUw79U7tWfsqwfitVhyasbB/zPhB1thG3Z
36YpHuq+TT5DOOabgY3oQxz65QEyOoGwJgHrulVepAUGm5pLPXN/K8sunriwpotHpdVsDFiezdiR
7XNqJfUzxS0kOSItC03sznqFFtxY7zIRAHSZ5fINRsOJKYVgAMnHXFpmF+2czReUPaitU4V7AVFI
u0uLgOkBte2Gkj76aKcEK8FYBydkQAA4VIHFlqzJ177oaTYJBOoRH3krMpU43H3texmHzP+/EaUu
/rKciqq9Oyf2fauXxMHQwMxoSAZo862EzWWy6hfiyiA3PH6r4LUd0rc8jp17clzUs8vafFf0Uwh5
nPp/2raoQ4K97JdU7YpyTGlZk4b1LMyGDRv+bq0s0j9T7Awv9PpfDQnRx16BPcZRT4XAipQIgrL9
ZhFvMgq/pr3TvQrdbcoWGzYAA7rvGcpOuvW9ptJ3oqflb8fuL9PheNeH0gCzmsbmOfNFCHUqylbh
eYkCKFArWnQE+Y473Hn1pCFkx+ua4rtVdnpcUN9vVecy2IZtVh9nSGaPSaebZ7oUzhJfN/oviR56
04wLUgJdlYxaGs8jkjKBmr5dAPzs+8VPh8MqV9jSVZqttoAF1eRa7qzSQt8xJVgRnZzeBy1rxTbD
FxcnZrbbYdbaISbu97XOWgwNJVZVoXS39aeRRAhVh+1A+mRDKVujriKRq9mNACs5TuZ3YHPoH6Wx
hm1vIqyt5qNJE489/grqQO0E+yb51AZfKRS9CJMvSuV0mjQ8c/bsPscZngqbKFnCBe+l1PlVBNL5
ZEaTfulANOdoiHx9tIv8CCFylR8RN7vaw530kchu1z8EDvzFrsW5syVtDGlMTIahNBiwVdaewbpZ
54zFY320BsaDrg78lwJX9ksgvXS3hmSTyxXBQAt656Noe/FpgWuzjkUm1O+oXSQ33Frln9zrzS1D
jRUBdyema+sw71/94hT7JHCUnBxjdl8NfnHnmrDbtjpk1A/3AUMH8J148GmXa+xCGdp4d9WxQyrN
xuaUqRCjQMaqqwwSF6Xf9F8yIYzCLXlRAmN5TXWMokp9MnjhHxujp3Jgcxrl5QWTQLRpQtN/KGj0
eFSmmdH6kif9m87n14R8W4gmvGlHg5YbIbDr7WaYQnufZO4zxrPksWXl8KViuaZulAFj7XXX4Ewp
xyceJ0ouoOtHlgxMNUJRkq8jmvsuhPyp5rx9NfAptnmuZbdFmGCvOsX0ddX6vWN5mMsLQZ0h1VSS
1gQCgXi9LmDU9wSh9L8YsCPNMiupOOCiDCWYF8iZ3s2x5L4ZpulPTS7opRz5Kf54JuPJysp4azU2
oH8br853o3NzVzKdkUdKoBA8N5twvGg84Ahus9JioouuBC73H+gT0wfzE3EMCZ9tCbrq5dMY1l16
zm3W2Yd+cV2MPBjh9MbGpvXPsV2uogkx6W5MxfCXx9eujiUb+zdHZab6FlpXD0u3NI8BzIdHg+yE
3q6NbJz9oclXTD8ImzNqNpdUqUgA61WwOM2uh8aOlcd3Or98pnF0O6YdDTc4IlflnAJZrRS9uDR3
ejJT9D3S5wUIpXrcG6iWrJcF2e38t814BZYggDTLtAmZyLikgA0Xraq7bA65efkFKlU+BWbUQDiW
Jr9kTpDCzKuz39lJbW5VtNXeASCNVzziAXDM3oAT+yCNjlpLY4A7pH5VnegO0UiTDBw82Ab0Xji4
isa2WMKXNMk9gHIasd+LYPSbcWzAs6GaGKUe98geqn082FZ0RQHj+NuhKL19pjyxNy19N3pB+IV5
RuTfgcY1ZVSHREZGDZRNzydCzeU6RIVfR9clrSpxHPTk/sfetL7kcsjoAAn2sFFQO+bKW7gijwkh
OEAt6f9kyDUfmOKQ5VNGLqmoaSzRZkJ0YAEZYizSO91pJkACVgFjHWz+29FlqH7wwmD5QnPj6U3g
Lv6b7ou52iWi8tsHM2AeJaSuQ407bIrBAxfodZlayXAOnV66w+raklY440G9ScB41SuLLGtGnbO6
f78FTWz9mbqoC5AYNCxT8FXQ9/PHGwfbqTdZJSUXCU791umZSrUoeZN+PtMr8DExR6kXaCbMo7bs
Omw+HftQXF6pm/twpECtknPP7+9JJnmaqB3iqpSYeXIZtJ2dOBqsxGZCKhP5HKGpwDKMPjJ9g6Oo
4ve4HHX0ZTDJDxdtkPPjX6kJNc/ZqlpZbbiNyCl0jqgDBnNKeVdJ4G6sVFvAOepYZDcnjqUATg3X
CZpbSAZEfs6TLJhItFoWMZCx1HYTQe7VkBWUcPwnherct7GzU24kMTYw2hCd/WMbKfz/TAEHxQBa
yJTboOcofNM+p0Xcxmt8bcDgCBwe7JfuwGgZDDgXz/KMLCRa/SskYT5HSlj9qY1BBxGiwnVCOn1v
Y7lrRLQr/ZZUpASdAynLHXOxdEoYICOS7r/yZFr3UoWjb3S4MUh1yBdUYDhM3M3QeW1+GkuzDAcd
ueUXYRqiPFs5SQU2fqBx5yiRqxPdNNmJ/mwWdQ/nTgVHgrZleJ7grMVIOitqToAyzkXLkR4FSg+L
J4/u9QU0D+THjeU2w3BHojoTHLT5dQVjK8ymZ3xNKIcr7dNCO9zs430+TIF3KrsqMofQyggWj6Za
fznOCJ93Q8E0uVe6F3PqcUcixy+6oHvpVlpHba9RjWhebRrnVQlM8GKcYZJH1dBv8Xkkw8GG5fVd
ZyPiEBe8NXdN6TmPQerNKzNrQN7U+ySnnBGHhfO5a6SfHmzHFOWVf9JviRRtEeRyHPhEmlrDe2fN
wRMCKG1eySjqH/xAu/xQxNAAKpGyPVZ9KYHaRUxkbKel4feQl1HQFsJwtqf1G8VCNf4ZYf78IaAO
N5TDcjzEToaB/4ZEoftoirQBbcuw/amyxuFf5OIPOeF5RdJaICm9Z44o1YPbOhQ+Mpz2PHbpD+6K
oD9bTFc3PtHrD4rjoDhqU6T5oSL67tf3ycnZZXgQiblgdJmccrhuKTbQjM8Jf7i8AxjmE1VlOZm7
W/LGmf8xjx+fu6QlDzmau/AXYpzAU02CImNGOVBD+8A1xC5N/Ppcu6r+2wMXYa4kLLLp+sWIO8GW
7Rs/6fQ8T431zmtL+hNqIRLOwlER0t57sX1v6FrcQ2Xr/C4dYP9SnTUc9fzmlXsgIZ4NccfAAMsG
tn8WGK2KbgUkNmuXYMugVeQEsu9MsdTvOHR8hv40SqiqbYdkZ3cKbPo2x5c0SSS0dfckIaiACKcG
4UjhO+1PTAjH1fP8+DJ6WMm5sE0O94bQaeyKPXvLXVBZ/uuSYOvg78AFQlRoUoNXGu3gSp4CXily
01MGDo1ONSO8wi93qNu8/L2Ei25O5TiWv1YxIU4bmc3yzGaTjX0IQNGvq/Co4qO34+AVhnn+wm+0
YifQFf2F2I/g0/bo4U4MAYm2tnuN+DirwvHQVY1nHUJ64Pq4SIbsO5wpdJ9SuO506JDAaXyuAoNf
j+f7K1tM3NwVHnTgCyLYNPnbdWmp9tZghmRvmbYtzjFwxgxSLCFsWC0m+wXQOextn13fmudJoTZi
AnwKurFlIGLHdr4tyOkmXIwvE1RoA2acW84MTwr91p2AuJkRP063QoQiPTP7W/+ZqgSgqS7WTzyM
gnlFZVXE4XiqwBVvxojtRSioHGShJrTFpc25rZfGCY74XCA3c1LiLu45eZ9wEpSfdu2RecvTi6Eg
0TCSdiSFQWLjSiQeouUgOusky5LXNc++24/gs8Yt4wP5mAEOq3ctP8NroqFz7SbpJlvQsfbNGjKB
NyVZ8ms9VJRePUPX8qvzrK57Y5xaXa1hMQn+LdNkF9o+d9/i1BiOTNZ49liHVRMIUDiRLnL8KxM5
cbETTg07jfWPXYYFRppiYfZp46FjGzTDv1yfuaQ6t+wLUc8Qb2YjocTdq3aVcbo3gGH+/NeJSwJB
NqXNCO9HSY1MgdJT+icKQu1v+k7YaKZhMafPQ17xbeSzbUg/cv0pgsYTMUmapjrq97PB0b+xoZ6a
bWGVej4KY8XqqLMwlMfBYhzmtDw7m8a0w29os98++EVjrjainOanYZ6cI2hIuuHMdNxKrg2Bov5R
auX7VFAFEBnDcOG5mGSIuqmj5MZaqqDy+biGCDZh6wbrhJmszVft68SIE2uBIftmwzu2N9fHb35y
HLf2nhXDZrER3dgsp6LuyRiTtam80yw6FZ65LQwD8WyFmg4J/TAsGod9qRQg1beiaYLXClskeVNA
oZKfQY9Vc0m4/f8R1MKehl9292J1qDd3PZSQ5d5NKvEPZfL0MCYGqHSTQXbB+GCLx7mFZrCbDNSY
S1c7wT90DGzpfFdkwTZA9hheSBtZgu8WeuhuDJFADVAMqR7KIrsPOleLveYmtuiLMMPZyHq3c5EG
lyWMyEKmtGICp7oUqB/M911JvCSHARHJ9kEJ9p0vEuDauQCJQ/lgqj9TgCh6o7sBDYn24Dnv7aRi
NDC4I4DEqmiHhw5uCBVlqSmJszbzXvmZ4pfJE2DhuLMjAWYuJsxJhWE9PmVIBc9qYcu/QtTEPfb3
9Fq39qdoWfXuBviND4uZ4K6QhdduPCAu+7YWC3Z8S15CIIMJB7WP0r0KY/sDP+qgnuZReACqmINv
Hc5d1iCW8xBAFxI4n0ufQVhtPdpo0K+KeWq+LRn0HRpLEUi45j50FaKtfcGY/IxcIoU0MpXREdkY
e30ZqfJzKTX+1lISGXU0erLyazdLhErahhg2tBHfhY7jxd5DS2sb9lzxUuQoYxfsSLVy/stbPFFp
OXEj1XW1VlPh18qKuecztPcg2tilSjatDVKnInc2malhmVXl/O3LsgO8u+BUEZhTLq4jXxNG3fu4
DFdqlbYvKKegNtRl9Ak/5i+sIxcMqzaP6A15/9W48BIwt/UeJpqoZ7DBEwceE9UDosfkfbAG95iH
PIa5mVNyLsrMhqGf0gZ4jfwfR+e13LiSLdEvQgRcFYBXGtBLFOX1gpDU3fBAwRXM15/F8zZxI2au
miRQu3JnriwuUAzwOs1B/1eJPj9WypSsXXOsmtsgzctzYEf5visy+Vb7BWcgi2xyRy2k4NXYkBjH
Legn2YozwdumAlsy4KEoWDV9YANNI0C0SwYaqXGCk5vrl5Ya8HysvUtqkXEGqYF5TROWYZMCpcRx
l62IXE5SYAYPaZ7IxwTj29m3qBpCnYZe5CGZ4rVUzc/AtDFsmNvmF704YJCYxAP3u0ZedRh5+Yet
J8dGmqo5LBDK1K7gJ2CGONejmk+v4eyYuwYCT6Xyqd329pBOB9a5ZrTRRdkDnmWyIAfDs/HMY03d
ItJyrkLtJYO58dxG5d/5rNkjCGPilZsB3gIoUFJR+JLijMJvozRsMrzRMgHeQeEbCALcYwcgvQKR
ejJrtwkti8dvw+WjnD86UyXV2lo6v32cjLgfz2gtBDskiT2X336As2EVR0RSd7Fx51zyJoBapRBS
nHVhjzgCEH0CbJSmG+xcpYs7w5aWH46XWDxAp7iv0frkbxCTKIMdoOZ7ARBvEFoQMc2D/bAj2khC
1ucU3eKXKAGVBfSgceceeCU7lalpy0M0o82uK/HI6Fl6/OMtbp93HRm70jpNymbmNCqtAfkK4hkO
cwzTm8qOvWdoWmzS+H+fvTdVzets9gP15USs+dZwjwJOEDK86taRs+Xrnajm3E54d8l7EUcmlkpe
FnSI73VDiN3SfYZGFrCaw7kR4/PLVLpLckaeLe9sVpRZnwQ+xNwIZ73HecRjTh8zVM9Ej7AYE9BB
G7ey3XlPNmjU67aaemdHRtUOdg6Io0MdAHjB2JFojXTSNNmZdETT7PqcHcvW6hRtFIHsFJgU3+ge
3eHej+HTPv9WGgonX09s5Na4OWxZkILYgjPtpzNvEmWaO2pkUBL5JdE5m9JI7JxauhVtolxVm/yC
6gDDXPlz9GWCMcNu0jdps8mComD75ETti0kp4e8ydwC06XXivMewW3PB91zr/rdp33tb4p7sD1Nn
QaKuhYJ7bOYupUWQAj4nrOeFviCuIi43JpvJjceVProQ0GS/bHDEckXEnswYSLuvXjZwu234fE42
TnsF2OKfzRf7VSH7+pdqzozpxEuTeDStcC6BOy5YTzze5Fm9qfXZWQXUvTARBKlBUY288wFwLjwF
eJ2hz0Xsdfg9mflhbMBhrXU3B59GZBv22svumSGcrJWAbTq3NquGTn1iLwXUxoRghgNXCopwbNwI
VFu3QR+6eJwwfDr+XOPAGDofvYn7zLavXXhNdgEqajX4BQwN3dhJfuoQRwTCdy3SPRs3wzwIW+Lg
05EqgRpq7fvbSfX8hOCRyGHNiqt22NuU3U1kWOTv6dHRBJbHy493ioOpuMoqrrcWM76/YZ3FG6ew
LEp0YnKOEv40fbhbPoc6h0wTKfeAecWJn10fa90jq/aOgg1Ri+lTWE7dhMA+7WGXF74drDGPSMFe
FjsW5Vt+951wkHQbUAHeXXKlaG+d4Dt+ntKCYkgyfL3YxdIYxZYhvHVeU/D85ovFlcuAEO2lAeEF
fp8bjChFfh6wAYJDYhA+5tJofyenv6PMy6naMQjGz4NHYGSraotcOWSayT+b0kr9Eia1LuA0CF3N
WznV8GY9/IAs5/u7S5WJVP6DOcwyj8lB+Me5tKN/kxgyOqkKJ/2dE0udS8qrkVKgvPC9L24R0R+K
nRJLUIAXqGWrypIFztgnNry6Q8a1YR4RdcWulsSGASnDS7/RDLRGqVX4lKJGHssYaxaBCjU/83/z
ngKMt2q7ODjpwgQh2l4Tqu9+WMROxoZRpRGbwUi64RHZNk/YpPcVEFZrFNwmO1xJFzv2S/FhRIR4
DnOeIfC4rabgHRrkkK+nKBvOeiThv5mxnVRbJCbVrGOSfjc8Edx+sxZCn5EI962YxXxq8eh3YGSV
d4XUTDUN3RtNf5iZTXnRtixbQGlhK4Q6OSR72gq6f+ZQZz9GlzILjx02yoNNwNjaC07rlxl05T8w
RVFzrWyCsitll8vDwBDz2HaZeKhixToi4mUKzGasjad4VrVxLrum+E5ohv/r9jEFYI3CHIswoKhl
oP/T3cDvl1jydEehZNAaUNW06fzczYM8rkaaPUgWin/gGlm/eNSrqx/PmNMywn473E5Qa83YoUGM
hRUkuJauEbJ/6R2sFXhyYI3m5MxrrmUxzJICdd4pbumzNaOz+1Q0AM63eSVxrCnDZbXZKhBfz7Az
bbVpMRv+KJN7OUUUpnqzKB3z1pRjpF3Y+h3LnKxFBbp7zoIbOWzauoSVxUTFyatCIUnx1hEW1qa3
8eYkYa1KGqFXZfAdNWmLhgJXaXFmRrqGv7BhVROmSsoHaXTuK4zMW17PL4AYr0WaTVdjmilvaCfr
jLcM1k+bxI/kZeeHlp9UCtp6yg8FRtyDtDWWC9zKyaHTnQw5ZfI9ZuzmmYaf+cY2f9lyw6OmcvKM
LwyM5omSXt7P9iC3qqOzKwM8FVp+N7/Hsn8ZK3fEt5BlaydxvNNEdOgiqw7fc+4bx8qfzI3Zic+F
H8o2Ev1zA7BmUwHew5tAsx1OnorlLMoj+9iGEE3gJfqDoMI7C3v/tyDq9GT0kAqY79N9gpOS3uci
+FISVFJsaRZnCvF2FdVFwVt16MI5cOWXAKr0biTVnV412OW1sjzz4oxJtMbO9RX5lNOAi/QUllUF
AQIppDkTd3pZOPFXPekA6FpGuyGskdFqOKW/tQldbp4H45hTl/JUZhAazKKdr5gHacdoDRqFfL89
4cMuT3k+ZD9KxcA/sjLbt3QCPhp6WN4lD+WGa6xHQkgsX1zZ5wPnJ9GGBOzo+5SSXETXF389ZfYn
mEp32GUb/WZM8pvYX9pT0PjN2SaNRGC+q/aYuIa3AYsYi92ueQwaj9t1Cy3SML3+paUqDowGiRPQ
OjP/ruonS7xg3bel/Wpimlz7QtoHGNzO3tW98xZlsfw7kHHbtTbtQFgQrKttdfmrEFnz4Qif+71d
kz62WWKr1iie6QlrdktjEmggJb01QKJI1WQ7q1R/KV+ptmAkEPEKJImT1nDBoxpntNCOi9qLhWsX
wU0g/uJ21PNQb7SbC8yxjCp4wxxsaBud59alaHT6BhOowCzN4IinZAgHS/Z7IavxAtIVpu8gEQDo
IkJIDFAXSfexu0A2OUA/mDG+ZKPPimfyV4zLwZWTRZZwrWfvYXT954FkySVPlkbyVu7Gg20axTd+
3Bv5EfXpDORwgmTAJltPB/qZorc6D0IDEe1TcB06zV1p72oMEQRMUWvJz3V7fkBX0sIfacfhbBXG
8I8YIJlV7oyFO3VX3nGfXrWk77lwxw1wWqQoGwZURcUilOYOdR2N621KIdcnFekfpn+xs92G9wKE
QdKqTuc564j2pFsBRkoD0ii3Vh0Ue9DBzZXuMZKg5egdFrJBYWH1B8J2Jq4RFWQbWr+5tPWdeJ3x
hHzyVYw0LhjPimjep5FzZcA8UZ0phqOlxsVTA8RvIExUUfW8V3bi7gUoNuq9IRWyZK6QbeJx+S2t
ZMb63+twsRpiVOPwbhkmrnHaZCXb2BgyQjQO6JRcBDjexnR+llSDU4FrxO+ybaL1TGXfS64TCkEX
0Xg/UFDGx9xhC7mq2oWIApk4FHl8ovZP3HViI+E5WSuh+gzaf+yor0WVT4kSYAU6eW6AjWK1KWnI
4H8jJzPWmGsKWvv3LKn0M9+JXHFeezuL1DsCs9B/TNcMPrwRI2QyQbtvGlG62yXGzB9DEYP7i2lm
Uy2x9eLMDSEOYRPytCtqTynCvllZjQs7gyG3YOT0slfuIGrn2+W0KZYCNh5Gc3WQMcDyQuFWcGsU
WImLoQGO+VgIk3VoVy+f5lRQHBRhyGdZaJ9Yz/Zbd6SV0LIxXHjQ1g9NFHyMAqh/z+3plsZ++g/R
E/+ESrn/m3mdhV4qvQ0JA7IezIQRmqvqf2wP0ZqJl34blHkafBoP1F/tYDXqGFQJB1gERekXwgSh
Fvi9TXP0E3w3uQy4+6F8r9soaPbxWP5/ISWTwZ3oPR1M/UHMj9mdhVV95G2cfBWxtE9tq/+aGncC
fLSv1LWcU2NTjT1SDBBGQOfWVm9rCB9V/MAKiyiow858g1uLXH9hzqHZ99UDWRXwE3nLIqVLyIvW
mawaotKs5sDrNd99lrmXzNfRoyWmDIugkazNQbyBgo3fEGBYQeN4ezSMIv0ckRaeJqslSVjCiG9g
UV6oHXiktcC5Ftqzdu08pVfHsPS7XWDG7XOrv2NJ76hXQ/mnxs/aXRAA7WUQdMh7gZR4IFhC8lcO
eo3GU7/UrokbNh+bbR1E9hqukw7R2+Q15ZlgWk6oQcSyTXpu8bp/eQQEDJvP6NzYzkQEybW1bxAG
N3bRR7el8EE1xLTj4VOMLtqjXpjrNO1IGL2cbzJgxGqmqWNMdAfeVqQzT1BWoN7g0pjeQKnV8UYG
3DhXwmTV1seOe57nVF1IL7LLt2J7syC6Pxixss5QJrvTNPnNkSxF8+61XCCl5TVblOD5q42TJyCR
OGlj/woe98t0hcKHili3Km0iOjKp7FsE9iLsxdydHFtx+nAMhlIOzsGai9s9HLylyApCfW4b7E76
cTcHfCCjVwzNWo0xNzNfdMFK4wB7TIlTHjX+hmdP9NZr37cSarwJ4nAbkfbsV5XkAnySmZB7v6vM
A6O7tZ/mtqEng+v9gTuTydhR259ycaJDTtL/2CxcfQLWDJs2kno7YOiwsCm37dNcl/2+SqfpncR+
tff7CqgbH6wHYZCF6PPUqOUStKzUzclITm1QOy+Z7fPX+l0WICvxBd+BGsOj0ebGOjeSlymFdUht
AGBQCS/JXY8mBRFaw5idCGxhe/VjlvouUiRoVjf5brqo3lhjFH1os38AHyae7PTOMSu9KDo5nUwe
i3ooX0mtYYMtgJkGA/2zrGyH+qvKEGnYNpq/uU25StXXw6b1mgIidE3PhTFENyo92ChCPf6hdtv9
huiyG7m4kuKBt3G2rHLeVXBKuChika7QHgdn083UuB2zjj3VHbm/SaPUSTbsj6huxKqJgdGoZ2zY
ke2mbKHLZWsWfbyLJoRQfjnZusosZ8Z3yakSNcwFziLr3yTR/U5MvffWTzr9xR6MvwKk10YQJP83
VxY2AN4Z7aqnLniXes57PxJuXQWzGMcNafPihkySwwsXpvFsk0T5HCqtcUgIIwplLaKHdJQJPm+u
CVvKjd+SvumpzJDuFX8T5DHe4DkT31TREuCSxcio2CCWw4bmI6JI4YUrKV44p483uBP9sC2FsYtL
y/oXZCOYjztwnSaAhNk8Ei8u9e6EgOzmGftyC10wmgFa0MidllNPGzAdPawNi4HJdWxvhGWWJ2Bq
Brf72UPZKwp9SCEPMdHNHl0Oyt/QLBjh4IyHb+GUZlg7qrrVqQxSThAz2cSWxeI39qk7qKOa8aBN
E6jMgTxQcx08NFnffvccReex8LxXIljDZo57lgJcvAUNTw4/hKZd8mCFmFyvI9Tr71zRHs8qajpb
iMn7lHzJLUvoSNw4jll9ZqxVf0lVJiEFmKzZcrO/dgoMg50n6a+yHVxQxnAvz4rcE3a97GEJJkor
Z8N9q/C+buq+HMI4sLy7/U/57xg62ldWk9HBccrobW6Gh7pe+mOfAfGvKL35ibk4b0l68NqYO3uV
AM24g1IsUDs+LdBWbvRHrJHdX6/TQ8h/L3oxfJPrcCOonRtg6x9hLIvQ5q5PusubzzKypkMVc26P
JWsbJEi7f0iZixTlsXcaly7/jHM1PFQQ/C5CkB7D7AlV3ZyIGBZl9svGn7d7mhh3jq5uvoeJElkE
veMELGsF8jn+i5KVP3INUJ/zpGmmabRVvS7afiNMh3rR0T24Vj3DdqC84TGAdpzfk+EV4pAr3rWB
z45QvjdStSDksV3QNnXEOVsNZXyzlW4esqbXAOqnplzRvzY+gVDUIY+oSfGC4R9R1oN+56E0YWb4
P8/W2Et3m/xYH3uQI92RlsRhT79MeWnhgK7kyDVrBRi3h0JWVAbv3TT+zMVAITJBNLkq4qkI0zHm
hokk/Ca6tiJAm7GnhdJ6y0F37qgc8yFDmfSPEgqZMJ/CPdLELciMrGzQc/93T5DkcDQ9uFhbyZMx
OXApxz9UJlG0x2UYTDf6TgZ5xkKUb2iViJ6hbFhM+hCTajD8916ydl0AlQ5b6bTUQvj3QhY/ow/a
srs/QDjTR3qyRPqlZ5+f28Q9gef/tbNT/qTW6T9Yh+Sbgg+rWLuLL7eZ4FiMkZnffcCmFIROcb0a
Dcmo22PrRlYaXYWmYDn7SVZqNwVW95NwqP+/O/G/8Ai6FKgDj+QVMmwXQi7lYTGaNkWtDVhasZ+h
/pH5RuXbln3jU0TS6DdqYaHmTSRh4pXuv1gMLYIMkviZt05grARPDomVrjl4ZOxl2E7eF9hSSPP1
7FA2BFJm71Cvxy8qYWxj10A4Ts2msYBWhTQpgSH/BZ6irEumCE+sAQC1p4WunOexBwtB3iw5BenU
/E3atrtFQZUTyW3az5S30pE0rd7EFLU+U/+RHQJCvWdWqP3OkMxDaSkwYs6uUW19u0/3hdm25TZw
VXuzDLm8GWUsT3NuCB9jHs5BzA0l7jykFMlX0pkhnPhk008iPTp2ib9smvobrlDzEKBEf+RNZm8J
0+Uo21UnHorM6DF2MpnJq3KM5iNlUclLCwlFRe5MnGRR6X7CevnZxfH8I+1iuTZ+nz/OahG8E+i1
8BvTerQ6SU+0Lqt3lzrVTR+5f+BbdfRSgDTtys74NkbKbyZHp3sPltjdtF99dpONfn/vqIjKRCJd
ieQnx/jBJqCyT5JCx9WonZQsPokzeB2xB9IMfMU1SnBMrcBGykOspQPOp8qe7gCulU6olZIjv+zM
UuA1iFl1zJp24V/JT/cvxJXbS8Udjz7PPFQjNt7B2YOFcXYLXgdEI3e+0ECpv5cuM2BHLKj9WaCJ
XOA3raqOUQqRMSZoPvnVweQwI+8fRIlzGRSWKBPxHxtnId80t6ZgBU7tnVAEaWqDtMlnFCn9QF55
fFqSuD9UHG0VaVhKQ1xJqtyBpYHDF6wDS5fR39LPsIRDKYtdGkTjKxCV/kTpdXmz7v0joDhcLK8s
d9kkApJCU+us4GYI3B1wm7EmZqQEbqIkrUzFDDdv4tY660MqT8UXg9Q4hdXQ0xWIH9k6SfzeVmgb
rNvhGzBKtyzydoOCksyZ7X4g1WYEoFM9ggT1Z0onXNs/z+PkAdKYUoH63qXDLwANy8YaJhM+d7x4
27ZOcfEEk6QA454hCV1cUu/VnXb/hOBsyS14OPuI34wdEDJ0Kaj9E8IMtikj0gu7RpSnvvTY/qUZ
ZW0/hBbHJxTw2AqTemzUesR9Mp2cpMPTS2VdnF1x3tg0KHG/+XWkZTrrsmCRcsHz39WAh5PsEyUS
zxNlpMmyIu6DodnKJ1GuS8WHgeAmi6tOWyIXc1Y6hNbyER4iwjgWfJ5jfMlUDOFTDrgc9stkXHRx
x8vgksVg1nKy0cPk5c954PaoWVZaspvJdZbQyZPgYyiDNn4acSPdYChhkEhygyg0fJYt5ECGfs9x
qr3C2sGEUlR+hz/PalnvBWCSDqVh3fmZXrD8JbhAbshf+vHY6sVajrAs1QsgZoBwLctq4An1fRLL
PCvyr0Be2fySouK0dBNYQ0DKcoNvW4zkJwNuV2hfFVnGk03QlYch7UsqjPy4L/YaKBj4+wkoGAlQ
BfYNQru5G2VHQCWr8o8RkypjIaE5efck0wmnaxWclrTlW0lNewHSB/d3DYnPRjpje4+DliuwVwbs
PLWbQPpoDNgW22n2zb95Z1CFQlbKPKUgAbhr1go4Jf9IkjZdOlvw8UohjuM4eN4DSR3Fc68sipRN
wzNOs6XLaGtLqyo3LWgUdSqtwNtTyWY2hzEvoOB5U2p93+mmTL+6rf85YvTCUlKFscrYL7yweu0W
qmigJoQNFWrjKbVM95+pB64uReKrCxAI95GOFu895mXOFRYd9KWLuCRtLazH1PoCK9uJsgZmE3C6
Qu40PoGdmgf4tBqh1S5rP8R0aflbr2ShukH2wpFBz9FubIrx2UZv/TX6/JWaYPAtcYCWSpadRIML
OUXP36CFj5hu8WRHuT1jq22mZ0gr/okrDYNHzNX8HfM8BQ7Uo6KqgZmPcr0NgHGuCtt55+aIwKBL
Y8ekHbyl7fRvdrI0pDuFy54c0NbdMtg32OwZJYg5oH73yRO+C6pXcSAkf50BXwcPA+Bq+TPzun4H
6nQUxEhXE1XbtTNeaXRYV4KEOHC4KyHJm3+PKwYMkeRu32Un8C5OY0unOVzcbYnPamMNktgezEPq
FmM7xEFFyFWqbG93XYElxB92NqWIYCll80CmxbuqHgl+HdHKBbpgHkNyJh8YHMcLurV5ymLlHUzh
Wx9u30dHOHk0XPlGUH8uqgkuub57pSL3pRgwtg9mkP6ZudjvTDLW5GpBjdQYbIqAhbSrV3bun/3J
ni4WxMF1UZsScigJNjwNyUvDwkys3B5/KAzEG/Ky9YYg6F/Q6+rfOLL01a/vQ0p0ATsEwBIHh3/y
Cks9MgH47X2UWvb93amfM5VOtuU/JdBfwUTBTSgtD+tKq0pi9YsLraIAdgUk+r30238Be/UQsE30
NYNR+hvRxc3NWLtXAdQwzCM1rRzf2LMNQ/YufQ5sk3DOeZAWkTPZcfCkVf0aG+JpYMQ8WLBVwpae
yAegDjnrVF5R7Ln2cU6qpAsiI6zsRK0yBOt2MwGVv1RalCcus2hw/o0dYYq3opEnKMERYdjETJgL
x2drKWZ35bfwi4uRItOKN84WRZmdA069HQYTrovsrtA7BhyJs/hsSUWs+sF589ktbVnrlCvi64+e
CqIHY7IvGaG51UDmOgSUxEfVFf1mXjwdzlOgNijB1XYx4IgOolM/IPz6EDtrH3au+57MxCEpZV8z
xwOWBF/MBMtiITA9/4y3VB6Fxn7cWlRotRF+O92SerZ18FLEMOOoEYYII38W4o9AHXXlnDyM1Icq
SeQ7K/GTWDCKW22a0pAs0FQH63Oe9R+7yS8dDISu0baDhGo2Jycqs53jyQNuVXcjfVGj6UTJHmty
sY3bBBWxFnNY9619RfL3TyKdT0D10Jqj8QWgjssstGx14s4nfJZfiTV4xG5a4Ni4lUM8T99AIFmw
xfRJYuMEF0HJ191eGBMMXex4vA4mWkpB5TtvCfNIGweunkl5m3ZyLTJ2zuw2Ky+pmk8Lz3E4NjV0
4GbENXyiptOTa+1xNvBkAGW1rNXkY+FlwSN2MJHsp+bubWB8ZZydC3fbacAT452Tx+sJF3Vby4cG
7yd+dCvZmPThIqvRU860urFIQeOGt/s9YTGsaaOlV4ku/pYOP5/eX4xbyxR49M222wNzGdetn9bn
yOlfA3aPz3HrIDVlWBw1vaNd5OyU50w/lim4Trj+2UMB4w4GMgjERRvCXAOqRVhvD/Uof+igxuxU
b/xo4MUrarV6TMJkLXwpO5oyeBXtvbT1fqgXxCWSF2NNFT2xV1OzfyoCSz9gILsQWKZnXJhscfy5
qreOO0eHwjO47TI5p8ekGpA3AATsRs+0WGEQYigpAYAcmTX019JU4JKzpTo7s6g7NOQnqe6+x5hW
CHganjVwGceOuYLt1RMgtdKHBuJQCFiq2TSBSl8Ty/gB1j6MRz81QGeSjv6H3dgEJwO3eofnv8Y3
nVLybVSTCJeW8lqE03E6MFdzDtbOcIJmY+wzb1BXuliyTy70+KPSxuWzRG9L1VxfqYLwzrajw2D+
devURSNqycfeAWOAKBayhzUxRSltedABukVmDvnVLxyxCnzbuHHcYFwZvxuMN9luQiD8dJ1e/tGD
j3fGiud5rbO4sw+sf7nWp59D50aPklPphK4YYibwL6QczsLx6FrNKjceNuwM3iuNEZ8TFjxVzzUh
pfOnnAps2PVAhJTfPkuyP2nn4SgPmnzDfwiOZrKo+WQtVfyeGvRW+5HtrRHofHqB5PfszH+bUeun
JqHG3AVGgmRQ/Jh+hO8jWc4+DQaPjcLrZcbluSmblq2onWNezs1tSV3PesH5UayE8FU4j4P/ylqY
NEcxcKUcaDDZZXbLqdR4wdm/L9mHFPWRdiWgHHFsWic1tRyASpQv7FfonOWxnlyzhtuR5K9cr3gh
sXEjysbr362RAzLBjgnsqCy9R3b4j/F9bAQPV1zyZWiOTtXbIab8+plq7oiia2qZNrZJebuMCViW
jGtf+KloKx/619bAFFdWvqTbr4aXpDxmKZMtcxPcaSNsn2+TpY/mML37TRwGPRarinDNMjkT3PVK
sYW2yz+xMytFt4cBccVjJETFvvRp5r3lC8Ut05w9mkJyZDWtOFZjFBZt/tMZBYgbKP8BKEE582WS
MiPYFP/pjGU4keiBuzTyvobroh/cIHCQ6dN2Nyf9/W/o4kdpJ/fDTzribPhxt4uttHvhKJ235lgD
AnHLvvjwpJS/5mRlv/jLIKokab2lo67+F3nRNU0Jw2yHof/onOVRywxxYWKLte4pBkgW2d2krXZD
D7fEa39ivMhrVlUZganJ3I+i0meWY/cC6TvQJWddMyZ6K7AyrjlCfpjgjiBJp0O98KJxiWUf7HYm
MzL1cbrqWkrYBq3KLRJstROD6ZMjG+77DvXKFuhZtnlEIiTuTrlZ5a/dwh5m8DQFnqikms1hnb/W
Du9Vz4iJukL+3Q9+sAPH/hetewFl3W0LmGOnNMdfmQL3PvCYuJfaSHbTTPprdKoo23SI4Ju2siFa
p8NosAZmryHUa4sXZ8XeHKyKxdA7mSWQTkFvT+7eu9SLRTyQsBtNrs1QoaPuM1B6D4ajZLtS1qBm
gmueEcfyIhwYhHno5fLm9EBzXnZi/Ip3E6aJs64+sPJgwx5eDKrKJHQRReoIiwIq+gLbZBd7tc/g
XXWapjYIowbEvd0wYjesxnxvdo0VNp5bPmnygts6vWuFWUkDVFcwDJfyMXazvUWAj2jp1H3j3292
jmvMIW1/DN+2B6tvGNRFL8nNh07DSALRuYTnrO4yuG2J+oeMcvrb5d0zD5BFa2cxvVQuhne2rOKX
azoNDQ6x6luuivZik0WkZRTp2PaHr1YIwi4rbaW3ZLRxUcsgvqubDFE5wE3o2gg1MlXnoNePeAif
lIXpeaa1cAWz5CfQVX0CQ1Nv+zlhWtT31vGcxfGpNVRz6GUabKaYBKJXMbel8c9cthyO7uSGGDVe
Eqt6VKrlKEUanYBwxN5+ZBy6DWwzyQlNuJDZQxVj6u867RnPxB3v4i17ahuD7v3Zt96cO54uCxhz
sGgWe0MkTwvrHZw4eb2J8U4/GVF/LXIouwwV5hatxtwqv8n+mPgIeM3w4PYiyHcTAtaWN0gLsQmL
0paaS0EDvTE8pcOgqfkhtbHC9JvFOInupX2pTD+UILNChde91Ls5xTOrTDAAoebvVMr1QgIl3PRi
MLxcgIFvb9rUrfZtlkBwimDMSP9f1CVnFy815FP2M7n/zXVAHhboIzt7dMTF49W+MzISwBO/iyri
cIRgYm3x7HKlRSztx1BF/vjii7jepMLPXug+ODZscy6O1zh/ydWwqhuy6MMhqntH7cGAU4O/Zaf2
FvvmQMqWS5FP9maecOvUC4p6MM4j6y/cwBvzPnRsjIiplWA+VdpxEB9BED8EhjuissOCyR2qEo4L
uehLAT//6C2gE/nlKu8rKL3u1hrOg4JmwIoLaf6A4x9/YhL06SnxIfLbDBwrPO3Z45KzNxkGWgUy
no7XqC3T9aSs7mNhRYf8QQE3VJr0mA5xLA+lwKVao4cwy6OJgY8G1Ae7h+umXSTOjmRVseFZq3eA
DloSLXD9XKrmwDN7mJWZO2lMAkLKhzJNxiMMOz4ZURgfTKHA8ImOrbFJPtypkWxi7fKo8ESSLpk5
Gk+2N5XP7hT3r7oRzUOdx2bYJcv4YtEGgH6HXHTsJDqFKOdToSnUqe2S2ZB+4H9ArAPGyfGeqfIo
dtpgCwSAVcbpUIT0LKmHRnVOOHTWdx5UR+H346/mDnciAGjx7iX8MrHtcrp/CR90sctLV+IrbBq4
AGm2RP2OdoeR7WoUXbFvD6dYxzK7FYg1bjgK1KCDtDpe+4orMwFPVIhVorrOYjVTe28N6YmtS130
1UsRpI2lx+mN4bFyOQPy7snz/F9rSBO0qtbZFfC0tpOc8STndiDgMstp63L1ChcGiV3t89yUgwdB
aSJEFNP9g3+9ue/rzAkYDqlbDOtuvvzRfdp8z6X3Z646uSt0m2/Zfyc5PsKSZxm1bb+AjnnKRGl8
+aqOqJC659exDxMx9W36eKEdN1xMi2EFXPYP7F7ylTanzZ2uts5p4NxxcerXTU+ZDH88NIzkfq/n
Ll8fuzpWZOsJlrsxHW1YqHt7vQTZQVQpZrmm1Vhi5+bMKxMWAW5xrNjmML93g10DGCJFxcuSmsvi
ZXBYVR69ccywbbQVP1PoVpgV+4SdIAID/TApn0iIYUd6O8gB3aGosAitJQayHc61lrVmWrZvtMIQ
7YUp44pjCfmgHh887FnsfI1BJ/d5DOOEJvJapxjxzOG8YF8GvCI9sV3K6JNpe7m55KjNFSF1e/8f
ZWeyHDmSZdlfScl1QxqTQqEllb2weaRxJp0biA90zIBiUgxfX8eWsSmR3kSkpIc76UYzhb777j0X
icocB/AKr4SWJXARTIHvjTRw+rEils+2Gcd9nigslz2/3ba7+C/8yWGrqMI8EYn/IrlRHRYM7Hcz
HY2w5b2X3Zqhie4gqDTV1pO1/8ztvT/nE+QxzFcIeMo48S0K2mCbKt6XWN0xaOgRrdbNPumJ6U6J
YYHPgNuCLZWswwjZDycb3ijLdHRIFv+sF9iUJ9gQqeOjLYMV9i8yZGRlvSR0V6CmqMuiuzEkxYK4
hmKyQnPI9ywevGxbOBg3MPMnzpubm/dsrpAh5xnGDbF/D9OeaP52SQnmE0gpqru7HeV8y+nZXQ0J
NiM+P5upGsIHvDbBtcWpC8QYSGPjs/idBZ1KPA/+pN7g7KJyTtiAje+x64FyhTMHSYYZ7tgsy4AF
ROcRqpyR44lu+mWVLqa4034c5zzYibx2XIQPREM8unkgk4Krp0qnAQCGeW08TU5KTotl0LagmH3x
6gUV4WA3bAEqlSSHPmxIW6cQvv2iU5sWHQabKSfvF7crzOxR779FifvBq3pXwPHmrmIruyyRXD4q
H35h3Y1Y2lqXOs0lrR6d3Dbb0Mz4qbPmmR5SlvYRWOd744XzN0b/gAV4X+eg7zkE4yFR8EXuCwZE
c55UQD1hskhOX949c7sJWyw82q65KWX0ldH4pmjna6ozLSQDpZRRyGKpy7fZ/SYaQSukGmMKUVqw
2W9Ixq5qL+MWqUZaoyCF33Qm/85L+N0T5CdQA5mkt+i8wqFU4LbsfUygC/Xs215Il9lJ4P2ETwiL
M83qnRtWd+fMUvEHLuKNDBo17oEM0h88SJ4IedKv4BBiB1bOhZ9Sr4U9Bu3T0fMME4TEwtxPDzx/
m6eJZOZ8JHLuEaXiXzMeg5lTAw2wpzLGf8xc59TjfD0gqpaHLOupCHEp6WODpzbsB2rWnA5WXTfO
zhP2jOdQTZsErvBe2h7r78L+tcTW3jQtLZYFlMVmLNC3Elc9zSO9CnKidKSY9THUdFFhArM+Y8p8
QT62dsSnKVggBzbOV9UNid7RLgo2ZIQUWgWi33MJbU/lgtWLakx9C9vZPbTpeKc4UBanXEOMwFPs
eLLszHZKPWbKeh49t974UHDxx1pouMXoThQANdjc27EDH9PTqBnecavzl6Z3DeQ+BfbnvoS2co9E
hF+1Z8S8nbJ5Kc82zPMXiVRbnzALoFeYtjuash6BmbZh9GB6PrY3Frp1sZ3qHNJDMpfDuBPBQix2
w96v6ojdlO55au+Hd2OalymfnjPXFhu3Mb8IFU16PRvcluhD3Pz0Qg8k0HNCsW0McwePVIyRTYAe
2ExMhocyVfwAJ1v8mXqlTxE6HbZGpL82LN4si+RhPKOj29jBEtDpq5bAe0wkd2KjPU0x2mSBuSe3
c+wWdgGbKCIOjFrTOsU5XOh3FXMxXnK/gPrmyLhZFzosedpmo+2uMStQxj2P7jvHev3NLWD50AyX
07Zd5PSC1mpe/AX6eEYM++CgSJ4Ky36/E7K31Et029h21Sv2556oTzJiDvf6jhWlrU+B3YRHLhMg
L/JJbrGbI9i5lLQ8QlSYCzLJTUYeOo4ugqdSfrM844xndsDzCbJKgHUr1P0Bm8WoWHVgYMqYUw/S
jNHVcRao0r3MP+eyCH5qyoSe/aXw3ml2ZSvQlCZcuaCh+RQZqoPWLKtiMiIRPdglkoACcABsUvvt
W8Yf/NEUtd4Nxt+iVtCWuBDU3fEtulzLjCAEzSkeLadARulzCoztOoZAzNDEIGmBiMymXTpPBFbK
UeTrWZruT1izle9kg/zESbULA4bsmveuVaZzsgU3Afi9IY92AGHX8B5kxKO3FkcztbJZugEehRU6
DeeNTUzkkJZKPtRL/gO6eLxdiBMTjZPNKQnah7JbXmtQVa5hZQSUiXoaa2m/+xj1UMkaL3YwQvsO
fMl+sSysVRCUDUiIRAz3r/UaVWnxu8QKslXN0ODDStVCiNXKd0Mb+QcbvjOezaL+WIJs76flY5Ck
f/OAQ4AAPmnsPiOcwBqC55cem3sthpBUhKdWto4TmEnZAHY3hge6rToENAJ+Xflu+iBnVwZ+Gx2W
A7bFy7SzGPuPtvHy62JI23eozyg3LIp0pA4dFrJDzpQgSbjNLwNt74/UJte8aWZU4KExu1T14ox8
w+gsy2Ffk2a+xACGvlOYAsCEgT4hJyvGj8Ktb3Ke1YGttIsDixD6MjVy18nwW1L4faYEiCsHhPU9
Rw6EVpHxIvAx3smJOwKO1oUUWFB/ajYJITWkC/UzvRFr0Q7OoQ7dN0dNRU2mpWh+TNhzyO9Ckkp2
RSrdJ5zlT5Q4eKfujkuI3PAh1JZ4wCPINpPFMj21Tg60PomeEraUG4otXbnBSd/TBDJ4agsLcn5r
ht75FQeYgN2QfNSQ1c5NDw73mwaqs32oVBtsRFuXt1Jl08Yj2fQM0FCo3cwvV6vO8wycbExOZ5ac
+t0Tsml3xiTjS24K92HJIt6uXpodSEYWJ+6CbEgCl4A48Mr7Xp3LLasj+p1HC09C0BS9eR6l0D/7
NvZ/cI/pT3k8W3ttnOyskr4P0Dssfw9ky/mNiJ9827OD4R2RvJi76iqn4jr65lazSCJKr4iMj0Va
PC/VkO/o87h3rRB6Wqsx8GDxWpRXU1Z1LJl4+YdfgZ2mSZqtAsUcdfOdpuCA3JZjHSGWBx5xebaE
FXLOaqkqILGj89w2E38In1na24tPJ+ua3ci0kq1tm6574ctoN04VNWI0eMDmUDQbsvk8Jg0sUNSr
eplhGbGQPlSTE0dEOnrPOlqc5mTA6mZ87tzGmtBgnOjSNJU7HLKen8XLArgILGceMBn7AKcp7KE0
08Da2NA9ikMlkmzcfWgyewE8cu90EbbdRXAuNCP8MkEpGaq4IRlKa3Dg/E7YWt4AJFD2rXkp/iZy
KY5DMUqL3Q7HXWXTD7IdScLdQlxkZ2hVasc7sHicS/HHkPrbRg4s5ESAMSRV0K5GPm3ZSHh6DgyN
6uAnim8lCJORGWEN36Mh/c10jCDeO8W474R1cEVZEN+rnjxmC5zwRBoQdChsiHWC5wVUGCsBhyWI
E1ju3tMNLwrJqRdQ62R26QxCHdUTKCoWmzsse4A0pgqHd2CC6bqQ10ULakSEgIvkhykRxdQLFaSs
KqgPcc36AN+0p5ZX0XdJsG1b2X0ZbZcFXQ3lnG6iCRPsmkQcHzrMEYN5B6aE2cavB/siadE+qSy3
1AttbMFWOg041gp8ypa+aPevQxj4KfDjyKwmrEsbg7HgM+lg7q3yxPeuTTT3NK9h+t5lKl2iPQ73
qkUDKs29c5AtfT716CeT2/XpCwPg5G3BYiJnV01Ybjpryj5F4uY7jyki+GIeH4ejZfSY7Xy7o4oU
nhYOtYBT++zOafNUt+CpoB9H8gv+vSwfEwRM/6UTPnslIA918mR4GNRbFSld3YBtC8Y+eqQHfTKE
P6edEZkl7iJaculSqhz1mGbeC3tNoi2eHYfdChIKHYRr5pB4l0YElpFpKJJGGHMpiNZLcSEn6lFm
XVkhd/xJzGZEzKDgl00VAsax9GWO4oErEntvbaBopXQyh9o3RLILZrCV1MvUnufAdYqXCXSLte9T
OdrRyjFNjR6CS4uerOVnW9JOd/aBF/0kouruikrEyw3fZdZu26iL5zeuagT40dnT6nfod+KJS18p
94UfRkQbBwSkrhTdg1XYuUPTez4Gn+Saa33ztCOWPesA3C2rxUEbXM8JrBW9QmwaIB/moD8jKyIM
lro+T7yaFjC9tia/mPj49UjVjFs2dy8Mu4p289o7ElUUP30/o9YcG5vY8Iig9zXKnOEhZZFYXGJw
tThpMIYdl6wt/QenBsd7pSuhemb4y8WBAWjk2M0ncsORA2Z0lSR876s8hFsFOWaA/TjyuJiRE3ha
KlUWfFp9l5qBQdba2XDqpJ9cDz0qFW1dvs1tPjQfAO5kxk8QezxYArNvo4zFe0P5bHSiQ8x2jmXS
x9OFRfss6Ptl3FoD108+6rKt5WaMBiIshhf+UqbCH094zqoOkpwXHrCAde478V46TX2qQ/cBd+Pf
GQ0d7yxDGvE7nfz0MoqeG6pgh7oF3pKfYNj0t2J0qoN9D5PUNm1UK0sjsSNoBHdrP5CcdxS1nCLK
SsbRV82NdXwKcB9zhtEu7ZWWT5VL3VX3cbccyDAFXZSOfycCz/WmEolsdhhwpv5XYRkV/8poOR9P
tju6+aXo5XA0AYopTUJtcc+ijy2eZCuOThrHkf2MNXt6JpAIDLDtDP3YQbkAtacIJ2H6ecC85GJ/
SzkuJi/F/rUIf0gvFRm47MEuXfob49nNTh6WcQ2dJvHZkjErmwIBkQ6HQ2VnGH2dJs5xyXjxc2wU
zQSiaMnbD2VBS2SfzRcLE3fPwlmkH9ZSobT7Fe3It8aLLAywHhCtgLZvec2mJfwYBrzDK2uiND5C
gn9vtBabaors57DW1VGkQf8zdlUg4Zu4wsFcSS7srBYos2kK3xbq3WyqgUZXFA/04qxO94hi1PON
JraTvesRcOBgJ27AiUOzS99GeLbxM9dfXhAPHjeFzBD6m9jVH3Vsj78piBo+lxxFMyHyVgzTFnI4
emgbw7252y6cSB+jrnGxdBXdgiPcbuz6lIHlALCaxwNiG0Uv5cTaBaY0yCCi8t7iLr+cQfTjO+0T
cbfLpjq72zySlA6PZkrDbN+Otn9tGcWXZ8/BBpdDOJLVityNIPdPLw/VRkY3j8lMFwM+Mkr7Vs5g
0fxTVYhAW8OuFg0Wbb8/d1Y/+AiasQwfbKj8EWCJ1P1RM8xAWoRn5+wTmrVODZr2hMfUtd6AqsEi
oKxjCOG93nnKybp1WFczxnUuENlTmGPSb5CQMgq1iyzGVmBH9b3c2qng4Hkwg7Ep8Oie+rZ5zRv4
CuJu8H3XQ+upv4Zw8HAjb1rDkxeGsIvFchMrzIMzdzZyZm3LQpxCulx3dYRrct0O0Ksu6Ti4hk4F
r0qOOuSGcBjY829xLPZvXpsCRtNxzfB6N9ocpQ+xAccugB+KrORvrv/dlu43TEUxcM1H5bK6PGsH
695zH9wdhv1cu3BJW1abePtoAnoYnCIkc52SAKcti6opOgSm0vVq0ndG4V4uquZonLsx0L47aXaZ
VslfGjKc8AG5MigfsFv6uECVEzaEgR2Ud6TITEjCXNnIo0cmdu/sPHae8uapOGGzwrpi4y2wVjdc
UvP5MvU8YB/tukX1wmjUnGU51u/kOyauSpXVfRS222zztNTOJ/e28phyO2HzLOIA6Atm7e5NEy1P
WLx4wcZu2Uju3TiCwhUk4TEr2+iPBNWPhj7oM5js6ERp83iRqVNCyuE78Gk07rwWe2dP7CNjvwcp
VGAn6BjEWHbxL6B4XlLAC5AGezyjY7LDTN9NGz8RgAHxUPnYxzyfBSxpxWQbOwSFz1WpknvjRT8s
4TnwXRhc40B2pee9QPitFkOx76APsCSqpP0WVndwMxAspEV3ScttzpayXKtmBpdP4pI5ruBUWWem
kQVtda23Trg7v6eDVDf+muz1cO4Od5vpnNwkyy135Q5en+y5eHeYiCndELcWn+7RClnMEjSf8ByC
PMXrFjfCZmXhze+e4wfvbmKcp3zIWZuP90aCa9h6bX+16Tqprj0STPS7ZMPHyeFKzlN4dBRbHRgx
URzRmmhpimVaWOlGEaOMCx4TvH8P1ph6PHIwpbzGUykvUvajla0or7GK62wz80CnSgDDT5z7etWV
lvzkZupYT7bNmvTThii6x+pUvA8E6sbfmHIhn/E895JP2XM92eNj1+Nzlc0J9S+TxMsTzHretJoy
EFpvpU9GR9ZPHqDamWQ1s+smoEGHH1tNvOK8lJnB/3Vntn4MVpttGYr1M++JyFxI6rmvdI/QQG4z
NBxTtquSnbaIP4lN9fMGh5zio8WPPDpHcCRJcupmCwZkoBhptOTa66bKZ8vkiiR4EIYB6QSGsRTL
CpzKjB+qidM7QMIj+/+GsBFj1/bQ4+dIEYC1k/JP4IT8sS4myC37rNHD88UV+hDNrjqCvu9Z8fMx
2drz0MRnb2KeXuf47Mtb1gSwH5CyuPsWYxOAO+xd1niuncP5qGXQWTi8hJBk6kKXDK7s8ORCv1TB
lh6HYPpS4EkfLIefnrtBOR7fh6q3vGpD81X3CSubzvBGcxHxyFR057hv5AmBIMnWOCHuYkHg84bz
M78lkejAnAxXTui76VH4gaOOVZbKfO1aPDFWaLDYERMZjFviXcsFCXj5jDvHbvfD3ARIL+1MGdCw
UGVFNm1cY97zLxXAPDh/IqmyTU5v6EKAN+qsd9ye0TGUreQwBFvlPddu1UxPKXnPOlsX0InIieVN
HIqd0zu6fSqTeWR1AQmVEIHAgsqboDFgSDxzRI81FwxZLpXJM2wRS4iLhP+iNliVBYSKrO6crwa0
fLAZWm7N6ww2yYxdxUlVAYJKVuPJUfcdVZ24QjebGrqIYoyWo5iHTTbynmT7Re90QQs3Hwfmrx2h
wHgTT4P4lZG6v4a8Sw8Uc8ueYr+lnp59y0YPbsYIEHpPAgWgcJH5xOtbBPnAU1O7ETNcuaJt8NTi
qh5/sSRKkt+hpm/4Skq6IHjq0g64cxEyI1yYWZf3T4k/sEz3+rAq9rB/HPGMRg69fpRetU+ayEIT
aKKSaBwVdtoQlj8ENunSbVZn9RkDQbE1jS0P8YTtdFPW6E/DJGBOySqRd+ZkzMu8tFeKiLlLx2Ls
ui3GOm+HlD7iuWIT2MDFyYbytZ/CPL/kdjjWGNwX+49KGucPQg1E39rylMNvBz741fCBEZulBWQT
Tz248FUalKyW+8J/I8npb4hMDODEKutsE3jmUoc2WFsbXYROBROuKCCBRCAX8PG4VfRzmbpxa6B0
DD44sniB3NlXlntqYt++5xTZbw/E0d6CwtLBT7tL2iuG8AXokq732BNoP2GNlHn4fuZhB2VsYtlf
D+g20AL9hNcjc4ctiMGWqUZ3/U40WNRRLcPxmRtcVr/BbsN1wFPWSLKDPbcaLWaeAo0Jg3Bd+Xg3
53rCVw7xP17XtGfiYdbWnD9RHL2EezNwVTt2vR+JQ1jHjn4t7skipHcQMj8nM08wAStIU9ndOa31
aQFRRhxc2u7ATLDE6ROu8NZ/AqA1kgfzTcgwrhILVg2F1nocT3AVk5Z2voprzyvsOOaojRvcQZi1
ssRWBOnArnXh6dgx1ugseQx7SghXg8FLmGOxzmtyczYrKKpCqKTstlqO/bdf3PfgGfLMqZUhnBtG
Umqv3L55q9NY7VPheM0udp0kxMgl/Ndy6tRLP+T9q9Oq5HsCqmB/CeAMd9R76PzBdjjiMs+FeeTS
noAkSSYMCbloRh7kCXiflj+lUzXCqdXHyas1zNYPRKL5WcWZH1E0EcK3BdsH+esSwZN7ihjWvxtb
IRZxFgSv4LBpQyrycZhvBWD0q1Y9f3mgCR6Nq74p462vG9+lC7Wh/2kIkrrdlg7B0LXvFPPZylgv
0kLqmNcpaZOfCgeWs8PjnpSPobYJlESKVNYW7ZhTzZ64R8S4j1/BU1riNPvhMHHvKQBzw7USdQXq
O6cghc0Huzp7UOpK1kVril0bSoPKAKnsXGLBLahWpWaT1EniO9uB3o6zq1lAA3CjY5tdHs+9LXbA
aHokFKQ+SYIUb6ykR7Nt2V4fZRnA+AcI9Ly4rF5OjKRBeYrZfP5K7Na8h7YJryQarBkJI5zpwnaB
hKrYGfsvWi2bUZ+XBk2oxkTFs+ohNWz+aAu2tPlByQ0GFUw8CyszMIMRkUtlYx4Dc7sgkHGsQzgP
McT4tdWcJ9pz6zWLeVZBydCN7AUpqqLOV4RBC20Yf970YBxlbqbp5YOb1uVLAMswullTTj+tG5mJ
1mQte+VsKkd33PsireqtC/UyAbXfpId00OI98emqO7Kkl91rx+2F0HnhJs5G0SEjGaU19NwVOcgR
xIwFqt+hWvAQtX76SyRO8yb8FsBNZuzfRVaoEzaY5m+f2v0lS0P/rIs4LvauMhQkKcIRyHVjmf4p
5+6ObfWW2FC4YwUPMmK59dAlUaKYDbkSn2dht+4Fz3PXHDzD3xjHFmQjlVSEtOopTBtoyG7gffmm
t46E7LvxnUyaspHdGUiBuLekjr/rkIf/rfRLtF62Ekut/gi/87NrMQ4ZCpML3osiAR4pGO0ib+L5
4vDs31TUBzsrBXjsYMySmitjB25q8vGMCFOWgTCkyFQvFAcv3DSPQZDhiR1nreg5n0383BI0G7bD
7OSgxJfE826YXawBSypX/tNEZQZfY84Iy0ReOD4YHg9PrlzmG/XBgX6kb6j4UVUxkuqo4gDiQ6pT
Amj3nx2AWpxKFUnmTUf8xXr2XYAX1cGJKQ4B7T63Sj9ZvgKDbGUCcN7KcOa49b0WOAM/LxIF0kNG
osaVKkemhBWL09GC3qHFBNuL7/cUQTqlvkHooTQfFhvBxFuLXhMPQ45Kp/iA1gwu2vWW++bXp+T0
YjecPlgYEeSQkebkPQYqp0mX10u7Ya9OBhwpZZJvPpVoEMGxjmQXX3WyT+EFAp3RKx5Zqr0IVk4f
QTSB8uhhRBQoJXXMkF/O1KRmMB3ARkx+TcYZADyTpRA5bSE9cUznoyzbHmzLbJLYvjJG9lj3CtKa
LNG92s/JSBAcwSoX+ouFGk8ylr0V2tCR++7Ei9fVwaF0KpIacTtZFOKF4ugFMu/Ah3ArgQYL+CR4
uceO9Teo3HIfj0LvvYaR+1uK+5tkoKDjKJXLZtLotPw9ZZ6bMdw7y8ZQdS439HjzbhyHBqE1Gahf
+7WMJFgPRc348ZBaUtc317WGZtdiDYvXjqn84mh1kx0Qv/Yrcc3jHMMkbXwET+jsOUy8/8FiemNg
f/tY8os9STaOzYzR/hyMMRTdNC+aG9hqHuVRrqdrzcbAVqu2j5vgtSBw6b+QXiiLeIX5ydpibcNG
qCFZYfhT4webQFgMqbKxyaMYxXg5tOVeC67ebw53kPJpyar0JUCxZXZDN/5NUQdXu9CP2yena7N6
Q7dCeK74XP8g7rjATCa/u2UgQyxil+lM+UowekyQ1OsyOKd1zC9AuYctSOtCCKizs1r9wHothX2a
LF4TvAeOnA+gCXzSshUlhYh53mqQGYTfKm+Onadz69YxA2HhcDwx3WrOUzairBTKZTN1Mg5wvSjv
NQUFiCMqVVVxStmdrxXG5EFvxjJz2ytu2rT8USW4Z7/8IDADJYaY3tdB1PXjOk9tK3pMLAJCbNZ9
bgjkYWs3+KxBekhrFcMfcz8IAbEkw9Sl8iPmI311Jx+oDbsG8VPREBcRSaL5mJIfTqNgby2IFyVT
DuL91XKiPPpWNboVrDIOZbC6X5qfaHDgY9X2NBeUttNcvY4m5HcjEMB32eBqhxCmLeWWdRTJubgf
ly0pBLqHJXsocC+9v8hLOEM+AE+xyGtFx4pkDTQjfahtgZ7D/gaw5St6V4J/jT0ol5CQSD5JKI8h
qiYEIfPhlIVYho4caEvwTJ13EwNHsaKOO7Nmj1hQ2+fdisWr1jpysDRyYUyq8K1DpWJS16Wc/iCf
Y2Nl8pxxLSA36hwZkkqsyXx7ir/h2vFTNAo1Dd1rXiSVvy5Rgz5nzmLWoVaQlNzA5um143L9WCzG
4pOVNB9wdPxDo51huTTCMJam4F53AdiF+M137AkxY3Hy4A8zhk94jfWW+1IkTfixUBERxzvXXYB4
TJz+YD+kk8PF8qPstarrOLoNZPR3VGYATO/y5WVwoO/dO5pNPLz5U+EkW2Vm2KlUljVV/8RjJ8Pw
XJZV/eE2MR9PUjDJD46Y8LObR4ngUixU0dJD7j86llA2YYTGGBS1YsEwUfr+08x8YB97qjG+6nAI
0w8MRhDMJtHmNEiHkfds6sglJ9TkjETJ6H+6FNWfyCGTqeW+KuLXHl5X+EQ5KdMWnxz1czaT2SvP
IaQ86fLcOnfLPSJp8cEFdj4g/5KiDL2g31LWDCoRsH8PCQzbwHwtxdx+EJRIp5c8LMa5XdXG5b+8
K6SIjlxtf/fssu/O/YDWKxg1kJMGTbCuKlu5XZiYCbzEzILrpVde+h0BnLxMM02NJydTNbu6vA/0
3h0WLqBQ+fQ+SYeMpUzbwHdxubQSo2XrRY/vFPjrauzCB+qhuXKTAGGzm9dl+IOVs34afNdA2BCl
6cyWl9+yL5WSY/vDge9jvY2ExK31QuJrrTmk/aMjnRb+Vy0tQx+DZ5I/kvtpcWwNvAiXPgx5Qcw2
7cEjoGw2QOZKvFGqy/UtVOFIGo5JyxJ/0Z8EwW4L0oJ+LvBM11tHSvKIYDEhZBMvHlmvCquIHz0L
upudTnQ9bK2la8LnOGuJlHKHidasOAF/gO4CW5WSmbO2fH9SX/Vo1/iPQ05m+hSgE9YRY/0mWkT4
e2GlRFUzn4K3GOwGPosc7jJ5CoviTG6FbrHulnJUG2Yi1/ulKgK8a9jJbInh/tgzl2G8+eyaIBgA
FyIJiFzAiuzF6y1qKhq2oHAfA9aUo1tuBZiugZ2SZA4AxoXnxE3ujFpp90RRUHbj3egR0jYATL21
xzbuFY+8ne8ybif3Dbk9hz8rgLNgrRK3qXYspSMCrFTBnqaxrt7Kvm1ZeGTDHOOsvGM7mW5x9O0S
LqgkfAegKiD14uJr4ASbbmGu3PzsZEPadzt71tL60GC35A89KLiMfcxz5wR1C3de4/C/EfGQT18h
HBRcjLk839xpsPNl5XvYuL5tO8h43ThYFEBiuGzLATt/HwJi4Uf8qQFgLx+kBYIYkk5WJsNLTWvg
C7vbKaZCIYz/Atge8qemCX3w3jgV9oXFa8itWOJ3osxTqC/6nhw6CLx0/jn39BsnRcyWlViotwrn
GA+2tGNGCBYUd25SHGdXPcT1dxGFCgHAEfyTuEGwC0KD1nRff88n7N2i/WjTKfpmhRfWP0ceFJRG
4uvmemRFbftagWaAHI8G+ByJBmkgBxDE88MNl5+5lWhCcVzsCPbRSU5njebQEQO21Gsw2eOhWGx9
bpMx6l8x+0ze8x0S0O57twdZsNFDM9MmMkScI35CYv6FuqIyeWHF5PI17ZzMqWfRVrOnrCL4ppmI
QTQL+4TVUjbsGhXKW+Ob/OjKvNk2Tmb/ksT6yNLjzMeORq9NcwkWl54qZDEMWgsfyR05BdvGRJUu
e6euGIIGPhvh5FnIO36EpILgBFDDFstTa2Gz2vilGD+ruJzUPqe4cobdFCk6E7wMNWINkr2iipDD
AzwDFP/InZbPiiUYRlGnWrKZGATP9jU7qeAOv+SGsTKuCPUrC7pwOcYEQHOGnjkEuca52BwSYVpW
R7O+so6sWiI5ovJ+D0mg30JrcHzAPfMoFow3Fr+xr2bzGFTtcMHEIw805lhkd3IXw0U1giKYlVR3
yb8C8aoqs3x4vU6BWNnT+GGThxYoTMRDbVPyFk55Xf0Dl6WYUsJKvbBg4jUurTCzOMiUIN5JL5cg
k1tmTv0SK11SuMcRh1VyqLlfR7BRTjhQURdjCNnFluvWgg9D+dpb57hwq309sAWN8SD78NHxFx7K
YBI5n3vTih+4K+usR23IGnSBZcE46R184gZ8hWy2k/AJB2x6XbqyqAEbhMZ6NEs4UmjWqMC+TY3T
2yfOMkKETGHtV0v3zWNuWzp6l3qwxB054bbHJHLdXUMQ40TF7vzg+zM7WSsNrjOjVfdpAnawa5Q4
9w8qS52+0cawvDWW5NbGLCjXdcjL+kQ7YvrWscVZ44PV4g+7h0Wf6M5U53KgV2cN81Sxh8ooIiJK
TLPBGeR+/shzgWgSI4FnbVPZKLbXWUmucdeVciHCMqZ8RKdTAzIPCLCP8kvzHZ2oNEk7AeUOoFDV
mK2dgtuDi9HFkKA85L0dyGwT8/nkqluKQb5kI5PlphuWkenem61HHc4WOePyLmhfFuzk8X7MSOpQ
o6SE+XLALuavczflMQg6u0OWEKMiJkPQCjU5hjU17SxD16a99qgzKK3V4Gv2ME1IFwgwe+1Gs3km
DBAvzV9pt4Mhtmj0TIySWFQ/oVvW+NaqeWOapOrtF3i5Gf3fkcVqv3tNPVB5731Ym+mKUcfS8R/F
ZTuLduzP+IDh+Z6wy+/DAb8xDWslkd4HZr2FGg5f2iouAFkAgjjQJ0L0QcxMnw9o+uGyGWq3/kpb
pzb7zLcaFkhO4/nDPuNBNhDXmwgIVWtZYuH0DqyLkuRHYnxOrMNMd+isd06FP070f//9r//7//77
9/Rf8Xf9WBczVUb/An/1iAmk7/7zb8f597841u//9/HPf/7NGAKlUkiILtzalEDh4td//3xO6Xjj
v/4/Xh6XPekr/TMK+qbZMPmM+8IunI/AZZ4g7UdOm+A8pdydrWamlzZkcz/l7LVS7En/+3cj//nN
uBKRm64IRaYzUPcN6j+/GbZ3czDy3P+RO9g9No6v1adDpqXfuqacyz1FKsSBmzzhSvH/+ZUJ5Qvh
2tILPKj9nv/Pr+z67ICsxBo/uCvm+7acqWUJMMdJGcQXwpG/nQjA1f/+NR31z7+uB3DOCx0fzRwG
nKTc/Z9fFNsUUpL8H87OZDluJNmiXwQzAIFxm3OCIiVRpFTSBqaSVJjnGV//Tqg3TGRawvi6y7oW
6qrICHh4+HD9XvDeCIAMzaMjOgviyNYwsw39WFpPm4Frg2suG1P7ZOrMnUKEb7opr7OwKQuVdFN3
qL4W6smiTBtTxKo7ggIENiU+UUHuOhnjsv8yaJ3veEFGYvPh/iYWn0yoroBS2DFdQzdAWrnO5R50
Dmg2g159nmytB55Ujj9gz+v3ja5C1SUIav6ZdD04319V/lvfWK3QdFVDYIUqJoZiaoa06jdWW8xN
Epq+VXyB6hERizJ3sg99wmQhY8Rzu6UcbNNfRnH2HDqoc6yYqXljdWHYBtaq8zdVv1y9AytbN41a
fPGLoX1OMmF+CRoJ04UfcWUpafHLjQrH1AXAPMs1DGlCbzba6EKhIWAUX5qWzDIH+LFlmKg+dIk7
HmpbdV7vH+zyc2q6gUGCN3RM7FJXF5/ThLCnGhl/eEZ1krmF0JVtFuoYEMtF+YmCP30ji/D4/qrX
B8qqJgV8Q9MJwk31cpfUONgozbfnIiFE38yK9W/YUMGma6bMv969FmZKZcwxNXhPlz4G26xUSmz+
M61z8UqgCG8J42iRrEYxTXd/sRvHaQhDsx1dM2i02gtLMRgCtyhdS2EgOc4Pe93PSU7jQAWkM79G
so6sZBpp0/7+utq13Rgs7Fh8RfyoK+QPe2M3pgJ4VHdT/xn0lVcqok4PtYCLN6DWgsR2A0V9NMz1
z8zSvhlSo2ebNC06Az6MFTXe1mLwYSCfc+F/+QRlyYvr9sbKJb7xGy0STqrQFkVHVV38xiosg6GB
vOJ5MlAm2YSZRVmOeWnjIW/QfYzSovp2/1iWDhfrtnX8FHbGkeBCLk8lJFuenVAxnnXuNsBA5gda
igLgoy0YnAUsUifDUujeM37SHiIEcrf3f8ANQ8dfavwOqluaJRaGnvQaYyJdYD9b3aifU6OhklSm
PmDcvltZavmy4yMNCQnCzwJogy5DXG42iEe/c7LSeobQzt2VzNUegN+TE9LOP+Zx+VAS+W2YfxU7
TfNh2SgKwAH1nJ3u7/naV5uu5pr8GJWdq+bilWsRcwHHP5rPyuDq8N2OjnYu0/QfpumJ9AuoWPtU
nXbMyEYrK19/bp4lh0UdhyedY7g8AXceatcsDeMZyAcdUMUc7d1I/engzIn5gabUxxSs0cHvLAkO
ccqH+xu//tgmzxNPo6YRUoC2uFyeF8phZqDRnvWYSFaLh2KE9CmcdyJq+n/vr3V9lyzbVhGqM3Su
Pa22y7UQnEZ3o3H8ZxU440FtXJnQheYRiHS7zdUxPt5fT7v6qjbYSmHjZJhIVqGSulwwA3HRO2pG
ly9QtPIBccNYnHo6npSGI9+sD1Y7qOcMmRtIpKYAmTt7tsR5QtRu/tRAOflvAdhebHKjER/MORn+
iUxecSiNagbPyzKMn9zQdD/e/9mLY7IsQO1cCNtS+V+huQtb7JupgzVWyx/0OZ9PkIbVp0LJtB0d
ufQ5CNW1S3i9nlB1i+8Cd69L2XaxngruCE30pKJF6SJTmw9Mr8Mk6kP2T9cCinHncH+Df13Ym4CB
HQJaUh0bSi8HF+AunGoPaKIAxVQ90ExuX11DyY6GoedbK1THcyRm8Y8yGAlicCOYkDJrk+NM+3qn
ksTsTV0fV172pRf63++xCRuwSsgN3cUd1FJIVTodTiVAM3kWIuxZi99DXPrhf35JH+5ch6Mk+lHT
+JiDmoFpGHrULwYqRY4nkDx9XTmgRcLz9weBQ3KEwCfSWlncSvp1GpjJlk8SZGm/hRUapIKBWBMW
asbqRzQkQRJTnYXRCLnGSRzMTlH/S0s9Cnd9ZtBuvP+LbtiIZruuazqq7khzubxJrqoMRP5jCyLA
Sg9urE1fIJiajhQfxB9Vo2p0f73FzZUHwKOguZYF3FlX9YVNJh0aOB21jocK2mi4g6FyGh71xKLD
XQmA+Senqq3xqaa8/YLEZl+vmKguXcPCRAlmefo5f41AbBG8N12KbEwTNg/hmE7nFp062EHV8asb
1U9E/AZcWuFHKV77O5MNG3JgweNUUTO3UE89oZcEwzjNnXFjA4SCGVhz/gt6WJYCa4g3fmhFXyZh
26dIpMBBMsqM4GZ/3j/E5UdzyJv5YDBCGrwx1FcvP1pjQGhI6p6eS346kjeWCYONHX3kDbS3GpoF
z/fXW7wlluNYhmsyH63qdMRdbXGtQ70ObQjBlbPjuL3KpCcV6JFmYxUw8LZJs4kXfMUu5b/y7Wdy
HFJS3m3BPjVVsxY312JAgYK/03pGq5Ynm7I3uh8TpEWt0Wwtsxr3EC4WK8axeLLZp2ObJAOapZuS
znFhnEjmTRmYT0QJHNuhfZgxomZ+tFJ6JqdKLevpAOuXopzHRitbuvaAG7ZxR/tnZfPi+oe4Krwj
Og+q6RA6LD5wroLvqRn88pD3UYcPNNvC9jkDU57xfFtd84/RaRazvR1Vv50IYOrJIFtrx+nF7iOz
+dDSdVW/Ut41qZJAJaxG3wchJXNA9EK7+RSD9EueK2g5/J1Kc8391Riwb+41cPs4nrCr1ecS5taQ
NLYCLwerBUz2YKPbkDCtnCLUoqOh1NRzAz8Q6j6ZMdI4neJCkYlopEbe0GVdj4hjBMR+y7CUEryI
AXbm1xiAffqJ+BpOwnEYx07fICIBN/d9m726IyTorikEfDXkdLolj/hNDqKD2UMTAZyS1eR0SBN/
sDa0GKHE0efyN4UVZ+WjSeO4tFgW5IZo/OXw5aTjebNg0jC/jR5Z5qnD2H6GMLf8gjBqsLLK1ZPG
FWMZcmudS8FLu9hXCYVLDOg88wBsoOVM5fBcGwK1FqMXSD6X+lnJIFpEBDxk9gnNkrTMmq0dTslK
gLn05PwQ8koTjIxGCcY1Fk5hTASkl0gEeIFrDK9GlUaHHG1qL0eNr4dlXvJARkXpkfJWK4dw43ro
lKYsygU2ycXyqDXY+Yoy0tANYbxwa+V59DGDy2g/SCscGew4g/mxEYtEhDilJPPpvmnd+NIkNQK7
Iqw3xN8n5s2XDrNGn6cMNGWQa8BewYRmv5Uoi95vwTrANpVnEhyvai1ihX4oOhs1cr70zHgi9Kaj
9SgcfzIPQTwE34DzowBwf2c3Lg1f1IYrkZgJ8piFccVNOJZhFoZeYyCLY/TNAxOEwOo70GWmjibG
/eVuGTMczJoKCpy/MOfLO1OrydTSEgu9wUp5Rsekxr/5OI9xTA5QPSCVkpbwbExx+SHwaRFMTqt9
VOvq1/0fchUVYMyUyKk72ZYsAy/Dkt4YQRDUQeZBo6qjrz7ao+MxrDMm/xgIls6bCt0q8WNsQO5t
yaD0aGcVVIw3s2Mqwe/EHtXyo9/pUK5C11LPlrKhvWGKXa25gS42BbFk7MXRPJRPM7Ck/mOl2Yz7
uypER8028ztXnIrcqEHhAKuFoPP+Bq9ecB5TQamd0JNQWBiL1B+mSESkdaoxDoj1P5Ix9tj2PRSv
gIcQALy/2LL+wzvKafKXCY6Yysoy8QDZkDsRjwTMeanIDyHcQr+Y84QqO3Em64RTs0lJEeGcDzrY
gUqqc/UvJZI86Qf+0fyLDiDG39pOEz2imq2VB4R89V8xMay2YoI3LJ6cjLq7zQ2zKAMuLHAqVAZ7
m8iDD3MWgLXRqzUCu3k1Z90pHls6G//dP50bftPiVDgWUkChL21+tGKderuSeMPk9ju0hUxgsXbk
xbixQyn05kMjArQOyyB+vb/ylREgCi7gUsVt80DRebnca5NqKDNVEXZoITXLKI8eZKA/u+ghA+r9
eH+xG06SAN8k+WLMT1BevVxMmEwEaGWFlJ5wxnPLkOVWm5L/xyOEn6J9ZBu6RWK1iOYHVB76iKln
r5kTSpqgnAGQqpqCkCfESrApdKgOTYDh/DTb39/gre9IaKZaKv5SVqwvNzgDznFbo4g9FIVSanh6
cWzhHd6FDstnDZOrzEgZ20Cfh+P9la9jY/oO0k9jsLwP2uIyA2QXQ+cmidc6RmF/DBVqQHuUUcIv
eqDT2R2Ra0Tfohj995uujKXke0+Wz/DO5Zbr0hBTrfixV6Lxsk+GUtlMQNo/jGNs/RnRoUMOIygY
bKHgWq68+VfGK6vlVOhVuoVU1YT8HG8eXfDjQeR0s+5ZTNJtC/5fn2fdhw8wVrOV9OrqfMlwaElq
9ALZJFf0cikTYEdOkUj30HTWGcND2MkGd74JrGbcT/Dv0fdVs/c6Ig5VrsorBMifuPVy0ToFsz+p
wvZSCDweSLOgskIYaJPPbXRsaYCsnOf128uTQKJjORTRVIun4XJB3c4Q0EkykyeP+QHGI1EQj+P/
KgstAiRMpk0eZey+zGFwDxn3YNxRPxQjxDXvtGb5NGk2tQc6BZjVwqgMK04MP/ANr2kr99i0wDvh
psh3Rm2LDXBd9SVnSG1l91eXVy7KOyXvD0u6i9OOfHgxR9UXXtrEVgiCt5tBzAzE6xuX0N2D5RBK
atvM7FMNfvW9kR2r068k0tAJf/DFl0dvqFqNd49NaJfoxn+rbRQEoAApiieAWQlEGUHDwMH7j5km
kIWPpJNHfe5yzVlBxzELeoI5pMOYSqniva8U7kcHxZNjIPneQMVm8YpV37i1rowkaXcZusbXXayq
0eUYgtbwJjUTKpRUTQO7U+BTkdVCwLT39yhN5SIFk+cKJyRXiMec5+dytSy1u1hRcsMzSjxDG9r5
ls69dojC6aeA0dC7v9ytzZEHEC4SePCgLyy3Y5wtggFKwBoxZdtWjxDLUwG15FAUrKQct+xV1laF
TrhMpLwIzCutGmaDLouXdkhFqKJzTwqU3YfczsW5Bff+2kaatqN8CTvi/V1qN7fp4J3IuUg4l42M
Gv4DSGRD1xOwr2cOEOe5LLbQ44z1pmK2xN+7EVi0PXobKgK7CPgaSEUE7uRS/2qFBVG/z9j+hn82
higTrr1JPcw5xBOvQCx8fQUTcMsIbMgU8G7UWHHjl0bgt74f1BETwbMDErEHAQpdhp2d8piUZgoT
ZeV8rgIdjE7CJzA40ibXXuQwM0j8spoCGMaztv2NqGN9ZCo1e7r/FW59BMdSNccCq4glLEzbaJ2x
UtXa8Nqiar+gspQ9tC0UT1EzGyu+8XopqheaoEhJCE+As9gQ8gSmAjWFTYDaq1s/bPV9VxkQPke9
WHGE0mwvL6wslKiMHjuadQ18SQKzqRkJtMHvO2CuAriQbT1qv4IS7w8+EfgeOL2/m0TJkIwKM8v9
Q71+6FnepkEO9gho8l/LfxNTCBiXIJ7IXW8KnflDWhqPSQnbLSU2Hzl6sId6CI3A/TWvbzJrAi+y
sVEiY2cRNsLIiCjgJEkrKNU9q/MIl5k9CEQa7fzJLNBaboaeKexC+XV/4Ws7lbETliM7khJsdHkv
GmcoqwpIkGfFmWU8lkYDSzqcyVXy9f5Ct+xHZvMyqaKMsMRT9IrZV5PAX4SQRHjod5cfIit8rVWO
9v5Kt8yHYzRk1ZYPuMwzk7BVo0kPHK8MawUYm9UiSRnV8YM2DPDGJXnVf05SO/s+dGr8x+Rt/Hz/
B9w6UxlEUKCxdJKAxQtA7loqSjZZHvRR80cfjkDUjMj33+9jyNcIDx1uCt2aJeKoj21DsSFO8Mww
jnvoTdvKOSaUF9/tZViH9xNMHkVnmiSXNkL5dnbm0kbdEqzpD9uY8wfmiWpyOPX3/ZO7cQ0Idh1L
B/0n/yON6M3Vs43QAETtmt5YTsreV7XsQI173PZ9hcI2ADRibKSXTVqlK9/s1sqEfrgcyxZ8PPnn
b1amzyMx4vgc5saz7/AmxTs3bxn14D2Ftza2syPcft0OYNla8+nGzaA2SfuLhiQIjOXNKKKeodKw
s73QzZnFUuhuTW2a7LrBiY73z/f6FSTccpn0xNmoFFQW70UYK/3f4UuPAWLaWP4UDafMoKhCnRjC
FQW5wPsL3vClbMuhQcS7y3+Xx6rATFWWMe5FCyBU7s1zZ7oQnEQCGcWhqHc23B/3l7y1Rxsno2Gq
WJEpLr8kecNQQc4mPLeHaDsARftg6AwwqHZhQDSTuCvu5tbnA+dAmdIiBwVDc7ketNizOolKeMLQ
gRjwi2Aim1ElGZz3+2q6siS7gorUdVkjaqexKtVeeHNhut+0Pux3jjkWK7f91k2A78OkKIRLsZc9
Nr3RYAKEgsUrKyiUKzdTviIIkO+CvgDhbjZ6s4WO8Udk++/EbeJYqEMI23EA+xnA/RYxGhz2CSp9
BOoa4N98wyys9bUp3G+6BtDaGBmOqGVa9m5z0QkH4cyUSYKwpDN/e/GL1g7LPqEGSsHq2AZJsDPc
wn/pYCbZVQxoRiuR4Q371KFEpHLv8iEBH10uCEUBU9wDSWbfNgYi11F/1nPdP6NORKvdbF7v7+8K
fSFPFbZXEkrYgIH8Le6DGteTGbmd8GD2abdmEMNzA95wFw0DswkjscGmjwSsG71hkyr09WMhJ30G
er/wO4TNsHLgN55nnQIDTSIeL67n4iuPqC1OhTUID13bhq65g8D7BkwKc6oW4pCnenDLQ8Mww6kC
jvXsWHF6uH8kN24sOadEokCeA6pOfqE3n9zwZ8ePulpHD2fwjxHddG+s6mYfVkWwstkb/k9ooFdp
OToAX/TF0wmHoICltNO9OHPUByZNoEXtOutrEc/Rn8mOp8dW9OqKl79xwiDHAQCQEUivu3C6rWva
vT2ahpersPlCK+52M+IQELls0gpZ2U0Pr+BT0MJ9s4Wg3X6wjSHsVnYu780iiOc9Bcdj0g/jLi8+
M/yTMcx9JEATkovfo2bwP899qM/vv03gZkzKrbJND9PM5bcs0gEavkITnubb9F06SE2LstEZz2cs
T+R0et9vOy7eF6QKXxNXdbkeMsUDCrJ0v2pFy36PimF5iMgrTwXzBytv5w0zlY1+XWb3hJJLZCgU
foFSG6nhqVRutzC+jqhXtpAoB3oIgfn9fd3wSgQfQHBkCgKCXn7ON3fCTeK5FyWvZgZa/cXtyeo2
DAEitSQQckDr1XX8lSVv7A/jJMfiEvKmLc2UsZiY58zRPQa41A91YZYU+xoo/Cw4Tu/v7saNoJRp
Up3+X+thYSVNhLKbH/toPWkSo2NCvzFsAqTBd4zPMect+vG7IgbrMEBsQIo5mc/3f8ANP8CgnEOz
jdsABHPhhKcotfPIL5mvDIdZYUZeSOgbzDdwb+ijBkkRyJ1ky3SWU63ckBslXbwtc04gr0mKyGgv
Py2DzFVTFWFKGGTaE7OCPmxzqoUE04yANgpeigNJXxQmT4OuxdveQc/bmUPnj9Ha1v7+OdzwCrRS
SXGBOmPYf8dP3phZMioqWbWaPMxKov3BMrJtmcbm+4P5t6ssK6k9dEQdFPnJg6nG/k53RwPtD6ih
Wycrvtqm+zxHZe11Ub4G5r71mXlYbG4SHS5mQS6P2sgBcrpMrj8MzIUZD1MNl8OLG5jaF5qW6Y92
VOECtLXUHleCtht3STZ/KJeQyEO4tXhn4lbRLdgp4wd4IOqTkzf6MY41hCuCaO39/ttIWnh2x/kb
6To2M0LLAKYd+DOB3MWDXacGiiqgWpHuibIMkYuu7NryjIRf5x8CtCIR9x1zsN6nqmLqeEY/mrGi
lef82nWBm6T7I2v2Om5y8ZwT9CSzP2XZQ0zcX6ETWk/RViXm+zyV5vCxa/O1UZ/r05bQbZwl0xoS
z75wJ4xGBaaqxOjShmN2zFM12ldm1uxs3ViLVa4tSpgu5Rk5jAWO2l18WHRaW6SGmG2Lrar5GWpR
Dp0nVxRan7xl8DzUs506uVAn3r+oN7YogYS84OB5GJ9ZOI3eKrsYMVnfG2Glq3lJ6+yxi8K82JZJ
Qsv+/mrXOQeVGtrB2K7GdO1yNcHgKtojoGtht3WeUvjQ9n7ZIRiD0jcUulPXtVu9lGB1yt3+r/uL
X9sP7Tw5kcB+baoLC99cMN5hD4hQemaUUeFLu2lTm2XPoL3lbtIgqlZCiGsfKLMbOv2UGHkNrsYb
RQaHHco8XutXFFHNVD8OoFj293d1/QF5Wi0KwzIOZIJpcSsGW4fHFyFzbyKo/lQ0zvykMEjupW3u
rqU0t9biWVMp21DqJrK/dHt2ZKcleKfJg2hIAjsyuKihAGdYOVkrzt5YisRJQua5TGC9FvFXjJx9
O0Aq7k2dHf1EcCv9lMdKulPmOV4xyttLQalHJxDc6dLPIctRqjBe9cxhFOMnaEXyk14Y+R5u8TX8
8w0TZE5CQk4IYmXT8/IAnaZHsM/NBq+H8uvo1FBoZ9EA5qOAJXAe2m5la39HIS59uEnbXAJybJr2
UD9eLsg4sRoOlt97iApmKG46ZnSewtH/UhiV+V2tfe0YhFMfb+qM0okV8I7tykwfTnqK4gyuvESP
FuXd+zZ77exMHA6ZC2AkanDLSlhWIxCnx8heQXgAtYY+BXu78xMvhFAGNo7xCEHoOye+KDowQAh6
mUKxdOfLgL7LjCFPYef0BCy+/yggmr+OVQh9JpQQB61Bse7+Hm9YlQwNABAw62XhdhYn747w62RR
5zWQRXs5pMhnavzzybYb7fj/WIqBGIAL5Np06S6XirRu7MNUaz3IulLS7cA/CyUwDiGJ2Up77dau
cDOGLKPI2uLCnpDh7mC/iltv7KPmk6No7pGAV3uh0OGsHOANI7EpRFM4ISeyzWXTM4Jpo1Qru/XU
aoR2Xqnd02Ajq2qH8fBYVxOEVXPx/pSaghtfixgalAsZ5+VRBm5TO3am1l4xzMBNdnCe+EDRUrQb
MzSqQxiXUUEbwyOtewixClek/m/YWcpmpeV7w1MQe/Eua4ASqUws4oGuS9E6rgsw4LD8Tp9bNA/C
c15XMNKR5CgQoXaGn27fbUiOwDFJUBPrLp9nu5koNMxG49kiG48T2luHCCaYk6HAnnR/qVv7k0dM
GuoSXbqLZwtprjFBPIroXLLu+Kr7O58jfw/uboLHQOkP95e7DjxMul68jjSl6KAv0bR615M2hmbt
udx8KPkZc58QzTiVefEZkaHo1Ei9Ljh+mpW7eXOfhAEkwBQRroAXMBbmk4JCrzc2ZvQCvUf6z2CZ
wQ4KBsmtWNb7+xu9kQVSoZa3hsgXSMDyiYkJM8qqLXvPZAoLAFqcoFaeIim2nYYWrpmmRqYkmCIH
fslsHkmYsuDfpFaSH6OWNOf7v+baXXCXGC2S9VaQakt3EU6wmsNJM1N3q4ZghxLb/OT2STUd1UYr
1mzq+iPLmwuLgxyvlbZ1eXn7sI4nI61UT6sK9MziBDL4HXJ14nWCSPzFteDdRnoqTnZ1l5QriMdr
d0Vb4G83G7/Ie7u4sECNtAl+JdWjR1Jt7SYuf2hDHf0pcgVqGVfqBZtt7Px89wEDRSegprTCPNUS
ZxlD2GqYA9K8gQaznBG3zsc805udEzTZiiXf+JYUOAEuUaoiAlxCiJzGrELDpDg1FIn4kdvjdIY5
BQZCFQa++7uSZ3UZtTCvLme0DOrnKh/z8kMGvJGSWH/yAhDTB9qqJvzNuXlKQf+dEL4FGNAoYGDi
coRqosxX7tCNndrA3/mcvAVkC4tHwIGTN5OTpR4hU3FsSEU2A+IkG6jl1gK0G0uBHqIbAkCKMbxl
U6lRFUHsmVReCRh+r7lT+iVDIwkZ1DpacYE3DJSiEH1BilOkDMt+WU35B3nokV1Bjwq8f1QaD8x7
hoQ9VNHfspKL/FBzXYp3P2X0W6FW0MgvGW535Bm8qQWBj42mMEQBUqARAnwpsCeb4Nqe510LYd6v
0q2H9J3DtmCdwctYwiCkl4NUizVbhAlVZLFzL3OHMjvOlepmhypMoHbMrA4llIKq74qzu3XA4LNk
01XyOywxnNQFy56h7sybEzRT/cr8GcEZvXE65gF1q/ydK+4aBOL6dWGbsEkAf5Av6bKTpo1Sgsj1
M6+uRPNozU15aEc9Ywiryo6D0qxxCCzXA24sq3pyqoqinrOMSrQOTl1rdIzzpKVFAEW9QMoSkdsw
6J7iVk27fCNbVOqKBS39gVyW1oJsm0vCoGWOqxZFHjIvLc6IXTX9qZxgq91morZgxO7gjs0DjUG4
zHR2IQ38/eCMw/6+R7p6VjF+yB4pQIE1wSUsUcF1hRTvnAX6GQGhlmJuNebDS22CXzq4c1Spn0Zk
O62Dr7i+fyjhDkE/Ky2T4HEoqbHvQxjqo5VY/KpAx2+iYCMkfJZZKMYlLy9WGFgBINZyOqdlZW6K
IKgfRjqrW5OxGaAUIWo3TLhuHXSlqOElwbFEZ+29Ka38ETy1MoRjUgmMyuWP0HjhlYhpkvMATGdv
OyyIovjo2Xb7S0XReCVEXb7xcjkK66Qecp6eMPVyudCYEDnK9P4cWsNYf0oyN2U6KZyQAz80mEls
b2CwTVBvRvotmmh5Io2wYo5yS2+fJ34DsDFKE1xyFeTf4nmCtj5CScPoz+jk6f9Z85R+Teswfaqb
sF/Z7rKGxFIUILE8UA4UOJczqTNyf2ozmB1MebmN4kTV7C0SsJWn4fpaU2qhfyjjCBzYMmZ0MzOn
Ez/0574vp8c6ZawXvgqkadJR3ThQ3G3u36YbH1Fyr/DIylScuuflR3Rj5jNzbe7Ogq83vPRJQTze
ZWIaMyQPMyv1GHHTfWQSUS/eBGlrqCudg6WvpiVPtEQow2AzYDh1YUZWmdhQjwfNGSOLESqIjXxK
D4zXMUySVDb0V7kSdehQZgIh7zVmpauBM7k8W+eJojxDoCMP6M2T2OVub6PMPp9R4wp099TXJPbJ
xkEEKj3AqV07Dw69P/U1N+DLo5zutKU7bOtZ7Z3vHXIr2tMwO444ppYeKd8VWPbKg+jhQN8rKvQF
x4YBs6DeBiPlgl+hX8fpJ62LbQQ6CjkI9cNxkWN+btAvh0wzCqHifO8XBlXCM6HRn+GaLEMoI3Ij
8L4Bva+oesnDDj3oFmWbRkmZpuj7/KGz9fYgtEhZiVKvL4wAjyvheHgImcVfnmwiUK4erck/qypI
0pjcaxtaU/b13dtjFTrDBkkd1rP4fjXSwYVudP4Z4To93gRNJwmjjH6gatiZpXN0LMDhe3tMdAMs
aRZ8ee/6AEqY3yDMADeLBsrlLkO7yEdGrNzzbPvMhuKp6k3X03Oaw8T/iUZgsEuCtHMh7LLatfn0
a28BrQ3pDKU7RgkJJy8Xh5avhN5mds9jryESpJrZh7hysk+9Butj5bDq/c3eWI9CDKR8cu6H6QX5
528uiwvTbR/Go31ukgph40KIHsXTmuGyplRIAJqgWokeb7yskOYQcJCGSEzD8lGzLJ8AvMrtczC3
chQEyfO5IP1QJ3rkduULKCyrsKCRAZgmigiep4hp1UELs8ekcdN85TrdOgKw5RSouZ2SW+nyCOoU
PgCa9BwBOhSeEowvUIZXe79Xk8esVKKVaOfGcnRILAbHALbKkYPL5YY8tlskoMxzMMbQ4rQMhhTB
ZO21QBs3k0p34f4Xvo7vALpRtCB912V1cfEejAZniTRN4HUFegabudTRJGUMXvtpFX7+oepNC6Gv
yehfoYFHmshFsyQ/3f8N1y8CrwHrM7AIy8WV48gsGsm+aMBnjVpx6hok25MoTFFqoEiSB9Acpri7
d7ZzqaHSzoX9kb/LdFN6szemndHkokgwBB6Ueu4uo2d6dAs7PzDYv8ZucR20sJRMT2R+Qg9s8U2F
St0Z4ZjAQ1Fc0Q8wUQbF3lSZ09z3aeO+F+zKzqhbygQexhHZx7ncmVYmJYJGOgLNttKcEbxUNnlm
Jd/RNl4rTNy6rYCCKC9R78JizcXtKH2BiKjWodtmmvNBJKh45hZ6ZaUGh3g9DMY2HqFHhVMOUXMm
kZDhdcPDffO5cby8OKTVJAgSBrvYr58qgVr2rntuu644DIP52Znm+IMPAuX9voCIgeAFx8/pLks+
UeqaswmNzbnnPI5OlqvlphYIJGzzPq23aZBF7ySdxOvA28OjSvWXJJ5s8/JjRrMBQf+gwJ02avoj
iAeTyXytOjFR1q7wStz4mLKAR5mJHri8jAs71YMh0wLEFM5z2VAnqKpG/eOXlfaP1Sfoo1TMTXvG
1I4IPU+d+jgbSvwNOUBjxSVdu8C/I2QYMdAs0hvpst7czLKYW8HYcnUeS8WhUNvCm1UnyaNT1PVZ
I8M/3refvyyvl0kFI2uELCRStIrJsi8XLFqUDtExKc8u8jVQllhpphQexOS29TKjScGGhZ/BUi65
aY6ta1TK84gqSvXBHNSk+s+vlMn0rGhSrOcBhVQEbOomEz/tuLMC5HkGEUZbw++i7DzqU9kdXG3I
YWmOasSMNrGuI+aJ+iDqvpuRdq4abaYgcMW30LVR8DlqddWEB9NIevD6zFLo31Vk437BsYXOogNX
uL1PhzhIPjl5kXWbyK9zZX//iK49NDTGWAVPBQMXhJeXJ5SLQucg+P1RU/pHd5yf6ZiOJxoj2aGZ
wPOqoz+uxB7X15pQXXL4UfOUXajFmopioHZtJXC5oua4i2o0nNXctNC4ogj53u0BlyKsYvCCTI/m
92J78ZTloZKl57Ga9K8GEhbBrk2cZtz6tt6Nx7IfwSjPNf50ZeXrdIyePgM7dCq52+BXL1fO3CCr
a5QzzhYMQCMz64EK+kQJUHGhGJIcHCNCPLLqEXCd8XErnvP6s5IBMqpAYYfCGVXQy9WZ+qpqnq3x
bPaZgJ6bWUIqCeO+p7LzmKfO/DmXg9j3D/vGd3VpSdBZo/jKxOjiyeiAStNzR4za1sewOvU5Y4Mn
VS9CGLKb97+FUKzZAvZN2fWm33W5wyhAAmLSmv6sVqq5txpEwwlw3M0ci7U61dVh/gWF6XAD2KQF
NLsul7Jhbp7GImzPJVhL5DTTao/Y3/A0Bqrm5XGaIKmarGFKrw5TYk+o/dDdAiVGW3+xKHmlMRRR
c279AO57ymHmk11Nbgl/Whm83v9y0hwu/CQMS0TkoJUAlPL5FjuMphjdTdRZzl0zuPuR/tZTNpTu
JoCibD8xubibEqJHp8ulUndlrLy+1++TTLwkkkKW7FEPWLxPSQQsCs2j6lwIBtahxXePRj6ksE7P
dfgRVuN0O9F3MvgFqIrvECSudLRF3g1uJzgH/0c1n/4BlrzkrEncAhllR6vP2SxgoWg7E/kD1MA3
KZS2L/fP/OoxlGtJ9hBBZ5ia28ILdqYOxyZMvGdzEiBZc5Qz403ewmR6wKOYByOsfG3lht5aE0w5
kQ5NNcinl27BgGGjtvzqXDVmGZ7KTAvHV6tWULUuKAs924zNv7fxI8/UoFWJJ5Kt4iVrqm+no5J0
ZkVhryv+WMxQba05sF6nDo6P+0d6XVBmLYILDJnYish7caZlHPmWmXX1WeELxx3d2TJPg21atw0l
W8WftBMBgZvtnbJ0XwnUS3MfJpHePCuomPrxphFV0a744huHTmAJ5ArUu6yyLn4UrCJti7R1do4R
d/sGJLH/QX4fKhtge/2RulTQvP8zU8Qm0ZS8RPJeX/qOMp9NWylEdu7SrGroTo9atAtRaJt/+EZi
fBUt0pErMaYu7+ilD2HahfIjQxMCk14mJ2oyiMikTHaeAXZk9mbm4kTl1kS1cILERJbJ9DAtp9AT
Ar2iz5aVx8OhQqXNfJoqHTKb1pyG4peG0o7YlqbWBn/VFmMUfjqLKogbBarb7YfQdeGcQwdsMDdh
iWzZi2qPY32qZqtsj/ct6sa3k4S4xBCOBeho2aEIC9HY+ViloHKL6JQrpn5KlHrc66X5WjphvNJ9
kKnp4gwpF5OySq5vEsqFHyyzrNDKKG7OKv09Lxnb5iG3p7U64l9K1MUyjPcBnuBJ46Ve1trr0IVh
a66GM9IrvX0mw82hYlGRGDlUjk2T21fA8lu7UUEp4aWCL1XzAmI16KRFmiffkxm5kU8oRQ/+V8oz
bvgxNtCAm3ammwt9j6BggN5fQqQsdVvHEmE2xDOtszmM+HTmQR2Y4acqFXszSvz2CMo+Uk6MjFJx
y+u8YhIQyIF+ikqj1xCDLm1zk8zpZH+G1laFIcdP3flHW6BUixIm0l7/5oqmhvvM143yKXS1KNqn
EHYM26hBGWiXOtU8fk0NA8qXSNf7/9CgyKanOdfa7iGdQkVAUyvCWSM+D/Nc8Wq3gm5oo+nQavwf
Z2e2G7cRrOEnIsB9uSVnH40sy4ts3xBOHHPfdz79+VoJzvFwhCF0cuEECOAakt3V1VX/krjgOgzn
EclD36YfOWFFdH+R3R71DD6oFYX2MoTpJaADLAu/gUvAsUVMdzw0pTri1B2EUepBmWn+uR/tpjAF
JAzkgFoYdTiWwaKwgEEeTA5D6+NoplYVbtAU16sn/Oota59PY5T801ZB3CkbG+MyaxuNGKw83/8J
bzwwsGwInzCV6Sws85M01Clw5KmitzDmLxqUipca4xmsT7FX+X+EEjuJiQ9MjuWJ5+SZNZlRXh9b
ZKGVlxnCxPBdSqhQf4/odOkf74e7LRV5tXATaSm+6gsuethDV8UlQADziCVcc8lqHOFguB5Tpe4u
GK+mLuhBYyXzvhFTNI651pN3IXMtkoYeg1HFmQpr2HrKu43atWrtmZKefemDRvIQp+k+hQ7WN/cf
9eYjCuoY2AdBycE6ZnmZp6wxGRxbJkC2XL9YmF6fIqbVmFq2a+f6TRZ+DYWOIMRawc1bLNk6Dv0G
AQ3z0IRS9VNvnLne4rWZPKmIoRwzbe5XduSbAUn6QuidZvwSJqkVYUOfXjIPpj7/5aN2fRmw7Noo
9vwrU+Xoy/03eVv+IiFIwocRwjcECiCOhT/6IrjTzHhMWvqhkKXko9IZ8ne9o5jYxkluhsgn5wVm
yfHQ+kdVslrFlX1Eozb4z6rb+z/l5iKgMd6h1QY8FBIOR/n1L5FtvwnsxlIPQ4/b7j/SFE6Ntc1s
e4jbh3I04kDokaXy4xwDcvHMCtDfLk60bHi5/0NuV5fDpRlVDTHrsuD9XP8Qp2sYYEZ4rg5zE7iB
Fsp71WjyfQ+W5vjuUFwfhXMPy1kGHXsdCv9bvOxL7EBxvbUL2jZhqpmf1DowxxfKNNv5fD/eTQJG
RUlI/4DQZP7CGruOFzMznkZZ6vZmbA7bJjPDv6YWRylaP/U+1Evo2nYbnHW9jDb3I9+OSNlC+AkA
tUBJRLkZeaT5bNdI3LT70Gowb0NU5DnC8vcsaX655RWVGziuKPwoVgvQWbGQTCzmh6aRo6PZFbjJ
6eiHAkzINujTIeaVlcUxRdmZi5lTYXnad8ZHoxyCozzgdJj6tfqoK7G1kvBudqd4CuytIIDDdmcU
ev0CI+AqgY7p4Z73ZJ7DqqqOaSHHXowNxA5bszXV2BvAPwUQmBBEVbmLA01YpjqKATMfyhhQl66H
5Q4195ARuuZ3KXKT81ypwacRpdHuVFt+EnzoQNqnVArAeR5sbDrkz84Y2tIec01aba6EmJK+drN7
rUSvajp+I+kDKQWuWUCNFzlSQiPYaMeu3jd4NJyUZlLdug5rt6miwgsHKfrLzFRtK8+DdhkLn0sm
Og+btorxty3jeK90sr1R9ABHqjCMP2LDre8aw6g2zVwkR9T8kwc8CLECRSv5i9OW6s6pI8NLSY7H
MmxM18BcdQdkRDpgGjytrNybvCSejuPbBrOE4NpShgyhPwSECqneZ4GVb6BXpQ+vruFFWasbP+na
y4hm1EZuu/aBYVj43hQhwtNuQnxHDOCXB1BSK8gSj2Gzz4oJyGkV2fuwrmavN7W1e9RtdgBcylRA
o2ThKrAknCpw/MbS1OJjlclO3W+UJLb83WDUY7zT5sIvHm3VjLUffhDm88+5pv0nr7zsm4ICFhK7
S2P2QyEDRmuxv4xkkNM65yck6XgOg6LxcA9tLsaQVafGZKNL7Twf7uemN4PywJC6RMJfiosPCLjW
thkkR6dW2z7y6halcZTFzcI6yHiMzH8nqprFiZcnet2sKY3fHDcIAbG6xHgE1C+14vUjT0NdqoUi
+wdpQAusMyzw3b2VbOkzJStv9zYUnURmeDRxTBLKUiIk5DJjRtnkHIrGTA+0ENWPKGhY3owd78pp
fpMoOWRofHPRE/19etHXTxVMuCDLlu8cxiQKdnKGSJzdq+YZPsDXOlGT9453CEevmRkaxZGYh16H
S8YCsyV8eA8pRPmtjJq6lyKmdpBCrLKkEoHi+0tGW7xKZuggCqh4X8cX3E8W1TZ9TNnXtUF60IGJ
ZKBDi2p4yDCcSXZh19sV7cPMQpCXdlpQu7Ull/k3PH8HeZ/gEmme7UGXUZfFnwShWRiL8o46upu/
l1xKf3OlxKo1ng0wyzPX13irm4k57Q2gAXOzwXgqeRiHRDZ3ylgmoeug/F95fjuOE65Xsz9Kjw7s
5SdUSfTuEE/wFT2EuJl46D7IhoMVl8a4mcvKD/ZR61sZV/BMmbU1pMciocCwBd8hLA8Eckdc96+/
Sm9gPU/nJ3iQU83f13X9tW8N87Pmj5Zn6Z25iXsLPM/Ur/W9FjuawFwwqd+gpVJp6PoisMIt9rWv
jFRZgJCGrPyEYyNtq6RVj0qoDwch5rG7vyTeiIkgJzlaEwsf8Zbrh8UwOSqN2a4exsA2D0GEXkHe
lfa5jvUJkfEg2QC/W6MZv1bFf5y9SIAjtEpIAdhEvHJ5gQ96jnejNuYzDRxd3va9PavY8rRpwQxN
mcJfRe0P36pE0jBVLppU92z0yJ8DLI4RcIjh2XtVZTaNO6EX+qhXVV7v/Cy0rEtQBvZXY67V4KWI
MyltycSA+ZD3TkMNm/IsnCrs3HgVpesE2Cs/opPVxpt+ai37s1wpdr6p5KItP2p2OStf66HoswcL
27CEloo/JYWXp2CoM0RxnY6VKATjA+QBa1wrMHYYQJ0+09lDr8OTK7MEomOVzlhtlKDJ602H39C5
aeCu7ThHkpe+RKbOZW4+HJGhn+VtxLH5YYRK9yvB3O4fB4Ki7TZYYr8v0/EFmM28yrgxciPVLY6s
wgkHZ0bS+pw5So3OmPJzmvzoUYedc5iiWFupQG+WGeEoCikGUCLiSroIV4OD80cgjQhGGvG58Xud
4Sy+4D5tq93cGb9yJ3gn11I8InAMthKYd0ADS2U+h3lQM8K1PZddPT0b5Vx8a9WuPpsa81pHiPXd
30o3yRUNQGGUAE4c/xZuY9dbyUB4NAooDR+r0Jj2CKvFD/McFntAz/P+naE470kUmBtiiiPYMNeh
5sSvcsjB/kPFffuTXI+Ti31R+z0dxzXCxqs+0Z97FTgLXw01kVeBH8B217GSzK4UrpbNmVxZcAfT
9DY7Geog/dCkWC9dIJ7g4IdYc57BVw2dJyHG4+xrPFmfbYx/BXsPH5RDa9PJhgGF6Ec1dcpLO7XK
Gi57cX6LvCJUlkjeAg9JcXL9W+egoLFd9dq5KvTpew41528KC+15UvOfUlyXK70y8eh/vhr6R1BJ
KHQNSG70hhfJM08aMxtyfT4Dx+nPAz7Fl6E1q5UUfftQ4prCrhFeljCBxN76o9lRdCU+lUk5nIFW
JFgzTHL0qJRG+zRGE2bgHCkrC/nNgBQmDIlpHnEeXQeMpx50yKz2Z32YJxRESsXx+sQ29gjmBru8
Lsw1fd/b9MCbhDTHRYwUAdTlOuI45XMh5dTOVljJsldqKJ1HvhZl3pi10wc5wHSon5xk5c3e7Fhs
jkUBTVISY+plVpIUpOqhqCnnxpj7jZSYpsuV6nc7O2uq0G9EYhwitiojeEhyi03UQrtM8rRrz4aP
9JE79ZBwDJ07oquYYb2SHV6hEot1KbIf40o+IiPxxeuUIViZbRq0Zz+W/E2ncr57Ug067VunWW3t
qnhctq49TOH3vtX7wm2dTncQZVV9zRWVgvI5YBDWH6qu7auN3hkJph2q9MI56BTbrDW60+y02JaZ
ShQgqFbXiv5gYZ3OyIqBQLy1sr77S89NOfGQ4Ck+IoCqJjtZn6YSJeSuZmJiNePafrx9y7D4uZPg
ywigH4bP9TKCwzcaSlXLZwPvtn2GkKjbW37/yOxiWCmlb/cIyYwOOfo9aDYgCHMdqm56xZjo/p8L
q/+dV1z2/YETTJDrY9co5eLvd2Z8LvMgRNAwErozpLbreD6wvsEMBzQlU1X/PeI9tO1btRp3kxVM
a1Kvi+aBWDscYMI2FAAmSW6RcaxJ86O6cPSzgdLzpsx1VAPY9mejCCw0+Psp3uHtWYM1VtN5r5Xh
mmjJ7dulZcHE+VV1g0NOfOg/Ul7GVLqYMO0964E9nuqu00vPSdT5l23Wxgc9ryN/5XveLh3ODQYr
gEVRLoQPcR3RSbI4xd7dPPtVN29DzHCOQTfY22CM5pWsc5vs8KtC3lal7rZklHuvQwVGb+uBwm1K
8xNlK6MZeuj0kVOxRPZCxgznhy1hSXt//bz64/2ZE8QxTh8VUiCbg/JBvPI/XmlcF35gO355pmJO
YxCM1pB5PTrP87bWpLl8QPHN+gZDzJdB//rVvC/lQNU9pL6zYhNNepm49VzY2mMcDtaulGHju7Tz
LHUXV3kk71Nfrfvt/V+9XAfiR0Mtw64ULISAf17/aDVDgcCcYJRF1Ifxx7xLbGXTQB/7qwzDsnwa
gsF45+xEWLrSEITfx6Vc4M8XSWS2R6Pvzak6R0mf/kXNY2cbqW7LixPHXbNz/H768d6n5AwSAAx6
6bA5lmAiCw5sOo1+c677qriozSwfaILXL3Egdwg4amvyGcsLLk8I7IOchVQuSP6lYjTfs1eLDL/N
AJx7wA1cidpNYGuZfyxqnLBcE4XQL+ZcSt6gdvPLu58WgCEqBKg00vJYisHYRk53alCqczqMpr7t
9dKwPacrnfAyDoW8jVODH/LumILhBOyNUQ29lEVCE6bXmW8ZWIlNafE1GtUKTe7Wll1DabKPkS01
z/cDLtMJZ6SYwYgWLAXxzbW60U2ORVWazoISe0iZvu9qByhllzZrd4HbPcJFADgUmYSewQ2ur/Qd
tUErZDwPpaJtK10vvGJy5H2QB3/PdCVXbnJvPRklDNEA2Qna7/WWFPiOQYObfs4RvQy9Gkp8txlC
vf1hlNF7BTdxRRflhgBiiwkbTpzX0XpninQb4PU+Hedha6nZywCzbNMjqfeQ9J2+MsZ8VW/7M0sS
D04TBQ5zU0G7WVRONuXCAOS02hfKEEIj5laTPbad7bQu6KsUGpUalfuxxFHSDfJce4WhBRHA5tb8
3YUy2uuoUIDTGpqxeLKVxH6ppLpRXR/R009y40i5l2fSyLwZVqPtYRedboMYeU9w0lK3DXL44jSY
6jz0pgBNPS+0yuzL/cW5PN5fH1J0ygV4AvbfIsNR0uHZ2lf1fuik+jFo4hD4slztGIDlzISw3RlN
OrtKrqd7y/GnlaP2OjxqMkIXEsVsWmsMYEjs1980V9JWtZk/7abRTA6+mqmnSRrirUavpd0MklSi
wRblYCuM8nuQyGsq4QvQ278/ANAIZA1SPfTHxRK2jMoJEvB+O63BTjVXISvHyiw/hyB+N9ggz5dR
tY0PrZr1x1ppgm0FynMTm1K5cihfJ+J/fwjmO/TBBIWOX3P9JrIq7CRntmWswn0wADSskI4MEM7t
qqY7+RCln6rOCnawOvT9/TUg/ur/W+ikCtHcpPwQPFuhobZ4BzPu2wAtQnWfWGbwOfFn/6Ghfl/5
1NfJ4jUKg0AON/r2NH+W3cU0Kma502dtb+tcyjGqVJ6VSa03Tuyv9Smu0+B/oRjAU5QzJ+aqdf0u
fYBUhRXq2j6yOvVDJLUcXrUyfveD0d7Ns79WUN08Gh17LhqoXTFcQ2Nr8QJtqW+dmgbUPsp7CDAy
dBf8R6XdQMvAu/+tFlmJZ0Plk8OS8oCvBcN+sWOMgFMcg0B1Xxtt+zR3nb9RJNt2YZgqe7mNfyVZ
WB65H49f8D2c3cAI7YtsR8lnM8doiequ2bMOAUZohb2ZKLdOk4nduWrF0WMUZtLzbCYglwZUnGvY
hfs+sDPYz8JbEhmDbW521cf7z7QYEf/3TEIZg0QkLsWLZ1KMZqLH3Kn7Cp3UT5zOMRIB1nzQEq2m
+wx4Wtbz/qD2teSF6Wwd0tysmcFK9dbWJrQMbERV7/+mmyXEaxbgRSZa4g6wfM1yGSpaz3hpb2uJ
8QHh5Y/t1EyHOkfRtSjm3/ejLTe/+KjUBxxqdER5CYvNX5jzyORU0/awcZzPiYN+GWuARrXcyPty
1hW3gjT2PS5Jje+OzNyJAhAhOnrAy2tyElKfwSfR9iVb8xQqYGViLfRdyyqnT7IWSeewmdWjLzVr
A6jbZ4brQCMEiiP5jmnH9SbVDL+mRzoFh5Q28UZpu36nxTj4FXrKxdKui22aZtj1dtqaJvPtt6W2
5nGFirbBpWLxtvvSyGuAbclhdqA1lYVVbAtDCy+JTX2GJtcaTWgRj0masE0QdQvXCLLfIl466ojN
BCXEIK2ENr8bEomaLONiZzvoHY8zKqd0VvvD/U97G5aGFsQ1znUWFSTA6xdcWxGiymatHDJfkzB/
xKgLz/RfejWMu2gO1mBfi6OcpxSdbpuPasBXpVt4HQ6OQxfoKEofcCGrN41jdduk6LUXLY/CH4bk
tIdktM0Nb1p2M772Slm/WE6v4ZGKs//1Kec/rsObeEN1ExoNh5Tz/NQBUnTbSBr2VRl/iLJW3qZR
8h32ora7/5avb/B0e2gSgG2hMuUEIDsv4ga5HDlNoCuHtPKjFxtXSE9PhuAJyTN1P2tUd0x9s5Xa
9M2gtEbBXAmXn2V2UiOE8GwnUw9jbWg7KTNtlBhImHoTQr7nIrepWmXNYPSND4ziDNuF+ykkiBsN
LKC+5pzp6iEEVbbHldB3Y0Wp9lqMHIXJtcpz/K45+EVhbCDmqL/vv+jb5UxjXdG4GkMJQ6FqcUgM
SL2q0WwZB7Sfx23aGZmnWkO8t0Mjdmc5fJ9VoPiw/EhogxT+dA9v0OtTpGrJUCXmIWZy4ZmFbT+G
YDhgeVboTa4c6289HOJFnOp4BYqL+PXqRfYil+a+Mw8Ja/iAnXP9qA4CNDnow9eMjbNS8i0IB/8+
Hcw+uBVkXhrei91aFfOIFEpkHWZIBW4Va/NDOQzZJ7XwRU9Y0fZ1aOZ7NdUxdgMruZ84A92YO+u+
z9r5IfbV/rmJMVXnjlA8aWWePbUWFJFSUUIPKFAGCkWmJBr8YMjeV0qKT8PNjCsZ/wabscQ30lzt
tcKPcW5WhuzJ6DLD0xT0eKu6W5O7uU0rpG1hXiKjdUCVrl5/mLn3lbyxevNQFXZ8cFQIMQoolKeh
MUEewIj1ijSyd1GFWOP99b4oKl8fEg4bRxRAR+FQex3ZbDghQxsAD8YpxrfZ4Qe4lVahuZMryuf7
sd5YfvqfsRZ7q0SsFbfx1jpYgYJTuAVLfbI682RCIfBqvbcO9+MtrGFYfoKZDhQMZBj7i1bF9cNF
c9mZPpP3A0dT9yyV/VOudMlGbcL281A74a/Kic9qVxrHHtEQF2W2cUehIvinUrW5/2NuXjR4czDg
1O2cligSLPae1WMILcOpPoyWZHoIOxsnaJqX0Gm0T++NRJErlGOBYeNHt1TgBXmmWxLVLeU58gZS
PEvbobTUY5So5jsTCoMzQkCt4OUy+lk+VGe3c1HljnJUzSo75234U7LLX1E6Zs9KJk/b9z2YGNNR
wgoSIt3SG20F/H0qK0g1Hc6RqXt148QPTo5ZY9pna0Ziy6OPUFwSOPIECIwp4eK87eupxmKGhRHJ
zeSWU2uKNTF7Wesr23DS/qoz3Vq5oCy3x2tMbkLCPBBCmLxYIcYUM5HUG+MYor+/U5tC2eApmnuR
WUfbdqbLdv91LpOOiCeYTPREAACRLK93R5Mi8Z9zKzkCJ682nVJqnjyCHdxMtEn/7iXU6OUxc2a4
eT1b9X5w8Zf/0Q1A60AEJzZYZ46A5YhZ9nOr60fDAENZyd+1spQ3nV/jinU/zFvfka4Dlw7Iffyz
SDlFVhqdYw/GEaM2aWdO0xdNgrkTW8hSo6kSXKrAqlZOvbe+I3MPmj2oQN1SZ0yUb8s2icxjrNnB
GfH4/mNsOgkpfCo8NRvkv+4/4zKziFf5R7xlH0LPS9VM6CQdi7H4ItdD/4BK4fRPH1n2GtrhrVBc
M3g4kcFYNtdLhp4SRLt6gMdS0alK2yJ7tDioNoKMsZLF3nqLUNXBiYFWFAou16Fiech9GwjA0fb7
JHZ9M7C9KkoT6gbErdzezPOVcveth+Osh2xHo0qIo11HzIJG11I5NI+YQdR7Eo106VTfOCbgUt8d
Cj0nMXexSdIKt+LrUNOkdUZch9ZRibJfaapNj3KMdVbpl+PKa7x9KGYCoq5gEMd16ZXX8scQrusH
uymszjoyPQg/QJPXsCoZhDBj9T5IBXdciLPMdsAUik4nN+7rh0q6uJj8QLOOmtqdzFS4JdtDC0DN
BqxmQcvXQnP+cn/t364S5jpQJKHBCBzH0m9n6mZMCe3ZP7ZBrbomdNaTXCuC/N/oe8Cb75NZe31G
IUJDAw5yA4Zni3Mh8/txbKgQTpyl5mbK6+DJ0hNtpS30qppznR0dMTuidGZ6SstmEUZTgtSY9DHA
KdDJ9laaNl4zp/1zJE2TO8RZ/1hWjAys2A+fKz2KPUrUIfRQL4+2MX+4TdOrB4g4HbNLtbdWsuor
Vu/m91E7Mq9EjefGIEbvR5S5UkU6xmYfuA0AgV/YP/UPdTd8TQuEj6TU1HaQqrWN1paWZ2S5szeM
vNlMfqie+mFsD/mY6Ac1bjQhK/NUjTOI0CoNENe3NY/ZZP3NwK3Qw0SPxJ0ioidJZrA1jdj8lcSD
eUEsK9mWuj5cJH2wjvmYjYe+bJyNUQOiHmIrWDkv39hKDOsBIouOEtt2sWkLM2so1DvpCFJ0PKUh
YolTnBunllviygt+O5RAuTMUYPS1OJqLpG50o5iko8EB/Qj/HLlpsDynoM/rlVA3J6QpUA8MKZkI
AAx3FkstRegtQQMlOll9E26iWFKPTtjIrhU20lGzofHpOvpR97ftzfMRFFASwzYCCquh61QBL5A0
oo3xCeWxZh91RrPX7Kjf53q8dhq/FYqWp9AKZqhHS/s6lCXBdwlNPz5JbYERzWiOl0EdW29ssnyF
Gn6TjHiqP0MtTscu7Y3JGO0YVTO7c+tQybdTqIUb3v9fQcAA8/5LXOAkSUYini0QVxwj1IuLBelM
0GWtCj3AvisML5eKYhMkYblVxxmLHysPHgYDlIeRW9ZukrQO0L80gxtGPkGNlfyDg9bO5ynoS3Rg
uJgUZRq8t6TlF1pY3wE7YXXxEa5fvm/lpRJrqK+Q/rMPcWe8jKoSfE+JuXP0tHiffuG/b4RpBfBI
hqosMO06HgYvwYAUfoLBSp/v4nyuH+O8Q6MktyQX/YJKcgc1rLyZ0i13R72JzyZOcCsF4IIs+voz
IOcA0oKqAt5vifJT7UrO80ZOTo42I9woyejjjuU464+zmkSYLqW189Ns+qil45PNfzeqz4DFgXtf
vTdnCZjhqxA43W8oJoslCZwendfSTk6dDN5wDpC3gryf7Qx290qoZeOO1cigmTICSge3zyXKom6L
Pi6w4TuVSao+BllquQaw822oWMNl9CvTs3FDeArNUD77AT5f93fDG5vvlYxlAMN7tbi+/vQjgoJF
i4TYKVf6cWc3cngqYrnZllMxfTIYaq7Ee/Mj0yDiSABpLlTsFwGH2Z/LrE9PvTlqLPBkALsyt5U7
OGbION4JDW+GAxB4c9qpXjEim8OmXLM/fOu1g4MWMw5KIGNZkvtl7fRoEaYna7TGTyMgsF2Aa9pJ
T7uv/J/hRZOc1DOnJvLMFmOelePjjfQqqkqwC1yYue+Iz/JHfdnOVTD55Zye9C71aRo19mNjltEJ
8MSaMd/tF2YJc/OnUwqKlj7Kdaiyh7jfj052kqpwcovBGmgPO9JPtDo/q12UrKk137SPBP4ckDW4
RIoxOJuL7AXZDNSs4jSnsbBsT44RWWwQEYayFBaulOcIqGSwAOXOSbe9pnV7pGnsj4wfjRer19dm
sjcLjtKDfiRLTsjkAVxevOoqb810ksbxkFhp67gVEJFDylDdY6mVaIPM2WPEezhOZa9/Z8xf7aNI
+vt9u4xWqOhTognB64CvpF5/A7uOjWIoIIx1mjOCCe9T17CK8IwUx3gerWqtPb6sTmiNc3jQIeDw
4Fq2LBQwMqbYyg3l5Oi5sdFBv280te5cfIlUtDjU1EuC3FzJ36Lk+aO6BaIiJB8BgVJ9cZAs5ZD0
ym8LgO/Sgz0V2ikfrfBJauUeif+OsWzbG4exwKQjy/O1Bv2bkYUOhuAJo/S3SNfjGNAemmDLKYkh
n4rAsfc4BDbHvkA6ukYm0W1lJeRig3Pf/Q+76MfwzAgy0cCjiycy6LLZHaMnEvZMcy4NuKhN0iv+
Lh7qd84oRRQ2FThArqNcE5ey7kZjNa2Tz9llHJXuEMqt5gbtGF7qRp69RJml4/2nWmSn13j0KzSu
hwIAuyxuM/A+Q2BM2SW1rXhjGnVwqMcWG/BZXRv3vhEKNTJ6InD5AOItMUbwz6M+S+3swi2X71QW
vmW52YBeqVPF9toFUVSt10vUuYq22IcApGepyfCsZBCiWV5Uw4HtBjNljF98opDXnjihq8+lXjsX
BMU0FydnZaX+XORj8XJFX4HDhcQErmmRHgcMW5I0tLJLUetZsMkQrPLgaWqfak0/61KGHOb9r7lM
yP9GFEAOerOinbG4q0wtj2xNvGMjmKdzYkwXfKac33knVacO/7yPtkKVW8bOS+tYvuwFBp0OhHBz
fly5xp1c4JvJTOL5uaJzH0TvhCPiOhd2YdM0WB7nl2Q2JCa/dWp6fdXo8K8TAG1tzNfI1GCvDlbm
SX7aBq4CxfQCpLjZGqGOuLRGlzAobfNrVyAyaSEOoG38bFK2Ky/ureWi0Gdi17EZ+GjXP7UdFMbm
kpxf+h4DywQiLcr/gelZvi4/RBKVSgs+7kdlN/qXpoi1bWD3dr/y+Ra5/PV9iSsmquyi5SUvCqZU
VMt2bOYX/LJmEBGD0TM8N8u9UfWJ68et5Fpq8s558r9RYXFbQkqLq9JilfpSZvV2xlcKEs16BLj6
LR/VApDLNG97kKReoYf/FJVsf5nrfl7Zp28lBY7K/w2+OLIHvxpRl2jyS8kg77FFwG8DNc88RWr5
/f4nfmszUn6pbA4IYkiWXH9hu5T8sCin/DJVfv4DQHKytZJuoAfEQe1m3IR29wPeHlWIAIC0Y6aF
xMfNtKI247Kj8ZNf6qgqP9QhNmd+ZHb7YWqf0CmPEDO1x889X3olp7+1jMC6MNOTuVwxobl+Ulkb
pkaOnfwiYS2zj+Qq2hgDJFkls8KzbKGUPwegQu4/7ZtBASBbCDMyy16SV1FAZgYyBcUljLr5U2xa
5YMW4ENo1Zmx8/Wg/hiV5po28hI2+rp2uV8ImUTAYZyb149apLIfJGPJ8glT/eeEDv+Bk2vaNlXc
PDeK8RtXVfPRbqSXCgr7BeOOmiayqa2xp996enQ9IChQGIkZ3PXv8EclRsalyi9Z6ig7fTK7X3Lo
MJke0ujH6Bj+w9R1w8p3fv2QizNOtKSActIkQol48aEBJdjJNNHmV2vk2/FTlz5VnQGv347HL9ok
y60XVPL8M9NTYwfwKNxbkTPxSYri6PtFuWPYGz7w4db6PG+8DrSqaf9y0HMTWRbipclgtTOz8MIs
B4Glzp42llFrW6tGFXFSbH8/Temwf+cKFIcM5SjbDaTIzfDTl8ogS3DguTR9GGB0BaTalbsCkwaK
geyxHzrkY4zaXPkKN89KWMpu/gB5RM2/+AhloEsGhPDwkraK8jvFQfoIXCU5pfnwLRJJTRuntVp0
ERMYAuRfuicsNkYrSFVcL7dybBJtSKv8Q4m1S7SvfXuwUxdUbWEUHuM8q32S/bZLd47aTub7WlYE
F71dFEbAPcHUXbqtx3OY0bCyug9FNRdn7nFf6XDBXhobxUXbZFw5FBd5Gygkl0uGQOA+BBdMW7Qn
u7I3jUI3WpjM7b7u4EcORoLcOwY3B7CL2tP9VeTw6v7YU4QDig8QU/BwKPSdxWlYF5aeO9qgP8vY
pXmjyg0mixEBMFFoo1Ccxu0g1ziuh2n+kBSD9Ol++MWh8V94lhQ3eXFMLVYTGAK43FqkPzfaHG+d
fuyPUlbLwCEnZxOP6mdjsE0PCne9uR9Y/MW3z/1/gRfPrTWB1oZBqT/bcVJsGqSvPsaqan++H2W5
cP99u3Bi2CiINy7bjwEmD3pVNvpz7CTSt7qHyihx09xNthUciip1zlmt9SuPdruC+KToHtGhQPwI
lO31bqmdJgnkYNaf57YYdtjFmRuzBdGMBZrhZo6/hvlYnkqvH/FV1xsdDXbqUkMmjawoN2dTf676
svNyxaw83M+QodeKaQNdKNiZcR3vUkQ9Phco2npqKNcfK3RbVlpwi+pK/JBXZwaNilLYJoiP/kfv
KWnsSUmi2HgOzSDfGl0VndQGHvdcFGsKLW+8ZIyz4K/AegI6vhS3MoO0Ag02GM9j3z1VVq+ctMAw
fqR9AlLKGqs1su8bK4nBD21Ubq0gXpe4hVxtHH+uO+N5glV9yLPO+c0BIG0GhDm2vj452ADqa9yJ
N3anhgQN9Efh8Ubuu36fmNZpcaJ25jP2eQBKnbg9OmMH4aho9cvsw6dIiuJZl8dpzc9xedaLT0m3
njJSNJUE2u46tD9g/dXlivFcTlBgU7NihKujqe6DmNxNvoxxZRJEW8PCbohRebcrwAC5IdK0H/w2
NrdhXsqHJqjXgOvX3wHcCAc9pZeArHPD42Jy/buUOAlDejXmL0GUcM40O1P17EdyXTkbX9MA/PZ5
G/dfs64IjPeJ9b8GJyysaHBP0EyW8LVw0Oiu4l72ayytaJfgwnDiJYabxLTW6M/X58K/oZhTQD7F
U9ECM3f9nHpMxWJro/1rAqa2Ty2l3g1qOh0cs0N6QbJg9juJLH+xcQBzY3xL33Xq0hIlOHA10WwD
WwJD6jq+kSpjR3s7/qcYIYwcHNQV5aemCnvzJalCZfBdCdWAeSV1LhoKIizNRZTp6Npy6iMifR1W
jap8avVK/WduMgmGnBOayRYhKrM6Wmld9s0GAJHcfdKgG9pPwEDl+HFqsrBxddUH8o6AhL9tfW7Q
K2XXdb7hFwlfY1S6aXcz4UMf6vqHUXEB2TMj+R9QktBr9CRRdrGft/3GaLLqm52X/RoF/zqb0seG
+w55lG6+wF3fgCVtCfW+3jLC37Q7Gpyyx+ELboSjq2RZ+Os95+R/oUQhIixvKGYXiTtsOzYcTva/
IetF2kPsdGDdoDfZ6WdFja2nqQ+xIGSvWcbKF1++V1Y6IHpIEjToEOFY6gzQ28ZryhnjwE16qztH
dq7tJ1T9NTeyTOmA5EC+pvR+816B9aIFRN8D60cy6+JT9j5uUJkTYhsrWYzZpaA1vDIgq3dyEezv
v9jrDM6LRYxGpG56HUz92FTXy0Yih1lSW9WBGxumfyjyjLl+WgzuVCrRh2G29A9IpiVuaM3Z4X7o
m8cEYivacixaoYSxDF3PPX1CdCFxGtft6TFwJn+bcWf5oFYMAd8ZS8DzHYhcsKdA4vwPdefRXLex
4Puv4vIeHuTwau5dADiBUaRIShQ3KIqSgEZqAA00wqd/v2P7zrUoP3P8qmYxG1WxqEMcpA7/+Jr4
VsKYELW0Gac5ZeUTcYedH6MWmy6bTUXqjSX6D2dG7hFoKcYo4D7+fTU2VlYJaL5VcwFhjMwQlVHV
xKqsoyiemaTeONoPt5DdD9wOrVMMTSRMvjqaubn5ltu1X8Rm7pozRyMtNB68InPhP2qvOol5cSVE
3iqvnNUNH//62r6imXiGuLK/JTeAFsLpvno5Z5Db2tFOVsSwILZJmLBTrmk3N2F9LpeIXq9B5iWl
3eYQfilCQv7jaozMx3FU49/r/OK7nHp+T9n+UIynJuRX36VgtbwF0RwU8RQ44jDZ9Xgxyk5zy4OW
RqLtrSiGH64+7CJoFsVtGLcYH169QLae8gVgErNCO4/qPUzqtCdcyojdus7OikpOt7nvzKnHIuSN
F+j1UoN841MxD28vpw0+epqi/7CapdYkGMJGc+jFKZtPa9O9p3zZeZCtCXsc2OtZRdz8GwPGrzFA
/94YwTSx5mK1R4wo8Ci6vVczoM4Ek5B0zCJ2WcOrO7PHR54OS7O2CT+7945fLPK41Iv9yR8bces0
9tQ++7WlLxV5jHPsyWp98MxWWPESNGt3KcrWfUS0511ZgVpuhqnAtC5ybzYOCsPl8sRoOF+OJpbj
ZGTxNtwEdl5Nv20O/uNl+T/5V3nz2zmof/4nP78AbA4iL8ZXP/7zSrwMUslv43+ePvZf/+37D/3z
nf46jNPw9aer5079tJ/aL8+jkO3rz3z3JzjS798kfR6fv/th145iXG+nr0S8fVVTPf56OL7z6X/+
d3/509df/8r92n39x88vcmrH01/L+Vo///6rsy//+Jml8h9e7tPf//2X188Nn3sSzefnz/PXHz7y
9VmN//jZcX459a6xuD0tvAEEuPfz19NvbO8X7PKMdicF4mljyWvQymEs/vGzYXm/sNKFJ0S6xWoR
ffPPPyk5/fo72/7FZdYBWcDqyRTLBvhfJ//dDfv3DfypnZobKdpR/eNngEUe+X8/nKdhF2E4FAvI
CHAbLSnfvxJ92IZrpGcztqTvTcdVTtnY3lErpVV2tWxbaZDxK0rrqsyUv+8tR14waQz3SyujWGUk
IQIjW9hmSpk0mSAGOVpMol26yUvbsVumRJjW+zUIP8KJXgTKXg6qE7j5Qi+GQJqaOAx7EBJj2C7a
ItfHucPqPEXei9u6Mg06dR/IOdxP0/LBNOcgGTKzMG4pAJaKEatfdNy5a/vimFN9toIaHAd/6hK3
2Nqzkq9/7Pgvd50b5nSmsO69sKXhH+wMJ26bSZv6TU/GlJ3PcQ3tm0q3e3St8fPkFReO39xyS81Y
T+EQ12GVxcS2NcfQzfQFB72ZSmsfre0tg8p175Ql0ZrFdEFTSQn9uVZtf8CLn7EEW8y1jamyyKtY
SdzdrlzMM2luajwfzMq/FJPlPfd6xpcFApcspnvX9kg/57WaD6OX20k+4zBtWQzvi5ryraC0aLX2
pmA/WGu7H+ZApbOjdWzYQuyXTb804TjfdrTxvetXmpvMpoyufXf207Dapp0ZsvGrVPbAW7EmfteV
HVMR5XOGLLKkLtQNSWAdbRHOckaliHpn9ULRfq7lhWF4fjIR+5hYDt00pTFOad/m1r0Os1bGHZu1
F9pqt/0slPW4Ndq9WP3CeUKPZRzoXWqOBdfvLBwnilQmuhJ2Pga9Iu7GtktHN/MBXl07NQPvchrn
Li6qZlviORv2lVWIPjbneT12Eb7ueCwhX5MqAqX2Or3dz+K0p6YQ5XwtA++2CQvjGHSDoKxr8nZd
0VUXIcRGbI6ei/h84hr69qIST9XBiwwX+RiS53+swrVJtm6xz1ymiXuCYZd9gwmHNEZNQEhTyfMi
t4cLcB+LmvFGxj1nfR0KzPsCzo82lm6kXWmxKmM/FYSokYBjXPhlZLHZydXsU6TlWYdsqOXzOs/6
sEJuHoioohzd3mb/iMbF1IlTjgEap8FN6ijLL51h3M5Q1s0812F1IdXqRWzPN1JIdBE7hnZeCm18
ttboELRrhqdTzcaHqKZIWY7RcsgmGT2z9u4fDLdw73hwNp4USs2UB63rWtLbL0qaLFxH9QLYZZyb
Za7fQ6YZiTeIjy12nIPXehM936FKzGJBgbXp4nLurSVRWePsO2OzdgCQw550A2NHj7Q1xqapCtYv
ThF8Q1DdH6KIqP2gXG/zJs9ju23FbestB70Y75jHEHA18qgMr7leBv+cTJPhkkn9iO6svQs2uzvw
GFwDFdzBTz1Le1Cx6Ifj7BP3OrTd6YLpp9WOjKtN5u9d7X7evNyLp9KlVaAnKCiJnOrOMqJAxg5d
5+FgPQaL63/AZ060eGtOR3twjzponqvMNvd2K63rBf9AUhrbizMY+jOlEO+qLLqXUh66Fb4RX28a
Zvm7YtseSHQ4ZKq6bab1ebbzx1UHD1mDjbo1mn04tl4cSGo7fLWjsvPg+cM3Vvz5hTS9R6vWL4HN
irvt52y31DmdG/270NyKJ4EgL5Yber+NUsGvmd+9j4rgWsmGxKXF+CiFtd+UeYqxLVLliwsE6md+
YTwaeg5ubNdYd7SlfyQBIvHJtOgcVSSyK24KUA6nC4w9FUjnxtR2exZPl8A1B620iken2xsiL3c9
ebaVCoKkV51754+2OtQl9FAcWJu4X3rP+9YRlLEHxbhz3EzGs79ehDXXr5izFvokus5Hl8qiFrNV
sHkbrsTZ27nW4sct7Olum8Jd2HxxnYqy+V4MCWPGVbhOMs7Q1hFsIe1zHMvXUV4EMRa/LNY0heMg
9i4DY9nicatfymj5Kjbj4Bn2GvtuQbZXfy7K8qRCxc7CvvslH8tzAJ/7ULdH3xycuMCBLMLsypH9
kBbIruJxCL5mmU8MWuvfFvN8DyF3gSNBxoG27UdKoNp0EuU7gtHVcSksOwkK+3Y+lQpE800NGvKt
ygsrhmLw98UYVbEcjOsSImdf+lWeBPyB/dY3S+I7xMiKyIzzbbR2o7t1yJ+Ejnvdmqm9BRflonUy
FNuD2QTEMcIGM9u2DZPWqO4KPLLJ6mxPk7L0LivD+mtYq/p9ZHDTnIHPJjZV7uyixvFg2U3/Eg7Q
1GJY3DjD4/NlU3pLJWd6iGyDbKTACIM013NRXsxBP0a3U+DzgG/baCaFO0bzHrF5di3XbQE01MKj
t7Oe68+kSYo7TPJapAOFXVMSkjo+H6dVlvs+8G+nIpM7YyKaOR9RQUxRT2HZZrbndq2yJFK93jW6
TIRrV5fNKILY3TIjrVBOJ77Xt3tutnddhv3BRn19MFoKByy7r3CaDcHOImj8uTdRBqXl6Jg7cxhW
xmjVY3Pz185ezlFDBUaqBeq5+8ZnGjwXMic/xW7I5yljf5mM7mYphR3ramM73XfJPFvUubTOtCOp
/JijnBCTfPamYse2P0XjnDKzkKBafTJ7JeJCmzmqHPfjUk7jGRfmxlReEvRTGklzSgqv382i2mVT
fk3vXBrV5cC4zQyQdAvWSldYF2a9fu70SmlDNKbZYt52JUY2ttw3liVoJTSZWWnAnJNNg9oOvYhl
VjXfQnO1kkCKioTTdkm5hWbFmBwtKQkKCwxX/VzCl8RTRq6AK+ld6pdduQyC3Cv7fmhP76bvGIwq
st6zefi8yqV850tFw0TkPErZMHLixUlsr80Tw8H/vUr/QfTrVVFn4zHqHRnLIKdb0BgikOSm22U1
T6lbUX02V+uWZt6qz6pQOMdG0LKWmF62ppWbz1eVkRcXVjhXaOaH6qDXld+q9hNutWxLgtk3zDiT
dJh1NP5cShLDrt2hrlNCw8sPc99sF1pH4x142lNA+8m+b0Pjkvz2b31T7fuer2LySBrNrM9YhvlP
paLJJSrdUdF0O6uDLKK9NciDCjYeozB1KbqpEA/t6xmBw5D3RSJWMFnDf/TcRu3MfC3vm4YXfpBm
xiOAjRvdEpMgTRifJ0IjztemJ1rXD1SX9JDiz305pCOAMIubsdoxsXXtuvMLm+rZWAubalFi6eeE
HomGCyDlKTYg537sSIg3mp09L1XFdEAWaH9r9aymm9ipG2YbWnG24UKOi+Onzmotg44FTXJrUtEh
12+xU0kCkualaNa9nU+POab/aWdQ8UZtKCUszVVotJWONQRJfhaI1bw1S8swk8b16ahtzE3UN0a+
OtaTcszlrAfPVKASYm3kh6JUpZk4Y1MVyFMJAfcZYNfga9fmMwWFTkGNznlUB/N46Cs1f5FjHmgj
9e26jNzYjNrlozn4+bfFytHuxwtJ0lSCFbrs4xpYRpw7U4bHaJhs1Z2rzGdJaFBvTTadWfSfuzGc
Zjr5KFE9bmIriNiUxiYeOha3550/LUllMJ6xw+8LccxKR9EpgWJsyOo1nsjSni7UoDNv1wJKZk8+
B7gQJskQeVzPWg/Xs9tUpDbCStwr0anUZRu5U+7cThfrqsVyPonaitfBCYejXRiePMupteSMJ1cw
7cvWoKeWQzyHwVr1OmnWqc9jv/er+dLa6M9hjUxF37VH0gk7E7KP9JljZs19VHne56hscpPZzwq7
tNv8cto5a0+vQr2tqp1icrfQuJEPvtk3pS7z4kzrkqdsXrqQuato1RNFer6XSj8UBuX0nUX0+yQ6
+3GmBi04bwffZzxqbVgeuEe3UqTaEaJ9zJdhMd5XxbDNSbMgU3vfCr+PPgIwMGA7wSrMvYm7ZTzw
jpkjLeLTPNX4RSUhZyVTGyoJOxdG2uqhNw6tlG3LEmDM/avAaoRzvlgUX+5yYinr1P41lrlm5Bi+
OHqcmX0KYw6YmBbvsnKyjXkvi/IP7thaz2PI8BvLNhseQlGvTcrU0MxHZMvvzRHdfLqtgcByhG7l
SE/fZn0JHR2qAySaqfMEUQVblph48vViwz9xbYxMggdeMX8+l1ROxOYSGuXBLYZQfzDUaHZpWS5L
ewNQ0zHZkjNsxk4pWBKMnQoS11CgvWiDdpPOHmUT+u+FWdEdXhNfMZ7mnEEJrPrFqb9FL1VKxScl
ZuVKqaFz2t7Z9nQWbo55E/Qm7W3moJN6xpAe05dOZeho2v2naM6sm2hx3U9ZUTywb+L5tCazj42i
zQo8zlWRTFbUPM7aL99ZdE4ViTkaNUusAQqD+iCq1wsatp6jGr1zapJnFKsuGKNjz1r8Izu+0UiH
fgnUeYd010wLSu8v+qX149xWPZGoy2gnfm9lMqmyYYzOdRS2ddr5mgSyJX8e8WdeCUn+AQ29UTKF
J+uNnnY1N6DNpytYBix1lCgRqpMUYdmV500wLTV7Wat+N+TltxWNVRrksor2a4eJY4Y72fW9u8Ra
26WMQTOmZ8N1/wdxq+5rezcOX7+OAFf/G9CqU4T0f/wLEPoBrbp/pgypFc/foVWnj/yGVrnmL2w2
IAmh6oisRXX7X2hV9ItDOiJyYISlJwU7vPW/0CrzF1IpWNayr0NzfoKm+IP/gqss6xfgH4AqTA2n
tjVYtn99u/8GXHXCov8NVmH2x4aMLhGACTQNtucVcK+J18h5xst4yrOSlUzWgIXQzfEWx/M9HXE6
DhYrH2gO6RBsz2vDzxqRFExYdMl2viPNnS716YUhV36kaOgty82P54TC7UQKw0a4xJm9Qocre8Az
Jym9NpeipkpkCtONSrW/55v89YzgnIlrIQwJuO+V7qBQ4BQwL5zRati3nuqZSyJbFO+qcMPZgper
Sf/wZP1+7/4ILf5wDZEawy6QYgCMScvTqyNWtqvCfiBfmtZ7oi1qIZa0cEqa30SZL28A+28d7NVF
7M11m1dHVXFv0Sp4qG3pPLCSMgWisvyt6oYf7hiRlydtNZIynBw8J99DpsVomu3ksStwut64LTuq
2PLZe0v8+yenZOM3I74cwyuswen3f+AqrGZlm11MVRx2a3lRCQftWhVsiQIW/g3H/w7G/+Ot+rMT
QpACR4/sH0j49aFE7Uxw0XCWY2edeZxMwgv9lrryz46CJg3hAfQlj/qrl7emV7legUWZ5VzrUE20
2VuZV74hB/9VJvzdGMHdga5EZAPbg43r1d2xDRoLTLOqY3bhrKEGRcFvyEXsCsoDPI3WJthGra46
7fXP+WCU62U1gbYelr4ryrjZmmG4x967AaaoiP1ntkwZwJ5u66u1tZDsW2NGhqaWyM6TcRl97wBd
CdBNsBPa4CwwpRGDgObfZiWcLB3pq6sTj/oUKB0o+XhrHbElrdeo91FpUtsoxLaFKb3wwaccX9hb
no7TGb++IjyoJjcY2xXM4/dPEqNBTmOsW1EyUgFReityE+Cv+hY6onrva3y79ThZe7WYgHueIaI3
PMN/cucdLMoYwwlmOj1g33+BUWkiLdBcxotJ75E9D6Te0Ff2xlP8Jy/MKWTn16wP8hJeD3H5thma
Kp+KnN1pTWxNwzDiIZ2aRL+9/PXY9r3EgfmBIY3YK9oMGFNJUHk13JS+NwrPw4HqVkP7JVg0i9/W
cwBw/MERd62X2d7faqX5/ZC8nTDkp/KG1+oto1uEFCGHtBBMsQ1Y9F6IcH1jmnh9p4hkIbMUFz+y
EcR+5qs7JYhlEY6Vnd5Rw8Lu5Am1YHOfdZj+9RX88UCkDzArnCYkWDH31ZAzVL6ShVE2MfxmQQSH
Z8WBq95KZvmzo/y2YAiR2+A2/P7Bk0vbF3QlwzFFixNPU1emTsiq/G+fyyn7lBvDUbD+vBrYmtli
m2LDZK2z31xI6aPP0LVx89dHOV36P77Fp2zK03TjIVVjJfbaZFNGgm2kCNo4Ult3K5AMpUg01i9W
88We4Gba4q0WZMCK18dkzYYpl6nudFj/tUSqXXwoZV/ht24GEtUUlnugq6Yl0zxE7dKehVPkf3S1
zrLUznqQSUaasQW3s+G+mm5yY8us7fpYMH1NO2J4VZj2xAwZCNz6qdkJ10GLiDhoZMM3NetnFVlw
fFZjD01SyaH6tvVz7abaH2k4DaWL6JWAynKJI2dUQ+qbbV6fexV9tKnTlXqOLeIrYclL23hHjUnb
JS2KnBGg1JnvPPZTT7niBu1RgdsnuCEbmnhBrX0c7NZ3YjkOzUzMw5ANu3ru1dfV6uYtMWbbX5Ns
nuWAzCdw6iSy9Czi5dR8SJCKhTi1y+risQ57HzQpoko2ccO+kzQJW8O0U2HRLGyGLLnGqz3n9CQO
jlWdb1M+RwlIsx881Yvlk2Clw87cN3rx+oTchGI/iWwwr8LNDT67HUDQQ2ROYRCX4+zmDgBZG0iZ
0MxaunWKT3fazmk8kXBSnimDjzbayoJvyOaeea8VHZiW5XWHAo5Bxnm9zPcbExEVo40/A7jqdc7q
WM1tqFJ7CkMjxf2ONl8iJA+OuXKKNom61nlxeAjq1Ai1/3ksmmL+YMgmew6kphJ4BGgCqabg+T2b
T+PLUlnBEk8U9t1riBjjc+eb2z2xN7ZIRtWHzVH61nyXh5TnnnXlLBsy+ouGDhMc1sYDHPXikU4p
rMfRV8WTsdLEk3SR3X3q81MmTqzGQOVpOc9BBYFRdUXSt4BwsKHN7CbQU3mIYLqoCzbO/dQ755Ve
dbl3J0M/jcTbdU9B1YzuztBuVuzLmq3BYdo6Z90bfu2Sqqm0Y+wNldvQuGojPN8o59IGMui1HUem
ETwZ0lJT3PqnIqilyHnOo8px3hN2JfykLf1+/OIKiIkLdQrxPQvBDEH6TfqcEjKEx3pf9dV2w3W3
yo9wzpb5MtT4GR+IElHqOPVWXSY2tQwW8T5r8JgvbeaD1nflXUOuvnNGIBoXto3qXp81a1a5MRFG
ubn3zLlyEmDJpoAQFF3wzW/MBuhPOW75ogLYo2stzTKIbYFX8pwG67G87KcptyDRfd19VrhgEfO1
w7T1EaFgxXakSyXrvvQmsfoxy0Xk8KRELWB5NEd1t2tEy8IuoxFBnHgg24s1WcxTWlm1T8Pi5A5W
XPSTq9IewPTBsnO3T726a9qLaIFFjmF2gnznOcIN40HnrIGh5UVzdXIGK+xhomraHaYu4kMPitJ1
4C7FhtZYEimkyTMe6XqB8ZKe2wIXn7w0SFSbMs3Z6qkkJ1HxadW5fdagK59uGHIKtSeT3CLzoC06
j4CJsMy84ZMKnGkcvw5iYiNjxeR8eDLYLX6Uh9WxGFqxVR/okLRyqiIW8U7rGtTC6kp3g0cNrDLP
o922Vf08x9omrGa82PwGvedSb/VzxmUNY/jpadl1nR3dRzmGkvjU1gmLuY79hyXUIIdzs0BgbtKp
272ca23Fs+sPVUI8InpanGIEFbiGY1Fs4eHjiaNiIPJfgebOSVixXTgaY+TRUlnXmMponVvrxNG0
H1yQoGejwmKVah7WRefZlZuzTt11FexE0vVm0aRio9AgDnVpuscFSF6Aqqvy2lgkU7aHXH/elWPu
dWciVEELFht2xPnOTnRTo7LrTvHFfHvihRmzO1U2d+PihfN708/ZxvRUEi0H38t6pAC2OzJOd1UP
M9Z15q1Rm1t23kFSdLwoXX5T+nXzjh05bRseoqo7/oaPMmBazC2tBqHgxBFYs6tYEVkAHvlzSINh
WFhnUKNLu7c6Gd5xpWxQdGNuHimxDrIE3Uv9dez7QKBHsz12qlsWiYRBpwWJlmH2GV5sndKOnQSl
niUa1gRlcPfZsKegRINQVPeOVY7TfhG6N8+AG3tYS8/QVwb8in0Ylcg1uxHkEbwsTVTvSSetP4zB
CWg0y8G+B2s81XlbutAxgYlsJRQgv7Xb1s1/7pg6u7gxbQENZ9jyqZGjJePNsXps7wJZgk1EN8mq
xsRoTVnw9sEgBtnZ22NBhrTwxxnFTuD1cWm23ZVbBkSlD5M5mbvNziCq6DfJIZc78vGTZWgUJ4nk
5GEq6T1PmnYe+sRcTg5eIXlHHviaQN4D9GfNA2SUJNoWq9/hhTFPal81Nl3SkJlU76ZhatsEpqnI
nlw+NqWW6oPuzFLWnCcDmXJzivjd9RKyL2EGy96kQn5aXK/YOU1OsmIw0KueeNCV5pWqDEQuQvtO
mMjQ0IoHtLLleVi3EuKo66dqJ+3emA4RiIq53wqRbWcrwlJ92VbSKS/w7Vhit9juWu5kFq3ek2eL
yjXRKdP1fdYMzMn7IEI0/WEySajYEfzNv1BNXnbdUa3UVolTtYN5GSmER8zh7aLCWy+n4+sz1mC4
/LnMpvHQ0jTQHHNmhwXYeqUmc1PWGkKIdbYdG4wt1jGK+uJhqHLKkknjntdkUyE8aU06mBt7ZK7U
CZn6giF1LtYx3tZxyuPe9WFKDDF46rwknqONg9GO5qSYKOyLvdZvmVBZOzn3wkRTmthLi+qwrdn7
H1u8YoKpWW9O0tjeZJ+Vswka7RnVrNMepvsQSpI7ExKQWau1fsUcxiaZxCsaP3J97kWIzGKxsCgj
QNzbkqKNZi+G4rWuB0EF4k6zbBniZWPeOkyVLAX8QyC/rQyzYRKKIn8ILGPgmWSkyC5QpQ7+nnef
6EnD7GSUMtNFV7n27TzpAYr6BB4WSa61+uVDYVqzk26O8qA56qqBFoRX4frWvfGhaTbekbCuLSY5
rza2PXPDNtC7bXgHdxh7nMQUBu8i+p2dnZzRAyXac9YPk9LGO9X3xNnb0eB/C7lp9Ef1Wy13o+9n
eE8yFFwZu/ptXL5ZhAR9ygzT1/dLsZB8SMZqXidGEZIZqHNvGFAOl+VHp8q8F+FRtH1ZQdqHpJq3
4Ynwx8l57sAk2YnbGtVB+rOc4sYTKOIjolyJ4qsLb06mTkUP5UCWOGVshTBitQjzsZwCI0Jt4EG7
RMtgN3u89QGIQyadO7dpnOEsd51gitVgNUFaDwGb+gClMfGBevO8eFRBFMaS8jEOJAvvvvZL+dml
Hak89Hm2gTAxopqJrLbRjeFZ/WBH9cIS3gYtuM7ez7UKrr22ZA60KjJeHSKBCjQndn++iaVAGeRI
695HPpxD8Vftsx6DluszLtGvEzGtH5XdkyKpyAVjkzkMmD3ZE7SCJULvfJn6gbT/VtRIvq2isWAs
Jtk9DnOFxMOvT9FKoq0wIItwaE8tm5sn2GEUTEVs/yk7aYNQ3U5oobYUKmI1E3RuVpnWyiLfXPNM
2lC2yv3QTWYeJazW6gvN3ibce6oz63gkdZHdixTrG94b5zViwEaKtD02h6Q4IV177SA0PRan1jY2
MdaBtTl3eTlOfE2WrZcyHzJ/L4rRiA5rl7lbGogZhn+qtvVmQ+DAWr4aZLVfka6uadHWm3cIl8bN
Y9fvRnlTm57VInVSOkyw6RGhFOZGaZ/lurQ/jQQe6x2SDZHdstWm1ADZMVSWI33/E9LwIri3tsA5
88bWD9Jw6iDd7HL5UG5OFr1ba2GZh5IybP9gZEhxYoAkv4qbYZ70p7/e4P54iQitQeDAZAWs4p2k
sn8EPAscBlneem0cEov+QENBdsyi0q5irynNh9pdp/u/PuBrwAicEH+MA9hP14RNgt73B6TwMjCr
9RRSV5v1y2ZgymXTwTpZosd5AyP4k2Mh2/21MIlqIbLMvj9W5cNy1q6QsTeYLhxXG+7rbcvPNr9q
d399Wj9u2gnhCU8gqGcBt74uHozaTCivyTvcGt1jJKr1ag3F8Ma1+/EgqIVJvWXlcGJ9Xgdbl33U
9L5eWJgUU/mtKe3iZmi6t/IJ/uwo2D0gpHhnUEm/ukNNOLC1YZMTF1Gtj5aoRGKZ7ZsZED/enNPf
B1JBBE3QTvDqMNgOK7Idhi4+3SS5ozLLXFgiWr5MUEN4RhJS39PfoOPf7IdqMQx9R4Yn4SZs2Uck
m+vq2pfMTL1/tk7WGpwVVo5pNQuaJUr/7s3lnbQIgsM2SUzZ64A2J+oIGSI1PW6C8b3ToRFWBs0C
/x8HsSkQIx0LJP01CmjpSNtjt4JmKrYhrGu7gYKprgvfKo374cJj62Re40A+hBtutVdvRRvofhhz
SG1/HPfGXIxIrfrQSDZ37t/KYv/xYJCbJ6rtREFgv3z1ChbbBHDlUdEDgDTsttpQST2FHwZbmm/c
pB+gOsYvbEoebkoMLgDe35+W7dLYAyU1xTy8U+yucj5jNqO9BofaVeaTTjlOkfl3X/vToEmqGSj7
icJ57YHLwwG9TAh5IJouS1FIyL1N/OdvR/mfsHz8b6POTxj0/5s6j6ehEu3zT/tnJb+jz08f+40+
x5kB9+0TjhGBbFNYzX3/zexheL/w5NnQhZgtTrPbiZz4nT/H7GGSz4sJGtfkqZKAX/3Onke/wKZD
lGHahb7BFB/8HfKcHgyLB+/fGDIVwQSp8AbgQCXxA+fVabz9A6dYV6ypph7F6gwjZY26364dhH5f
RwP7l64V+XsbxgC/jfxDoyv7U5uj4dTF0cA8guZkiey4JzqryMZdRDJ2Ohss+qLQmEA9ouBiy0BQ
8hqpm726CDQjcexYtcXstInVA8dMR4VPpHUfhmE8X2e0lrVdiB36k/6I0NBH1V7eFcZGiLDSXZrl
2TshaV4aI39vIvUeSD+/6gy734UAs+9CjTZERoYRW4aoW+7h+J78jTzt1uwWrvFj1uq0NIJk7IN9
U2Tz3rey/GMkMpxXQUuIf+GTW7aZ6bz59mOzKIL/wK1BCV2RbspZkszvNcJG9YBG1Xs3j7ZzVjtm
Ewd+84381WiX4ea6McH9vsGcPdnhirpps+pUyao8s4Wjdg0HfYcB171oUTveYv2xzprCGZI2UvpB
BA3m0YkAoHMvI2FyxzzlvXdzCmn63LvFK8PQ6z8BaVlflrIORhS9SzOnLdK723VpNRVRys0uQxut
F0d1t6t+3JwrtA2t3M156e/zJgu/YfH2dkXhsE32xgBDS9Q1+ScZKvv/snceS3YjaZp9lbLZIw1w
h9wCuFqEZKgNjGSQUA6t8Tq9msU8Rb3YnJtZY13M6p602veGCyaTwYsLONw/cf7Yl7Po7uNcOK/M
vpIutQy2nsA0iqvkqUh8Xu0L2gXbxA7xprnv1rm8pK3z0+tVSpyYSzhuRD8tBzoJzm5eSnsBkN5z
dtnZMRFH0vMl1BGOW4DUZTnZgaQ8M4YTesibyEx3/tZ1cRRqXaPf1YXszKAflTCeGz3Wr2PrPJS2
Zm6K1eBUaCuF36ZlNpnYeNa4dk1+rlIWdbBqZe+3zEY5zvQ775g0q8IkT+tN3KfrHcMvrqbQ2eE1
spyviEXSxx1ajtCsXhwycTnUMLNkTCwFgKpOfaj3yzYuxUdBrL6C1BX085q+ppGIw7UqPZIhsV/r
1q5ZLahywjncsqt3S4unBUWKwa+eL+OHWjcXvxjKazSZZzPXz1nukP8cEfGXN4Cel3gtwMGlJw6G
bgjGZkNVaDOg0qIBsBMptX2yGGFCSad2nWBNWqu9HZgujpPfSQZVqmJE6ovCuaAtlcUBXrDazbpo
kTbm68ymv7cPvXwcq6fGanckjYNYfGeA8mZeqP8o/Y0DSvc45MNdNEakOZsdy9Gwbenl6JE4qZbc
5hJdYlmGcwX+g7KgX2di05fFuGHY6T5Ns2iv9DRY24ZvVfNOblqXB76qLVrsSdVzQPpA7Mac2PMw
E1uebHngENQdR9Na762En5vc2D9aETubxlH1E4/N2cjul1j4rv6R5i4iQBlITj9saINm8A6yWH2P
otfSZ3cCLaNm17VQJMPjDJP0p8mq4sxGcuhkOn+ZWmn7RtGDGGpoYDkmaL52EyXOF0dFaZB3hcU6
133AwzDOSbbAk87Tn5VS9yqryQzfRAwCeG91M31qkYc8xNN4EOZAO6AICbZdy6b7Ss5lZ9BI2PfS
+LaU+RxfEBRlSBtq2MGyj7Ddc+LDuVYRhdFJGUxQZB2dja7vivpKoCCosiqNDx1AObnNasLw2Zgn
GAfJovmMeW/jL7E3ShQ/bxs3edAneagxCWjp1BNw8h+ppn8rFy6VkbgUUchzriMY/4ih8KVNCSNz
Bu3RXKLuk43Qo67p0WNLdU+Q+6OokIyVJMTtjRyYdW+8kNdmnFOt0bFhwKLtO/Ts4rg2XggZdX5V
dNWbVpWUDcw22mjl6j2WGUaDD2r0K4x972LKdBtHog/QqrB0aiBPbmVnPiCsC1ispyRqEXRT901p
IN1nlc0HOjyDr0b93KZZynzT2ju6sTsEnEzrc8RoXz9RJCprN+jq4tlQ9C6aMSS9giq+9uoMny+7
A+XA2p98IYUbhUC8Xhu2RGb+FZsjsJL4idSzoIyj/3BTex/b0bHsqj0Rs53Rp7xVpD2f4rGpN1re
fIe2eKH7/p1aTRdEHXOC8ip/aA3je6O1ivG+Ay8fI90Xs8GEWkdsaiAXXrsUfoT55a+rWW/Ao86b
KHZS9KLSJIxRur6iY8hSKJDwolISPqm/R4aeb1VfHmfdyz7HSbk7qyo/vbY6Tnmrbx0GNhSWGcDF
hgykJ7cU3HUp0rsGvR5blRT9WCab3MGwbMgQY/WU5osxv6zre2dhBeU0FrjapP/9203XOdUrBdCz
anmr9Wa26Yd5b2nvqVbuZO4gQIr11XFzArPvdnuzoqaLY87PsTa1mEJNGXKX+OuAFGc5u0EvH1o1
bmk4HtbY5nFgIJbpjPdxX9+xG6YYOq4kwMpvjkOYAdPgIlb9MHTtYSpNpn2oi9eYX6ImeYtooI3j
cMy5iSto0HR3TqVN0BT6eCBj/SNqk6td1AdzYWiUc1md4ZV021Fo8lmD+OI79G4cr/yxjk9N5yRb
YyTYMNVoquNi/rSJgMvM2kXiq8nAMjdjWrdOoiearSegAW9L97Nw1H4s4gtQb/xaujQSNkmlGI0X
tbYv3PQ+w+EWQ3JPXsSk90LQyFrwUjLKJGB4ty5Qt0SeJok4WqjvjZ6CIrU2oiNhXNfBsBg0l8xp
680flAcDydfuJ7MlN4swLvDndk2h4RXq3YH2qa9RV8mMxdcz0vLdazLHJ7m8LlOyY1jldp6XQBMG
WWx9qo+6QDbCd3gcG28/rvMD3kIZrF65GSLvk4c2JBK4i1QX+7oTLQfUNz1IJ+0T64XhWN6WCxZw
awSLSg5VsfAqdHdlu2wykvy6/Wxp7dc20RkZqYUrywbU+4YHsL1GOmXTsn8UGPg3o7zUmgNea+AU
XhDh8xmNTOmzGIHI8svNMvJXVbznHeUl+zqX3Zswlu3QLHszt7ZWvYZrMikc8irU1W7qswNdAjdU
q45lnbS0BQEpPDWEwL18CMnksFSZZ/SX80LRwNeN+GFwhi/VJLWwmN7XYggLW1V7ORbOae60jA/q
Lce++OSrPOSCa1IV4TwUl5tyPndZODKElJIAbeUxv7aNXmETOQ/2SNXUGW4DzgfrUjtN7q+ps+kS
8RjX0cw30T02bDTGfrzXEl6LsxFayXRoV/RlT8dcp4FizFZoT4M/ye5pBsdBT3NCYXeLmrog9SGT
lA/WgfmGh1E+j6VZbqTVeVRSuP3skfpdRQ/ieZHpm1E9e+t87Wv5VFVzaI1iO2j9Q+I2J1uIs9NP
xPzJsuODhmbbHfvFoPXcPJiteGQqyH4W6Qd2wH0/oCp7ZzFp5MH1nUD6Hrj2yuzOxeTi2ZvjdtX7
z9uCvi0IDbCCjju4s0XQ9l+aUhz0Nfdve9NtXuNK6by1vSTatK6JF1yEzthvneUVe9/nDK22ZWrB
dHePqkL3a9I9MfZkozupsVksi1u9dkMrKzaaJ77H7bcyWdIdW/WEW8mUGzAJL6Us3vFWPgSYoKPl
qA0SD0sADlksEOLLcpN69oFgMd9bzjuDdWFcSy8wLMGbI81v1Yboa2+NwTCqqyR6wO4kcDBSJJ2f
SE7bLqffUlwKSf+IBlf6UaIiu+adypmgWTI/pmveO2IAhcLQFHWg1fqHjDH0ddxBEB84EZtcrzZW
5fr1WmqYme2W1kDYR4ibrDFfG6Y2ZxjWbsoXYmnPzrQeblGN2k53xJr22BVhLDxunglvrRa7stSi
XVrx1sgQE5VlM6DXiXa9iVNqRo9O85EV7hKUbulsodZJt5AbqyF7N+XuNnKkD2QruDX4DpnujoHj
nDngbSMr9tN8yANX5S/N2Ifp4lCo8K7W0riBpr55mOem8bVzzPuFOIoRf2fiM/5t0jDWOjsOxqus
xFcLmNJQYkFRoaE3TV9COJSRNSrwqP4NjlgjP5LIiN7dGJEnL93s95khy25tOUim4hZeadundnai
l4TpoLffi5dLx6zAbZ/W7CFwGA74YbwwO2wAYbK/ghXHFL3SPkkz/0Y56G1iffbjOMIa0G63pM2I
kji9F4v8VswOnfC0eTJmZ1tV03r0pu5VNMnjZJnta6bnn9ntXRrlZ2pYvjCmXbumD9ZCWV3U6TUa
9M+u0Y5tWsjApjBh5U6YRe1nY07Bwi3kze5F2OKqTCYZqFyj5VhRM9ErcjfmZoy1c8yr9D7zOO4J
Q8svJYMXrjXG5X7BsGd3Sls+3RAnGDww0lnRXjnpatsRsORhmHLrSfWi29LHSIjEOPlHpK1UhGC1
3GqU3ZkhBgtNFG39AIWEjTaO2oYIpnsZV82D/IWpR4cS9hYEh8ne9mrVzkT31RQyxFM3qFshH4VG
sZo/R2rzo+9k5XTNMzncYXJpuEer6/JAVaSdKFsOKHix0SZpaAzRhIBKtc04V+xzp2ZX5hrF831W
zSTboz6PrRcCKDZFfdI+7U4j04QmFoMZZu6EH5e3/EzKZCk23Mt4X08jJKCFJReTM0qvXnorIQJg
OvTtgGvUjWXpg0g3jq5oV/K4Kk4av11zLI66Mo2Qi2WARRipmWxG5A8kDjYWr4xDwg21csFR1FSa
vV8JBnZs5Jg7Fai1I2MZYe8mvhGbC6aLMm2mfbPZAPPdhWxS+72dpbV5dZpaCfJmdkrKACPQ726T
0KmmwgcAnP5cFbwJOmlrJVuyai0C3Hbu6Lww6SWXTL24Rj1zYlLb0/gG+Y/7gd2vP7ZJeRnilQ8/
uHn9gISkFnczddqU3bkGhaZtm3fr+myZxGHCZWbWeex6XuIvDAM+MPBxQQTUouWlKatEbm2TZ6mF
mc62M6Ydnel1d4pXnReY40ROEwf4Mprx3eW1TIbBqTIwHJVjtbncZ2uuN9K3jMaoL2AGgD2EdKan
+RCVXqnO2TTrM7tdg9YWzB5iDJjCkHauCvV4OqjVsecnBhMp4wcHuMT5kZZYeOPUleYxsSJ7fivS
FVoNDei9btjFwB5snsgiuOlerETDHhtzaKOAlcA4RQjjrEzp3Cw7sIAq2lm9S6F1MhVCRcNqwnpW
l+4lg8KIgt0LQCRMlMsmv+K32BJ4cAcoJTABm4Bd1l3sblTQfhk92gag96xvDDY3YzrWXj8coxlH
aquvS3RgQDdsDAlOxNoVgKldf+ktKO/VoDt39exadUhxRXu0OyV/lLU3fMMUFA+LMXc/qp4diqLg
F/ZtnexmuofHWh+r99owMD/n3BLrYdIXMESDFxFFKdQiNqVVl6QJxNo8JuRejmMWxQ9ZFEXMu2pW
mwreHLdbO4VUUS7Mr7NoPL6lKutODI8Dn9PpTBaDmbL4CcvA6GOpcX7IY+NHb0fegQqD91T3lvvY
pG51Ef1gPUCVxVLNy8k4tl09tFBrLVD/U2Y9NMRjbsfujCk8Crukp9PY4XsXS7Yc7aKob9/+RFKs
Ti3vnvOTFcxalh06Iy78JnGqW64hd8zt7Oju62wl/U+9dbnXp0jH0SVZ+FQyleaupA+6bfJFnLA4
OS8Y51SnQNI5OXuIwqiLg00wRnF/6DLzLSqjTznL5RvdpfqYGVX8FPUt+xFz6nC7hxG1zWIzfi1S
4b111NJ5VadR5hGko8VWQkzYEVxYN1nXGd+Z+0Kjtx+N4iXLFwuZMdakn9VJdSVx0/4w4vKO+0iR
kamzn1pGrp3s1zpWO9F3vGK4zvaW6uVVByzeb0rWFzbtcT08Zk1hTD6UXPNdVh2zuRXDWNxzX7v2
qzHX7GZipyNdKkcD6cfg+LaauDDcXhSiSHMy7QegTjJ9QXOdFl9MOo6YB4Yur0w2yeadZEKpbzC7
d1frklajHMA3DzPpQWQ4DF5SZPct5GwOa7I6AA5I2seJGl4QuVI/o3wuDtONnJEQYMNTeJT2Krep
AxaGulXF9lkz0h9GDoIjmI1oob7PZMY4ds2nSZYcEMy1g+aRds+znnDwRYLutvFgzRc1xCbH1vpx
zc3lalhNxMMl3ZNFhGjP9e4fJCsM24623Ezzs8xRCAQSA73wRvgmDnYQJ8Q+7BZJku9Cn085IfVN
47bjVsksChpZcHdPpU6qI0JR7a/DlFxoq+4XK9vxWKlQb/O3ZrGeWkg/ExiBGahDEX+Wptp1yvQ1
tjZOpw6Ft+wHWrE+48L8dI02erQOZwZ8wv6BghTUZiW4OUvSJg6Cs1G148WsJqih7WJx+Mnlp130
2msWy6TY6tVkv+SK1Ukam1HcR02fvtlMRFuoRn2b8Zov8KDlz4mNQ+ZDLxpPTS3yN1Utyw/FqNR3
ouXmMVq00J2TdtOWUQ4NjABoux9pt3iHHhsLehIjMuYd92dBHxhH7005ZfZJjIt+V75Kums2oKbG
0RgZkJvqC7NxjHe78uqr7HRJ8TLrNLowjTOEpCgPSZIPpALIFJO69ca7RcTrw+T0EbK73tvfstbM
j+TR2i1/aDdYk77XQah81oZyzgk7JGMziXz82vYm8sTUN3eyVHCTiCTvAHQ4nLmcdVfS79dk+TDP
6ENDRLka2q7qE0EcbE7elrZg5nxCppzAcxkU1V3MK5A4MnlaApixz4Az76BHctuxmAKpJw6h2K1B
2eGRnNN+m6zNhXRHh/bckKsc4xOyVha4MrY3pjKMYIzReFci7C/TOm/mUu5pYyefvWNBMKjIR86/
YxuGfg8mwwyZQWJSPHfOjodiH1se0VtGflV9N+476GnsFYAqIYhC4xS+qqIvTD/Kdpjo2bliVrc/
1729sQFo3Dtd9U7v/Uc2zmEGBykWjHUi9VIeB6R4yitzRVw2Po598aIpbSOjRn4lhYiwlGTM6qRs
QMtlR0YuOtQuPAkk9S+GzY1Ptd25G8oMpQXs9xZNa7MMPVs6V2sCBN72zq6tp3GKaebpa12xrkbf
hFueMCPCyerXHfWl96ZGwazmGWIdt7FXj22g4Q71g3Q27viZkVEqOWjt65Lo+NKPD1FsN75Zcl1G
VTibwR1f5zhveY6tK6JN9sL2k7yTNY4blvcdEQXaQHGX89csj67MQnyhbaySagvUoQIMUy37So7W
4VYnI+c48CiX7fi+CFWwtW4RK4h03SvrzXJBOAztMUba3Sy3w420lwcj9/rtGGenYZHxvl9nufqQ
r1Zfb3snmIs8DnNFY55RTHeytZGJYesZOc9S5ZIbs8rQRqhzp++EFC0ED33L8ZroojBHf0E3JGlu
PKqk3/S6A6ghHueNxkxc3JiPxa0WVLaaHdPQv5o50nnjNdtoEnhppjXday4JKMU+LOg1Ev965PAE
GvOhY2IrGZEhyJK0fZgg4bKzna9YCj1rnQ3uu6AXWrR5/eRF+sXzOuMwaMUz2cKziOfPeXaOTd2c
AACe6a2+eL9LfVP/xA5e94uqUA812YFPAtu+yJL2SmBI+8jS3LkjAaHQKNphz7o7bCyl1MktyozN
Bx9mGqr1wRb5N6CyxM140hLcxfBWIKI5CtNm6OJr0SZfTER8PasK9HvBzn44kEMl2Jg/YBHuC9fZ
J0mmgtEl4Mw2njwcsK0OGpI23JVWv6nn7K2HRvmwNEMgW8hqGeyBrxWh8Eeg1grUFSsduyVdnajL
s60gzPk8cxIIlBq7zbSafmszfYcSFYIbLsuOQEd/nhx5FIh4wahP1y7qBmBPeXIXad3WEn36aJQr
kltPQm+ooeMY47KSOHG/Ng22IiHlRVxIb6HqdGN00CsTQcwIe6V/LGtDsBIeq5t6AiFw2k0yNrbV
IJ8HlpJwBqpwHMqi/zZni8NmNK+5KcpHmcYBZM0zSY9HrTO+CRkDhF53LiIg3+hR9qMvvKe8xLWJ
08nvJ3FYIu0U5+ZBlOzPveoDineQluNp0oqejXjbh2Zd5QzOQ06sa4W0zsLuqTlHI9e/y5GAseLT
ZFnzSb/ssW6JS8v0TiVtuGTp7CPx2ztOS8ue6ZHJdhTqZUF8HBMhvwyFd2QA1KHMJ0WP43dZkAdh
TkT3Mi9Z9zoX2iZvcF3cBPZJOy1iayQrvL+2eQdScSLvhlmAw70GDROYtuDc4w3v5TSA6ffmdM5r
V1RPHGfVFz4O6FdraoLaPUw1PU4TxXiO63DI4rO0jlNSnzIEpPtp0FOKPNZdln4KNWUpBQd0mWYZ
tw7B45kD4Xs6ivlb287W3ZhO/WcaT4O96TI5h4BAbkp62ngRk6McDOpKuwWwYcV7D0UZQbjI3dl7
iTmCaCcccu1OLm75DoTc+qrfNDfFv9LmD92eJ0o7hBvZt7UdkUnRhHWhqSIUsK/ZwpSKbgjtp50l
oF7JqBvvbpD40K0T/WLQHl3D1sGQMom8f3cSthjoMcUPNqMxPmI2Br2jBhYwZcTxKZaYl4jBP/SF
YCf7oLSvpp1gYxYkvZ29y2FapktkygVxE7SHhoEIlkVVkP5+T0D8TxjkfxHV/P+FQZ7+/h/V3zi6
//1//+1r+fm3+/bv/6f8ntY/fgmG3P6KP4Ihzm+mzTxz2sg60G3ao+Qy/giG2PyXWycXuJwkTwfO
8z9zIb/d4MTGLRcCrJ/Kz3/mQjT9N50RNUQloSK7jCuk8m39W9GQXyvCBENgEINnd28AUGEK708V
RmUKPPuG/G5qBt4E+ZHVqZuDyZR7XaXtBRQeawfyOxVXbsXo4BSuZfpyTeRxTLRRkaJwii86Zft7
i4fJCPp4WT+WBreACYvVs2nHPAj/dM3v/8it/FJb/9c4CwFHIrXwBfiVguKvcZbcrBZCzu+jVecC
Iplh3Cdk5rOg5z3+EEty5QmgtwdTRkYSFC2EPuXazU+yk/IiOSgdJTjSF01vszs1s3li1pFrnOZ8
YnSaAznvfSzq8pl7hcgmSKSFl31qnyHJGxorvtK+t5E1/dDTsX6cynneWoMcv2XmmF60OHKQm0bT
9tu2zM4cOreK/PHN8W3przgr4o3vxmv308ojN6jpKp2l0sCj1QT6/iJ8+qc8mk6EUnLf3arXTG2G
3vfrdaIi4Crndp2cPgQOcU2GBr+7rcyNcPqFRjH7kf9ZGfrldx7wjaD738fEnomJFT845fZff8UI
3/63P1YD2/4NNgFlWls3qFtDyfh/q4FFgszSyQdDL4DVIW/rxD9SYqb4zWEpgBoOP9pzzdtf94+U
mLR+M3hiXU8yv8J2oTf8G4SV2yPzx5N2+3D87WTQ5C33iX/C1IbfccH/lBAbIyIeANA9dO622043
9k7CehaAKbV2U5MM/1bh/I+fR7aNT0ZwkUrWnxKgwu680issd1OwfaAH0kdr6PL0/NVa8Sfk+j9+
EKsbQ8P/yJf/+gyIrHErjfVvo8BCFfusGTq1I+XlXNlhOcYlqzRaX7YTezT4cjsyjir3ZB2saWT+
1dTj2/P2y0U2SfDe6Cjy1rMn/frrv8U0UxZhhgdsEswyjsVG/GxnHMGKBQ7cXyyStwv4p5/l8kXy
8rmVvsQNJf3Pkb+ZEgg4BODBA30Vfywb/b63UuTz0Stejb5N4FSt6b0mxu77P934/8XybPC++5cf
zR2r8wkJ18Mu+PVHY6Ggvdujt6kdg3yBYyYPvWG3F0ov3m2XrbONYQc8H8do7O6A71c75UbZczdj
+YV6bUenrK6KL3/xz+K9+a//LJdJJLAUDLI8fwpBGnWJh21aHoZcU2/dPHH2JTu7wF0Y1wX1ikK3
nD0QmjH0wHqYd/2qlSdZN7RcTQp9f/EF/csTBxPF1ZkFQjnA4164XcV/euLK4sZb6fmCqnVZej/L
G5uNfdauXjAV03So4vgvEfy3j/jnm4LZa7z0DR54WOK//sy+AC4jsII2TEzvz0rFEkaZiv8iBv0v
t56NcEiklRAPbyDuwV9/SuFVHaXt2do4Sd3K62CMfUIWDtqK3yZa8X3WmLZ3GEXp1PsqL7rmL4bn
EpT90+dkUWGLJLn92Eo58s8DMzItbkQbGd22npG84JXnbH8wfAmHB9gnw9eRsPjHvArrozHG9AvZ
PAPc8OI1HHO7uvpaLlL9gBKglK+Swio3tc5wym1CPp/hRGmXKj+ilczYOubTiLtS2Opuypop2XBU
W55VXOjNl8Xt7QcxYZn6KNriJ+Ph5v6OVvWg+7bdmjFVr3muM3ACjY7EVnKm+aKPS4sS7/SqXfda
wjH5MLbCzUOnGWHRUmVEh60wQ850ulE+NLQdzbetFbVR9HZ/n+VpyiUmebtpbMukpiV0CWhPdAnS
plY1TrHndG3bd42p6hdZOenZWWa+H2IPReN9KwDCw6TTKwC95KpqzSnvAQx6LWGqfDJ85PJeD2tD
jFCx69IwfyJ/msvT2I5Wv4e5qLp7nOH1JwMLRBVCdE5IwBDY3MrEMvVN5ypIDe6Ugj0fZXHTqEwq
DwHVZ/Exmc7SQWhP1o9UYJD51jpo85aFJFq3LXzt95xJdz2rBgUULpyevU+rNpsA3PWbD8SOKA4X
mgwcy12huSc7hV5B+qehcN80LIZ+QRLFO+mpbPuTiL0MKrfmLe02W4XTBqsGNDJkynNT7OxoNLV9
bQltW5A5WC69M5kXUXQCompS6zERVMcaQBbWaq+Q6wEZQlUgItndAgASEmXJ/jRJosNSdRiMUWWP
P9vKS/RHzPTEPuqFVc3Orm1U8tI6eSvfhYzmhk9N/fM+AeWgb6RqC+uRA1+WhH0yJvq3FcOYnujU
VuUTLdPIOGF0GN6FSRZe6pBj0+cMbPWQT68DV2/exVavRqKdEzwKVHDWBo0tf+OVp3WKJbL76rAI
dZuFI0m9UV0/mqySRT8FzRxx1/VmP5LTyCCEbyuL+ZGU1MzoO3TPND+iVTXEYkdGHSOYUVOgbOpl
VkiS21W+gzvDB18XLwvRcjIquF3dJ7vVUrCW204Z0ambSaMHmQGQImjNLH02nMFEIadAESLKW3nY
WDJ2aPmTVlBwF7Md/XHXAMCt4KvqJHTbIPXmXIVGr5orcmNcIpIkw4GllPwwM4vIqwFKNdkIu3Tw
iWfbyw6hDK7ICuVbvwMCQB9EGJk4dfbq8oTq/fIj4xd44BIHhy2CQVScN1l/XpKyNE59qa3ItYNX
YlpPzqp2LBjd+AFNR3CDj3RRv82wUTHosjmy9iuV83I3kgV/Z9eeqw27ILqk3gzMdGMWta1jBdQw
JuOYOQGbVU76vKt64Kq3dWw6T3k2RrsYHWAN9WJaCOw68Sz2ba7o01oERIPcKRMZgiNmaE/al40J
U9zBauuSbKwDjD7N2KiIKxuUeS52lEQJRdqjC30ZpjMpXN2q4gpom+6+rXGaXpUYKhSZOr0NSqDu
OoYpbmIFwaExPhXA/sMEi5WOeW7i/JNQ/iDMK+VOrTiVO0v22k+tGlHs7HZZpiseuIelp7XxdI1j
Y7G2zIcazypnf/BG0LzR92tz8znTIrbsLAB6auUYrmnhQoqWOLbAGJr8qbRj7StlefcuLdOR2BXu
s4MjVokhmFKm6zFIx0xfXABDhHmEe1vIoryunpQ5opqzFEbqtKxuzzABEAXL2clUXxAHmarnVVmt
dRarZNQ81MExCnFFVcpZrVZUxSJENpBZK9+NW47ecCbHzFw3OrMplYhcsu/pSqVeS3LsS1gs7fi8
1PFEWHuR2g+WZY9Z3FGs1dsaie3Ty9kek4nQ7W4LIpVgYKzL8Y3Nd0PQrDQl2S8vhyCRlrKM9u3M
OXK/mmUnD6tTJNWxTpzWgnjCcbUB9ZKY+W7SrNYJ0rRsaTQMQhNMMKjLNfDMSiZnWWv9j1g3Sow5
2ROw0CitPbS2h/OPP5cOZ8g/9qVmMqzpK8Ao8En55cmt1SBAqTXMxfVEiQtq1aonFRs3d55TW+4p
jbzWveip6azaVthNa9T4sMBTTzM5GkTXdEa3zOnv+0Vf4+x14yK/c8LWsBrpZC0Up6CPon4TDvAz
t3b24wQHIVi8TqDy2SUfMcfCPZSrzpm6J5F1rthveLy6qlQPsyrpljvHASNxguhspa9QI9vq3Jio
ctdqzZOc+Q/E6MKJYuFKarNigri4UxpeLjoq66QO+N4o8r3Zy8nzwqTtM2RITSZChH1Bw4sc8DwJ
YOQe4z5IqTUg1N54UwBfZZCmQ5WlbemSkOlQPUTYidEgb9ISVh6Y+QjML61n4e4YOlccgD0wVbGY
mn75viCGlneGHUMrJsEz4Ko4v+MhgSno1BqMOh3u6gx3OWTCavLawieiKYIFC4DWSZUINLIOTy1h
mOULVIVyvox5E2n3EH+7e2eMZ4C/jHFJj1WhWRdIR5hqbBUUubSkSOMn2jTxz2IA+3FuK5ushZip
6G3XsVbZMac33X2PxAQXAXRM0r2R5y7nYPbMcrq3G7O7jxxVJO+EoaPX1ITVuVfM9e3CiK46rAmi
bnkoEx75VyjsjPescz1Ot+5qrGwNU/uxN+ab3Evew9nqWGDwrsh0UKnA3g8gX8UsX7UXO/4CnQHw
LTSTN4rDWCiW0bGmkI4gOWc1cV6TGMoH4TOgJyL0vuqCCMiIlRQsTu19N9Ns/DLnY4kerHnuPU++
+MYY4uTUrBrjEVCElk8yUusDNCcigFok26esSbKVM+HaXLPIdupTPGez+sHcxPiRjhLOCDOT4/o8
DSnxDH3khcREjwSwukjY8w0ouuxC+OTG+1T2ZMTttOjbp85CByadQvKw18yuOqHIkK9I274gh0mT
xQsVTAE2FCBZHlJ97PA5LYezeRI7r7quzdrm/7J3Zrt1I1uafpVE3zNBBueLLqD3vDVPtmTfEJJl
MzgGGZz5Rv0c/WL90XZmSspMZ7mAQtUBKnEuDlIpcQ9kRKy1/v/72zxAI+yDnsCjBb4RulUAKf7o
gsaMt/3kk3OTFiHOVnA2wlgbtYa54YaRBCEfm6DRDD8zgk3PUjfAg2CZWQnkmg4juijJD1nqmIAu
6UT0K1OgCmGtt+X7PCv5dvMxGe7gCuhxawFE+WIFsaXWON3V89AHM+gCL6zXeIcyqL6ttDyelyV4
JzaxdnuJrx+VmmwBJ11YD7NKoUz5cpZPlGpViz2G0xk5P8Xg6+vQVW2F8DLK0o1Xj157z/3QBM+Z
o93qg2nWwJU5O4bWtNVRH3NQTUekoJuicVL36I1ROKAV8EMGHUnuSvXI0UhdQGhmCFn0tmw4pOd2
eNvLzJOn2KUCi3iZidYtgrgyivZz0EcILbtcIIVb55yzQ/bIMjY/u6IKctxWPgEYKfMhYAM0+s6W
OISPaBCTbpcMXffOSOqhuAg5rj4ZidDdri7sLNsBay7MjTam7J0fRSPzNfxniMInJw/WLudXxeyY
mPCtD0epRnbTdpcpeimx8qKiY1X1BmKC7akgBAWX8AjOs9JMCdw0zjfZ2IRnEx8gktx6RKOtXZ/4
C7OMCjQSWZrtE7DnLL9gJB76nLyRzawd+2OsG+MDm42DlmWM8oGgYcqQdVYl/UffScFrm24IOTRo
llx4yDtuTtDRyG5iky2bMiXzNYpfb2rkplQ4T1Z1YDOCrI3CXMcqTV1UjBBpy9bJ0/2Edok5jD0x
b4b6wq6cmY2FFlgw7ttUZu1/MrlPGjS2POX7pG6h1QiGXGxQMTIzpJpl9ewCpT5zIsIq1iWiLUQ3
iiH/Oq2QJW6aqvGvfcBN1WEKIYszybXaexsUEFLQYQGnuRk5lah/uZvUkCAMionO/NyqElUIQXGd
WqsxDdODaPWMK465onnSGobzgW6f7UCc94ILeDb+F1ekvAOrrqZl7BZaV51bmWIbZAn3B44Q76wL
qmyEVBOn8jiV/fTFaoiDAs2VjFw2rsNkbzujuCfCYhw2QWt00JZA+YdrUBj+2axAhuxS2GV4B0OA
L6jJrQEodytxJhUMNPkCMocm91aZaBDXActDv+0J0KZmamccAQ50GRY8s25XmDvdAhU7tMYVrWID
bBwX31swW5KdgGFlIKXGZILUM5P3tEJksDVGlyI2VzF3VK2T3tlEqokf7dSixuxmwQS2LSFF9KgK
7XU59PNTOaZ9uOFWzUIm6emYQFcT4E/NmWHCHoktHUBbl11zEKWo8+fCJXn6k5kHY370oCe4B1k7
BDvJ1BPRNo85Xe9gbyKAYn3y+rXLv/A25C3039vo/zPuIuSOzsnfN7W3zfDYcoB+Nd5afuVbQ9sW
v9LJDJdcVMzPjI/ouH0bb9kmXWu4J0CMHT80mTL93tA2CMDz6bYwwfII/hRfYePfO9qG8H8Fy8HQ
i6BGuuQunuif6GnjcH7VBwKEsZinmaPxYpZW+dvxFggJm+qTUwAp7vu6qu6c0cADWSLfn/baRRYS
EPe6DWN8WV2XlpccapJTGjlIsWBDfOSkNn0ypF4A09SuWDSzWhxxiF72neGRiYIrLCtbrF+pvA/I
oqn65ClgAr9zU+ekZGxEvUCPu9ek1Lh3XMvdqxJ7MO2Gzou6TVeGp6noHjpdX6Fr99ZTIOWGR3/c
ir64IxCDwI1RO+8Lg/QGaab4WuMW5NY2Mqa+29s5u+pdWojoWScITpGBQ7K4HYHFMBWmCcsQGr3L
LRoQibpjhjZuuHgAisGsL+LSL9aokdorejRgrQUbkdgj8EUfjti1jt8LZZcowsg9QGBeA+XYtoO0
+meHTkqzQhmEWWBJj8SdaSxu7B4kJrhfxK2y2UztYJ0radVnqE4N3mvuZf19x3w63Hrg1PZQ3ann
qio2y63QOFFWaFDia4lW5lw2GTYxL0A+ryt7ADNKq7bYVkYU383URt2FPZbdXkQ+ezG5ZPGixhvf
i4jySzFDPx9ya8+1rztXzXhVMLTGk2mTKmuwwAwqPuPW2Q4ZGSNTRQCJoXR4NMwuYl9pokON0XQg
GbtMk03cyYOT4GuXJP9shtp3TkNIZRWo6dpMT1ud3dUIqeGuaA7RbbVj75ivKfCR+BjJ/eyG8hwc
Z7rXSRgSzVF4oty0iP4Ii5mktu4DcJfFO2kWAnd2S00XE44QttPGoPzD5/n1Ef6p1ezyR4yGV3Ge
fxvzuVzv04tw0O/XX6IH/qsiO+Fu/Gg1u30kC/OXFepD+f/+b/65mF4ua19/99uyZnjLzM1lsOYL
pHOE1NPg/rauLT9ir2Q8hneFTd1m6PbbpM7yf4VATiN/Gacz+xD86Pu6xo9YCQkv+C1gwfuZZe0r
6+WPLj6ED/QErGfQfngRDqSR1/31BgME0L9BbCZTgshNmR6MrZHw/97ZNdG9sdjXrf85TKM7ygzO
ZW1ibNHCnPhdG65bkdxBDUCBvXOm8AGcqb9Z7CXlhKadztH7FubiOivUeZgTWmdkkOFaRtegP7sN
yZo8kJbR7xH61zweo6ZpOBanDLROssh4/s+8V/91w2aXQIu/34bXqlDQXl/drr9vwo7zK+1a5i2+
zTnNh679283q2L8SVxAKIpIY9C8Sj9/vVYN4DpshyZLRwJ1OX+KPm9WwmEYLkCVMUEzx7R7/iU3Y
eT0NWsjzKP5NFyqJ4PV5b/dgzSnPTOBgraq4w77I/jMdWiuYbzqOnDdEibpIJDvXQvtZ95/MkjkE
nbriVpQN0sBUm/ORRKEPeV6SguXEemEoO53cMEaURKVhCkxXQ1+oq6hBBr1mafbPSws23noOvHZc
uU3c3Q2uG73PLZoxjBza/GOly+JMEUnfbUqc8UZX6HkTY28+h74Uzrh0o+oc+uT8MEnfue3yjCEO
BGn6kvJdHZvq3iBUVq/NvHLxvaKbBwlIvbkmsnabBQM9EMzbn0bYgv+EuxfL4/3H4798oES028zM
kc5CH3/L+ZJhYU15MbmrBGfN3azQwLpOACa4zobgWk2N9dyi19t6M8p8tDu4dNZ11NQ3IX2t+ykL
B+Da+XyYo7ZigBUVkNCcObnVcF6GDeVOfwIy2bUP6GHib5vP3yZOvB56fn3tDLhRHEGZImRqWSNf
Dj0hNMZ5PRGGiTSt2g6hG6E0ncatZyQBXAVaeC8elKtvn8pLqdDXWeObD+vVBd9IhWxCg6U/sJDR
KwYdYl4WRbSyGGnYnXM9OdlO+y7xi2NwYnb2DoP+GYjeizwX5IZN9xwnGFdpgBDD4ccv7PUk9tsH
4ZkQ3ZeeYAhw5PUHIXQzDtzwEHJHElvnqFAnrLTR+X/gKhYgtUVLxnH7zSS2AquC5L7iVjHc9kxr
S29ru+v/4Ut9c8z++maWeX9oOrDaTPfthmTb2Zw4aYgnOA1Q4ifKMejaQNw5RZ6J/4wsXIGXs57u
TU+b77WLK27VeWb6qO25/iJNFzHjooHB3q9CTFrtLDdhUWSfLbIibe7OCChuN3py20mj3piOVP3B
DPPtENnnXRh3VxabULpN6cHdwjMqH8j08E4mZnEMXyLSx3CX6hXhN8wcZ9GA3Syt/DiaqF1XEIrn
o13anvw24f+pk9bfnp9eHp/+7Yfnsf+GJy3qtxc34p/ipi6ST4/6Me4eX25ZX3/n+wkr4IRlc3jy
TYubhgKS+vD7CSvwUUn5IBM9k8eD7gX7yQtiFgsfo322JdMEt/XHCYuC00TYQTYPI3iOWT8lhlpW
oT8WDZd/EGotwoCQ65PQ9OaxoVcrQievm50u53rFsNy99cnf29lRmf2DDupNhbpcKjSZbi9IxQAG
4SJ1fKECUZ5duWlCltrgq2NdtMQKZXsZiDuoKqetb/zDsvPny/GRY1YgcsqkAn8rzckqM5iGhMwi
D6m6Q2lqW4hMEguyBE7C85kHaPfim/+LFfjPnyVX5BvmEEIV/icNYq8bV08dV6SsY2Td1NuRKNMo
h5D04wu92ReXb803BapYj34b8oWvsqQXH6VbKQ1sisoapG1zAGCVbROrBdTUV/F0oiyZLWPy9s6d
0orc4/4op+GWv/Sxd6oHhDFEF3oNZJghJKXY05emE1Vbek3HkonjjdsV/6RTeaNNW757Ys3oUPB1
+D6fEPfzyy8/RY5i5SHIgNRozz1V06hlVBOH01lBbgKT/n7T40ldFb1VbuehGbY//sis19vx9xdA
1cLDRt3yVYX88gWMsewE7HR6iZZO8eSMCnOAEwnAJHhtfVZpGcZHzK2QMIEzFv6ZiMITDIWPaAlO
FZqOdYtyXSjm4z9+actbf/UIstwv9c1ycORk6755BEm8SaXrF8UOVoLbbefIU/Eqtt3m2DIPA9UL
DqCw6XOvYLcPzqaoHPvqxy8B2+WbF8FCZHOE5nNig/7W33r58aQz3tUkCZNdMXQxpk/I4cgkXA6Z
kEKPhoAWvSI3M7uCXFx8MCJ9Fw0z0bdGyfgKCygt14oh3UzC3g2/Bp3Fnc2dE4TOzvb7uy7qIugT
ULoIvHY3YaXu1KxAqcXZwxjtRG8D3mgiicPbGxwI5oXoh31upHCGUrwbFZ0OA5eiULXlbEmDN5/g
Avv9DYY564nMxvSijBbrpDUZ4QfCg9v7hn/uDRWZT9OshuqimfVM+Wf7s1qNUz1epWVSMI4J4Z81
VRru+04XE9dn1mORRnzqFkV54Q8TIhepmp7cbbtDUuLBYsNHqbPHBinne52V05FlKLO39Thi+Wvz
aZeVxIOaia/G+6abLLr++H+9Exel4H500uzoe5qmvV955UWALWTbZ0b1ueBidzZiEQLDgyA/Q1lE
kGpmtl84N9K4QdkVXaBYUfdT3OgzFOGms3KqiaNVPlF7EOC1uHTzTuVntvbbLxJF1sEzVHhfhswM
Vz5ytIfS96ILGFbDueW3cOmtXBzzNsloDFVOvykriEHIy4MWHYEbuidStozieoTohzKPLLFrElgL
K5esMzACYR2Zq9oLh70UI126hkk6/f8YpzR2Ae8sxBqFoTUXzVOVSOMyZkAwHWVVVnB2YvisWwA5
aM/16M3zOrJT2QKwsge1KRwzbU9w+etjGCcVb9INst7bdJgtp2OtXSs7VmwnaNQWsr6Sib+TLrNn
gFbEOTR1VgSXIklAFYhJMEvu7cw+nTtPEUymPUuvHLt9RxpEam4iuxkfhVNDLbDSqq9PMm2F3pag
lyk+nxtQ06QYpA62rCy9JnikAtE0FcZdrAJmUBq/z6asS8vedhk6oSfQEW2yJpTNm3fEmgu1izh7
X6NUi+QxiLvhQiGr+6L9yfkctNGAx6W2SiJIfTD6Zlae127QkgaQp19031dbdwquItKuoSfF76hm
z4Fc+s+Qjm4rKqh3fllkp0YedofEZj4ambrK14CFnctoiVMuc6zLjHPz3cDsb6NIyia/pJdHa8aA
jxA6hsIj7cOM6xgWkpOeSl/0q7xzYHDb9HOlQzZtKtJ8K+dQvWvqWD1GaXlvjLCkaFYiCAPjAnQ7
8jdd7z+ZcRDvxEgYYu5N0RotEMgI3RrXcRSQtZUGQ4WvCgmJNTnXqh9PArvyTwcHo5khZQeLX+tj
qjxnrVxk+8q2LpQR21vSKC4nq8OdoKqTAoBTnBYjeBfNiVm2VHlWcMuAl/i1hqqnN4qdKnPj0lR2
C9khltuxaa3j0PnFsSXD45yJLj46GA30g8PuQXjkjpS1uBJD+iVFVnu0EsaKbgR/yDCt6pjOYXI6
ptlTHc/DuVna85cxtZJ3Bevmg0ahciSho2C6XF7HMvcQYRas5MVi1LcSoh4YUtE291t9YhcpRrS0
0/sm7tGsJA6PWNl38/UYTRqiGZaaZDMU+T1iesgWcXIpRvKf0GuGBGp7kqEecbyc2kSrNrqyboYk
oRsdBEN4J/zaQcdTnpRoaSRMyzjnroKvkmtD3mQFoCon+eCQXsnRSJWnHmiXcqFauPd1ZmUXMCiy
08TD5Gu5fo33pe02KiFRxBiUf7Sn4awa4nFXqjy5KIvkeqAbT8j8zAlyWznkAwRNNVz0+dR9kUZg
n4xtQlCxGAKCRMbqvtN2GGGanbEN46be6BhLejsgbghbfxdXzXPqVP4a1kl9aWW6KjeOMo19rWT3
pY35rMkLSA1YVJPGWj8sOLCKuPe1ct6PJUxJMxjnM2f0wusSp/sJGraapp+Tnvipb7+XLBboyhTe
TV2JM6sdfWLsy0+Za3uXgxUUe6Xm+cJp5pvQiOPDwn3VnfK6lbBHYiVmgpnP6pKTSkzT9CM0u+kh
t0HZ0bMJnzzdjh/zPJhBxyLwphZVNtCPsmDzTNhX0BVNe9if7lWtFrQmgct3asrm3QKVuSTcAeGm
b5MygS1zGzvxdBxk6K4TYapxLSIqwZh27q5FAoQIYSYby5YftIztPUrfmYwcPTUXbMnOpzFB5O9m
uj4zi7wBu8TIAWEAf1/KeZ8kBRodu37qy/mkV1AMK99FiopzteItIGCInhqWpy0G2Rtm9Dimc/sK
iN+afCn9WAAF28e1MBk4q+ZY6XiLtFhfzdK7rORwWzajWFz+n2I70JseuMdWlsgkzYhRcIwrvTEm
BD09U3w3zXEoGvXTlA/6UkdjeIxAGcxhf4Jx4VNiTbRNMmbCXsK+nQNAWPNxfiwmKa9mmDno9Vrj
s/DTm5hWSxzOLZ5KMrgri73NIJ3ys1dX1rHVidwloQyvO9CpK9wJJNDkXRhsYtU69ipUmYbExUIF
BafbpVOH4iCEbinq7lEK2QBAdJvxgpl6uJMI00r87Np54LThXcw8XXLdCx6Zw9il+buEBIR8Ewb9
XTVgHdZBY9/1edDV6yDsrqLW66qtRMyxyVEfEROdQJPiRd/mCslBqI3ksrR0Rn6HUklyOitgncMk
ww9zNnu4CiI8lAhPhfmeJyE55tLWoDaMsv6cuaSRr0Pptg8z4N9ryxhGVFgQGTeqwCe/qrrMQjJg
I/JfJ73tQhWe2xby+RggoHQSmzNdgkipWgkZ+KhOrTDTa5HFdbEGiCouSblSV8Y8MhIvC63eR54x
opB2R1EfZiIwakRLSXIHSALIkdUMoJCbykvf20XpNCsZ6OZL03XA3YclXmllZwGBAZpoiru8njnr
SZ1/VDQvNqi8WYUqwzor7Nq5SOpZOScZ0tgIVVc6Nnuv0O55ECTpM+GnebyNQwm712tt7OMyOFSx
096EUxHwFLI/36esAeuGFMPbsVNk7zjjaSUdB1S62ZYsWWb0YcpGZ0/TbDht0nyABRpX58nUOk+Z
XE6YtFfL8ONUDcGXvCDTibt8QUbE0aGMUQNsqqa292L0kI3z3Fs7LB9TuEKxiiIEblWC8S2f420w
ZdNVKmKvv0nCYJKbLkH0Rg/UpSvb2vzZBjfs2PlhBQSiiLczpxxAioJFRrVpdpb5QTruCV4ZH6yh
CM/NunMlUv22ZeinCZUTK2mXsniXI1/Damv2nysEh7dW1jchapVKHwOrDt0NuJSs2ghtmk9JAz5o
xTEJem4MLuaq18tioMKOlCzWDXbhSYV8l9GkbuqcG2I/1cq4aGtMleu6ICglFQOzTaahD9gEoNDw
t+WW/kWx8VBkX1vUCCeJku0NkWIGClFM6/5QN/c0HTks+c0MvsM0+/F9NU3BzKGqA+NixPPormsz
VOro2AoHs1vMNizMaOy992h4OIjp2T1nSmUyt21TDzheQwAvX226A9tjRUS/SfTDZMro6jMrvIZ0
mdhWEexRvQbBHSJ+SVSVa6RAHCUngnBEcb7KR7d9n6VFfFX4QZECwx6zm1rowVwRrtQehtru1wXO
AT4ITVhe3PebOW3Bb44kju17YbAH6iohJDAP3dO4bHiXlOL17WwNzYeUyfa4oUvvfxEhLdds6g61
OVGFjGbzbizYcPwwne+BwUGIGsAiwDCGXAHGgnkADq6jNzQROAFE0cDEYSV3szzP9ATJmzYskDEN
j0FFaDdBXz2LqGg79PlxySPTmXez9LvrrzXkT7UA71TB/96GyL/q//37uoT7z+risfjcvP1T/x0b
hAj9LeyMLyruP3UJ/89T98t517xuEv7+e986hS6QfLokIToSXKwBHavfGoXLTwCm0yZYBCOMsegQ
fO8TojBhdou7mjGtj77kxSR2+RF/xqEl5bi8QjyYPzHbejNd8L92MPEY+Y5v82edt2koRkcRbYBZ
29RtfGJPVridgOPLaBHoz8Lauojht4Mrb0MOZAaejkNvxlgQXOIqXZnt3NmaDmPsLXrmdg1j/X+k
S23y3Y+72Gf/fmZ62z2/MeIu//133VLwq4u/EKDD4j9lwM9PvnWfhfVrYFG/I1jCrEOaxh/NZyGY
piJ2MoWPcYganB99H+8T1wCgY0mAwNRrLzjzn7mpYLK/ajvRclqGrp6LSY8L0oVeBoAvGpnkx2bt
3HoPjaYwv5N1X0Mgj+uUou4sKMGFod4f2NM2LWb9Sn902oFUmm1M8uZ0AFBhmdCwVbTzzDFkL6uL
IsAHnzshleq+cXCKraPKtluBhoZhnNhFSUATh4YbWbJrdHeiOWRF3c0Yboa03Bgczpr0vFMOArsG
haq4QL7n8ac7IykRgU7KVCSw1l5hUUeQjec9xREk9WwHEoc1fjdgSsz8w2JwInKuyX2OlJ4tvS1G
PU4gJXD9esWGHkLKhBEO4NRMqQuJ63WnPMaUhbI0A4Scpf5J5hlxl2/baBKaOqmum2STL9/liVFX
rvuclm5gnlMku92OKIgED0IknTLZ+aIpXI52gaY5040pNroSNx14wLKCjeZ0hVr7SlvtpuIOAQoQ
VO15rWJGAIE7TPUSAZtm1RdbMa/fgKNHqbOCouXXTyn7TH3hUUJxBqadCIWESgxZbT3i/ofSZLk2
noc6wGLBkDkIjuRhBOTpKackzA/MadidmhgDsy1hONTH4I7gd5Nhpe4jyjGCOLVBwzoqZ7QesclR
Uec5krG6D4DUMg+/5etyu3eNn7T2aU3oO8jHtOzs87EIumRDxiynUIGb6zTt4sZb111ptLuMmp2X
B2EH94xqYBTs87IUz27rh1Q9gdb5NuMGrjZ5J6HMtf3EgaswG6Ca0uI/jCO79JkuK8IZfVqSC2wX
2jdNvcG8D8yeXFOHKC/JrNqqWrBy9JCBekdw/fQQok2h556NAATbgA+zHDg4rcKW1DLks3gSVz61
WHhv5YXjkxHR+tDUcdjQ2pvRGdJfii2JLhfHHADOIo/gkdbKyfsaCbToApBXWeKSnxsYgF+QtCTP
DAzlsPdxktjmsbfc0X6Mh6y2H6hzYsRmfW1UoPHC2emBK6pmtlOyC4Zo2IAbUgL190wyJVQaW2y6
OIFaGI54IvQcqHhN8Csvak4UrSbluBSzcJRzvZ6KsJr2WWAg0R9pbF91lts8O1RdC+00QL8Th0FE
NWVX6GmHyUtamGJ9fMUTO77nruVjHMwGm1kypYRzGsHQXmoJ/RBZ9pIdiy9Mo3vrkb/vws6uPoQ2
p8it6kSEGagvnE2c6vZjWXjmrR/NzsfZHPz3Va1p4/ajzdBbx8o6gLaLhzNIzJ2/aiqR0KHCwj9s
ZOehtJ6dlJstr3IHFJ0WqK7DomWnq1FSJSekmtJ/CQaPM6mbq3GFCbG/CYpQP+Ruhbq+muQAR88H
3bFGxM+t4hMz/GEh4BFnaVLqHpa8DHWm5685jm4efByl2SpiqSF5jJct0592LaqYuQ0YxCWeNh+D
pjxpvYTylKVqwvqmiHK9RR8t8vMybondRsWARWgdVyXRrCvhgRACw0q5tPjyUKNynMxgsN4Qlgv3
DXvEEH099U/UcytNJIZD/AWPKRUMnuJ6Y0cCikY/V268F2EjfYu7NOOQvnEGXMQMlYOw2AykKSTb
pLBq79SIDac9Zsqtm/Opk4FxynMr/ZPBUWVAakZYj2DWSCTwwIebOpjXLfgSFIu5h7/kEwIw2X8c
w0jTvBiirlo3obKMe4inqaBUonZJeiTwxjgx3ZaOX1lPgCaCOTuWOKEFrO7YJsv7EA6pF7/DoOte
JjGTcVJUfOcdPEk/P4vhU1Koeb0mJiQnWtcrHkQNZJdMZQObfIGadJ6keeuhWecodCrIJ5/XUKPb
+7TJMuOs7wS0yzLxaApKSU20gtso5G0heyJv9JyX8NURuNfI8kMQvj4ttHCHBV3IrWjBN9zERWPS
4wJ7dh1YjZuQDB91GP4Kg9IuJCIx2tQpDoqor4lLKR1TPAYmHKtdEXUjphU8MhcNqIylJTIDgYmB
Z9ASRIkDS9Bv6nrdDNjdz916SDEGOR4GVKO2MxLnZZ5d9MxC2UxRHdGFBagiLtsmj6Z9DdBp2DeT
jK4ilUiQ1mAApyOZ9KSRm3TSPjeeVz145TxPuzBM/fO+nqpzlEr1cmuY5kkRF9gjhoRgh8OcRRQm
cmhIP0i8ht1Tse+KTURYebXzjSWkXiKVzWP6SP0kdyTA9o+ErFfPcTgGGc4tAWo07coKrzqiC6iB
pmNBN/eGgVsmbhYJa+SYJ5gaUr1JII7TqaYvGjHKtg36unWtAKS2YYFVKR4CN9kEeFtPE5sE3BU9
uuFjAL+BtGodynwXlZWmvZr5LasqxFzSiIMqydaTiLITB37WuJrmuS4gsnr9IWvDZqAHXbkfx0oy
I1jlmV9hbvetFn6oMnC1U1y28w0QWemtoYXaDJkST51wQ43dpg4Zeqy1HrzbwKyrZJuCFX32onxB
kXftgh+NSgJq8cSrnV1Vvb7oyggMoB3d0C1R/MliyC8g52MnDICP05ijkTIYjRcwevbIDFp5AjMl
84SYeyyJS2t6N3nSkDQrksg4RI0Ql8zrMcw1dWrBCJIZY7m0nVj5OXzIa1YSG5grWJ+D47jJZ5dv
mQ+0SG3x0Lckw7wDkhh2eEJTVa5R90pxEvTM5/ZL8F19KFt/Zg0KC5ZF36nRvrVeUVfG9ehWNrCy
EnPPsPZaX6TrwQzn80gn4olU4fi2th30zIYkJz4aMcGvkxzc61qpuui2E5/1DWNDWHnRoP1l45P6
Dm+I+aydriNkGtsY36tpz5/ykdt95zPPg4zZ5KJdSb/0H7PRDuDkWpJE3UW2dGq2LrbgqcGmsgKv
ng2wg5gCuAUfBIFh5M2t0sTpz7H2YZ7D+mi+02XLPNhXIYeKOIV9tzHmysJxA30+3pY9liGy2LEh
Y/me66dC0+JhQCPbx9BS7QlTQHlv9KW6IaWLYQw5Lg6QzEr159CSfOCITAuQrIWxB+S/bet2U7LD
HpvULL70REGcNSBLvzRjbz50HP2q/URTb0/aEYh7DXG6Xqkg1uLYGr35mTxTmlMjcNr3ZjI0XyRx
x9F9rVP8irVJ+vOW/AcpPoy5KPo7wlOXuQBz89InJEFb5sbIqRXsf5BUvZ48LyUAFSXyTOgpAvXm
4qx4WQIQwuMmBm9qJWuxcOXpkedbBYL8OvGzhZNX9/qfokr/dE0HsQMWfBtxC6oc560kjYqpx87l
r5CuF6eOXQX7OTNG2JqYkrKFs/iiIPsLZcjrET/vkev5VOHLiJ065+31XPyqbAoWEeRTDGWSMBc+
425p4Yfb2GiHTTuSFCawSGxtzoiXP776awHe16vjTPGo3gO0lNZXbcaLImvO6gk/IqarUXnmNvTI
oB9F+fzji7wWvywXoQ+B/g61EsoXis7XX2PaVqUcWczh0DsevWKMsqzBeMFiXEo0Rn6vb//i4/zr
a3nMj5f0SWwvr68VWWkT60R5dM0LOpqxUdzXQ2iedTrFq/Hja70Rjnx7Yw4XChZWHdCO5cW8+PRA
ng5zPgIZoEzM197kl5xbMXIfdF2366LNh23FqXtTM6I/8Qs7eDJQ7myhanDgrHDxsu849yMUmseK
SezJbFT0C3/8Iv/8DS+NGfRA6GQp2r+qFl+8xj6ObYUO1lulKlDbrsfL6hhptPt6lZ/q8P372nf/
aiI/h47a7zfgn7p368epeCx/OTY5JMTmpdBv+b3vOj8//BWLV4iRy6GbgaaPdew3nZ+1qMyXown9
Oe7WBeL3m86P33Jpv4RLijGtP5ffalTXyv/9v6zwV6RrkNAsvlCPaArrZ1ot4vUtQiHO0wIeizV2
eRU0Gl/fxuXYD2VZScYSSdbumT+oS0F4zzhb/s5qxnjX2hZTYdN5DgYRX/kgxEgEaTYIvmdC50BD
hAhWD0BCsDTrKUXkngRi2xdzdNU4cCmsPj12VDm4yaxPpNBbGJGd4h9udLEsI6/EUrwNxIN0NX2W
7eDt0yjrPEs0R/zdbGPZifERLyG+WDcpvD3i2S/og+wlC56gXqxKdAvVaK+pd/uDzHRyqcRc7XNr
9M5qY7RPTHqUFP/lSLeE9sWtJojiZpyrexOR+Yt75i8WrTf56HwDLFUo6i3uAxq2gUlX7eVCAtgo
qePAA+aNSI3RiKPvgiYePyiHSeiabAm0XiNAJjU55U1VD+9knZhUdlZ3kRQlMSwAMtKr3iyq92k9
w04QDfUDeCVmcTEnwc9S9OAiZPthUto+FpRSj4atRbMKpqK8bjkbrw2TJtVmNP2jDpXwVyHAnnyl
Wty6Tl5Wu0kmCJfpLmw8x1rmL2i5yHdksPL0n7aW9J912+nPv5w/Vs0vu658xqipyn+FycAi6P37
ZeXs8bXR5SuJ8NtqYplIg23bxfxEbjsCVp7Wb4sJxiqydF3YhV/FxAsK8be1hLYtJlAbOS+oVYFf
giXgt7XE/hVbKD1g0IeLzJBm70/MAl4vJQbGLzYbx3+rOq2UkYSOx/HTmS9jwFHmt/3lbx0T+F5f
Gz7++NMsgy+fjUzG5aA7Iz9W5KOtaGgV/moOnOCADJkwJJAkNwqP1gXm8fDcSiEXYeYVz+SGJPGB
aJWE4R/qynZVCxN7J6nheb2ZtT3tfB9YNh6YGi766Don1Lb5ZxvL4VVjESG0arCh3rf/n73zWJJc
SbPzu3CPNmixZGiRkVpvYJUlIB3CIRzuT88v7tyZ7uoZ3uZwRzOuS2RGBML9F+d8J03iLZPy+Y5t
eHcfi0y9eL1ZPoUK5UfZF+1r7+T5U9zH408jUnejugjrGPKW7gFFa/IUj0Y/DrZQ72Nsljt9Tf+K
zZR+9GqejozDaNIXnXkQ8qOi+jVYpn8sQoujaXC8pyCY+i9mhA5Cm5HJRitIj0NVZDNZGIZmPFzn
EydDBr3eM5OQR6GuyQUcu/XWBGm6rh1ibK6A2voNWjuL1KEsYflVItktjgru6cKir2tgyzaxCEhp
p6noj8QBFlvgUOKO9KoF2FmgfxDYUG1I6i3Ouhn12UcYwXtkAv/AqiA89Ngs7rkBSeF1pH8RQK7O
pJMGGXgML/uJLFF984l6RQ6RJHLbVNFySyXuZ4wxy/S2HL0Uvx0qvtZq3G0y9ull6FnCo/Xw7kKs
O9XaDfXyXbkq+5gKf6HJLM19I9Jqi+YNNpiYog0fX/DBYtR9iso8mda9G8SHRM/pXWWI0wN6MIu1
6aMMdjyhoUthEabrN/287lD4HPmFcPulrrNeeG9Pi0rJAKs9Ea96Zxx+uZbuyAMeBuc5MiJ+sZ2C
Pgp3Btcln2D2NE14eRDrhocZCSb0G9862gzG5h3qJB8ncxMSKgho477zrekCBcfiafag/8dQVZ9g
L4AkW0j+4SWUZ+mRljtNQ47qJWD6Cx63ULdjXth3Qcl0e627mIgky1LprzjTJC7SHO195LbNrhji
6oB0RG95MNWDjEMJixg4WdawQA7J9LhKdOr0xbSajKxm0Rd0Bs0hTBf/teh1ds/ctPikN80vweCj
l1QTjXowD9VhAYG0Q3XILj7tNUEP4RJ/qWEAbQgib4BTVjH50VVOI1oApZMl3frSoYXZeX0b3etp
sY7M0PNNSnjWhu3EgHygDklmhJI5yaZAKyQKAhOahJQH0X8NUe6fS/xoa8MXYsVEvn8g3rhHHxTD
UvMr1GxuAnBt1ZJOuYsIBzg4SgPw83h9P2JC/47CKtRCvqDNCIfBLaoMPJ6MHhDkSm6ziClLAG28
3BCbB9qNqNmNNoX61IXJ3u2pS2+YRAVntIjtS2FT4EepJe5KuBQ8smJ4G12SvVEYZLdlYYArMiZw
DrOGaBXyzpxmk9lPAc/jfc9w4ps3R8Jikl00R8KJmOhT750waCfbHpTAEypZn19tce58jcrlzDSS
DcwUjz0j2q7dBfVkXaY4S7oV1/5MiwyFy18xGG/zdVx37r1q2ujMoxCv847vV4hB9cG1ryuCAbTr
hyMigJ9DDPfJ1zNhf3WQTkf+R75SGLQ/Qm0tL6llTXvy95bnCcwig6Z8XlckGtNeTWSGpH1NlnAB
PVQX9nQ7D5a97auKNYKl9HvmV86+kOAUV8xTA1JOI7PDvVRteOnD2V9EtAs6FTD8z2skeFa/dYpS
vSeAPzYOs5LdBF4tJLDQUmct24KjsZzmx9Gk5U23kMq04iayn8xi26RAhh4iugUBNp89UK0Way76
JwzJq9iOkHTPTkfMj+S3yQIr+0macPkLLAES/7obyq2VhtWEBW5x9pkou4elMEkNrzqWj3ETBJue
9dSeSI3hroQE8FAl0YwIX4+HZjLNDz6N4m4Rc3CZQ5PsQmue36YaXaM2WacfPCcDnmCakXgAs7gt
8JfYG+nrkyFNdzNnqCTiJSV6I+tawnWCtvwWOC4cGKdKyQlfiIgopB+D0GxKV66EF+qfFm3uPsXV
0e1NgaJmRy6bfDDJIo/94gdPsJnmA+jG+Ebatb63e999o54Ex1Iton5RlT3fGHgBn9qqzQ7GG/lB
jvbu7IUCf6XmzNwkHAQPo1dDQkgLueOjZZenqkcsA5/Ip71bHVX60CM3JElmnINfIUNqKsWl2jnQ
lp7TJmQhiikOQmZYnTFgSCxtE8cME8vye4cikIgHQjXTsRQfua6TFyKjhlM2lWSqwUEyz3lVKUCa
+XCcB22+vIHI1SlukwvD7uKQNXYAknHKFBK1eVFnp02Cve95CwcwfEsfPS5xj4vcwWQr3hxcWCgo
Zf+kgij5gmbGYcLjlL8IRK8bp0edQKUdZzf0MvON3Qvzc/aHKzYoSw3D7CjZTGFEBqxK54928ax9
SfTXhxWPeqtiWywrFHvWmeAvcqi8kjxTGdjE1VSsGm7jtFF3CSHYlDGqS1B6X4da4TXo2Wm8I/l8
7GmKjiz5YfZ2U1c6tx4RdWcmp+GHUxPLUyWkCq8R1nP527qdqPvh1W+Jd2E10Iv4oYuLgkusqp6K
bkJQrhjweWQ0Pyl6nUvoI5Rj4hatA6F7DJ9cPHsnyWHTY7c324gpcLpuvdS6YUmWvw+z1I8eTMd2
pdMMeBXAx+rsNCT6rszUJY/B6JUPPr6cZ87mfk+vQHO19PBAnOIqVk6dRCM5I4A72pC6aJ9TiSoN
CLh3GtLEgrgqxsfU8jW+xrRprkK1hOwGAo+iwvIIXgza9M5Ng/IUDOX4XbrMVoq42PazQ+BQU1fZ
dkmmkDDgcv6uu9C7kE7t3xiq3E+P+fp8NQ2hCQOvuRwcMEzH0hUwESA51ek0EG5dESbHP3lMoEpm
OFzT9sm2YlK8HVFihJ2CLfrX/tiShHnHojA66QFiNZ+qd0ULZuGnz4L8ZlpGYpGVuOZ1hDGMzm6Q
b5UgtKaFg37mi4v7IysLKjSdn0ZoSL+A115pS21C3J1DBuF66SQURWQVZE4Hyv5ocIPQALbxrqzr
dtsyNb7UdZReM8OAYiwDW20nwQmUz0ONJZxBd+IrReBJqHGE9KDtTnUQWHzfpg7sL2XMaQKc+6qx
xGECcZZH9kjeseoG/y2Q8HuX1u0egPoHBzZrZtjDa7Le2AGPlByIfPahGpN9ztlxjxM4exRJXe3I
vCPwkGe6fwryMANAm5drrlUv2wZdfw0SRMZLbJWP1HoJ52/QUEhpFTNZwjojxDVMj6QLTopC0vN3
KSlrR47o9G1xbPU6NcVVhJdkz6yei5umi8dPgmL6LQus4JimmNHI2Q1/pvFMUeIPb32stqYDOou3
p950RZ0GID6j6LEY3GA/86CeYmblCBbklNyq0k5XqZ6s2zjg67DN3JkjfgiIOcym6YUJLFLoIRfq
uUFH9QCVsfpOZmb2DY0CI8yKJdYNm0XzgHFIbJVY4tvYbZJflREQlCsz4GjAo856G0wW1gPPCtBW
KG57tl0iPI3gN3lgMnMFgzZK74JsmV/dOWpf7RZxR5m7FRExEAokHU/ZfZdWmF5wjhPPKWXIKmIg
DR4SVx7eI2wQNzbWILhVM86OayxXsxXOyOqysZpDAzaL3GChPeyAGYLcaZIbgrLiWycrFSA/cHxs
vTILsw7htKuErCGycucJNzISlee4jeczy+P43MnrK4p6EQE8o91J0Yp+JXYu70ngISZjWcIfJQ6R
pxxo7mERigEKqLzW2qKXEA8qq4rbyicY94qwxOQZZK9aZ3xVPdVEz9RV1dGuzXJpchedcI3ZDZ5g
57MxcVkE4SOc99hnRhaQYIFt+rmCZUzctATWEOf2g9lEvO6tGVIX+oZip5URNx2Lmr3lNPmpSMYm
ZPNuwi0SAfPsJEV2HKJO3Qc6QuyNQ/pBCuXfOknMRl7ZSrDrluPemXvTbeZp6E9w1SPsKGNxbovo
Sql2W/ZlkhBqBBnQcmnTsKcQ15NYfkOameX+iiaMDthc+/eiC+ZzOzI+64gV+dGxbifgswluVZaH
yE+11GY7L524iapF7YlEnd7yOF+4qmV2Up0b3UtWeU8ylMWNH4zs/5WH3oLtkH/PuZj9cNvSe3WN
w9pz0a526EKWfNdD4qVPqlEfRPEir6YkFr9DkwJqlYF1cQaNDyAHRnSOSxc/eTkke79mIVCXAiHv
YBKESESfDSvPdkpWgKP37jjgWRsfgznGEaKyBlbpO7iD1YdsnfY1GXiyE8iJ3srxmcmD1La6NUVd
sOXWi9GXCFRcFSHKMeDtNRLg5tZkjjnLObL5lIEjkJykxErEVf1s4ppETvrW4AohTH4RRhigAzIo
3JOMObqrUubvViI1m7CgeZZzoo7kiSYvKfMsulJ2l2uQRhEinxQzzmDPrLHDMZh+uaES00o7oXOv
2b5/7/uczOTKqatVQKV764Y8Mfj7OnFfD9GxyiwLBBJvGWmE1zzueBEjOvYi/somq5RnvGGEhc7E
2p2TOAu/uWVVn7G0ufdxzkNOcith9mmu403FbyFW9Fx6M5h0uincqrqUw0hhwWaID2Q02cXF+3Sk
dQxugimikOYu31RlUtwatiof1TSX35y2XkhmDMJHO5XZBvG3dDf4e4KjB2n8vu1Zu0KmaX7EjvB2
qFoQewHufZ9IlhKeYStaydGbuOF1tG4KN31J2qy/QM+ILhAi7VvYy85uUCa6cwOLp6KSiX+nvSlb
a2mBSyTU/sXEjdxDIAi3SzwNT2Fp2TcQNpe30W/Lfg0NP7koVzYnF/p656NDgbaMPaGsdxgZVnV5
DFpgHIFckp9ROFSfuvJgyJrBZNiZZu85TYbhaGeieooVcp4+gCIsA+cayt5Wr57VmV9dggEASUd+
q0n5W4dRP67Y7otPhdaUq4faH2RXJ84hN/wmTs3VnVbXN1XclHdC5Yrlv0GVzceCsCNLom8LTQD5
6J1OYNI6WXV2+VX2/mJPu6RIvFdmTHKFH8w6UDg/K20Zorx6UIgjWEoga/0FNRgj6EBNOympF7l9
ou44J0TqkNBtttqgF88ct7id5PUqtKXOvuJSfkQBhPqtL93pI7dhIhe9Zb8zbaBdbcbrs49VBZ53
1LxPQ/pEVCrhi72jL6Jo6fq484gAMk17GEJLgTxtImYo4YgCCYihZb6iqHqBuNhu0YU5+W4MJ+vB
mSrr0gInf0MIMvwsgW/9yNG6k2E7DwitWjvd2dxVW91BQwJPAOKiAwqgO1LjRIMtmgX4Hq0RErby
j9fti7k7i1A33AVJfdA6tC5B1FCwZ1hPuSZdJiJuG35K46R3S4U0RsE9o3KTOK4sSvdsAVE69mG9
L8tpugyCqPoryXbZwAZHMJfardmZHvzuqhDKc9dXyQSbh9DvmbXEw4HKxDnRj1NwhQQZPI1elX3k
FVt2Vm/zhi9V81jPUfIjYkOCXiDv8psQ1CfI5y4vvpjKectaYtPh36PzZ0A0R3eewClGjdddUIX0
W7tz3jJbY6q7+tIsQMhnD2UlTPD2ukJZGEE5XCfaPWFtpGSqcDe2FMht/+iJDjvllda6Gij6gvWA
8mnlLFYscPF7pMAK3831ji6Hs9D1uQ43o4rKA7t++eXaDpaPJuJgLmnQ/VWYuVzNozM+LMKPk+s5
R35r0frxPZ1rck5kDlEysJnpO7KXt9DJw5tRYZOg9PLUVsfltKFoqv31bHnophC6kKULq4ZYXLMI
5xfCF+yHUMn7fZFVFirGIh1+htGSMVyou/6iljrGEzYUzmbJR2F+ILfT9zO4u3bHAeDAWU8F/cxc
QO/HDAkJZV0WQfY4oVUvYQYHxX6Yy65hNoh5z687dWy6iJ3NMkxwcthTv2UpLjonsqIzdl9x6nov
33GHxqQx9Ml8i9G32ScwmMntxGAz7xruD5e0J1u8FXPFeNdF19Cvs6AZd02fBs4qGZrwxUOJYt2n
wWz2wimDGyYORFyOXqw2wlTqoZpdghJxWPyAK4QdyIvTbNUMkhiEaCQsOwxn9bIEgAJoI9GVWaH1
Iy4g1oddR/iLgD6EqrEfn7trSEHkk+w6Rqn6aDTWDbo6LJ9Yk8BBO/78gFYvO2H9oBLxsIkeRZkQ
0+gDJ3rEaVv8FC5mwMpEBIC5oXGIPjThRlZWkhwL1pHf4pzKZ0u2RdRvRNNmsDvg+GTI/UjFRJEs
lyJHLdVY1q+eA67GWpM0p2BBxpzgyvohKt8+jLgQxTqz6QLdIjdnZM7WbYW9FQfi2O6maMBfo7PA
fJLSy/eOnHeAuCMInLbB4uYyhi1W+JTNceqt9Gmx6vZj8t3iJyPK6D30ZxJK60b+IOLCv9hVqT9N
ZlBXhl26j2z1HjjGDddz6fU3wLD8TzI8NNHNE4jjaBLeCe9q/TYYPe3TuKk2ncDKWJTYeFa0Ntnw
kpZgt9dN3bd35ejL735YceUujjsibUvIRsZlzXBmLuAR1G3LEerGrzFECNjbkX9BVR5sZ7uyzrku
COzM7lJCMFaKmAUCOg4Om4kxT99J0ix+sGMn61nF8xPmN3fvX1mJULdthlxdVKOEHMKR7qiO35id
Zz4nl8jJSIh7EJnL3MbvrXTNr1k5ywt7uekUIoUamJ+Sg46vh8c34FI7ubaaSvCdifk2yYwjxxeu
wlYKLn49IV6/MCcNvhd8MedVO0GNHNKqOboOGROlFyX7MlxMv3c0PToITBIY6mrEjJfBd9jS7Smb
XaDA+RiZpe62kJZjxJs150uRqHbXz372MUyt+JBRZp5cxjCPCU8bw4kmuxR50p4Eo6G9ggq87+h8
plXJUvUHnRPNTK/DZDWRcFyvTBhNzxPM8V26WOFpoG5kXAaEjJymqT/pdBbPgeH0yzDE7WguGijN
sybCagjvhn4ZH7RnbHR/7HcRlGGhkqj4R04Zwh089YBLc9hmubEOKvO9nZCY8It0nk6iatpbcjTL
t9IeJ+rhyWqOVUmiDEVq/tpkDMFEQwzKbmydKySmRQRX69b/NpVFfxgXrbeVP6Ivzj3Q9zkZrjjz
yWRGx0PUiT+V/YY3TBwcg/OLiJDkqVBFTSg6AmqVTaiCXT+8dTMpD9mgii0Xgn+zFLME+KyxbgZ2
wTQJcSowzaXZSVYn53oR4oEUS/ug8iqjF/aWLdSHttxknhV/1ZpudA15Zuj3bSbL/ZSxj2pJP7qM
CJlLsjjHbNrggGu+qbyeFeyX0nmvnTl+bpCllqemXVp9zHKEQPjJogIGtR2Hr8SiqxtRzfPRydV8
Yw3ETK/9YND++9Aohah+xtu5w3ivGvRwen4hAwWcexoOz9h8rGLVMVqjiOuuiYRzirJgS3UP0Bxx
mfOt0Nb0yqQSL3Ch05tyruRbGabBRc5+ziQ6RVZup23JnN6YmN2MFw/kseWEDuzG2KrR1Gs5JuTr
IGxxUSoWK64da0CSoPVTOTlpuPadMbU24TCqZ7IZnFsjjPUJVNQiKQd8NfcJ8uuE/ZrXHjiVp4nz
3cg3uYhAEdHl8jeIaHD8vb0w/NgS+FA9o3tNnbXPSfsdDwYBw+NCAD2Ny9AGhyqYUR6EnZfq9cy+
j5MkaUMos5B18hWqYAzoSd7Wu+s2fj5wlqX7lsC17Mzf7dQ37Tsi/STofCRae9AFoQ8Y+ehwebKS
YV7D77Y5tusQR30orqe1rwLxrVDGk7e5FeT5Pk+MWz+O+ciewzRhNHBVXoFvqi6Xn5a0wPjSwQ0A
JGJJkwbtz0sI9gUevrYqC5Wp6ojqOY5FjLqgbzlfcKBhlI4za3gUMWXqlv+67fcd+2CmnEgJnX1r
CHmebPZI66yxnL1t8yUB9J5xY2PLPiDBokuBRyBvevTQ9YF5oXhsy0Su0zq3XorCtTD2Y3qEWji3
bw12VnNWYuwe4VaUPwx2+31dGnnflxmJUXQC+7LwamYHEf33SqtoOQeWK8WVtk70UmkhwYedMTIp
Br/2MUDdNahTWuoyOxxolOqwjV6CrCG1G847ssqGLy7HkHkhC4iI+77sALIN3VQCFJDE56RTMZ1r
gCbPBNwQ6WDL8EhcKCR3eA0jjk6KK20H1N/5OGLjGaeLaVL3hnNuejMjYKbSxeaGiyYpz0OW92+A
Sc2R721z20VZfmhlXD+wcM1OedIzlKmRFT0jD/N/TbYQHyOa+myVhQGBJB4jKVLNk6HnROldksEh
eeT1UqI3pk79OXJK1iuCVOtzr53hqXDccgtXTKw6Eyh2SJgERDSoNbxy+I8iCpG56Kl4HEtfrxn7
to8ENzhnvlbzFu+8uGQhbm8vHefnOurmJz1W4c3gufq4BIYF3TIDx69MvbPzzlvPXRf8CooguAUt
rdl1GI/9W5GxqihN3L/qcK52XtFXp9n2QE6Rpby2R8AE66Jq1OtYiJgUiLkvj6XO2II4TfgNvHzk
EwU8OLsFK/194Q19uOWbYmFgwPrFQnIiiCfPsnnn2Yiw55YwbGZ4/mtGUna1GXRY3qVs9i+xO14D
vhT4kNYP+1tbjHQQKIitbRPVCeOJHnzCaiS2ZKNAR9z1RTndaHTWJNLMEwCEge1BXDn2dlbYxJAi
5JuF8fRHVfUJ6tS2nj/LVFfxlvVPfHL47yQhFBMW/SVwdHg3jSkS4doiREg2TrtxvNw8R1k9W9v/
vqTm/8CA+/+QtRYm8V8JaJ5a8a0ufjPV/vEv/vTTorpzPJSokO1gsuGQ/XcNjW//DUgOcpAItQy6
3Kvk+N/1eA5/hOeRQD03RK8bIvD7U0NjOX+7IszgyDrM5wMniKP/exFNRC4jxkoswOj7MFT6V7ng
PypewjYhoQzvDuYQLb8K5dHZ8d3/E8z4v9XUXGV9f9fL/fljPC90MRajPvvDgPkPylC3KFk+Gp8A
DXInbiwEZ0epRmfDrQ2DItLR0z98Av+Fys31f5fwxFcvNGJUj82ly5cGjd7vLyzF0KlSeb12k5bS
a5Oy0VvslY2CjUmX0NZIKBTMgowRgOg4xeKhy/tTEUZpDJRkTNqeID8Rjg/Sb0R88p3Fh99MUdiS
JRTnKMjXY4IsSK7n0UotbkoWymOwKeIkG4uNBcsI2tMS6bTxGO7UuO8IxbOmWe5H8H9+zck/+c7M
d3mKWMxEXVBEilu90uq743TQn6++AXZu+Pvh7c9rTi4OvU2dtJp0d4XpKfQ+JBbUghSZwmYts2Y9
bU0piIg6IbgE9VQknTURdQiUDwu5k/is8qrx0neK+9G8MsGppYf+hMzsA3AS/t5ajgPoftunkSlX
42wijheGKy3gLrSbGswGiRVL3K3B74ZZumoxoi4GD+YC8zXG5VYda4OYbGNLL0Rdky91xG7SLUTA
dJ7fJWFoYvkeU0k/l5O/4QRzcQ0B1LXkQywLOz+JabYA7FS88JTAx1aKswgc5gCi7sMjiWYVLpUO
ohMDxSByss8hs8VwRHmumUNFUrjtL+gI8tkRY+MerTKkrukXg39V07vDVwoclazZY1y5j87QsUuF
IDdtmRpA8mizMpRr+mMmw7znFm4FHAdyB6I4yb+ryo29n03LPps9wGgcmDhl44nz2HuOtTGo/eHy
eDTO8VflO26168B35DvfFRq8S+0yxbWws9E13ha+ioIVOYRpel78ZRaP4Ous9hRGjSWZS9kzcY8s
lXFE3Vzx+9NTl0k7vNTd1PSPutT8wMoCm3xbsz7wzi0MYPZIWBkw1tWVWzUrg9Lb2zKa8hj5a1fN
dFv4G4sW2U6ShueQ0Up4B5iwoz0ZRNO1rJTbBEwrt+k4Hh1d2RJAWy1IsV7UFHZy62fFzBC7po/J
r/d/HbW7DPWF+Uhmz7Xwylb+ZD+Kagir9Shjv7r0go/t3mt7N7mVGXlbBAAgKHqyCvLPblkJew4E
ziFkDcaGxTpaqSEvJ8TlE4RwznJnZAHbzH5BWF6ooFneFnMsigulPB5p4+mgQ4oQCQbJc8bYqlrX
0k6uiW64wOp9HINIAvcZeOGpJEhG32rjo0+ZgN85GzVM89TBqCIZBf1Tj13tKifBmnHonA7tXdIP
g3rIZjutPahAspmfJJgWWgLb6tuSWTbA6k8WMWI8W3NVxS8lGtuI04dB45huJo8xId/4EGsuWVKT
L3rzqOYlGEjEYMyEMPjJFz4wqCdkY16R3HJmtTJdS1TQ9fSQWkmzTMCMIi3jL4MDJzDHxs0BIE4d
8F/91LcLUUlzgRxhE7ayCxUe1SgriSQ1VEibNpH4U6MyLJn8ReUM/EzlIX6w2emUx/yEozS5w1BR
kGChefiYjVkCE996IDeMDE/L68gmk30q9zA9I5sEutIq8REw0dl6jBHTjYyhlB2WMUP1KEur0Lw7
iJmOjKka5+Va6wf7pi6iGnFRlMLRGTt5Js6prehc+ThWkeWUqAh932VdoVMzWvnamA5mzqH1ygzp
kSeZcCJjg8Eiy4+MbBGZnAHczFn9kDSxVOklmwUEx4z2I8qnf6Ge/l1zyq0Se0TWol+1Ewx5hO7+
fqtgY5sYz9EQeVOQya0QU6uv3sfi7a/vr//y5wBGuFJjEYb8MzWWe98eax9HWEt2X7bqagrgssUV
+Nc/5vdr+c9L8qpgpzZJqEP+6ZKMyiLuo5QfY/UQpI5GLGdycY8s6eSNn2PI/hfS2uv/9/cy4Pr2
2XBAQO+SoB6RAflPPy9to2wxTLtRymH1NUXDAMYg1tg0NIybTGT2qvW1Tf5np/7FJ/e7WeePH01N
wCniebx7YfhPn1xra5yIFc/YeKVTl4yidmPf2jvblmrz1+/qf/7weJFE4LhAKrigXe/3h4TLOkCd
xY8i9Du902zWb1LEbv/iBf3n9/L6QhDz+xGVIF6n33/KpDXrQc8wkVOGpqxfOl4Mk+53H7rUOm7p
UQmYyA/0vuLfPsb/78D5H39pwPmfUvxsfi/0/8N444dXpbxn/xsL28fG/h9lvvc3n08crnWAL4rs
XB6HP8t83/kb+2uHcoFGMuDxpPr+s8z34r/FaOuxZ+ALREMW/PewOfYfFfbfv3oMuSjyOUuwxyHW
v7ocf39cJCMpbUVTuY2RvO4yit2NHzq02jCY1r4fAj7siYZYFdH44imwVLjYP33P35RFdcmtKlwv
0asw5REN4JsHRXbIs3PUkmgpHUpH79B2/YEZHbpQb/F3C4WbZNTxWllDfq7K7sg0ezUIkuI89CQb
tBD1JxnE4y0xl7uoNg8pM3gmh557WirnYi/ZN6cqAIOytLEcTgsCNtGuRwugE2SLvpUxPeoRMHks
2RAcHIqSZHczDa+WLrK13yl17LF535P3w0TVmMdxDPYgHspL4TfxY0hz/KBKwxigH2t8yqh4F8kC
1wrldkit9m5qn4a0fbEZOXm+ZT9AGxsBc3LZY36fUSkm3KQFEM8KSXUJlmMFzzVhy9ndZWlH2p6o
brvJGw9sW7qdWbz6a5htljZOeZyjydCFTIjXIDOgLC6OwBQ+eu6CtYMGEvLzcjODMVtNZKqXzKl2
daHG/RJTNk8mm85c0KsujV8G39qqSBDhOpQvaDDkQXiz8+AOE6oTjzXP3FOfautxSD/AVTAKXTAQ
z8wuaVajDUaq42iit84afnouQQWNRX0OoJmNN7tFFZHkaY/7QHnvjWBJ6RATnl49B6Km+FnYM1FL
T0/Yu/EfN6hucHfKFyDTUFlgwa7iaLTfrdADrzHYQGPv7JhtOYvQsBrecQI8yjA8JU6qDjLMbsKr
aNUfUOKzrGZ+0ZTrUZM07StoNcZS4yuL0eR2GOxmZ5vuE82R+vJZ0hwaq36ZZYRgGYIH6c/mXpSk
XLQwGVbICzmLGfxSxLg37rDoDbc87yOlNwLf6KYWqLJTd263jBLvif3+2ST1vtJLte7QTnmtwLxE
RAJCN7ikbKBgzC2bspq+SvsVxfmrjCm0XdZ3X3mjcFbjbcPLr8KVD9viziWkmh5OWLsKFOQhWvL5
ddbaO2EKRjLPI7kDnf4I0Q8aJQzBexJm8w3V2xU5V8Hro979ieucpXy6vCDyY7dQSu/W8+pljamv
X5vaCjdxY9xDpiRBWX6qHzH59aSwCVCXJIc66zRkCUSjhUykX/rvlRtVl9lxtwSReCtkHes5PUa9
Ti71AEXXk/ULHUq45vxa16O/z6NsfODW7t4bpADUaHb9gtmAEXPr8HBihgHaG/OgBGLdeJnYBNb0
OMu4v6AMIQkcEddD4OqvxK/UJfZbcZqxPWyQ9xRbqxt7kmTrsWZNGBoMpHpSLMuaqL8UQa+JTHGH
F3wY+Vplbn6KoqB5I301uR/svL+O6GW4U20HgIcx2XcLAeUBYXAHCaAM6svSEi3LiVluoNMXCFkj
U744VurcAciOZhKjU8z4wkzX9MY4XB6rvAR+0oRsQhTr+sjPGsA4+sqmrGgp2AMoEOIAjHO5WiAR
7WfD3k71kXpJrvZjCuzU/7SAC58mkC/diuxbvkhTZpJN0NCd8s2U3rcii7M35Bm1t2NP324H3Dtb
R5dijeouP7gWTj3a4kXAk1ySGXIPAWpEzuWvYuLFGAgPCPJt6ybEQQTnN+WtL1htX8q4V/eLO5vv
gxcRJlUv05E19/hV9teWtYH1vGO2mBxR8nDCWH315bMNX4+RNLdoAUBThUjnCME1iAClJ2BiBBOS
FAtcySsG8uxmCMi2XWcmrTYENUQrTxh/53Stw695JbJ7iD7PiMfgEPN6j3gBlgeKvv/F3nk0R65c
2/q/vDkU8GZavoplaJtkTxBsQ3jv8evfh9aRDhsiCk8dcQc34o2kE0ciConMnZl7r/0t/b7NxPxG
dbXmZ2bBHUAH2Lhr9Lv4FFlx92TA2tw3ndxGS6NMWFUIBMAdISbC1zTbiUaFqwqJlU0kNTI1ETy1
BNfPbmIJYVBEKD7LmmC+AMOieBKXzdZrhmpZ2pB3x40G4JQcRvZbBhhhkDoMWdMGT3NZdsod2OHi
zgnlBoB3HW5tQtxSzoBLO5WUbrgshU8if31d9VK117WmPfTo6jYB+yrWhmobL9sOAO2ii0rtZ2T5
EmCfIP46QCXQq0iet4pCLXsSYgsPw1oeANGYDToVDRVIoRagNNFGmG2BsFigZgk2GMEfKRRz30UQ
OqwE7Y8rV4hlUWqhnaS9J7DgebYgIQBsIYddVWhE16CDi2MSuFQfale/gRRWPZuu1985mhjcebbz
VmJFvHE6xKFSSJEeF4J4AzKWZjpIp+u2TIyXLHCLb53g+Y+OYnYHpZLlG4t2Y/LXDUCPrm3STaVz
6XalCnxT5wXJLhO1FIh9Gt4CDDM3SV83Z9AvT1jqlju8tLRlatgat2A1uuNIZKxKv2m2raGWq4Su
qiW3nOwYVGgD7EAyVi4KsB31jmqVR6awM+GBb1CGK18h6TP3nD7bCEppbhQBfAQ9Se8qiodjJUfp
WsmtO4EeiSdN0EVayopNi9oE1sUrN+kGMpLl8jE2dh23+9pGjKLUD7ClcFbL3I3ti/gWm98oha9p
zFhR1FkFUvwtaY0DirMATna4UssCp0ebzp7USCCg+MWKrAjEsozMCcQYE1y2tnVr/cWpKUUkes3N
NEjwna9eig41joqeCj15uzNTOfxZF31wH8u2/4WSbzLUFYsXbK8ZMCG+YJUhbEtfUk7kBsVNaKje
s9nWFgmgUoNWamnrRCefpXrIrejnEA+cIe5VMkFwtJaKpylbvY3XCFjqVesbl0h1KVGby57FuAoa
DyKbq29CXbjXI/wd2ky9d3HZ7UShfNEc/zUSWumohRmtYhy00moHkWllasVGpc67D7n5pwoMpbhr
uFTRWGD2LpqzDAOHLFq5kJ6XWWwECxG/zUXs2iUO0fFSV/2dSofcpoBcxrUPWJAOg4NSR/YoimK6
Q27DISKw1wGSUHK09MV12U8yfIuyye7b6KEymh0p7VfLi+EcKGexDsnU6c6actomItdQWT+oM9/n
eRCtswa3JLoOh5wzQJ68Obtmeq44dFVkPdcwmW4LdlKk+fhK0/zJ3rpFB7aGyELRtkLU6SGtv8F2
YkPhHA53YT0JfU921ejexSIp17WOwhrFQruSSbRyQsXJUlONV/rIt2atr2NO0QetdlaSF71nDpJJ
tXlI8U4KUfWm2VlV5A0E43fc0J8qfCtWqiz1nI0QEjrOVhMQJ+taZK88al0oMopqJ+s64GAyalsN
2CvosEp4EUvJ26qot5hDzpZy7DbpNFJWHaZOTtDvBLHX7hGm3qRF1UAitu8SeRCblYoobstG6xaV
Wt/ZnpRcHM1EoINqbxFTxqT4rd5kOXLMyCWgmy4ArWZFokYCAp4hmQXLuaAro3vo5EEMoqMbKV3n
GJJCagS/31qi9162AV2Bcq3vS0hZKNYRD5IdVoGCSJiFx3r/PDCXgBQZ1SmljEmWgHuIops3luCb
uxI/+hutjuJ4AdwteW5yFGEOwu+9RinzwE/vd41RKfskB6uV5zFSxFayn0TEb6QwLeMCa61cQgJM
DvmA8rLkVligmRJQcinCEksbdeuEqPYBvV8MVN879N/yrWQJ9Qk9C03iVZXd27Hmvqhsbxu5FPub
MEJXvzB1E4c7AQEyubru0TZDdP7I/EFW02a2BMUIwUA3gCorNvhst/XOKpbtBzjB6lLNOYwW2MzB
SiI797OJzWoLcqqlyNjfZn0WiCtFjqVzgpX22khT/9CYtnRDA429TCFVL8tGlJ8rGRd0OdT925gz
1kqKy/JMZTRdlzixLVKMeO4MvMHpDwiFF0KA+bUKAu2m7TjRU06pbjC3LZeNrFTLrgvebIUjsB6h
6VeNTNg58A0WWvkjcuKdiZkuQlXpi5nGtJp4a0Pe0sL4nHj6wezf7QaDdFN+x4mwWZQpbSzAygYN
1TEv7Z3sOydbJhAjO1/6ib018UQKBPOxjOqfnLaLPeZBEvWL5jVXbW+T++XFDW47qaezhvNUnXRb
aHTDMu0wpwcSXW/zBpNt2+zNvW2F+QLPTu4+TVBf9IpyFvKYpUwNNyzrUgHS3ePWlzvNTktb5wUL
gfLQRFCxa1RVa5jLt9RCSEeqdB2L+NmtfHoKHms79BFxm7rzA3/FdF0VZb8KIMbRaQGbkxsMlX3F
68M7rwJB7wn1o4Y9ATRsQZFU+kCV7LWS6YLDH7RNkSFk2bcK5eLaisUI8meRvRSCJbYLii3xNi1a
bxsWyNBLCaqCDP4JCX1qMw+gzh1Vgd8WpJp9ElL64PzASb6kNF4f5Sx5CvAseZCDrF1lEmlXhAZt
QRuOxWaBV8ihAohOJxAFHp2ONJTzi041OmogGcrC0FHFN6+oRPJHrlJuMyk1V5EpJhs9gznemqqw
MdHUibyWjkiN/sptbjTWGqkKjrvQF4+xFzSUndNqSzE83hulm3wRuN/iapIYD20KLqJArrQLUK5u
gQCmG9+zsQCOQ+ObQCMtmGoxv5cBlOA1pEo3dZi5OaLaKNzqxI29VPgKqOo022eN/qLUWCiLHsMm
KgW9X02YLgohx93Q8puXGrjpfYnbyrpCZxZysSGTv2ykSuDGXPdvvWMWUE0DQzm7tBGuaLbqiMxB
/VwQKTZCXiCAhfa4se2u4BhXx/XGG4RmQslhMoQ+csSyKOLG3qQUG9zwudIttNFpKtGqxzl2kThQ
3wTb64plTqGSS5nd+E8RW9yhU8Pq4JqRiGi1iqQFEjHrILNF30S9hi4Zeb1wpuiQrO3cpnMtR650
gHJ+gv+T/sSz/aea5v6ip0VsE/AvcWYx4pOX6TUSt9inWU/WO26Heb2CyddtYjkXHjFa89893zKW
IqK6bWyb2muYRGwGQhnexfRb38hi4a0rR6QxSVZrOnA1Peam59csc5QI3HADsaALsP6lYK/010jq
SVObTewjheNYgQgJir7HKXcRNSb5JrBAuNVqWFi1pbZTaqX5mooO4Y3ELLbNDFT51ZXTn4FYybdZ
ozhbVbWyk2V1wRp/F/+Vvs+wZyNSPSaC25ygPyHz6Lo3LDxea82+dbyWYCkkN2WIEzb9+f/Mlf//
pOf/kSVyy9OAkH+6OB+r77+nPn/9v/6iDukidsukOIF+UFMWETT8K/sp6NI/RGzoQDXLlkXCQCUx
+i+Vg/oPJNCcK0SqHCbwIXKSf5NCqEagFSBtqcskVf8rUsivYv/fyU9+GCaGKrASU4ZvhLB+pHLI
O620U7sIV4hFN7QsejQitUK6ERP3QDZE+x7pWvbQuFZ5DKW84YpCRycJoOTGo33gJ4B/FXhqaXR3
2BOaA/1f7d9K03HRsjfxscdYk7JhAokLEKRb4ZKTH0luqreBIFtvse15tw7lrHvB8yTasTU3OxWd
S5+DCUl1QWUWMygp6sRNREErXpdaVn+hweXOYzngaQ64b6iq/bNM8T8xof/Xsm+Gwtn0zKYvJf5N
tzP8z/9C3yjqP0id6fKvGaOof8t2DAW+DVWkf8NvoOz9NaE1/tUAER9uXFS5TPXDhNaQAaHpIf8v
igPN7b8illNm+FBHE/jbLDNAhaOaDywcNRykaBfYc9skQK8fds5G4DpSZ7W+tYLon3Pk/1G38/eD
eJGPsqCq7kSvN9zsUsndG3DajRfIG0zKRAyW7HCmKigRAj59nVGhLC5zSnCpmV5SQ7+lfVS9ILkF
tpzEMmfazgF3TO6nrVkchrFEiXLRwvD9wxf/RCmkTzx7FBIcQw7IXtBXltI4vsDM/dS2Qbh0ySUD
srr+jN+5i3+P4vDeH1RPgH+aQPMV9SJAjfAld48UkFtq+kCz8ivt9gsvxX5OnXna74XBv582qnDS
xKV7cBd4WtUtRQzhxPqOk+FgJONjSJx2M1bHE281UP4/vtVQtUgNIEYXSN9volrs4ACsJYQalvVS
hvmDXmZP0COuD+Ews/+O4P9+qWGn+viwPHB0PJsN9SJy3FVoXIHAq+36Wv5+/e//okZ99oBhqX34
Rk2iww+uBfoL0yR4FjAyOxRWvcux4/nKWdygq14htyu3uLuZzjv2RfIuLIWvsHYhByS6PzOqI4vS
v990mKgffkhkWymkfz6fxxQsBPDn3wsMkwP5ts+brxk6fwVbzkREVHL91SfmizQOJjgYmC22ixet
07+7UriJCmEPNQg8SrgqW2ufkj69/qiprzgKJwkVq86zaftPhBKpIYjYJTxtEZiT7y6vP2LqbUax
RNQrLi6lL1+sRt4l4Ozcfg/krqZLR6XT1/5x/TFTbyL//pVKKUfPaQOyIQOw7ALHgZbUnNJGnpNK
jDh9f8+DUdCg+UdISS4rFxpyOIND3m83QfWzwy/McO7J4G9E7OoEEq/JSSMd6x/Ego6svZMjA9Ze
NGwc+ae4vEszfRn5hxBtnRG+wwFfmfmBKMC/zf2G5BEeKIckZI75P0uIDriPboq50Dc1TqNgFNRa
G9m1ZF4CLt8eTTZ0vlCAq2w13V3/EsPc+WThiqMwVPZ1RMbFcm5pEW3oGMTtImnKOaTpxPYwVsbA
rqMdphScW9vquObh67AycmhoFlTmdZl+vf4OE5NWHAUfh7tL4pepefH4FBY3ONoK2m2YVfta7zaN
WOzpmrj+qImoPaD8PoYXTcnq2qhz9zZyO3r/UpgGofjsav3RbPqXzhcvEL+ZQXMT4NeZ5LPvM8yM
D/EMGWqsGTnVzNgU7mypuDWDXl3EpRpDhh3cPkxXp4ceMeVXmg9gOaSI47HnyXZyLNzkTkqrYwaf
JrFfdYtOZQEfxIFE89M0A3tFB/Oqx2mNdlZ5UbgUjUrTp71WSGVtJj5KE6ctcRS1NCXElE0RqGYE
6KKodEtCEi4F1zB2ihk/gVSPFuZ7ZserAH4FQr9j77/4pJc3tfkiBJgKKHKBS2Xgzf2iYfX855hS
pP59TIsgVzxBFSFslRsvfRDNeiPZt/wDtDVq+iePxqG42l+fMZ8vAcUYBSIKfrpqFBBLpFTmqEL/
TaxC4TTT51R5vv6IiSgxXBs/zhE2W0kG8GOfodb+qDpz27rYCiSZls+M2FSQGA2YZSZCGGpRcInl
oXxpl4+iX8wEoM/HBxTs7z/eDKq2VbAZuFDAb0+9nAlrxK/mXS/qj1GfuDOPmZqF40iKENvpdSm8
UGw5SK200uq7BgxR4GwKKThe/xCfj5NijYKpW5MGRi8fXAQ7LLa4Xm9ERxJnJtLUHx+i34dIQFdk
q0o4+VxMSUebjtCaDPPM3/48ggLh/v1ve30ft2Li+xexKboDQLN+3Qvc0KnjbCSDw6jmNZey0+bk
hJ9/dMUahdHcBrhoq1gUYEsY1i04sGDX9+rB9w7Xv8TUA0ZhE86gnaJ/9S8lmLdVqmabOGhe8oYI
KZSP158xcfFCQvj7qKWYWsIAVr0LnBJ17+PB9Uh5L/lmBCrVM7cD9ticbVffFhin9zjBSJ6wvf7s
qQ82WvKmIxc4eOoe522a6mSB5mZkXfI+pV+hwhkdsdafPWi09IMsEzOxLYOLY4JnMkJEbFQBY5gA
JKQ3aS7/4dIZhQFBMoNGVarg0jlpRnWE0atLrZ1Z/VPDNVr9lAGbitbO4CJXjXxOsS67qWQMs7Bk
hfyA7/fWx214gUbDnnmfX+f/TzYZcxQL2Iv1tGrt5ELX7m3ey1tP2mHjLNnWY8xVgVS0dlAr2mBx
lEBdrq184Zgmp0RqDyhBypnz/Odbg2IOA/IhaIhG7eS08MeXUu5pHQ/kEidbJT3q1kzkmIhKtFH9
9gD6VC2aI/3kIvsZGgFBq7rn3E6zmXk+9ftHgUJ0QJ9FSQjJTdO3lSh/azX3B60kq+uze+rXj8KE
oKeaYZdqeOHyfWTN6JL2ZwFoLBQNzBzSB25ol1aNFZROIpUTV0QZQT95Zr5f//nDXPpsjo2igJQF
pmSpeniBuU1zR2gcwP3BJTCH1s1wW0n+Wsyw1UktZWbAJhaSOQoHki8VOq5S4cUrinMgXqogXGDZ
hWIUq1SZktJM2Jn6MKNwYMMgEnBe4DmCoeNymlP/UYuZJMGQNP903EbhIFMa1dKgQF5KcaPGODeD
bMD72kdxVu2blMbQ6lSrHb5jr1Z16OR4lyDOamnDtiEOckjMonhh2/usPIlRdUb200k3Omo4Yy+B
a0RB1+qPjZQvKisAconNZryJ4icCpunbN/wHEmms3+6FGHVm+6gb93+6kxujsFP1cB2EqE0vGFpx
YnaTnlbvMH+lhkvDkqnhBggmBy2dgHLq+iycyLkoxijIeJgG1b0bm5w/YaCF8p0mmWdLc+9wRD9S
Uj3URqrQsWXhtb65/syJuGCMwg41ktTJuoJHZhoQPvQbPdVB76/k/mTidmL6GaOwoyeq1DiZap57
tBNL2uq34E3iPx2vUdTxg8b0nYgx4vRTyS/0krcYxAXto0hDvvRgBMpGa2fm+uTHGV7xww4Q1UCe
hcKwzmrWPdkcfAUbV2+Jzn51S7ch6Dx3W4j6ptNYwn/2cUZhSbeRCsm+ZZ3bepAZVSq9eR0W7YOu
ZOb7Dx/ik8hnjFawZmUdNeRSOCPx+xG6HK+a9haz7aWKG8IfvcVgtvpx4ERfr93EFYUBz6DABoDz
jZgzJZE0E0sn5rA+WjaUtQ1MLHvhHFEmFnWPOhrScDoC13/2AqM1osY2BoaKwhiRZEsYG9cp4Nbd
X//rI0udf2XYlP/wIFGsVkAsI5wd2o8y4QG9zBI+tGjdt82mdx+1cuODZ6ceH9AOzbW6i3/I2j5v
Z77PxFakj1ZRKCuejlWpcC68/iT7CRcIkTaLBJm78yqhrSmCu+uvOjHZ9NES8irbaRORgYTcsaA3
lBfqMCo7SvrMYXFqJowWTAAuPKu8Rji3SbvTAcBm+pvQzfz6iVg27k1vAL8CqauFc+cnGmaprBFT
nlvqw1z6ZB3qo33akRWwyxbrsOIGH0C/hkF9CbQyXAxjpRXSzHFq6mOP1nvYQrzGelA4kze+76v+
ENrmPoud27JoQBZh0lYZr9e/9rC+P3klWoZ+W/e6psC3FFvmVWYA43ug3wU3STpI4WV76NszyPMz
n2YqOA+2zR9jjNwLcqFZfHh2Agx0lywR2CILD6KddmYrCCx5y5q5/mIT01gbxQPZ8e26I41wzrCV
ElVtP+yZuJwh8oxnrhsT02HwRvr4PrVUWVptdsJZQWxKo/UqMmwq/lhU7NNiruIyde8e9+xJVPOr
uuApLW3KQ84uL088gRDjO3TA6190OnERTCxnk3iTH2oUAuoa6CxWPsKZEyM26Zti6Oip9oLoLbPm
S+rDhUblZM694kRAGJrdPo6jXhWSjvSQOYiBqVM9SuWXAdl2fR5M/XH59z9emxrAWptwJpfqXU0X
WSm3321rZlf7VVP8bP2MQkIOkzrqNKO4uIrxQwnqs43hKjrT5jV0NxDHvtWxhPTJii5hra6QJhUL
UQ32TubeoHp7aLVo47icGzgsrFCD7a6/9K+20c9+1iiCyGos1WJalxdq1q+g2Z78JNiJjbTvbeko
xUK1UAp16VdD4cez96nKtaDJkcE6KVS5aiek7joRwPbhrLW0bYy0zYDEPxPO1YVg5VXFMxjrGbO/
keTm35urOgpCVqhXJmLR8tKX6D3TeuM4ebkAw76PtBhut7dH+7VMomzXWvRxS8pKSTD1FP2X2CDB
r9x3ZLzqHyYkJDN/c438MSvh3+TeDoNu+APxTeyhqJWClRxg7KG0p8yMjxZmwPTvfNGpl7i6sq1M
WMVwP0Fu9Jham2px26T2XFFamYi0gzP9b7O88TQbc+r8IqXd2ZW0euG1wVqG67ooQ/EiQoyw7ALe
I5hXy/5WhNIdWt6dGVvfk1hfNElzhpHE4bm9iZV2i/aZclxzqerU56yj++T9Qhrpsh30dhr2xHNF
h/uiLPWHWg5Bl3fmRYPpNPjVrP0EW9tAg3fQBdSIJRx/UBzSTS1g9i1IuGjMzMOJnWwwnfv40q5T
FwAxMkwpROebnUrVIsOOc5XZ/Tkvw0sHGnHpqzm1cnaBGH+SNnN+tKnQIxjHMgXSS0FLqLptG/9Q
dTnksuLRqMV4W3bW2uOjxVlHp6h/H+EvsnDpuOwydZPTdGWX+s31l5j6cKMwj+BV712xzS4D0hd/
r3cc5Q6J5t4G/BI66BBKh/pj3b5cf9zUkI1OehkgCgvf6+wSqCkhQd4mYJClSkHfDw7eDfs1aLb1
nz1rFOi1VOKAp+rpxbWcb5JBXlBCDhnjM13CP9aovyZP1580sR2roxhPRh01tWeklyBQb50Y8EJk
nmMnh28RNjMfamI/Ri7122QroNBYaRvlF9fQb4CR/DR77y4Ct2yW3n2DD8Wfvcoo5FulQ/ZU6nMc
m5IvHs2CG9A691gkdAtoBPHMVXbqZUYR3DO72oCDx32mxBmw7oBu024J6hKDoRdAL9+vv4w8Mbt/
hasPN2bD1wSl723h7FnPbXxnBfIO+6O10barSP+Gd0UmPZDIKIM7SoYIsFd4IH9FxrySI+S+6gPN
Nmxebwq9vKUEXFLdBZS8i9bCoQc1fGp/LdnVA+Bii9kDyrAUPtndxpymNA00YqnjXOC23eppojBZ
bfEepHz/Z6OvjOKW4Fq51pRM0ST2t0YZ3QxvW1TSMYAyiWHYTO5gQkkE7Or3KQtZD1xfGlm4pYfn
EusYU0u3KP832H6thCC+BWmzqnC/4BZmPWEu/+gLxgMtsjM/YCLYKMMIf/j6bVaBe2kF65zJaAfy
9h7n9m3mB0tJLu5okwhXnft4faZNHZWUcbABWg88wHMvoX0B+Yewvdh40tfi1ZWXtMRbTJceu2f8
MQMJFjvtPcKLVypLXGno8Q+26VyRenLUR8HIM3y6EuwsvqSecwpwPQDcrT4CBrhQDEd3Xi+bbJOV
/lfUU0s3eswd+0fnmtV5ZiQmgqEyClQp3k/U67L0oovpLXzYR3oaHgHniAerdeg4dotDm9J0W5FI
bDraNPXB+NMlrRrGzip1FT6Q6EEWhwLUzWzVU79pFNUCU2sVeLUphwTuLoOz+FKqaAIqnPgN5MSc
SHRy7EdxjXnedyL40Ysb59/i2NX3FPO6hYfdOPZY4rpIm2+pYrzUIN3J35YbI2O55QAPHLmcWd2/
NNyfBJBfwfDDtA9FWcF2A6kqg3pO5EpeQJSynzUrlCkblcaqC5WHSmke6ee+rdPuMcTI7qeWR9nM
djjI1T8LYfKwID/8gigNBCr0WnqxVaCOnUy32iozhFvM6KWjEhvpwkl85DbpyVbqp8jDOUqis1Ds
fHuVWZq5aWORC+31CTmx18ijaGdU+gBb9vqL7lLLTWrhpUNop6FMWFit3NHgDoXt+qMmX3wU8aI+
iiBBdf3FUu57uvZSN7ggsQjAWhSBCVLNv3ezsyLwzc1sIeGeRyP1lyqciUIT03yshk46RYa41sqX
zJBPqJeOcZZ/dTBiDOcktROb0y834w9ftknotczkXr54lf+9bpqjV7fnNtvMjN+wTj6buqPY1UuN
Sz9vLV1KDgSInV175WbIqwXKMSBN6G7DABOcKIowMwT87ngz6ZuJg8JAnvw4Y9UgDTDTFaWLHfSP
VVbunFKJcOxx7jvHOKid9agkJX3OsC3W19916luNQhJIklSQbQ95ZuuuXFpih4P2vefTlonjRz8z
I6cm/yggiZrqAx1G0tqmLYY5Gs4R7WNBq2oCW4K+5pkPN/EyYwU0EJo6pTraXpS2PWS2+G42ztmW
3Pemtbrt9QH79FVAc41eBSqnDHSxiU9dV947Ay3L9aB19xa9V+6lNL2Z5/yKUv8xCWl5GObIhzmu
eoJmRWURn0wry25wU7QWclWxcyVWvOqLMnvosdVOjGKtZdGa5oNvXl84O0cToNQPqT+D/X1VB460
xooJh4W+WSViu+1EeVUkp05qDphKc1XtVgD1njHxPJewXfSgRGmi7K+P1ueiBd5iFIO1IhGbHnfa
k2WW1iI28i3E5L0Eyi7EPkhPIYMcO/NFjLpd0JdLp4z3VZU3yw4nMCn0fs78jGHlfjaYw9f8MJhJ
YRcVtrXRSWsTumwFsET1rgKm01Hd9tvyxSifTQAOpj7An09Ca5kLMKXGzK3p04k5tK/8/nipdHTH
wc/pZDjSo+2WW0tI7irb3IhzqdjPp6VuDZHywwsCBFSippCiE5gM3LrkLaCnb9wQVlFUntLuZWYc
P91SeZHR+bLC4BfJeBOdlLgSbz2apVeeEmVnU+nAvdSJRVshAhirbCBD2t6Nl3vOwtYlumhhW3sZ
26kmJTPLfeLHjJXGHOYcPwsc5YRG4UnpI0pdfvk886afbjEGPMvfB7QCQZHCFe1PpsfRpUtSEAT6
fYdg2o5NEOjODzwedjDT3+kC25rINAkA1loUqwOF0FOWOrvrv2Tqy442oxp8EF4NJbgcv/g59CCw
ar+aWCkZir+lv/T6Uz6/OfBlR1sPEFqvBo8UnkIAgasqaulZlZZKEL95gAnaEH/OOliDBFkaovdA
OXuXpdgg5e05iAJlXZT+RpbjdRdL+8TvVtd/1cQXtka7U+VZGUX+KmTZ+mfFyOk8ysu363/78ww8
bzyK5IWfFnmGscvJFqpVBevb0Tntn3TvmyxUexV8e1rpX4Myuv2zB44FXHFTWG0JTeaE6RtWocbW
TeTbpHG2Qn9nZlW8gnIgEadLHfW1HM6M4UTsGQu26qi281AmZ9IY2TbIBSx7+/a+ChN3a9mQm66/
3MQsHau20MmLRmKn8GQbnHL6ZIk7w6YVmwO+2Tdy+nD9KROL0hzF0aqrfNMATXWKMYOFbwvZH7P3
1ewBYuotRlGUplC1CozGPyUp5666T85qoCy1TnhySAvjCH39NT5XsBv/Af0TSttLKfh4Jz8Qb6zG
ql4qNaThtPP7ney0N0YNlgUw2FkJvJ3teN8bMZFurb4PblIXEzBct+EyFPUebWOJXZ0/E2uG4PbJ
NjnuexCjACSGGvWnXsrXvmJjLNRc2goDE8Pbc+JW8FRgil4fhanBHgU2A4FFCbLJOyEi5E5C0ag6
QNvAzKBflPpcV9zEK431ZZqNb4DXlh5b75MIwmMR1/oNHupbim49zQtAjHwx2v7ZK43i1dA3HWMm
6p2cMFrhKbzE4V3eSq79tcmlvcnFcmbsPtdKMINGwcstnFDXgt47xTlsvyhtAfLmXrSNC2ApxZuc
Hel99lZ2m+GZHLEMOxxRKfscysHkIStxlNLfcphEMz9oYmWOVWKlDa+qiRzvpAYHX8oOddK66zbT
i5mR/bxEawBWHe3HLtTdPmxALNgPOKZv8rpZF36D0Wq9daCr4TFZLZIQt0csWN16pmz2eSqFxw6T
98O5SszpBcoLMznBbPwWtdC+eu01/VHmxwY/OOx5Drg1rtVSOtYGmCEMjlYBe+X16fTpdZCHj8Id
nMawkyMeXrcCKjsn3scA6SXp0ZJx3kXUUbUnwU5nNCOfpw143Cj6IZGGRiUk6cloyr2OIeBNDWQQ
zPPXxLRBdVYHUoWXPj/oJtSJNFUkju7hthhIMpI4E+InR3w4C3wYcT+AwWK3RXoKzeCiuTLZqn7d
tExf9Bqn3uteAlVd6pW6pudubUHJ0QEONuVM4nAiKhmjqMT2YkqxZtHDJ73TFgy9BJPVRVi0+zTd
ZtUfLpdRoKCqpce1gZvzEPsDF4+/Tj3DPro+b6YOc2Mxm6S3pa2GinPScKAi7XMHmX+F6eOmEOy1
YXtAhPqLFjfLOpBWshlsCtdeiliHyXl3dEzr1Vbw0IM7X5UzLzxxChlr3zoUj2kR6fwiu76kWrWr
4vxJqhM82WaumhMRaCx+M6qwAtcVYJAdaE92kZ+9oH2Y1YZNTIvB+OPjrIQ85iROKwtHQZOcZWoW
1iYD4L+Ab7buoq7YOJV9N/P1Jk69Yx2cINRV4slYo8cQL0Jxi0XOWpJv+W8+MrEQ4zpPeOoy6Loy
HNcLJoFUtGfSthPb5VgDlyptlto4naO6LVY6BaVEeq1AyCgaANg0PCQ/rr/k1HwYrXJb5eBieiFf
i1tU3ql7Q6kPrs5imFsEU6M4WsjwSu26cDLs6CqaJ1WVpsBOd2am8+fZbQMWyu/zAUuovtZ9ShtV
JgeriIqO2557DypUIeP7RG15gV/RGUMMqvHFU53K6cKOs5l8wtTdZaySk9FJtrXJZ7Il+UkPcfsQ
xHvLWusdbuvCS1ZJJ+7D98LcJXQqjzPGtAdFV5tS1QhHX1G6t9TxhXuPn7BwMw//dEn6grahfE87
mM8etIs8/+k6xk9NpLXUsENjneTte4/77vb69JlY7GNJndRico0NqECtMH2DeH3rhOp6dgVOTM7/
ENEh2cFvzOXjJkp9qTJoSpVAphdvW5kwGevr628xteOOBXSuxyKIFB6UyQdFSdPvUaOQElNLF4G/
0e5jy7xvtH5AxjslvlR+9hxLRb+pxChcQV0wFpbyF0T+v1OoG/pYaQc2zoJKVxB1sO8F74pxfZD2
q+tvOjWio6OFq1q1J7iZcJTw8/Z9+zYM8m2ca5vZfXtqRWqjiALstZG6RHPACptIH40LklTPesjx
9A7aL2C/dq1Xrqjw7MQ+uplNvE0EzLGwzrUTLYLkR5ghk+301WOgQc+yhPAlx90DAAGAouG49Gfj
OAo7lQq6RHMa+xgEERbkOsjZftPgWdgKM9vo1JcanUxkuS084r5wdLBHMct4FXY23oBZeVMCPrr+
FlOrd3R5UcsSYLao2UevV4UbnK/fJM8td2XsmsvrT5h4i7HaTadJoQJESOd3lbCUnCdd7ThQyl/s
tp2JwRMvMdaapapbSJmi2MewjfdCI+x7vziZbfBnEW6s6gqBKPTIHO2jXilHz9ae4lI8Bk0/M0C/
aiKfXPXVYeQ+HLMxUnaDavj5kRo857JYPcfAYUQZC/YUEKJmD1s+6EtU2DnWuADnb3W44JEmZAsR
nqvjJJjBYlkIWTFvQGvi4cS5PZqZhhPnrQEA9fHnuRDs4DFjJttht0TxCC9sMQEX3T3bMvDodnN9
nkys3gEM9fExYtO1OigS56SKsJQN/b023Rt44fQPF19b8WdXzsyWqQ10LM4qXEMpa2xajz3dm43u
raMi2av5IYKnEP1fzs5lSU6d2cJPRIRAgMQU6kpVd/XdbU+Itr3NHYQQ4vL0Z5VHffibIsLD3Y7Y
FCBSysyV6xPPSX7txXfT2yT2Oqt21uAFAOH+hCxilxjt9vbtLpyJ5uqt0WkBsJJedMZQZVD3qHd2
Fr7u2//zv2npV0tqFjqKxgGuIr8G+bpAubFA/xIW1wcIqrp7CMd6DhokMkuhCucddKh03ygstaqq
wY/PGQ8KuGReKQ3aEe4FXCmku1K+Vg2Ba/AAwWXjwBHTltZHVLsvAp2iTI8nJrv+3YRg7MEy0Vrw
G1PZQZzyzvfiSMMqXefqd+2kFMxREGBZTfNfVdam8HMlonnsMshb/StPDkBNj3Z/0j4iMIKeLomu
4VyuC4CrSSTprsC8cqA46T4SLqYdEvM0MPuyvCSJCa2vzE3F0dVyYXHaX4mOZS4PVZy9oQEPG2RF
yrvatadgNACoK0den0bZhvi8YDdlJ1db8R7tpr6tfiRFjGZUak7gTHZpkEXgXhowozymKH+GrQ1r
HmDXc98aC3mZqrF8j3vP+8ewMwvN7SCk09hudDYbApZ2AfU0Nq/VAu7fDv0Xa2QuhbMp6NcoMsR3
dfYN9SJrI/sW0IqK3OcdWCJ2i+0AMjddUROY0Oxbc+V0x12B8RjASAJtDXhbMv0o28kvqAeNtYAZ
vwU3Unise48xifZW5gJkXIRM1GvTe0uHi79//xQtbch2cPgCXtWQKcykIwv2s8Y+7+JN2vxMipdx
Ko6SmjAO10CKCBRMk3StbbCw0cyVeICZNWjRS5xGM75r4WqCAbx91BHfQkcXU+7+KCbf0z847ULP
jjcRjj78kbtJYNGfK582wuFXb+0apT/dfgLxvbCqgtxpOh3YpF/hY7s3BvqWjPmbMfUrEWRh154r
9WIIKeLEFOSunFAOLqyzjSoP0Np7UBJv38jSiXsuxuul1cBXMpruRJ2ch7jLaz8qtQJnpn4Wjv1b
exEO1tD+mbneMLAoXd09Nx7829OSKkAM8KXe/ikLW89cqhdFxCYxCmx3gMYdm4jDswZ+8Ej8fe3F
OyBtIVTsV9VY16z3qzc4y4YTkZZMmcq8gw1iaJrOsYTJspv3DwUy5KQdD05iPnpD9DsGydwusJdj
u3X6lYLUwm4+F+NpBSTmlFnkTjqAxCkG2rBiH9BcUkxqSLKnXKx1Feg1Un11p7NdCADfiNs9IXeD
3BYsEmFvJd8dwIlSHyVbmCfYCCxeIE3MYIIOWXzTGEvI9gr7IGnYczZae9YBXAxXcT8RIPTWQsMU
Oir2Fsw/yzejcxGOMbcVtXfOJIJGhxnZowWFY7j7b2vjbxH80/cGtA4GNwnCDYMmwoGhN44E98Pk
bFo+bEkvfxtrn9zSB/G3wvDpUiCFlHC6qq07DWd7iGchCImPeXUyp3t4CW7Bz30Ao/7c1uLAwUyy
IwPQVDQo03YlNfx6joa5f1/kp19Q1J4uqikmd7XmHG7gZnPFSMFIulXe1qDZHQ7yv82i+K8gGJKH
ILwIGk88edeDYdv/x9j43jM94cCqfjk9+w/0beL5ngnLdh4BYQFjTgLzmXj85YgkWTlJLQTlubpR
DBQ8deJNd9VYDXuagIHluZjuKWN7LWdeUgDN9YuVxigTG8zprgVpyJd9vicW4Nrt1bSt3VPnmKvz
lKgxMG1gZmCK3x3yXmZBYzigME2Wn40Vx2I/pgX2ArKfsHn4+dWbpOss9NJ7iTMnoVqdWlrwB8Jg
Mt1uhpFjwvrpdpBbqERTPos7bOwIQ/+pP5WGGJ+F2cadnzUcSYYEw6V9q6f4HTxUYwOBaOHLGhBg
z47Q58ebFUNabMEV+QPOr8Bv6q3XsbCicCIAm6z8PuvLaEHn7UGZwmsUR9PhZHBZnuOBYDYrI+eM
x68WlgsofV7rl3Ad3iSQVG5yesHwoW7GaGUdfb3lUT6LVqZtiw4QQn1SVxwaNu2fvaz2Mm0fa7GS
Sn29VEHB/P+bt8MKMgxjo09D74K6ZrOtBT7nFrzYZuUpfr2VITD+/yvACcdkrc77E+YYgZcaNtOQ
H5Mc01aFZ/tuRL6bq8LyhbuZ9wEd205ScJzVKcOdYh5cuSAZQ8RegMlze01cf/X/biB03vKrI6iI
lOr0qSTFfabSH1Ge7kCnflMGvR/kwH3KohOVKy3GpYc3S8RVpLoqz6b+1MNPzK/7/DWrogevaH4P
yt5oOz8kvVQrwXbhIEvnPT5gDUtVMKgwB7PSAa1b8mA67NI2OOzsLFZ+HxmwOXAPGkEXSTIjsFKJ
fArYnNsP9+uTAGWzhBvzgBxfmtAnMEC+8Ssax74HvRBOScx7N7zft6+y0C2m8y7epKmSBSPDCR7/
eX4YRRqAcOyP3lCAhV35YwsgHnc8MGOa7OgOYzEeHYevfHFLN3kNNp92tJwKjgyUklDbQMgNEtzB
+NAm6b6O6juum5XMYGmhzmJHWSdeq3uLhNAKJQnZdCANglIcdoX3Ad7rc9E6Bw1G0sozXQiV86Yi
ElVYvpC2OLW1xohjRV+aZArb6JsC0co1klMlexSP491I2HtfN797s1qrniyEyXn7UNkTFChRVp1g
9+d8RJgypuoBzLEtKcURbs1PGXCUNjBPHDZ5ksIt1y9ROgncfti2BnjpWAu+YGrNcWUhCs2bjaBW
p5j2hRzHkxSbmQbNsC3KrejXvCiWbniWcTGrxoDqYGSnXrQhhZ4KLO/99bgJ5crt97mweuZdxsGA
YR7Q0tlJd9mdJ6O3om0CyXbSjIKuT9/aqt2D5HX7YgtfxLytODW1tjJWTmFJxYYI+ly78iDi8tlL
no3i6fZFlu5oFlsa8DokiFzViWJsfkzbB2hfw1JBOgGt9h3Ic3dV4b7pNRXX0j3NjjZ9YSeu5Wgz
1AqAC5b/QLG2d9QBqYBq1+zKFuQQdN5ohCK5jCAOnMLJLt/aITsOpfICFJ5lEDcH6YF0aCRb8GwC
TKw16Nskx8oBtHJcFWQsfPfzXqNjRWIwGlOf2kxtEpnBIzorDoAco75gBWZWvusKxuZEg2w+1Udj
GN8iU6zIMRbyEzpvPAJn2buMNj2iDmSgTvQ21qiJq+IEri9QhJCpdZBwu0y+xmB4WnjzlvDOLccf
9drHuPC1z7uNhjLGyHHL/jSlINMnEBrbeelHQEj5t1fuwlKaNxw1DoBl3jfdidlmdM0sj9j7X8sa
Dg3ETcp93k4r38jSla5//7Q1gYtelER3/amCk9+urAWshcX1SNOaBbCTmAcvPG/lo196bNfY9ula
3TQlvY7j9tTj4ASA8B+Rj4fS9L7dfmhLm/zctaOEv5TRV153cjpA6pSxy6DbCRTDWB8pkCwnxhig
df9dGL9sqwrSHlil25deOLPNe42iSgc3An3o5JR1OOWyDKRr7ssoO7iR+buzve9DtrLtXoPXF6fR
eX/RhqtCnxGqTmkKw6uYyArQvpUXtCAjoM71k//0hgYWE5W78NRx6XtS2n88Om2Urs+Nnd1xt8PO
hgl/IzEPxrCWcS0EaWd2aHFBLdN5PcmT6yoHdgQgXxuOc5/bWRAhfISFqMxdgrpMYHUKM5i3X9hC
+4U6syTIqI2qAyegR543HToPs3/onOcwdeg3cOMz7noLozVOQtttxsRbXgGbe/UbsrrqFyvjYi+g
fv0eYTGvrKCF73DeoLSdlqN3QNqTRl8EhSf3W0SgQsfgc85bmG6vLZ+l61xX8Kc3LLW2mmHCJmWx
e4f+RMHxx1XVE00AQSvzH+PXvFmZuynKth7rT2CFMNQvWxtALgdMOsP5YMxGdVHXK0fBhU9v3rek
MNyozQoEoJZZ8qKEGLbaqe/7CGfBCYPMQMduaLLmErW0/c77kFHlEidHq/fEzSPKTzsxNICNlfcx
NgGWOzvZA0PblgDCpZ6fxvYJaFcecNNaqZwuxNB5gxLmEJUAu0mdrEwdQEM9NrK+jCx5vP1dXEPx
F9Fl3pVsJo+2uVsNJwjSgVN3rtPxivMtkaLeVC3X/7jcZ4HGBI8dw0nwEZla8TzwvZqcQ5XGALWX
za8ufbl9N0sPaxZbFLjkVp2kw6l0++yE05k80Kzu7oa2t1cCydIDm8URZTNV9ElNT8AP3ne9DsVg
beoIRLS1V7Lwxc47ZCJD8KthDRViVqNr/bgQ8aZmzQAiJA7lI3ARTZa83n5gC3czby0luZS0qvgQ
KmAMj5lIYRvTw2KT1DXb8u2/XeR6o59CEBlRhLcbOYSZq/ghrTS/2FBTbgo1Vs9ogP6TZwj7H5+H
thqQHJZ1H46eox6KISPPcY2cFTBLYOfRd4Sv0b/d0XX9fboj3rcCeMikD9uY9Kd0AFPDN3JCz1na
s52TametPL8Q7eZNIssCHLKELVFYg5RsDxzgkSz/xgvLOTWRSZ4ay0h/SnhH/duNzVIaD5id1stH
CjhJBQEwz0t3N1m53MRVbbmwqev7lXP90o3NAkLmwUMGMxFdCEIcmqljv3UHsnN1YWD2g4OhlRzJ
sCJsXzhC0XlYqGNegxxph6q2mzzIrMZptmZL6BrDY+kzmgWFnGeqcWjbha3bFD4x3NMoXJTwwMtd
89NYCG3zfkNR514ni5GEVapVd6o8xADAoTUGgrLYerv9+hfOZvOGgxG3PL/ae4eld0r6/nfFAYmx
RhcgZB5/G3qMzDIDviHxr9vXW7qpWWTwzNymWaynMO76Vh2pAZ+bJAI0EDmcleqVRb10V9e39ulr
TTHnYznw+QghU3UBSH/p0VpNBXnE9NGb4dZ3CZweqzxac7BcWA1z+wNmSnxFAKKEOumzM46T3YA5
Izgw2RbTdpAaqNjdfn7WdYF9sX3/VVl8urWqtXVmwtwmNFXj1+NHAl8L/d2I6/MErwUW7WLxc3Sc
O0SPepw2TQrBbvuU270ftXDudF/bWByaIT654tvtn7Swe/1t8n36RR3OQWWnpQhVxLdOZ6GB1+10
ZD6ZbPiFAsntqyw94ln0cK+QIbDTzLClcKF/qPJKw10C4AS0IERGGvCuh1XNwNLFZuEjSwwhkyKh
4YBVWW24hTpD1xrlblKDqbaUgzN8+7as6+//6n3OAok0ShGV1qTCiD7G7ZOsdtd3mCdBQe+t6IGN
uwZDZcS2NlEM7mtMgwlY9zzfCXCiDAWyzQTn9OjcoI2WKGtD+nzlI1qIoXNrBe61SR5RtwwnTBwk
Y3yWdv1x+64Xnu/f1uGnJQNJEAeVGlGggIXoFpYKVgAGZ/dquflwhL1o/3j7OgvR5u8w5qfrsAKU
pc7SY5h5wO/VscJXDxLQYcod8nT7Eku3cv37p0vEDO9gNCUUFmXWVoGX5egNM3P8D/kzXMaydu2s
s3Qv179/ulBO7RE6fIeGfccwh0YwwtjvR/itXGAA6yUrn9lSheVvUe7TZewYUhntYiSjiNuAAysd
pNB9IsnCWEPcTmcWW6HC6P++dNQjOFywlUpXvoWFA8LfhOzTpSNY6sd2n1hh0ZoMpuausnxZISmh
MVReGT9PmKlAvb+q1kaUlp7pLKhEwINS7UoLS1yiWVD2CeYna1ZCkJfLtZG+pRUyCyZN0XW148Q0
lLmXfYsSHO673qOHdpJsg6mrta7i0nVmkYQDlEYmVtdhTe0HOxsv+aDvB5j5+5lRrvV9nQWxDZ1b
MHCLEDpmTh3GoilfLAP0U7t7SxTN0eGHX64JNNe5i212FGwKh1oGY1tNZ6hKymmnlRu/GarPj5mT
gdEdtV5QprKGBCRJA+W1v50BbRuragHb1UwGEzcfIwlrk6QpXqPxOhMpx3jjdqTCkLblhOjLQ3Kv
fzFQMMcYEz+0HfgDaoT5pSBFvMmcabi3of4MWcpjP0mMYwF/vVR6l8zWj8jnvg1jMmyHKYcjnQMK
OxxLAmiljf4FKy3fKZfEGG9HiTSXXuMXUjzmI0Yaivg6cWMk+mh25c5xQcgo0/E0oMK2m2qna1+L
aDjQQva1bxS18RtmnHBZrR0d9i0NubYtTFr1dC8Suzqbk1Nfy5WXDNnsxWui6BKXYkviVn+/6pOE
rdwN0iq6dVp1Mrl8nwYPauKuuBiVbnc9FIMvTNbDx+DZ29olpxLebg2JBDuYRtrFOzNzjgAQOtk+
ZqaOgnrQx8E2MPNh0ooWoCU71UGPKONAQ5/G3dnr6pMpimNHzAoJfBTtHaM1d8Az63vC0sAT43S2
dPUobetBO/QBpsAwbY8ha95PbIAAVnlDUEUGNsys7wI384pvWWqnm1QZe9Mhw0Oum0fLNe6FBweR
ss5eJ4jgA+YY1QhJpXHAFvwikILABto+O2A/b3DCzsfNxI0HG3O6AXDSFsxph/GgnAzs+TzhZxvr
ZZuZ49mgENf1sROYcRQFHG+/MajDNk3uDvsIdcCDS809GyoYzhcQplQeLMBRzIHrzlR15pGVsHV5
KQrA0wPLzswgSgkSlt6w3ADdQEjGUW44cZDuB7+N7CbkkNz5irYOBudHdY48dV9jMVqQcW2BI0Y3
mIMaN/pl2ztBqcdDp9xzH1evgCXuzZx3FVzCysC1Pbd4amPVnUeHwI86wtyz68B7n3nY801b+Xqy
o5NTRSpQDXk1rQm+MlnnYKFlXhk4vMxDNnG+Z04cuLzZpXa8b5wJ3T0o+OOI44GK7o+XA/JSMmjz
mAS0pJso2UAJDKW/+zcNAEw76Mh/kz09KsUL+eDFrEXNvZXxPTeHszU4495Dnb1M3XtuAeDhm+MA
j37gIWIyNtMpy9F0qHwY8dEwHiACt7suzjeSI1GfWvfs9HVX+NOYl996s1F4CHYfFJ3pjc/Ubu4c
JCHWa1R335ldH3O0is5pLuL3tmnJrsMMcGNk4jDhzC1ZsoFDLzijWR14g95hUBw4VRQOt1eEXWfn
GV7BOO55GjfHhqBXNMCsECOwo70z3Hh4zEGL2cHKJlQ5PcVZ/5PFmt+bmVXC7lfiyx4nMb1PaQGl
ZJqmzj4DsBWKerjH6iYJS0LdP7SE17afx3Z1qZjnuYHrsHTaNTqlZ8diWQzNE3JeXSR3TurBdEV3
NPbJpNk2NQpo1asRB/sx+wFSBMZwaFcETubW/5lRhY62zpu3NCX5wWwrCW9lkp6hgXsrUjfJfUh0
y4ttMGdnoUHhlA6+DU8jG53cwKvtAVxlE4y0hiLMRHATlewDdgzmm2c4IvQUett+lbvNxhgZvgI3
zeBylmtycXKZwut5NHxSi6sskcE9dcsN4b0mhai3vMUuxrFb4ifEEu8iGeLtmJLq3I7FJaq96I6z
/nJ1pxKV1cCoyCh8bcXs0KR9eRYIB+bUWt9NVxwq6OexwIxL3GRyF7HkJUEhKeCDoEEty6t5dQMv
eAswqgBGk9NvUdn1Lm9p/qwnHBY4pvjeTcPrnzNiu++y6ow7UqPeGfSd8rwfhVd3vwy75ZgRoFXz
EsnuP152xgm1TyjiRrzK2IGbT2wYE0Z8CZg7Ch60edVMO1UmGI0zqhLFJS71L23LfGdr19xwozxB
p6i20WgXP8xRwdnP0jjBE2FtvUk2G9ieVgcxyAcFYeoF9jKuT4EQhBGzRIXHtwE+Dnju/ejbLj4Q
1aTfCrR/6hAsZD0GwDKBgNNrjwXUU99lCydhmttTqMseFnF5y0e/ka76QCuhCipPTQ9lZDsvHh0U
XO09yJ2dptzU2ilhXDfE92WXdNim+QjOrJAHTwu+n/I6Pmt4KWjHlGHDpmRrJo0NM2Z4VFJXW0fD
I8c2scSWOm3HgrGMH9yeeZU/2V0PK9GMJjuXDX/gCOWyk0GKtPnB0HQAk0bGe0cAH1568kUnhfmN
4JVC9Ff+sYVdBrUtHPE6MnvqNhzFbrrhmcXeC+0R5jeE8PumnA7CMMeD7bj1fnDTHm6q00Q3hp1/
IFlyS/RRWlSzC/onsRR/qqUUgSrS35S0sKkqE7N+78aKoFbvxe9aKvDnEupuYGFBzcNYJ3AJwZkG
0PG0U+i2pTaBhZqpAfCGermLYFENMTWnVwj0C9oc5jH2PP1nHFjyyhoxXoystPeqciBXLWwAqj3L
wesqVVLsKptfMqWnB5tMSYAedoiAdtV9FSa3d6ItWBZWTQsfYiasoQmgQZPYsmp4LcSeiW5/Kar2
FCeDjvZTmXWPGMxyX+pMt2fONIhQ3tRtlUPjt/xqbYoUHCM3O8iexoOVlkMd5mYNArlJEwcWPa0D
f3p4nmqY89V+L4whNCa7Qn87MTYgX2/TqDF21B3ppq/tuz5OHX8y0DbK++LVbqN+Z9bRYzNSVIWS
QkIijZ0U57pxeKYdrpDDv8EnafMa4SAGs7+mehjjDG+uZMZKP2ih4DD36TJKpB1wUzXDjlzL5XTg
zb6L099lw+SGma0lfUfjEdxO8BbS4LlBjnZcJeyW9mGEZuJzpmk3bvM8d1atWxcqOnMccNFQW458
HELhlXegA0lUr3GEapoy2lgGbwL0nQHH0VHn25iQes4j97/bt/a10oLTeR4uEgMDh0Y8XEpzfKlH
/U7QCU1ZcuDWLyNRd1P0iG0jHDMdCPEUFR9NPHzA3D/2b/+AL98krn/9+6eMz5RZnsQTGS6wnn5T
bpEHGHLdNZhqB1/3KVor3i9dZpajlxhDjnsMUV9SVj9aWj10qRV4+fRNQWq5avDxZf6Fm5kl6NhI
RxvnkulCiNypmGa+acFuXlVhm/+LVQMucV2jn56XQ6hRxoI4GHSmL7AW2kJVadmuXxjDGxCHsEf5
l6oGLjTrCtB+0BMKQOwiMzgzTkkEb8SuckJO8zaApPEf3/8s/6Z9EkmBE+eFi6vjXov8Cj7B6Qbw
0+8tDuJ7B6Nyt5fa14UN3NIsDa+ozWnEWveCM15gV+wHUKFBqiZfNNMAi6gh9alGGVpXf1o+wV7D
WglXX5f4cOVZYq61Y3t13LgXI7EzP3fGYSthU/oTEiCxj3QfdhIwEzeyJUJzxqiva3QbLS/6YRfQ
xesMjlXDdRYAAMFfmIVAD8gtvtcos6ItXWIKAb6hPsbQvK3V5OOavdvCcibzdxM1OonGgV/cHjMh
xRjAzOUJQqgX5D23X8nfWaD/qX1CHDt7Ja7BRURhtYThtQEu/+hHB4OCw2kTq2dXQGLa2Awym8J+
lqmXKT9lhD7DljfUU/MHCmK6x2DX9DrS1gIlUX7g/IRlOsD3Jhae4We6ckMvNmkgzIIg9R9ylFjb
n8Qh2o9E/QTPlSNPMXabjqPAUUllmyxzIyd0mvHn7Xv8Wn3NrbkDYBcTh+HUxS+9rd97M9KbTgMC
R1An52pX2p30bXg2d6y5x2kK8ytjBVpJj8/s9g9YiH3zcg3SgqLAWe2aCxkXLy32k/Ke04q8XQdI
BuTVKy9z6fua78qYm3L6yTTNi1tiQNApIKupPXiuDWa2G1gufSufim1FjStSpX5spGVsUfteK49+
LffBYprtJVR5XRnnApOQBgUEJnFOPSc+Ke1jZIhdRovf1NT8WKb/GRmqiI2CF7drZ+V1bBf/5Wzt
oVjbV7+sK+K3zDacCLLkhhQju6BiGaO7aWDSj+4aFmOGgRWHKPU+CpxSbMkD10vAjBnvctZsYDvy
k4HBvs20XvPE+VrOgt8y25Z4XxSNbEyGTC7boL0gxyMWXq9MjFLtgQzjNtI5eIu4Vh3gn3n1fnvh
LT2D2V5VWlDLWaiNXHjehI1V/zA5P0xrJtbWNUZ8FTtmOxQGaCyuYswxNKn9U0WPBPgDo+B3WY0a
daXeecLurKRvfCmbUxTvGuPdw7xITOClOGj1iwFn5yto1j94Iq7VmIofEq8/smqNtf5lORu/Zhb2
LTeOjMib9EXF3EdF69GLS2SM/XdeTweXmYEjs9fbz3opVs8ulaeuKx2aIVZ7+cHL5Ecm+Mnmxce1
Tnf7El+PdaGYc+21fjp70FGWdhGX/CJYdCljBnqKEYoKPNsqSXyHGtJP5aX1zL05yk3f1j+8fjqA
WEuHo2sW5iZq+X5I6u+mqdfolH8VMv+7Cqy513SeiA5muZRfdF6w7/nomP6oxA72nSUMBlBgiSnm
WJCX1Y8pdRq/6eunQU3KzxKEw2pSv8s2DwSxgCBy3f489FAhQrDu+jUVPxJTTHsyjiDpFe0xpcZH
jMw34yoEvdjcYjDyiST9H9sELcts7Alzmj+QL7wnUYziXA+NXy997aIaNjj8R+UYh0Fk1a/bL+Tr
d255s3iXxahpSSdyLzTST26JM7mazAPyV8DI1ppBX/bR8c5ncaxKBvSvTVwDc3FbSCHDFFkfMd8x
vNYkzl4mLewmUXBsSdCnese9fS3agwZCC1XXpqWna/uZsq4LMEreb2/f+NeBxZr7XnPb1E5DMu9S
y6aEk3wDaEcO/9Tinw7Z8H/9/wu9HCs7yYbau2iC4kidHYrMejLeUOByyLg1o9+3b2Pp2c4CWFFV
ZTVOuExHLKR3LrwX1PcIDF2VH9ouOduDfhTdyj19LfvFm5yd5nRPiyQ2Gjw0rHIJz3PRVCH2AV5e
JKf7vFfgkhRnF/9y+/a+tivFFWeHO7NqnRwFAu/Seyk6EXY9bRhLgXcF8bB8zuiH0/9Qbg1hKovq
nWhgpdnz8k9/xS+2KDpw50mP8Zp76sJ+Yc2tnwnKpRb4ABxkEPKfrJtqy1rzGKGgDEx3M9iYFP9l
Kgx9CkxhYh/UyUvP3+mY/qJRb0MF0z7E7fNEbRiCpxuHFEfg49ZmZRYOL9bcsbkXprYHxhBcW3Q9
eJUdzMo7TYK95NaR5hCewpm7Q1HUNl6JMDY9o1sx1PDgbrKD1zrVf7ff2tfyEmxas6hCYMeR0dpg
F9qk3RYz/L8rre8T0dT+NJmgBVX570JCvtPDga7EgGwYobe+0cMYJugj+ZmZY3jZjv+TnL1St84C
dA6GTTJ13o7Fk1xbzwvRb24L3aINVFDKgTwyuoeWtueS84cK2Lsy0c+C0TfovoffLB2DIXruhf2u
GglUdRrWZMRRNEamcPuJLZx7LX4NU5/2xQnWL26Gid5LWw4FSqIuvTcJMMbpWHR3ToeZIb+CtO4J
ogf4TIiU713LEt8BNpseb/+EpWcxC1gxKuoltbL2wiBt8ETz1mTxQ590e7drft6+xEKwms90dx1I
6eAdtpeJWw/lBAPMytLbqO2DroK7Q4HKuWnxh4a6yeH2FRei/HxKW0mrt5usbC8k7n5FxHqYSPaa
pCsyqqXoNB/C7iuVkaqU7WWY4mdDxgEpJz9Ovglgru1ql5ffJRhFRMkA1uAejCTQkoPNSg+MA9sq
pJS373IpLs/nqOtWg3FvcH0hZfYzTqHjmMy62qRuvO8d46GFFfA2JVoBRwAajdO0/cPtK3+dF1rz
oerKdHslVZRd4EqrDiQqTs0Vse7pZwVk2AF9rrUPZGF5/s9wdTp1uZkBC0ZjaNFq+lCiMJzApTZB
caforW0noosQvZ901YVU9qmeyC720oeJwVVnRFtXMePb7bteWFVze2VqOwAmuhN+S9Q8pM1VzE/u
IdRb+RKX4vh81trxBse9qhQuhA0X5cSZTzeZdRAXRTI4hI8X2UdbiQ62sKeTcqKnDjsz4D4ws+7Q
obx9kwspnzWfuK5ieCYh0a7h414dpRABGNH7It5CQeSXabsVsLVqc7SfOvet6q0/lTme0MBfW9ML
wWI+iY1KteE2jScvNWYXoVRG5u8dPLXDVSwHieYUof0MEy0CTohlHEWuX6qu0hsM3IWGVwUQAm1t
+ZAk7oGyNXLI4pdm/f84XaMGNMorKajIbZ8k5MPFUmsLdbGVDL1Gw+goP+fsYxVivPSFzQ9AJqTV
1tiM+LSbbQxrkloXZ9b0+2TK31dLwktf1yz1UyXa7rqPeqhZugflAXec6Sfi8R8xWXOCXfho5pPY
ANhBxSYrcIRdfiZ8PDtCQ730T/MV3JoPVtt2Wuaw8WT3rp3vUpncAWe+genH/cTebn8QC89o7uQs
INyHfxdS1hzCer+I0cweRHeIBBx7m5UdZekhXa/96RhQ1jVPqlqlF7RrX5qcXqGed5xMx9u3sJR+
z8epGezrDJrW6WXM/7SRGfbsHqY3vhHJh+p9aLaF1R659d2mHlp5Vrwf/4+zK2mSE+e2v4gIEIPQ
FnKsgRpcZbu8ITxUM0tIIKZf/076bepTF0lErxztjrBSQrq6uvcMs/9Gl33ryBdVWy9eo34v9kZF
e2VnB0bCoYMe9gRMZg/KU89sKvfoEp7Ctn+xanasXHQ+rk96pYISGE+kzm1Vk7t2/rAwfRc0wT+h
730lmfc6htUJRfN48+uthCyTcp32Him5jxmNTbr3rN6PnNJ+Kyk6cI1/31/0AdPxppyCLXbi2nYx
goPdOR4dYKz0IHP7DscWsMYJgIBAsI09v/aNjLhAG0ugCNKxJBcTVOv4iYT6pq7G+yBD319t7ITP
bU3gFXdZ0A/bvl76vBvCAYcVOkKQeH22pNgpPZz7to95hw69fJL83Y2cWza9s3y5t6fxoSDZL2lL
GRWweb6+V9by8H8RqodgHtquCJNqnl8AsHyYdX4jbbCbbcidMRLx8mCFfberlf3LSskWz21lk5qC
zmBQLLVAqTsBvAv1mL0vlqNblXd50+wZADTK223M8HK8Pil2mXLNaNUyT0xWmkwTKSCgmOgwjPz8
p+2h2vk0aBQQKnSLpthaXoZsOPJpubHmeusaWNlRJvc6zbvSGvvJTcpqfC0K6wytvHgI55Nc5nOe
buT9a8mLSbQmCxJ9vKJIUk4cPEv3d19C95EBFQyJbL/bORmKd5kdBc4E0UDABYPA3SuxBQle+5xG
zGk9DuYaCJKJJj7MagP3a+vp4uhxWJuF7qVdA09ReKxNRG3t3LXv+q/MxHbaMS+9pJfsUGbyrbHz
exW+9ksY+7+g+uzN1d6l8oaHvoqbyTo5dXPWFfvn+sZa+7BGLIJWfonzUI0J3Kp+B4sdcZb/owYH
TM3+pZAu2ZjoSswzCdmwMkptAUJ24o3hreVZz8SfboTz8/os1gKAya+WrOTekDlj4s82ewidwIe6
KPAaO3/O9a5vG7RX+7rOIr+tyTfJCvd2rEaUcbtqy7LGXVlKUyG6rOE/MLO2fLio+OWNf+zFfdNl
l0ZXZDlfU4bbueQM77tTDcA0/gAvIfBZNDvf6fzLBxAQWmDptBwVv4MIFfrSXyqnPozeb3j9RIFm
kZrv8+J8cRmA8A9aonmE/3n5w4c8Dv4W/1VtaSX/tar9JOSYLO+mc3Mgz/LywU/J02BfMHzTSQfN
oaTP3Cd7gFR2eXWgwA6JAVqo3Inr6cAJBBcJcFTApwbuYep/wvMJJjluRFWwm/ykzyFpMHwtAXK8
/OTNjvLqHjCysBaCTg4Q6gX8RnjcT+9YvlkeaAldyOkAQ94zuqG3Q2GfN3PLz1W1Q2LSxZumRT1s
CJH4zShuMv/yUedmjNMsHoYJAgPlbmknGGscywLKjtWffj7bvrurIR7UyPPkAKd454mttv3fSt1n
n8xIzkjloNlKBySKAMTV8owN5qaPeOZd/kOOwAj8cYtH7MtQfBu0jAK4DPh+icZ5Hpe5gn/4t8Fa
Ip4yMI1+Qxoigm5vQ+cdPn9U1f+gN8/7/EAkjdziva4GiAruCymOffnG6a4j3xiZo6l5K/iXkKIX
L+4xMPb30lwSNmT4OwcNWnia7ac+iEfhxixEIaCOHUDoaAe3RWR5biXjGc8MbgP1fioZUGu1vNjG
9hPq8Mt4Q/tHzOxyBEJyk1r/TPCYaYu9JDkE1Ma7NFdnHAM9n6s8PfbjW1bR+zBrjuqAL+H0McrM
8eKSA3TFHfhjX49Ba+VTk1zPmqKxIPJaPHi5OmoVT4C99rDIrN155wFvZLso5Py0AJHDj8dGWeo+
coE9IM5vL33ED67dPwJALzfbus/WKl2mAHg7C1XzNmweLZgkwCoWkizkV9CxF5ijfkcXGjLUHpDz
/vSYFvqhgN2M01gndyaHttdRNop9zbZMUVcuV8+4aWSV9qjbkj6xBNkHTXkzVMtzJmqYPjWxU42x
Uv5GFWJtKCP/nWUYigpaoAkUPt7TXpxzoW/zmj1NCtyJzn/GXrr+0VeuNZO9D9QBpGcklIL9Ojzp
urh33eWdzfZ/u51Nwr7EDTbYrtMnY9OfytH65rj06+yWOzaHtxCSfL4+i5X1+nujfUjkofGftROf
+qQNXbxDOpiEA+LIZv9QhuRQE+8RaMGX62NdovEnIcoUfc7d0JsUq/sk4/wQNOx7PXWnKZtg2N5u
NQguW+qzMS5f68N8ig4SXSllXeL09Q1HXJNenbD/FwW8JUF9aILgiRA/mvnywPXuv83MCL7McfVS
gSSR9K73qoU629BhbWX7CsHn6yOsXXGukaCWhQZtXoRd0lz4qG79k7Bspyp6o0kJg1awjUO1QJCe
w5na2QcL+vIbI69tdCNPhdCsahuRdnAta7uDLmBIqfwJTfWS/JhzdMnrvAR5vAhf+uDCtx69n8im
01tCcHN0bJA7lgW/5t73T9d/0dqeNcIJ6AvdOBR+lygKAVJHAT1eS7CtnXs2V3U86G4PYdyN2L6S
2pmaxcwncETBmyRRXDbvk1ewP6Mv8zuoeJESwGpA1MPO8/v/Fr9M9r8TDlXZ0EokrJ5uOs5AbLOr
Pwpcj6hhthNRvIqEJY7XV3JlcqYMgGagBAwL4QkJ5lTufDfkX5A/+3d2Jvp2bwGkjBZE6yxbZiQr
e+lvwvnheC5hZ0Nf3+VJ3+WQI8SeGsUp3QSWrp0SYiSCnt8tCMylSOQMuNUcjfJk8e+sOF0S50me
XOc+dMUlmb6+gCsFJFMBQLMGfNi+wOdy6p8tVDhHhBofqZ5D+tvUqkTcwA18l9Et9+a1L2ZEmjLM
e+U7GBB9AyBAL++IVv8EFWA3+hslzdVFNEINtVQHOIvPE7j0eA9DBrFzSAXZcKDjfDcHHXwPukKe
vNr2vxGpy+daOn9oBV3764u6cr7/Amo/bBK4jHcsd7ImkdzdWzNsjzp9EsSHbIQdUbqcy35DkXfl
RvqLGvgwEiwm3NoCSyYZWqiNx8qqljwCZwgAEw7mKuwmRsf+cX1Wly/0yc30N3f8MJazaJB+01Eg
XxjEV6tNg2iwmi208cqa/Yu1nwEUR2x8Mx/EIw94KNceXokFcKFj3eeTd/L+kyBqSEzyAJR9oHib
ehxGLxDCssZuALGxnk6da29B6NbKiyZBwBrLWeE91yZ4MYU3tYbiX7q0bsTHdAL/N4Ro/wJD276R
03EJAUj6Bs+WyMq7R+izHuEC4Cgn8jFlaFYuG7ty5eT9TbQ/fL/ZBn+5JpC7nGbrrD33Z9sEcVtp
xONm2W2+vdeGMRKY1l3CqvBGleiu0D/csf7aT7J+d/O8ghscacZTITp//n59U64cAJNZgIQ4teqq
1Alio+67vb9A86z7sumZthLvTULBxG3tqbHQCUBVMuKeHfcEqG1nS+V6bdsbuckCrdx2bvH75fxj
9J2vJXvEBQrRu6cQ4mwQCdu4ltfWyUg5yoBmIwHvNkm1z3+jVhhTzx6eIeK6Q3H25frHWLlMTMIA
3Elc0qlFJYxJAuHXUohoUMHPFgd7z9pUHbsxPThht+9rtz5eH3TlC5lAcVln4NvZS5/wpb7xF+3u
smCUcVfUb9cHWFk6EyA+g3rdjdnYJkuQPUAUHIU4v3sjPW6V1N2I4yux1QSBL+DV5ZabyaSS7vQU
pgTuS2Wb/ccluszsw8nPweKTnBQymZV9p7R8LBcwAjvpbkSWtRUyjrwmVMwQl2uTnLZHXWSg8Ton
eMW8sC3KxVo1wDbSBuqDJxv2VpsAitfCXS0r3uoqxMN7gJr3IjI0dllaJ6LIJySaPdVAKYOFrO0c
BaAiR10NZBkfbjIR5HZITAiHocT1/bFyhG0j21i6SaaFbGRiTY6HK7guQa0Fx1LZ9dfBy/V7VjL0
4EY73zKOWQmxJsVF6HwOkUd3iaXZjlvFyed2TCbroVI59JV21+e1NooRMvxaLEBOVV3CSwsCytX4
UoHpQ5QNwPQ47Gz79fo4a7vHqHiEjd/ocmm6hII5WuBNwgZ1VKW8qeBndn2IFXyLY4LAwzQcXIgj
yYRDnzq4gQSFHb6RJmtY5Ijh1pvLxyDgFKCXYO5evXmoycGiIUAeY/cEWaoWtoIeh22mSjs9RqPo
3P31n/Y3s/93WuWYUHBVDqHtXUygYSynKSrO0kYDvk/5dzJ6oX5tAjnAOQv4UsqPeskKXUaZstuv
ow1Z0RuPCreJC8fqWsgw0hIMEVfpOepbXCPu6LhQWmIlpOahl2a9pLLK6kQr+2XqFFgDYzrT5raw
elcfB55fyEywjr7oTdAtrtzK0XX+BfgOkfSocJFJ2tsi2LVWMyZB1oEyVJdAFxbhT/Dz26Odt2UM
gcfxaQwmyCQwOQNZAwsfzsnenWiC/OxPJpWz0QL+/Ng6JkYcRmWNDiuCkKuhz+HkuowrDxkECgWv
TsW7BHcZPeY623I0/HyfOyb+G0KVTttVrkzCxdv51MfrGParTR5G0C9gG4d2hRrrmChwEsASHsb0
MnHT6i6sEvSL/vQuZ3tmAQ045JM+lV4B6kz2q7O+5TZ+jsihbQkZeAKf6I0Dt1JQdpgRFJGwQ+M9
bax7NaKZpIAGhFieju2a34VL8G4pGkAjCZpTC7BeO5HnXUxzKB5aAxOHtOhRSwaVHFaawDjH6F42
u4Kk91r1IRw/ujaiYffr+gFc+yzkfy/HgPYN9DBplQxu8QQk47m8CE4EAHFCqr34r5/FCKbw+SoY
dI3qhHpuEJdwYj0QVkAYTQLVINjFUPIo/fBUj4DDQhuPCiliRzSwWHO3nt5rMzUCrcbrMLOqIgdh
b/7WQVCn5t2XqR3OQKleX8vLbfxJLDNJgwV82+BkTjNU2og4E1vUdw4kljc21ecXEmhX//ul0haS
M21R1InU3g5mS0eItULDsgI0YgRhavQ2HrqfZ5SOiSVXoGISSHqJpHBBrk3nkMdWo845tNOvL9Pa
ITVR4G7e8JbZuYBRmgY8F0XP/SAUjZ32iLT8DYZ/kIoiEN8J9RCVun8WXfjuif6Z8vltCtp+IzFc
YXk6Jgg81bktygrVGDG75w53QdT2EIyCehQ9dlJ9wSOkhi3XcKhHYEGDbLdUwen6Iqyt8mUPfUhK
u6yaXHClRVKl6qB4+YuR9GXcAvis7HUT+D3LaoRe58gTuHfcKydPpsq6q4XzPLXBhi7sCjIT/Vlj
BsDEssa1ebLk6k9bVbeqZbvxcoUs5B3uvDEk6dHlVuxms4r++QvLMeHfhTUGrJ9Q7/S0FWlaP1dz
XPpfRT1FhY3sCXQYSI5v3JBra2jEC89HWK5qbA4776AZBekbUaRFPDZ0R7dUJFZ2gYkjz0qnbX34
kCfIQX7RPLvNy/AiC3l9j63MwASLL/Ceh1writFuOuECLE8t9llVQa9oU4d4bQKXYPVhG6P+7BV5
2ojEUfSPl40lpNKsZecH9sY5WclTTOi3J8Kwg9kadOOh465GCZ2n9Kh6AU/66Vnz5bj5yFrZXCYI
fMmFX4J8KZLGCY6e5zoRKGsRnlXfA97tFMA9Y9fcj1sKzivh3ER7Z7DgHjsbwwVZENmZgmOdvl+I
Oiz2+zCprVN6OY2f3EkmqpuUzJKk0iLp6uJka/+5vMzrZfozhv0fyHi8NG6NqxY03JL6952Cjsn1
zbc2PyM85MWwBBZcN1AIo19t0Rw7OMs1NpRf8tq6DfOt1GJtkxuphRx7meqqFQnpoAIp7cQHTyBj
/n6S4mYKsh9W7e2sUkJdhknU951dxsKjbBo3KosbOaD8OW2hiVcSAGqEDEmh5qimtk08x7pBUfWo
1LJxltfCrQnnzjLwRoWv2oSlFYsv/imull9nC+bugVP96gt2QuMiAAop+O6SequZsDIlE+btCpta
Y4FhRe9/l/BeI3k0qZ1obkuw6VCkRTqnCUhi5HlmkD4MyvA4XtQttmofKwHARIGziUKKQdEaiXoI
uG2pf1lh+ZDy7p1JN8nSZe9tmSevbCXTaAu1WwZ/bjSc4a55tLz0DHDNnVW6+83JrI1wCaMfwuWc
QkxNzaRMPFu5EbT1L2BbdLaIfRjtjYO3NoaRWSwLQPg2yfH2sXMrgrE5gEz2xbrzYbMsvBIqTYS3
EANlpJiwUGx5KJdvhR+n1D9i+8eWHz6i9/RdFxu1wZV2lmOCvGePSJZqDBZmJdLBBZ2LmQPN1n3r
oel3OWW9JDdt39xAL+yLI7ao82vraAQWSJo1VRjCWRICgL9DbzlB6j4KpD6RcctwYa04YHpmWYJX
+TAugDhkafVP3kzsaLvFss8aoGjrwYL4ffmrZHA8rifWxWkPD7u8Xh6C8scQEmAkJwrZrjQjd7mY
t1LTtZqMiQ4Pe1KRjAdIsyAs5gldHmoNhTPwcNod6QHiagE2HYNz3x1Jm16EHm+Kiz/VpCu6482b
Z/EXn+Y+9BsnOxrp9K76PyGBgqDfFLFbQuAzLU5ouVTssQGb4/qFs7IpTSS5yhc+ExvZzhios2eh
so8HNLGbGFrPby5rYTAHs7mtV9LK7jDx46rPGORqZpG0TcrPvcdlTFnq3YuwuPPo8u36nFbSKxM7
XgobCz+mIkEMXu7KwC7P7kjEjcdr/ef6ECsUFccEiAtUahuU3NHYHDXQ2yzmGuKWlO00GvCK37YK
zoMVB+QxOIG6/8W1rVMDsfPwpemHuCoPoXfbh+pt4+dcSiSfJCwmkHyw4XUIMcYmSefXvnHutCvu
h9b6AThq1eXHMCRPxTLtBQpHCsqePR3upmIj5V+5a0wLL1o6oxaZj841Ekzi9heM76mBZitD4s9E
/wowxwbyYHXZjfwooNYAjReBsYTVRYBAQyL+4mxl5TcgPEPP2juhkFVEfTfDbtj13xaxPLQLBdHV
r9y46/tjn2V3s519WXz9AyneVrVmJXMzjb/QEg0AjumbRDE3mpzhbWbLI5vwmCNsftgssK9lNCaw
vC55RuDGyJN5dvaQdn3z4fYhGr7T1L5Lgx7y+RC87MddtmXUvTIzE2uuc9q0dst54toEcu92H7U+
vZmlPmRDt52yrMQGE07utJCNaShpEjazQ87YzkdSVKrgvnCWjWfR2hCXGX5IJApaaciWOk0SALQN
Ec9vWdrvHAWv8E0n0L94jU9Oomng1aErQUie8QQ6oePSxLxO3ces8vS7Owi5n1LvYHe6iMEvkbHX
qTSeHTJC7TCDNWmN60vubQBUIxjsPkLxvonGoLbuGmln+KrHIbV3Ytxiuq+th5FYATeuu3AaikQ6
7cuUWgnKKzeVqP7z89D093Jbn5ToLVj3Pa2O2nYOVqWbyLFSkMzlnEUVWaBUgEzY3Xi6rQQjE5Rc
VZzwwJus+xpA4Jg04eNA2gWGGXo/lMF55OJG6y3rlZWLxoQb1zyFhrgIqqSBqdhOIZkCzdmHwNZ5
I6yvfSAjm5LOMhV5UVSJXbYHymoIiGTZIatBmveebCgNt79E83VU5V2HFdWkQ/lovgWB6Fvv9L/d
Pnu6/kPWJmo80cLZHiBJHJYJlEh/jJY42AFo+m7Rbr3TVu6vf+GKnTKHKG9WJQWemZnsT9otugg1
sqOrqrgfoB491zvkIcP0JZB7TujBabdUT//6yXxyZk3YMaSScylrFw+MPAsg27bjLCnKOdLFD545
+BPcoDK1D7whuODIfpb5we+XXd3qVzCzNACMkdv39hmkVeSciF4P9eC50DY9LPolFeHr9c+wsrlN
jJgFH4xyDMI6UXDfECFNMobXZNA7O4+W515YUbP1Hlr54v+CSOe5REsNO4/ZITzuufhet+ys040N
tXaNmbBoiM6PpHN4ldQ9dPniPB/qmIb0R+C45VdoFPd3YzC8FBwMrZbO/W7Sbr2/voorh8q9TPnD
LQC5ubGt5VwlZb48Qvub7pAkfE3TwI+HmWz5T6/cmqa1WTs589x4I0aBNvAeBGK4ELCwPpMZUMwG
vCEYEl6fz9pIRtvMpdCaGahGFGrTewf4PUnrneT1rT/Vz/5Q/rw+zMpL4a+w5YdlGx28jhuaIQbY
cm/R14XCB8zTuwzCD4OuXkvL3qE2dH2wlQKK6WlWl81IIChWJR1Up/dDJ3TclFB1uP6vr0DtHBPf
rKaw6weiymRqpsAG3HIKgzgfyTMJJhopN3BOINaE8VLOdlzBBCFu6uIWAulQHgtJETyGAZwPItuT
PJ6Xfo5Qs5PHSet0I9H9ayj1SUgyQZqc2hKe7uzyxvUh4Q7a8ZE2wyEPakjt0lpDpztjMbW7X/1i
j2c+S7hwVfNDWs3HlANNkg14/s51sLPYAL3VHJhc6LmNowedyEH7T+AjBUg7nInjgPH/xmJ3TAFG
NB95MJfY9T5hNy1V/CFNpZe0etpDN+c+9Ovmtg/mje+4cpJN3Lgt+x4Wfn2ZgJUyx66FF3ZvDT+h
RQgNbnSNr++Wtah7+fsPG583c83CdMFm8YLfTTvD1TM75n21h5x7WbdtNGbWJujkcrN/9t2NFLXi
mWpsqEMnHkx5R8jBeOQPWO2wvJK3vWs/pN8of7Q7cdfkWxIqaymriR8fBnRsfC7rxJKSMNAp+rvA
sWLLCsKDsOY7GLwcu4DtOpR9hR++u/3rRVWzu3HECMo5DY4Wdc+sSWFhRLkT5UXmAhsKaYQZDpz3
jPvP17/ESqQzgedF4aaMirJJxnD4J1B2f1+PxeM0Bruyn8WF+bJFdF+JP38zhQ/ffG4V8+0Un6HK
0u8sY3cMQJ6NTu7lnvnsExvxGrrzZISM4+XfHt49Oz/lyv4CrsPx+iKtbVcjV2MzkUIsqMdOLTk0
4KI62oOwI7jAF3zOrK39MlSP18daWSYTgD1xVDtgz4DdShvoSAEDwZW3cd+s4a9MzLWF1gQs0oYm
aXugP+dx+IEiPsDp8J2p3OaBQ7rft3bL2A6R1XZHYRfNbsg88Mg7D8xN+sMW2VY59VJf+OSbmdhs
nuZ6DmAPkYDhyenPqqRRrn6BnRSjzQk3je4gIeoE8uFxqrI722038qSVj/m3BPphH45LPk+cj6h3
IIrXnnUP16czF/rydOQxlWlc0Zfr3/Jv6vXZHI28iBd+4faL18DdZuldAB8FJCX4mQpafh2DAuJ4
2tmL2sOYc16dnWUuo2bsXpWvQcheKiQezggnClXA3SEDeSGv71yhdNzR8KnEPR5lTth7kWcNd53j
17HMrXyP7eNC21u78nFhmfVVVGW/6/ACgFT+9GfK+/qucktIUebTbxc2OzdWk/OdXVfOxnFcwzOY
OFrfB9uCZX0FAzv6NPbubx6qOzWkaHuVyZDBpUSxiNP0O7RSk0nJL/+1sWFKJw+eIARG6UiCdb5r
4asHSMPe8gWkozY97tZ20OXofthBvb1A+NlDdS4v1Z+Shv8oO3wUXfZSDV7EqgpGT1FPWui9zZE3
3qgb169vM1e9cobVqKfHIeU/aVdvFAvXYCwmOL5uCKVc4VQ3gR117ktaq1vmV7uS/hRuuA84wDlP
F8ElXzVRWgE7D1uucbMvcomCn21yo4DISFY0g7RwoNLprRwQsBz2MuIGgaI21FPqKLxU8AOwujcB
TquB7HLXf/gEUP8OXI18P6llcZQoE2t9IDw8MPBoe1veLsyDd5rdwgCu23eI1n3Hj/Uw7iAHuOf5
lp3dyu359yn24WfwwBfD3BeYura/D7L6zn0HUJOliB1LhVHm6dfrkWTlgjPR9RYjoO2WKNLOnbK+
ZDlsj/LOV2h4tb+uj7CS+JnweoBbieX02ERlT+DHYv0Kyi6PlD39hsbZfxvCODdz7tVg6HpVsri/
mYCstpu9QY/m6+bhX2tjmRhw6VSSSupXiUeKfapgoMXm+74aI0KqaNG/SYbkSp3JIy3zfTu63zpP
H3hAvzgF3Tt0f32ea51CExiOt3YZwl+oApa4/aKH7nYCg3WSy1tLUHsNnXsyTQfbki8eq7ZNN9b2
iHEm0qajORlIhYaFbuIFAANY3r7BH2gjM1kJe7aRBTm4KydYN2FWGWzqwt994dwBDBh1+Yy1Ln5s
MuJX1s82YeLAX5NetgxYUBu3cgYryICcIKaTwERujLvQvc/C+ugQeuPAF3EzkF0W6t+BDCJ3/xtU
MgLgE+rIFQRYh7eW+fQe+TDfQYhY7Zti6J79i/UXK6DxHaJB6ujqxfPYVhS/5KqfjW48U4YxU0Wh
uiqpgjDq6LdL2YGObOexb3Rqj7CpxzPVUrc0x7XveiAYTo1/6LaEHj4PZbaJwx6HBQbaDcoDdg5L
XdLdll2zt0j22FjBjvKNOPZ5xcM2wdcUMaCQBWpUSzYcVCvuehzSsLWefZj2eAT+nHip3Xq+3Hho
rm4lI+aUdailvlQ9mmmKR4i9H93mT66WNziscSC+2XMYiJNKW4UtzSGyaKH0dz0MfH5ebBN7raAT
CpEWVHiVpLugg2cf1Tv4Mz1y5wFF391m2FtbVOMCdoHttmrgLJOqml9lNz2KLOYTpLFZWGJa3Lmp
iHPcPCdrwxlxBsxIK4epS5kQpwdiLBUYo2Z7CQU31dKzrHroI47jtLdkurFtVmqbtim/3UhWN7M/
XdI6tssk2S2FBF9C3FxwihURUVhlx3BMz8NWC/bzaGqbGOrQ6yZbiwHlc1V3KEtRmJI6PwJQBa7v
jpVVNFHUAdiYo6dtoGPgtHroWoh8ivI9mCEtQ2A3Udsi6kuQY1Ah2HjFrp0FE1AtLxLSmrkVMu7q
YfGrbj+G5c7yl7tLW7mVsPqbRg7/Bf2Tuv0dfAr31+e69vlMoDXVsAYcM4ysaHYqCs3f0MSfUYS0
+10Icegoc4M6guaGgj9vpyJ40pGNdf48r0Gf73+D+sgLYQUDMqe+Ze8oUO4Lj92EbPizCUJaKfag
eP+/QwSZ8n0/yAHQ0WMVF+1YnDU9+tO0EzakQbSWQ9w4gh7JBCf0kUYZBEv2I5/3kNV/ol4vYlkN
/l0/DTG6ppQ/APmNR6iyII0UZsHTxldYud9MMLbw5kJ5JYpSTi3qyJnwjuQWKm55LaH4UQGRe4DJ
b5552aHFeyKCiyJEVa4PvnK9mCBttyd+Odc9SANOcQpZ8BZW1kPBg0d3mX5tSg6sHVojNPnzCAcs
F/QOltn0AUbk4WOn6/qgcrJVTlybiJEFMdCQJYCa4DhWN4Gr7GgugICEEcAAHlEMU63v1xds5fYw
EdkKmFWPlyMaUyzdS9pC9UrdDT37Beuac4CMZLNKsXJC/oXO5qPfVRKFEOGj/piqOIPaU1DNj5sX
1NpcLmv54ZkUKs0CkgXWfUGGL4tTTiCJWHdTcyyg2Jt2X6AvtbHH10a6zPHjSN0oLQon3Hvd+fqs
GgiT5Rlsie3R95+LFhdHWQDGkrXZFix0ZT+YaG26QK8bTtZZ4mvvoBvvl3Lon0E54iDLGVKaG9th
7SMZMabJXGhcDVmR1N6+E/Nz281zRNHJjdhWn39tCKOIGjqqxTaoCggy0MjR6mkO9D8ZYIERdJY2
wsDaGOR/v0871Q1sVcEDAdtr2QE7RKE3ZL0zqtojchh6un54VuIANeIAcDzhSKhdJjUAtE4/6eO0
BP5utvMtacO1K82EWGdqKFu3RTkrhTYbBVCqbvi941cPePTv0lG+5ZW7t50p2TxFK5MygdeNBHtW
kg55V50faVsPMGUNokY04cbHWXk+2ybGOp9bYJsFHkClGM9LIwNYMl1gi7CcXewdBZ6dKkwUzr8A
hB2xyPgJC/l5IbRFSqiDn1lApGw1vlb2igm4zttJ+xk8X5IwT6OlGKBNmWWwCBH+Xm+9etbGuPz9
h3gROKk7eGDTQA3LynhMwplAwQzgDFg3X5qE8Iru6MbyrkQKU4I7dJsxwFuyvMwHDaD80epgYE3q
I5T1oJS2EQHXZmQECo6U0sZNWyY86xBne/YsJ/HdrZxbSBVeP11rEzECBQfzf+oJ+f9AMSvr1gm8
x6aEECMsyzcT8BXuqm3irQc0rC2W+0WyeDLxCifiC5izaEgWMOzNnHPD3T+TX57SGeqO1SDOi+7F
KfeCYZ+rW0hFBtaPOQMQPJcg6w3BQy5ad+Ntt3YWjQBDW/DZZp7jWwbw6KoBgIiKjuEVoo/X13ht
ACPNmIc5bzsbOCg4oQGyPN06Fd51AA5f/+dXZJJtE1pNlb2o0EaJBdZfxY0DRA5zIHDbqT3JqkNI
ZVSVMj2AOrxr8a6KoOMVo4quJnurR7CyUU2YtEW9kvZlWyWU0ApGHs1hLsNbjlqtH3R7uLx969uW
xZD5zqPBEd+USKO2gHpUh0cn/W0NqHWHeJpdX5C1JN7EUQ/hAlmLGZCPRYlDABZ6NtObNH8iNZQm
5d6fnv07ZjlP0zRGU1gcWtIciGhOVjXcdh65adwmsucwGvhTiSf/iKJ0ZbVbxaHLvvqkOGTir4kq
qF8q/LrQh9uWB+OBIjjD9CmmTdIRF3VO8jDZkEznaNy6W6OulKRMRLYeBYDeblknBLi0FqYH6rbL
qydvFkDk1TlsL4DQhrxVH+V4W54rx8Vxo//H2XUtyalr0S+iChGE9Ap0mJ7pnhzsF2o8tgWIIIJI
X39X+8mH2zRVfjw+VaMGpK0dVmjyHx544fuiJHQFu7FUus7B2DCCrAcJYNEpK8dNydUD82IV5AkN
W+LtNYx3XdRfMjPBtTdgysOim+v7YuEczpHYxMrKrspLtCIxkLTT7k6X1mcK38vrf35hdmO61n8v
ILOTvXRdKU+jQKxqjPK35UCp1pz8MeuKjYgyFKt8B93Tj0k7v1T2Cy6oLewJLfDyNys/Yml3zaIZ
t2GjczbzOQm3VH43bLw8+g1v00MZ4dvSKd9brXM3GIDtwdpY52Tt1C3MceCc+9/HT+K+bzMPGcfg
vHXtcaz2gEFAhTGDDiQJrKR5nOBjfMZjayN7NwcjHAzrCzatb7mVvV5//IVOzByMLQYCwWyXp6cK
ymBu72yNzA2ts5d0xR7JVOzRKjmtZhwLl+cck907OROTRlewg8lKE5cW0F7mPkkHWK/EZYOxAPRy
rj/YH9Dshagxl98229y1QfRCPkfB6kqFGW/Gsd0CTA3LNRnHdyOt2zBPonBw1OBPY2S+lRqdpxLi
4o7Up4ypO7RnbrT123YhOl1GFCrKEkaoHu6iWwSlVwHIxXNsgJNxdtoYHPc+98hGQ9BZQOLqpnel
eZNlcb5h/CwHBRzdmbuBPb8dKsy9eVrKPUzOM1+k07EtnH3bQWLRcYc7p147xIsvYpbmefY08ayu
0NnnxbaZOv1QOBDbldCdKaf4Z50B4VCVWcAxTeztqQ6Fy92wAhbnfezowRZvZGpuYpM9gUr+ots2
34zwZz0Kg5cbRfu963qtD7jjSZ/vA8YnH4n6hkr9XLL+g9vjPrHpPZ16uWfSvgMI4NZEDbqXaLI7
EYE/gBnE1H7E5XYba023sdN+h2m3vRLGFqhU5hyhGffdOMLIOD21fDgZXgdx6aKK6HNU5vy9KvPa
F1093JV6/Kam3D728Dz9yjzZREEEUxMWekn/mOCoqkBOZruHtSku6jYy3kQnc9QJGbxOIts6sLH6
QSLyVEHzxgfltv1VmuWzlPmw8ihLlddcMR0wuHpKhyw5tWn3UAzb840MxMGWtyRIO+87YMSjH8vh
BkqP1w/SQqoyh9xbuktyrRLk1C6Cv5CAA8b3YOyGq1FhaYXzDfxXHaJ7B7D0EnXImOY3xki3HrB2
MOvYu96aZcxS4JndNKh0Bs1cA6WOow5oiMGGbgrNAoLmTMBfzHy8/q4WsB/mXKTbzYwUlWWenHQJ
hTAoA+6SAcDciUGJYeQI3s4dde/GHK6uHJ6ZZT4CpYw+xvXlFxpAzuxCsXEGpxg2gpgx96hFxoAL
5y3x7HtH5U8wCliF0y4AXs05vt6DrvYgNE9Oik+7fARG1GS+R8ugf7R5+gGIpgVVTgG4j0S6IFj8
iczyyGun8YG32gK7+Q4d6ZVQv/Bx53B70yW9BwlG1MqJ3rJenJLOvDW0fWjsOrDXpMgWuGKQ4/nv
NnV10hVcgzYc5yIY6Vl9Pk1fRaf9vkgPiIbbcyAbTSf2z2axg9wPwyZ2P4zkN+kP/dTdOC4NLO/r
+sdeqmLmkPfCHhkwt5h8FfGTFSV3U2GDIii2RZPuRyDZHOYez/UMKa2XIjJvHMJOhlpzEV166bNS
u7eUVRt6TE+00y/umHykaQe1oo69DAV5Wgf2L6Rnc8nurKpSmVV466lbAUIKkPS0iXlxb03xG8+A
UjY5clNMC85TvxtlD+8rr/ccGi7kD3N8ujdyp0/zMxhYPI5KvY+We+9hc2lDnMo8fUnN5rEekrd6
0r+6qbovbJCrrq/9J1xcWnuWk6YT7YGnNoCNrz8JA9GfangMQ4wMwusnlbQekIqQz6QojQUShjxy
mA8OIpor8dHJrY3FfpAmumFJvhkyTUAsgYKVoVXYeNHB6gxUKnA92WGN7tQb2gcLLG8B4Y6QCbzy
QWJiA/hdQ8pTRM0fjtUhJdQ3EsQWX1Gv3pfKzXyA3OGjG3dBFz1df+6FemMOo+8ZFKpaTapTBTNI
347YgXD5udpDPG/NC291Du+mHjjeNoeYoD1CLNuEqBpecbkShJb++Dkm/3WJmVD8jqtiqE40dRuY
5Lo3nlGu7MWFJP3/BL87IAqtdoSeGmk+oTB7G0PUrIqnHY0cy29S88XBdF0CHrWyAZcWnKWMuQed
mt6DgBugbWgx8Q2B9WZshrEYb4yMhZCy2a7yfRciyRyFraM276Iuqk5e2dMALkMqwPkKE49CYu28
Te18iFZaV3/CxqU9MAtbVpY5pjVBcc7Ief4Jib3fbT5uRquvtxBBRO4tlTy4Dk6IOQChDd/vr6pI
xm2b2GlQAVg1DOaIeWGu9x3n8PioJpBXol+jLMZHeIFGAXNN707Cg3bw8B82FDKLQdp7d6RPhVkD
vZKUr0Vf8IBnOmp8QF/pNhoaEia6fL5+jv6wOi49pf3fzYimdRS5TVmdaunuUKOANl7vvYKeppzv
vVpq3/Dglo7WTtzQLTfhIYuJhHZjv6SfJnlWZounnZK3rLYCyZxhExXyS/5jSjnnnTVx7RDokSpw
mUZU3N+l+3aWBVhlGC/kQXOyi0zctCNFp06Wa0M8yGkPNO8Bb5H1XsKDiVToma4xi5Z6Z3NJckzZ
umwYRgUrXHnjVVMYyfId5G2M3fKNVXd7E9yHuE9CENTCbEBbEagfG+c1aqed4jFUqUkQQZdQDCmU
XH4wBksolJjy5fpmWBpszEH1fSmi0ZTQ9RVD/H2AJ3rRfsshMyR74KQTtiGG2FWQhbA7w6/Fg2IH
/VWOCYD+TAb/WkbM0fcU1szwv4ACZ5MkR2a8OUTtkYC/r1YRC2FkDqkX0CLoGorLgw8Psr+LGwfd
ubOOoxnYq7rtS724Py/5rzBfcIUYrKDYaWbiDmqs94AzvKV1+muA/K9L2heWt5tSgUBb9p8gJK98
Q+vy1fWnhfTXslktkwE8WTxcem5FJt8ZlO8hWfbr3In1+PATzEAwoKsdQzqq0CkEju0fl55FTDnQ
EtoivDrBMAQWn29WaW5jE4B+Vnl6I3CY4A9WIFtonLC1k22FAaoB6uj15c+rXIhkc3i3bXc5OAtZ
fXJcvtFU3mZl8fP6n7aW/vb5Zf/1UmN3aGtDiPoEADW5gR1Dth8jAeL6EwoZp7KjQE/f2Xjgeux8
p872adXfolH+Bi6v6ZeQY9lUQ96Akl/SAHI8aVBX7KmS+pGboeiyY2HHdNv0/9ir+7Mn//q9ZDQI
9rgAaYDLMEreJQ0j3bxmeTn4iowbS6rPVRzqn6Lx0pufFZNuN8Hu2mMlUObt+DGCxSX9OI/SjeZe
cnvWLo7aeAhYR2pfGS0MbUqrONq5c+xaSPUp5XQgpZrPueedKSZV2Nu8uDUAgPLTmg1PtGh1oBIP
wrqkJIEkUb6TWTq+tPV4rxW/71iEOyHxnuy0zoJSqiloOJd3mJsDvCiVDutGsV0CaZRd3fdsmzPr
0wXJYu9I8WqOAzyyr++UpVM/V/6GHixEYIRUkIkTe8v2QCvvnnhtv1q4s2NuAx43Prp6b1RmyCHO
vrLswgadI7qZq4VjmAXuyca4ZxDMsCn00zZKfJVPvZAbE4bfozPcVolEd2GAL5qK/aRNV0YgC9fo
HMkNwyegcmmpTl007Q3RndR4U6V8F43yqbGrr7SudytPej5yFzabOSt4xtGjbZRDgtHpjdduIhGM
1PjWm85lNCRPWA6nPChWpDb0H8EjadGWHQl5uL76QrY7x3Y3yWTYQwyt1RE0Ax/mvw+YoyITuhM5
YlsES5aGF+/1v/XwPD5HeFPHrtssh+igZ/52bfvezuxDYYuD06Jj2shbmmZvtcr8VYHLhQbbnEDR
SHBk3DFTgJDrNz2yp9yFkzo1NquGG39qqEsfcFb+2AqjnFzlWCIvg1JDiizF0Dqq5YPDYfTE2KmJ
oNluZBuA6O9p9FT03RNtHG/T4vhvRxTvfm1ZuyJznopSHXCVWW17xzLIVckevfdC+Jnkx0I91oUX
NHH+U+f0E2lStnLaForPOW0rabvUITWS0jGLPiJDHCOTfMXtmgT50jeYlVQadJlOUw3lwBq9cSf+
wPV5b2sTfpYrjdqFBGjOlbY7ZrdljeM6WW8pzX4Wjd6Nuv5RZW6wmmX9qcr+70Nj884+tNP1RJuw
8TgZScP2hsmskxtlua/j+EcmInWXFMC4BWgVBLWTN0+8MKydyjw2+THAdlu4FsZoIuTZro/wq6SV
HmrRfhglcX3HM6yPYkzsg1fJcY8qqwotrBCUnkdDmOasUZcufgw8xPkV/nWTOjZelZtCz7Th5kMs
snsqgPdpgFlbF1a6GD2xxuyDm52qDVoWaKGINAa0laewnX5Lp5u6mX7oyX6OW0uhypzgRliZ3xKO
O67t7kVv39mV+ah0dqO5C2tRuMRBPGBc2eYLP2uORma2MWA6M8CtCX643Ujfi248CVlJ3+isJ2iL
wMxhVfd06T2fz9pf71l1aGK1ZVOeYtP7ORjtc9xskCPtoBG3HeU0BqblR/FdJX4pWO3JhB5qsm3r
4zQo38nlipb20q84X69//QrCU4jE5VCJi0v7UbrlJimc1K/AyPw3kV987FnBPRYOz0aYSJwsp7zt
K+s+HeJ3IH0HXxcrs4WFD8fPV+dfT2FC1NxSPSjDll1ovyZ3HGAzox6+N3X+rZRDoL06vH4hXp5M
43Fm17EpRgz+B1B3c5ZBqdU9FvGDOYhN0mZhaWS3UrG7qs++e6765irvFVPyI7Vj9ElxWIGj217/
HZczdPyOWQ7K3aKIsYHyU8H4gUOp058im2+RkAocDIhReEKO4RBVezHUNwJjST9W+mHAgBVI7njf
tmhuIrE0AN9JvF0L71hjiiofdDH4xhZp8gLDjeSOCSOULbqc0/R6/ZdfjMUenxMoisZ1aqcGNxLH
9xuMrQNSVCEmiafJFY6/il5e2BNzHoVLR9JgopXDJwLoMOdVwburLU5m0mOkDPW+3uXv1x/ocgqM
J5qFzK6EZUKdaCBucC+GkvGnQXBf9/BYN3+XaXRgkd7nsD8ymmIz0eLHyroXr2WsOwshsRllVQfu
7il3xW5SZagF4SE3bIgUOck9m+B8qwsC29/OuENTaT+w1vJjM5c+7bNtO4zfXAMuwis/52KuiJ8z
iyVpVnte7UII96xDirp/M5VjiNRQtQd4R4QQ0DqTgN182ibJ12D3+6JJtm38rjDpz4c+SKt2h87p
aqvrMoYGP2gWeXoYQ1GD1Nmpj5jyiaW+QUMGZIYh3pZV8otCLt23MlJtWhyaQPRwc1Bu+Q6RUAkI
2RqBdvFnzKJTPNFyzCUoDhDtd+0fRnTQmPehFBrHJLAmsTuT3hFuO+L3d2eFqdV0+g9m7kJG8n96
9NMwmQYdMiRuyBZpIiIcMJPtu6bVN27dcr8Vwy9b8SYPnMxwIGrlNb5O42afVzq5qz2LbgfwqnZR
nbKAuGb8YFPYO4zaRCkPk034YEVkr5AjbMvWTLcRcFAWZCHqog2tceqBVIrsbc9Vtik4JPX8pGqd
PQgxaNm3JZRknWl8jY0i39bpUDowzS7VENicIxTpoYefs8iU9SIT6MsFAwBOXYhK2zha0QTdgiwH
ltpsFETa4Ge8w0hKwWginjzms9jNbmBGRQq854pGH44m+bMDLCgcwZPYemNWMz6gm2/deMwGU9z0
1MOQ8mJFVmnhZmWz+CygsNVCGSM6SqEejELfGm6ycehZwQnV2vUjtxDj5lyQ2DPlALipcYTpMblj
MLnaDgzzZc90to1Vjn4lKx2wlNO12+/86y9sqDknJK0rYmKYCc0/kya+i0/VDdkXfsMDn4zb0nG2
sjG/5Y7ztDqaWniR3iy6OlONDZDhISG8xtHIoS0SBxRQEqT0kFk0WvlgC/fSXMg/nlDn8jgGRYTI
90GgMOsVpnnFxmnZ0/pweOmbzYI2uspdL+ORH83J3dYyPVKX3tQeO3TukPjUwhUOYdnr+2Pp1c0i
sqUJTmdm8WNMR7+w+iochQfNYQCWQkb4yi5cenGzMEsty2KMGOxouNDjVdjdRZXAS9Xx4yh+QPRZ
G70tLTQLpDa4J0R7HTs6whRwqnLFcDcKmv1WXURgxF2qbR1la4iRhdt1zhVpCyM2cpryY1bbPYJi
rCBZAZWyyvGV00BB/vo3WtoPszghJ5vKKq7hgNJWtwVvD4k1+SxJX520e2ITQCFZtnZ6zy/qwumd
M0XKvJpyk2AtNozbiYltlInEt6XxxTJ2T03qW5zcCNYixpq3wNbuVjUelpKkOYdk0BME37oyhkAZ
mh88h0ia9FNYsA6Eo3MHSfEiH6C7Q2UQG8hmV7u1C4dgThehhcigGubA9AianmX3pCDaC7mF1b+/
kPbMRflHWpBhbKg4KfLmaCuE7IH0BR1ezlwYM4setN1DjHoVa7MQgud0EVHyHJ7zmXEcAKhmZafC
Am04q0Sam6gdIskmxf+BJ3rM75KOVSstlKXCh86Cie5pLGF4J062Hj88eIDY9tGZCnQg23434KlR
ZbFA2l0L23jmQVZj+KKGBY0Lscmj5jhla0655xUvbeNZwJGSZsLShTjlaWP6cWpQNHFg+3D9QF4G
qnlgIP63miy7IbaUyYyjq0eUcmpLoR/vNdvIuHE1lslQQuVTf18x45QCY786B1zaSbPS0msTpwLV
ADddchO5QwCz+S/biV5s/ajPApDbVenkhdg2l/VHg5X3kljQCq5rALuBjIJS/O0QD2/X3+HlKbvH
5zQSBo0nOBNwWEPHGpPdGwJ8eF+ZD8LoTx0Fh9hsv0c0HOHiNpI7OEsHWQ8t8QFMj7IHyDjjYGhC
9P1w9go+5JKgMUEfrv+4y0BR/LhzKP6rXSBtodISifERLYIPiP1D8RTiRLk8pFUyhLkJSX6DZiqE
bvQ318rc7fV1F66vOZMEhqd25GJznWLehU3us3GnPHZmq3QvU9Vvrq+yVG7MKSFOXtmis3osg5jT
MfVqiXIrWuCqvYOrc6AKLFUGrdbQ1WgfQD0fgQAHWmM0oGI6fq78ivNZvHBG5xSR1hZwlB5FDFKi
Sv10jAM+FrewEPxBkmrbivyh86ZPmhiWL/s6aCU5tBAdWO3rL1yrc2IIt3PmOr1KTqL60bo/x+RH
XGz7Lg61c5MU++tPeRnggJ00i0RMibQoE6xi27+cooFDuMT47XmqzT3M67dFDaxMY28hYxoOP2nD
70nZngAouDWFVYQwzLlve2L5XDd7Az7q0KLqyN0EPYTrv28hoMxJJAbRSVwTkINtMey7EopHMnDj
b9x8qdzcn3qo+8mVzW0tvfBZ8FKdB1sqYuCDt33hJyCS+aP8ZEKit5O1YFBmn6R4caAe6kPj6VXJ
VgRn3fBmQunfNCj/4TMj+/HekAB70Cp9aVUemh0n+8qFji+kGdQtugthX0++DfS9XxIT6HSB6Yjl
9WvEz6XHmKVjBsGmqRwGE8apRIFrfLON6VC44neroAJTkWG3Gu6XTuqcYGJWwA4YkogzVXjfRChE
Uzi+o+JQGuLWqde/cdsNjCM+Ui5LOJrEP1sD3IA1vubCPTqnnHAN55OeYH0gJnBGi+mbHa8K7Cyk
KXOOSdrnxgBDYnESlPyWfQFzn02M0171RTgkYxEUYLrmMZQc14aHC5fa3A6AGJaq8wEJylTnb5HT
vvaRaIMGFMbrp2khkZzzCxgp6j43OwFTIQ4KkjhjO7aeNg6Aba8c2MvgcY/PGQWuKCoqYJtxQlPx
2HXgNpMx3vZMPTqWuq+QutqRDdMd73fTDC9VAvBFl32dr828gSMxHOekHeo1ZfKFwzBX+GdoDlKA
DpHyuUOYms5NNAHIPNnJs1cV+7wGskUPK4++9HbnWVdRwQcZaPpjpLw7kjZbq492Q0me1vuBS1ty
FqI471PwGwg/lkXYGeooxvQz102YgNEkAbFwuHvbZ+TZTX9c3zEL8XdOOiDA9Mdlj1oflKUaYr9y
k+ft1k25Duqpei0nBqACRDY3LFrDJC18sjmibWhjl5i9zY62W8jgbFnLK36iBVQWG6K3SWyeDZyC
6893GWfv8TnXYZpgy2OrEjUySZ90mT5DSeO16Pp9OxK+bWrox1DDue3SX9DH3mEMfrQ1VF3E6/X1
Fx52zm4Ab0CO6aQ4uoE6tOovFou7DAiY2NA7T9RAkOq1qcXSUuek7q+cEWDoPAITCnvHE2Fd7Phn
UkHO2x2fhKF2fUfX2g5LqfOcu5ByhdloNPAjbryjwiCwHH4MVh2M3zNZ+EMLo5+4DDEvBXwWOoEf
eerdQOf4sRHjrzKjRxbLrwqYWThUiDw5C5f9W4NsThWz4sFK6paimwRikFEVYVZB/wNkvYdzNEga
+/H6V12I43M5fw8fM3Nigx+FHp5qw/wQ2XQeDFz/60sfcpayDUambKEZ+m+OccuBA6BM3ioEUiMn
D1PkPaziARau1zlLggnOckOhAxyNublpoYMGD3fDXjl7C/FyLtvfDyNoNfEUHWOUcTJJnqMkht0L
vLdgsLhy4y19iVkyNKVZkQx6jI6errZnoz42eJNfYLOvPMRSKTbnHYxJD/QDPGqOsNvAQL/lMHR+
611yy6L+sWL1I7ipeWCOsOHuyzUV9qWw9SeH/esw55aEp5jqQRTI613URioYhipM0HTLvabfDHH8
q/FMA6lo7gTGWNe3jlP/bqWV+Wnzj23TOXNhdJNp7IBzP3bolnA/JUSdqgllOMxkc7qZMqneOWQk
ipUMfakDN4cZR2k+mVmdM6iMJveVnW+6VgHDle+8xFLobObHM389yTroFKfb1WPwh6JyoRSca96D
RF7ILk3Biu3gH4aJxYknsNVurKkJVKEf0I6+1dT5lU0yEAb7tMpYhmjbtZvUiHxOp4OY1KYR9ZbQ
z4yyKIglVLmhho6OASj+IN4Qwje9p4wNdKNvWktspIr83GuhdZwhMnPX+DY0rVo5FpcRXXCSPJ+X
v/ZPRImnqbJhsmAa/U54/YdisjjwHh1WvzCKGzBhnQ0AAhBkaBEg4a/V3ZEq2cMjPNlRarqBF1U3
w9kPOjZj6x2VjA1dNWEmKqwYU7eg1iahAKh23+msO1QAHAYwO0xDTdLxkIsJpgCgKCW+GSdyRyQ0
QK+Hx4WUZQ4Vb4YJlPdGsqMoLfiMnCHVoNHC1DLs+iiwBwGBaO+4WoIsROM/6Ia/3iRCJPQ+PFyr
mdzSnr2TSO1IguIO4ONtPbihN9KVBHOh/WLNAn+c4yVPWYNkLHMhTXTuR/iGeeBWsbdJuhLQlhax
/rszOmpbNT4yPw45259vlaFM9soYwmQqXjpu3Vz/SkuvbZbJ0tRq7IZgmcYaD55wNrZBd9htgBaC
b5+5myYla0qpS2vNLgFWJ0THQCYdmxT2qS4Q9rdT/dD23ha472IHTLcZwHykkWFfjp+9B2ZNL5xg
Kgb60jkDDVz1OOQOCB8jC5xizZp04WfN2QZxUjVllzF2JLZxBw3c2o+0vtFd9e28dRKuH1d7SUtn
YnbcHTvKhxID3SO8EAKo639gaP983km5MT7aRrTnvAPvae1SXFpu1mjPHZi603MKnwjnS5vjNtFk
T6J+ixtD+m6ZnnPb3Wp8/tMSuxCf5zwCPXkiyTSyCIHObGCf7Q+6vAETe4AtmAlvMFa3pk8BJIDO
jgopjT+k25zFRtDVAQA4AqPDTT5aDxQAjzxEjQons5sC14B4m+fU91lhRuG5Gzm5t5ArTsAB7gCn
K819H3EWRCz5WbvZZoyxx6ZC+YAabJJyeracovRFBO1M+Kl/4y5ByT2qOIB8NdxnVLPJkuSucClw
L1O7o/HU+WBZIOQ2xb5p2GOrASKwoAiDf4YLrbSKO0LyNDA99nb9HC4c9z8jhL/CF4wYNJBLKT16
NqZ0BoEGj2peALDZd6ADNl3+dH2dpc0+O+9SN9XkaApiEvCZxyZjRpCdjYZSEjthHAPbxdGcuIFQ
n1g59pdTP0jJ/DeQlRjbSptUBCu6vzBLenKqOFyVFLz83tgcKWt1fRoJKEGgBHceuOIicPTjZCsr
yEDO8ydB1eb6m1ua5vzJPP/6RGnTAgPCJuuox6nYCTHV78UA8r3gdrKZnKgOLYG45Gp/oAzKQS8O
vMN8pvTKFlnI0+cAc8+SSWtFlnUcW/WrR30BZYQ7w5YvqxXN0mRuLtEvJhfJLCQojlZXb71RRLve
haFB4cNBJTV3uR5DWiNnLyBMGI42XKmAcze76N7J2BZ68GvYyMtflc9h4u0UxYWKE+uYKRJBs8g6
ZVH9kTbfOgxw/IIX9tpHPd/ZF0LW3M3DGgpI/yQROTYq6OxANNLvIgUfJZW8RFEBCRlwMyO6nboS
Qi3edhwy8ByzNbXKpc7tHE+uNHRqOie2jqarN2MRfaBWhz1rBMqqFaTcAQddQM0iSfyx5oepyb9T
ivFD6wQm5MCu7+yljTW7JrIIisGpo6xjATIPGj0PeOHbHCRuTNT6tWHo0iKzpKlOSsaRjpGja8FA
xkly67lM+3TTas+9hVZOt5KcLdTKcz5NbTFaC4kXmpgmcn94kWRxvNamuhzL+JxBA+vckjggJwJy
4zyQur11JH1nkLb+tw8xS5CKiid8dGqEygxGO237IsbkN6Z9t26/0nlZ2G9sDsrXzGwGGFm5x0pg
xyP3C5w82dXILz3Jtk487o3alH7P7bfJPKsGZYGCcAFQ45ssW8k5L28FALT/eyMAzUbGbmrdY1fU
h3xwAyoVFNW6E2Lm9Rd5OX6wuQmAlFMLldAR0hxSvVJkinU33fQGZgQOyx9d3q88ycKdwPjs6JTw
ukFdmLvHvmN1hhaW025TCLoFjFY/UMrpZ2acOQeynfxUe19Kl3LrRPnIfVKAo/Fvjzs7Wxk60e5g
ZvioULuFbuTRROmIVEUfqYbXthOvdLwus5w9NofHj0VXl0QWWMg2g6Suftete2d4qH9Y2jzbU/az
TvmjITIQBseghsyU31QpnF/LI/G6266On4hB99ef+vJhZHP8PFBongLeyTrSDvBXkhi/yER3UOC5
/ucvJ89sDosv2z4xI1HYx3oqbgoKiHs+3PbqKa6+qEd+xt14XEUmXg5abI5kt+uJ5WZfOUcbhbwP
N7gDLaaH68+xcBbm8PWusyZ0SkoHrb3ssW7bzeAOb6ajNpGrv1YVW5dOwhy67rJWwSSic46jB4W/
AlqtZ6YhjQCFJt4Qsh6IS1OOG7evQ2aTByg8Kjg8u2/Xn3Lha80ZN5QDQgxZXe/IK287lGejMmi3
xOj3VkBn+5GisNZrv00Qp1/ZH5czaTbHzPMeJCITXIyjrOhTTd1vVsQ/McR7gvR+6zsRPZyHatef
bmGrzwHxDOZbVmzU3rFIc+W7VN87Zv2WQj/i+t9f6J6yOcB9MDgahhA9PDYeD2vA/iPD2XgIHpE1
hXWKY0ww4Jq2lJDd9SUXLoG5XD/lDOKBjMABxx2eC6/eZAgMxOQPPG9WLrultzardeAXz6dBYgk2
Rl0IR6/3c1sSowe98lmWnmF2X08pADBRhAXouZ6O4vy2sHUAnLEL8+WVNRaanmjg/ve27G1kh3FK
8e1jIE4IpRuLbnQzPNqZlwcd+ZlDQraCS2SZ9eTFRkQMeqc6apffMQV3n+Zsw91g3kMgHWvf1YAk
bGjrfMsr4p9xRGFL689xqMyNS7oadIv+pc7qsG9sH3/MB2jq+gdf6BqzOeLb6eBJBZV5HJimIgEt
itbPVQylOwr/bYVoYHvytmgwpO7Rz81qQndmStbcj/505/4/02dz9HeuTPj2ORr9yLhvdj1p3grI
oTDIDbuD9mWM23gkqj7Azsr0e9io7iGkEeBu31KPmrtp0N9ZO2zT3vFdMw/LMj50eE/CSuG0xbsC
aifl62Ss4Z4WAtocWJdZMBh1Io8eq0Rbr3YCYgFGvwevJejQjiqpb+J8+tQ5LFQmgCPWttvCRIPN
wevUi1tQCyx2nHRPbg2Qb+SEabPQO7gD3PVSZ+8JYj36g8WtkrsepRiDj+/oFCv31VIsmvsdZHCT
x6RIe0dbMLrXxQdpzTcDdAzohm6miJAgrobaj5l8KCJFVs7Z4vacpXL2WQggph1a0lCi1zUI8d5Q
b9BcQCx370Cf3dcFA0LIenATENjR971+LhbuEW+WvKVlXNfUU+j8ELmTSFGJKm4h4/5UVsMvFwIE
/4hIYp7130jiJjEkWb0cg93UfPbaovMlEz9GIOp6z94VwB77qzn+0lPNYq/uSkuMEwRwoNZk3zQm
oLvShb6ai2v56FXCfiWTNfj/4+zKeuPGueUvIiCJoki+qtV7y46X2LFfhCwT7Su1//pbHeACDj+r
BeRlBpOZaYrb4VnqVE1DGnq313HBh9LlEjIjDmsTIjC+oaZuyyDZflQgqlj59aV7oSPe0SI3W0wY
zG9GE8yEtePOsgGfeX/fAo6cSXVPQsjtmA4UIdMn2s02OO2KyY3D4nh7gksnVAe+h01RNT3ku32I
cmyQGDFcq7NPs3B+Vkg84TESmywJfoguPzfACvZFuTLywjunA997Qp0aBUwEbAMYcIwMAPEwbO8Z
gaWkOZ//cZjr8B8SbNBfgD5bgkbYlJDnoLSQ07P2cWSfQFe9soTXS/XJI6BD3hmUCsBrPqLXFkF7
PshDEEQ7oULA4qznEQQVG3Nw3tLY2HXD3gGxqDgRRtcs28Kl0IHvTd1GVV/OzI9JnWy63tkHabAr
snQPRY+2LDa2UI8GyS69U+9bPC4m695NE1IOeADibTxav8DUuFW5XDnVS4+MZns6OWfIlSAbnAzO
Scb0oZq7Hbla2M5+bqL83ebTt9X04gKyU+h4eGZ0ltWmJffHMHsyQ0tuwZs4uMQqan+wQXSccZAf
5qw/l0W84f07s8OX0UYzwMih4xWTAgodhZOc5ajeSlA1bvOCe9VkvTIp1Cboq5/mbP9OI6iY97T+
RvC6n9qhRYO4E1ZbRsnaa7G0cJp5i0PTyJPEdvwAgikQL6SgyR/BD5zfz1W1rVNjQpG1BS01X3kl
PidG5ULHwadXHiAx1Fi7mrnTncPvxX+FFKhclB416ufSenfg/jk+bQPQ1eff+Ej9uR8fRJbMbhvP
F1utcuYsXCMd947qACD4Utp+lBpfYQpOYWFuAR9C1w/Z05nsk8I5QSjar6dxO/P4qe6mO8QYK4ux
sPo6/t2GAInJcoJw2WS1C0r5XRdbuEDRf1MZv5Zl17sQmnVXzcbCvdWB8MRCtRciH8xXvaE8dMeD
XIPweotA3dgQEC7ZaX2e0Kxz20otDXeNZz7YwSAKocQFcjHfglsJr1htrv0jLcuf5jHZ02q+UHMt
slxayutr+mEsoLoDEyQdzCf1eODz1exdy/R1+JgRCy/Z8Lsrivfb81ry7HSQ+1xfoXRyAHlVLr9O
5huWUA3ilAETECDtbVtoT6Hx19WQY+Hd0lHrHWMo2TglA8sM+a9JkrcsBUNgOe/+NXHDNDvQ2UEt
YpBsnCODhgBNKRDOx2AleL69YgsRrC5eUNEia5JCjmfRFvwe4uoEFfLEQl5Bssleo3Zecix00mVz
hqONLCm4pGUDUZFx2CVRdIa2532kEugNwlOkQ3iyKuYBK3DIQGF7e34LuSkdt+6Y4JdquG2dU1r6
QZluyTAcItZ+dSJ73e9dWEUdnY7aQuZMRTWejQG0AbAcKXNTalS/myuvwe2ZLJ1tHaVOnCA2qZ1R
qOdeumLweyr3VhEdAHzzoq7eVy3F1kV3TD7+44iau2RkRejEAXYtNcHfW4HVxmnOfd0/xx051CFH
K0yP5JRxb4IT/faYnysmcaEj1+sZbBhy6i2ov7cg7jtOPdug2OKORbWvm8fcChuPWOY2BSGfa1f+
ML0U4ztzql+V8WucQC6NLDiaeKpqn4F0xB3gof9bQkkHvJdjKqCaEzjnpujuogh+RdaFXqAYzPTD
7ekvGEsdxZ5UFqVFOVpnXrzN16SmWbzZ0C9D7XfTxNUZsPMvzbSiSLNgvP4oTXywzIkMTJTjU452
//6Z5/abkYQ+9DIvSGut4c+Wbv4fbuwPgxh5C4xYzti5AeTGNcP0LmL5gyp6j7HpaNjxS5xOd1Sa
7SamszfW08puLY6s5c44KmhVxELnrE6sAch8mHxQAPtoKN8qG95ha/+QMAjDMJ2RkFkZdcES6Cjz
hpEkU9ykZzB6vIVFvOsoHAiyFl4s/fz1Qf+wmm0eG03tdNMZfd41ntLyqqToAJuyptJ0fZU/CV90
RLczBETIoJ3OvMMpDGz0jqNO3K1k6BZOnA7LNsrRDqYpn8/9bB3NCfRQYzZke57GhTvUQXe8fYsW
3Bsdld1TlZkzXKczbMG5LpyvU2zAYBQX1UEcxqxf8zVNkoXnRae1T4yuigqW0rOcd0EEwTEwnI7G
fckHeNFrbZJLm65lVeDpBgUtHescV8HkBc7w4gBDhia0bqXqtjSA5mOMaMEcc9S5zmER7tLxygOS
nTLBVt6RpV3XLqJAk2w5BS1I7odxE0ziJ+vYz9RqjwFRq/UF+vnB1dHZsp9s6ghqnStuHbKyPCH/
7wrQDTaJiYzKvBsy+0ShoCfC7hRGza4g5rWIqlaM6cJJ0HHacqq5QJ3GOUPd+3log52B/bdlEqJR
mAMtvuK5L2yVjsTOO8rZjBaKczjaB6OHB++AOqz7dfviLP269uD3ecXTsBj42YzoF4i/Pw2sXe/h
WzgHOhS5iGdn7kJunRUSD7QWL2owN0Asf+0T7/b3L1gvHaIb8RJ6CuWMm+JUjWsOJbhuM/vfTLsO
yg0zOguiOuvcjf3ZbIdDB6KgmazYrKWl1y855GaycSrHM7OceAfaa3UmURV48Th2h9urszSEds1z
6PPUIGyHbQdlkgTEPKzvg7RZS+wvLb52zSVc3R6Q7xnkwP2vXEkwpa+6EQu3S28VC6w8nAa4cpdS
1duitI9pULyA8B74zLAsN7zj48oFWzikeueBAfksCB9jJEm51wqFV7ZyftU8Qjsj3f3TRujA9Tl2
MvTvTWCESeTTOJF9hFLaqolYmsH1zz/6CHyaoRWg8OtdjtRXK+95OQDwkx4ha3B7Aku1+D/wvg9j
zFmXNjPFGLSwgk2WPyvIXdpRAYZ8CKtBE9k5xFn8XmZvIpeuhf5kp6i/rgy+8Lz/QR59GDyIUkDI
DDVcQiRkvND0a/uqR7+txA8Gz9k415MfjJNro4pSMQgFdBA3sYdv5gzdB9EeLNGPO6cGC/PtD1o6
nNcn6cP3EORTrWoyhgske4DbIsGRm1V+QSFVPThBYgLvZ1crR2fJq/2zIx8Ho0EnRRGN+Pl2m8fy
oUIdCRhVbPRdG3TgqQmmHzGpdvFsnKFH93J7jgu248/nfBjWblSZQe8XG04AdkDn76aczB/QP1hx
QZb2VDMefU1lUOVdfzE6xzfSo7S7u2BsHFem4XNXjH5EX/9pJjrINTekKapU9BdHFF4TN/fFLC8g
oPm3w6ADXGMqehqkZDr3EFaFvJbYK3S+bZ3M/Fq289eUJNHKliwdBR3DCiyKLKNaWeccHLO9tTHR
kQWHepc746Yy4h13xG9LWYekzPwkXCX1uT4Xn4QIOqA1HJoymZG7O4NYChcsCEHCx92ABueS5mAy
J0jI2uKBN5BxnfqTItmKi7UQHOtIVlGY0Wz2wQjutij7xh2Q/opWlGj9gVY0pI0gCOjyPiKPLdQd
v3RGO4t/3NTrk/fh9CcsSoHLHItLnLDvIgFMRTqyP7YqYXt7tO/MtlxJACzcA50rnqJNwIRQaXEJ
UG5QluIu+KADD15Nt21lkYGrY/xVNKtFx+v9+mwzrb9nxgMpi3mKy4ucwDgFEqii3tq531xFEbJv
bfkjGIdDXq7EfwtWREe3ZpON6iy6Wi+GUfoIvK0jnatkX4Xg1bh9u5eyZDoLvG2g+zkrw+qSFPHX
pGiPpmF8jRrqAdwObkf6QHrlDyH/4iTTStb5+rD+7xqC3/bvNayGOe3saqgu8BbijRKWJ3OQYeRo
7/s3vgjwg/49hAUm0oQ6PLvw5qpkxHPXQZ6mUqvdrZ87b1xH7TqhMdcxKHqBtezooVPMy4JZrjxa
nz+QoKn6++udEhqsZZfgx7v8vzqVr/PcNC4d4ytL5m+wGTZru//5AQPLzd8jFb1tJQ6LiotRF2Xn
Mppm34Gi+56NxvyrDcKtPbXJ1rAz5xwqaCBwArnrUBoFtLCSh7JzNrY1cZAKD1W3vX0iP7/R4Mn4
+5OgqSetoG3zC6DW6L6a9yZpvDpQHqS53icneBNG+m/wbpAc/D1WMM1IfBCZX2qz2YUq/Gax+mjO
5SaW5rfb01k67JrBiCyeTCZQyRdVB25ZQWgXot6ekRuvq1biTzroswulBSo8lQAJmS3MLRK/Gdhn
WbCbsmgDAZNeUoh7nczgUsUMDak+5EBdjAwuiY0ZAaIW76//woCea6RehuEVhDSZylzcxCYaroy6
FE0lThdu8F8SxtxwZNf/CZyz57j8PmYv9Vq6+I87/9k0NJ/G6FD3qmMcxhnNr+BDs7N9ggYvkLSj
c02gEXEHoTzXosm+t819jNaIZErcpkBnEVKlTXOx11joFqwicNV/H4weiiK5w5EBI+OdgeoXr5BR
H/4sQs5ebIkn22KPjjOs3Pg/rf2fzF3HBENmXchkTPGOtW13CCvB7mwzHy4Qj2mAcLLvuBnFHm9A
Am1VGfqHA0S9rDbnL83AO79NFErvEJQ5ZkH6n0HEBEow3h7bJs5yT6VBcJIUyDEwNcr9YGeB2kSA
NJyDpOvNLWsUyCQSCxjAnHZYTht0pZGdT14yFvYWkM1pzeB8/n5CE/7vha05tLATo1SXPuI7zooL
7jscIwVHbzpKYB4K59owplzIFt++gAsmTkcZWlAf7bN5VBdbmqkXFuVWOCWBvNta7X3BWuv4vGks
8rDpE3UxI3RGDsGbU7w47XwXTso8NiHydrcnstALBu2Sv9euY0FUSYBlL1diSLA7HWvCjkZTITOM
UMa6R5B3B94Z3Jv0TMcycBuW7BE3I/5IHe6iiL3Wn/S5Zwm647+/xCk61dqV0VyylnjDgCpTFrrX
YScuNwjejl1lbFbt29Jo2nM413YxjahjXQIwRMuxOnTM9oxa7WmH+MrIfJjwTWD8U3ckcB1/z21M
y6Zz0AdzqVLmT4TiyMwPk0yebu/iwnugA8eLOmnSoc2bS0II0CB32aSOImQHI/pxe4Cl1dLetK7u
kNAQGMBokktA2DZuXFDDzzEYsUm9BaHp/erOLDQvcR0z3td2O1oTwWzScpeYUN/tX7kQXtIH+9g6
hEnohYr6ivbo3zUNEE0RaAHwccPjfsVHXsitcJ0IHVwaaZ1FuH9D4lvN/XSVBvtK60PCK9/u8k2d
zsdY5OfKmf4z19KPi6Nqj1WUo8LAWKjgOqBvulBv4K8DMxk9sZG/VyS/JHa2qyX1HUhXmOGBCbZy
QBdOkA4/J7I3bCBs1EWGmQvFAmToo/uoFruQVSumZmkIzQeb56qGgDWrLgTdFCKNz1YhL7Nt3COA
XgncFhxoHWQ7JvByGfiVLlDwerYK04+q9Pn2DVj6es3lCga0e4WjVV+GqnVjWqByeuF4ZlYpVpcs
vuZvlejfop0MJr9K6rHeqKaDqoBZmEJu7ERkvWdTBnI/Vq7Z26UBtcM29HlpqSwd/ZGqbitrtSvw
oqF/Hk1lHcm3q7KeC863jqk1SJMHxpiNfo0GMX4VDpmLEjguP24e7EaQdermJRdLx86CbsC5Kk1j
TkUYuc6YvAwWB2oH0sSBWZ9nNfh1loyuSOHoxWP6dvtwLGSBuA6dzSxwK6lZDH5riAvoaE5OOXqD
gTR5NsDHE34mQUsUC/5FVQ10uqKqWHN+rufjEydPp5NGqdsuC7PufQjB/pAg0x8qeRCk82xl7BoV
vXcJQOx5ATqRoDxVkJe6PeeFJ0HH2EJ/1ALXw5j5xIbIGuTJJjAbhxO4TINzk9eASrQle42b7KWc
kvvbYy7ur2ZD5NiBEBRq9z63HeSdxk1Baw+CVpsEAhLIvgbMnRuEjgYApspaGXXhojja42clVhRH
gmZ+KEF7GYp+E7fRt6JhpusEwVNqxl9uT2/Bq9SBs2XQ2jQi1yUFH6wBmceGh4iY6P7ffl6zMLlV
q0jELPelJLtRzd7ct1/zsf83+663soDRokS9P6h8ULXuUpufAGOHEJ3If47/yGPDdXisMXSJqbK2
AvPtS8nnDmxJMbIG2SXl9Z7hGK4WcBaeEh37yktm1bKwS7/mhteY7Zcgj17/aR90XKuVQZI74HPh
J454B3sL1PgydUpXgaULN1PHsUYChf7CkoVfBe2hp82XxjZ+gGDgeQKTctJDCKE0T0KpFUOwcD10
5uZpRPEM2LTKNwbxRJpmG9vQNI2nizHEv+O1rOXCI6LzM0NqLPhj6nx7zFqgZV8qADEb1rfu3Fvb
HlXVQ2BE23/bIe3Gp8mYdRkxS7/PAAKWqtqapYEusrpYGWBpzTRvogGP95RkA9astJEXCh+Baavd
POAHMGch8PZuz2PpJGg3vqKKSOaMlQ//zhN2Ib0+bf0BYuoQNQQFQDB4Q/YWK6NbeY2W5qX5FCD0
aIsmAcpz6pvJDbl5IKQpXRnxk1M3/cUq1/g1F0bSMaWpkwe9qabSt4X1zJBKvJ66zprazUDideTv
gtung0pBZhPXQNR3Phh1uqOVRADOqqy7DKK3PcH4yh1aGuY6yw+1jckpQxAY5Y2fRj1IXww/C6lb
FsZhZK+3j8LC26KTHWeAGoxzSxu/jVrbzXrwhDYIfV2I4qyRDi1N4jr0h0mQfgYlr9UqMGWeQ9CY
FX0SbtCN9nOd1+J6Pz5xdnT0J7UH0BhBEcq/JiUBdUAbSQYPJ4j+Yx0tICbDd4PdxfjT4GFGBQ7k
FicqohVHYGmCmlkYKnPCdIBWYpFxyLMXoLRO4Li4W6XWWjByOhhUUSzfXNrKR3LtlxH/FmrGy9ad
Jiu6JDN7ZGvgh6WZaIbBzkfeB5A785sQHJ3llg/yrbbJrh2M37fP21IUr3MZZ70Zh1GE0xD2+Qma
1vfTIB7ALjTVu0x2YJ7JnSOrxe/W6lwBOYPNJLofvY0WN/zTikO10A3MdSToBGPErM5UvqyaZpdU
x5nXB9L1u84aHsNmPk05FbsqRV0vTLYZFCCDoN6SGFy4ZCwOM4XQaNVe6ZAPJrnYRtRDlLctd6k5
7cKk3hex87KyXgt7r3MTB4IOVW/HnY9UF9Sniy0EZxQoN8Lxe0F3NQk3IgLnxrDh3K+T92zczWX3
UhovDBntujmuHsKlLITeJ0CL1FQlR3P5jBaxQh6waXLXzO2RkfF9tqCQHkTz49Q2bmHM63TsC4+V
jnpF1xbyz1Zc+z2K12A02RKebUBb+16hzaoz4wdSJt8H21p5qpYqAzoOdpKzjZyWrHz8vXTTkEe7
2OB3dn1s69AlJtu1yJujaCGhi9Y773Hfz25dycDFAYLhcXoUQ5zA8qzu15hKsfJmL8U4OnC2C2iZ
iurqR1O+F6Y6NVXynMd3DdkycJkWpNzH/etIxNPtk7eA9uc6fnasQjuuk7r2qaWcQzDyQz30exPi
0/iUL1iIbSP5Wz3RXVhG1XGi03BJTfbTAi25DboBu/GD4T5Od0l+FYiottOYB4d//DjNU+LIgzgK
VQXgUU4D9ZMfVHxvFHqaqeXbFP2VYw0uXLs2XSA+foMK2wMnzU4G88VKNz20sbOj0+2gKehbxlp9
e9GsaOZzikbOxDDWvjBBMOhGuXWQBnlOy/K1MIo9HZudqoX1U/IS7ILB/NJSUW7Qo+SnrP8SKWQU
WT5ctQ6nu9xgwdbEW2X0ytmQVHwx0frXIq0e11HycHsZl4yL5peVjNCAkL7xJUiLZlHskiQ6UjPf
2rV4TDqjdlff6IVrrGOAqUrJGLYDXJlhuAyDdXYciGcZ7YEINL0X6a+4m56GdqUQszTadcIffA70
vsjeLPBicrNFoYDBsxn3YVYjuDW6Paobp8RyKu9qW1dc96Vcj47+LZKoa8YKQ1ZWtY0CG5pdztcB
7u7Ap1eknTLI3lebLsoMl8/oTM9IJfe3t3Hh2daZkQPZ0iTvE6RNJWQ2neA+H5K70ixOq8Z/aT01
H84kfSFjHpMLCznU64hDjrUKQ88W1fvccQQraecGJVGI8OiKW7U0ppbUARATsJC+gQxyADXmtHE7
2F82PImR7keigCwcXpP1vsul903HEAe9JW108otLZEbbLDJBMwp+/LI/QwftPgS1gKTd9wl4xbJ4
iyjdjp34cXv/lmaqGTMW5UiMzSNwprTb9goXomPZPThHTmMgGzcr6MuUWl+rck3yd8Hr/6MZ8OF6
UFkBSTsgzz4l0xvEdh5yCiCOXHtCF5Ikf16UDz8/zLh8KThULpNB9jlUmdS4Bd95VX2rRmhypfYz
OEFd8V8GnW1IxcJlSaFIYidz7N5e0IX56ZBkUfLSMEknL0Fail1Lp3Cfqw5ei5q7lTu35CfoYOSY
AsJqsinzGxr+JG20GyNa+JOEsorgXmInm6tWdp82W1l1J6hLeMBt2XG0N+IU/O8QtEZrWpChT4+V
awv/+bwdneMjbfpKWUNc+WZh7YXaz4Eb1Pk3xocvRpCcx645FFlhb2qL/AptErlqIhdpxqeSeHNq
rLgq1+j0k2hMh1ATTsGK48wZnkHIvDQ5OxRTaUE4tAESILY3yWwXK0MtnDSdvbkB+Ws/VUXmZ5mx
523/BAnPr7fP0JLDpeOoW4tTBaqGzG+nmoiTbbEo2VR9wQ/dZA1gTM/qvRnl8UNdpPOOOIbYZaJf
CVEWTLqOo45KY0bQBaGTqk0eQwnF2jAKjtCMDyDLSNcA9Qu8Auh9+/udFDEFyoqUuR8agGHkg7OP
C2srRRugxG7uWp5nrmAHHCWEHc5oXUSfg9cgBT19hsLBJLcxUb1XVWPgNXmzVkRY4Fvhf2z0BwtS
Dmi1r0rk1oeo7b4CEwzpS7Qhem1SPtno2yEx6Y8gzhvcOOO4Zrzg0zG2h4cxqp4Hvga3WPCPdGR1
3mUpGIdQV3BC4HLmdC8EOXfppNDgpU4AqdmgCZq2Kwfu89vL/xzED5OGMQG/y2Qhzz86UPucICaN
O0kd+/dQ8XaTS/bi1OXJQIuOW/IcjBbYoO9l4EP026pW3P6Fj9Ah2K0cppjkKvN7J/wvItVXyptd
Za3AMZe8JB2C3aP2Bi2aKvNNUn+xCHi/OzX9ime2NwKxGeZsm0MMHBn+bWMFF8n6FXzywn3S8dhG
7nRmaIaFT8crG9osDjyvTxbWdpUEceEV17HXVdjPg2iTws/n/ikm6HkAzTtozsAQBgZ2NDunXrYG
NFq6IDreuo2NvpYDzf0ow1SAjKHtxugKLzWiA+3YnhdwxWzrR1VNh6JUh9E0Dl222jm8cDGMqz3+
cFSHUoZocAtyf+iKnwka07alVQdbu2PNhgxDBoqgoeCAkeYbmTZHXJvMjRPApuO6vmPo7NuU7DxJ
uhnAdR6mReJF81pQs7TVmk0DXsHMQJeS+yNJ3bhvXx1qEjck2W85r2XQl8bQPDYI2E40APU8nFDy
3MDtLZCMAN/KhkqygjVZWmItmExEMoegtC99a4ZKyaxA99iJaJdz1npmXIzQAZNAoAPWc9v8/AlU
/vfZdvQAppr7OhZJPKO6IY6QxEWalPRQiWL8R1/ltc9HxndlFxwd2WTvYwpAmIBosJFuHD5AsDLh
D5UxelZknogDuEgjAOFMzLfSNg5svmo+NPyZgKzWTRM73vS9KPd5hqxzD/z07vYkPrdejh4JyWlu
o1iWmIM9ved9c45H+7cSbOVVXvr5659/OPaF7YghBHWvXxrpdxBJdjT6Xo/8ePvjP/ebQFD5969n
xgwiRCua/ZgG8jSxlrliqKoNEIUBaFKCl66QK4drIdhx9GCnQA2wUiqY/bGJtkX77copHqNlJI7i
u2yY9kEuQQUlQ7cq1CWEyucqacri0NrdMfLQDmOLz35U5/Fmhq781iTPQsXnYu7uhrb+TRqr3lEB
IlkQkFOTPho1LVeiygW3ztFjnxaSxQ300Gc/6QB3TYMzaDAnrwpp90iDnTTSXThKeBAGpLGZEGuu
1p/c8mfXS8u1DMTkFe/p7IP0LvPiDnS02dC4lmGYgD4XTzGMqgv3hW26ptjmaeSil3J2YwMIXMfu
vsaT3AXmtE8mYezKpPWMZjr1Br/MRvIc2LPpDg0KuwSu90MYkyeqhjO0aXK36qvBmzrnBXUYsQmF
Mh5EQ+h2mjJuuihczMgxFcfUUsU2qQyae5FZuCja4y9qXlv26+5+Mn39dUxboHzqusKuG8khkui2
AvV3i0T2YJ9ZOTwyaZ7mST1Z0ni7JsKQoLt9qxaeSogi/X2tCFRDpggcMFBPzO8B+K/uoTz5OudD
s5ts9R5Dy3DLagWdl3I3m9mxdh5Aer4RqVoJyxak+Bz9tSyZsHP4OpOPDfJDEZ5iCLkVdu/O7fwg
KLsf8lOstkZUfpFh+Dr2HG3X6jvJwm0DxuLrKgEcT5BMNX6q/j9rWOuO/NxlcfSOpjBNoDJUj6OP
bLab27VCuFieK4jh7noS7ueYvJjMeqRs+LqyGZ8HbI4emYfm2JZQFzFA2217PIb1t4EXj22+vQqG
GWgkiAwbUjG5c6hG8ZrP4yVMqg3SkNcs8u2PWLCzeuQeWk2k+qwykOH/BcoOMB3Xr+mAZ8mpHqZ+
3N4e5Xq8Pjnw/xMFQ3kwVRMsLDHTSxskh1b0tRsoa2UWS3ZUj33Rjy4aKTJoHfBSnKYu6d14RorB
6b7Pkb2zc7NCwx/rLioEr9/IlMfHR2QJX2/PbwEi7ujxMbOr3mFisvx6zOqN7KDmIEsPZM57Q7oi
3ho5KEVpjTc/nlwaJz8Swry+bd5jyHdDdZk8rnzI1SP6bKW1d7OijUP6doBeiFXtp8G4YxP3Y9P2
QMdyLg1yImWI3bUNLBAO2rpiw8L10aPnuc74lJQd5Dum8ATx3HBnjeGe8fypzX8PaeJ24XeJwNq7
PdE/IIZPJqqrW4T2TEEq1Y5+o65SM1PoybB4SIb0Z1JEswfQ5I/GCg8gxv8xVKN9bGfrvuP9pgkF
hyAftOKdmj3NtuOZpvWahtU+ZPbWsjP0YU+g8jUswKbCMVcup8FzWRKIGMD1RHdMCN3EqkR0sQ+s
1KstdaTZMS8OMu/yfSNnD52l8i22FZAkaNjCsSgBvkk2quu9FIpLroEAVjjCYy31Smf2ePCS8bVk
ycKF1lsXA1X3BpEBshMjv5skpMJp5yKneOjj6rSqs/25Q+7o3YuG48SIsKh1SUx0A41oetlbQMgy
QfdDIt1VEubPYwumtyy2IMNWDLSWl7AOt4OavNKASDkqRgZbexI/t02gx8RN+uDHKjuWRSsjenHK
ChyDEA5We1JWaIdmXxIOMR81PTTO+HjNdpvgPrzKg3whbfKtLHLkQsiKO/35/WF6Y2NtxQX8f2Jd
YvmEGvrWSPoNkhpZD6dlPAIavFkVCFya8XWxP8z4KjZj5K1tXdo8OkeO8SCt2bWHaH/7an5+Apne
22hOuSPHfjIvappeUhZB0wYM+iQ+V9g7ktkrMdqCzWV6w6ISSQQWw9D5/zOIIokHRgU0yYFyKhrv
QbrpABWQ36fkKzKiAXizV3kwl5ZQi6vHKHbQhhA5F7ABosZvDvumTn6hCru9vYYLnjnT9UVyVQYG
T2IHPUfNJmK9Z4noThUJtPLukX4M1B55wYcmXImBlvZMC7ArMzKhUpk4F6JecZdnlV7SznRtOwKr
crP2Sl/d+/+12UwXEhkDMy8McLldWCvfceC77fV4g6D6grZG3zAs4AYoNPmi/jg2yMivrOXnbyLT
mwpzOVummCpsVrsfBf/TPk5esIRgWyP9e017r83HzZR+WxnQ+nyeelNhhoBlanANLrxm1QY5UwGj
YW7yaNzY8XvMxyerzi5jA2bAMjtCqJaJNQzo5z4l0zvE4glkJ6QN+WWMiz20R/pNIqK1DVywxrq0
SBolpTLDkF3q3n7KRPFkKOU5Mt726VoH6NL3Xy/cB9skZejkCH/ZBQpZ//UCQbdNmxXDtJBwRaTx
948Xpawd05LsYo344TwevT78glLbPmNyV3G4/GGKRmGKJlwHUEC0ZYsV2pClldPthTTR8eBYmFYu
N9agLsIiaCOlT6sdJAvvh94RRroZpX1is8toRN7cdCe0DF3buM9RbUP5y0y+mwaSyuWK/7VgMPTm
r6EqJIvMybmY1fBzBHQE9f7XIhs9VebeFOxWbtLnfgYaKf/eMQg2m/XU9+ySt/Eus+CgReosI6/v
dnP2LTf28fjQDPUjCMYGVMTj4FSp1ybq93PN0KTFDerBK12Z84LR1xvAKBfUGWSGJTZdWP25caGC
cHuiC8deb891wq4ENB8/Dc8KnMNBaUA4aO2hXDga/LqHH+4UKstNmfU49qBhtN0UkGeI2JAe2mZo
T6etqN2qa0qPxfbOjFR1tCDC8GgRfjYCq2o2QSub2EWnbeK1xdhuh7r8P86uZElOnN0+ERGSGARb
yDmzZtdgbxQe2iCBxIyAp78ne+WfayojeuVuh6syEdKnbzjDlFSRYklKud6XsvBurMLarbck6vjF
OGd9xeYLmMnnMOPHauxBWCDT95qYL+gY7ANPvDT9cH8T/72ykZccHQcGmWDnZOQyifLJVPkFAunw
fZ9g9Dgdoc1w40JfeQdLwfu6KBUsX4rx0qCCn1kyPsHo9H6izmPXzqCsgadxE6CyuoyLaKNYXzdw
UR2BJRcXUbATvIJrlJ9oZHQvCkJUGEuXsdVoqhINhP3ne3gFBeAvCdkMdpEg5M3hJbd8Kwq9rwAn
S+0P0Oi2gLTKCQoIhMS+lye1SEELdC7Kdl85j7aD1/8m0XjXNu7z599m5b0uSdsAV3dOBqQB2OEG
Hc3pHvZHu5S534ouf3RviQytndvr3/9xtABIZTU8+6LLYEIP3oBjcU8Gz7+xaVb6pP6SrNlDaq9y
Uz+8EDRFtdCyiE0g95OBP3Q+Y0qde3ZvmN6hfp03UC1Fc4HZY96297mGEb0LwIUDKQfVe+xkCf1q
wJjy+/rZLUdzP3HGktqHeXDahDkqACCqnWq44BK028Dt/FMOVuVjndr6qGbyq2q6R90x/eR4jn0T
LvR+elTgz5EoBFyM+DO079QmINS9EQ9WTOH9JdvL12MAx3mAgTpkvu38PA5my6ARR/aph24pz7dR
BrPql9A8uu4Pp5sASc7iBrwq/QBz3biZoyTAn6wmJ8w2NQoQ1FTKPaS63oDjETduuAGEqaW30DYr
JlV+sMikuQPRZc/iK0fpD9+8QnEppqVzqOhXwJEnFHUQm4ixVrzdU7GT44O1R8edng15G6N33ijc
Wg8m/ZKleZJjVAr1DRjVx3P1Pug+GaMM5he7KRwTVZNbPdlrXPhLXr6kpfXZ2OSTxncG+TjB4mp1
HyI3zcLnsD6U9h3fHDoncTeDWd2LmGA2AoXJmMJ8xQuDXQuaaj3eSwMtITC08L/R5GyLcrzx/dbi
2RLKI1iLBjVz+UV1OX6/EKDM+NvO87/U2XxsUwcmF7l6LvRPHR0+Dx9rB3vxGiFl3wemCt0LxgF+
7BgMyzsVbD7/5SvZ4NKgR0pWds3UexcfemBFW7/qqrzkEz3mt/R+166b69//EZeIL6uqonSCrEkE
fEqXvXlg/2OQMW4C9Ddykf7u8aJrB+3Jz59ppQXrL3nFTdMYmYb1fBn0lL6qgR91E4ijVPM/ha2z
r/4o06sSLBRjIMuz672g3vTEgeAIpDM+/w4r67qkGDOALyfez/Nlkp7YpwBuVDoo9nDAwAaJvJsF
5crmWFIsrzJg1JkpMIrFS8NNIiCd3VcyyUuxR5fmyjbId8bQvbhWs+hBNF08RU+fP+TKBMVf0i7D
nM5Qs4AYYFl3ccAwRKIJdO9Rz17bHY0+NP0vXLepBy8y/7kDsTrLYQ1z1yuTIHYg2CRX365uxKDz
1stfWfklX9OfO7ihkk5cwpR81MjijuOQJ4r7+2vXFL2F38g1ZQKrXW+Xy2YTpPbkEfI4AVcKHIRn
7grPa05dGt0ypVyBc/lLimdb8R5uzhAsncsvWI6hvL/eGUNQbK/YWVvlW5Qp1gcCOXNiMpRfZkF2
I8BeeZXeK0RerBWNbmQja6XnkgGaKiqnSTjRxYF3quTVZhBPhZ0Tz3sHlWQHtxqazhtf85gjsn6+
U/6lhfwlri8JoQ6Fu5gwHqCfw7d+TjfUgP8Vyo2BDGebvXMGpxHvXfkq8aYAI5+fJWzN9dwlCPiN
/xHlMsZenoA9Gr4hqtP843oHYVHQgYK4FR4BFRi2+jyE+xwPc70nzBy7E+zMiofbD7ISzZZuKYUO
0pFXRFwGNrxS9gjgs8VxI9I8Oi3dgvgS3wTs/guP+Nuisf8NnYPvtaHxW3EZIXql6+dm+hCD3FyP
sjM4m8o6MInLt/NQbEeg7TSMjbBIOPYauA94HpDsG97mkM5nxaAqGd71fQZnyXeEXTStlf554+Wu
XNpLwxXFiNdkQEdckOsouHmk3r2vSFw3v/Jrz7itYsrvlbUPNVSzJmWuahL4DsqtMEhtthSNDuQc
12MBiDfe9hWhixiScn4MMOLAK56mZ4IrvgAwGRvAAyIZGjcXHIvPn2Atii5qe6MggNaLFoXeGNvZ
yF9NIciN1Vkp1ZfUV55FGbZq1Jy1U75rJp8a4UFj2N44WStffUl5dds51QxznXMvMddrU/9Y5+xW
ub7yYr1FuZ511wZ97ZfnVMBsIneamOVg5sDxyyPoxbryIQv41huPWZkdrVvxre/89ItbVq4rLZcl
Czad+gzjzAa6Pbl9nTFo9uDkmknn6LCAbmU48as63edbYC0sLl1UCqjDE0dTcsI1HQiypWl95vq+
VBK6ETufugeTKWihmENzS6JyLZtcEmSLKM2nlPTl2QWbE+k1tIkGr663MGGkZDjVbfejq2HS3Cv3
Vga7Uowu7VLavA0Uhdn7KaroxvHqiyrp3uQl3N1MQntyY1uu5WBLcqyZ5mEoEdbPeSH53is5zBH1
YUSOXs9q35fBvu/V10x9y90uh0KAdM51zscbAkmrb3ORNAeNG1Qw5KInUH/iGXrPo4ZxoO3jOoRv
UtFd6mvrGCp7ztHcchpZ266LKDJJGaRQOqnPfu7niS0ycm6tVOe6LbNLBTz34+jBBS2z8y2FlZVc
Z0mY5Xmhe4uFPmOwOtnvKm0PqujeAlF///xUrDzSkuaqTSagDNsM5wj85rpqzh6HAimXDxhHn4Ma
Bom3Ys3aJy1CzZxy5dJSQj+uePPqjUZrZGbee+jbu3Dq3yCGkXz+SCs6i/6SuSrLwMLm2CGnKAyf
negcye6YK7mD9smR2xytCm8LFOkdDwUEgX5UWu2nrN3Ztnu0ZfW7tRlL/LSAZE9Hmk0kniTKy2rm
sNsFTDp97i1D8lYkjiwzRKzAAWBzzGNesJ3btY+lyV4/f5KVm2VJiRXUHQszXY+yBvuLVzbpePV+
M5NeuVmWzFYXFVEleEROGSiAkee88j6/cbGs7dvrffNHTeh2xJQzF+SEvCEeSHcCiIpXw0lFt4SW
VmCzvrvInXIIPGWewOLMWiRQ1YBZTux6z1K5F/dHB0GAdOP67XYme49BJeJDlemmq1yoqYG8QM0m
wAQwAEyP+T/NduAAWLzy1EvAuhBab24ahq2E43836R8r4fRVw4o5zc8OD34ov9kLWn5xIVyR+BDv
gyjVrQbW2vlaBKeisKbvQoCAs+ne45AxLUQ8wIQzFSPkAdnh5rZZebdLRqmBblWL6F+fBzB52zo6
wBWdTPm5D28pPK19wvUR/1gzhQskVF43nENLtwGJTgMaCzXAsF7931Bi/hJ0bX10EExUD2ffd6D8
yL8bPwLY48aIe+3eX+Khc5iud2Zqh7Num02Ww56QvUwmLBIzNx/V7G1xQz9meLpK7j+PFSv7bGkk
o5xx8gMbkhPxAd+YQQtCdKvb9gBp2/upEbccTVaEJPwlWlpahi4VJIxOnX9gErpbVxm3pDW7Qb5D
Bj4mdo5Zi7U8lPQ9QMy6aQezti0WQQWt30iHuY8ErkvhLKW/eDm9I6z9yG9pIq4t4iKmlI03IJ3A
s5HGjR3oPZbqg0nnnRfR8SaeaSWqL4HQY5q3kd8iIVOq+ta41c9QZj8LJm7svZU4sCSBEm3YUFCX
nFBxQSO6z8CE7i/M/dkUcnfTVWhthy8BpQ1YGKoWeBmAdT/kxolDqMv0wda0uwmkMbuz9TtFJfj5
7l5rRC2xo4hscERl2N7gGHC6gfOrcKdNVh9F21gYLaQQ+32cQrlvQcgZq/Ie83z4ZLxV/tdm5ImX
/nB9shVjkUDpFgydG7nGSrdgCTZVkgXCSTU9Nekz5w/d0O+JW2z60t77+fhtuDLEcnXLonZley6R
p7Ibhi5KgXKCp8Sx4deCIrAfxowP4fj8+UKvvtfrrv0j9ubcYQXsLbNzQbOkzTu4D5bwczQPI+FQ
5HXDYz65v+sIoE63GW/0GVdO9pJ1acqG5hbqHydqm7dq9t9bOm+0JcBF35L8XfuIRfAIs6KBO48I
Tg4vvR2Hsh+mNJCnsHMrk7Jyh93nC7j2OYsQ0qWWzJojLdHmzXbNMdJQNk+ndxyK//YBi8JHtDJX
dYtNEOhfV4MKMehdp9PtTcHftV22SCQ4Bpm9qdryzBAJn1Khv4oSuPSuKh/NVH2zt9CQK+nnkvEI
DVJXF7CpPsN364dwmteZejcgMCshdsl2rAaQHR0p5Rm7GYrIBIMcI97r4EbRtPbrryv3xxnRSpYe
5s/ynEpVxmqejtW1Aq1SdSOGry3NdXP98QFpp50pnTvn5E7ynaXl2StuGZ6tXA9kcb6hRaj7zFjn
VE3ht7xzW/Qd2599UZzKTOrYjJC6RPP+8726spWWBAxZZJBThOj8CXXGMVXcHvsJtLPwAJRI9MC6
7sbnrBy6JZ+ihdlNkIVDdrZOe58Si8Fw/QTY8INqq1sd7rV3sjjYvRh9j3tVejYsGzd9ZQCbSedb
7Yy117I41WHU9SXr5HjupL/v4OP77lvoGeXNQxr+mOyRps2Y6LR7zwY0kpr65AZ+tWndqXwEtcZN
qtRBdShg/2u8Ma66m5oS1/j4lxb1En0N6C4DcRgdCChVvth6+upxaKzKYec1/s6O3pPNdA0B32zb
M/uiid1nEqJ/t6Y9fz9q3hKUXeY+nYTv5Od6bF5kGEJZHOonYOP/lw3qLQHZaLZjKk+b4gwR9W9e
X077DkzDZCyc+yrMtkR8fP45a4+xiBikDcOyBGPhpKUFv67sKLx+G8UZBtyD+59Ogbe0lCkcoQs9
mvlU1H4AnYQeShimjQHASW6au649yPXv/4hMIcbUXji75jzb6Vuh9J2cuuN/1LX3ljDr3GFgsmp3
gJNnuhmK+syyaufxOmEChHURbCNwH253Z/8enrylNUymG2gVpW1zzljzq1dFCPIsDuFmst5bVJG3
yVHO9wySsFvo4FWHDu7JsCHJbGwnpZMurfTO8O5S8ZEkxAlQn06QIo4/3zJrX24Rb+C949RZwMgJ
NO+4KnoobqGwglg2iJuPtbU37rK/h074Y/zvC2UTZnaNRMmTabPtrmo0X00B/rZbHD5/jpVOrbdE
Ys8eD2yf4xLIWfqlyPiL9rBI00QhgapdMDqmnWDmJ1PTP7De2vIsvFE0rDzaEosdYWA1T45VZxGk
m3Z2t74PyT4DsDe5BdP8e9j2lujryZWT71kkY2E/x1bdISmf1F2J2Vhjfljz9PkS/iv19/+DsLdE
WvPOV+NoC3MuZK83waCLBGIU727pQfewmCi80Kc6Jqn8kdYlEXEBW52Al8AeMQhzuqq8NMw8yK4q
Nl7lYyLdTMF361jwj/n0vS+rIXHcoN4xy4iAsQMERVwZNkk+ZMH3sekwIaFNZjB5NB081ycM/Kow
fbWEQ+XbZdVrS2y7YcRHu7RkZ3dizWZu/VvV39+rLC+83k1/BB3NRm6qooIbERhsWyrDAwscjNum
PS5k2FNpTNbz0AGN17HRjc2zEuiW+HM36+ESilB3wtgQLKvrGXR4A22558/f6b8D5b+900UkhRjP
1AGqXZ6lk5M2YT4Ezd30BwQAfsK/tYf0MOVtlXQO7EsSM3CMwpr6bYgctvXlnMdpxu/0OAGWpmv+
0QjMO2iW7ig1DyT035rc5Amsluu7BrIpROfFc2X8ZyfEqymG9NXvlLNhRUhVDH0A/4vNnDu3oOQM
7Lje5HR4yNKBbHJYrO1TCnpBJMuXMAJcK82CR+LUgPI1+bBp3Ab+26CxdQkdimZrXI++uWkP7hJE
I0G48Ju7hkUKvpzteOQF+h5ZNpygYvDz84VcOYJLLFDbwIudpmN4IkW4Q93YPAjH/QapgyEppNll
diIxzcjj55+2shWXsB8TRvBcqkfAFd3hUEG+qTIa41Bdg83tsyaEXdUDC4P6QOVgblQDa1vxmpH+
sf3dkPiRyCJ5DhS/Bz8uCTr+62aDemWQB33m//31zeA6HLAYcsqzpOwvWf5du++DeXL9o8guc0ji
SfGN593dZDStLOIS0N+HtR3dAS0qwAQwgR26F6dzkky8o12SyZ9ezvefv62VtpG3xPQjjyMNTbk5
S7IfbXesquYLxCj3HJIsUc2/Qy/ypOwpF0McEBbLAIIPlfvaIwecagH3x0l+T4GE7Wt79kW0c4G+
yptb2gQrL3YJ8jdqFDIcHIVKO6big7bx2H698eTXav0v4WWJ8rctaWEJHKHLKJovAjyXpEjhQNzl
7Qcp2j0UHk7zCK1f2BRRIDiACy87YC5ECMk99lvhYi4950EpXNXQc9kQuJfFInVgXxrcwHD/2zH+
21dcJMWOqILUpBgSNRHkyH9Not06wQMALtgWZcrj3n4pzWUIgfsH6zM9Y0gXV/SUg1ynfRAEBP53
fGPtgD+mU02LN5BvT6zPjp+v4d8rPqQp/3swsoxZlzSSnaJefFVD9DXMx/fPf/XKCVgixqGzQQQd
e4OqSiGFJgVEtcJtlxd2zygGU6BVvytePpfRLdr62sMsgggMmZlxROCfPCs+aqd8gajwjW7LSp61
RI5PKW8pD6bwZAV9cMfhUXn8W9RCObLO6X8aKHpLWO7cVeE8oqlzQrytgA42+cYvm6+TL+hBN0z9
txKKL7Jh49qgdLAtzwC8F7ED8b64ZCKM835+HG6hQtbWa9Fg09nk1QrchVPjjVC1VD6SYBk8qJnP
SVO028+32MoLX9r8TCVg1X1Gw1M3QztaYzp4IDq6xYlfUffwlvQZ10BNBhc8vaJpomoAQB4CKrZu
E48cScdbiL9Dqw+cvVxE0JdQyfW/b7ID1y79RfIUdrSoQzLxE/MgtU3DvShduy2EHjclNBfqXfnf
0M3e/yPTVNTJx4wEJwXkYQy/xHlDazZ94bX6HUQgiHfKhwGNp9EDkd8+f3UrZp/e0uLGnefahc4h
P5WwH/PfZp/MO49y/mKLiMSYYjwYR6bHAua0SQZTms5kx4npLh5qkT96pgEXs6XTS1hY716n9NCo
hh7UCDFcWNO1ScXy9imold2QufFiaFQIWMP7fboRReHufNXaZ84EAbEh5DsAnMkr1VG+h2ZNlPRw
Oz9GGYE4yiiHNz9yN58/9krFuwQbA7kEIW+Q6U4WIp2bXmbuYYBkUDIKDVpRV30zSPlvZI0rjG4g
0v83uPf9RFPZU+8k5uHcSKXfOOnGkymH4F7CAiRmcnqibvDsIQ5voblb7mwVTqc2c3nsMfE8cZi9
1obcOlErUWGJ20prwKQ0z6dTSOuHeY4wuXe8czTcyVuj25X1XSK2+ggsVIibTacICYADOHTs0eup
4eLDXHUpJufH5y9yJa9ZUmmog/HKNWs99dQ0RyTI2zmsxyQNbqI/1j5hEac75stRjr1/orMdd2GL
aTOkKJ0tL7L2Rkt27SMWURrEcOoNde6ffFdX9zD1de/y6irVZJrmRl2/IiziLcH9hM55p6wJTnNa
znTn1hOjm9ILVZNUjUGDpGh0UoI2F0+uX76kKHS9TTf6DGq+tOznhLVNE8QaBsTgRmMAyxrfOwYo
ft6lP6Zf8hxUgNIxbRnXEBeNUW8+W9K/kNIEl2LOQI4DXTPm0u13Td+SDXMse5SKqyRosv6gOqgR
qaK1Xwpouxwh3IUUjKQmOPNRv87Kg/5gVuZ7PaRTA8VSd6B7aF9N+9p1zGvhlg5EcHznILM0iENe
ewfwznClFrJ9T5miN27tlaEl3F7/9zCXBHQAA+79Sbo6eq7gM1dntk4MRr1QWhrTpKlKSOh3I/CB
BNSyIg48Vt369JWdssTbu83QSLiOByfYJYQJ64ds0zgDlpUV39gMxgnit9z6My6LrIwS3zBxgOB1
cwC2NcILjjBZuGvlpG513K6V218S6yUWP2ghzzvnnJ5EUW+JlBvpFWpbQhVpU5dyTqRtMQYHT4Ra
SLqWkbMt3ab+LuSNfb2CzfL+7Xn8UbFmU6tqE1UYtsLYnhzTOn8eS8B7syYakm4OvLh0xIuBQbZs
0+BOD9JuhBkeGwIXAWbIC/z74lbORwi9BD8Rcd/THj+Us+wfb9KQ4+8HGAeGB0wGgkTY5tT03tkS
hVIiu6VcuhYtFyEma6PRtmFvT4EdzpAi2Pdefu8R+BjCxGSnUnnrbV1/4d/e1qL+Nl1uClmL+QRn
qHfmDKhMdf/U2hIj/upNvBHXqLjSpt97RQOfy3L3eZReecAlqJ9m9ZTNnUbFVL2l9WgSm4eQAwOX
KNYR67d2aNMbH+UG/05U/vaUi3A6gyRQSCYB4CBBBpxdhrGpbJKSuI7H4EgFMs/zbOHm80uiaoUG
nprVOBfoeFuHwHwhZL4ADx4KoKqKwdIzKnhMIyQ6RdK0FGcu6aBzhEJ6xj6neYKpR+G9gVg9aQ/8
I6Cwf6d9HaUjklI0a+9VkPvpT1BZczSHx3SooYxezVqZeyZtsW2miO3TyfOdbUtKco+yppcHCDXz
cJu5cI7vRN3s0ToHvmMCgjw1E6o2dNgI2pGZv7Gwij0BQoEoE3WwBThAytq/FMrtn6gkAkiKWWKQ
0IscNicR/Q3lwPmXGADzLPpOxTWJunfBR3FfpkXwVUdj/1BnhuwyHsw7Owutfk/tBC+vYgwK8dBE
TfehwxC671npFyDE9G0jadziBtMnDsl0BxYdSCwimTebVhMV66ujcjrlQ7hpel9veefWF0ll9kuW
dQWGTvFS5bN3ifAMSG5Bvk2KlopN4OQqyVWvnziQNeC7NjXfVXidj0SSYLiPCjHCqsQ3/gPMX8WD
I7g8FL2GFmwvKQM2Dc7khzkfIZ3slE5QoqcafTiqwRSRpwHbuJq9QqmS/BQe+x1MOVwylWyQZ4Zp
CSGxgsjEmdGSiMbC3+gKZUXjdf0OMmBtvg2lI+SB8xL8mKGt3qq2YIjJRTbKc5NhWx9sBqfMhwiI
XbHPBlvbg2rE6L7WZVXzrVMa/Hw/+eOYgMaHHurAA32oZQAr7gxAFTAcFRjtx8qmsEqtLOUODGgh
h6HeRBrCX4O3OWAZWwpFP9UljoF2yYWG+FG01K9uH01KHqVOCUZJ8DHaibTUkKvv4ZPlbDD4LZHN
A1GfPZixb3YS+/1STI3d9W4F9+MSWpYb00o0VlvGzcYUuqmeeB4WZOe38EbcGUyDg53yx6gRm0rP
qJpjtHrL6gH5UR/e+bWoszdT1wF5KEM6d0EscEeSxGQmhz7c0NeFs0enkc2g8Bmbe6fAM32xY1ML
5UbmgOf1fegGOT86wgBwJQP4a3ywYcotvbglOOF1zNA4hydMNQzmwhgp3Ms4VZX8KeeUyguVLf6p
xpr4T9AqAC9zwsvwd5n0TbBzW6jrHawRTZhAQhLAr7giReknQztF4Z0wPEq/ci91m52Yfdc8hCV+
YDPr0oEUGCbSnXgSQ8DdHdgGgd1ldeXJf3JMQkElzrxhSB8qFxtxH/bDEJzKslLQ4qq0xGC9SsFZ
uOugTjQ85mGfbuHVKizS/LQeeNxG1gbvheu6Fex3/Lx6wgDLl1tJQhxPr6eVe5iNx8ffsCh1hidQ
22V9wTzeSY+ubrFlaXY1eumCrOr+cSM4892FROXd17yJRoAiXF86r6n2qs5CApSP4XaslAtMMreV
eMNPmf6xqv2Z8Ni6TmjuJSdtv1fdFPRbT7fQrSi4N/ZAyGFfn3mvHb6tWTBV7wG6TT7qN/hrHCHX
QKI9XLYieEq5aQftFqV0/UHmkOm7yavalCZDU5M+jeugc4MjV11nfjVCWWaSklq2V7Twy0Mxgn97
roD1pocgi5DMgn4xFvNxjPSAHmqO20puOjJ61+jaQwjk3cxB2e2qvq7cC0M0mvxtKUuhTqBqFuJ9
QKchf9WBiQI4FxgrPFRixVyL+wKxQh9HPJN6akBcKrciEi1Ybkb4xVcjppafMsi37GSToYdYWPz7
jZnnUmwDQG/rJ8HKlqAApjlDtUCHyQLmbQZSHEik5Gh2cxS25jIVeDH3TuDJroNGT6+DPS4iEFdo
JEEksGVvzT8cAjvBgZUVI5C61vAMbZugaTZVmxf019wMTr/XNOpG+DA0fJjiIPMd2KRTaLxjGFPW
/feSYWz8CFsIqHDHiDQydZDUkzo9tTRAA60tIgU/r5mWuKAiX0vxIw2kdZ55TWl/MnWQjXsPlMDw
QjGuCX+qklH62uXMgZ8QJBXEh0sbqDNqeId1KGOxSX8PyC/4McPgviYYaDHq/fAI65qDO3sO2Cxm
GE3sY7pd/8OHYQC8zB0g6QL6pmzprpRgJNzlHQnGi61dVAPw90nD/Hvf9SK6h/tSm30FBYYO4EVw
24rXcJLC2SlhWbBjfBrTi3RL7SS1O1E/22jmueeic6yzz5u+9s8WPWv5HVA9hmEDtQNV7UZIFlkD
FT60in9CswUVNz5I5yAa43C0UyI8gERszGB0QfgWzDE/v0gG5jJUjtM0GH7NgDjl35XxVfe9g7gq
j30ISE6vYQncyhe3HGz+T19IgGmAmnaC3t8F0kWTZ9t1FYXESIYo+8SUQ9rsAFWRLLQJwDpdfeiz
enTTA0zI5PSPBgIf14P0XU9sp7lEuR2HRVD5YxzMWvrBhmeS+MhGWOXAezOspYhNJDyO21YIOFHH
QdPBxngrownM+Q18TfzS2/N+6PqvrSR29Pd2rqUc4slDY/qb6v0aOhRBP9T9Vk+CePDum0w6BGA2
UAdEqI7KcS+KsGxzEMSDIKUbiZzNMSfApXr3iQ06sDZxxyiovyvkmFUVuznN4EySdS60dzxJCz3H
RQge6skfBwDdNuHQGZ4lEWCCoOQaJ6/y2NGu8o9z6Ez5gTuGDr99UgV8bwGfrvYZymdoUM5BA6Q4
1woJ0ygheih3tOQiLeJJD4HZBgo+mPsisDn76ojMtFevH+83GqOG/sP14OYQp6U5FhC2c0UHSi5z
Rp/EQU6Vt4ekURqeo5SR8dA6fjhOkD+n7imsMgOEnrU63wkUZuTVuHk6b4PIEb7apwyS6pepdQb6
M9SMHDyPemof+ri/t6mRrT8k0TDnKUwuCWV35TiNbZGIuWWYxNdWPKY6NeEL1cNQf29Hdzo6VyXp
1PZBUlT9lb4g024PAWTdfAOyEmhhPLLbhscmjyzs0jID4ett6IYqgn1uSCJztMgsETWkkn0cjSBY
hD6NwGNDVmU9s5/yjrFnCkvN1Nm5nNTjSQelVE8ObX169nzGkK7h6NKpTLhrouxH6rh1cwglP9HQ
K48Z64hGhI3Kq0G504PDNudyo/jEwqNPW0wyTdQa8MMdNHLkj3wS4JHMQ+ZkJ2TWgfvRNbi5HlSZ
a/Ysqpnkx6ELsQGDMb92zNEW7fQe0no1vkmYe3MP7+N8zOED6rcnr9Xy12gkLkMl5kNa+vY3523W
t7EdzFA9ugHMpy68ymBW7gKH4z9M49hEL3C7g7NC1Y9aglhUZL575oU7TTvoPLTlPxGFbOYOky4S
fvV63tsXH22v8EWkuhE/Fb4r8p2c8zn7JjoO75hk1HMWPMw6UmWJxkTRETwZCUycQQD8LN3WA8M8
aNphvKIsCMSaSgJ6zTEEnHinxrKGlYYYQONg+cBbxIoxVw8i6FMHGSWkIOsA7mMy0gBRbIcQ0/cv
PsCJAwWjXDfOS1/WsrJbGiEBqg5FodBN5yGu6o6L/+PovJYrxbUw/ERUEQXcwo7Odnvc4YZy226J
IIKI4unP53M3M10z470N0lp/TFKVm7R1AoazPYo/i3ZNgiEXS0/WrljWqLz6G6EGmb/SsrbrsPoR
VxrHI5+w3TfCyruwTIi0ml1NL69pe0UFQKKHB7+om87LZkHyCPczue8jvzhHVvu9Hj01d3nVW5vx
zx3UaU2k2Ee5IDj+YG4L+E85lu0hsASxfUaFdZ7FHhYno92YRgbG9GnnRPPNDngVUnTNU+vR2FL1
Yr1ieO8MGQjaug/eNCRRmxVplMo7IRLEWEhOumQ+8h9uLiSVJ9urivt03e6H1OsH/HmFjQ+0QTfu
M4NC6R53W1vsIA55O/HLTCObOLVGzMmzSXu1nsc5Lu7CZBpRGUfyzMgl6x5zc52Sn1syljzujIH6
2Ps8V93RuFE9Dtcl6qJ+YKL+BrSUtzj35VwNC9bAaor/rl7lv63CT75YTjnMTqnVncgWv9jmQ48u
8tMKcA7KR+RpGl3fFjlmHBIhcg6fYLHHasUHOZzDGXxguEoSWYYj63haJ4dwDvT6qnol1+kw6IDu
S0y8exKUp3A2/vwUpSMQHSlizu9yWJMCWJXNIMkD25Z18sZmnExU5fSy7XJ0bBbdSOUQ1IxGAbQx
jA4qbCeaWKZ0uldb4L6PCH9Un2+VU/nFwV96AvMzXWHx+TV4hC8dnGBr5zqr97UAddnWiiyoqWCS
nSl6dBv/OG6y6P8kZZ+sx5o3InpJ+BCkAg7xGjXf4vrpUA29nTPiDoAbtSOWPe9JivF81t2+Wd67
IPK8s018Kj7zeHOM88Yhq4Vhd3Vqe9yVV9GEkBp/CyNaP42cz6JWkbq3mwmCyzqnyUyGYytblU1S
Q2KMO2xn9GOMqtrc6TYkjPHqM9//Hgs3yGJTd1yPYAQQWE2dswH13jFZ5+jQBjLwD6Z2t9+INZ0z
yVXhYztbxzk4G38P2hh8DTr2+9NUDdU9z4q4DZM69Q7eZJ18WvrgqgO7vFIJ0P2YY5wglHKCaRxa
vw6nzIOgsZkbeHGXvoow3G4G8n++gmoM1kPXrDXBCiRCbjIVz8nCisVIQrSnx1p4LjlpC3IzyIsY
1/ppDAwn/FbswU3ZaXPL2zV6OdE7RGwN6X6tE1cjF9knpu91uUTuxICyGVKGbKJzrCvmXPULaR3R
Pl7GICrOsSzIfC85oGgRoyRTd9G95wHYeKqvGNgQjiVhYW5JhnGP1IF62dBUdZ74wYppduzOyxL2
v8dl5NDqGv9QFTEevoJj19HfzTTJ+tNMac1aFjI4TazcezO6R1VxZsy0U+T1RCph0oUpmDeAB0lI
b4FaKH4tsMhzUBRHaNnQ5ztwitNUu4aNqZuuBGF/TKjBmBolC5uO+XnKrt4IhBkLvn/pe2OuqUO4
JejTZwsgBW4YhPdf33B8hPRa/W46jGxDaMSToOP1vyqoiquWhs5KmuY5T8jsDJxB5Jog6qMtg51B
VOC8QMfB2KTSwbms5TQf7FAx0gnRTn9mWyVZX6QVZi8vfq3GErReBPKUFL6+1D1DYFbpDV1p5Oji
lq2a2Q7/zXlYJnHrx2nXZxFHw1nCSxEfEwSTOm5FmOjbdo62v+FgGIBZbsOnoe5K1v9467/qaHAv
Y+jYlxB79xktBQE5ot350mQZHSRxXpigh/6jXdbkdhZi/CG33ufJ90uYBUEmv+JhOA2R3G5Zj4Ht
K6mPexrwoBskuE1p7J7bdFpP2hmozHARy3zJRpePVRrIX91ai8xfHK2PgfK6t6YtUHnWaNvETel2
9anUk5gPXti0PyIp++c+bKL3wuvLf4vcnCezCgYz7Nv/7Z3jBPeBoDR8MW1xXX2VOtlGbMWhCRUz
gK1nCnhhRN4nzsHhInZgrgP+2uJcRcW25mHfuCrfy8JeitST6kgyPeEcsVtX3qHvOmylybhYA3RE
M8mh5vo6Fnthvd+j3riXaTqz7q0Xxvv05kfTGt/SjuWUZI5pZzyyrZNzOe6pegj2WN4HnqC9egXI
A0TS9sN1rf4ttoF8aPqTd353rIislQt4Avekc5zixPwgML4LMjMHY/OvKKu6z8knTh5k5W/iIGGX
v5PA9/FJeoyY015RQT77tJG1XjLIB6ihvn7YGX/lsZ5C+Rj6aZsedkkyIz8980WecNW/C0FlDvax
7oR80vwrcLfvYJ4rQaZJoOKMpL80ynk6IJIat5ur3PfL8DHAM7/lBCu6/SH2oqbNGuOsEZn7EYJI
E6dpks9j3OvDEFTBcKUYLl2OWgcDgd8+eXK0jUXPyh9Gce+YKfl047JVuagNA61HVOVvtw9jnmL8
+O7Rp4zn+9POLPhNYqc/zHjjz2JPi69uMEGUeYkj/VysdHNnam4X/2be2DJzS/XszMsyur/Kbp0f
OBS8dwMP9GXgoZ7WZLZp5lLtp4/Ouk/365qKm1VJ9SGaKfrLyBbTFqwJ6uMSWZxbu6runyqY3zK/
D211kMxJD8s+KpKUtiC99eToc5hPo/9ST0xvNNd8D6WE9chbnwlE5UPV+uOp2Ma9PZFGtXRX4XUa
pdI3BBLzP4Pk8CeqyrpGA2o0g2rywG+6+GeZyLA5yGhGeutjFv2/toL8nClya6kzAorq/WncYk62
JOT8e9r3uXB+bUx1N5EhOLWe1Sgo3d1AXDGX1CkUzzr98PuK+hc33JII02Qh0+cd+vEC4sFuxqHo
FgBDSdPdDZPrDnncWucSFwPnheoG4f9Usk8fd3/rXjuvZAPf46kweRgrsI9pKKj55DrYxuFHI8L9
Y5qq+bK5yRgeHavbl4DQ+T+0HsbnziRTeTsPAeNfNIT1eLFrWb6JvSQg22WffSZiV35Ve93Ul7Dy
9jk3G9DeSWgswBllffp3gyr3MR2X9qGP0dEdi6hT5ghmIZa8ZQeRNxJUfr7wb6Q3PqIbmqBjT1SH
UBiCG3a3HHB6JK7pj0KghKUBJVbsHOguKDw0YfD83cmHwa5M1EByV7s/uhpNLpnezlKcaIPkyurC
LmlvV1mt72U0jkiebAOfIYYwObuhQT3HcsIQHo4rutilJK4UcFaqg/Ktsx/LYJPdTbk3vKk1dLN/
5XuTgorBqbqW5N7erO3kuVefr+7dmem2yBsGEypxCUY8FW4/2mtc1114bdMQFfDcLfVTLEq/zeZ6
b3khuNnEcAU8UPXRxABkF8IqFkTTs05uC7WhjvWHmGuoFcviPTJ72YktYZlUniybW7LCVQvs3BB8
379+0aXpRU6y/hmWruqf08lTznNsPd/mDOjddnbGXk6n2sbe07y01Xs97SzSUWmBM1vGJLgVL/Q+
MAIwgQRJNErM8P3Q5q4xwXwfumE0sdMuVJqVQxk/9pWz/DXTXAaXqO7orPIcgBV3Xfom4xfWvEdL
FRzifa5IGE0s5GsrmAwMi1l3SlKqBgwWhzirS6KLdnTU9yASiThb2PYrHIiuPoLeuC+LkZpdyBT6
rndnPTzFKnCvQJBPqlmDR0+6+43H2k07k+0g6ehJjAEbW62CcztueAzbcpa/+7SxVUYu6XLVYqrC
3C/pJtn9VbEy7zo6usNoGPC79a4Pq5Atfd1aglK3SLpnJ/b6nwNdsumBqdd0qKm7uT8TS11zJc8s
Zllf+8mxA6ikOKjzqvhlCVV/T+h8NWUjk+V3hpKeXlRLrAuny4p40mv2TxXMKaFpKkUQ1PuLmY5p
io//Jho4+kF5E6aLqGxHyfzkMKxRSYLvJpsIalYHSmW7hb6SNK0utXATkYOOBiTBhkqvNNGJMs1X
6UYHMa4CzsMK22WiBLEh5eg7+jQI25T6QWfLnTApP7agrhd2jNJdTpVrOlKlzMbMQ53LSfhtWmVO
GgQgzX0vXYTunZ6ue9vb4dB2ViVZ0ywkf+sBGdixAX26xnMgHsGto0PVBPIhKUKeE7+M38Tkg1eR
LyMyAm4K/SadaaSTZksbRr0q9Uy+dWGFmBC68fuj0ISUreksh4yGxOkctO3uZnoMCGCLIpywhNDi
kphZ+tWo4VmW1LwQaG3/RO4cRYdYQyDkq2HkPs5lyUngJySNPym5iddm32sSvIq+fnHqxYYPQ9Js
lmV9lZSzQE3YY1Q4G+iojtoe0Ssobs6LF7fZ2Belk0Gl2ZdODnY+gOlzD/gz+F829W6PCUs28btM
Vd3+24Oe1D3WS9ACt+/4kpA1ydvCBARpt23YLllVKGd/GoQs6rPpHBqSQjmRGMiC+1TMslBH0WK3
O5RIwfCAx2mNNrEY5AsKIpT1lnCXV5g189V7sU2OzFLVJSL5/cw9z80kB32jwcW2U8DW+M0sLOqx
XHmmMiNtE92qYVXjjS1jQdtcBc5wmWWqt2NT2eadfrriKLui/LWGYvkdaM9+WhabGwB4njoy/163
xvMDRtUEeUVdDOHjzGpDN7pBSWCDcCBpw2BVY7tp4uCmUYEzvnpdOImz0F3To2xPS5oju2J9aMNK
6FsIrDb9Y7edkpnFMH1zYBj9hWDcfphd+fK0uov3WknYMVkO5Kdyl9zORE1+svBEFPXuRcmEDhnz
NQnDUyCTzeuOmtA0iGFBn5guOnsXCYC/BRf3a0Jenl9E4UGTUk1S1RjiJfatYqYYps+028blXhZw
hMdWkPBXh8K/JkNg7qaVqCvlJnufA8sp2gptzEI0oH68dvyiAUg7jxU0HrngmOZKPL5baIAdgEsx
RWCfPMd68z8VUeFOtjiQM1NZLf+WGryYo5649k6WxZtthi3m8Rrj7iAds3DwrMN0Hzlb+U+HKUMw
KYBxlEFmwrLEslypTW4Hkj+mpP6xOQqSE7vgfxtXG5fxSKpf1G4hRPCQtDdUHXov1gm6z1Y57nHp
/Y6kQLiyijOGgy5gMgwIZj8Gvisp8p7b0xrwv/dcSr/HsgPzS2suGQ3JQ8oxHZ3Awj3mpngpiXsF
WXup65RNTO4l1Ltxi/u+7Bh5l3qb3peqHg6FiSJuFachxDDx91NREhEIZyWLvFtSMnPidnmLt3mm
LtxwhuBFje9XHfeXwBJ2CbeDbpcNDL4b0ixvm8gAAhQy+D02WGSx5ctnlAPJYaKq87D10fpzdmgW
8qGcX4bYaR51VJc5MGd3UXFBUcgQIMJ0E8zFoGHeeS6MSxcRAAJ3oTw3wVzzBpUFa0kiYz/XGjmP
0TuNUMZiDhGreve8ob0F/6ZQDvj4wegEHqJg7s09qK2LP4IBuEaW93PQ+hmQ6HeC5jTeR5sJDRmT
9GbhzKTMQNN14NroQFv8lEdbHF10V2yX0IOMbVtr71g2LML8xnlaIqe8VKKJKKn+bn539H5G3N/c
TdRdHImQ/WhxVOX8q9iEelOU2dzV3prZrqRnKd3Sp7qK3Le17PwDxKT7CKjbPPSl9j542IPDHqou
D4KlKA5b58JySDKdukAhhm334ljUS/UeSDDDQLvyMpaeOsRyHznFHecdLVIBoFm+0yGhz2ItktOS
bPr7uQg/Y4T4szruAfDgoRJx86zicjqBSEOLFtt2CEw8U3FuY4fKh+XvvDhAM9W8X4cu/GTg/iKz
XLzguLUHYpzdh62Cs1rB6V9d6cZnaF//UNLSdU1S4zyM6/Au+q4/1oOCXZF4SsIRao8VhB457vPw
FWSB6Mza1ET5FOqEym7gIrfVlx9O3QUcUjw3Znod46Z8a1wRNvnMDHAe1Fhke1HXWMin5MUjlY9u
DvAIKtJTndVor3xSeazO7BS7yK28jxhVDt/nEh12dGjoV5Ql7ZGIotrkKFmI4lyjZc0V6gnFZY8w
/jDUpjwMG+lFm1P+9ivcI+9qbYOtvvFitxXhUcadk89qV5p+rmnmIqyFAx/zNNjKlXd6Hv3AOVlB
fRqo1DTJPeIF0NHyc0H02l4Y2+z2Ayi16iCrrAnT/9S4hB9RbTv16KotHo4dHTvmHwU0O9GC21pj
hVejGvz7Pd2T6T0pB7e74euumo/IR0kAzW169egPtQjudqPrQygX7f+0gbfTRl17GroxmFY1vKSY
zQ3X3uJxS7rN4K3/pbNRw1firGKwWduXnvmdzPwB0wZJmWs2oc5R+Uw/Opiu9dI/89QwQ4dxIh+g
P2vvaJa2+L8/rjr68TS9qnUmawF5mXGOxTJUNgfUjRktw2la2STbCZ94FvWdr97tUIdwXgXNEc1D
KYvhjYWSSoys4bjR1Mvt9s3d8Dk9p2WyqhOZcZ6bp83Q3wOq+MgZ6qLu/y1OMbWvfRXZ9sXDRmzy
tOTi3w4mXgmCL3lZq7tu7Af0iB75q+yd0FghVXpp2z6204TlcKPQkKm7tgDWebN6BqqBYMuuvUnT
ILR3yEsL+WtyOps8Mm255Ztdo73P9jns17eyHXiYfBypjG2BXf3fEK+J91QDssh/Kpnaf3OMj+4Y
dIhty8MSuQnbbAfCcO3M7AU5SNPuPDH6TPI4Jsp5TVeeEnyIYa1IqGcljesik0OES0s6M+6/ZJpK
cOMpWrZQ54lK5u3HpCBnDuWI6snJ4g5lq3eMuon8yJNwC3f+5609pYVH+Lzuu+OmUXLORoFHmfRo
b6LmoPCc+VcdOe36lQIpJX5mHbOZlnmMMNgtH7jWwZS5nkrIv3Hr5c+gcmDE8YwHiXPVvRoTfahI
HmxvGh/J0be7NJ0Kwuwj7V3Q+xh7HY0z6u4QjzppHsbNbOk5VlXSD9c19iRjkUzE/idcZi1zYuR0
hwhthmk6aJ3G638KaCt43mbX9sNhG+NZFNm0RIbxV3h79OCUzLmQ1j4KDTfkG1oyzDRm7TPHkdvd
6AVxoG/ZSdl2s9Ynh/AzslEUESC9iHJH/qM6IAtymGLZmRNWADCw2ZWiuR/gw5oPCKx2/zlyYEX/
Km9yISZF2awlASOJE4WaWSFGKwe3VfPZCZrUZeIdd0+0LbuTmpwJderuOaANZ80vUzZXzhMWuEvb
dv7+y5UL2dbBOCVl/QJZYNfuIXH9WLuHZC+H/a/wpNjeG7K5ieDZrGj+biACM+0gQSDVqU/Kbejz
0Y/24V7uENiYtgWe1w14QJ93uaTBS78HjKbonSaqNscWGbO78xGyKamQuGcrkrJ/4P11fOTta5Ll
kEzWUOsKTHbvRaxm3Ym7NCZZoJgj9hMbcE7wTeum/8vLXIX37uSXpNutwUolDnY73v56CFS+eGOC
H3BK/0nllu8L8882wXOpCC9fHSAvkOc+lHvzUoiR63p3tXniMBHVFXJLRz/qpJyLx9Vtlune6d3F
3hA4Np08ErOoTWoR3lQ8bswmy5B8qrSq8U8H1cArKhkrGBmHyXnTnNlUSk5LMx9L3XrNAVlScPSE
S2d0EQLovEdyF/0fFF/+5xBsOw2ZMwQqsPaa0DoASc3OAbURnAthEFx5Xdq8JH2ZOjrbBB1EBD24
vrkHamx+KUQ28yN14uCBEKPxcK+6MilPNuD9PfYpJHAWzNveUyai/Dh6W7tpDY6p524jstltf7Rd
t+5dtmDT3fOqAn99clC9RCcoZrKqq8BGloFkG24Hf5i3vKBQRF0Iq8Sb5CpLdT0vj3MTdv72MhCq
Ev50V+Fu726boM23Mws54Ohi3zbfWwzDMUmCvxcv7c4T/dZEPYn4mhIDegIR3Ovcr5toyhLf5VUC
yCAKrC9jEOzUF1Geco9RpUIzNsz+ruLp0vIA+K9FTeM7m4vTUF5TNU9jmAzicWTaZWhR07zBFlb6
pq7LeL8KXNfXsdvFR5TSx3VEsOH+olZp+SH5zY45Qnh7B8otUIPGrnkxaATiTwE2/7coeFsulISs
7cGPQpDB2GUUvMaw7+ENooTlOSxDkqu0bpMimyN3eVhrp6pvq1p1TBuBnt/DPg22B3dL+z9wedun
LmIir9K+UKi85zCE1ZP1gWWgdfM1LZYkx/OoCBgIo/gCzMhfzkzCUE38sqjV2h2qFJqEJDmplzOt
c1t1GMoVGML9fpE7P4UNsb35o9Zpx+YEnc5dsfQYRpPQr7/9oN1XA1H42a24Kn7sYTT8sQ6a9Oeq
qYfi1pjaMbeudRaKvWHIzRHh5N4f0nbUDCZroFqabMk5zNsSEOWE5apyXgT6DiL999r8hZL71hl/
w/U4drduBtGnQBzKjoJlU8DEyCrI1/LbRRzZIO2yxEuCmgs1cotHAFwcVPiwhnr8501KekeFlIVh
y01nOlTbyGrv7PTG8X+5XdENb7xV8Zp52gJwrYNbN48pMLbJ+MXp+GtM+/pv6XWDxzO0z+oU72sv
btGQcVWXI94VkdZDnO+O518QKFVjNiuAhWns+udF+APgpkGqUD5JvwvlC0CVeAGCrSUdk+wU7lwt
9I9OzjMmTFTinuB8wPA+j5z9ztw4L5Kz6zksNhnncbxEyVFsqkZ2Gg9OWN6uGKqbn3XYtxyXUjnR
ZWUBiy/ksEr3FFNl7J5QeJXzQborEhVtEzwskRzQ+MRN5dofA3+6GUJXupBzKQ7bxI7HcjGkTQRS
Dv4rMQhhu50bX+/BocY89ySnzk2PIaoknisqx7HJ2dQCz65+inAli5Yu7h6VrVXxp6EZJboDEFqK
JBd9kYQZINI+HINBxNF9IhmNH3W9mqvuyiCEhDYD59JcpePNlNj1Ffc0vT9O5I8KU7mGdeigOM/a
zvIaa076y2Lncc2ATUUJwcE5dNvbcfdvv5Mr6h8dtxKi9hZrA0LyHqDyV7TPXXhc0z7kx1jWxZBT
V/IpRKnTq5iL9gfuhPjVTUX60x94kvPJW13nn9162gmmqC2+/CkwfxJ3ibvTBoNFLHXRb/LY7EDH
OSVgvfjwOftIQ5lTwi5eklVE+3HRahzeaLUnr7wh7aP4bBkz4p97Hy1UgPrNrcOo8zJStYEGpTb8
vpoisnAM8xxnrhNWI8BxbEee+rlpB/UUDm3jPi4eOtS7ppgcOgRQtHBztvahdxirUGdXdf0wTApO
BeUnDiOtmuYYxY76TlWednpcXE8Gry26uWvnTUI+tdqofGVLyHqWaeynkUgvpkXfubTO8CvA455m
DfEnj71HCMBTxKlIV2E1db/ZTCQCgCFk6uoAcdr7WjemObbdail9r+pK5W4SbhxirZ8WGZpHnzMq
UftvYb0uR7ZM/TByef+pGUdXPuulMmRjxJ2qrkY1NKXA8vdbttsAeMkuQfSyialEe+0j8Dsrpn+s
mnFhd7QvYJU/2EjS7jgYf3nA/RLdy74YrinzAkIL8j6CFxQtW3hg2RrHt73xkVfGq9DNa9kXbnss
5YZiB/XsVv0UrbIT2q1+ico75HoVUPAyTMU/yINq+s3aI3yPtnnXhiem/d3JOWf0L6fVCTXVaTct
K0mnScWN1HAvczj7QSqQPcJl9ecF7dPSgTPrDsLRmXlqKZWfpj6fS8dbLxQW+u9tW6X8BKWP2NAk
PXqivNxpnT1ajreG7sRtCh5XYrdc4nLWRTxtWtTNZTC0fP3aaNld3yCppgHsk29Q15mK4nSXmQuM
C6mL22g626X1ikuX7jt0eFJP5U9uEPJNyxUF67n9xkGIs6hkArwqSbS8ZQ+g/VqjBPY+hhWp4CUO
q/bfitaam8TbvO3qtUqBLEQIh+7UPIjgNhDryDxc1GydH7z8oT0q2gyTI0n37LBho/3lpIuqFW9h
2hryCBgEVpG3Ausqb9MKYlQVvT4HiWDTS1fQqIcUIWnKd++XOy+1NMFf7ARgBIk/LTX5+SoleH2U
CozFq93wGPXh5v+Hf3fywvOKJcX/ZUxVrkQHILW9LQZf69fdqdBIEeYj1lsINvTjtRuZ+rOZ5gTb
7siV+8sfe0B+otyG8Kdo0CMAkQbhcrR1wxiQIXxlSi2nONpPIOXFdDPUk/0cS00yVMYZwPsdoy5G
IFAVUl0RpTTOK+w+YkgL0LY+x0nvdJewjqrg5MuYn9ALVyAutGhrlVtEW1e+sHH9i9uJd6wFfIWK
7rna/+tqFYc5T+UYPJL0ZvkAPhqUfs5lI+p3L+Ez5bKb3e2NBX09jlPrrhIOI96dQ7iW/bAd1GwY
m525kP9pEo3w73smDuQBHDst86Dp+hiVPBEX0w9AnFmDcXZ9g/tGRvax9oz+aR2veXHRC1yJ04vO
wdrpW7NgYsg6cnBuW+P6p7LcU5GTW7G88JRt923sOk8FOOxyLaqiojS5Ikwla1WaUkaEMPRYIURi
nO9iuR346+bBVkv/c8QYh9ui9toYnYVLemRRC3vh9Fn2c4po5r9yoIu0LofggyUuKJ93XmaiLprF
utPBzGwy95wLeESYze42ktXLfyyUYcUNOCgSHYfaQXQXTmn0pXUohv9i3y7+XaOaHZp/IHH4Cwco
yPIStfsnuMQWXIxIUj7CGLHNHELRdR+cAa77WECToTNs/RilSxrO+KMjEazNRzt1cfgNVQRGHKHZ
Eivomwc4992VhBwmV+1JcmTpG79WfHXD27gtaY2OsPVahE5gE7V/DH0HL1bQaKSBvpsU0Z4ZNy3c
30EADyWZdOYkAbfitKMCXjbIXnKi7tw2H6VbAP/yS0U/l9sAeeNdOg8mQrYIfEgbd0iB8HULGY/4
FpM7bbquuPdM0BTHtd3kWzC36h1DDgBjqKI1PhhjIwCzNAyT+Q3+K2xvh9RRn7JW4r+dpY4Hy5NR
xf3oIg1ud3A2ikTHrNmXPUaMnKSXZC2jrxpxMrv6OP7n45noT3qMiaHBlLp8SdWnJyX2sb/YMg1R
SLWqvp+HeX4YumnW1BzZxLy0+1w7qA1KqdKsUL1RxyVt6w8H9nR8aJVMxmMYpvYsYmcl57lr6Jeq
vuXdDCpanmxRlqj2XafNxSaSTwQ+4ctQ9OWd6mKop0T5rBT8sLD8+z7Zk5l9tB7YE9z+FcKMcc+R
sQv8Sap0lclmCYrL3PW6eAic3f222U1tgJLX7RznPiQTsP3drWP52LZtbLPZiug1osUoYDlyk+qO
kKtN3K8jqPCXrGMMNntLIJz51s/AjEDe3YRAifrkV9EOD+Bs+72DhoERhs6nyzhGxVOzo2n7odmU
nsJwWSFvMTQdimjc9ju/Kuv4lMAv/uHum7zcbzdlywyB6f7TnaL0u9LGIHlNbLCAsc7lt6kUI/zM
nP17TIeWF6swX0K65KmlKXC5s6zqp1rH9hWyBMYoKvzLDL32MZTR/mPbInHnt+P+15ZVcyIVtLqL
3Vi8Cwo0v2FflF2lqT7Ih+rbvPEje7PIaLtzUESN+Ww4tiDVzC+NkpydoJ/jB40l767oRJx53MpY
wmqwydif+t9pKRx4jOZ/zJ3Xct3Ilm1/paPeUY1M+I6u87C9pTciXxCkRMH7hP36O7aO+h5pH1G8
XU83oiIq5LgNgJWZa8055vSAemy4nBj7bFPNwbSV+QRjA9Kz9tpQRBci7TiSTL5GQYdTYRLNMkkH
aW/QriohcUKHmnpG0KNd9mHEaBMJ3B5HX+UtcRLlX9Ck6HOsCrRJm167c8O+vinGcngBR4gPBpfA
1eAMUJOQPStjqG71rmKuojt1u0b1G+zcrq63hSaRtWoJuwMwufpSWN1nDoTYIJowPiDHwX4jB3EI
iHd+QrFZAs8aPA4mQ4YawvdVsZ0CS9/IPh+PTmvFL1aXFY9FgJpR44p8Druo+JqnNi6CQWl3A3KN
Gy/0+0PSDe3WZPp+MIyYjKrR0LZ0WdjZ9Dxms4SYhKNrJ94h6E5SqsYXKRIugb+OxFz2PWW9cKyG
MDlP5AFTCH1cMqxiMUcJS+WMBsQOXsxQCJO1xYC6tcsb0CpDh/bG1aATweG8lhJlmdVrpIiqqP+U
dRm9LroKobcYuzrcNOGgOI+AnJ/XMbvtzjCjRelkMpm3Omq/2SAbnb0PrUUWQY+5tCrrFvGVUwXH
RiOaxa79Ip3riXhpEkfbErDi73x3cJ4GzSTnInOtI81n9TrGWsu0XI8feuHQ7m57eaCzTRZoN7V7
HAj5wvfADwVg2nZlq0ULLQ6GB+ZR+SF29WGm2FCdbF9ibXBqAP85rHCmvDgIGzdq8roNpwjjxa1K
tW8mq7imW0Pby2iQWcJ4nmulQ4CZ3+nmRhmRtkaUmKAJ173VgPvtlL40fZ4EFp8YF+6jrfL6Neik
uGYmidO0Z0JUamm3Jl5L2fOK2wjZZ90u2JzKZj7mzvTA/YtaoCrce5/BQrKQnR58HaHSL+nAclhg
WHgheOaYmrW+rmaxp+fHZkwsMbcMU2A3t6qBmaie7Ub04Zxg4kEe2Y7ou5JJE2vOoDFsox4toNDD
6aLBaT2EY01mVtUG0Syn7YRHuafRISeYN7JFfcFxdrxVWlu6JNiN6aNrm7S/6H0sPadBpOSwL7tC
jMNxmhOath1LL9sUBsMXl2SZV1YkJv9ZYCcLzE7tZ5s43k8I4xu6zZCULddMjmUAkNBrRru4zoCS
LMKwzD41eY+l1BthRsxCZboXY4ohFStTipRDquSiTAy0Myh61qkVx7s289k4+UTRM3yBpBWVJhjA
rq/XGk3vbJkxVbobOgMs6Ii9CBW8ljLa6V3ofqXxyFngOQd5h+FTtSyOrY0PX1oiZyJkG3IuelSt
m3isUUeGrWT0h1120bN4LmwOc+g22mxtxqP1IlFDXTSI+BfSzZlrc1ltVpG+ThchTeE5ZmGIFaUa
HnTUPbDLyLVucQ2ZamvpAyrequFoFGp5tOoZQ2MoptHr7DCiGddFb9fXwTSNm0pkcAuNOmyRk1Ti
axJPGdwAT0dInWkIvjyTzT9qmMp7q2hpBbPx5LmaCyNSe2m2yTHILOXsmaqB/kkbGtcbtMEjshJE
HfEMY1vuz3r22Ruja91jFdb+ki4cc/y6BMVL3tkrhiImeEhw1FJvKnXvY34Tj3jIvetBjEzIgypq
03jGHgvzFS6AduVkSmyzGo0EXrt2NXYBZpuwyvx23gFc2lVpAJe68Ip82AlM4SP7JZHDkh5ETWul
nK7IPOZcAKypWzh2Oj2yLfXnWQidcZ24g/YcFHbzxqbC2oy2WawmK9WX+BaKOzm54m4yOvFWFtgG
rNb1WZcmZi29kQbPYd3JEF2FNA8cFdRSGDH6Tg7SFrlfWKbofPSQIT2OiDtG3T0NIKU9Kw8XFJ09
J7mv+szcZirSXhIyffLNiPV0j6un2DO2jra9XtVHK9By1HVeUR0SrePeIBfpIhz5bJ41NAeeKHoB
ACxDzCNN781oOwxfTTtqlpxCLN6TDuOSDLgIq6/FQATZ5C1II58AEVNe4KHI15xxSowg1bhS0iOU
Uwu6MlxC0Spuu6Ly+1mctjxRsVFcjFFevOaRll9pnq1tLKea7ipkNxjv6AJMc+W1ZYzJIKZFZNve
SrZJej1NvbES/WRdWcjo3myMITjHJ/2kgk2SjYKXsmxp+F/BgosOiT/2DyctwgVnqeLecczuUxqy
+8DIMn2pRYNKV3VFi752ytMdvYtxbgBx2WkIr69P7i78Bho3xfwU1nAcmgwXg5LT51A3jBsHjevW
N9zsKpZT+2rURm+gmreTgmpPjxeJJe0to88Tuq8E6TYzxxAUQtNp/ZU5+N0FEiqwa1CiiMs2m5gu
IlNpG0lK4Bb3bodZcclKM14GijDYZVPm4tbWWSYSjIWvQ2ui6Rg8JoAXOiaY+CXyBQ1+MSLP9apC
+0pKarY06zad3iItFatGma176XYCQYfS0vZQBwjed2RY6Q9N409qGVp6hfZKlU68DQOG+wXduEAl
pFfEiB+iOEypaCjlstshzz2xbMawOCLR1O5lSfdv5eXkeK84p2kt8bojMFVcHNaXMvTtYj1WWBRm
ocv6PSNOKdMfEmHbYl13GS2sMeUiQDLouolzUJrn2GGHVvN3zdgNHARLloEYQ44l/HEOCLyvDsib
xpz+To2PZQZorrMwW4SEomLPcEbcPpoRT6yNJydXrZS11Zyxks8Zk9C5Sn3R3bAIOuqu711O41Mh
e/PaIQ53mCWVxpOb666xd8Zvul7wXpdobtz0kPlaCoWJjXTcXFhNFQ+KYHIxrUAkoMUd6sh0F1pZ
dVqxMixik1H/ypgOsaOXJX81KMZWX4yho/dPqKJPc5ooiDUO82XhwpOAznEgZbozHnIa+d4dQ7Gk
oDKmyfhYhrS+omNpNwbD5Lwi/kjPoKuN62YaOTMzD0usI5gK2c/rqa8QpXmoobubgShuDZcDqoPM
182SQHLLbOoj8wvXReafWXWAgMdB9jSzgrye9mXrGfnNVCN5utRtHdXtHJ/XVF8ZLuRL5KWW5d3p
uU5Y8tCZ7XCotHJ8scAtnpDsRdKuipABkzerfXREbKgdy+5oBOEawC2u6gVT7OLaR/mAX6PUh2d7
cBHGnzoCxpzBRXRDvl39iQFNteMSNreelcAS1DQTlbxjma8Vg8bnALfArq1M5NGixztf0IVj4WZU
8crjQkeyBhGS1GF9GQpFSomFtMtya2b/vbKRsdMLeMoNlXNO9NLjGJbuHauCt6apxcIUJay9khjW
CcEgZwSajwsOzuaTneoGHbsekBN9nUnM47pFjkDLK5unLgetReRoxHslBfkyKRripolTaxYTL2Au
kH7IqyQNrL2qu2KHpKi4QcP8Kkovwi8VN09sG+NVI+14OQY8Gp6ZiVvdLdWVlyTp3dAS5dvg2Lbm
yDf1o107GJ/1pumIFdAND7qt1gXdopo0VhoGRsVKtCNO86kKkk+m51f9Q+9HTrn24lAf5rlOtV9a
og5Y9kxhdsjjTGz3bo+wdMGqQR73UAx5uA4tKjE78qguV3Y8sLB2PkIxrOP0FjRB/5zIGdmLDeNP
95rrEcMtG1zhERHqGhARFHrqRZK6YfElhLLgryKQGfYFYo1snEM4r7Ojkw9RvJLhVFVri4khlWFw
tGOKbQBRDJ7BZ5vM8GMGhumlkeiPCDkVxpXuVwP7S7vgOtFVM7wn+DaMAyXKhnJV0f0w9oMHHmVr
+/hQtrblVgQW1nnz0qNwjrZ4WlINZ9FQwMfGyOjBGYkRiTlomdJdbpf9S9U7HXNuZtQmnQjoiTOj
1rEb0Z+tk02X5ZQFZtuNvJrgnbZXthvEal1bcnTuHGRGB6nGMlqOIwSGTdXg8d8UTZuoOZoClS0D
K5DTMh1llN1Iugocuunuolxnml58SjIyJA5Vjsd30YVxyz7aKgSgIdRXHHLYC5SHESN+tXF0phHL
hC7CfOizobvKdYd3mcSlli9Kv5isVelYXYl+IWmmGc4dyeEmbu2vtI9YUlhinIdWls1GDVHy7KLm
sRA7DR1V2/a2OmuL5c8QXNotzr/E8o9Oh6b9qdI9bBMIaZr2prF0GR9qQujol7aYM+ZMobvmagwZ
rUZZJG4bE+fQAvvouFZ4V2qUgblbzqSPmGCmJxh+lsWgZc5cDkEu0W7S8VjRpNFcAh8ctPVdoDOD
Q7YzxJfI/8tnuykF+Vyl2bIVgqY2zHqc9YwsgppK03QwjNkMdNNdPsXBc5w0PeXRyc0oQHphgx8R
UYnlF0vFcAjj1Pk09qFpzZPS0aNtS2bQMpZDrh3MMkmatTqhH9ZI2+Agg5MLhrUYaqm9aZXRxfMm
CuqTMAKi3OeUh61vZnZH83A+CqiUL5rllYgG4aDkyc3o+RmPUqsSfN6tb4bmly6Kq+yryhxGq4EN
zWY74hhni+IPUEnCOg27hSfrHNWT69ZI6acwjYIT3jconrGMOsDWcye3yhsv10MznJscn7pdava9
s8ZC2TY4R4qGBm3UO/UGn3d+AwnFu6lL0d2pvhzksuaiZAvW4yE7aipr+z09k/g6J63scersMZ3T
7e4jwtCz3l+lzAU2RWmW+yhP0MNz7A9o48O82A3cd/MwqdyHSNVI/U02rJ8j6Y/+zijYXTzFkFhs
JOnSAmoQjOPLiP6umlt137ygsoVd1bVsMffMFXxnrUfccssKjeAxSET0MuACuTW00XxU7H2YTKIz
oChZYWTuWtzs46wuW3gvMK1q9zbVg766jf2CqOZTuyljHS1db+9j6l66cYutyEUPPyyBWyGjZq6v
bopBFyupJv1ixA1+bFRhMYLXAlWuG1AyAKdotdwzOY5RBiaBvzqpWRDexGgmOJ9Z0TxrrXYb+8Jq
Z30v0Xfoaf4cpEyZZ1Pn9i+tacW3YTukb8OQNIzouUFoGbIJWlDAsg2tG39FmGmSY2z1y4cWDtS6
c0J7n/k4901PahdewLLTlliXoM33PZpGTS9WGT/5wlOuI9fppJqLBiAQ3rjGdw6DjVwh9mQTL0Of
3eU80ZPkzms18Sn3MgNoqWzFlpNszGE9iIdlbwSFvgj8ySrnFlpqlgimJsglaLCtTd+wFp4rGGSW
o0NauYf6fzaVmcCFkinNn5G3ENHGIy57ljS4wmtgSwfLnMatheOLcUVlTmufo8cMjGr3UjklIfVl
orx+23ojWW1sP1dWHeeXCFEgoKAvIHIpHvJDVaf9RZolp52CH17kReyjZFDGvZNpItnFdMXXXVvq
2oWrKm9txJ62qC3vetRNsTOBnxx9qK/ejrNw+UWNUbpx4qGxr/LK95ojnLL7gOPLMnZksajGAagP
3Wwqk8VMjbbjdM27sI6j5EBQEu2wyrNewWhiYgwDI9thGDTZn+bWtuGgpy5T6B64hWB8BnjCXQSY
fhRmb1rtNPtiqJIdTh9CH20fW1XSBJ/R7KlPbpTXCK5wR+PjbmA52OAHJwsS2kx0NKWXwVRjJjSM
MDlwv6t1CkZhmaZtw3kBo97pZKDMpdm3NT47G3npwjcNkiy46iBfxvARPIA1t43ySyZLcaFyiGZU
GByeYZetc2+y7tpIbz5ng1tf9bjft3WUGLeMfAu4pBwqAx4FgbjBdZifu6JcGxpNMRozKMvILqjY
amAzs2fYyce90Qw9ew52bjOeMWHSLjRNhZKNISBNwYzmUlkkNF/tKTwi4nN3WVcN/Bo23TTHRJc/
DJUolz7gjENYmu4LAejNKwlc+mG0TzAQe0R+gpF4g49KoLQp4G40NkwGR5rBBWM1+4aVtVtkgs4q
DALrllOKdrBTsh4rEaZqYXL18x3KK7GzTVj7PPywHAp8gXjSitZ7yBE2i/nAmhwdzDQtX6oaSHAZ
unytVtzKZWCqeJOFfrBP/JY0qilS/aYLonzrV2W78AMlX9kejHe6L0PuFpICa1pVQQXI3LNXfT9i
hItjbyNjJAd66adsucK4eGqsCrE0sx9kT0g413RNeRx93SlHZkh6F2zcIqnu3Fr0DxmavRn+IQ30
WGktrUFyYzJb5gKiUShnXdOx/WlwaU5sBW9A1FkHV1SA6YJeVuy5NIoqKdqynGVKzy/YyikEPxaN
AH9CwpuGdbUZ0yY/WqHnL5Xpq/0QA1hDVunvzErT74mKZS416hqa8eIE4Zo1lf6lrDje9SkifGGL
8IZFPbm07bBaBNIuH/SkTTeuxPJq9DWRmHKgBpT0eddxpbwFvbRkR2FjXGOHUf5koHHoliqbbHCB
7Dp8ZE1syE/PqpF0T7oYrce+abWVNpjxkVMTLlXRpkvHQPcWFG4HJQs8zZcEr+3rdKq3oyOTS85q
Yly4UTYcRVtggmsnFS9x6AtMBwXnNBBGwBL7cQ4aGM3XNpWwf8aVB/Q8xt0egXp+jeNCloeYRS3E
BtJbVXNh92ib0xm0JnbMs1pzLP9CD9m00T1XntPeoG6LzJhNcZnR94xBkIC/M0LPzRDZgWlCdIIU
I7uyOaczSSPeQlFYM7ucmgva3pwvOLqoLLlkHcZWOivsFHHbceLgG2urCbZD8DZmxCqv3AmZ0Y2G
tqd4+z0X8x1w+jdY7w/w0rGwDVwPhrHj5I0sqy5gXge9K+9//+O/hVr+goRpnpjmP/z8GvGg3SWV
uQsHCnIk7a3XXBh5P/PaF54ZteBuCzltiWst1r8Kr91bJACmRviFffIH2QvvfcYz+nXUmMJJ01zs
vD6GboitddWk6qNUNfEOgNY84/EaWpBgBsG9GufefRHqR+RfbNLHHX7qG7+a9pndflZFfp2Ow4Ls
lnzOuHf6gMd7epFffb8nTO8P32+SZHYEfVHuNC0x5lqodgJ5OOXphv9+fw3fIf6ap6/1h5cAhJA5
/VjKHTf5U2mrG1vvlsziZ7//8e9dnTNWqlOCgZONNuyKzDUumclWW1gL7eL3P/2d7Anj9Ps/vHlk
FRj3mIrvOG7Hl6Z5rSbnYMQk9maQD4bxrQ60dEHebr/+/Qu+820ZZze8a4BmUqLpdj6RJEsG8tay
d6ZnHSHPB3zZdy75t9ysHz4SDhmRBFEoduhgvzTIPmgojLANuuTlw8iBdy6KcXZPa9U3lGwtd2Zr
P0d2sy6K9O+hxr/FAPzw9kef1RbhngQUhowgjjAacGlmxUex1u9dgLPb1e71LJYSM0WR+a+t798C
E9041OYP7td3SMKG8fMdpYlMFQnn7N0pksVsmCAl5hf6BA9TpH8CHNd98DrvXQL58+sEmk+ftE7k
LmjaS1ojj2yTP6Awn+7FXxQN44z2XLONCjmZl7t81N12UQytJNBBOvd563Qr23ClObO96Wsz5N3l
33sszp5yE2asZRZ1ubNF8rWzQqTaurXWZfRBHXznqsiz53yo2pqhXUQyDqQQv0NfiLoBZAF7jyW0
4+XvP8V7QSDy7Ok+SXPYY+bljoy6vZuphR03cxEx1++mmati3DDxuvSRW+Q0ItJkhXUBQ3MjXn7/
Bt65ueXZUmYYOHwlc7wdEhKgygIhZOcsNAbrHxSXd+qlPHvwMWO4saWfwBp6cgnddxuVwRECzbIv
il2jh0R9AeI3ravff5537kR5+pw/FIOsKkF/RFbJj+YcKq75KmkZB9s+bzZJK26rzPyg7LyHzf8W
zPTDSzHONmvPcNqdirsrN75F4TQ3CrE1+mPpaWvNWDEip9f89x5feVYmKkNNFet8t8ulWhKi+9Q4
6oN4oPdugrPKIHtMXLHU633GiE0z1W6w3CvGkE+/vybv/fiz6oDJ2cOSG7T7LCicyx5DVNo4+TVC
gN///HfWL3lWCrzES2gFRoTsGsOuLMMtA3z6Hh6S0Q8y5N7bkomzaoC5IKPbObZ7G2/b3C9EsozY
Uy895j0+rTsrc1e2ywixcf05adn9Teppj3ZYLn//Eb+F1P+iwoqzOsEEPdItzol7sKD2ARMejRLO
g8LfDq7yV/3QOivM0cVihEM3Q97JvDzGupyo/oDu/zqwQQlhFbvG6fb4wXs6fb+/ek9ntQPHUSlJ
fen2CqfscjD6zzQjuOPt4WKKr4XAxEwixiwSJY5vJ/67X8VZRSlidGt4Poi5LT7HIFzuqmpo2Rg5
G8Qo66HiRN1vh0o+gOFOF4gg2A+k2yJRAVx1Pzk1O780HGY/2BC+V8K/ZeT8UAcGuLGd5ol2j45P
rJLcCq5JVFlmSdnM/bzC6kwzc9tPHe6KLvrUBrdlsy0b+w4InvbBI/DOI/bttPTDewCV3AyaKOCN
jTT20MI2OxQFYuU6GPB+f7nfe4mz+kPKRGm3g48uGQ7LLq2bcNEYODQdkxHB33uJszrk1XoBIU/r
91ane6xIY7eRVh7vReN/tNd9r2qLs2KUQdlHbYIeuXSKZwws+dJzR+hshk5j041eUbqgjli6E8l9
1Qdr4DsF6tt7+eHqGJXFLMDkq8MYVCwap2ZuFrX1nqQGNCe66v7enkU/q1IOzwWKEqvnLgAilCLt
eUii7M3RYNfpkFhXxtjWH9wO76zr+llBEp5ZkqHN90iCWdbVcxv6mOOyX9FvAIOiUlyTz/L72+K9
J0w/KzRN70QmXqxxHzrbVjSYgKZbvUku6l7/UuUWXFZZL7VW7lXlPIZGs4lSNm11FHzwdH3b9P2i
0ulnJQekmT5UdGv3XVZ/mewYP9sBWMW6jNs9joSNgktpVZvG1978+usJ86BXwM4DZLBJpu7SdHjS
M3GjK22LzvQY1PFCLyBFZaMHhmXCi4PkTOOBapkcDPhqhgsaKR8EDL53y+unJ/qH28/z2BlDz+v3
k8RyiUI51+x9oOtoJD20Oc4nvSwuYxkxYW/Ntw+u2emZ/dVXdnZqSrVOayogHPtYC7+yuwjJ/p4u
SYxYjRMduW1n4FQaDJCWxomZbi6ATX8UPvXeaqmf1apOmmFtRLw40jV9+JwTemOYN0S5QTsvVuhD
SJou9BHBBVwZ/cEZrVVTHNvEv/4w6v1bQfnVF3BWzGJYUQw1jG5PS/3g4rNXd5FnPBLfsAn0BrKn
v/Bd+RK3mGa1xvzoYr/3XJ7VN7ivpXIR5OzxIlR7L0uATvkouOwAmGMEjBz771NE33KeODbByWNy
NYAXTmNmlpPr73W7XooJVrrv5MFOS5tncI3ZMQybD3bo7xRD/Wy31ox6n+Q4xcF1YqZXED7IKiq2
XoAbvf7gcHgqQv/+3RveWSHMRRDb0CpIHipgWpYZAfNEEHm98SCD/kb20c5X9vXfutONb5k9Pzxe
9CEx8YPU3ReBYS56L7scIYJPmrY3BqTDeinEYxXW45WLEXnnABN1EbMo8lI+qo+/Ptkb3ll9ZNsB
5KnnAS/6lIk/SmkEpA9mhlE5lfhRuhdHq1+00ZiFIdlLTDfw1pYFrT2K0u+/hV/fdpjafq4xqGlp
Wuuy3wNrX2BneCimYlk4+qbyCZ/RxZ5vYGf51tffv9yvbyLoMj+/HOp3My30Se0LvCjIq9LNmLk3
kLYBHz/9/iV+vd8xvLMCFvqeh77AavZgFt+MPtk5YXAvKvnBXkecLs6v7tGzGuVVsDpRlYi9zC8y
kWw4D89rG2+i6BZoAedBJpcgYxK/X9d090f/tXENZA3kHIxgFdVj+9HJ8r1PelapiMKAmpJHwx5C
+rwtmtdR17+o8IPn/Z2zE+lOP18rg4REA0Flv/fCdN2aq6lw9vwPyttMy6edHFYjv2MFx7bY4lb/
/dV775E4qzIqgweiGM3vNXMsLmSZd5tEYZn//U9/59q5Z/WlJCTKgQDS7SOSvnI3vkG6su3aalPa
9oUbfvAZ3nmm3LMtVouWGwY0faFpItzZnuojajtkBlml7QLImZvKRHWASi6fT5r7wUd7Z90y3LNi
IhJ4D5XH5XJBGE1TOtHGKN66zDya2nTjVtmqhDQ5Q4Fic8bxb+vI+qCOvXMfumc1ZDxFZiS1yfbf
6m60WHsZM4Okr3T2+4v27ic7Kxq6qvH7FIBUktbALy6Si8CN6kXYnyZJpbMHK3ivK/dyICwFU1AX
7ybJWfaDVz8917943t3TnfrDMlEP/QDru2j3wIrEpS9NeNenPJNEJV91wgYWUjhXtuqjeQQVATEU
q3OLkPZ6lHF8AVrmez7uf34e/it4K67++ZrNP/6bX38uypHtbqjOfvmP9Vtx8ZK9Nf99+lf/92/9
/G/+cVdk/Hf+V376F/zc76+7eFEvP/1imaPYGa/bt3q8eWvaVH376bzD09/8f/3D/3j79lPuxvLt
rz8+F22uTj8tiIr8j+9/tP3y1x/S4DH/zx9//vc/PH3Gv/64K5K39KX9t3/x9tKov/7QhCP+FCeW
hOu5nrQcl0LVv33/I/mnJXXLdl0TpoJ9aisStKBC/pn7p2VIg7Bi4mxNx7RPp66maL/9mfenAWLD
xoJou7qnu/KP/3lzP12ef12u/8jb7KqIctX89ce3O+Rfdw7CLWmbuk6bx4AkbZnG2R2EuBa0i13q
t7h7jOoyJ294FefcH/tCAtHdGvpNGRzG3CDjGDnkRZktm3g17YDB149eMp/CQ+rt2nxdlLvAbphW
zYKvxSJr5tZdvep5CJBpxlccPgJuPQDK5iVbiUHslX3VtUevhxxCm+dQeeZMEpQ6iRkHvoSkC7IM
/PuwfiJcLivnFfBNxPXunWaXcI0jVCs7K7+KomdNPNk5z9fRw45YXabyMj9FopIp4dpHkTzQu51h
SyegZzMGhzS47YYZlpRZddlUO0SvH1WC08r2b9+oFIJLzgzCPt8n9oQ3FW6Y6bfNiRqBOIMsQ9PZ
wyJ/djBEoD9aFJW26h+1QVlHh1SCRdy35Udv4+dF6nRhHZPYVQEazNVtwDs/l4Y8b9zSaMzpNgnl
gyCQ+wacbbQvjL0VxZ96t3ixS/M+Q145Bxq6ljoAH8tIx9si1hZTJ+5/eCq+33g/3Wjn34ohDG4v
V3rsSNGmntXhonBlMBI1cFujNcCVGXnEQZiflDGus9jeSUNoWwAE32cg/6t6dIw+10VTfFXn1ean
8nRZvuW3qn57U8eX8vxv/v9Yl0wW0ffr0v30+pZEjXr5uZid/tE/S5Nj/Img1LEdbhKWBKrQ/1Qm
y/oTQLxlIVazTvJumzv8e2EyrT8tfsPxTqorXQiHP/pelwznVOgsz7VtZKa67rj/m7r08yaIvCvy
qGmAo7i1DN6hd7aRVU1IvoCRQrlAED6LNVWtB62iWDhjsswbKe8g9LYf7CZ/3hOdXpTjhOkIXtDF
gXQq/D+upobqPAdrbrSx2ww0RdV55BYQxziRMCQSnwOtJ1LcEBLmGH7vhoCZMB3EBzuz0w7sX/Xj
n++C2i8sQ5jSdJzzd9EP/SmmKN5UYbaNCCHweTYhY2LBwGLwnMnpzvPk5x9ujl88nsL2fq5bp9d1
pMFy4OiuLixx3tEhP0IbNYu4EM1S/T2okwPWQmO86SyzmrgOxnBtEyqX7oGGWSSSlo2JeJEDhoMb
4BRjNIDlVUNvPnd1KR8DRrf9Joonw74fwjy2lp5hteVC2FZeb0IrlumtlditPIihS9eqmogvIlP3
An5zG8FV9cgW1Vr7yjGsC8LijGCGMH2Qi0JaRb/3I3TuGvCvx5ycmLlVjm4xO9FUF1y7Kt6SPW2k
czwFLpGuwYTYBRWnCV5GV3RsOMIm97YX5m9oczM5mzRzHjT2drJda5tDiXrzAA/O7MxINxowS8CA
gbeWU3JVeu0V+n6i2RUaQ4LyrsfB8CErwbCAh48sRMjyUp8SA+tJrn9NtQx3aJffunVv37IWaRu/
lGouddEuOqbns9iJ5Wqa8mTtQKpfYZq/tKuTDi7U2idR1a+V73/SUgOJRmbLtVca+kJzgnpGm8XB
saF9JZ+G/GzCTxtwWDJDmkxw045ibr+q0d3hffEWVchHZHXN30rXtj67XVkuTOYsUNYD8zFzYtyA
GpYGq2zjVQ+f1F5G1QCALo9s0ldTI8+ObZsXlyRtVXPC4aq1qLTxbcL8ySDCs01W1bYTyWL0yiC9
apHtJzihlbyM2876CtSxiPjeqyTe85f7y95QeH192DhcFNyNn8ACcBaFBxk7OwRrvXMZWlmN9DNJ
WDbLItfMp5qsOVjKPsb4G2gtfX1rcaGGTZp0wWvraQ1xSJXTjECNPbljrjZGc9PL8XQqHjQXaeWY
DXPgJ2W7IfTbOWLOx7RnRe3Q7gNsrne+V7Q3YUJoF2b/yWrmGoDxrSgMAJeh1E/6U/wU7B/cWObQ
HyOsVKDynRsJi8LYOIUiK27oYlLgkroSn73Bae/TCQ3DKsg0r5y7Re2Kedl35BKLrk1hphRxJXIk
wwJieu+OsUljMSJ4zs3CyVp8k9q/ch/3+Oww1UAezfUOmp1McKvHvUU2Mra58gb2bwka2I7zZ6T3
6DuHE7Bu6WtlLBDJh+MNwEm6xWmRi/KuU4Dl9iUQxm7OHBKBDvvPPJpVXYCg3Kld45Tvigx+Hruh
na8GFRfkArR2U+wkH/au9zSI96rV6hP0mKJC/IsdyK0ZR2CECwPE2S1GtGBcAfM3iD6zK0hNCs8A
4s/UZcQdBJm+1ZWR8bnSQLt0iqAzeQMNlHrgj66/dPWYwXQn0TTPa8za41MMKQ0qAAaR+8HGNH07
TJ6XQoeV7h1Q4Z58advA20Vv/eL/sHceS3IjWZt9l1kPfoN0B7YAQmZG6mSKDYxMktDCHRpP/5+o
7rGpqunpttnPos3aisUiMwLi+r3fPadoSMDHDl07PuMMIw0QYDLGH9zQZC7T0vbSt8lRE8AWaHRF
2OsMUEhdOs2lQBKMx6uw4U8RkO3F89ghGvoqbTbQ2ZFjh4hdatvRO7eyx/omMN3+NNlyccNUsuwd
j+tmV7EAqD29JNpev1jZ6DJIdy4IwVpVzRbKwGGsqtZBg5LLAtx11TwTZG6yJ2+p0bmA/+nm2DWQ
F++9TjdfW1USHiVx72g+yZxFU4404+taENclcmyPz31TEuP2kisxpxmccqv5JIvmhpvWSW5ZtEpK
COHL9uQuA5F+Q12ZwgO2Q/oZmGMViRp7RoeSbUg57FX/CkxW+WKlM46XUFyngwHCdotXHkBfJnt6
oIxy0b0ABbbqn53tiTuvnCC/qmrQfTgIZ5Y76crpu70U2j+TtoeYwyITq+Ap47GbEvfkeixnkEQ4
REtcTsRy6y+EhsFji9qDPRfWj0h6N4qtJCGhh1aatce1r7KdURKBDSeTDUEpfeMFtKX9YDBXYe/T
zbKb0v+D8MDWJqtV3oo9gbVxQZRo7o/cQgEB5DTAOQObw9MHzU7CCMiZZ8LFIv29XXSSEDN2WenP
OVpcrT22AKUi17mpDoaSLVDmla2nqBcOHMkVuYR7V7IewldQNOsDKx/dvUGqVpEcg7l38lyT4QyI
zZL1hIULh0ZBz0dttLbTHkb4hBxyPHZydrx5k/usMPUtO306fWCLINl2revmSPK6+ZPnZnpvg/Zm
2ZjJ1Nmr2csJ9dC/uy3T4QXwJjQl3l9sKw7Ne+df8X9eMKgbMWnYER6kDtD5TrfytihM1pR6+wOR
s/quxspkxF1ZCvSr7Dd9SK+nh2GEp846TfVQOSYKaUvf1YhapjeUKEBpbMjD2X7w2/G1bFLjoVtM
GiI65Zg3zklpcYVnvnmYwcs2sRK96R7g4xR2bBsrqz8MEStQV6Qh7nifXgsfqGjypnRMmeyVWg3Q
e6nZsEhZLpqFtS5hlpqs1U+v4k0RV9VWNweWYwFdYzRJ85M2LbInYNv7jIUhb+UXGYnOBMji0qwM
/05Z6/IUqDHXN6w84XxnBZ70o1u61XZGS9Ae2pXl46ioLK0vLYMmsO4YDJIbAMNVf+oXkMIxX3j7
cwSccOsXxrocRz0HE2Mn5V14Y7MGqdAdskoARDaGL9gbXORo2u6mIU9+jf4EhHTM28WPeyga/V7o
0VT7smD3hseDNf8qgAoUtywZVelxmnxa//ZIARuuGWtAvHjSqkVkRza7FPOvZlKsNvXj9DVI7z7r
LOOmHX29swG5fAY9WL/Vehtc4KyeMZzNTmpi+5zJ+0CjhxFdFfnWwE5YTYBq6C3M0QrMvZBQlaKe
tSz4GUbjkbTBO3eLI87/7o8QzufAGX8jAUvOJQjBUze37nHyt+HcDPjpWkUE3TAGi0B1OfwSstbQ
VlTyagRV+ZFagqA87z9m5wr2aSTNqbx1M5TNQ1ars+EI4jdoCy9GjqON/bf8U3ae+VqwizazpIAY
kaAOyDdqhJkN7I3kNgVps1dddQu+7rN1NWsrrNHPIQTPE0KFHhMBJoFiTZFquv0APmYA5G8Ty+sn
8zimqYxXYVLuT8N6zEy0SHKwip0BoTWCFMuGkm9Ud5Vf31MGtXAXCr13Tf9JDyUVACZ1QPt5xFH4
ogIJTsjH0wv3oWTLZL+uyotZTD6OtTxOrnfDqnMZj+787iMpvmtzsl1g2LrIHXi8YxAvds6ig0s9
r+PemuR05PHwmyZuecD19dmnAWmUIjmShwLBgb5KrMVuwRN4XyZ9vbMWllRSvhrS+N1XapfvyErg
cueNfSjX7Mb37KPO+n0f1I8UyC1jXPMx0RNVE1jQFIE5MBgwJiG2x/O2BvRoB9OOrkhMBqz1jvY3
2PIxF+ekHXWU18VDZ7HpgQ3cuPANJpESVvGUbX+smtks0YXGnECQ2pJjwx4GAoQeBY3lujhCLWCB
XfdA4c628DAB12TjYKT2M7zvSI3mG1s14sWxZ/G9gFJ1R2T/k1Uv78Fhu+Z29M1k17WyOhuu8WDD
JI7ZqX+xPHia2Od1yOkuMlf5Lkm/a+3XR05Bw/cOQ8/JQymegZwMW9SRZ8eQWZzP/vZjKjco/hWQ
i+zDHoUVz0UC5Mc+GHji2irp3kHjcBcFMriM3dYdOk3AHdXvZVuKk5Ut+VszZU8+4AB23pYT3ELW
mNygvATmTx/wCrsx6AeN7NhZ40unBS86/lvnPjPKSLo1+ojJDHvfeqNyWbGRz1x9Tb0IjLjyWzFD
514qNEFd0h1EkwIiQYHBa4hW88hlvg43TgvpLrMrhuJV7Ty5dd3ekDV/hBPw5GQeTnT60WyPNP4P
b7apkARbMb6Pk7FqxhehS+BZzm3XJM1tlhv4S4tLA8hsF5SdZsGvdjDneZDRh1KcvEw5sFHTJwb1
+3GY1hhmwN4MYFOG7GvirqzSmc6hPmDoezLs9VDmUwORbkxvTEfJr3Wts3d/ntKXFHgddWNQvUMT
su8yuVTdbkaqcgcRMolyuGvszwvrke57uTMSVMBj4mwgJXJYPVbfHAxIlT8TB4UZ4H5vb6a5f4ub
LokNUL17Fo2+VVO97bqgIye7sfhnFixDOsn4CNMJQk22wXJlAmK2CnyTRaAAuJMbkvDBxzDJYZ/U
69lVpR0mlZGf0Zs5x27L0p00wS+2c8KSFMSK+vtGc3VVs/sy4vqJQUMIBm15ghBRvGiw8U9TMSc8
xSqKXptwGTQk0hROTuyuTL4Vtr5RJsy4tS7wurTNTDQFFowTrusgPlJbJJeNB/gN4BAOX11TwVML
8ks96nxvjM4BtBvnsLklAZI5xGmQPLYW3qYyM9iRzljA3JzGurfcgEd9C/LAbo3kkGMXuiY3cuJm
FpMZCzLqGdcKXpq6MZj9BunwWKSdcy/w8Ia8L9ngZsnkBi2f2g9LwWwWapW3LsZLshVgnoD6eT+k
XHAiDMF3FxQ32I5mBE9xN2ewa6OcwndiB208WcI8t9w8FOSgr5fAZNSulfeGW8+6TNIoopZd1ktm
gCmK0MyAfHbSem8xIj8oKGKR8tLhpSmqWzYBWekuK7ZZrJI4yEQ1wOCrfNKIQUizCXhHyn/THW0L
loJrce84k8Aov0Iu9DgSsNbV3GRZ/jaoZfjNcj0FSzni3tsS1DmsSN06rYOyReX9pc7F1yh4Vk6t
eZKDe2xM57B1BbBfDoWsPuhglwRbd8691j5XDZdrv7TrFpuNqheaCZhEQ0jEZfCcYUfo2QPvfGd5
YFXQd/qTwSpqwfHTdHrxlA9TCmAOwnXmrgfOZ3rtYyvVwtiZur/ioHtbQh1BUuP1YJkQOmMemmt0
KwUYOpZKKzA6dka3na0Z9cMPkhHA2WpUnpvGyzJksCMNBgP+3gQ6YvIy71uSYPtiSEkZfUEeS4MH
t1evAynoaZfb+XV/r9j4t/zLbJojTjTTm/T4GHQWtWhVBX22ck7K20m+p0th1/p7CYfGa45LB3xr
OAXVCKuNFBvbfQwEBe1kHNqbZyFHmoQDPC1UI+1yyCiqT/PqvAjgpAWsgW0yN1b9fXiZxp4hu/Yv
hT0rsUe01n6mqLrg67r23smuW29+pX0GxrhGUcV7Ue8ymegSfQhq+4uX7oCpo9DPYLmnnMEBsXw3
N9a9dJc5XMD4U0W3v6GZQo+s+Ex7qV7J2u8232uJqbYsBxlndK7GrjASvJTK5QCLMSYO2nbjAVPw
wOA7/ABjoXdsoDaUHxWEE0+NR+1UeI8Ka7KmaHQA/orAfK+9vj5zK+p9mpXyMXdq4zJvbDWzbVgc
29lEf5sK9O5YkFEteYaKA0y1enPz4bjBbTpx89bRUvEmGcTwmI+9w4+DA+PN34p2i5JBQ1/uF1fs
EqitbbhYRnEfNGv5YRlJEQ2JKPfKlWwsa2UIR4VLjmvctEGlox0HbRCzinPdJGU9la1MlXH+3WBF
LyENR2oJCzjBCS9DdvBYE51i9rmdt4yNMAyeXpmdbb7auBgqWEZ+HnCAnqtXppcyzDMNB6afRYxS
5W7p3fI0jBrTMy6DFdKcp6e9W7tDbFb+DnGiOjlNP0PIgmWbbO32CP8SJnGv03uUM8Mr+qvI0BW1
Bvm4u9Li1BFSrv62DBhzITPU/lYPk3VrGMZTjpLiYFiBF/c8hvZzlV1mHxq9tpxYWyaWEIjYh2Ci
tA2xbsg4Hz1aWUY7yyfTmz1oboYTpWw9PQOAEN9ReKgQ44Vz6ifhhqRlLKjIxnjuc/utc4LuZCGT
BImxvop6u6xeL2A4kK47mIV6dGbIg6SzHRYqpt9DMzYRnp72hK9D7cre70+uC6q2sRawaqnPLnu9
3me5Eqe8DOxDJ7p12BltK5YjxmLjQg4gGWO2kNaHZL7SLxquijdaNMnOYdXtaNQNiA3XZG2jkDgU
XORy1IrFSYiro9M22gc12U/MFqddZZX145XTQ8GTLGcA5pbBSglaY0/UXWykosbvkaeRNLyK6V41
cD1DlEnpcGbyQqCdGDk8luRss3d9qFyokSwdC3mYkzG/Tcve2NVp4T13drWNsAYKfj5wlg2FMiY8
VuA/yCJ237aS3+IVAZw/iU6l33lzeWnZhH2oicje62BSz65FB29ejQDXTlbuaWtYGkqWb8W4dAs4
iEzpi9my9jWkzE6ovQ6G4cdI0DWcadYeATpwOMClFXvEliPAcOpnwREDVmfaxKPpZYfB5AjiWkQh
R/A8eyPYePiX6/jGid0r/RDWuSeAL9PWzWKLOZ15LAFX6fd8yRzuGLb0E9n1dytH7NuAv/8LvY1l
53HC/xwETckIB/Q3rykh/pbjwBkJztw+XRbehVmmdsaQLUeLTvQ0W/qcoHdLokCkxrfVbDY+Xdnu
+srAJLtt7qFflDpbSd1Gg+uOr0PP4dcpc+unvenfaU+RTLe48eI2qafnLvWeVjPVEZS/NV5XOV6g
vzg4YAwe/YJSosFcPKQ4I4nrVruicN8ZOLRACZQI9UqRb9EWoI7jDeznsDdUC/647oftmCyoDW1o
aPEAtuukK3PZ19Ib75fUEQQ6K+tAoy74tqZ5fie194vYePNAHrM6SKbo94Ja+6vDirKvnKsUuMIT
Vpj9tpMN3HdvwEFmM4V5nJPhnU7Uwa6M+Eqkgt6Unt0MKjk5aqSqjab1oJsnr6+a04iPyNphYqc0
1PMKL6HMEw4+Hbd34w/qaTAWM9RKNrslVwBECebyww4fta2XU1D72S09Uj/Gn+ycVq/sHswxYWau
4MUBCpTl3oCZCItiLiMvowqcS9ldiZggyMkLGAdcXmmGIgwceZgGbf+TVtT2VZaeOPu4R+gQ81qw
Vhs0TAYBPxHCuC9wR55gD5V3Ju2rK0t4yF5oAzR7m0kDA/vOO2k93tZWXd/QZwQvV7vHfGj8uzyb
L5qRcoS16igzYz0Nql8eCnASR0iI6ZtPvVHsdOtXGQBbq5vCRQj5uCaKgAC4u5GSd0JQq/pTzXNU
LfYzbesmYkfwFYOn3KPsHT5mmyjyaI4sTylUsA0zCNd7XMyZKzrzNjDztKD6S2Yl3Q9lNxkWD2FB
X0eO15cwe4Jiz283P+kg9NPnyuZqdaAIYYFSmvKkzAQ+KxbZLlqp1q0bk47wWbRFk548mVr2O2T0
eJNeS/uzS39SWKzfR/jS+HquU6bAs+sdUc5dNS5vU1FzEl9uaYL04HdskeLG7G5bx6t2SDHQOPYe
hTCgJFqSS4VWIWspg/cyyGLlWZIjjk0CojeSiure/GHDatgnwSB/rU7d8y5ul5imZnOnzBTLzBi4
Z3B+nJ4Kh+j0rAzvMen9LSqb3AoVnTbgaFNLCUctEFVk5E+lz43pAXJjm79Yn5vO7rhsNuux9aAn
9YQ0pygnTUqg3sGBtkKQeHIN2GhYzGdOrUMxHMtpmy3Ucoy0FosuaYU98mGB3/9m8X5Dts3diF9E
U6SPmbOr+yndDZY7RrSYsxf6L+O+ooaLwEonN/nKEayvs/YtMXm8M1AKzmtl209rY3pP147RI/0d
72wX5C9WryKyVzViPMrcCQ6VH7iPE2+1l5afOwvh75RHylVcMB3jj2oulic7sD970ZQfwrc7NOj9
ROLa8q8fS61X63MTlkuvOMcLF/I34rAyeOvnMOntzSoBA1lTZ/UUjbr+WkXO7G3yfa4Pjqf+Bs+h
xIx05Izt06FGMHAendS4tbpKncFWTrdl4SRvyVKNEecmk8i9KTk4FSWYo1G2IND6IkpoYYLNgluS
1vjMw9IAqh6uclvRpNTCWdPvXt5eCEVEhgFYatdANuWcgZYPakbG64kfvXWAxtHvbMftkBtjOYPL
hk3FsMZEhqk5Kv8el4HDTUQ1Te/NN9klWNBkIEBwOhI0arMNC6APu3HFqMybNdABwwfmaaK54UKs
m92IMO4ZE8p2rCCM0Qny3H2q2auCMyTB4s+q+XQ6WzBdpOGGU8dR9r0qzR+M3iSwWL919gGYqjtp
j5T/pqQ45LGmnQ+lquzbbGgGA8xe7LA3CsCglSnRjlLTDEmLYHToluGX37BL8AQVmbauqrcXtokp
Y4trb510TTy75gHE6PNk5lwowrwyIu8KBADdFDx149X9VgRxtjUvuZafgf4OCqC7DLM6+hmCLyRf
QxEPi3vDszGis12ehywJvWVipLDRAWbOe/Dph9LZK86YkQVM9eR2LZg+i9TjzDve8AOHHjSpWLjZ
o7ahkRbm2u7FNg/XaCt0/es0p8VDUzQPOOiYYSRgyobsLkU2hhuLx+QIyh/q1BPK9BnmEplcY4Q7
02v4pH3xUQcgn0vBqyL3AN3CAUJ2mBx9ev5pnd0YUzfu56Di1/lf0NHmZpR8sskpu4Z1yDPcLrOh
OJznybxzUDc8S06BuyJb7k2DHTUflFzAPRJPgHbdubvLzfFuglzHy6b/HTTNw8ZJIsKXUzyCRIz0
NJ5srwCTh45szRWdc6il3VIe9WrKB+AbN1Y1TnFidx+WWf1wfP/eW206lOIuqWoV40L97RQEF0bX
d5/YGEof69W8dPXyVaV6jjqepDRJBFJZeai7cdspPwgAozTZueLVtNvokqES5cQ7WCK/yT3Xiji5
p9TumYwZCWcX1Mpq4UjFCKOZSfonqtrXtP1wIt7Src7/kPt9bago19K4lE3BJgbdF62pYBPm0eCh
wT6lqVlHNlvfQML7Nz6fI8byGyLgb06QAZ52XSVvNI+QAxVfwjuF6VOxLPnFn/X8xo0QhEDJcVuA
vYGg5C7MNwaok6BOPTdaMJlwK1Z+yq28OvecXzFcF3A6C561GG2x5VyVGLK0zDuXwoaerxVAxG0L
0hQNcgVrTL4bHcHta3+CrY7pc3RH5/f1+RWNZl1+JUxg9LnsjIDz1EYd9pAVmR4u4L3lQmNxFvOJ
BCwHO4jHwkXkuraUbzrPnt3SDLC9JqO4apyQiffnvmnz9JYZUV5HKTtzv0eep+H/HEiK5T6csGOG
Fbj6wLo+IVRTQ/f+75Mofyxv/yX/4gcePUWSd2TnGO79LStclCrQrP6nR2cIssfKrYan2VIcnkyO
E0sMmgT4mmVdbSL5ONKDViQAhqiGWPjRjK19T1bBNSKoqpU8LK7nzU8Nk/E+IoBhDuGQsrm50860
gN2pycpznkcTTxJhUbeOaPiPrC59pdGZSIekibZ2Hd++/Y983v8Ppv0PQaDp/55LO2niss3PP+dl
r7/hn3HZa/LMJZwQkLMRLBO5pBb/V1zW/C9h+ZJsEtkoGl7XlZh/ptIIrBEsJCjmw8jht0p+1z9T
aZ71X65tOvxThD6S3+/9v6TS/roZQkhOElwMrrE5omLUmfwV/hwQs1Lm0f3KUpOy7Q8SXNueR7GN
TqY2YIvK+j8kwf62xvGPP4+/uUd4mPtAXNN2f/7zStuHd5Tx5zHWp51MP6mOOju19zw3mv0gpgEv
jdUCgmZGn2XCey885QIqcluWgZv1PMzLE5EeCHDVaMVsM5a7ArBW8Y+L+S+h7z+HO69Z0v99y/7x
92Tdhq/MYxPD8ry/hTuDgOEo7VasEoykFH3Cc+bgfslXDpd/ulj+RU7t//wGpMfVwZ/G00g6fyc/
WGNvmShadITaVB3mZREHu/Dlbip8QJVL8J/SvH/NIV5/MjKBkgsHtyrpxr+ToXK7ymtonxprJPbB
tUAeklGLR1Dx1svIUCbMgU3+h+/9X/yQcKr50yyLNBw2r79+7RV8wb5yqaIbRxqRUZGP6fqyjPW4
qqMDifvff6b2X5N///ghuUSuoUMJzM10//rnDfTHHNjEKnKZqjGTytlZyCxiMKTlmv69sC3KFS4g
49mRnRXECUTtZ15p3k9ptlUQzk5XTCGEVKvZiQ432I7oWldE/Awb48/CFS+VNTlfsJnNTyQtgLU6
APbPRd1a6vjvf5h/9dlxgTikU31hu39PMWp8wJWXdSoi2ubfMpwrD/XVQ1PDJt81oy12//7PC/7Y
mPnrxc+xkgcS14cppfd32srmicFRVUcIxJD9OUmLFoazskey6WaXxaXV5wc0WXhC+nEBF+xUzvsk
2uCmVelI28FFc3vnrj4E/YJGA0NfH1ccLTaRn7F+iHWXS4h0zCCb9ZdTK+9djWgUT6mbZpesr1PG
H6Xt9ocOavAZvmPh7DgGNd9GbQ8zB2o/Ww6ZD2qcmtHzLk1JWpq2yGCfO0enj0USTEQGpQBy5OJj
Ji1vW0ka+mtbPC3j1t13jMW/K3+lcsVYoSHRBzpfQoYIwRMqwMbeQbxet53dDthPJkKaaHLdQX0L
WErQuxYhHd1qeL17ZQfX8ZXuSLdtBYGio0uu6ivJF+8bz7QO4Y5tqfcK6NwDUFmO6Erm8iiV6T5u
hTnzyiYGcuyv9cNtvtTVR9sOHVyg3FQ/Evp4r+BTJFa5jLn47LArGdYkMznWjt5Cv5Me3tfMGebD
rTFmPCgbNHGcrT0YwbktYWHOzYIjpaZ5jLu5zlFPZEKbJOF8l3tAMzGed60qLDQ6XYYfqOnmDMS0
tF913eFXMvIJ6xM+XXB+XuOUK3Tmua+h0Xv+xbDJyAJopTwP2yr1yVVOnUHn2Cvh8rq4ytYwQAv9
Otsdj89sYcJFEzF3P/rZBEM+deaKXqXHJLhb+0l/1qYFoyhP254H/BLAXcUtmew36YLzy20L8eOW
qe4O0WfPJ2E3hRtJNc8IcpqNblzvDMPMSKcnanBlWVc77CFeFhtU3HWkuJ+/zWykpbFfFEUdC8Kv
TCrn1uH/u2bzxux0m2ON1v2jaoIRhODCySB0mnGbo0CWzi2cXwb4xPgWhmyzG0Qg6RVWCBZ2P+Zp
4yrSQbF8J9LB6R42rnrIPNwpGM2Gzqf/7dPo2FOBb3drhlpzZ+IG8OOCXN8hG4UiuwENfoqmAfB1
LKCbH8W6rYL+ydwz1fGUHNhQ7q0HuwrSfFdOQ4G2i9RpuhuzfL7kcwXpaSNIEznWVL1VwpsfxGZS
AC7T5oDlBcB7ZzMLL+GG2/68T+mpMQMaVHVPUe68mjMPu91KK+KU1Vc3YtqbY1hP5ID2gUCzF8+D
FD9Yl99eys71eFDqkVjb6jX5TzmN1hamVj98lHhw+pg8OcRg3A/YTUTu5SIyWZzj+Oyr5USOWQXc
l4uHYRKnGKs2ANd/85F3OeOAjlzets7WbxyquRlR4hrkXsdqDeh2bbrdeaUjxijwyAVlAFUbztZJ
WsdLY5JtqglIBqE9NdzlGajIW0GQLwunkclAbLhioXNQQ4qLxtQ0hrheaalGjWeQX8Vp4c1hP3Tr
j4LQE7EvQ+UPg8E8jnxoT6IF0II5E/trxbttTCWx1bKCfYU0fN7JSimUXJMKfo7WyF82IWjw0gzl
+ljPsLIPE2dFaAZdfexMM3m63s/uQawNWUGeTNOH4XbBW79xE4UW211Y5daGjTfJc61BBVAHvwJ/
AE+rR3O+UYtFi59+r+2yuEymLwSgTFnVp2n7nA8jznWacq3BJco0CEmet1I3mRWzUaHFIwdNngZi
aUrOE33WvoJxLhnZsWH10xu24XOgWmgP80Rb8JRwSzOUNWldDs6EI2CQhNuigpbOk2joT0Up0UsO
9lPR2GHly4kR7dXCc8p6ldyXbk6DEWFogBOJ0ArjQO/6eCYJUxyy6wJsvFSp82aTg3rpVnIDB47g
42ewSVWdHFogkOdnw30nHWwLEhgkOXcAXHCcptg0L2jRJZ6krS9/ZTILLtyJ3Wc2re2XKOx+jtkF
sJmPWYzjYkS+080yzcZ6Q82U3Zu+gllmMne2Qx7J3s/Ng+oa5UZnf474EVJaG0F3XwyK8MDUpCuW
YsMyYZ765BwyCpxyPwmvdyK5uov/m69zbp7mAf8TGGHBSK+sXdi6PW6Dn8gtmS5qrpt48Wr52htG
9Ymc29yYIFlYYRcYu0QGOB8MUYW0loh4XZCoQnNNAElu3j0YYIYrDTKv9phMOah9FGJTFfFPGaxx
4lxuu9K/Jo66xPuaUC6ixyK2zyqlQogb552NJnv2F2oXvGGpPPmYEb0rk7skFYm6+kS+ZQURj+9D
hIrAOGHnzrDJHpFVui3wluJbS2WOQFxmgJonudHYBmdhGAfbbUvaakuykrTN0QYEa5K8rlSmIPfR
JgHGJs3/xktr4Mk7ezhxKBLJJhKD/CFKMo47rtD1uSY9yKdRa17fK23OdL+J1qFFgiQ2jceB9Qh+
lZRHSMqANns5sCuBeF7mpzq5zhvxhMsfvkxKh3fATMMvge8MfD3TGB35bu1b4kQ27d3q+iNQNepv
ylUtaalKEszPmf+1UWCs3JTphPQWo/X27oit435yK7MOXUa/v+spYT/QzjqkNizc8zgdMYF9sIhE
tKOsWv/LCtIsu91IvH9O1qhozWNZfXI3foRwyJ3iltpKL5GdTNaXBPv9SxgNfBiTAio08Vb8Tie/
leHg2yMUp7pN3rRp8124sOkQXbFifEszw/np0MLDDbO1n/W4evf0AAIF0crRD1Vp2BejZVTEq676
kMJYHvwcZTrLAgmh43wxhx0PmHJfF4CqAHdmeyDtLRs7TPgD2RZzpBw2D2giG+Ovtsu3Dw9u94vR
soxsS8U8FKIo+shGjv3H3K81HrusJs0A+FxcXJoY/bHYvPlt3qyCWYZ0zEu7SER3VuGPbxNF0vdl
DHrrlKmtfEnaBhILnSA/j2YT2lBC50TdKk8W7y52oy7CpdgTnSgnPsOmrBBbT9S5bMfk3FgAfsez
pseeRu1IdR77138n4qW7/mbdgh2Z2nI6xCTXHi1K5sl63lryQLGq1+1NtcIAQrR4613RKrx8ulz6
FNRzxwZJMSyBfqLviY5nSlr5QiKUJ7MNEZ0Mq8y8Not6K+0DFk/hnsWcGpLvI9n6n/3cly8isGgj
VtZowxkv2v61RuRaHJNee+9ctPIl6+buzHsO3XxQy4UEyeLXCPQqrYLYNXMh6b+1IPzljN8kNG28
1vuk6LoEERVoI/QuVZ6dyRC0J9XT5jqwJ+7koc3Q4t0gc8abqzbwhCkDuyBvFDu7tTPT0aH0SvuH
Y1sdASlT58EuD+rih/KXnoynZsJD+tGzOBbXKicZZS40ngjC4HJXuLHd3mZUbZte/0w+py4ioDrz
K5Pr4jhCJGYfwS3qj7X17CfX94OfIEfWF0sOJIamImci06AuoPzqmCtw+DCTj6SaWKDgRYCf0qkM
Oz3mwdw8gkIx87iSCBF5U2X4fLOebiqia7jWSHt5voOrnl9zxjCkP7KVOm1gZMBfjkJAYbkJjAdd
pJRognncaULTW4QOMN+fNBAp+PCUdo+rRX6X78mezp3uVjOU4+SXIRVBHhwWWVzLNMwOxBUc1w/i
JsB/RkRG08brZffTZMTH0cOykzxKcvRDYZdO1om4nDgKwNiHpfTtncubpIwmaxVHpKzsmYhxnB6W
NaM6TyakA2F7jYkQTunXe0PME4YMyOTGo+tZzgZfnGwKb5LN+uVSIv4iZ8niS+fbDKHcVNFXWOoE
t3LuzmUfe3OLGq0t52XXu0OOw+G6exDJUY0fWsvViczJ5DNNeJj+UnS848kdIfF3Rckymy/rnJBo
beViL6aRpnXaXEOBXtmsjNDtsuFawhf5faIYStAalQnuWocnMxZoi2hspRmfFdfVt72cloXnABVh
iPZpWUnMamLDyVY5mONX03x08wTdncxV64DcGWnxVOsAAWlWariwZExwIg0QlV5VCWHp8L6nKuff
DhPtMXhOmJPhWHXJqaLSsxqqYdr14aI3fVzaP3R/2rmOvidpmeEkpuWl8Ov51tctm24Ltf6ptLoV
fTIH5ZNqmNZwA3bu0zgt85nEvPU2kSvhhMCtiQlzUMtnYiNxtxv/v9k7jya5kTRN/5W1OQ/KIBzq
uKFSMkkmNS8wJgW0Q8tfv49n1exkIKIDlr2nNZtLtVmzWB5w+YlXgHifK+JByiuleUCJHjOnPOKp
3peaGN8HruYGIJdS9+NED4deSuHh+Q7TYA72BsUmcEA5d85WIy4otnrSj49iktxsmPkY70L8aX63
RktYXwGg29RWnv/xrbbBBiH0xoekQbsIQbiOeNBNwuiKz2zrLdaVZf6+a3Lra1dPMUQ7EWEC6PlG
ixZw7RsEVPgc0UUt9C7dR7y50U7S8agwNyvnL01bi/EOGADVugbPTQyrpI01qJVwEyP0UV3PNd3A
7ci2d7CycEWwB6k5GbxveX4YvBrXUX9Uyl3aONWfNdzf+h2Lb7zNamMCL9DjNYAbQzLvSr2x0Vnu
HLE1kz7iw2mp3ft4txi7qHDQ5eE/B5J/MAr5MbWh1u5yGoc/q8zw34wwcu7bshh64P61M28LWGPf
cHEZ3w8h2mOJVyUxwEBUDm+tXtl2DXlvFiBRx+7NHKo7ZQiAzFCGD1Siknrw7Uk6vSuzcptvvisz
yDYTSrMtHg2/fB9my5U31Z2zazwtDndzaVBSgBwaPtHX0FmwQmKOTHQEdLPyMuyMMmNI924wM6GV
obmkyhX0NpG2strym0JgiV7n6zsqwVpywF7bu45EFdDBs0X6Y+YU24B2uvw+00JmO8Km9sEUvfiT
AEr5DQALDkjsgq0neCODGwc//myCEPhkypD7AufgINiWkFjfTgQLQEOBTzZbWcnopm7jghZe4og/
VdoARhS4doffJmmLceeZhil2fVPraBt6todyPa4am87ICR2x05huCjiWUMYaR7cPfUKDDWg+1l5X
vKwZJJwh7YFOz17s7VO31u5GMH2qL4nj4RZxUvJkzeO5JIQrf7ZmlGBTU4TDQwrx6/vYtu19A7Pt
ezXm2nd6+gC5xFiYvOqTL63bsKowHfN5OWHSDmVd3aZJB3aHjLH8Ucs2cNX5x/WibIsQ+5cyDz2A
TVL/IOPEnfa9N5SUGfIaYR/MG3Oc81SaXFhRgOlDU4TbDJc2FA9qI/lkt4P42nCIR2wlK/F7iof5
sRKoAgC3FFFCNhViVQgq0wZPZweweUOgq8UGmzrtLuUS5v9OsZPFNTL3r2IhjGJnYa5EhYZTkG4o
qGbsTTH16c1g9d69L9OYGe+j6MaqTcegkRdVhKSys55cJ8kh0BaikTeu7drYb5Z1ctukGClz+4I9
AFuWuRT6wWq6O9n6hn9wB0pumybBg6vLfJzZusSBwVXnevVA/TiivSzyyb6q2rn5HLhN/baKraqB
BItfIRUgR2LzVVGh2UrwQb/iSZGEZ4I9cAvAot5jnoBcnxOmmKoZHpkpXBDfuqk5zLwxhalT/uhK
TGngIxJKwvshv9zYUAgg5PLYDDv+1Gvf0ju3n2Kjxo2qbCeNx1B2yRczaqVPq0LULrTEAH+cMJy0
gi2pwSUxKPT9gY/lweuJFKzFj/MnnrjxvjFyJ9qpkmSkJGBtoIJVAvPJ4B/7kJ6c3EGWgnjCtRS4
29gRwTv8c4hsYE+iTUb9JME01JoaOt4klNuqEc58r8HetbZTT00Bk9YSFo6PXR3hPV70Rvph5Nvk
YehoRUN6aSC2WQ7JkeV1ELWtPhr22LH0T7y/XXvwXTN6M6ZBaN/QNnXlTQLbmAjIdQp7H4VqU+J9
EL7NsNX5+p92LoFvthqLSxXxXYnfziOo/PbhP2WQooWSDxTCMwl7U+fRvq4zaiSHy0XjM10FLmrL
tikLgGI2F+pV4PrJ9SoK7qXuhADSmwFT9wxNUjenijSjMty5tbu9PKhqTi3r1BZlOcNXrTBfLJpJ
FkiU0uAIUNcjdO2gbR6GpHKualtCMYdX2rg8UBgqZisl8oU20nN/wbVcOimWyY0nHNU+eqFSpGuB
KqYk6q42wRnhU4V1NtxW+84odeteG00KA05SbuqyRvGOUjT80dkrd7MWliuz8CxqvJwGlFlQqrBs
F7u/RQ8PMDVF6ppp0JHbf0wbGMIm8PHdMM6/QQD297lmAfWa4XPid9jf9NDrrn0BSymFHbyTSNYe
yrA0dxBBqnf0ZsybIMQUrLCk8/ptwr1h0YOyTQds2WLenKrGRXUoKlpOmqCm1EmQyVa3axI3faig
JnwIEmdN8PrcaiFXJJD+cAx8VVzVYXmxWr0Th7jSA/nI+sEqYHkZWLgmGLXWokr2uBoGN4ZZxYeM
jsEuliOw+gz/vrCwxUofTH3fYqk8hDh0XbcEy+UsREA022sKK8QcbEb7/zauOuNqir3xA238eUVB
S7W4ToYCeOAbNHNwt1q03MwO5kQteA5R1/TuRBoVmyrq1twezo6CugHtKdW/XJpiNDgK4INEQmiF
Bs6McOQ+yCKtV3qkp6OQr8AdV8I/qnu52DaUmCnW14TCXTUXB2mB0XnuTa2pDJ4uj2ezLgZnG3M2
0N/HG0VGWWAhmo1HN//SdaU+pAgFlWS4yq/eCZ7DsmD3xj2iW88ygC/2pE3Q7OoRGCabnOVOKwL3
xswSfV9XTbVyQZyZPRefE24paNi2sxTEgts7eviDlVteQ0hzqtRAHVGujHJ6ygAyGMSjSLz4AojC
YsPZtqeZWc0wuoPke1JSHeZF9Z7whzDw2oxr8sQAT07wsHs7Kwg5SugjLQpuKzv/5C3yqHwZDhEF
+wW1ncUqhq5Ta50NWFbrA2vjwakEGCftu2ysy10Tj9bOCn3j5pVvEYNapumjFITkDGoMx1vHHQhO
YrVFpUpgLWJICDqaCdRW8TBA2V71eqvAcDQ2Lo98buJNGx0C20ZfAUzk4nuxdLRsxGdL2A0WpjRG
4G+TBIBioOXmfa0hDjP4pvmQwPK8gzZAEJ+4NEMDc1zZ0+cmnj2G1g6TbmCEezwHwLq0NiXZ2mKo
jsxIXNznieo3NnTtQkoWt7PurQlrn8QAiG85UJe5FrhUfW9xozok25aEPLXlqS+vph47trnVbTzp
Qn8b4IVHWg0tLepDubLiZ+bdFogLISzF2htEIcef2wYancfIKbaF41LqyuvyjgIO6bYM489jWyMc
A08PI/E02sdOjU9phzMzPezw6vIOOLm2uLWACAMKAk8ExGjxQ8bES/M69wrWGY/qWiK5YPeE6bBp
19x3Tu4ShrIMR2cUgg17qWeeDXBkYEjjDSq99LrKsmBv42S2v/xBp6OwizhOcFdcFdktPmhCWQES
+QCRTNchNuCG+4hWlrOyXU+nzeHG4q7yTQEAa4l9ao1h9MK5kduyJI/sozy9ikA0bvSe/v/lDzo9
GQ7mLD6kImF68HwWJyNIqj7qLIbSagh7+6EU2qGNPaRBE8Rq/BmAPEziJl1xXjs9HLzLhADCQMmY
iuoi8ImrGgElExh442rpYbKVHFIG77k3hum+aU19kyORs3HatdvwzAIyMOGAa4JiMxUe7mXEZWSD
Hnhth5KWOY4fsQCJdpOFrfnlWT03CkqTBAUeGm585PEodgCjFNnqYity03sjkWgfE618/28M4hrq
KwBqgVw9HqSHR2HoXUZ5zkrFNbjN7F0/F97KBnm2vzgK1zzwfGCVHDR/fHQOF9/SIYmAPXYgWapO
PFhDTzeRmOieApK2aehzb+B56QenAbDd4Ry9naHuVpSzYWBHSSKvc9uM77xm1D4Vdu/9uDwJCx9B
Eh5+ng9PxHRdS+gmUnhHC2r2I3bEVPq2ZW7/0eOw+taV1aMzzMWd5VNnyBo8Tme7o8bvDm73BoVQ
uTfcbnhwQqTUCjHSEzSS4cvl33Vug6Psh0AfWlfonyxe3drvJkEjuUBP08gPkBto2fRGuPNRx7id
q/53mElFo/Z/XR73zNWBlKBK/rjdVKR4PB2U1zysztgUqUNhpQ88KiMBDUXoh2u31MKP4HnqGUtB
PZHyQ01ncYhpXfbaXMUAh9IctBDMlV2eTXBWMmBR7ZTq+HzH+Mc30n2wfeSRMn/WVvI2U+3yxfYU
BBlK8JVAH2DY8Qdn/kQdqaXn3SOdsQV1aUKSnPIN0gBwIFh2KLmjf0vDYvxRaq353fLHP3WLAUQN
PXVTmVr0NvUauY9QM3sH5nSGSptXzocI7/NNWNaaAZqhxKC+QvuJAn2se7Rm9DUA6pkNAwjbRNTR
03nClgtHp3DSS8RUthVkn982EgqPAYWhvd3a8nF2A+2LAXrgzWhRubu8ZdQyLWbQdg2VwwCAtK1l
tADztC11WgXbnJGfBi/QsWELzUfCCP2xmvy1o3HmcoRQB9rcs8ENEpoer5gESmRig5pvMwCEKG87
3dtJCmvlq84cBIR7TYvKD+50xvJe4IWJE8NXogUs7AddWhU3Vhi/xSHcWHEpWPiaPB8EJejI4pHL
AKRe7EG0ZQU3DByBGumULWL+GRU2yCwwugBnoBmzaQcsM2gNclZiSGP1kH824uCealRwZ/bVyuVz
OsOuwZVDAeg5VxSLlwH+VJh2fQ6dTjMg2jaEmSXgxZWjd7pviBmAYpL2cg0Qrhyvo4/IrOJ/AnXM
lPZKTaES1uhwLYHpPhSSlsDlfXq6ooxnE+IBOQV4vrQJE1qKtqrJeMKU8aERdNjpMQeHqGj0V28e
hnIRRVX/w1ZdfBryX1lWjYg0uV1X39gqPppTb7yxYwSTL3/VmbVSITJwepWkEawvZhENLN1FpI/O
S1wc7NwRV1FvaCujnF0r3+GRNAnyAPUcj+IZkZ6ixEjNEegMy2TXd5JOxxayFsATByLO5a86u1Yv
xls8Q+6IjopXV3xV3c0fKsfrkd/Rk0M05mtFhHNDIYKrHlqILK5S0H0Z0dV+EwwanEGEkmpvI9Cc
3TZtVt9pXShWEqtzQ/HQ2VTKUAYyHDXLL0ojoTmUo9ED1UjKVtz0bRpsrDE3Hgq91XaXJ9A4XTEw
8FSOPRvaNoU5Fbi/GCu3JZioFrScNEzjqXIK8nSReO9Kx7SSQ1HUzrbLoZGn5gyAq6mngyrrvsOC
O9jCH0SdTFaBt2sBmNP1x61kB5vCWDmSp5tX/Ug2lQEs28cV+vhH6pBH/bLjknXGtIRjFQSHkObp
4fJcnE67ZxJIOyYBFen0MumiHU3pqHczNNXK/CoK8uymqhANFqm95vB1mg7BdjGJd3mHVaVtsZmK
uFNytag12jEqsTvAAu7n0QNYMxntKDd65hrhtofEfPkLz602hSk+0fYEGfuzYPCL1Q4Qhp8EwfS2
nwYH/78QnRTGaq9xCLxj4gto24owFgzzg9mL/g492uIKU59wX7qUrLaJ28efUGx9pwMb+GhUw7yy
1KeLQCnGcfiVlFTppS5mJsSirkSeDRif6XUfND3Eb0mnqhSF2lrB7nTr+yRm7CmqkCyCu0iyqzzV
adog9Zhpvv8dAVRv0wPJGnd1O6GFMUXTymE73cY+OQRb2eCC1CmCH2/jpAR/UJWUSopKNJ+8ASVm
r56deuUSVr/7ONAisLPQV9NdNpmx5JqU2OcUaENShKOReDuP6BFYHf08UNMeFMa2BB/TIz57o9F/
3PgZ4K/L2+zMd5LrEykLCiQkwOrPX+yytJkN38zpMRBG465ZdMk+jcbww+VRzuwUIkmX4hPRpPfM
EHs5CndkDdpOWd8GVv/YTv17KrP5Vzvjqbk80rnv8SGfGPB2eKSdxR05VaEWY0cKkFH3g0NQ5v2T
q/vlx8ujnMmAqVxRQKV+SM3HXKqEz0UJISfrEPnV6m6PSi64gLT1kJHCu3qH6Eu4d5ps2gmzBUaB
MsN+dIafrd14V4htZQfAXwDhk6lFwwQwweVfd25Tsa1UAuYJlTwcrykwzYCgCyK8FkfN2wY88Fam
9Otn9K5gl+iCVNwJ5KFED3rbUapdGf9kDZgXdo3ij7oWK7G4F7gca6jfFtraSZ9+ijT09twmyFdG
OU3zCa2Jj6hCqEoyAefxZ6bakDU8yNFWB6M3URiKoiu03ECgy4yetZOm3rWfoMcbGoCv96g5/xBG
1KN613Z7Le7afa1l7qcIdMHueQH+h136H9wQNIHIRj04nUQZ1FZf7E1l/3Jkz/K/n6bf8Uuy6dm/
/zf7VDkz/k02Nd2/PHXPUyWmhqM/F27/4Zoa+l8sqYNcPlwpGF82N80/XFOMWciRaewTFDzTTV/l
zLJ4fl3LAsJi6ORvru2RwC1P+BjaxJBl+32SY4kYW5/RD95C1dPBMY4phYetKBwJXqAJQA9aU31r
kaZnMf0Egs5HJI0RMthYNUDh+jv+GKBaNgNQX3eHWpU+hbsKxWD35+s33v9vTho2V/S/Jixvf5S/
/9fn3/Wv3y+3kfo7/3CWTfMvqMou3SSXWj+lfnbEP5xlE2IyqaFQcSJxm4qX/2sb4ZbB88AOg+Wp
XDa4O/7ZRob4iy6MqaJ5VUHUydxfYfDzfAm9eOD5+6SlFP1U7wUo07JUGuaOOSBUo0gKmn2ToiiL
kULjO9/sshC3CJxa38tpCk3gphbmcBGcKsQfLesgQy//USD7ioyGg6yUVji7EfYwSHBkNN46pBs/
hIdLEMKrMFQ9BFNJ22azmgF1Tt7XwDcQI0K3JN6lU5F/8YOhA+sR7EaQVai8E4xc1waO1l1V0I1J
CnQMO2E/JbrQfgCk4vpGu2Av9BTFK2fG0zTrpxsqmwNCGWb86cWivvt7Ql5SmJ/fhKN5ggEJ3Azx
VQHwQSz7vsWU4E0grT/0cUxAZqCMG9Lt4YoaSrAVYUaLUhooI4e2rFB+dLqf9uT7aNmT3GFUEYbj
B43qjo6fg9l/RuE7nwCfjWg9aJGSjy7Rw9LAK23aug4DVB26eC9TMa84x5/9DrpsxFS6SbFgmQ9a
fRO6AJf/VEgCPYJb/B3BQrzKcJVFPUWzt9hq/ELvEiKgDK2rsI+cRz8HUdxOUAQnF9pugEMGZMqg
RzysRdQk1++RKDWBYkf1XSp78c6SUXITwuhcQS4sgmzWDvws4G/T49hQslrUzWtLz6zGD/9IQNj3
ktji3gvDdju1qITBRy7+fiX/JW19WSxmPBJmkkXWlFV1l1XGecjiiSbG787Kvmqp/SnKZmNvlygi
tYXE6EQxJTu0kiGfFez9cQ0HZqkI4XjTAZ9wdDILckjyajUhL4LfPGlGLFOK3/Gc6cZGS+wctxKQ
Ur+KQJp/5ixAqzlo+htHa+14X/X69JQLiDPbObanH7RXon6vmpn32Wi+RYFA15AMzKrvfdBne0Ta
0DFWlVQMTnItvuvBjcg9qvo4aQJN7x09tQ8hqqNEKLWFdLamddeoIIdfJMIjj1oAf2rTZV654iP7
jLE6+mxf1StshALATYKCW3y2sIYCfk/70wLDXBEQOtPtpLnD1xrl+2gzoxF6KKxY/xPpo9lvRDAK
dRcEDZrbGUVwJ0LtauwapiwdiukB34oEpOdUdl8cTW8fIkfM82G0vfeO19ifx2iksSJmPBMi1BG4
hoobCVn6jYElycfR8967JCc3l++Tk63sA+2l9MMhfEZXLEJQDgdmFrX9VFauwI8hA+6TIkRthAbK
RUkgVrIO69x4DEnWwXvCdl7EolVCbmVN1VPX+uNXGyjkfkrjdCcRW0xuutw3f1ipj+K4NsP9DMpp
izz4I2zPst6YPfeR6Yb9fUFnId+5vnSuGwPJiV0thHaV5b57o8H4s7aUtNsOB0E/3gIMRr/Mq/qP
eMiZ2qZqw+GjMWLO5jrtnRHoLsJrroXsNkzzbQ2/AF0jv771rbj7w+k33tpOb221pIYudHnuF20L
0imEPqgnAp3BQYpIcXGq4E2ihjj/HPyg36VhrWNXYQNmTurortxAKuR1WRmSN/74IKshaZATKoJU
0pdFpyiO3dYux586OO8bP23nnZm54Q4Mj792aZ3cGZwZLkmWmfyPw7P4Op7qXDPr5ufk91+dGhEB
UL5N9s2Q1NhmdOG3TjjM16lj43wUe272PUZD7c0kkCRa+SnPufnxOX7ecLgH6vwg8tDjiU6hW3mR
6T/RsNS/gZ1F/bDzRf3OTIBVgOQt0x4W++R+SoJBtzaaCLWvEQqtX80ElWYJPuLtaHVFtqNnPLNL
R/nb9gJw8pkd9+3G7YPuuoeV02xc5D7voAZZMMGsCEKCGQQOQ+ZuvbKSKlxbLCX4Mk6tT0delRHN
44/S45n8WHN+ZKmiZznZ6PzSmxrzB476235Sibb0JFFO5iC/XnJ6fo+15yObIYS3c0O6zRVq02g4
wc56mAtU+Iw4ir2dLQ35Y4jD6Q+eO9wKpjaPRBKz+UFAJ3hIoTh+nUer/1wVgfmWu7g30QLGabuK
36dKUH/johKRb+LCYwLwsUK7CP6QvDanbvqWQTYVMGa0D1k6u7fabOItUBbdPbB4GJZGn4wIVdnI
Q5GOiuQ92E8U1/y8t+XKDD7Dl4+3BWZ/qmjFBAh6IuJ4Bq2+bYYmNH/UsOS+CaCVkH8jMWDKGIFx
R6wL4vHO8Mf8zkGQ9saNRm2bzkl2C2wxTHbUcPRqM2QBAofZFxcEzSNgsYaMhgQb+InVtPiQON2d
P4YdqjiQTN8/XyD/kz7/h4L3/etcZ4M6Xpy9zHPUv/9feY7313OUQiqhQ0ehqfh/8xy8BMGS6Qq0
4xrkGeqP/kl07L8owwC1o+aGoR/aTdwR/yQ6mmX95dpo3OjAVEGkkHC/JtNZnFtkSXHcZHx2nGVQ
dlq8gKhuysQMa8TW7DaDBBe1bX3VYYhQ3IZwKtvDi5k5kzCcDifI9g2GUk8uRdrjTY5uR9ClLa5n
RtpM9q8RayZchWUQawKbN7+e/86s/2Wwqg7Ni0PF5wHJhqLDF1KPB+FwPJ4eo9sykZFsKk2Xj61r
OR+r2EmuLn/V8ShULVS9jiq3o/JFl5rW8Sj9PPshUjXNxkOnYTe1CNEAcWn3l0c5Dlb+GcUiHwZ1
SgV/icGHXlMGHvqnSt8PTfxOg9Yox+x7OM6Vql1qKxjX069CMAoYOaAX9U4tUUk47tBbGT1YD7Uv
DrE3jIco61/XeFJfRSIP4oNCNWfkBO2HtEGc1HoACVtE5heAyvlNi0D/7rVzp8oFoFeVpTBGlRy1
lykD/Us9al3lQ5eKyN1G/lgoipVto73rT0Wzoc8Sfbw85vFef/4yVekygY5xYCmKHY8JWayijj1h
j1JJ8xZFErrqTZq80TtvDcBzZigiNg4UDSSajMutYUJyLnIUJBDI6ctN78v5UMaQspokz16VbT5/
FegxwGMu0wg7ZTGTdgkcVpPk9T2Uu5suTiAac0/cY67hvx3qYs3Y/cwufDnesqA3tcVcOD3j1dKY
y+sceWNMAuBbvKrP/fd32dSPDFthy6lUHq9WkHvzhC1hRbeG/BB085xM9Fy7+bsV9q/T2/pnMJey
FwpY9EOXGawPZdRrkgmt3MnEx6hHCzZynGCLlNq0c0ZPrBTdz+0PGw6xgg1QVltyQiBYA5WMzQrH
QBi7NtKX+7g13U0YE1m8etcrrLRCk5jkVEuWlqHZdoq+N6r9tTJEMzPnAbYt4g55WK8cMHV5//fl
/vcsvhxqccD62SXIhVWD8mvxNorc8MpLp+ozCClxP4i0+lx73dfLX3duN74c0jreJT2mFuOQwlYH
hkG3D6TMATvhcPdvjAKIC0AO/SAa2MejoAET1bMW1QTDfvcuLSgvaZ60VsBOZ7+Fzc5hdkAwLvtN
gR2IKvIRri4adEytsXAOcV84K2/j6aulNCkBdJLnUZz1F12t2ndj5OWcaqPVkJW2Hv5ltxlUyj95
2UQffe6r9t84yUwd1yG5iEM37Xj2qBxmdawMN1rKR1dZ332zhXgyK9NdeZDPTaBqMpvq5cI0TZ26
F3Uo2AJRONhcGREwfQjejbcTmdGuHKgFB0Btc1i4lMPpjAIPNlTD5eUwSHfFXYb976ayUC5uMADb
2kpQvizL8EqiK7bB9eUqCNL0yoIwTFGhlx31IBGt3CKn34sngKDwprBbKug5/iFgGPW+VzpUhmwz
570EJ9zcRFaXNysruIDh/f3JMNd4M4FPUg9aHDNUUDwUgHGRjPCbQGPERASvKq2PRV+/CRGVua2b
stjXKU1Di/Fxv0yjLWvQGq1/001atRIKnd404NsNTiTlYVBDy0LFMBEfaf0INZhCurUZQsC/G3QC
Q2s3IEEP6bjuncema/NxZfVP51wh6wFsU+QFlrgkQ0wmsKQO5ylExNE9r4sEIwRMoVZW9uz3vRhl
scWmvvTnsFL5Y2TgJhVm5naoApwUoG5P/jdkearda684vosFfi6AnMJkPHeQ+Nozo9bkKd8BSuu9
aNeS6tPLh1GgY+qgU4EbLiVWUUoL0sZFeCgNfeex8KYKme8muQJsnzy1cT2vpDfn5pEtSy2LsYCw
L26EIC3IFG1eJCcZMM/uK0+j/oLkm+flzRuzn3zUx0KiwJVdsjaumoeXN1EXjlVVABDIcomrylCg
ZBt185uk02o6TShq62lirFx/5yZXRZu6pQJ4uDrHg46lhyNvLZnc2LC/thpu0HvkNpKrQfpoD0VS
a79c3jTqv3j84COzZ0DuJQXiWVzGgngKDNJuELXug0buHJQ3dlae9BtNjq8POwmliWDQEdZhNNqL
E0GLaU4HR1D4HLpsTzetw8vZfn0w7dPJJCAhEAQ0JhbrJqemKARYuI3mlsMV5I8cR3j3PXpkNsoA
+sruPHOXHI2mdtGLXTKEptOMjhKEirPAgEDops42MFGrWNkZKj5ZrBPsa1Cc7A6kcZcdKc5xnEXR
TNWx15vbyNPyq0LmaM3ltgfKzek/jgM6SJt8GqLh9UdBifFS5HURngZLevyRbjp6c9ry+sND9z9k
lW2+BS/QoQBtVzdgLdE6Q1jCXvniMzsT2AOJMhE2mOZnbsOLqSUnQc/WGAhFjQD1P8vPaL0k6Hzo
/RoA+MxZB+D2HF0rQIWCUrxcRa9sJszXSgKqqOjvHGSVbnKrtW9jkE/XyI9gL5ZVTbcyrWeWlBIH
dQcCEUjLS8AZ1H/QqWBPwbk5OE1kMaXZIUZC1S6s7mEUSFtJz28AxeP/dvnUn2xb9eg6SvABQCVv
4GJFAXTIsqq4UcLEw68OAsCBWky/wmM7WUFG4Xn1VU5GuLW8W2rcR+phZs/OcUtruumQCCLFza6t
0pUr7eZzX8TtQvjpQbkBKn68hEqiMrbLttykPjCVTdVp8/ceZvOaeMXZbwKoyJJRGXCWl1g8J6U3
6B0W1gbWU005iTs963KMrrtm5W45NxQgHvGsf4Bx2OK+bIdAFki8MlQVIoTST9qunKdvOGVOK8Hh
uclT0DHAgjY9qyUdpMIfKh7NEt0LVOrAghHrRgMOXq/edOqZ4Wlk8lCoXtRFgQNEPrbnXGE2NCLd
aSL0IHNvJe46M2sE1KqexxgepIHjjTAZSGIkDfyKwaalW3JR7bG1Tt4HVTh/u/xBZ4fiuhC8ONSi
7UVI7cKEirQwLTei6oJDm7bNNrUAXFISWWlUn1kg8CD/PZL68xd3oSwwaZtRJdv4Tv/Zc6W1l2ZQ
ruw39TIePTE+QQcZJfcf9y615ONBwHBX6KCjxGPgoHZfJWP1IadBfuOHMHjwSBnHq8vz98z0PBlR
9bgUxIxRFzt8rhAPHSpGFDhDH9rKiNAABvCCYK6Jdpcd4PY1YvE0oQh8JfXK/KNN2m1jy/IQWUP6
ePnnnJtkFtKB5UV9ltr98feHMss7D6cy/Ef6eaeVOBxTIvj9+kEgzZiAjMk+qUUcD+KAPY+bEsuX
Ma7NWNkYO+2uAZfrrJyDc6uJuA5lI0CABq2P44ECkeL6OrE5ZSLHbRJhXqcP2sGw+2s0h6aV0c7N
HXxONo/CpHPMj0frkNAc874oN3Sfg7u0xwGz5BbdvX7ygFtC/ACjoujsx6O4mVtjWcWNmDR5fV90
Ub4fbWsN/HPmW5g2usjciCzUcuZSWWjgCiIVp7rRQzb4SD/FdvTaUhGNJprV1KKAGFGzVOv34kh7
M6LYmtr7aWzlb3I0vXdlIFcJymrTLo4YiHqTbIJeCpmb+tgXw+TOXNh67qJn3wXxvTZ51gEu9G0x
oLHt6P2DN9iPJZKd+woh5zvq3bcOYuor78tJfKVo3uha0iag2gIy9fhHzJXe+W2YEQg4vWns2zFq
5Dsx2np/b3cD8lsI3WXxTY3y/lqZ9swxUPxGoIcWQIOT0E4rIhsNdVyppjyxUmRkUe8ayvjeEqHY
YgHHP1+9R3l8TGWFTNcedZ3jb+1MF8SHzi0icGveDI1VH9x8XjsJp08Pql0uFTIllQJ4aXESqDmH
Y+2yrBgyIG/nucXNJGf3RgR+tL/8QaczyFAejXRyb9VDX2xU7kpHr7EaRvXOjrXdVGSI1+lzZHzy
G8v+hY7pEKycczVHx5uW/qwJ/FHQ2uQELm4TLNrtMazQfCplru0E/lWfq26Yn6oOW3LDkErrVh/v
MLMsrnFFab5f/uLT7QpqgMCATEfh8pzFQ5BLPBB7wFkwmupwlznurwxHN1tSoML7ApFosRZVnl45
akSSVrppVFmXmM9mwC7eNJSNg2aStFZdd81RkSsrqTbFYlpRzbB44difvD2LTWMmrWULrDE2daKB
I/FkHH+t5ikXu7oMxDsEmbESTz30+TZuhjTAysk4s2dB2BHOPks/kNUdn4x6Ll2kZtGRRLmrOthh
CucD16DoI77IiO9cXsPTEi9tJ6CMPuIqSvNkeUIsU0vF0OocfKd5x72YfkRhJ90pFTVjJ5rI/pBa
OakyXmpNewDFg8qk1jTVp6gWslzJt87MvGLgU5kjvFbohONPNzNUWOcKh9O0QpGe+nn7NDjE81IH
C5PhQvum8T7jLRatdBbP7CulLWdQOQMYYC+ZrXruoz9YspPtSSB70IaBNWMVbaDzc3m6z60tiRdg
B4t00njGMr18ZqRMAiAOQHrwc/6EZrTl7ifDD+7aWHTu1esHQ9WChJ0ijxK4OJ7NFi5MpCSL8Lhz
9NvSKLqHQbraDjOb4ePloc5cfqhvMQwNReTFll0+IxD25Eq+y03c4FfSGtMnr3Vhzsgsu6ahGX25
PN6ZeVTihCo6pMt9ooyRCRShuqngXsdEYKdFNDBBadNR5++8fsmgU9K7VJ8GqVLtnRdLFjt5GUJE
K9D4F+gPibHDU8WepXVjmJJa4OUPO3OnesRUYNC5WVXB8Xi0ZJQIX3aa3GD2C7K7iJpkowFrJ9j3
GvMXFhC9flXx1qxkTufGpdzIkNYzmGSxV7p2MDJ4+ow7SCo4YxeLB3Oi0VjLOPo0FKK49/pIWwnu
ziwjAAVCAAxuKNstzZ96txd5q+HcyTad8HLmlKOXiq6O26xhTM/sUACfAAcgI0FHWippzdbQuf2Q
o5/dYJ6SYdR+BarPu4YtgOOLxDL28kKe+zTSatU+oV5Msni8kNXghtWIiyctTuHcAB00d/iIF49o
A2crO/TM7eURRdFrgNTCXC7eYeFUJh7eAcziMM4eRE35KBF2dLj8QWdH4d1F3oNuIALgxx8EZSTN
sZhBZxHixb4KdO8OO/jh1bUwNL7g2RCCwoQBiXw8ShPRenMmfKWqzB7dLci2bLoWCX213YRQWbVy
RZ7bFc+SlSTWPOpL4Rddh6DbxdxbWtt+gCn/Pi8qNOqJpzZuhQDq5Sk8Nxo1PgWhokxMXnf8caVs
EscqOdw1rNNbGdfWoUmxJtHHsbybh7lb+bozS8aNTCXaV8QlaozH46WuWQ4j6LPN0JdYHsyRbvbo
nxvBWhRxZrMzhCqMUaNFxEf9kBd35FhCk2yxtQJC3OOqmIMdwCC18OJNHAf1h1fPIpNIa5JOO0L0
y8GC0RhlG3py4/iRjZix7lc/ZY1lBpKAFHKp/Ivo9bcjLzbVUkURINxeHGYEsXJICabcJH0cbFMt
hKaLuH7T2dpeBDUm36Mx7C5/5rk5JahWtCD48hQ3j+c0ahH7yjVBjNlktybdRHxRcDtPBR4//28j
qbfhxeo5JbAwUEHwHPAu62+4qttsLydUnrdxioXYyoedeWp8vE8oeBOb8KYsPixva9zooSts2nFu
r2Z0297NSNHvKruBtTb60y1mK8GXy994dlBHXSscB7KlxaB17g9G7OGQ2AxMYgwU5FM+OZ8iDJEO
ulNZh6GJxMqYZ9IzJTbBjamT1VNzP55XbOCLJrFquSFTQkU5krd+OWZfJlwNfhZYj323c73e2Zpe
35jDuMZ2Po2lVVeIK5SIGoDv8vDjCO+OuETKTeeOxvsOit8mi+rwhxZU+AB4GvYFQdW80cpm5eU7
vXXUduWkEEdTUFg+R3j3ogtOfXITmACHaGlga20l5vvLC3p6l5J1utQhgZVRR1u+r70ruzg2kf0l
oI6+h3PURztM5Qp5gH5UfG87O/zxfzg7s+W4cS2LfhEiOA+vJDNToy3Jsiz5heGRJDjPAL6+V1b3
Q1l2WFF9I+5T2WZyAHCGfdb++xV/f6DnPJeSGjBOh7bsq02uXFpRWhMRRIvjA57gVeffxavBTmqi
rXL03Q4/j66wtiQfQCK+sWr+dPV/onhsRoEK+ef//q9FugksYRgDINkehrLJQsHCpHaPVUIaMxZn
J1UHezoblDXUFxSL7R9/v/vftyOQh3zInJLUGqiU/nr9gI4EYTKbhKNq95L/f6kHbz85ZRQd//OV
KJFSGaKV80+B/dcrkTs4sWk4JbscM4qsMxEOjXFNTx9bFl+XbzzY31fpmdQCRuwsd2NjePVgZwzB
pFpmjhOnGb9zgGT1LuvMrnMqcEvXn4pWjy/DHg4nqV3v6e83+/ti4eqU0pEiW/C2XtNtlzUI6nXm
6ijH4MkPAc71mMv95yV5vkpEo/9sTEy29+sjZYVEqLR3IsRdxFdSe++2SInL/8etgOtg1aP2jF/j
Z2a0fgJVGg9yN8MdovRc04S2tre0YH9Y+RS3HUqVDEgTXL+KouifMnXZYc9aMJKaxSOa+thui0v0
fuoqihbxn0NSBGcwrOmTMbLwmyKMwRjdj+dXJARIwmaLmnc+da9DWyjv7u+P8E/fIspL638Llr9x
COEJW+RbmjM/3OdLS+KzSDGhzRy9NxhEY0sy0m+/9yc5vGABOLyxFP6wxxDG8Uip558pQq/WuN+A
eZosgu9cFcJJRiqKd17UhNQxVTg9MjWIG6bvVeOjx1TU9MbN/35E/2NGTffOpQIOyvvXj7QXZmD4
vqGvZnrrhZdRBUkHR0mma1k0M1LHun4oBGOix78/9T9sbaQz6AvOoHJAJOc1+q+tdamqeSw2kgBt
gxWGYu9fbpEpnwF81m/Erq+WOysvRtFjM6RmsYcT2f16qXwruzb2wK1bO5ZjdoRNlt1v8o0bel3U
+7/LgI2lisiif52rdRxQVuW6VSbpUSxxs2ZbYfC2sqTA4Wy23tFP7K5qV9zlKlfHkW7nfb4u//Fz
/u1nvErmvMHaF4JbXAemqU2UH04nAsP91Ietm9WxOfTMtCWsZgpviBkP/+m1/nN1uKIoVmwqqb9B
XSdwqdjerFXGTPp65Y8YM1vFuh3xNX6rzfCn1/rvS53X9b++IGAHofbbrcrWOK4Oi9tEGW55/Ruv
9bwA/lWX/ueGMCPglRLNkfic//u/riK2Ei+oSpZZXk3hfoXVt5ensx7q6dLVMrY+hMOS/8do7nxR
lPSsRoaZLMLZV0Gsq71x8vu4yPa8LG595E3ZuXKV/v1d/eHWAHVxeCCf4X+vQ+WVYZFcUGDKYqWj
9hpSkltfLG4bOhfMhc3MAIUDO/7fL/pqw/nn1mhdnpVaXJtk5NfniSkBzrXaqzLcfDDm6eSwViYN
4WnaU1Ir3OnTJSq3/VSsI932v1/8t0+Gfj7fPmoFxPbsta+O5GkDeyfyzkuxTysurCnXaYDw9Y2r
vNrRAX8jGmY2lg4qaQ/0nV9vcW0qBliwB0+LShdY67lN/16OKj6IQInDrDmt227ojq5jije281e7
6j+Xjmg+n8GUtFO8V1tdLHsAbLJlBt3qS/vO8THueaqWxRFegsZlXt7oRv3peqwLznxiOeTqr9Zg
abzGybE8TXXtbUmzmyhjvhAI32qm7O/v7g+XonaPGQJkWKT+r9sFMIpxbkdSk+ZkHYd87EymOJfZ
0iD+/P1SryKC81M8s2gQYAfQYDicfn2Bsg5GrJ527mq2+usy74aTyAE6OiIsHpaNHj94BJnKVrk3
u4sX9t8v/9u6PF/+jGHDA+Xc03wVHDuw84iBS7jFVFxOwixO4gX4BueWcIkPeuuNrO73VQHbjh40
BzE9TXQSv97uUOAKBWwhT50GHDn+AtthrMrljYf6+139cpXXENiaOXIx1i4WccIK0yLC5KBRKO/s
Mr7fNtd/Y5/50+Wozp7F2QxScH+/3pTfUTutoqDI2MSsTh4HD4PCMi39xm3wWu887XQHvTSVd/z7
2/vT0wRnShmA0J/C96uniZ1xh4bfEamLkfdLWdPG7Of/KAfiJTFWiyiaig4dIFb8r3fX9LrBoNDy
MExzm5fY6ruMLsZbCJLfb4UBCCxFz2MZYJteH0Ny2/Jil7HMHOy6Ez+qeoBs1X8D+/ONIwCiPnv+
5DkUEPH+ei+4F+G5FQmZDZ5DZMbI67HCq/GN7+H37QOmNAIqpHCMhXK2/noVSvW5dsdIZgLvbswN
LY633ZYXKqdZ//cv4Lcj7qxoIqY64+4YFnp9xE39ecq2gisyMir2zdRr++j7xXgcpa+yOerFVUER
9f9xfyghzh5QyAIYff31/ibDAy5GniL2KCMtY6Tss4N5qsKi+o2V/KdHyYrifCFfoS7yemk1OEMy
+kUHx7jL+6GEg9lvkf3iITD8z4vpPL2HBomK+rms9+rbsIDUA6yJ6mzAFuAUz83PyYXO81/fF9/D
2UGLEtP5G3m1386uzYg6k618gKH+uPbG4KnmlTfMvc63Vjk0t50R01u9sd8X169XfbVP5IHGb7zM
q8y1N3OxDdVy6ufNufj7vf0ei9DUpILGsckIOv3NXz8LX+mqHvFpzkS0VndtvRrwVQpivDc413Yp
c0gZe+5eePBuvvz90n+6QQ4xMlusk6iBvLpBZWY4G0qRDwWBygIA/zf1Yr1VSfrjVShq092n2svA
2qsblCuKp9yvMoBi29Ed+hoNmf1WXff3T56cho0QNyBKIDBlfr1KH1r4IS6lzECw5Oup34fZORo5
1e3F2IIVvfz7ozt/1r8kHbwo7gn1AGE5PnOvLoexkDeOxpN4F4/eqahHc9/5VZPJ6VyritctfuMz
+X3LQj1FevNP3Zzw+NW7KhcQRlu4yywKiTaWBX9qqp19dEGisuC5OkQ3WzjP7Rsr7w+Plf0Y0Q3V
+oAz89XLW8Q5+Bo3mRUcPkf8hc1lXq2UdHuS+beG5v/wUAn+IQyet3+yqlcPNe4sHcbFKLN5WYqe
8TNCvxT1QRTgxxnP5UXt9dVb5kZ/uEPSOMpYHHDwKKJXe4sX7vs8w9nOOpqhKbWl/DHYF/fCuP32
7e8fzR9WAo0rljmFYtq5rxVUyxrSBSi3NkNHH+L+vflpY95yKfnzRTiyqXMwCvY6HbbsoUDPt7QZ
Auj9UHaWlXV7bN44QX97apRPOMbo+1GzOQtdf11uiuSN5qLsQUOJ8b6h7J5BF9pPpbaDT39/ar9t
kETY/rkhRpTIOM9rdVs3ddNZXD1m+MG6jznKrPyyMpoh16zPJyvOOLn3qEy9fRjrz3JfYzf5+y+g
hfrbUyV/QipJgHxWgjBM/+v9ks7VDH3W40H7Vs0cuDBu42AK1Ji5AFXVejNE6aBqTQPPPJrwPk7w
/QCfmNq07nCLjyvLbu0PpnV1+aWqz2jYyx0mnXgqw44Kxadc17KTF6HYZvG9a7GUj+AOW7mQCZz5
rsazci+s3MX1uNtGK1sAkhXytMRych83NcQAwyHK7ec/X5rRfRnDsl1+2os17J+MYwL33QRmqv0+
1h7wM2fVlQ3Ksa9GCZ5pke3VOsjqygolRr5rKDf9rMpuoUHercUkw6PjVd2aarve9jihwxZNt1Zz
piVIt2yiJ8o7jncdMEtpfY+BSMUfaxJCjNh7xqJwYufJtDjLN0KuHT++V/kVXsXtguXE2u0fbC0C
xiX7ReZ51tIkx+xWL/H0UXnuJN9PPT5WF00c5xQIuZfefxmhQbsmc8ddhf7FNJrCYI0DH0osKWRP
ULQXUzmL/QQ6TppkJuZX5cHGepNh2jYe4zbResitrC8xdn3Ah93uvjdDB5TztICk+TTOpLOYk2Nv
KN6hl+3zd0sV49aOg+dckahsMz81QFnybK+FxVCra7rOfBiCAU1rXICOOKjZgkS64lMn7+czh6bN
hCvW+JOf63D+PKxTU64pRaZu/TD3kqIroDlcSktSWcijF6XrLOohqNRSk0UUZh3pV0pLeDJpHPwf
PgUqbIqPlR9tozhCENi35rJZt7W8DzH+3LaEsZnIu9/3sMcreWkK/CDTc1eWGLvSgeo/TRhTWeRd
3RAvT0a7e66SavONuI9mt2i+Qd+qsbduhYiKOTP7hB8yHX/LXz/0QWn5PxxjPAiLnTOPpQW0fgtl
mVbRNtlzqtexn5asiPu94PIs5PhR5rpFs74OQWROGhBp9xL5tYVTLXqJUnO2NGu4f2av3Bw4o6tX
m7txjZBBnsQc69lNHNlNfpHWxeKuE3Q44+Q/5qnDF4u+ZzAztiC0tq3nyNNmZmbdU2ba0kKKUb8M
ZWzsq90ZPPPR66a1+ODG+dI9Mt2Kh64f52JPGYswYRJZS95lW19p67aNipyBf4rx5qkRqEeWDKN6
Lj7tY3ijNcbpTwvu7eYY5T07UIrsbi6tjFEiuxAXo27ovGIb4Wn90nlYUZfH1tJgGpKwtgwSkU6K
brKu3clphzg9t8Axgi8XUc7bwSojyoCJcWp6AderYJIzxk+6Xc13vxR0sbK8nFEBJXavrd47IhHq
MB6fbWG0nUjLdPsLCkshi4SpcqzgHAdnAWbk5YQsOdE9gMwv/jgpbCrDwjLWQ1AOwBOY2tE5jp5m
QSKzJmyw/vqtlVrCrRROEU9retZDzPNVaDejt7yre8tvJszkm3JYT5NiNHhON5KCMMgGN8j9m86V
QbvCLqpKXOcXdmuJRtqOlyFxYdj4qeMJMdRpte4RlsTGbdm+PuaNr9f1oavdsY4PcxeHu/0RZhy5
D9Fd5Lvy3JMU4a1ajFLXEaKhGQhwYbw92WO92od51mCBsljscrpr5ajHixGeR4VdKUbKtQQp5+zx
96h16HkcF6mDn8tQ7eG1bdWz9TmsnLl/bEMm8lH9IVZCeMggaf/dcdmTE2cjWkh3VW3btRUMYf6o
SZDXJ2vpp+bUNEXgXM8RPCooqL71NVxaAEfVqofLCTuc0+7nNpCIfSzsBOphcRvkTvk+ZvLg6DRx
/Z6+2kC/pw3j2X+MKr+tD5SbJuUkNL37EobxtjO8O7ijJ54dl9r3N+6pcp+XQGI9769CxCd+Fi0H
CO4rkFyFYekJubXVXM+6w10o2AnT01rGzvjsrk4krES0GDfcCL+OmwenrprxxuYExhXdq5S+Yb8b
no1n6/Kp6OIx/xaaKmrvZS2i8H4ZLRM/owUa++PciyrMSnvY9IlYVS/JpjpEo4dRtPmPPp7t6Q7Z
atUeVVGp+CufbM83l9vIXe6nwOm673HuyYDBwonncOjNNrk/Km+jOp2IfnL4qvlGLHXvuy3tKdHp
JfjQaTOaq1JIj9F+T+VN/ZQX0WJ1F94+B3N4tPypUDaeY/uQq9TskZx+Yj6yWz+22hvBPpYLll0i
nRfhOV+dSanVZYK+U5ijMKGxzQ083x5cchLja+8zq9FjGSKTqXRHNaeB7sbuR7i2ltUkfTTOTMuW
hbPEX0ZPWsNTWHltRcSAKwqoWJRhJnDSutcuGMPVXtulYyON1HSKoq1hBp2+x3hbCX93E4QyIIOi
XrGfIz2Y15cWXeiUMENVrWyNdm2nNToQNJZ2L2gk4auGrMiqKy96UkAT2yeI7O33ohvAzY5es9VU
gwf7yRZUzFKXb9FNw7GY2m/zaqIHBF6c2OCTS3UfYDN6UbC+8pu6dEusLddyfI5sGr8csFv9MiPq
eWh0L78Hlb+0F0Ov3Pth34N7Bk9hIJ+PhZcisifFnOMcXHU7/tQfiBQiStKlH7cnzJ7lfgJoki8H
K8w9lbp9PPkXZraQtSD3bZ9A//KytBGX06QtO6M2WlpJOUA8SBHigSPwMSmVRxn4+Q3ZDZZ1Q9uY
L5Xg/L4cFmeEMFnOOxLsZWkP02jXxyDStnf0rK44kXxADRl0PViI2vKxzIa263HcQzSeTXQv1tPO
fbzgF64anDg4Y1K/3ngplQZQnQKndaA9T/taX87VFurE2yK0Y9DiYiinldq3rNJiVlcF2AuNu0MX
XmDmuiiQNXtkZxDOY9Da50ula+/UaD6w2fXSye4DkbnKUTYiu6J8YLtzPs1u322Jo+P5o4fH70e/
UPnPks7OvT2BP+GJCGEdy6qnj2SFk8V66CXE7ziaCVYBxwzBzZC3qr7ve9PNJ8eb5XCpemZ0jqu7
OOofH6Qx88ZQVIn05502UM+nGcxx6x1yHWG9Jvk778/vgUq4rvstXfLcAcbuwB/LPEMsgi5R48rC
T2y3JOhW50u8++114fYGt4+QB5UwlbO4pwrjQ6bKTSU/97yaKq32RhxdJr99fi32ZJQPhw7ZX1s7
KclOe5QekNOUMiwxeFFHXZm40i6eplrK/MIr8t1JQiIVJBgyivsUb+zhfQ32tDyGjoRpE89rsBxd
vM5o6ccG5mlv5l7jH4yyNxE+1E+Wfmv5B7O2w8Mezq3/oa0LiclyIOSStCoc5qQuR6Vu/bAYGLUu
3LhIu2IP7aznfQ7vRmM5F30hW/+ydxuV85eER3QZrrZJXCaDtmQJFzaz2VRec+zaTbzHQNHqv9o9
/rQiYs9MxkCtRVYWI/+sW4dxfdjijYgvCCu/QCnehddxI0PvRIwbCVDpcVf/gI2v9h8B4JXnthk4
TyScXzfr5jiejospLO7FxoaNaMkD/bgj97jK1eQ/Ob6eo6suZw4gLd2twCux6KxkQHl/rWBzb8m2
7wR5mxliJwt6r1AYpnox2MVSVXd6dJzPsxeXN1XTt16yWG6xsBnGskq7fGNj3I3tfZwcS38WPYjh
RIDzwrZwXUAW+Egc2ud6GjdqY/W8rN07lqU2wBYVJ1+QV5a4K4lrH80qQLtYPVaove2vcYqFO39u
rnvQz0VRRu4Fr8rfjmYtdwySiR8eNsZN5CFX1ZInBT3q8gK3mzE41kh16mRjjCk85ktOOdiIvMXO
ulf2s7fjrEuW55fySBFyPsTuhho0V2V+Ms4GGnj3i6I9CeLp4VMp3T0ZorCu0rlY2bvobIR1m+yM
SLYXE/Oud9TenCajf7TZl2O42EyI4RVMxFoHldhOkDSVvOi8CJNpYhWytprXIsH7xfw7llz9OZuV
xzg8AyzlJ9r67Q/HNsX3cuj37+Bfyi97UTc3nY827+iSpd8ZnAweu1w0KrP4oJ5Xt7Pmk1W73eNU
C1zkZGsb9xiqoCEosPJYZD4BhXsKbBywLt2mnR/ps/uFScn3yd7M0rkPEzN2+sAE0pCVuQw4CwSn
VoqMFz5W3nhRRTDYkaBujRvc0ZUHTmEYZoqPaPSt6SjCKVQfZRdH9eXi1YTDy2aFB9NsnEMQiTt3
OQzw6qokEKJ8kQWT8wmiNat9lKve52xrMUQ6sRX3t4gockZ8XQMhOFyBcntGwgpASBH/tCZH/cRQ
Lv45ez6Z7SbzUaertfo0LaOZ8wyBXVORh7TOIfdJz9G9nIGRym7HL/u+M+lSlG6LuXts3G80S8iB
sL2pCZHF9DHCevxr22nhXrlMp59sK4iqlHL2NMLioAp8ZHKlHvCQy9GeQHG3n7Ye91QOc1N8xgQF
vrvx8i/xosX96jrrfSzivT4NRDzIJxefqeKwpel0qKQcjzsmGNUhtlWUJ+Va6dt9bJR1bLxdfQ1B
ktaJL/TyTbpwEiC9dG6Q5coJT401bRaFm8J8mS0MWTg5o05dbPXsft13bw2Z6dH9l4HNwxzCNZK3
jnSsn87a7u82QR386I5z8GUrGvlY+lAyGGls5qs1KAiRfJopW6LR+GwXDSJcnY171f7EtFB87WYl
HfY3rT9U/QKWZe5NU76X1ejRNm237ofdzJNOdx3X9UELr2lQbjbrtWgVgHe30+PPIvDyz9odivuV
I/wuaMrlpVx8PM83ntq3cFyma4wQbWL9jneewGBRdgq0njiwacrz2K43I1uwPN0AvS3L9V08kYYn
UtULWZUuz2lC5Fd3tgPI+zhYlU9F3oZodNxmva2JHCs/PNG5tF+CpfYD+CSzeO9NPsvdYewypFBF
Dp8pxtqnxAtVSFaKkiCi2yR0fNhdxQhHrVR/Zej5esfdIbE/OONC23PxluUUSp41pmXtEqT96gCH
XueQjyzfPO99PkblE8qL5nF3VupAJH7rnLhDPFpJDoEhSNogUg91U/g/tj5ubve5mosrVQrXO8QR
QcxxUm20pDXWHZTLc7u4tMewWY5KxfEjZ3pfZZtfddeSCe/lcuqb4HO/ueIWn23jH+2oLD/hPWzW
q7CY4ocyzrVi9rFmxoAai5+nGlfYQ2SrEK942+tkWniD9x3uvkIE1OXNNR4G5snb12FJJ38Gq507
WuyJ5s2cWlqR+3HbSvOcF0qrG3YLvz3GZ/Ph1ouWPR2RTBDODgXJXc7N83R0rJ9Jut1HLLOLD/XE
oC++jKPvJIUgBsicWls/m0q214z7nbdwqlfBcdqqIUyZolnuQqzUgPfCduABmD1IDWNZ7+G6uSot
BxN0yRYJ3GMKwnY/FY1nXfrbzm3GDEHAgmz3MExYz943Onz5R2vw5k8ecvrPtAn0dYHBmUqXsok/
RfvWf6cS2NxhfNx+lb5xL3tuc0rpkpP+KrpE0DLQ/KODA/x/6XZzE3Fd3JYzJfJlP+SWC1Hd9vKR
J8ueQR3E8eeHBrgHyb6DKoLdMxzvNrLUPQHkK+3rQQv/86Zn/zYM5PSlqWrvkxvSQsNEoFm+1jPk
qUQ11D/Tue2Dlm1PNk4yrXP0hQ4zQfJaxsWN8Uc1JZqHeAs12oLeXqj1ZlgLghTLXu1M5zgmMtY1
iiDR5B0vAmnWS1QFHr/bGRgJQbjRnzysI+pEb5MiBWKslOTfVP14ylux3+bRmUAd0IpdkrHE0CGd
yz5aD0RNWFF7s5HPyPTzO2cN9i1pyY9M2hbnqG30tv6iC2ASJtsQhH1a4G2qr6JJT19AvXmPgYkx
ypuF6e77bok++YVra3wOivpxWGT/bUFifQs+otfHKqhilfRQMJ4tRSE1cTiBGf4/+yo3W8cRkJeg
M9lig/BedVb4aXUHUjlUxN5TuW0cHXh6MPUTTLVqrhZLutfNTJJM7Ov2a+Z2tniu8B0CEcfTICGN
PGBOM1HLTWu6ZU4Grxm3hCUefBVYtBW4aO/AjyQZcdoUdf2+c8knqAPRUz41Yy5vJgMo4ZSL2L6M
5jr8UbRed4V+nSim2QgxbIz1Hqksh2OGDDnfUxWJqMwirGJ6foXHFuUxN39b0Wz6tjdLHByxCXCO
frAR0XeLNFXqTNP8Yo17fBcg7kNr34EkSWofv5U0hv94TSuz9xMab9WHoq2XIR2WzmmAsm7EXhHg
KDdZ3KL9sMZYpaTtPuCgvHi2uvGiQscchUv1EEHiDZN2WKrw6EarfeQdD4bIjVHn1pnFC+Iixt0Z
enfmzG/8+aZhOm7HLSKeH0OxT+UV5EgOx5KwukzYi8RFXFpqO1nFEOIc5kdMqfsFm4xHsewqtxvz
HmfbMT4YVdbXGrS/TwLmazeJhZ7fV3vAqdaFBW3MZp26iyqkUYQ1jV8++/lgvoyxssaMd1jfrGpx
7AzfQD7ups7bT4uoh69x23hFGhChfKPJoG9luC9lRs7cvVuUFs2dBYphKR5ibHsqvKXcBQR8vlbT
i+3qlrCjWr31nZc7RZBFXTTqr7UR1px09cIqENHCW7AI1ckMZ7d2T2cBACPO1RR/C/xq6g7jNJv9
Zc9X+0NE4/BCb1bJwjHb+ty3e/ytxcCiPEZ21z0BT/c+rT2eJunuivbFqjh1E4uM+6MRMga8FMT9
0Z4CvtI4WPfmIOY1jg5qzYfqYqLWPeOd5dnmpmhiYhZDWvwh8GbKi7ZyIAO4FLCbrBrwfU7Alfbq
EEWyrylzuO2HWgFOAJ9uOpGoqVQviycJQ/E96sIDnl1VkfXbyKVVNIZzZhmtbgmeR3JZ3egRq3Wi
3QPT+dhFjPSEvgi9BVHxrTHnkoK2xvE+kiKKDg64HoKNfdT72YioozIVrouVCq1Mz6EyTEPa09P+
6ejQAv3Le6icCz/eh89jvkI6zcMVMxlqzKQ1mKiuVHpE0A9Xs+eIBkyn61IdAq5HlXgaSuyGjfHv
VrnXN5sl9i5Ty04qVBhke/iLTIDky2kZ9qPjEGOggCmQAbdDO9U0aFT3IKfVsfjjW//OdiVxm5bG
ao+Gqq+XBl0V3LcNqoFE6XWg4la34TuwdG6YLEOwfmcgXq0JxRBryDC86IasnURJwWqIi7sN6zQy
Co097GlDtbtnvoLQSR06jiY+Hce7bXKcdmiqtOT2uu/s8/bdfKmUt7JNw3Djr1dE04nIbbx0jBe/
H1q1qBNyfXk3d4XtZD6MiPslBuAI03uB+t4Fu0O7yi5XIgFrdmxxXGNKRk9tKQs0HrLY7LTvu8rc
1l5NquZzDLYJ5j2+OgxGAO8UDfZX19UU2RfTMCxbMtD/fyz5qnDXEE1UUqvw+oLNuGJBVWhlikQh
9yIRDfzitBZuZDLgxDhj+blciiQCPJ6nwZqrLx62Q9apJEu9pKbqvu/DPfhZurG3sm8Vi06xLNRh
4jeNsY61KWqTTbmzPe6+aEVi25WeYWN42MSFZRW26dAOCL41bCwVIbpwzU6ZFz1s/W6Hoean9Gn3
kWh/j25pEk0fcyRyFg1/SiHwbHdD1c9eaARU+2hEqvMZ/ahdcTY1GCZ+FSX2W6n24voxp0M/HNpQ
xDoV5Ad3sZJETkwXTWViWXjVJoFu6svcdZjrXRRtmcSHzNBlIZHrhDMSM+G8SdOTACjPn1JfDt6H
eLLJq22GLh9o+diUMEZ7JRBa1zpZ6oielA6X4W6tCHkzmNz1ZVuXxBhbIbYx2/Zy++rk2sIp3dmH
G1m3jX3pLLl4nIzn3qP9NW3iL3lMhdXqpunQ0u27Nb1PAaws/OXjP02GJN7i4YezTuq96PLlSeT9
2BziaZQ/fLfmOB02Zb7uWkzvXd2VP8YehAfJgZu/H3QXsAXlvfO0NR7M3o3q00Xo9M63HEfzT9wq
3xh9UbNmq+qmz2EnKMwbs0HcWqOyYSQZlAu8NukfOOe893TQ5gdSVTOkbuHrZ0TS4nNHZ4KDLC7V
nOBuK+QtxFL6ScUybh8GHZUavb/B+mBwwunHZMFsIVoPfghAjlZKMhq9c5xdUumd1PxR4IJO+WlZ
rdtGnncaVZb5fcfxuaT7Ym/XNEeYvkXIHIokr2Y7uFW+8QJaM21zr2xNvMslu/eOEgFow43zLgo3
NqsJJ6iHMerkeD3noaNoMGGjkxVhQ5kSjHbkXKyjByrLh7DiZ4vd6Z88ofNmRahZpwPl1Cd7LymW
1ivZVuJ7lD0K0CT+BYegTV27zWmEO6bt7+szaeAYd46+YdtzO9IPwvskiET/Mxet56WdKkdS4c3t
H6SK5z2lX17Nx9jrgL44qrLvJ0IQK8Wflg2F8H9iO4hKmk+Mj6xMxitrIsguFAT4vB22pGavYzxp
q0J96TER+CPypfSS1l69NuUj0c/bKsVjYcupohU8TV+6Oqdau+FagmEcvk93AXjSbxMnz3sqzfYd
zN7euRvRwuNIipc29hvnDrGSnT19yqn8WSfp6vWutey5vc6DxZhkZHkFR4YR6f9JcYYen3nDh3ae
ieXdqIor1DyzqFIktuXXrqY2yxDlREIrprqmTTTU5Z3DNOx6mJZtOhT5TItfIeXj+WqHoGJqrOC+
tusaO2JTECv0qEG/WjWN6UM3sxWnWiq+2Ki3wp+La+kHT6/bfD1EAUeOZubGTsPNV1+og4deOiNC
PgWgb8vLykMefz7mYGIOA152KV5S1O3A0Di4SZrQPEu12S+6biI72ZxaXDP03v8Iwp3CM6BngKuS
FvCntQm3MGmslh6+X4TjZTsL/uV22kZCWi9s/HSsI/8nfQ+fbgcqgnOzuGXmqvNm0izA8dY3aieU
xTs2tS2taR86N3pqrY+N8EbnIDDHqdK9aqJzHTmnGR+W1H8zWHL9Q727+qtCyfXCDeHS8j+cnddS
HNm2Rb8oI9Kb13RloCgKEAJeMkAmvff59Xek+uGKgqBC5/SJbhlg13ZrLzPnXAQbWeEZsEN0R62H
ttuM6KfvSfiIo11yhO7xlorMDZVAEJ3SXARlM0ud8ixqRfwISjV66cnNPiPnKUUb6tT5Y53E2q9m
KaPJxukRyflTm3ur6Hp+mCyzHhtPGyzpB8DxisaiQYIIwNqENd2JaTZ+L5aw0fZyVASN24EG4SBD
7PzNfZxqsoc1deJ4yGZcPJA3tafTg6/y2iZWr1rUJig3TYX6K1ByMgFSaQZu1Iz66BvxApow7jVR
IGIohTY8hFqSM2cqA4IzcV5nv+xpG+nk7N2+kEqRWjKEzF9pNXanqlhwaoWgDTRnJl2teFqh0WO9
or+leLUEWUPH3qXWngV5oiJEp1W58xMC2DsjFaTKsTRBmHdxE8kPwGFRBhBpG/0gGyUaLmUnkZ0J
Vz/ADoOgOmaFUmUY97G4FxrKY7zSdPywF6kyTmKrD6E/Cl3+YlR4R05ckKy2MyHUeM/krHro6kn7
CeeC/EyR9qVhN10B+eJJRclQOijzLC/XaUOzCFtJA7JNQ6gZR7C6VeqavMMLpXazxigJWg+9bkAd
wg9p4JJtgqw2kisZ80Hmma6ykkdTpPghoc0Z6R5tFGKvBJekks6TSStXnb448tyDHpbSJX2E16Xn
do6eBe1q6SHh6oW80F4unqhx9Lw0v1pEdFWXio+018c8SNGwtPS9nprCREJ/nO4jlvKxWhZIxlNi
xaUjpNg+Z4jkCMnhoqwrn5RQeNtGqz5HNurSoyBG/Xf4Hly/og8AoMx5NbVupJqt6oRCBRRDDUx5
1ybcv1dwAhhI1SgodMkKxjbFzeJyFnJT2VJMigFxE8CR6Ca2BLGxXnf0BsolZZN16L7xGhiBp04E
EbaazpZfDJ2QXGvzGOi2OYlTbIcDykROVpBQ3Zqzrv2qtDr6XmBSIhbB6HelhEvkmmCg1Lslzfrr
WRXL+BrvTL8eK9EoNtpQDLGjaTmgGjwHsjWSNEiNmw+yQAJmCTk8kaaVz8PcM5FaicNTTtD1nabx
NRQfoUTgYDGr4FtqhtUMm3IxDIfEP2UASr3NVVXhpvg5OfXUyaq56aHPKs2N1I/lDyETtPhqknVt
C/u6/6EPmeaJctTXN6TuqXl1kCLpRRnV+m9ryOOfM7XVXxnZ10e10oFOBBWKPo6ShnhvXY1r7sZD
pR474B4gxKjBoqM0zBMlh0FNnVlGhhzRzbF5NZISI9hHZMt5STqDPrxp3LIVo8HR78yqUO0iatVH
C+jRa5RJ06NYG2Zv53IxvRaIREtuEg3CCX9iAaFS8+ENM/+m0s/uMZ1K0bKx1VICBwrcCcgxlS6F
2RxWMZJHerEQuy1tZ8cIwJBqQEGeNFdlNKYt9ZP6qkmdSpNhoz+pAgGq3ZpD+0MWQ3o4xgRBlRtQ
1tzlTBCXLuiVqxiXVHeyeGhLMCvoViP2qSBMO1SALLj6ebXhLYzeDHXU6OaazPRLFuo61l1V0IzY
DVhAyQGWa3BXA86BE8tKDGwZzTDq5xWALXu1yZBW2GDVbmgrdV2YpDupyKXVIwJT2c90GpoSFP6S
HYsMz9Obh7CirEV5N3etZFAnf0ooa9eTntfObKQqMwtgiXpLwANDbdycXqpUTF8JCOBxx7mwPMjS
LMJaEerxQQ3n5E6eB4mkkTRSheP5KCsHvAaV6czsyuPQBfVNrsrKt6Yg0j+RdlJUpwZ59TLDrHsO
yzm/b/UUFxsEeAImLA6Ux0ibSxj4c6zcCJS5o21ZhPVrNJQrApEYJLVHZNy6TU/XZ8Eeeov3Qpj7
hHISxcQHXQfUkkTIXNpjXXS/BggXLzohaIi/oXA/FZwEvAlqXJZX6mPcOXW7hN+kTgJMVFHRWbtq
RJQrtHJkneMc+Wm772XpNCnjdMppTlaRulSTVxB1BCH0O/45gSzO7ahdT3HbqnG5Xaq0eCopCHOg
rWyKHYHEgGhTO4gsuiWShkPnM40OUVcVhtOocsM7PPJNfh2pfUR7j4jkeCYKc7ZV8wDgUBtO3Sls
AyAWyQq0t1V1jGbwaL3wRGyeHRWNVDcrnwjHqunCW+g0iOcGUqHuZKkjB9ysECUunKYhEJmWPf0v
Sao9klSsnsVwlDXPEDPyskMTSzdgJgvdgVdC4op4TacqnUjG7GBnAW/gehWnuadFjCvUChsedZSS
Xa4ALI8QxN6TECnV5CrRLG5HgfI7NjycXs1KCx40vBjWSRf6N0lZqPKj4BnTZkbSZgJ1YYwepSDW
gj2SrOOxqFGM8bkKGDagebyVpUbTPSqwQx3iuSsN+aa80nkq5rK5FlRsi210YZe6XabS+FPQ5+AI
32K4G2SzexvUTm22EpohV0VGKR7PrQwoS6raK3m8EfNnNOG2VGDYk4uNy4041iB7JlWorphqC7TB
kOlsOUO5+hVzfhgBDXe/FXP9d6VGme4JzVC8ruaBKI2aB1reeBI7I5hyZA2plz7X5ijBd4iUsOCF
EkzSM+QobrIGcgHwGD24WYyMjn4LiTiwCNFSDq4VlGGFS6TG+0UryGBXATh1EhigP/xamNOb1Cp5
PPM6H2WOT6PsU42aE5o3YpkRQ+npndhNyY+xXIyXCDw4gMxIEb+3S01QpGWo7qhTBNomlEU4hmEv
Brjl+qB85xQm10Dxf0wBXdYdpajw9owY/9xYTBlFyCITt4lcgWeaFoqcGOykjrzExGW3B4FI1E4o
1wE2smhMDignMj2U7ujNpBeC8loAhsNaKTzDSTGI26ituRIk/q3bVq6U24oMdOEGozI+1zKvJodP
Hd/kgnZDdpIm+tXQgv2yC6uMH8eZchk5qVE7wMEeOeGAKyOvB9jXoA1V0Zo6N1KqGHojiXs2rgGr
kU7CQ0p7UoBsKwCx1Og4tBnqIcbgBsVzA4n0aVTa8qYQ40nZJlkl+oUwdeoG41qnjtGVXaSCmiAl
SDsg8gnZsE8L6p/SWkkEU2faBozSYTtZWk69IY/1Fgskk+ylUQpEB7TyKW8PSsp9YhOCBhxTp+kU
PgbzkI4xHc1ahfT4AVIZ2YNiSnWD3jIN+FzSEmQreDeizhsqI1N8OgWR0k56pXkqE3n8NRa8QShy
UXF2k26u7w1LErJrgL7xVYK1yB1jXKMqasx8COAycWgb+F5P6JAKV7AWKWMby5i8qpE6/qLGx6hN
2qaWS94qM4+NmpMQpsPhQjyA/i1V18LUmu/w4CrtKqJt9zdAB12HwzVUPZCZWAAzMkFlSZ2mAoG1
DUmptdfQadvDANC8d0zSXcuWDolVHB2ptU7yAwiL5Q3HawAPPxlq0D52YQoVxGuQ4KLjNaX8V1S+
x6cpVKZ+Q03eLF2LqBiMRS+gDkl8TXI7NBbh2UISDdkuU7duItpjR6DBIhPnuizvW8r4AKvEWHwT
gEcU7hKnWuABDrGARhGa5q7aghGi0r1eALWfESuUC3OoHZM3RcfDNkCaUemzHrqyNk9Lr9CXHolp
pglDud6AtB0Py9AupN9oJJ+5FEb6uxDQdE99SEprcppm+hgjj6C4fVk2qP6AAsTJTPOZXHGrYXIa
KSXoNwGGSEDGuq4DlyJEKSUGgWND/RYZx7RajGBbk1uOESnCwXVKUaZkSAmu0H1kxyq0mZBSM30y
9ylvkyJTmlOBkaMZ1yyEy0UzyBStaNZ6j/M4Dl6EguoeMRmJDItYCALBccvxHScRVYU6yefATmfM
O3VEEj47VMEJpgGcGGC7lkR61VI5hT9cIKOJ2uqQTm6uDOrPaCmwgUJMNxpbUHJytFYCBtjuMdZ3
TVZn3wAmKpVHVD89DmGURzsBx5vaRlwpJ5o4o7A1SRUnstOLTqJqKEmHEefmtU4G8x65YAvwkd6H
gZdZC5TORZG7m8aM5ZeolA3NTZJJ3C1aWFbHxiqb0zgXmgh2wwTBXq6ufR4oaeOoYg8qDI9cgHld
6O33IsqIcxNkQTHygDgDl8y4esIcUEOCYwYkVykyQQD8JvS3mKllcJQkBeNYJSgajfWfd0DtrMEu
xbI7YBqpE4MjCp5gYmTbGWXVyQXwQHkQmE/9PMOPa90awFu9p2+K+DucClPZiAI5Poc0gcRTIup0
kMS4CKYnjQrhJ8Lj3c88lNsRhzoNH9HYHU5z1Ay8MJUevtbdPP8ODWB2ftpY6ZvFI914OheLSkSd
mDUSNIkBLnTG5XQ48RS71Ujg3sBiwPEj9E5/kKMvXsvKiEdbQhr+kSouOZqx7eZDWY7WK31yQfNQ
MdZqqgBLAmRZEcyfWZIvbzGxFbOSMjBtfW4MqpPEidat5TxtcMR4bYuOtiuNe6QFur1Kpo6qZ7xy
OtrBAixalEsO+EQU2fyQst2+HWe5s0VDHjXugSpEoIySsPHMygJ2zdtCSyUzVJfQoSBb39B5TJxd
Q9TFay0saDYQS2NWbvAf0+91iVXGiQN61MsVph/AY/4DuGlyC6+1A2cY0+PdAxEe3HbYp8jBzZcI
0+Kyv5fBin+rqN08aDp1BJXX8TovM+UuyRS1ONXJ2CO1Y8XDvJXNYbpvo7ZFBnVpFGSAqqwLNnOp
JHd9pbRknsYZ0sos0nzbxndBNHWRzdT0iJIE3YvVknBxamu9ceWOW+OFXTxhH62xKXaFOsk9dNxR
NS1yqxr2QVM6/jqCzvOjipdKcNBaK1E0SKQ5eTNLgBMbJDKG4DAQ4wDoMoLhbgI390slNGCrpVXM
pQjJtQdqBJxsBgEDvKETs7exmYKHAE//J6JQa5p1nkYVQ4AP6EHFUZ7hg4D0yKEHPdfxxEPedJK1
qbMxpcoKQyjfTuA774hVKhobJ3ILfF6DHDRKSy05bQYT0U5lOctAmJAkcYMAmgx+pGHckpvG29Rg
BVwlDfA7N6bFJE3qpZ7nCXCN8ijPdfw2mSB7nSwz8HJh/zW1U4tmcFskKjgjPH+cXMquUeqXSq7f
C7kMkKdHNOS2FaRucWoz6Ecb+htopsoQy4fUiOcXs9ele52CluhJwSIKbkTfeiLmyQxjJ21yXNNM
UIqTZHbmHd0by2dRaDUAS2UZyg72kPQh3eGKayhpQgGvuVFe0ZMH8AkcN981EK8GT0L3vXP4POJD
AOd5vyxjCUaEBOrPNo3DZ5lsGojaespjKrEcMVtWcmEGKTisuEsAboADgMB/D4o5Ul0QSQtleMOs
NiDs+U4FbF3Ju0f1DecYSL7dK+ikeWHTGTddogkTpjqTNHJ/SfLUVGn8YAWpdUvZkIzLGASLsCa4
ptI2dQFqyxSruPszlu0Vp4FQQwZlaXclZAcbYlXwpkekKvzWqhPVncFCWOC8unmvLnqO1oW4vjCJ
WGexpw4RadkMRIfiSblpHNe4U8Oo9MuuLduwcYJ+ILeHfpN83Q6L+i1MsWI2ApcxHYgIS3yzqXBn
EG9ufo8Q/q7jOu9kd2hE6uWxCauAleZAOlpXh5k9LLPwBAGRPZ5mJNHNeJEelMlAqqUGdymTGsNF
s8e0lCHepIV16tJg0WyC9QinIZAkLoQoC9/GWFm+BfHQSwDC1zwzYnD9q5q0Su0sI3kYZ6EDRbDq
Cs4U3MgZ3eZzFQrAZwmr7VkxpAN0sebGtEIAx4aU49mHqtHRLMqqxglLT3lebmdKvcuUjoEPUFQN
t5nUWiehiFDRsCwq9lfKMFLNoBzeugFmv4ViwVu/kxPVEuy2o5dyVzQCsWhH2d0jWC0SaIhJWZ7k
WQIWAGashUQTiNS74Mj1Xj1Fc+U24iSpjrlAgXYmse9fB2UURm/sGynxrchKuVORpeNpAUBdgM+F
YeJKpATjn1NIYsbrF0EanLyEAI9jNqdALqxajvfoj1n5YRxi81aL06x2lWHJoGmVYOyOUH4oavfw
FFiMWsl/Smkhtf4cLcHkzhMpKz+McIxdiVVs3AUjjm+RUKViYbNKkMgKycFdXBv4EjWtLwSAngNO
yMxd/ZUVEw3VY3gfd2U3o/CytgE40BChewIzq1KELFv9UGvUnR1lmSugxWaVoMWoBhLIWyyXLVBI
uZECCcjLRCYVJN4ILNvN4A/9LINq/lZmUnJUQaWLK2CQ3DHZWINAtKx+m8FA8Edel1wh2UM8rkSj
YNMZmfiCxzd2DiFKgQs6NOZRqpRa2gSqubyEwigeoJgO4hVkMuXnqEnKmpzJgGfSSyjckRiOFuqj
YnGEXKBIYPiVPqLMToMDBxAQN8qYEvEU0fQgdUpVZMMGUdQe+rahrFz3OuXdVGyt3SyE3bgZ2e/7
hRd82qpkM3YJ2ZNTpwzkkNA4668BRPBKlqBPbvAOeC4ysS0He2lJYmzMuG5IYMmwCe7JSWa4IOUg
g5cqUvOk5yVgWJ6b8FhnIIntgVX+DkJ9OK6BHlAcMYMPJghlewtPMviRVmSQnUGZiDDUycyAidBS
5dmKZi5zWEWzAT4rI12RJwjreqjhqT8ykm0ow8pV9BCpRUfkK1r1MzpDekaSrch+hFLdgIIIUlJK
sLmzCkx6UT1IJQgAjCz4C1VD89iOW5qSu9zi+cWa9WXAj1fAgoykajVQOLiN4KTV7E6N4TI4VKH0
N81sjBNvUKv4ZRBS5+boNp7YhQ0uflMplbNa59mXE5I7XjJ1pLE1cwEYGZn5ccWgzm401dMBz6Vo
9W1IRXv2IlUya6TlauHQDrya27QslZ1JTkS2TQTmCeHLqZKOLWTAn00gLkcdtmhnjwAr+m23kH+7
hXsWoG0qGCVrE6la6dHFqzOul07PqkfiAuFRsEiMUgaqRPD5eoKX242V9JwViyriAxIe/bDCZBBs
wi8wioEEaWpT1aDGvxt0DbUouViFhpFQSI2Bsw1JwgMAiudvoEsH+m1YUJd8pYLLY5f9TC/ar/nO
q5bA3+IGNA9A+hO5BhGRM7KQZ+TuTJo1qwb4Q0FYlV+EvgzsPq37jZGO060gZIi9CkHI1nW9m6W9
tPl6+HPC9zo8vVqh45vI2FIFe8+1hsPadMBWchvqFeFQBpS534qgBBXYndWRGoVlL5oaXjVTBiz4
68HPu4rRYI7RZVGk6qjoq37K+9HpE6ZrlO4KOw14cr1GCrhIOW0BvZSoIgbWRBYthJlN/TwmooIj
6qUFaBOcGBLetd49XfhE59zz8090JrEC4Dmom5ztCEsVO0wJ001CS3ZwlR5rXGEMD7XwBjaal3Wj
hr6XOW+KggyAPIZAw2dSDuBJrAsrdS4B8Odj0cRwVb2VlA/KYvWEhe5VQuIiD0m3wp0LAXZkZCPT
ttRL9+tVONeGWEdbFT6MVd0UTMyZTEo1qgVt3kGCAAc239TYUIDHQZfCLZy06Y1Gv/IFEZ3PjiGS
e5KurWdQ0s6kLwBItmXaUoeHDijf6sBMcHMlsLidOO1Az1mbqoC7XSr6v7V/WFsc6iCN9fUEMr50
dgLNEgYi+BfKfQjhQbki/RtX33KVt2BHJojS9tdL+3Gi78c7O1+zLkBMqSqIh4U4EtGO82Fm3Cvw
GApY8bpza7Ou7ywtC/2vR/54shkZ8RkNUWODflTrJ/tLurGdtVKKVU42HZLEfQi2lYe3Kv9Rq+XP
etIkkGMDI4MkzvtRGDpWrJobrYxSt9dW6JuZS3uK8uO9Ad76wrn5eC9Q38Z8UD2mIMhuvh/OVK3A
ygVOatPxmnWkhh0yjt8h10jbr5fv451Q0dkw6EZOuQd933V5/1o+qFxNM8W8DUEt1zs8GLhY0Idj
B4AnrOSGdO6FtuufjqggxAQDHmrCuXqhRIRd5z13voqE8Ucwk+iyumTNJDZReotao3lBZ+SzE0Lr
BBMihIn807m6+EhHCJXKLda46YlXrKVqK7cy2qH4H44iLYjQhJdUlV07W8sYMDkeBWu51EYN1rmz
wBxN9YVRPls/5MolwFN0QQET/37HRgOcbhoxSgdCQIdaaC3bJJIbbyLHSgWfXNjXR+Szw2iJFugB
3DKs2dkN08tGC2dzPSLSYJ3GAmEQZwpDQ/D6DKfmgiU5Fylab5qlGCKrqKIacd6mpLT6DB8Y5nEj
hflrTEEPfGgKdGWprs22WFsSC93w+PUUPzFfPAyIkEnYShq/ye/XdAnMRdEAidpoCsDolIxg087k
W5U88essMMlCKOpGVQA8XpjuJ7uJCCzVZnoZYFzUM0dlkOMyMmtuehv05rMM8TrhLZaGLc3Kej+E
H+19PdVPbsPqkNGaRZF4ks5NSztaHRi7jFoW8FBXQ9nS7wXlUlfyT3bRkFF00yVUipB+PpsWcjVh
Uqx3LpBTaQL1nrbJRmlbSfSlQgSNHCfifJTA/0YXDNqnI/MQQGGjWSB66e+3MgD3P3U5PRISsyeO
hgwTuEHL3SBJ0kpv2HbAriNUzuDCwJ9cE8YT8S4Quwbftn6wvyxpA+XdgGHKwqbVtG8LcfBQghVO
FhmUCxbtkzki/6fQwISrsrYLfz9UnYnyMmo57Hy4f67QAC2btAbibUwB6VQBU35KJeuSXvEnE7RW
bXj6B2lkUMSzPYUwjQbzwCWJJQR0xAY4EtSWYBOKsBT++ZBaYD4sumzQ9gYRzPcTTCCdk09iggGC
QK7VgWMaa+2S3tvHq7B2XBBpsqqh+KafSwKKg0kXj5o+MAICAsd0TMHzRclwwRX7ZJRVG49/sJ5I
6J+Zzx6+Sl5oFsVoA4xoJRUaaJ1I/+drjRfNlZPRUJRF1M/er9gkRsOE+w7IAtBIfmwQ1yndshG6
S/frk+lgmCXU7EUeOU7C+4GoKKlhQf7UXkaUSeNcbhwAixcUhz9axT8tRdHLokU87s/ZbGQclnEq
SHIy3XSP8YxnL27Bf1QTrH8PhnU1P//rkUOMl2aNQNS1tbXKmd2IgXWTP8BjVpSKkC0yK7+ap8n9
epRPJmaY2EVV5HHTifPer96IfmvYpDWhuFVTMswi45pmMq1vGn3kVFN4qTnP5+MRAtDIFP/uXBV/
kMXeMMjrAEEQWup/tBOluhqEMG0SMSlP/dQoP76e4icHhCnSxoxXBs3/D6E3+viwVljIOSpimLsl
1YWyW/79vKPJQ2JMU1ara53Jb1utDscd0oHdZ2Jwa04QntoknS90r/zoF5CK0nhKDN5KKPFndzfQ
I+SmVvlMhdZ2ILVRZYE1M94D2bc21mjCwU3DiRJe2+Wbr5fxk53D3UIvUKNXoUQu5f1JGWIxrmsa
ltilroZPUIC0J6h5autnJbIdtp4CKfK/HvLjs0JjCpZyreTwep4/2tEoF9ZIF207UIplo4HKeskE
KpLXgkx4fhvA4JXsso7I53498CdHxkTW0+QCmty/c61Z+l7iwKI3aA+oVd0kmprbbVWN/+zHMj0L
3UsZwhWS32fvV1lNcPlNgF9WZhYbeI0BIm9CYXAVsizXLhzQz44OTzPZwHVFAc29379eoSUWOFXi
UnOKN2h7ga3LYgFV+sBIDugRzgeNpN1Gwbl++PflNFhGuo2YHB9tPVp/eSJGTO461DXQ/4CZbiU0
n7wSTcULMepnB9SQiYnxITVC1TOfGc2nSkFxHmSynhp2C2DhRZlQ9QR/W2/hibTb/2FWhNII3RL2
YKrfz2pBTqWEIsjpVMsqdmG5VzowL0SyLpzGTydGlL86H/zbPIv1UaYCFopCAwouARwCOgNTMGlL
a8q2aa6J7d0C8+dSJuyTQdcmKcQ9LCZP+NnDsMjAlKsFns1MxzZqVFC4ZnDwJbo2YZ67Xy/lR0+O
w0GEqhGn8iooZ7YlH1NYtsjqQInqIBc58TLV2RPcL6OeYIjPo3wpqvvTF+V9PnhtmUJkZbKueA9n
uzflVhTqlCZsi2uXe/HQiYdxQkHMirtiG5iUjqS4bjcRyEh6AAqUp+xwNigI5mjkXTi6n9gbC+ET
TLqiY9vP3ctoBJlJd6gSbE0TejTSBcIXohT/9Sp/Pue/hlm34a97mOhdNogB3W+CZZl0u+lXcS1a
RaqakytWd9TySNiJI/U1M0OxtsooRSNcbtKVJxEv9Kn67Hyx4/81VsAynN3WEjG5wFCZcgh23FFB
q/5SmjoFEiaG+6ElRvt68p8tMclv3hJezrWp2/u5q/pCbwpkGW1DU2p012AQGXM+XpjVZwfZoJG4
hDi+wl6us/5rhUEGq9nUEycgoVc/B0lIHbGWw1cab19yBT6dEDHXqlAOtlc8W0DUkQEISDgcDU3E
3aABEUihJrrgcHw6CqQSDA+5D+z3+wnBawoqmbaptAkOY9NHpkjtXSItGNBf789nK0f7Hp5WEu8k
H87c+Abn3oTUykBCJ/oCyHTXKAfjVMEYvv9fhkL42Voda3qAv59T3k5tZwlsUjV11dEMuogKpwmM
FzTRmHz7Hwaj2xUpOFxs6TwKR84mQh0ah3egAOP3fUfjSxDi7tBluf/1UJ/tFS4aDyByzLzwZ/MC
w6TqbU7qRlG0/ISUhXmjm4N5wVatP+XccCKSbKzpIV6Icy3mIhv0OV44d0ULbtLuwYruMI7jY0SG
yq962D5fT+uzk0GyD4giaCVqWGfPn9JBGs91SmfoaRVOskCPaxKahOHXRxc26+PcyJaoHAoePjIZ
53MbVcnKWjDVK5u62URBfSrNZg9UTt+KTTxcmNgno5noLtM+gZ4vK9zs/Tkce0Wg2zjldW0U9H2Y
W8IDrZ2g7kj9cotEX3DB3/x4PsisSzTOwY+QYbqe3eVY1AHsCyWkdmrsz5W0zOTc5PHu6+36dBS6
HHKNSWVQ83w/K0EY9GlBnQlEGwqs6hA2N0A4L/VU+mTtVl+IQgvBAUnn9e//MrSk62FHmeDqi2Ee
biUpWCETsH73aj7q3+U6yH7/87Q4giSZZNTqqfCcTUvRsyYOI0ICFMZw1nP5Z1wY/9ijmsQC8YCK
WcKg83icu5SygNhEsQyEd6WCim6LdgzZZbVwgGJAUBPZswu3+eNuYdc12m8SU+JinhcE66GCgTNY
4Pmyur82liQ4iP2ojP9s3aFUiAadyw2su2yeWXczB+8DACRFGaMrvTzNfy0r1KzRk0ttsD5MSFck
InBDJESW6V5+dqlQ+m2EXoSIKNVz/JyXQuWlXfTP+XlGITTFnVibJTCh98cPIChobwO54QYabm2n
hYkUzjiPqXIY+grYXtJagOjgyXP5UbqsL9bJPpvnajaIyLEgVBzff4KMSGcl/IJeajKwMnGjRNdq
rOX/+v7znKw9tniYeZkxje+HEZGH79U1jQctzHQtZfxVADLefn23Vl/73ZNCxnNtF7LWwq31/+8H
aeKibbpWf+nhCFelcNLjbS4afinJNh1vcHAgfdGv4cKZ/JBdWEeFbERaV10Fg872ECwhar2T/jL1
eysyr/PBk8vAyfTEXZanryd4PhS5Y5HqA01yyLjCgD4zHjG6EgvQUFjB+hTeoHYSOP2YD1cCeuue
qMNTI7MXeV8Pen5C/gxKjZ+apoyLcZ7aS1Ad0sZyimz0O9IT/IDMW8zZdL8e5fx1/m8UE59XUdbG
emf3jSJ0iBwwU4ugOY2ASoQ1FYuKkgOv/BJg4pPB1mYh8NCoeNMi48zqN2VJmzJtRSNGAWONlXnH
g8aLOXXBPx585vVuqLODr+lBYCw1Q8FNHCEx5MEGcZV/ddnWUcj80BuDvBqW5Mwu9r0UgbxHnREj
o21GqsYU2xbD/3qPPp4EqrOwILBTZJvIj7y/XzAOlkTTIScGcVURxbYRCovZv1peKj/vRjm7xQQk
aAJMBI8IggY2ulnPYio9fz2TjweAdATSrDTnWKtNxtmuTJnQyeGClBpNi/Sf0oSeQwZBd9WVMC61
SvpzdP82SzgYDEaKgGoJ9aXzDnUjGgnqPFDFooqOigw+owBZ22ivGyGvbwDfln6n9/0W8VfZmeJE
3qGSm12wjR/2jhiZnicS6C1z5XCezTivUVjPI+PJimEA1MgsOpOeXvKmPh0EhAdrSsVGF88HQfYF
GeHwOZ3r3PKUWtH2Bb3qrM0/7d6KiFEJhCihMBD9T85sRZ9lkxXp02jTDC8CuVyZ39BNgUKqJtGF
GO9sRv8NhZdLq1Zq2LQzfH/klcCI0wLn1tZzyN8tE3T7TJAuGQnx/TgUdClusWyqwgbxSp4XF/gj
SZAi6XS1O/rHrev7tu1fHXzfdf2Dw+8PLv92Xcfe8iv3cOXv7B1fczjw273r8ndbd8/feXt+yVf7
u93R3fK3B755x5c6zo6f5m9sfiQ/fv0Sv+T7dw/+cbfjp9n8ONtb/9rf+c4LX8JHsJ31T/g1v/Fs
29k6W8bla/mJt5sjP/7KdflRL/zJzrM9j5/45B7s3e7B3nkO3+N5nuM5jrN+mcf38/PWH+Zc84sD
M+ET3a3Db7bO/tHbr1/q7Xe259w4Lr9m1ttNyeQdPp3vba8dx98d/PWD8tk2fOed88pP3fKl+5v7
7fZ+XSYWav1u93DI7XXYe4c//voM/klc/v+t/rBj54WaPGlaFdjS6eAfX3b+A5PynFdnu3fuL4z0
J9nz1Uhnxr1rm0zuOBu+e3p6O4b20faebxzRvjCOsl6br8Y58y7auq3gLzMOW/S0u7tjnx3Wmy3Z
Xh3cK8e5UO0/yyN+XMKziDyQujpBSf10cF8eOC3s09d7BMLlwpTWa/dXeAc+G/4R6kiH05V/tR5o
//DnH/57fPG5G0fO6uHl4L8cjrXNxTm8vLCX9vWGg7W72+w2m4232VzbN5ywvXO15Tg/X1//OY7X
tnOzZb+5eVwL1zldOTb309ufnKsrTt9+e8GEXzwI66v212xUkZaWCevlPrkP3BtW7NKp/uPuf3UG
zuwdUjuQGBniyn85hh7Xkut+XC88y3bH/3b2hl+ttzq0meH+9xYtT/u3u91uf4/26f7SEflTEf/q
A50/KZ2pJPl6KI+7h6Pv/N7uYtvf+OuiH3xsnHt/WM0kG8NGeDY20Fl/6x79B/dhd3dwn0ps28Z+
unrz+QFM5bixNw+3A8vnYkXudhvOnbfnnFe2d/Oa2Pt7ttp1Zds9cSBeLPubd4Ml8V1763on7ND+
sBqYr4/qnwD5q3me+VZpKUyKxEnFYB/sJ2zuYPO5nze+ffefZWZ6GNErx73y+RAedvfrT6D88UO+
+ghnjteCtOE8rkv9hHk/sAqH1a4d7t2j61ztdljr7Qu3BWONxeeV2HhejXn1fdacp2e7vgLuE5vj
v7i74xGDzbk53oW2/Z1T5LMnvBLenlv4hNXe239s2W6zO+7ufu1C+9fd+kPfHo4vsf2w2G+hvcPY
YYeOd/z21y9OIzZ/69zcY2P572l77/0faee1JDmSbddfaet3XEIL2p15ABAImVpUVr/AshS0Fg7g
67lQM+RURpZlsElra1GdwgMOl+fss9fD7ofHkr97cB/ZRSbXjdwtU/XT6fr60/Vht3naH3bfHu7Y
Kbw7tgNvs3nw3dcTG9Hu7ug/MEXdzeFwYs0+7Oh6n1792c08+Q+6m82VFtlbdlfsy1dHb7e5Zqr/
/MbnB/73uig8+Me7lxcGovftwhv5ePXi5PZ2voNVqiSLLYZd8sjfjN3tlc+Wx9R3Pf/wr03OuzAO
QNV9uGgCs3vbbDZa1ljRLG3SHVc3zH+m2trquns3LrPI/bLu9SyXzIu9yzeyOgT3667Mi+bF81/3
/MDeveZAEPBf68/u99tr/r17oNP8g3f382BDtwbrrsmMumbm7n8eF3aHAxNyHerBOgZvgnU5jd0d
Q4juZ7UOfNbj4/oa/d3LFScdf3fj8zMfv4B1d/jPhDB/Hv5Q5Pw8Y6rELM7m5FJVuHuWMQXQsYox
LkY1J01eLumozqsq/tUMoo+ViUwWwTh7zdgZjsiaJKobR6PdpVMznzD3Ha6NITK2MXkMCu4nA38M
yupFBtsO/5oh2hvY6XmctC/dv87uRj8/jolCY70ZEad8lya2SxVnYxy8qnnK3U7P8uOEy1SQYDlw
9XEH/5Trn/cw1Qsq53k0lYQs3w41XS8gcswcr+O0fRyoucbRVNsuYbaDJLEzqvavIRF/DQpUQz18
KI3hZUIYOBOMa/psDy7oUvpofaVnH4j4ik2cxVGpbjgXcVP5ilmKDblIVlpH+15gy58dyg7x2S2W
5mUWZMlSqPdY9SZflwRIyAUR+W863zRNTUZBjo4VT+S3HRK2izrgyj66KPZBK5hV5VPWVftNnOYX
JvpvRvebps5OE40yq/G8Dru4N6V9xoA4ESMcLpzBft+Kw9WJAoM1RPH2gVrcRsIyZw4NSxQHqjNJ
Qa1iAfrxQPptK0S7FZRZaEPMs3HkAL/KccRlHFVp+hdmNd21NErm/cet/G5woMBlSpC2QlJ3djhC
BxvVY4HZTZYo6XYsOC5TqKtEm0iP+pNcY7alDnV90MZ0fPr7TdsqAwIdt/p+ouB4UyqiwPFBI2d6
NSmGeAVXJe1x4DFuC8x+cbQ1zVuu5JdKNt53LfWMhMFRkRPjZEl4+wIlgeJGalNs1Wy9uUqzstrF
TndJBPO+a22EWbw62ZaJu5/LKGK5GU25LmYXt4R72TReR91+DBfzMGKsh5V+v7P09sLhcj06vp3r
JIpVTJzIfqtUTp0dLSkLF2RDyhlDEDykXpwaXsuuVrTE9HD+r2OstLsIbQzO6enzx6/z7c6+7iy2
QjgBmSmqGJTOZ02jaabGP6Np26ROTpvCdFPVcbMBQUkNat9eSgj97lF1dCoUTCGmJZzx9iXOyhLq
kYpNYSdwoVKnIv2UR1EYUP6W4jlh1TsQEZewzO/XslWlhXKcah9GzrmIIQYBjV8Nttf4TEpeJleS
n+mdE9TYnvof9+dvmyKVgjcHFtPs2G+fD//cBYw23n8YOguVDUTO5E3oJGURKOmimLuPm3s3J0Ah
o3E1dYbsKqE827GlCUsb26Aw1piwVJNabEfrDJ7tx628GyRrASFNrMoMA1L9Omd+ue45ITfoBWtQ
/IsLu9twNk9LPzdj4xsl+zYWtXWqBx83+a4fz5o878ccXwYb0JSHA0ftK3r2PbWU3i+afLzwcO+6
8Gd1JMpTTlfICc2zfSFe5ljGqTLxorkZ9ljIFR4l2+WFcfG+FdJNiCPRn7GlgtR524WYvY+p1WAe
42SdsWniccFI01y2H/fa+ezi7MKsYl4xylUbg/i3rVAwr4DiRIA8hKF8PzkjLMto2M+aNbpwIaf7
sZovRAzfNUmPEU9eq+nWYrrzUHyuWNqkddS3Jl2r+BNYGcNzql66VTC8vHHsfrURnvvNxw+6vv5f
V0xylYQnKbL5OaeJSb590HwSwyhn8Dn7IHEHT2yqrXal+pcyTmeBIZNF4207Z3sOp8XBbHLaqf2/
nksfJJr77XD7+vHD/AwTf/Q02tunmcwuxpCBVtQtOk8XxNpGucZ9zwdL5xkbFFHusXUPUI3c+dPH
bZ/nBN494Tpwf53bbZbr7Uo6lXa6JzxqE92v1pV1+Lv76nlPrhP+l3amvMSmq6Qd/S7cNrgdPVNn
dggvjIvz3fu8lbPtBZekNJfWp1kCkG0efs5e6dUX5vK7e9J5K+uc+OVZtKRV9HR9X1fN5kvmPX43
tq/PD5eA5sr62j8aFmfLLvVl+awkNNNsqAbysIVyn/FAv1k86wlb9f2FkbCO5Y+aO1tyHUDiLB80
J7wvePG7X0v38MN7eL7QzG8WjF+n7nnOpOjKzsKhfX0qjEk9cngeKEfP9k3/dfu585+wcLz0wi4s
F+d16YTuaide2xx9LnZMsGTzaXG/Pl3H7m3nv3IncGM3vbCxXHp/5zWPGt5par6+v9n7sgTyFlDp
pgvi62Qfuvl2cC907Nuo+bu1Sj1bRTIdawtcH9aHjL2Cv3QXI3bC85fG//nefDb8z5XUugQhMkZQ
5q6Fhu4YUqFatcNhzKxLz3RprJwtGraVdna5TjTbeBnCXQLColZh0JYZDnGXdIBnYcf3HXi2eKS2
pBr4wP6rA/Mb8Fm+FYDm9Z4SP/GJKs8sxLL749JTnoXT3zd8tp6IqADx1NCw9qAeuufqujloX8Jb
ssDQUOrX+bE8JDfarfF4YcRc6t6zBSbqp8Ss1hGjMWYwxGJ8jjtOeV7oWl69KTeRb3u2Z15YpN8F
W84H0NlKM6tllnfrxEAXFiQ7xX8sPAKroVvTvVWguhf38d8tAOi0qK1cTQwor3u7YneZXZTyOmSb
DQhM5ofmO5wcdM85Fh5k5bvuFtDItt3qJ2d/oZd/t67+2vZZL2PzN+foVjir+GJjPudBHIhg9rOg
26u7SzGz371SZB5oSah1QKt4diFI4Yekc1t3bguUR1YwRcE1VJ+/D2Xrp8vdx492vhCsiTPqmFSE
kdReoiV926tmn6hhnOuLJ2m9FmBbCexCaRPQt/NyYQnXzzYnmqLgBv0lpeG2hV3p26ZyWzUndQRo
GmIedKycsqRMS8svrKHnvbe2oiMs4jawmpicx1V0ZYbH1OFC2WOWcoMXuHVox7zz5FktbtK6KJ6o
MFdu/3YvEsHhWsWhHW2auY6fX04TFf5VbVeD0IYDXm+wy2dN1fviDopQfmksrkvYr3s8D8gdjsAN
9ZEGVfFn8wBIYrs4ljR7VjmWjoclWfeEJy/Wlq1Radljrow9PvyFVQsXwUEnuVhWF7d5OofPRl/2
Fb5O4zjum8JU7xD5NqAf26S23VoGZ/lxv7w7fCOFQ7KEBgGVuaMhKXrbMTpss7K3LNjiyjiCgpPy
aGY1BCUQ+1NnhhSwmMY4pQHg+fG1RRD2NeqcyPYVRFtLkNaaecl46Px8uX4kjfGB6ggHfvCSbz+S
hHdmIiv15EG+yuA/aKoLI6z4jB7DwEi2Hu3DXKtsu8k4XVg13082jZdG1QDxYCL0PzPMvwwTDPYl
MVO067W9/VeDpvapxxPyBiP0S8U7v2lpLXA2UUcSVUBi/fYho24lETvqgstxaqJwpQTdr+YUE3fk
Q98/fsnv5zUhTGJeuDlRQiufKyUjS56KCodRz8KhcNO3E9zNJrpwR313yeG1YXahUSmDro8tYH3i
X/ouIjmhpcsweqEUh+4E6N1Ni0hzGVDFIRmWamPlYb5R5VS/QmSZfzeKWbmwgr2fenwG5NBrETnq
//NI27yMIqoaZpcNYsPcRFUoPeiZTKmG02NRuIcqgcPe3+7ddR2j7hoFtkKk/u1zF0ZcaFUe4n/U
VRgTznoWFIWl7f5+K9ScrckCpKAYmLxtJRIjuak5HXHfA7OOQSXwh2qW/3b/6bLGgyhE1lZ50tnU
y2Yts3r0ul4i6vIq1zvFTyRMAQWm7n4xTGHwd59qldJS6EIGhJGjn40ZdZa7fFF7sD1LEh3SSlr2
Iai8C5eE9wuKrRpYafBQpNze1YJgxkJKb7Y7z5KS0pdlbAlz2Dk72TakjV0YAsP+qRv3odT9Wyn/
P75O/zP6Xt3+a9nv/vnf/PlrhQfnquY/++M/r5KvLe/+R//f64/9n297+0P/vBm/t/3Qfv/j6rXu
/giG8ttrn1Tl+c+8+RW09O9P4r/2r2/+sCn7pJ/vhu/tfP+9G/L+Z3N85vU7/2+/+Mf3n7/lca6/
/+PPr9VQ9utvi/hYf/77S/tv//iTCvlf3vr6+//9xevXgp97KpP++7c/jkkZfauKdz/4/bXr//Gn
8l+UzhAdpCiDsDWVsYwE8X39imT/FyUNpCbZv1F6q7i9/PlHWbV9/I8/Tfm/1sgYA3athkF2yVbL
JFu/pDt8aa171akmWTWZf/7vDnjz0v7zEv8oh+K2SuDJ8kTyGuv6z56OntNefQ4Q3OKK9LPBt9Nv
oRpgAesbe45qYYbnYidk2YGY8w4Yai050hbyl3NspQieS9bGyjOc9CSwpVrfU9pvJdeLiOwfmLMp
Pyb8fw5SYkZ7KJ1WMBVW8mgD9thMXZW3DwtlllurbOpbWbLNownZ7KUUTbut8GCBZN7XYejhjCv/
leAX8Jep4DrliVoyP2l9jr24rZeq/NOyafSbPON20xDlhVsvJP1BZOng3GQODkR+v6Rs+Is1TSF8
r7Ee9w4lU0pQZKn9og427sJVrwJaG/J5GQIzLJzvdRWaYtdH+KDjXbua7DrkxKZtm8mp5c0dRzev
VTpRbsqxqZsgaorJ2EuWPtr3qhN3CWpiCEd7PSzIXUG/KbKDbEk53TdEjS8KbdqWhbCdpxDHzM43
cwge4HdnmnCm4nMMJ/1GNETQ8ZK2pXFX2hwd8bieQ7/mbokNO9nbq8Kww9QTIE9AGBX5ZG0LDUpt
qLYkREoRWae0asAiozu1cm8KRxO276gDPHJyff7WL7JB+KCG30cFc2W1t7FAv7afU7kXvl5aTusm
YFcecC034VbW8Lynssqu8PQPAWVgsaAEauOQbjUTvfw8avjWHVpceMGHLYsSdN2sfVF6+OR3uSPm
NoDkxwc2QOFt9AVBb5DmMgYFfRbXN9ail8PjUk0VtE2nLmFtW4XT7fu6l7/IyjBv5RCTCtzyUxze
yxag7rFNW/tzrEdWhgF7JLby0s3RjiuN9rRwe2i8FB/duxHmcAtAwMSeGaISXreqVH4VtSG+jbHZ
vKALkK9g0iW7hprO4yBllBYNEZIRXzgjhoCxbC57B5tc4Bhdce8g5B58MQNDgTrbHPUhwk46yS31
gahJG+DONi8boKkGruwiyp4rpW1uW+4YphvCCd7ZePFjcxullPlQ0hS+GkUyfcWltLM9x+6WLbAD
/Nw0C4tJHzYiIPKBkH+MB6oSerY0l6/FkqInSCXtGSSnY/i5HVbfW9JFulenIGhJGheL7LXCesX4
lwOYBnzkLmmNetsiXiBgFlvWTbPyGSFsYPMGcshRIE/JkUWVNQnhCBe7MH21JUUdtnEqlUErJoGf
rqHdZuZQikAY8USdEmalV3ZnOAKOVIcv5gJz2diblZFfSRMg9qBk2n4xZyXDKbIY4cT9ss7+exn7
ddl6e+6jRAvTBngWLJrQvbHWOAtWFUrWy1AqFUwF/UqWdybUmv+HFjSTFDlXUyTnZ6cSGN1NO2S0
0GC7uVh4k6b/ny2cnRCcmroy0D0K0Bov4Rms/lLQ/Le9pJPTYVrZ77NGOJl3DBeDOKkFfE7fNWl7
4Rl+BgT+s3uQyTcw7lvrXGw2KY4iZ8eqqJYxkEwpPsn7Sp+u4qGWH5ausD8lkS4pR7lt6pInWy3b
M7u8KvUk3CBmza8UIzIa39a61AwaSsQ/TQ1FtnAQ5Xl5aZVRLnYNeFZsnY1Enk4y1oqFr+RZfckC
9O3BmidYfTi5Qaz2eRTUnpecADiYGrOxFHwHlZPcf7Od7KBX8qbCs//jIbW+0Dd9RUuUCBOGwKNv
zZq/3WklXelwcMd3W53rx9Bu0+NoLXdlXFyKdvy+Ie4LJHZx9uWE8Oa+suSlWSSwMwG0mH6RtJ4m
qucEOszHz/O+54ipkPYkpsK7fzcJYc5U9oz6xpXNHGdyuYL+Z3+eSnMniexCW29DK+tbWku4cW7j
H2tp1dmET6ys1+Wk1NzBnvYlpn8gxCYIQmp3jC+VB51FDn42xkP9PLyvRjvnCf/MLDvdnmLwlIVG
AdyzrAHMPTpSBQT71Rrv2+hgFycNM5CPO1ShuPXdGCEu4OBGi8xo1VWsp7VfrppCr9uoLlvNbVRj
eLSUMTWpaHQgl1X2EN1Aj540r5pz65uaS/kh6svlXhNjtem7qdF9vQW8sWOjT25Sqt/B5ZkY2Hpx
Fcac7EABvdT4XG9Ho5aBC7AlHlNlqJ9mR2W0GEPaQ3RLlM/h0jl/hbYJlQ5zXIpHVUzvE18xc4qm
pGKIyk2imWL2YY+3kkeVtnZKkZ3sYXDx3Y0pxi95LQDtgKcRT2ZtTwDYGsXc5EZn3xtDITqgPxaV
vBHcwOlQyKGsHaNayF/6uk5u8yzs8NrQwobsrCktB7m2Oh2ygJPca0P0nf0hmt1JxvHOjSaHCFI0
A131yccqD6IzE/U42LVqHgBbNQ/NItpqP9VGG8y11H2Do9zfGmVc7QtwrLvCivINITPCnXE6x5Xf
1aPabsfB1K40XXQje7BTy15sQdcFXlxJOqgdbAaDqVLqL2kiUbAGhbXm4EkEcLqpl6bz61Btiqui
ncfX0B6qY4NHvx83jXznaJ19q7Qq/m94kJ3sJYSbNXKc8iJ8V1NfM+QKZls1FgGBK3l4iKbcgoTW
NJ2Kr1RXTVcdnFdxjMxuxOtdwT7R9NKuz4ZtB7DSwOEQUzFfSyvxAGAvir0usbPPzuIcUtY79Ihc
d2O71e44GDoPAoSktlWQ0eRUVgGnBiyYcgN5lkwlPEmt0/QeZMfohDCsFAdephp0jYUTDS79h6Ei
CuLiNjhFLkyM8lEwazZSk5lTUGKCpJ8GJ6MiV1Vjyzj1kci3C2iM51pdxtp1hqFb/dMHEmuz2ca3
HB4sr+nSxg7M1KxTl6tkezX047LpJCkFAUDEcK/WwD/u4WTIdTCFszMcC7ryhrrVZi9CQPW7EjjC
/JgxdrSt4NeZkRsrRcZZJW/wRX/s9STfDBTPHaHImgQEazHvjA4ys+wmamUH0Vw51CHmiQi6Xrby
QwMHMt0azShy1a0SYmA38IS69OsoUwm4Caewl3az4eTiAWlm+tpVklMd0URZe1zhyTlNTpWDpyoc
49HMyjY59Vq5Gu4gi8EWxWxT4nJ9Wve+PnRO6I/s6ludO9nk9Wmf43ektJa0L1vZHPyK8+WnMnNa
PUhAG/laqPXBWqL2EOswq41Zh+FIgL9/VXM9DnRpEDt8g9rbCY8Cjs96/UNVhL5L5UINklSyd2nb
Dq92I4uNEa300WkCs4x0JndaH9jQICAdheMOxY701IWpqrqloCrZTaMh/lZh3HUfUqIieQQ0l0+t
pol8Zfgsr2ROVWQIIbRdSJrGgVqWJWLqKmYwdmH/Ymqx/Yq/vYIVzTRoW8ns+1ug3XwOgKxwlNuG
IBvEOunV6mJN2ZZdgrNtJDmZX+rhlPu1OkXSxsRaX8CpNYZxmy15d9KX+VNV1vFr0RYwZcp0+Zom
ZmhvRVE41Ya7dzMD/EI9t50kFXYdBIjkaU5aInugq9utUYQ4sELp0ZMNqIXih+gb289qTQAB5h5v
bmWnzo2jPJSTehNbcNk3CtADkjNG2y8nQ09k+EZSNMtegcKq2UngbWTXBAF2xw1TNFcAQvLhGeiE
CEu/kUE2YpyV1Lovl2A4ERGqUkCpjDx5yaROj3zu0kfWIl5lmNz1557bkjcUOktHaYrYDPoxnaWj
llqlvsNouMbAvkjHbdkoYgv+SGm2FrTZb2C60NBZqdoeigbmpDfM0kIQ0wHJPMqddB/LVhEFslMm
T0tYGE/lMBmbOS3rgwN5NfKxuIv8xu7nZ5sw+XJSukS+kiDoDY9NK2eqh2N1eQsiON4OeCB8EYNi
o7RxaqAkZrbU2gb3IVt7gpSKKGaK6iPGh621g4BiK/smVGBpZ9W8ODiIARcRD9z90uWQy0lSBXBf
VP3W6vWueOnhLDUBEKohucOfoNjIxSAfBu6AeOMNsVJCrTEa/VZwfjzB2BrvuIEt+k5pYJ/s8M6P
4fip0bWil+Z9WQ+q7i1mPWO8r4QUKblJL7HZNfMEKcxsea/Xlj7Mq6vhPNlgBnEc2k2imdXnldbE
RcsU09FqRyCaHfjLK8w+tWi9hrd7Mg/VA8x6AKql6JP8GBmDMfq2XDm36CVVZzOpMJwP81TAeCHh
Aw9U6aOh8HDFpqjNDSUnXXVmZh6kXU7uHDuGJTtKxoLrcUr84n50mC27MaOmdcfe0O4MAi/FNVS3
bpvIkfEJDhoR45Sggwhwi+53i1CKT0BTlpeFBcAKIj0pgw4oZ+qz2pKpyU3yWfh/dDHIqVjBTLYd
bvslGa0TuuFJ8fRxjpQg6yaCqdXsaPd6v5T07CS2+HjHr3C4WtkNwbs8aFkncyUItY2ZquFmGWyE
shjf5VurSPE0UEDYKwO5JJMrP1YAHeRFpdrGy5JMLtwabd/Ko6KcMscU/UpBD8t7vdItLC3Qcz0U
Mban287hvbud3DrWtaHN0b3EJaUMIATpT0sc37NMK6kfy+PQ7JpwGtIXLCIdcV1IeepZXdlcNzXo
3VMSdTJhohZw0pEye4Owh5kSJOhLjU+9yO3MZkpNPmGZVPLCOZ0OaMpyr4IF500ZdkZ/SVOeM+9G
WxDT6USWb0otgWGtZJNOVTFByS+S1CibQiyySaCqlne6kQ/ZqQhFauwSW5NgAbepIjh5Rg7cPclp
ZkI2itHBvAqBh8IFyRVdpM+iVyAoT23u4HKkkHWDnAE5FCrPWm4BZSDap6HMr2jHBadKB2cn1476
ajuSoc1Ya9tM2UVdmRj7aBmy8tBBIvPxz+/jjbayze/xbBhGnwhfBu1xKcByAzQLkEcunKDq+RHz
7258IHviKUmSAphrWr8kNuOLSNs1shFfx3gsbkPhxEHUg1INFTMKImZ/QZG/DBxsmabdhE5wk9sG
GPUqMu1TpgDM+dFIsMHUsSOO1iTGtoMqWLLXZiQMrLArxruxEE22CUc1c3aDYfXXsJvkz0Uz1RkL
yVBvpGWcj0VXT7pr9w78IiKs0xwIE4n0iyB+EruY9KjURmPFeCJw33LqTfTxJM99pV45mU51xzQ4
+ZeUzZWDgeRE+xKxLEjeTJjHaRTmbRouxe00W5X9KjKYLs+ODIhA7RYnZUszrc9hFLZBrNXLJq+E
4DAhyZ+lSbdtj+hwd4cZdgkYrujMo1ooNkEHO602jiMKyWvS2FYDO5Q0LwaUM+1hmRdDUGGbWUIL
k8IvhZpxGAQKLn3mGjUsnp7Us/QA893GU3aB7w1WKp5f+zTM5m+qBaL3i9JCZwgGq5AGX86Ttngw
IJzvxr6pgR22TsxZizCuDwZQKXxifc5G1SrYZd04xd6kdtrjMBfcE4pang8zQcK9hOiscO0V7Xti
xxih/kLCcS29aX6UpKxcm8gmmPtsP2fZccDvs5xLTd+UELI6f8avZk/CLQusKo52qZOGNxMI2Me6
C3qO8h2RITdBmipcedL64mZBdIM8NXNmuEksyIuvLVHIdSNbrDuhpo3mCmhL13aTlhtuGcb1IM/c
ofRi+EHRQf7ElLO3Vp3Zx86p1UCyO+mHEjGzPJbmeS9kJxQHI4wb+UiJvsapcS6jr6ZeD9tmgRz4
NGiZNrlpZYeqR/aqVNYzKj7qSwK+clZSY3yuEXtzC3NS283gGG1aQ+pSbAe71m/7LDt1wJjtDZ4w
peJBCVC3YF3DBfbYMkf7XIpRMitdIW8LAfjXE/mIyZhkCkvdt2kTlSc7NyvNNRi0L0lrlbk35FMt
Nv0yVOUpGxZxrGJVm/csi/GeS1WYe3mnyclGScX8ld0ghbW+FFoCHVFWD1Gz3ruSrqDVso8DMx+t
XRr1AohqjXFonUaxuLcnHLPxLFLT2znNmy8NyIarNQe3DS1opCHZqclVmyysToOUiBcZcUDrWiXq
W9UvB7Nn2UREZG3EkqfNqSKKbh36sE6Lx760CU/2vE9r02h19qJxKc48ziLj/TTm2p0EcuMvu1Pk
CbMTczlGsdwfRyPXX6dCBYUX6YVcXi1CyBnTuG/jezPERYVtEpsgVxuk+Qg1dBYbiEzTNanBctfp
YyvWu0k2wVMD+Z3UY/u1LpPhRpLasoNxn2Vf9EjHeWoMfUDgTh0ssxJmV0YTL5/xCW6tFT4JOVBL
YLosc5d+SnsFOp7Gtpt7mOnHuduMS8w1hv2nd8NOhQRlti0EW7NhC+gsavNSIcx96nCO7zuDMwPI
BR+yAX/E3z1IsrEP5inN72tlijay3FibYXWzdUUp21tnjKO/gLwbj/VMlQ9m0vbkNX2e3FVtJz+3
ClfWcpGzG4NY1CZHPSyvtM7ws4pxIgE6pYGclmBStlQ0O9VRU28gXI6fHLNOfuRVLjiTT860dfR4
vjbHmXt5b7bTltK4dvax6e5v5kpXt5lhKt1TBcT1EHdx4oPHU9HVJgYA+lzXTQ9nsq9mp0pXGbH1
1C0iubzjSFp9HkZFh77Nw7vF0nEA0jV06CwTUT27Yw8B0iUppO5J9Bpbc5y6U4YU5cSIVnxR6WnA
R2/uNLVSHoWeP4QlxwSD6IabaonsMDYAA/qT3Cw/WGiUQ+oIRw/wkhb7mfM7HJKlLD917VDHW36b
fp3FWlb7RWt1LjdZ7Su1FNlGtE21FwtG6F5Zd0JxU1BVPh6ezme7KaQdkDFiVNLUYe2hdbhTubkW
LtPG0uMaN66+gvnKevAswYsNVG6SL2bc69Ve7aSGoHljotpTazym8rB1XPyCszspsafPUhsV92aj
RJ4hRdMxJ1lzEm0Id0MDnnFd2WaxG8l237dhb21kEkpeaeXVTd8lzs7MgEK7Npd3t+O+V/hmb1KX
OBiF31sqDLV04n35DAJjCOJYzqxNLUvOFkWJIrli4gN4SVOGT4052dtFUSUfvx6F7N/M+btR02Oc
dMsuIkmwbydnAHzoaL1firE7FLM+PTqkcu5i7GVAqhpTCLg1KerWLQwJliNx+IchF+Z2Gbup9CZz
LEqvSeZsV6khEYtKh1MaDjCnq0ERgSIkNh4Lgj12WLAvM7+I8wHvVHm2PDHjQoMtTsrzIkye7lB8
xlyTm/akD2Pv2zXpwzCek60hWNcMZa41l/AtP9Q5RfGcz6mabTPWD4pxViqSVs+OL+gI20ONMp5K
xWk7b+xb43vUZdWGnb78azA6r0/s9D7sFG28qpfB8NfD8xNQR+uhGAAccmy1BojBtlN/mltJHwNp
seX8lu5g+gBdnC2qf6ra6wc7559LId0oi2mS9Ftjg5wDJlve6mplzbsk7eX5VEaK8VolusJiTFzU
b8HlGUGCvIHaVzw3NriWyY7vKI2VenEbZgEFJGxHfTN+HUNz2KDKuNWVNGo8aIUqn1AS42nA6ecB
xhBkVubUbVca9ndzJjI1F6rQvF6Nlxe8gvWXsJvFPUEw7pJOapRHwIPQsyu7G2y3bDKu0PGgkoxb
SNhsRLIkDyH+S0GrJRa2S2WYBDV56dSdcgbBpiWfpLm2tRaCSIlinYyRJKpna210Z7Zzrrs12XFO
v4w8l4vYND6ES+vWzxLwYisttuirZHioJN6DDO/PoTvJeZ1swDV96+chBC3Iffx7OJiSsoHSDOdb
EXEA83k5inYF/vXUScU7Ubbdq6UX+la2KjixQ5XMu7lXaFp02szMlsf2TpUgCU45L87J5GGTOYWA
gZgIzkNA4671KnHgTjZ4eXogChfjqk66x6oeXi38Va8WW53v9dFJTsusL6yysGXaA7XSdxnDbzeH
fd57rc55fGu11AwvWCxaBxn+Natt1VRXxORnjocVl6ZJjeI9NrzQMlqjMZ+5G4qDsEuxUTMxjbsI
IcW3mkMlimTHLvyxZmhA5JQH3yY65S+hoveET7Lxuecc/CWvTN5Da3J1xDBQi3M/tiuH47bMneyq
tKvS2bVtimFyXE/D6HLsbK5iHLsgnqZANjEmncsnp8AMyE9Ik9xM8eig/xs0Fo4GC73ITZ1mtK41
La8Ce+ytbpUZZZR2kKT9og4iSbZ5Zw17Nc4x8w85679mQ2pu43rMXiWoFLVvCVU5hAv88oDLwyy2
SePcMC3vspjIQazhAm6Ajgv3TjvoRuB0CVydknOyE1ich67qDPssF+qg46d11L7UCfTttutIgudO
EX5qufI4njrYSKsqXtmzSRDWIlMEuvZeq0gWh2Oq782Czx/IQipCv01tjk3aSGmbn+DKhm431wkM
asJs/xdp57HkNrCs6RcaRMCbLUDbzfZO0gYhCxS8d09/P+hOzGmCDDJ0ZqWNopOFclmZv7nzg9H+
RUHzd66mT34YCwNHYlt9GA2RK5uJVnyyRmE4edEavd2KShV/tCQe8VuvfRJPW0p1rHpyOs7uODrp
YYziyGArhMHklrWR0acw8/E7SqApbIG8Hd51H7yF69txdKtoWUdJqU0Uba9OhdxusZ0F1Gb3dZWu
9dQEHt/qbRPD3kyraBNJ4RivKyWlP9nIUue/Dgm6hCtLINi3ocHswzhVZf/ODhysWWtRxPU2zhLt
IIlG1VwnDUZnF6bU9+9DqM6jG1TGUNJRGMVPheJ458VSKg6RnpXGCl7naO20cYykLTgV8zsQB/Tz
CjInc+UESbst8myKn/AjtV8LM5U7r2VlH1qr5XegrSrHe6ePMSurDIosgZuGhRk9gh2UrBU1+5bS
P58MHfy67L+nYd2rXqmV5feOMt30q+GhlTx25L37jDNw2GUABhpcDlT1SQlyE0Vp3HVfpTnb3QXg
y+qdk2u+1zRZttYlCUcX36xfWiU2qJuXsvJ7Elq4GTJlwA/ayFJq8INWoAJohtEB14ZuM2iVSQUa
xyVyE3Gnd40/bRMpqJ7qQG13PVACnlGVMz00viweSev6+0yrsVi3FDyUx1q2+F/m4P/KxlauPCky
Ys2jVxsA384iY9jKedrrt5qRYcVt1v57Bl5zlfpZZR+AzeSwdhuq8M8tPPYGpxi7e0+njJQxmEKJ
1AB/r/eqHeNxjehlEq6nTupZQAH109nVNHoXFeUAzmYTicMk8VeTqdeHoPE5mK24zLl3bTpA+YAf
ch77a0A/5YuEF/FbkhYGnTVurN96GkWPSRrZq4yzotl2UFbXiWlimgtZNExvc8qFL8046b2X5CBm
D8JonT9Jw8vVlf1WmVahX9f9FkWLUWzwONZhAk+F3aGk7iS7IYvBvuSDFe6zNNYlPk2Xb+MgLr+m
xmjc+a1U7GWn6V9kTY64XZMucf3fTlFIT6lUV5vI+SWgxzsG/EQanVQOBhLQxDMziMC0YxT5d42x
cekBJbZDN8t8pE9jJH4/Ij8sqrVoQZrTH2E901N23qgKPnRh8uorRpyvNBNVZbcP6oJZzEGQNEPL
Q6OIbtNwbHaYbFrAVOqxvR0zCiEH2dedYKM7Y1ndFE3fFHukfzNaBkz1vd6UWbfO2i6aXEzJO9Wt
1EkKbmVASqjMZlNzwGeUAh8zLqif8aRIHuQMXEqBVHC+AtOCcXfehwEF+pGuFYiSqtjJ9Ayfy/nS
DRqblWc6RVx5Nrv7G40+JcINQcU5iZWqr+G2DSSY2aS+1mmUPXQWFtpVTN2RT8XrbTNQG423kZVw
L2SlzfOsF9UY3WAQbH1RYlXcSj2Mz4cqb1rFNQYNT/YsVG4CJ+rFKu3zUkW2QJQ/YqXMxKaqpqT/
KAp6Fm7p9KHYVoXGZVsJK193kt/TqqNq81T03XQbOtEQP2W05xgZjsDJo9IY9pMQapPdAFKH2J1m
lvQ21YX8IAfBVLpwe8dbIy5TeZ3Jk8yjDgU8Eh3HHO7SYrI+NHkuhQdSY6prGFvmgbXkb8ij5I0z
YjeGWrai/yDj5AsZhlIgjNLqbxhlTPRzEq2BsZnW1rRVU9tu8HwNIvW1JBXDKh0Xs5zC4tQSr8V3
nsZRYNIlMO3RNW3A5G5idtJ77g/lLrK4Ut1UJOMPJk65ExZuO99ihu2qWNNLLzRFMXOQujicKNxZ
2kvf2NJcdPTrVazUFASMqOqjuffU7ZvUCeIditJFtQXPPb1Ghuhw7u6H4a0ZNbEqxkA7jJSrn+ii
R9+ypqx2YCvTam+lTRHvwioDBTYYWEElrFUXW2irWutJHb1kyljaYN3jfFpRmHBeUpl04C5ppD55
bnLfwt/cTibexp2tjBsgDEWySSqQ+as+CxKZbMQy/0iAXpJ90xcNzZqU89HTnKTehy05xA/0cavx
TTIzJXxGMzpG9dAJNCzLR52SPrbT/VvXRalY+YPI3up+cMiRa5sqOt11CYlpQdl8M3WOFD41fgOZ
QUBm+IpkRbov5Cnc6WGu5S4kzukdO2sd3OMQv4RGQV1J93tfYu7Mlmpbq+IrHJViqDzKMYV8aHp8
nu9jQwrl5zAcWeERa8u6Nbiy9ymocXET0WXmTRry9d3RVtvvIDibeyXuSwBdtWM+CezCe68vm/TR
Dqz6RePZr7um1BXixm/M4gkv6aE99KoKySXOg68miRCstMGn1hjJQuOBU4/fy9guLK8NatF5QcXl
4qnc28OtNAWi9RQ9GOpVPrTiUQsSbdonhl/mH+UU9feJMGVe40GcfGQoWmSurNTNa2OY1etoWhpt
YLOQKPaL/MaeyipcTQ4GRa6jtTHuMxNvCC8tY5ViUtGmBwp6yRO/XVJWmC01+s94bKvbLjOqRwWv
9bWql9N7UY7hXQ5pfaXRcl8pU9LdmJRNZKaTzoHpGpU0BtvRNLDuGrXExt4Ku3dreI6ihs6nJVfq
U4Q12S9dhsu5CoXWbWCv2OpXQQ5I7XMEF+HSerR2NftlXxlRe6DnZn1Tita+RfLIoKxeyeXKyUo/
3vaVLFIegkLbqHokP3W52m1VAdubTTjqb36dcMJ2LQeS1ZRtuMMTaqBrmdbKTm11Hlkic/A+ADvr
rA2aE3+4shSAq0Vlr3wjwuq8rao7oIXhYz7EoApZVjiVmNT/8lUmgYR0MwCz7XOplupjLVqxEWk3
3GN2pH5RqkY5mKirrMuCP1XSvfe9TMDMWIuSFmKi9sVmrPORVaJn2Dr1stmttU6K7BtaP8MHlSKE
kgZDntx0LJpb1LSDO8sorHe5RRB6qNT2vuhbZyeCmH5nQg+a94oSUMCnMYbJkE/j/xd7yV93Re08
RlVLpSrx+UGBqW2CVJEfNNECocTb2l6lHCcfrUxyL7M012Aa7cFt/FBN//gBud9B9GAdbwJbrcOV
n3Ae70jSQcCGfSTvk95PXyKl7r9pmcCIgcJoTVYfOJX2GAq/qHfg+LKbqNHN3eCQ52K2NuSsaFlK
n0fwDbQzozL6Lav+9FWtDTojMp22ake5cnwrJxkrnJAOIN9CTwt/32stiNveEdpvjW249WXdr1Ya
1gUN6vRx8hwENlUHgCzKc08Nk0yKqptbxyqOtqFE29NJm0T1AqHZb+nk58ba7FqrXNeRAOTWpWm7
SiNtyva+E0gh7ASrkDZkFEXlJfQId1kSTMkrrhOD20l4tqjkdQ6+TpxyiIQ3xi24v1bZJhg0Pho2
Sc7oK5pN5VWpA543sk/eMk/cxseyL3ugzmkH37qpVNkolTE3t+girIK0C+5aUQOW1sas6d7NnDTL
QS55wIxYMoZ9q046VWebQhpbHNGLSZoU/JAC2hV1bULEpKU7JQ1Gm2Ox5byIH/3BisVNHDTxc4gX
54HSynCLiPD0Rrc9qO+hR/kR9UMt2NH/DF4LSbCv+ja6DxSTIjVAvQBECXl6tLEyiScsj3r2xcQH
az2J7Hk1TFI5uOMQVj+rLu5Tz8yb7psRGRxauEikj3XeOMMqpr+FrVCU5WubrkT23BL1WR+z9Nbn
GLvnCWM+tM1QPSliFJGryhkdiy6tN44v8V6xm7jzprZw5pw+0Tfww3VrHapGumvxUDExaJblZxpn
FH5L/hbOPobu70cum+6mMc32oS878I1JWWnBpjLsNHYHKgupK3wzVkFetPmjFunq3ZBJoXYLti4f
9popKHHZlZw/Sk0W09zp2Cp0+gVvjbJ6CCrdYG/02TYiv7lV/HD67ldx/1I1ACkRrzL6Q+W0U70u
0sB3PKhPpbopHECeroJQ/57Ktfpuknl/ADkfqdAbGm0HvVS+t7mP0DTbzs8fh2KI17oRdzYp2qjf
9LGonI9kkKtDZkwDrC+mBWNxHfMQGGdSgQp2G9H1kpP4Ier4QBvSBMWmtpTVJj1T28ye6EKE4wtI
gqT6QtpTISqRluHOwHb6Ty3LtrRNHa0LH3nK2922JZ9ZIR1ipp7cIXLlVnpup+u5jWu4pYnjIFAG
I3rmGIhBLsk598dYpNtqatQ3S2kHuoV9vuaLy1+B9hWcggb3n7riJUPCz83d84idDMoR9EwTjuW0
i3z6QzU9XSenXaMNjWRSWicBiCn0HSKh6gfYAmXkpQDj3rQi0N91bFRXsaWGv2yVn7Kr9KGAMd3m
dsRrUaEyxS8ewltIPMOHM8XC3AjHrOQ1J64DEIvLMPhw7Mr+BStWjfcZomDGHejEKluTwA+wj4tc
uRuditRGsfvxS5Pp0Q8xZNr30u6gYOKAY38LQTY1nlYWaUU3P7B/4f3kwGGGkmRRQu3xw5bAVHN0
SRVtojCCsNqMUCEUcBm96+BROe1gTzhPlDCBgaiBLV66tJKL+9iX+55tGBkkLDokxodUD6ebUOmG
nzL36m8tL8PR62KVcyd31HmdR/bwRS0U/WUsJSWhyy6Ev5vTM4tuIaWlDfVsc3QxPFSiA1i0THX9
1FbklVCd5kvFa/I2GsK42qN77lurloMaYa+OZjJEC3U+qYNuVt9vAkdeFXoZxN7sYxKvp8mn9h0H
Uv2utYP+I8xI8D0tCX0uE67W5kb4TW7u6Z0PT00stfn2/zTDlEGA7jjCRazlK6nTuz92W2uNG1KB
fo7bzN4qZhsdxiHov6tRU1KDleWvl9Ghp6hey4a7jLuLSRYl6wtoaN4rXR22o+aq9fMo1LuUjetY
0xWO7xmgLb3Imf9twPrT9QWgWy4iXxqbiG68Gnqy9Cyc0HXye3q5hf54eUBnsK4O2vWzDJ1hyCcm
KOCzCtyFqOhiuebJsv8a5/7T5RBnvhmOviZVHo3xwHo7htMaWiENLRI1rlY8FdZrNq0p4l8OcYqC
RlcOVSbwZQacLHWBTI7DHCxMWOo0pftVKWmuiLcyMNkpvKboYp9gg20Zmjy3OSJvCiYJx4PJSmiq
vsjBkhS+G1HW6/GbGu2dOfxM7RuBg/HlkS14rzMOmk+GsBwYEVDkqE8dB4RYG1fgbHUXKqPXUTyU
lZus2grnLhJ3QbDuaPeaV3iTpzM2w57BsKlIyyHztxikGtDUdMDGuXn3rObtrsuajdauL4/sdOXh
zK3w3AZlbcFTXgQp7KQVlUkKrTgPQ/ve2Fds7xbaLXw5JogVB7MAJLLJlj3+cjX1U2uoTNPVazRq
FNnr8g8sJ7xqDIWr6uB9C8nVuu9q/V7zMKa2uBeRdUWV9GS9wDKAksFhoaLldWKVoOQpsG5nonil
GQ95WKxauXkeI7P2ekl5VHE0pJVwRfdzIUbyd+RMngy9TJ7dTZcKlmbigL0MFYrkkXNflR9FTzZQ
6/1TLeWHMVPXbW/e05CjRol64AoWz+Nga16txYesnHZ1ENwVwVUtgHkTHlEv5k8BRYXDgI8Bf+B4
Piqs2DDC5lP4zY+80G9lcjAj0ku3y+9s7CuDwXalrH1z1ORBMuYegfYD2u0VEsPZCUFB1LSxKNRw
2jz+FZZKty4YwMyWKZBLQ1o5zmymEayodOxiSjCgf35eXuknx/k88E8h55/0iU+gViMN/IyQlb8p
DCoeOLj0NNvaqt/l4ZW9e7KtFsEWKhuDEYBw7gnWgY7hwqaRafGcuDyikwOCIOwsy0DJWMMWbLF3
AUSOUZtpliuPxpqmwbaIAdmSC14Oc3KsW1BrLdi1HBCznMdiBweW1DRSo/lk7fbjmMl/TNugNpLW
b9Nk5e+Xg52OyUHTEidbAumzw9TxLBWpVkqNYfmuJOStQrIUaN07q/jKhXu6/giDt7cMJR3llaU+
Sd4EatdMDvI8ynsTbVJ65RkIAdDJ7RerMLzLgzpdeiQSKNfQdLS4f5eHbC91YYMbEuU0orq6aPed
363jAStGZ1p32f8lpB/x0T9zAs/MGJcjnnQcPfy73F1C2JT6FNQz9PxHZyr3ydA8Z2Pi6llwRXD1
JBLHHGuCQSHIiCTDYlNJc5cqi0zLDWvrif+Z74KuogMXafYqbK4pF8y75ujs4gpWNWtOMOCCQ1E7
XhxyNVQtSDy2cIue64ti/OnhgWQy3T9rnXZfsq5fX565k+U4R9QtlogD89xYbrG2TNM4QEvHzSPs
sAU0aeO3P8b/upERSCBnYr2zleGqLcZFmWlUncykyTzcD8VXo/J5k1+5As/MFDFs5grJFfK0xblP
I6uwoQqTlEkHm0e8Xt1YycfYXtm/C0k/lgPpij57cAHvQTnTWGTNXaONtpKo5Jm1pCCuDualtMph
nwxadDu2xh9f6xswvNSaii7bxSN0q4ruzVqN/OHK6jzZdzhZKia1UtxB2Q7mfEp/OvL7ukycATV4
N1L1HuAA/XY71bVXTe+S/dSoFCL0NruS8Zx+aE2X0STAORHiBKoFx0H1lmoOnQ6a7o3jxtVPVZ42
fnzwzdfLS/N0cJqumSyZ2YDPRn/4OE4wGuVUNQD5cj52V6A1L4zbFLxFIbzC+XM52LlBsTaxxdYt
nbiLQaVa1wvFoRgQJ8Uj3M09lEdwf/2hU6Xd5VAnRzOPoFncZZYXRrJIm8f9adLiQIs6TGQtN03i
Ve6/12W54s3ugUheZ81PmoKX451ucZySmS0kZWgjsV6O44VKrBVahO731KFHLftpsqJrmN8MEr5/
l0Odnl+EcrChc2aSKMnIcShRm4Fu1FjQw4CP9wr1P1d0Y4rYq5kjmygLvF6tsbulM/5u0Ri/csyc
JCWkfayU+RSwVP1kxQzdGANSaC3SbYcuCVS18t/0gebdfxxi8TELxW4tpQKhngol2+WdNK6MMW/3
FaAvrxzpvWpK9iuWutLrs+RBa+Xyyl17ZqXOO4/E21a5/JZWx2ni+6He8QsUysQehPtDbubc7uOX
xCr/NTNitKAI8A6nRsCrYpEZgRIeKeWR5SVNuFKkG9m5S1Nu2fr/M456vG4qqYOniDs8ZyrAO+XO
p6stUEsokyuXxLkV4qBAp83q/nPt4zgQ3rhx0Cp0YstceSqL4GdkSVfGcma7QbbjmsNVFp3tk1wo
jMG5IXbsVoDR3FrrPEMdajc0yiur/ZS7jLTX50iLtThAa7XDnK/W4p3oi8eJhRf+biQdFGPqSRV1
ivZ7DfbUlK6FPnOGERplfbScIY0sZbKiFg4usBrem8qrCB5o/+nyrqwfETKXaa7p4pB3N/KwLeCp
Vc9hdaDZ3zobI3an/PvlM+dvLeQ4aZo/w39+y+Iz6FEjkGPhM/BbxnwbNPe5/M1Hp0AzDpAQTWMr
hpfEv/Wjjibp2ow343jlSjyzrMgITOxGOdcNbXklKp2p5WbF5ygqGW38tuDCAkNxeaBnNj5O6twY
iAVRbVjaIbaAROFDU8OF//JHzY0N+N3fEOfWpRn+e6hZcggFNEpCqAapi20S9KVexJrp0iT66MT4
VNTGLXivn35cXNM0Pd0vZIZIx1GANCg9LWudUq+WJboerGJN2pal/VOLVZjGztd//XqE4SGElTrn
GLCy4yGNHUChEZ9m12q6QzikdKBBJOfjmtfnlcLI3xv8eEXORwuKIrO2uvW/zP9PN7yjS3VZdCF1
hqi37CecMYd9oGpS/5E0RRlttIgeyprquP2haw2yhOhCcFtJIu5Hjyqc2EPURP8TYrZ151dF/xv1
JWc6QD0AD2/RnEtXeWqQ5DYTDYUN3bTkz+hDbVohQWa8qxAlH+UqcW5YMkNDHtp3r0VYQWMZNDOj
VFVkyVbXogFgSiiqN8ucgtdaNNFXmhnNPsqG9rdvRc0ezsIQXTkgT8+Ov4VNJF1I7bilF/vVKJJR
KwXAkLT8IZzIi+xfpUD+qLyPor2lXjnxT7PI+aWIYfUsC8rbfpGSkMBqYCYa5sKekA7yn+jduUrb
3encZNp0TVX1dJOi0IbOqUFJkzexPZ8Un6YeGxD68bVj815U3LBdG1q/sSZ4+9mVNOD0yOGvYz2M
JocFYWzpNa8aVVcbUYzDdv5V028j88osnfv7vHpnZ15jriwuEuLCgWsY5JCYxin/0dDjnnrr/Z+3
JGos/wmx+FZSJHUQHAghw7GhN+myWzyrXTUg5y9HOjMYIFTU4fDb4MGizmfQp1mZQKxHVp3bnDE1
fVtUUrRrIc5M/FGIxapuEG3soWzZMC2lZJXGQ+BFudzvEMJ01nUuD6+Xh3Tm2qOfyELDiYWlTT/i
eEx5BkS2tTPHBaDmmlpxU8SxS00OfQmwIwjygGB5Rc7gWY8Gzw5hgeTZbQ4J2oJfoKjR0+Xfc7rP
TFo7ULYtKDGnpklONUWJsCQfqW/9WdcD+KAVzO96h13mF3tSrjxqTmeUcUOnoH1gzY4mixkN4sKU
1FaWaP8K/xDV1p9+aqYrB/np1TRLw/D0pJow17kXLzX6EX4eAA1z9e67yGWg5tZG0vIrM3n65Yhi
gsSnFIOA7d8Gw6fFideBJgYRBl5RKz+bItv6MGwHyYIJVPUZtDx7e3mqzg1L4yqkVCLLczpxvHKm
Nhs7Cbkuz8pfswL+rLDQkLt2QJ1uCFyKLJRELWC8Gu5Tx1Gg4MRBFTj0P6wu8kSbiW2mFIgxBPGz
ZfTKlRTs9Ok5h0PcmZLB/EpbzFXiS1Zjl8irhDbSav4XQJfruGb/tcNO45g0jURxzdBYXf6Wp5N3
HHaxC8Fdoa0B9MKL2uEGKNoGit6NjdzDMDQbDoQrBZ/TqePER2MU1W6b57y6CIdoQQZJMRQeSNeb
upQhsI39baFKV8rHZ+JwVZL/oU9EH1pbLBEdpblSwfGJyxmxxlleTz7EyZfL327+scdp0nwf/yfI
IiWDDDaOCckrBuJ97CkBAOc68VDh8SZSwcT/Ew7Vy+WQZ95MSLvPZwYrU1dOMvVOFD2gw0HwKBNP
Ya9udIhSQyX/VJTgaYg7UMHyB2BcCnjlSujX/JFOlovDk11GGZT9oNClmlfxp73eQipPupni28td
6Ta99dPJLON7qbWKp9CNWiVlNr5dHvPJXM4xARHwRkJ43VqaIw49RI/IzIVXRQgDmgaqQJzLYh30
bIvLodQ5mzqaUmKR0hEN1Wu6FvNv+TS+MEKVt6sV4Y3BBr0MN8wAU0/vfoKaTPzeJgOw5wMsr9sw
mT+1l4JtG7ZmGm2KWN5L7X3l/7asvdFfuS7Uk/ti/mHIn9JzwRAOv7bjHzZVYx+Xuim8KaPASwEs
IiNzshpsL2iz9C4eczzUwJkCdxeS2Ta7PFeNxzBRpbUsKiwlUmEH4U3FITS65JHaCmgiyubgILtV
1Y0FLHBpkG5tpMt0T4kBOXvw/snXy7TUvrSWALFHGzK65iN2cs466IzzwVGIpYd10mlMfLUbJLmK
vIJyzYEH1LQqer/wcP2Ud4oIrhmJnY1HiY2NS5WPtsjxl4yrqVNqE+CTEyY3avM1ECrKDhtZv5K4
n1m2tNTpTJDismGWz12RQGpAnYhxjeU9O/Mn+i/bQLKv3L7nhjMX0bkNMZkDcnM8HOZ7CrmNIi+J
vinGr67bmNqvIrxy1J2PYiisQZ7V9rLrJ4SshK1QIy+Q9830a0IJIRgeRffr8v47983wzLPo/JGz
cHgfDyZKGq5BPOS8iFtiKwkjRfRHFwLhqSi/khyp80Qv9vrf3J2biOfOyV6PqM/nKP9Hnhr28jvK
EVg9ZiEmvMMoA9McQYmiFyip8o86661NBkzwLYFQdkhB8lqPUKiL1OsmMp8tHT7Q85Zc+79q5BBe
pzBIflpWbeyQSQDIOna29VWPcuX7v38vqhyYX1BKpUK+eByWLfuxl7Gra/Vx5YfA2Z185/j/jBti
i34Os9gymerHVJUJA+ANOv8uaGTPiGOImO+Xx3NumZk6pW+Tbjsd2UUS5Oglilu6xHhSi+5/Nuj6
h2LH5TMPXe3nZIYcgJcjnrnQiEPKRQ2HtS0vztXaiTQmcog8XiPwkeROumPyfgxZjXA+UNt1Ty3p
Sqp3ZpT/++jl8cPb5+8d/+mSkXxbKnnyA73s0SIsey/lHTDa6c7v0yt50LVQixTFnqiRlDFFijh/
L6B8gbYFY/wl1K+kkWc27tGQFp8RTdjG0DLiAFxdBXW9thqxa6d/liWl6o3yKUm5gzfEyV0hC7nS
K1DXfDl71SrVvQ/5HPmxzeVFceay1R2enSaoQjTTrMUy1LoKS9t25uJFHz3OGob2cjnAmc8195hs
ElPqbLR8js+5wi/i0Mzb2EPI4Y9o0k2OEAeI3StX0JnFPbd6UXbidONVu9i3MgKWoWQCKEVU4UBh
jZ4EgmPZL1pc0ITGK1vpNDcFDje3DRSca/9mxsejqhDOi8csRuwa5hj6Fgi1T+Zexm5o2lgqonEt
IorVOrzmOHnua3JrUPAkg9CRQz2OO5Vh5ksFFAtI9Z4WG6u8llBBVdaXJ+3chQH4U6EGQ91CoXRx
HMesB8dIqyz2uoSsqwgpeD459puO/htiAPQGGrEu/Rst2Hb5O0IAg/1SIcXZfS+KW32G7q+H9oHK
7eWfdWaxUqyTQeKQHYOVWWw9WPClgVFEzBbfwriEJ19fmdhzy4hVxJRCGEQ0YnGIOFM54AxJBJtr
f4SuVT80tLRRBamvgSDOTaXN5a9wEs/X8iKbCSzTDNAhQD4nKHaQjFdBbOyRMr0yovNh5oLP/LQw
lrnZFOi1ZnMwekE+eSZ9XCM2XVt7uDwz56JwTnG5gBzm3bIYDI5RDsAJYO99fTBmja4pRifiylDO
TD9dFfJmhT4W4t+LxV/GZSFrGe9Pq213BoxA5m/3z+NgCJiezJUkk8PkeN3jIt5qScU4Jr97R2ll
UwNZkhPrX2sDAF1ntATzT/vbXNqWl0OTtZFmAW5vnJXS3kwNvQJ7vLJdztyIR1EWi3lEOnvCoJZN
PKJBQoWgRbN0lID/yVcek2emH6QQZTeeNuBsltOPbLEy2oVIoN7Fewkaj46UiN+I7eXZOalCzJ+N
jc8GJXM6yWC0SvX1pgkTz9cr+JKIQNAJvxkd5IYNPmRRNqu2/fPfxASgCtCaKs7yxG38yh8Di5gI
wq5FR0a8L5SnKqdylT4im3Y52pnzB3H7udJCL39uUB6vPyrfhollFzp4OHHgBrBPO2tltlycgGKt
7srlf27aqPdR4MDE2MIL5Tha6dvQMgyYUMFk38wOFIptrNX6yuvj3DKcCzjIqytzgWoxptZA/8GR
UCSQc3M7196itHB7tB4Q3LySBZwd0KdQ80/5lG4KHSatYxJKq5zXBM554hbGNK4qc6y+XZ6pc4cR
fVDOOpINZmwxKtHlgkETCrXAvT1aD4hUXVkM10IsRjMaYRcUPiGqYnCepwAz9XgMgufLAzk/Pf8Z
yLwkP32zcASlPjlEsXvJnXgT6HTBnjXpv7haaU/PGE3gTTTHF1cEKj7ylMEtQalKf5lBMZ3j7yY1
RMY1vtMk+1r97txh8SmetXgwjjbqOIGfs3ELqJF1FeZe3gWWG6jlV99HSVoE2zCPN5e/5tmos28Q
tW0KPcsUpU8Cow5EmXhTntzQWyyS36oyuLB0Uk3xWvtKuFMyCEcibYH/F29eQ59mT+0zC2Uy4qGX
642IZ0nIsym6jCDtS288pFTYDcSIovXlYZ5CKxdxF8tfV5B2wWQioV06bZFU0cunUUPXbdswWqAd
eT16CCNt2nqPCvfl4GcPyU9jXuwL05+17jGNR1XFYeWgCSgP0uOYBNhX9HAD039Pbo6+8WKH6ANK
n2E+j1U9BAqyqDXai9CRL4/q7D78NKp5ZX2aSXTqgxajHPQQHDSHjeZbX7fQbYIIEOU1K4q/QMJF
QcjE6dCCyUNGDUb0OFjSJEFX65TwGwPx2bBFqqu0fmI2A3/Zf412GMvpSJihjqHJexntq+i7b5pe
F3zp8ivnz7xSTn4KFnMzwADM4/KB2KlgvNqi4Q0h6t+pjdRCC088sYMrd8PZ7/spzmLVaMjrUdNn
yJKKHuGkelKDhsn0DU3I/yJPZelRDaXIC8ZykUQGJSUP1LdYn9LouFqO2BgS4VeCnPtsZEBgwYGo
nsExaXgsIq2OpihSRnZQHIzEP7SN/f7vq5LEx6H1A4jBXvLorKKTQiAYiRdHZvZqymOyr1B9PISq
o70bafxxOdy5h7Xp8PIC9kMGhI/J8cIMu1l4UIwIoSKy3DV76rB599Uk5RtvWgmZTusu6Vf1NV/A
+c8uFyFvsTn3Ys4gJh6HzTHF6NpA5nKSxAH9JX0b16PsyrlRP9rNTZi8D22OSupVRNz8h48DAw5V
KCKo1DTJ+xaBS2caG6FhDhEgc4uEWWMdpHD4ItUaIi20NNy0tT+Q/J4+mr4YV0006l4di+dA0771
SvCu2VV8L5njtI07ZDcCGDJX3iqnWQi/jy8DhIHrVF4+IBNJrqWZy+SW2mtTfPTZl8tTfnpjHv/9
xbmXpTXeCKHCI1vZxtK7pSJo9pSkW8NeFcG/uaD+JYgcDWaxvPQo09FYYzB+spKDEPFPZJuQDro8
pDO3IwuY04yXEB6DuGceLye1bjo6ixQOgLG7uvVuxN807U3KBrc0DrH6Vva3dbdBpE2Nr/XylTPz
NTeZgOdhajj3Y45jZ1aXJ6XWGK6qfFXiFRaobtmhb/rHMjxQTlWNrKbRr53+zY/rje/cXS0G6Ke7
ad5H4BZmjgeN/sXwJVRz7aFjUcNPXyMMEyOmVYqbRgfQAyFAemiR2u0itrHpYTDlZflmUNdTixz4
qtcf1cKrw11Jyjv6yNv3GG1sO2jCw0uPoIc8E6BjrzRw3LZ1b/RRM41e9Go3Ykk32JWb1d8hF61i
6a4pvqX677p6cewH3dlGo7wNgFLQ4UjSl9a6ybJr1c4z+djx0BerWQjLn7KEoUNuR94NRW1qkZji
hDqU1hVw09UYPRvovlxecWc20dEXX0x6NAySlPSE7cZN29Ml5zu+8FJnsQUHHuJXcpUrE6wtcmsE
nGO7DgiXo/XZQPKXk5t4QBym81T8ws3xl4wO5OUhnl54R192iXMQRdOhaNcZSFuYXlAgdwwOU2Ba
cjmMqp6eyPMlwAuF8s9M+jjeP/44IvTREmecBg+9STia/0Paee3IjSzd+okI0Jtbskx7o1bL9A2h
kaH3nk9/PurgH1VlcxehvQfQYGYa08HMjMyMjFix1kue/nSMG6V7tizJhUR7TuDa+jzUCSQyB1X7
Qf7eHQwTUq/BlUhMltr9MB4baNQkqdyIfn9fucKVcfaBQsjvZzRuwC3KRMCq09o3MUSruZ5hjj0P
s0v3M50Ud2GYtYKnOXorSvDAmduim5CPjjdFUEM5z8Dr6Ll4tOFkrK0HtTG/XZ7H96A3GAR4aBjA
hTWL9KNwCJCtkKepYR6DWd1Jluckr1F4jXSiCsYohjdMtz7YpMgp5TnVZ/Ll3fgDrpCN2Vr1mpOv
EPajipaElfh8hUwnge7/qMB6Isy6sf3WDvyzwQr7T7bhKkr9wXCH2tE+5LMiL2gf43Y05poOKBha
O4REvcRXyV5CO7nvOr9z40VPB5Vxe+PBshLeM/cIxyJoTnsdSZdzH+5lZy7huDTctHpGSSisrzU9
hU88cy1n1zlfrOKrzPrzMubPN2OEJ9n5OtTghj5e9oLfR/07Zz35EmH+6XfRNK3hS5p+hnPtqgPS
mycLmfmNAzE/NMQKFHCS+ig3H2T5EMwP4/SqSwjExlcdWes4nly1u6kpdzT2PjNaL4YqbdRbWrK+
QPTFW7M8Xv7mlRh0mb2l49dcNKlF/DlcUYOFSKoBMPiLr6LN81XSQrdu9OMIXsTvZ68FRwIKXmk3
Dp9Vb2XJFnIMuCTEixOCKrPoo9lAyAZxka5F2zeT+h8w1aYbHvv+NbSM8Y8lYV0C24cNuMYSCAje
KfSghIcW8iizMzfGtGVJ2BpqxqL5CZYCTd753NxzTu40fdK7w+V1+42oe+9r/45JvJUgrLWtKeQU
jKpFlRhSSP4xvSk7uBWj506K9ypHZaB4s/SgyEdVuwmiW90hKvqUOl+08pNlz/zL2zDdUw6nsfcx
dzIvrvYFOkLl58l5vvzB60fkkkGkEY4S7O9tfPLkN7XUBznBB5uS/zCGkPjWFlS6KAS3o3ZIVP0w
yjOZHGsHteVb4n+v0Xv20MM6zk6PVvJWT+C65598kHBuzKFejXSzGW5uzodiKj1Fhk3HuWtC1UPo
hozObSM/Da3pWtHfX++UqJa+EuYDSnzBTTI1k4YI7WYXZQvyVdK936f7Ni03AAlrQ8SORZ1iKSO9
g/BKTQJS2eJCGA0p9iQUM1zUBdERmOC2hXZTOvD/+kef3ksIGLlhs2QCLNPb6caA1wL1hetkyb6Q
f7fFPlZ0B6Y4zDhmYjjNx0DbFY7ySWvNnToWnlMYL+goX0PFeufAqgx507M5KI+Rrh+MPtlI0a/P
ysm3CDFFlzjw7hnMfrckRYwjwliyeV9AzQEvrjZ4tZzdoBPYZRtbYOXAO5uD5ecnO8Cv6CLMgSch
KxFfp9ZwiOZ8X7R/Xzi2DVojGCBHHqVjwa9TIAhKtAwviW8gUPacdqMasD6BJxaE81TpEfeUcwaS
OQ+B9XnUrpvsKhk+a+NzVtyAWtTVu6HYcqElzhZOvLNxCZsGrFIQoolKKGi9KvNnX/KPqXwj5U81
miAtqDKwflvZrdUl0xYYlklPOXWj8yUzWh7R5sRIdZN94etXGYzcRe5svKGXCXs3tBMzwoTWSOJM
1mIGISqvHI4hOlI55G4fCnrdIF7eOIqXqP6SOWEmCfpV+PC4pZLiSckOUnwPQDwKfqKSROIDlmZu
Rq/Ifyg6ytDDRsRxeUohIDyf0jTOUqVNOXa1JoTBUn6Emfu+T+3/ZrP9O6WWrJybQY+OlFvKGEvj
Q9M+xuaX2f9weR6Xc+I/TyPdVecmikgO5W5k1ZJZcuUB+m1pw8LWXAnPs6RoZTgpsNCF4VEbeeuO
wc0ih3B5IIsXiwMBYwMOhMbABYN+PpCgouXellmSptZgZ0UVyr5XqhYczK1kbmE01qJkYoClPErO
RoO1QrCGaoLRxKwMujf99MsI1au8vaqK0TNjeNOdR3mGsGokJrFSGj2PstUc7fHF6VBV++HoD7L2
o7B+SBoqlE9Om++aotjpw61kfbPN2ktadSOmWzvuzj54CfpOzu1FTytFRpS7K1GbRzWeSMgU7XfN
oeeUHySA8rPoE7TZ+W04zZEnDfKjHXbpxnesrNLZZwirRKKLVybMi25YkYhQzVbmjdH11wlMX3Cx
oGQbtPFWB/xyFAiucWZUOJmCTLXRn8RoNu9zEllDPrl1lO+BiXodFH2y9mpbm6xvy+Z8Z5UQ8XdO
TYW753zG9WLUcnPEIY2hdpubOIWlUwLYvbMfUusxn+pfupl9qE3p+vJGWHvacsz/a9gWDqeg19KU
WV7ekh+74aui/vrN3mh/LOrrNgbmM8Phd1shKtYZG3fAb6j/+0ETFi65GPldDsHqCsVHf8Vw27HM
9qHtVDs0a+Q7xYejoofYyk3zYfB0J34J0wxO2WEOPfQ7VCI5AFyKtXW+rZw+TMafDxLWPlS7hsQm
k2HStp/1XwdwTn2+ccStoO/sMyviWptm1fsTVmLuuh79jmj6RPc4195Os7/VcMKGuUvu1CqgNpa9
OYHMO0fxcHop43YHg3DRflEdMqipO89fNvxh3RGXyvrSNu2Iebgmz8usnFiTonsdp9tUu9bSQ0/f
0YjC1AQo/DbTPZjzLptdS8sxJ3/Mquf+n8w0GjkoV7uDQ5JxkY8MedxF+xYcWN3sbFhrC/9bH0PU
VdNbSZXI8oC1u/CPp9IHiJNVy4PLLSY92dq3zdb3LQv/zlPp8yImkpd7QzyJQHNVocSsmPqwW1RT
k7ZHRvsJmekm+TrNGy6ibNkTHFEqghSxCKYjjsYrkilKNLihcihLdAlvovK1t18M4x6S9XDsSEne
I/2BJvTPeNxFyrNZbhJcLNN/afyCy5qzmSl9vCyP8SXv5us6nQ9opLpd9KpKXtJ9mnSVrMbHauKL
Nu7qtaT7wm70f5MvQj0gHzNGhVZisq0twc1d6pcH07/3KYhlPJfKH04Ie8hGuuE/WHVkkmwLdur3
HXlyB0pcz7XVaoY7p1+dVHaN/Atk2q5VvZr2dTU2nmW9SLq0MVhx4WkohK6HvgFCBZXgRIh/enmg
ZVGywbHI15DsewOYBONOUz7V/Yei2DiAxdwNBn6zdYDfVmV4zoS4RKuR9u7RHfT6DghhB/ev6nSu
kxh7Ld3CIYl3+TKYxQxlWDC+74jiDDjBc/ICUALnsl97xZQUEPEjj9QQ+cAUdJytOboO6jzdCItX
BmnSXgirBc0+kAsKg0S7tVp0bBJvhCPAxcu6HcnaL8jQxDcIwivu5ZNs1RykUnBoABDTfx/+J25T
dwVC1JBxc32/6RXIarRbIf9TtjLfv7NHp1uSCaW3hKrtcnE6pBPPT8wAHtpF2pB2zRpIkIkwEyqB
eejOVIQ0GO+/BP5rk0NQ/lm1jtRUJvUF6UnbPF4e77s8h/gdy4ScDLhNRkfufL7DjH3XVv1Dis5X
9sQ5qZf3cEv4+Z0VeZmyRybHtaM7R9rIbrzbMsJECGdzM4OYn1Q+QEck3RvswAUrjU4DkqO5nOxh
XN/XqrGxT1fc+Wz2hQPaR1XKiGFZJZUX7uPypobAIw0PUn8ljV8vz/CqKe5Gisn0dr1j+Gl8p1Mr
h50DYToZrWOp7tM62qn9zvc3DoTFZ975FE1YYNuAwpqi89pJYelBTRFjdB7nFnTq53krlbJuArgt
zIrU6sVXaizrfV4t+PEQrd/fUr2/0uDL5Rl7F9T+9kmQxP9nRIgmwjpEntDk1SI3tLJRGJKbvaQF
3Zesd9K9acf6VZDM8ks+pvEhLcvhrgUg1dPVIEXXCWqpW/kH8eEsfpBwrFch2m+RLjNqdWfJXh0C
UbB3hn9roaQYPjvRdQUvfOfsUJ6KDK9Wtj5ATID8/w+wuCap1gHgF5IDapvos5XxAVaMWKbiZdJe
Q0NPvkc7s0CjABUmp6Z2TsH+u25sRHfv7lLRurAe0qRPBqKvtCHJx7B9mCFdVaN/QMQPw2fZPqT1
oak3RrzuZ38GLMw4qnRVn9cMWPPf0uTDVN5n+q/Lbra6MZ0/JoSsalHJM9JSmKAKK9ffwbZl9mM/
A2bYwo1vDWb5+ckZq2coH6QF86fF00PRvUmOfFA3u49WD9KT8QgnuZNoWgLhPlZaXp6ooOrHAd1V
nkKwZVvOxrG9hIzvz5o/sycc24WTJ4axzN44PyFloDsPpnk35scIQEl7Qxnn8mKtTSGtuLQ7waO3
MPKeT6GpVSl6vU7ileVzNHwLYqoQW3mTDRu/t8HJMiGNqGRDjw3kt6lII4KNViAZ78sjWYswTkYi
BqYqdbzBrLCSpdpHddD2XbuT+yFxFW1jD605BAlFED46Irx0TJ3PGQAIHTF6anpgDIL6kFGfmL50
qI92xu3gHy8Pa3XyTowJu0lJDXPsFYwN/rA3g+eYRuC6/+eykdW5OzGyfMTJCvkcRARnGLG4fdT+
PjMPqGIjabh14q2OhuIyvBbG0sgnuJvd5gFK5NykJbiR4vvYD+6E3rOh7OtK3dvhS0q5VEGPdc69
rt5N2mM4fqu3CEdXh/vnK36TRJwMFxBVH0klX5HHdLZ8G40bDWXuLZ7FNSswJRPWQ7nAA0ZwE8fh
KjUToPjQ/ujJzrEfpHFnb2VR12aUKHd5fVO3NxxhRk1o3BpEClOvCVBgcr42wEWHeANa8TsVK55K
sP/APsCjYVETOHeQCf4B2VmsKDL1wy6tFhmLtLCvEqjc0L5Er45yyJzW+yCxu3vbnsu9HA9TcT+a
VgOdlZ3a1c9BolsPCFwROKo3xyFyv0Gq/pSbFE0xALbA4Qojl6sDFPkFSu921rZ3fa+N8jHNjJEA
odZLfadrebBFbL06jRAk0iy4AD7FxvQqRMR6asBjS5XzMESqp9C63QbJ/u83Ggmkf80I8XHaIKTU
mszj5Gu9qw0IKVqFC/PGY9ylV/+bLcEz9ISUu9Rjq8+/2ultntyn5UO3BWRdDWKInOCHIjmmvUvR
BkjMNRpL6JlG/LODDqOSOxdJTR7OOsK39RO0jLsCJr16C/S5tsEgS1uoyC28X+SsSHNVkbqINasU
dZf7+0wBIgOF2t+SZy5hGnkWBknzIo8k4UouSwVKfIsRVnXQHcrY+pWWhr7xQF4LhWEFt0mpYAkQ
/fkO8zs9lMCi814smtsIkG6Qhxv31up8ofawcIbBviDmMM0+7Kp5pl8RSeRkN45vtVK75khD/1ht
dWGuDQehLkAedPSRrxHmDBmmopombpQEETG7eO7Tp8vevWpgYYvWoZuC10GI3G2nN6Q0ZTDGAvrt
ruP2+39jgPo5KoWc32ILpBPEY+DotEDCK/iDTBdCZ+GWfsS7itLiWogSkOhn7SG3F1a9qNWsqmO0
38bGPyrR3lFJBmQ7xFA141MQLyI+d4smLhRv/83o/hgWwoq+DGiPTWm5tKr8G31pnh6oG6CTNXc7
HZtwZyhNivJ3yNgC9Ss8PTtt3Eu2cZiMjQhpOcfEuwm0OWVE6Ix5owueQKnEsuMZ4EptKT7CWd/H
mnzH8Lnu4ydnDEyop9M7GdaAyzO4OjwATFDjQSjliN3Mmenord9jduphCFMqbZfEFlL12qdc+nHZ
1LqbcLfTiWrSYSfWZaFEz3Jz6cXqS80z/TureJxMaPGuVe1nUV0ZxrOkfrT6jQtk2aPvJnZhliDt
Chm1iMvTIZ8lkGOEJsKfKuic/EcFvtdOjvpwuDzC1d2MlBhHBclB0Crnp1+h96FVqZiqWl5ZjVJf
+UG8VTfdMiI8t+H0ybnkMQKb26fBlz9aMEFfHsfqlHHuIb21xJe2MA5pshwkHzmVJqn7WQXRdQlh
LtjoK3t4q+qtTua1hwgUif9aEwakyby1h4IdhvI4gbTc7cl8usi+wQry2e+dB8X4fHl8q2lNmrwA
igODoYVlmYCT0BmJRimLJEyi4fQ8zJmHauArKsGfchmJPPpLjBzl2LxEckf7ojnTTu30XWeXewuJ
9Mvfsj7Xfz5FiKX8Pp7StOIIc4zBqySiqAdEbDuj3afjhqmViQY4QqveAlbgpSwsa4N0Obq1eA7a
TLuyQTJ8FxpXppXtAvsNAeTLA9uyJixr1Nltj1wq+473sjm/VsGXMVApQPBkcm7M/OqyuZWDjI5I
k4FBVsQlJMSJTVkbszrQuAce5Ej6rZN+GO0H1JI3DsyVcxpRDpoLiH9piBeZmPSxlqI6W5rqKJbV
H80BNoubXL9SUvS3VF7P5Ubadm0eFVK26tKLBAGtMDA760CE+5ya6fw0Vl6Yj7fqHo36fd82G22W
K74IMSqJaLSFIAQR2ftkyawDeWnnbBBoHrmjXKT+8JEscP3EejL/Go9G4IDBRcsI4i6KccLY5qAY
/QT5Ty+G0b6TbLelsjCwz/7eN07MiHoZdaOWRruY8Qmx4+a+bDy/VOlb2jj/1244ZGAcqmH0jwMn
E3ZY5RhdW840ds5lDeoWimLYdnK1up1S/Vkam+jZjibtu1+Z7WHKaWAPY7MLXT1EhHpj+635KTNL
UY6lZE8In4IQs4IIqco1Mb5F8hsUnOm84KJvDPrLncaNtnJwq356YlDY73PjV1FhYrCApqRLETZ/
RX/YVYvYG7I3JdzY72svNrDGfwYoBJ1SaKtZi0QQT/C70m7A1rQwvyxxLryRB0nmwKZs41TfLvvS
1jCX6/nk6gAHlY19yDBp23quCg6a0PxUhPZRcuanCh24Id+Eii5DEUKYs6EKMajhj77W5FrqlerP
sdyP6Dfr14FzZznXlv7otK9ddqiMFOH268HfeG6tngk21C1ARhZdUeGq7IZ2LoKCaW7lAIKCq9bS
Dr3tyfQeDVtsI+8wQ7/PA96nqAPR4U5z7fnkJsHo91LE5GpmKZOijpr9MEwARTI9o2XD/64HcUlv
7aDewDT4IiHCvRsslKFJADtc4mF2fXm110ZP9RyBJGrLPNOEA8oZ0BEwcp2Z920kDCDIio9xc7Cl
5Fhl8/GysXc4mWX4J9bEjF4Ra0FbRgb5qfyxU5Bdr+oKVPczh5cXFvpuyOJdXqv3VXgolZ3qWddm
9LGM7zik0V1HdCF+GnfSTok3Pmwl5OS7lnL0IiABCeX5skhIcJFSYxZGypNJVT5yNWxM9Nr1DVaT
vlreqjYsI+cmnMQPa6lddnMSWclu6hOgQJM1XKMxWUWoKjvty+XZXj1ATk0un3Syk/WuTVRCT+LO
hRCw+tZ3r+a8HxTK659HxIARDZS+Xra5OpHsISYLf9JF4lAIFIMkrhllOjioOTZ3g7+Fu1udSPRX
ySfxGndEMJPiK8kMFAMd9uZOTm+t8YOkHp3h+fJAVvcFb36DMrKCZJ+wXHah1ZVZLPsiyJ8STbqp
wuplsmE77rqHEMn4y+ZW5w2FDxN+II2XlWBOboOhzcA/e1pXNbeNWTh35rxFl7D8EvGUxQP/NSL4
QxmTGAx7jBjGuHOSClmRZFepG/fHutvBDEl1nN2OI5y7XUrclccJrAi9nj3Xg0I/ZXkdDeGVBJvw
nOhXXencDsZPy9kKCf6D6UXIYGFA1MT2WBMlI+SOHWLkTtu10VdFQl2uVg996Htjlx0z420oxmOg
bJV/1pxyYcYCGglXlSEWqPuKIrGdA+Gbozp+7IKG/KY8J/dVryCgGrTNxktnbSlJ4oJ/AhZEL6Bw
YJGzNSSQViRToFj0u+uZ2yH8edknV4O9UyOL056eH+PcyEOIkV5yHHcsITgPpH1qMLXxIrY8Hmcy
YHnsPI+Wg7BH9ON//ABhVxRU96Q04wMCKTvo+dGavwb+gz4d2ybYd/WzKn+0tV9Uky/bXduMp+MW
9klTt5qdaSymERfoNBxtc9xdtrAWYy1UHhyRQDJ5+ZzPbB0ogdY0E9sdHlhN2Sv9aywddemqgwY5
pYf0srk17yQ5hCjtggUkd3Nuzph9aG5DjkxFuVOcwYtbeDrit0KK9pcNrc3cqSEhRG5KIw/ArEC+
X+Yv3Zx/1PJ5Yyxrnk9FcsEgc1e/o9mLdD/V7J4IKmy/2OSTq6f8v3nYn5pYRnni94bcplX2+2Ux
vHJbWvSk86b0usBrq6dqizt6dXFOBiQ4uZM4chX5LM6U3Ch1j8wFBHR27I5bQc6WIcGtRylWuz5h
5mL/RrFf+/S+bj5Y4Uacs7Y+pImpgdCY8p68aYxnezZ9mz2b2oXbS1/Lsroagnzjfl7zNBM4JmK6
Kn/Eh6gfysasWxwNdhKjze0rHd0USvx62Z/X8mi/BaoXrnUIRMWCqtzGVt4hwIjuiPTWVdpRlTTa
bGRvgmZ2GEM4WP/R4ECupvrgdME+YEvZZeClnb3h96unMcIDsOXDMm+gx3zulVppDhT3Mo78uaVN
PepHNxmpx+oF2PoCfXbHK6KKlvnIpVvHK+atXunlUBLDh9MPELaF6VRpZuVLvouwIe8OiXWbo4QH
QiDI5H1XFLyXvMvzv+aypyaFvWH4QxyUAbV5px4PUftPEx2LQdvN7T+X7axB7ljnP5Mr7A0jd6bI
WggTJ2OM4DvP3XKA29Kqb4IWkjNao3ZW+482J8dhyPexGkHO89ddNMvr6PQjhMBJR6jAHpYJbjLf
TVXS92hk2j9n43tl/jOF92i1eIl+bLr/IgGHTB/lTBL7FGmFWba1KUwo1nOkKvFVYKEEVfh3avzS
2rvY/Cfud5cney20PjUnzHVVEJVJFHu8IJw/51O173WTPniyi0seTvlbRd7fs7ooAnJMoKkmvu2i
Noodu4HaEZWr3VTtivJhlqHb2aKAWR0WDzuN2vOikCLszzCai06PsFNlL8um6KvjqAQ7u7q3t9II
q6YgpVvIpsGEifd5WWehWccVR4GsoPN3pUm7DEEA/1v0t/Lvy+Qt5SwaeU2yz2J9OJrssQVdT+TQ
7lsDQpnnPnmUzcGzlLum3djta1fHqbElajq5d5UoKYPQwljeN/mxjxUZsT0dmrUObezLPrhlSgjA
kmSu9EzBlDY8WNP3VHoiWt+wsXZ4wZxGhKdCDA1YRRhOQ121iHGIsqvcpCs88CYuEkuu81+N5sSS
EHbRZePMToGloKUJVKO3zH/o+6+Xp2zt+D8djuDfcdXrcpFjxNAjuo4/NFXkKsZRUT5mU+U242NV
7S9bXJ1AxA9R2yHX/I6pi8smQGKMbP0YPujFoZSvo/QjnHv/mxXB6yZA1d1YYaXMEcFTAultTueb
SFEf09DfusSXlRDu0IW0nhcb4+FAEo7aEIyEEtvkzyEJ3de0xQ0Q65lV6nZQoKXStY5oKdePcRPQ
KOqrimfY9cY3rLw9+ARYJuCzII0lbumxBPBRLp8A65pq7ft6VxrXPfyBsvW930TXrRxVS/kR6D+J
NeiNhY2mNmPRzMuLIDN62J2kA/J1H3VzvKId4DYLzK0GliUIESeYiaVbZqm4gvw833SzUo+dprGa
gPr2g2nvydBf9peVo2OB2C0C5VDjw6J7biFvmnSqNepjofRWBg/ZNLpxupGT3rIh+KSeRrKVVdiY
B+iz7LfEku4UezxcHsnK/jobibA2Q5QYWlDiCXVc0N3vpdV1pL0ocFH9L3bgrj+fsRn2XwWydzi2
9d4t5EcAEV1cetsg6bVpIydAdp2/LUz/54ZUqoyVVvOsnmuAVW5XT2UCuZ3i7HwFZUSwnUVY7LOu
cvY+OfHrcBiH6xEYA1w7Wn6l08IAEMq0lvRliKyOXQ3HOQzjA9a6n7TjyJFbh1UO66bjIwtYxyQg
o3GGuDmbEoC/LbvOuuqoZIBDKhptn6Sl6hrSPH72h1n+GgdNcOdE5fQ2BqnlPyedqn3VOzh0ilAi
HzzIVnC0U8X84UfJ/GSlKr2hkt3nx7Is8wEUWDDE3jyiI3as/dbq75w6kaqD1iRKeFSCIPxcG/3w
WaorTYO5sAi/lpOtRK4U+Kik2a3aX1EYzA9DXMfOxn23drAAjQLqx8scvJdw380l12CmkDL183bX
Gsea8LXUr8bqrtT3mf3hslOtrfWpNfV8rYO4i6ZYxZpVDdSkaVVrQ9cmuXHZzNoeOTUjuFSTzLjP
hBkFIr3sOfE/9N33arMAtsyNeGxB7QNCjhgVWs5ltCehT+0boaPByOg11fdS26nZUdMfkxAZlfJW
io8AiZzqyTQ3HtFrb0oaxv+YXUZ/YnZo0cfiPUCGT/vRQztUZB9SNGnMfm8YvSvrj420byFI2EJ2
vyOXIq5ciHtVjk9KT8A2zw3b1dxKALMyDz2773rxNvfjAXhU0L92SXNjBtPe5kGwiI6MNNwkxjNX
6fUcFjeTZh0vr/DKDXX2KcIctLWdUpfhU/RBMSFENnaSUQJebgOvK5Jrtdji+1kJpBg4N9QCIZUt
kSzBN/080rMh89LCfClSBGnsMvGMzH/opOIX9YWrZmpeSt3+cXmga+jwU8MiWYKRKckgKT1iacV8
7cspwY6dWV4r6e29bPbQlZR5Et/Gc2MVN0ko+beylUb015ZN+MufNFny2sRUSK5n/ZOsTvFVnNlI
XOqQ0qn0//vt1zAxxk99QF3ejfWwugmH3riZZDl9kmMu5DwoNvClay5MVErBByCXgRim4ElxMDdt
2I8gnKS+93xQ7bLdGJwK+ldUWpJ9XScfycg8GelxrhLNVcYtEY6VkwgsCei7BXsExkM4IsA1zpIW
yRkBQfZZ08Kj01ifTGULs7ZyEiGjuiR/yDYQEovH6xCPplGxetMwuyY1DXrfuvCYAa+47Cfv2veX
zUkxQ1HB48gLiOx8czbKQEXMnjKvUr+OPDB1eNV3tbLL5ptefoUaD3bIMLzSqtFN6WaQtcc0ug6D
K1nzVP7b5a95P7tLwprXO1Rc3C2mEArJaTxL+M+CW89As111U+6l41+f8pASG4gdgRrHm0SKmy7s
LW0EYIDWCLneaDcab6r6adzqHn0fnJ6bEY4aghatagrMZPAeDPrD5CQbs/X+MFssEG2bUPVAcCwE
p0Y6RUpmYKHQuv0kv+bzDlz/MZ3hp7q+vDBrg9EW5XAdTgkk0YXo0TRnn5WBrRRZu/apzSOKvW2W
bQxoxRmpiGog0jAC7k0UPbICw0LvCzPm9Gogjhoq2SdnyGlPSV+cBvw9rTqp1CNvXcM8smhhBm5r
RC+t+qJ38b2vfByt0pO0za7Q91f20h5lUsZB7Af+eeHgodqn6bVcZV6QO4izanDTRdb8SOLWhQBm
X87Q/Uz/jH12SBsAUcbL5elfqXWe2xecKQ4kozfbOqMo4Rz6qnerSUJRVgkfZv9X3USHSdJp0CK8
H7dSamteRjmJ22vRhmTfnB8QRQEsZc4b1oQXbNTfq9luiVX88XZOtuo97489hvnHlggZiQY6gsMI
W9rcAqCFSGW81aJbewvdtTom2t2oXSzE5GKaEBI+Us0mYQDNTK4iF/TGHLrpIW3fcum4sXSrrnNi
a9laJ2HX2OtNl1jY4i1JiPxTVgiRr0y/8HTrn5l8c6QfClBI48fLhlfGyMsIRBnnA7QjYjVDdeyo
sfQiB6/2K8glV825KOkfjG+sTRGWVVu8+nEPMoj8dT5GaaizPO5KxJHVhvLZUVWPcgnJe9O57d/X
N8E5g+nEigGKVIwmy3aq1GCqsNUcTeV+Ro+6GRV37jbmb6UcdG5I2HOlNtVmOmKoy26T8H4uj6P2
Q7X3IzlLq3P7/JYSiKx+Kopru9l3yfPl9XsfOWJep7TG7QzBoZi6yQ0nDYgNc883BgBRtMKjNT0s
5UnrJW9KD7LvZKttY2X/ndkU7l+NY17NdGzOenpw4oOS+VeWdmO0WwWurcEJhwr6aEZcjnSfaWhw
Qu3IoCa3S74rhr9r9d6L5ENkf708oe+frGcTqguZCWKOCVkRBpdbpMBu2mY3629zo/Pm9sa4vv57
a1xk6KcRxtDHvWyZk20/jXJPs4vCO7yI9hotvEl9J5F4S6rxUHUDCItu4/Zc24SnFoXFM4wuQjIZ
5U9JKY/N+E3KaFC2zUMUZq60GUWtWlN5UFL9WCjZhC0P6i0Ok5rxtWOxm3ILuhrg/lOxUwOabbbe
zO/WDhoIzbA1EEYEwwSH57PpD+rQd50iUf300ANbWMdCU/Vi+d6On3lAXV67d9HOYg1pMPA2hKHv
rocwMvIm9bEmOd+ajMYl/e2ygXfujwFAzHCKIO9IWKWeD6cvGgt9JRj8c2Co5C/79qEpPsUTsmpo
F2TNVTls8TJsmRRmMM0GnmcqaxRMbymVP2ilC5gJU7CX33rb8JytvvJ3sbwwRuHeU7u57XNyme44
PtjqQVMLgu3j5Xl8d14JNoSwzJ+DObNCbISci35wcAYoxsZdpW9s5jWH4CVG9oLkHy4hbGZQrvBO
R9ipy4+plnl1ueEQ65P1x4Cwd82kneasWAyML7zSFeV5k5tsawyLg5wcSK0xaXHSYsIOgwO6H+6s
b/nYhgmxM6FQYjIdyzQ1oenqwSfZ2ViH9WkCTa0ubxCaC8/H4I+q2aOCzBjixoWjua4/qOaHyz71
Hh6wOJVNEQ+EOH2E4mLrLSyG4JEWLatkF1RQ3NS72bntOy/WLde0HkOpdqsOYr1mJ1cbHr06hTRx
gd2CjAE+t/MRKkFiJnCvS67l31fZo91sFBtWd8zJ7xccLej7PkbnnaNtoglT6/eT7crzfbrVibk1
DsHbKlMLjGnZ/UWduply5ctbBeT3byLWaQFFWkv/JehgYfPTXzrOw8g6jZC8mgY9YG4QP9Sap03X
pbGL/Yfqr4sbi0nKdjogJA4DTfA/s6naqpcZVUJfm+xOykcdaFBlXF12wbXJOzUjOEEWQbwfqZiR
1a8WbClm//OygRUvAE9NhQSZdV4Iota6OpYhciB0tlTNq0JOstpN+vXofLpsZWW3YgUvXkqCMGEI
IYIWLyDnepbcVN/nJAnDOqFME3qXraxMFq8BExZw8iBUWwVPg6HP0roc6bnYeXWsZzncIP95NwpS
HrDigw03YLwlG3e+I8OFYhdQWOjp0kMy3CbmXvP/dr0xwfwsbD80tju/VaxOjuY+AJVeD3no0f0g
px90beP3L/5yVnBYfj+pCzSEDNOilHk+BKmXgygbitBrtV9K/TK0N0N4yIddGG0YeudXgiFhrgLH
x+cQaffUYqbz9Cay3vR0L9d/u+QIFcCPBPgGTAyhp7A/tCyXkYQf6PBWf7XRruu3Cssr4zgzYJ9P
WNbGijmBYvcM63H2DzTilACJtspNK8tCFpnlNsir0QYgeG7iZ4pvtIuV6j71ESFWr9q+8NB3GLeO
4xUnPjVlim+f0Sk0ZcQUDFZ6ceyam97euFnWRkPUrPFgXVpJxeM4LUJ96FqNRdG/66Vr57d+Q9cB
ybpkw8ve7XiW/9TSsnon2yVXzZmyMJYKVMbinOLDFvHHynTx7GZRQExQuBJTxO0w9IneGKGX8dxI
XnVzH9cbtYwVF8MEoGZ4EheKIMGHgTv7duvDUpBqP23dDUoo1+MPBYKjl4/HVTs0wC4lOG4tS9j7
tj04hVU6oSdJu1jz4mBn2o/zVovCypKQfwa3g9SgqoF1P1+SLtLUyJy7yEMWSZE+Rtnr5VFs/X5h
yXu1y8NM4feXyaHJntry1+Xf/36WFuVsUpy/32PvTuAoHBytqQPABLHaXjl++2Drc3PdFuAjqjHc
qgqumluq5sBkaPMWF5+jepydGEqCatqbTQFp3SFi1wfSxkH5fk+ST6cth6GxIVUxlG3SGXGvzk9o
m31UwoaC82Eonzq1OZTDt8szuBxW53cMppAOMqmOgQsQU/dJZVAD1DGFAJnznOTy+Dykze08JfVV
0TeRp07DP1ozjbdJNH6/bPu9d6DpDmkLnfIWROAi0GoItFGqbaYT+hnP/3+kXdmO3Dqy/CIBWihR
elXt1fvu9ovQ9jmmRO3Urq+/QV/MuIqtW4T7AvM0xuksUslkMjMjghabRje3LwO+ujqCuwupAIap
0KM492/Gay8rPEmx4HYbarhhQNurtEreWjqtehSrKSQfv7AovDVRnkaAwNLOTXKnS2Kg1zGNXt9z
vwpbXS986Yvh9pTa4MB4m6qBnto5/z0G7daQUOFQEFiPwT268SaHotMQRrqZkc9RFTUcOQiAKAQo
H1HywT7nIvBrDBVGxf2MXlX90OleoJ8fb7Kaj1gHeC8BN4L6fqrssqv8iYEHMHmj0coEW2m/Hxk0
XBmIQ+97gEtrUNV7UMVrdpc/2OdDfW5aSRqqdrQgoAvTNh0PowXspQdw8+P81wOg50ukSvHIytph
bK0YXJ5+FnrpW1xU21bXtvjsHGeLUa8NESUDbwYsZrYwo4jxDLAOPDbBGEL15JVZEL0TQ9gMgSZg
fXYRmJUpEfiXMNKn3iPV0KTmTLC2KAPYnu9E+Rr9dZFb7h+qB7hzQW3zeUqxZr3RSxt14PX7wQ3+
Bcb0rjWmao+8Y3vZKRYX9MeYSgjfB06KXAXGYudf19zMCBOMaBzv80v4fEVqD5/GLp7IDowQ4zoi
69675mAILnJnK+xjY23m6qdtfLu8sEVvP1mY4oUxn4PJimAzSOxiLTJ+4/YTwcO4NDbA8ulwBLp9
VAJwbkbFSEuIfJjOQxzd1z3mdTTICJ0JecucpJVxwOOZsgSfyv+BjAxNz5AyTer6mQpdfipJJ41J
CzmiKH/EiRHgmFwyuFiHG9wY0P+rb0oStl04OvsoO7jJM4WuHjNDqEHX7h3JAMoI7VbzpP08R6P8
CvlxT35FUDgV0Oj4FSPU1ZzQjsfQBm9u+hGPdzn0XIdo7UH7rteF50WnOVm9kvTGAvIuVQO7E3+y
PYhn7ME1vQbs/7JvLh4ImIFsO3r1AFApu9zMHXgOItgxCOp0BOuwPNBXRehORBjhjeW4i2mtoW1+
BBniZeOfcy4M52MaA1Msvo9rSHnVAd7nTpYN22ntH4FaW2cofQ2j890r6YF1OoeSl+Z5ZnJqjqjz
tiP163KyIfiTIb+j/1ajtWZRSJrHCrBCUYh1XG7zYjgM8fryOpe+5Z91YrfPfchLzGayGQwX0DWq
He/AErGlNmYmQZR42dTirU4gMoHXJfLLT7d61jVjVySw5aMdE/bOHPrdDN78bD1B+s2txo38/0Xj
3KZWtsdvxTivhk1o8cyc/gblekfPri2yAb/BoDx6Rol2uMq9Ao+quexXhQkKi8Fg8w5sVNOxSmxx
l49i1+L9paHw+z82AxPp/9ukUh+nFvSFUBjBDzE9jGG0677bc/rTaLepu2UQrweAecAmodg26sLX
50Qbzuag4gpuPTmno3zz2uEJmI9KhEg23TpGjZFnnX74olthbNzFe5JIAsZzt7KnIMjBGY1tTr6D
1S51/gkkDP0LeQYQEVD4wFA8WpjKdcKN0THKSsg8wz12XrmPO8Azph8av13aL8AuEIQoGvifFARo
ViWWz2VK2CPEjpH/WlBohbst+GCiLrNfIpD78DaPMMs4/Bir8lvT0IeaRKB/yZ2XqCWOJjothkbQ
IAILgroZqg9KCO4zAxeTQGs4bfJN5ESPmGPat3MNYTQINkXJA+nyjTvmG5ZpMobfZTk1VOGRhoKw
FKnB6JryaVMwjjsgkVql1b3wxl0iyI9sSsO8fZytdm2x+F/IOsg6bo8+Xl+9txy30CDsQ+OmSNTs
0AveL38heWjVn4Tv4qOu6+F/6hj7RJu6bic4dDJCYqV/yJ1pB86DMIrG2xKA1yjV0VYs+fepRSVv
qqDqME0zLFZ8riEORtaNmb0nqJu42q653NBLq1O83DLaebQH2EqRTQdDEtLqtRo0N9DSfXe6IHkG
TnIJ4RpxYwUwMiEEc16HCQN71DGK8fjZXP5aS4+SU1OKA5VZ28XgOExXDebvmmIDVTGafI9StrYh
KjWxLqw6TdhfNglOeUzJIho5ym3OhypJIYWNYBvVsMRXIrUPU2CGnRfcRh6IuvK71Jg13N5LcUMq
1QOICbIGUNid76mRC3eKLQRBh2Dklvq3CdPlSEufTa4HEARZg1InKsrKTMBq3OL69uhU3edTP2Cw
DwHDXSdZBdoI1kKbs4FEkOYyX3JKCMSAgh0VfLzUlQAkqhw3qdlDE2C6S51tCx2g4SuXCNi9cIUE
hKA1pHw1sx2HInEHqCB2H8Z8y+KXJHjx/O1ld1xcCXhnbHQFfVyLym0403HKcJPAN/zkqev6Vy6A
ShlmjdcvXviYRKHgf0Et+tOINuBHETPHCSlecOPGGy+9GortJHaiuzfdTWltHLwRvGurf/7C+k7s
KqEqHq0uHuJZho9iG6T84NSPZW5odnEpBJ+uTvF1zpKZ5VKeKKakWgmH/iuN7oOEFCu7Kug2qTpr
XReFZuRi2S6GfNDcA6WEerLdoaidBr1+sPjkqyT3r3rqrafZuIuMIiwsY+t5vy7v59KpxmH+j0V1
AC1q86R3ACxbOSVb+fw26HSzkYu3+6kJxSXxuCG1x2DC9yNAkXGyNjG7Z8Nb5a3QXrIhYRa1mgO9
FCJ/D9NbaCcDpq4ctsit3GbmLtykRyvZfQdl4GpMh7WDqaZEjMeW5NfmMB0ub6bGqrqZmNIYU6CY
sNLxbq5A1X9vx6/CuG/IXtSrWjextXTWTxap1i4DJ+hSzJVjoo4DxnMVO0Acxl84Cac2lPMGEb/S
YzZskLSBUmLokji0UdEW03pqIUCnMadbknLwptxPp9qEORp/ZJjtLsaNVtXj9zWipCAeHF52/+W8
jtoWcFLW1g3u0FUHYuBka9k9e4fUn/czweDuNiit4mks/fSWjq2YV5Ngxh26u2iLDSkbruM6y65a
1wdh82XvWVi7JLy1oe4HdlNUi88vWL8ALrPF6xUFmEPEjg0dQ7/XAsBlV1VdvHyd48GKmzxQR+eh
PClKp0eNbBhq99rwa/ue5e5VNg54solgN/X2sEb6cjOCNzmMeTlrlrkQcSRFBYBggJoDBauEA6/E
0weMyFimA8wW6KdwWVzeyKWIAxMQMAPM3MVwnHKds7mOWpchJyu9q6Ddj83GL1cZfSexCRTPbhzw
GNZ0mpc+HnqM4B2UNMKf+PMyz8lbUsqM07jOvJ2BvBMg1MvrWggv3qkN79xBhGViYqktEKvrNagp
Rrae85soeQEtJUD73RdSCZC6owUJaInMNJVdbJqJeZ2D92hiHUl8rMbvfqLJKRd3DVOtePrB8wEr
O19RXpMkjmeY8C24/M8hv5lazeMShEwLHi/zZEmCjD6wSoPR8lFMKbjIgdJJ6hcpCPnDNdP+FbIx
FagAI/t71hTBIUq4cUsL3h55buUbDlDIPirN+MC4aN/JGJkfNS+jvWmxecsNl+FV4ZXOruxZtAXv
dnc0vbkn4UyL+T2dwHDmsTFLwn4kZgWiUV+s84l3N22Smeup8apV0nT2TTNR407U0dhCHWead7VV
sw+bW9mNl3fVQ1Q14zXhSXufGaLDazOuwHSX5gHoiLqGrZlp//DnFGTVBWkiG7pwVfvcdUmyIW2f
3LpUuM06cRMQMlXokALMH1NwA84QsXltPZD5YOOGx76a2cFya2sTREh0wq7zyT6uxrJCybkW14nj
yF8W8UMPHY+1XXcFtINJDLLUoBy2teeKrVkMQb7rWN3tUWUcDl6UJ2xlzrHzwrLZPw5eM4LjYSyc
ZBORbKpCkpvk2q7MaM+GAExSVWM2TdhhE7cDxLnWLua0gP/zcmPfd1kCqK7bB1vu9ckunwPvW97G
+RHVR+OZp3n/fY786K6pBrIxrNjpMK9PnCxM0A0lawiyEswVmqn15sx2gLb26F1leWd9dJmw/yVl
Yt4PNOObUlgJEmZADrK1UZTZW556Qw0+5zL7p4jc8chBbP/Krb4/lIU1r8Qw5Tf4z7ub2PcxeJ5R
5yYyJguNFSc++KPNb+zErdeinJMqrFHufQtq23sYChZwSCALpwIAx8+GbZQzlu0AJLcPpd20Dyl3
6i1QaUG74o4zHTHwNXynfWyi1ytQLPahcrwbAI4TIQGj7b0PaMZtFtW8Avu7jOHQtHhiaV48lsXs
lWtexdWhK+v6nREvDsLaEsMH6TkGRzNrmt2jHWftN475yC2fs+oYdabzXHSVEx0g/5qAGdCeH6B2
VGzzdHJXRmTQB5fW0aG1Gtfc9SRy2Kbu6sgKvQJ11xXh6dTvsqYZH7Kqn/pwzILoenCNHEgjo9tH
SWVYIR3r8geAOvGzg32JwxostU/McptiXdA+ey45GZ9sUKt9DyqwyLIsMNuQV7x4Lpy+/nAzVBSA
I/IAB4nTuH4rhyx4iALWeGFROQ44z0l+5Q8j28wdMN5Z2QzPdj3ZImSGKH+N/TBuLDQUn20vAaAl
89EsCnO7BAt0ngTxk5NGEP9K3HgIGZLzZ3uyjW0ZdU4cmqWZYeY/GodXR7DhEGW5CMJi8LyrobKj
W+a0OMCl6Y44RRhmjPOqvxqG1HyfMPkU2mlN8NNdP8rBxlvS21zggQ3qHHc81FFiIHR4Ip2g6DeL
IxFGej/xuStDiM3Uh9r30m3htqiXuXMsUH1wR2A5ePoP5rqGl4oG3SH3swCNbRQB7wq80QoglOJ1
JUrxwfwovkU07NaGyKcfNLfr7UzA4uT0xRiHDa1AyDFPE7tK+gSpazB50a4mPH8aEa63Jm/sPoQh
diiDqt5i0CO9IVXJH41oivde7Lg4Dik4EXwvbjfMAaN+Ns39Fpxw6XseNEZIprjbgLOC7kE5ASY5
j7n9WoiJouhn2ZgJAYEq25KJQhKS1MMm4QXZlH3qDrvK80Sw8nPiziFgxE0QDuCda9d23GQxHmUC
3WG3AkVr2INUbAOAf+usKKPpxrPS7NmHbDzm2prRgGQ8ccW0At5mrlaB2aS/QBMPLOVY1u1rXQbR
ZnJE9U5J1O77OEu34GFo3h1mtPsaWskrYXTtRlBRrR256XFhzG/E6sxfA0n9kNK0fMBgAL1mbdBc
QSZjPlhwRHCJG7FO5GKpFQCOwD+3nJI9xokxQcgr4mBSeJyTrYlehEXf7eDNRD959lZGFabTluik
RRazOTkuKKkEUExWzArMQJWW7CUbza4GG3wmdIOVi1nPiQX5C05qeayrbAZqCjR1u+l7Zf0jSfYD
E4IXDgpCyc8gy+5JqwN9L6aQxAQQO0CtHANk8qV+YrVuKO9GA0lDKkcfk4Pbb7s8CaFLlMT7MXmL
yD+81rzFlxIVVPUoJhVRU0HKdW4zaWJQF8v2dRndJkk4eNu22g3NTaR71C2lXaeGlC2FotMU9LKr
bIjnTnxz2KHTyQ0u+cWpCfkTTvaP15GIE/nVZnoYcxeMx87ft8Y9FLjwksOMl6Q9PrdQYpCN2LL/
FgxXw7SjwSZwNT1pmVCrbyVw5ANECtID79MYt9XkjWn1smU7+9eDnx3bJIXqZAIdWXt9Obdf+iQn
ptSZDEFpU+UZVhP5Tz65h2KipRvt/YxkB4PoqQ3l5eUgyyuCGDbASLgCAx1SRFBmzuaaRgIsK8a1
jcnCuPegXAFooAMqohwcLIUVpnzcT1DnG/Fia83vFEMCl1ev2Wh1fMinaR01cpJCsE3gvA4dKgtH
phuGWvJJSAwArodRYOuTErjXZw2IHvDytMWvVDzH4uULq5CVV5AEgIJe1cFCFtREU4PXTB5s6jps
gTIB3aNf6CYoF30FIQLT/z4Ax6pAzmBzFC9SPG+d6Ggb/9Y9GJs0LQadCSVCmJCbhjw7THT+U9An
gEisTZ1cos6G/PeTEFGmoveJjyezX/6q001a3o3V41e+yJ+d+vRiBolPNWAZFdK12n3zy+9RvhqE
rn+w6FknX0R5KieWHTPPhZ0C6i/OC+81dWHdVim3kVHjgRQRbFWdb2pIDTbuq/XX5PwyOpysQYmn
PLXBKVdhDW1z5N2bCJ7S6OHy59Bs0+9L9+SLB1GBaXABEzb5FmcQ3hBfuBOk6AMmU1GvQwp27lKT
2aWTmaNHlVvHBDKCuLHNv5ZrkfuEtA0wPPC5Bmqb3vQNuw5anPIpxzDLcO8bD517wzDA7mmi4lI+
cGpJOYQ18ua4AEBpNZk7Eu+Z8EPiPYACuPz7KVi5Jg/afZLTFSWf832zrSqqCw5LvbX2ye1Mtv3w
lW8PTBTm8FF7xZz5uQkxQrjIitBob6sbNyjDNv/KWf9jwFXWkBVt6fmxjO79SzFsvfiqjHaeDra0
eBIxQQWANGavsV3ny6BmUtRNJ2twdDewrVGnIddd1Eu3IRhHgcNAGwgsu0oeWFYz4LADemsxIOU5
26beFIKly+Kby8dxqYnnnRpSHAwSzYLkrTTUtNU1ikrpsUBRY0PbprkH4jNaiR7Usb3nfR9Nq1l7
s7vNvMRZgWdYl3EvOTvu5d9+iO6xrSQnWevM5Wzj6NJ0a9oj4PSPzLxqISk2Wpqq41IYOjWl9DSK
yq5RV4EpOdCbOA8DxDku7+yyBZBXSTQYEG5KHHIyEJVzWTptm11V3jq95jAteggq+P/5+8p9EBRg
6RIj/n5d/MM7vmYFqiUB3TiJjlT6N72NmgPjaQfQEVJHzPwrzghHRE8LHGYrv/cgVOfi8WNsXQZm
RdSs2pli1IuGNoMuTVpeY2D5dkLtb246VMb6kIMK2AEPUTIE+8667aIAhS/NXiy9D09/oOLEQKd1
cyf3ojPefO8+9o55vIlLKIQe62rv6IYvFrf+ZD+UAICaoxuADgidRTTEmqQNvWoCtHDPUCC67ERL
oeZ0YUryUgQc0JEJC+MYmHReWuPWNDURYNFPJe065hLQt1D9dDAKF4wQGLjg9nWcWki/dd3fxWP9
x4IKv0+KLCgx04E5AWgWZM1zQ7dF9i1rro1cN46tWUygHOso8MRQ21hMnFT7kifX0NPaf+WT/He/
1Bd649jTyCOsJvC6XekMqKsVYUYzzWfRbZri0nWfCmJF+PITIMQgxaAFyLXSNemfBp6t/39LUvx5
qsCjCBovXJstWXvlS+4B2+1r9m35jP7ZNyUeRqaV0KDBvjG+NzEEKpqbabipPSRQ0O+xdoGzvbyq
5astAJgc9OdgX1CnrSs+pQMhHa6T5DrJj9F4l2H22LbeICfagciHhMRaoRMc4qX4lXMrJ7NQe3cA
31N2tBjnFPVpmI6bY9HFKxOF/linpSL/yKewfGJE2dGeFJPhyZMb+DtOdyJvMJKvaZ0tHqgTG8ot
UxfJ7M4ubIzgmykkqUGncT6dBSUpZENVJYYBC9jLMDLKVa8bql30PDT+AO+iv+UXzvO1EgoxXplj
6qrw+TNHSA3zHLptYHL1VhQUSGC6mR7ROfnA9NfhCz4oVSWBpoV8O/C057brdGi4345ooLrsIfcd
gHueh6ZGLbu67hu6KkbzQYw/5vYVc/EbYvw1YSdeKqDWRaIqUcP0U53AgIaQsLD2nFspOKTpZO5J
b7hQqa/Sa98vrZfLK15ySmw1RHQBcDAxj32+4DEZLEmFCqeMQysFr3xxN7NJc7yWguOpEeVahO0x
qQiMxM7PhKKhs8/cCk/J56Z7vbwc+ZfUM3ZqSTlj41hPrO+QHlcjmP9A+QiA0cpGk8hp3y9b0m2c
ctJwk3gZGjHIF4MPxvY0faJ0c9nE0kGQCHhwRYIjBC+Y829j23XdJANGy4rogybQzkH/uUJH0gyH
4MMxtjX7cdng8pr+a1AdhvKzDtPEDQzapbPxRswrQJI3RxP0spnlj/THjH2+rqp0LWEX8iOlW6/Y
ELIusieHfCFQneye+uh3IQgP1nZYccS3nO/6SlNpXgqEp39f/vtJZYQCqD5CxAhPkhHiaBB+5bpb
afH7y9sQ3BSAvKrP4543GSjhLMwp0yfRTis+vgqToJmIPughmdAm0oGFFw8q5l0BaQAEHwjb8zWx
tqSoWcFiYF0nEfAofFuwIRw6C3nz9rIXLO7fiS3FC2xQaLuuwP7FgIAaHmbmNbHgM/OiDKYnFpR3
UOFPBREjLNSYyOTHSjyV7FGQVVHvOjSIkTvzo8W24LcGrmtVFJoX5WJCQ93fVOmYYfmU0ERD7lld
BA80YmvgYU776YUkBhrOgvslwNFRgdbfWD9m1MvvPICgypWcQbixgO8DMy1hQrPniwcccA0gFUB0
84n4mtpsqJvIwS/qn7i9aYZjG2iCls6EPPwnx8LJg6lOMoJpZk5v0w58agW/LYSO43fxbJysRAn0
iL69n8ww0/RZe+XSoUQyYh35mHjrxuVHP8ggIc7ZFalL3Stv8ZSc2Fbi8tB2idtX0rZTgltpK9Kn
Mt6BFwfwly+ckT+WVCJbzpveZwKW4tYNBTHDVqfOrvlc6omnTkmpKGEhI0hHq62NgR+Sa1oTi0f9
ZBnKUQ9Gq8L4Ctyut16pDxtPl7dp8YP4DlibgI/C9KBc5InPFZxD/qZGLypBdch0QZW95tmNEd2j
CXbZ0u/muJpgILPFOwGBBbADZSlpZvHMkUAO0AOEkXPV97+yCBSItwaEodpyMzh7mr9P0U3l3qMl
d9n60jqRGwL5RCCLA7jF+Tojzyg4BHGxj7z5EDFmy8fvGC67G91nJ200B3nphAF9CkwTsAnkk8Jb
WeKZ5MtBP5uY4Pu5yvmP0fFDt1zFxVWfrpv238urWzQI6hcAOsDP6arMPwaEQO0qalGm8curqXlv
wFbhj7exP0DCnj3P+bSGULRmS5f8H5eoD1l1qUCttqQpnn20sAAjSQkY7CDd0F9NWh6oRSOg/sK4
BWaYQTt8/t0Cf+xQWsRbWpBm20TzoY7NXcM8zRdbHCgBeTLkkADKQx1Tub7FYEvaP/l6SLKbSdzN
4IuNRXMLVrUNZl23cR3fQ8T0ceLNKsg+Ln++pUMOuDL4pwAG8lEUPl+kF8yFVwdI8msoIRrjdV/+
c9nA4i6CARfNCHSCUUc9N5DapB5NB9cpjead7NxVhrllzNd4hLygPp3wEzPKBWY60CClMi+BCm/Y
2ZjSzbcdfyJfAD5LLfL/Lkc5zFZpgYsWc6CrCDldgjmcNP+oLeD3dD2pxXN1Ykh5qSR+5HUVCHRW
pQ16+eCDYIwze2rJXUfXRZnsG/8LLT0fY1weggfa6iqVXjV0gSlqFOtZepzmb6a3t8QXuqtQJUbL
HgmWa6vXluGASYcbKNgEnK/oCJIKXJG6QuiSR58aUWK9l87gIipgJPf8e9PrHoLi8bJL6ywogcFx
iryEmBzODKRzrPHOzTSfYjEHRe8OKp3gAEfsUXKV1JwSNgicysZ/M0tgha4m+8noXnj8ANLl+Ma4
QTFt/soL78Sq+nKJkXtmrnzwD+mM8ZjXVtCw8tdaVnzpuupZPbWjBDwmzGEERVS6smqv2CX29NCP
b2IO7r35Zw48X0jTH5e/2FIQOrWo+kSROmVa4jClLoAJUmKge0z/WsQQD5dTI4pb5HZjMxFhWX2w
A4tsCFlecJA6OkrKpUh3akZ650naVNJmcEYKMxVeYNk4hbn3ox32lakBWixO5p0aUiI3mayM2hKb
B7HWFZs+5ggf7CaqHiG8B8EmkNC7NhKqL7T0APMFAR+KykCKqxWAgDPe2PI6zHrz2Bb0tteS+8vP
rTggTASScBNUVJ+0UyK3HEbM38MErW9r+Uyu5jCJuzDnDpAyNYo1R+oU68H9NrJvdqVjUlj4hOgo
er4HBAsgqiqJg9d3Vp7YuERMMAIN5Y5jSsP87uoIshe8/syMcicC/MtISmGmbTEE3o53Lal/tYW5
vny4Fo7zmRnlSmy7ue4TiaXMGn4DJRbAssP0YaTBjSijELMomqt+4WakeAejiwbk7edeGrcMs+YN
rnru1a/ELjdx9yuOgDsfnuBSmCn+ESTD7gtrPLGp3MYGMQa3bm0ZstZifhLpQxg60N/mraZlvvjN
8E5AXuuBlVAlB6wakbNEGhomMHX68baf82M9Mw2PiM6Msh5nFIwOJsyM7a727nmzzeL95S2Tn/3T
IYO+HZ4+EH1ExnQep9qohsYYhudX/YBZ/WQTCFRxANLJw/YLPRrIV2FGBLTMkolSuVAgdY0jJU2N
8bDuvL0D+exMVz9Y3DIMiuCvQegXFE7n62lyBzAJ10cVBlA6sHdMmNF0mebmXzpLlolRW6Ti2DYV
msjYaBusM4AC5dYuilEK5wSkdWRaB30A0MuIQmJSar7U0sosQARBnojU7xOkjg9eDMwM+C/jFhJL
gcjrNQ36YZs4s2Z5S4Hv1JISkeaZegAmYHlxQIBQJtdFHxwYuAdx0xwuu9/Somz02zG4CbaRTw9h
UJ1EWZCiKFqNkIc1wSbHvc0kAk09ecnLbQ/vUKlbhVec4uU17YKsTFCJCdICChg76EfG/pVHw4lv
Ly9oae9OLSn3PiTnZiC8saDC2ILZI/Tojz7Y9M7TZTMLyS04Q/8sSO7rSXphGbbJ8K8w4853dAh2
ZVlpAvjySiRZp5Q1/8Sxn+UZ5L8cFJby4tcEiHjwRrvNoJPtWnQA0EX9x4oS4pLUcupYVk276r7s
DhMoSUbNrbBkAkw2KOwA3Sxpzs/3KsnzoBsk+L2dbkf31QBFrdloNktnQwk7YhwE7jrY8MmWsG+D
BQYznZbcUtRB7zQAoT40toDjP1/HmNkpqMRwGwC9+KPK4+vegeqRw7cZGEjd2g998MeGl/1s6RaX
eAJZF8MwuJoDuaXgQ8uwrqSvALK95QjYdV6GIOJdedUGCEzo3142uXRWT00qn6uv7IxVJs5qndNb
zH2s7CH/2VfWJg/8bU9zTVjVrVD5ckRgMi3ysKtTWZWrlowfUWU0h6xvvpW9+W4GrNxESXCbYx5M
s7nLH/TP5iq+D7G+dMwqbO5MrRFqXChcgZKlX0P74WMso3eztG4gAqAZY1g616g5gtYYdUDclMo1
DDkWe6oMGQuHKzwbnDEN52Qlol+XP+NSwQxzVJDQASwFQHB17oMAyDgC3Y74YXs3ZuqtpsxbQ1Fz
Vxv8Kk/fWz8/uMAhumzaM7f7edn8ohfJQhYqqKA0UNmAvb7vBaiQkbyXP9s0h+MkW5v1uNI+coNr
PuTilp4YU4K+45pJBFYwFGXArVd5r+mcHoIGEi7GV7Jq/Ln/LkuJAS6QeNwTWNYUA1Bt+le0oMgL
oXE9lne8NdcibkN/1o7G6lYo//3kvinwk0CTB7sxr/Z2Jlbc7UIXqA5wZd2M07TCuNw960EHw819
1LVPeeXd0WRoIQOd7eq0Cy0tU+XiJ/ZMkAdJFDuomM5/E9C0mRg6eXxQuc7ibQDedLIG1UGoI4lb
PKgnlpTVD1SABSPG6sn4nThhnu0zNEMsvo5YAeUPjesu3iUn1pSIVE5gIHDkuhIwmJjTtwh1Ugsi
hJcPiM6KEnziIXUNN5Oe5GIedQPkZ4hsTGNkMbieLEX++4nbOK3bxdYkP1HXfnOC9jruvHUfvQIN
tyFesknijwKzupdXttSblmoj/3EMVUmB9zGvK2l1dLOtkyQHMFaurL7Y9LTdI3tGe4WvQYrx2PfO
Njaqjc8+TIPdZ/Hh8i/R7LEqEdzWhhcB7SfL0PaaxDa4MZNdZehkdpaSQag64GEAwkAwJisRnWZN
5QYp3jyMulCS9/YArO++spI/JuzzD4mJ5wTU94hwTc+OnMYYJo1fo3nWmFkMMycrcc7NlE5b+u2E
lZCJHURT3Vj9o1X4GAPxNJ651GzEDBzkNwkgGJgCUjaNBG1jOHGArBCcdFB0m11IrYeu80rJt3He
dtGdO4QF6UH+sGl0iFOtdWU/Y6SqDRFYqI3aUkkevPgY+6uhugLHb9b9ACIb5xE07L2NMathc/lj
Loazk6Uru9zQoe6EfCOXCRjK+Gr2dizp1ix/KQKIh68uW1uqUJ7ttHI7MhZXcY5X3iqeb91+U2HM
1e13cyKQVz06xmNmr0eu6YovOpKccJQHwvmEbTSCbDCDEjarKD4UogcJe7MpfGPXYYmX17d4DUlC
LwD8CaqViiP1k5tPkY3XshtDFBN5qtGRXYYXxky+4drShJSlhcn59ADyOuDzUduQU8mIa5ASCb9D
m1Ck2T9tHfQrm3lJONvuy+W1LbU40PM0Aa2AlrsNWYXzA8nKwG9MF+YwqUZ2TVpdt01drt2WjQcQ
Inm7znN+tkndhKPflWtnBId/Fc1PuVfpOOGXgimCOsYDCH7NJz5YO2+dEVlWtuJZcCRdvSI1vcm0
r6wFd0XnSz5HIU0g9bSVO6vlrLd9p0cRMXn0i4+qfyjB1jtBJMdDd37TGJDkohof+vxVYROlMYzH
OpBoUduvhm/HSRnBJs9XVvOU+AIcwYdy0NFd6ezIfz+5j6ndcahKoqQ+0VXbPU3FFgrZgrxd9hqd
FXliTqxUfACdvo/VuFkfxj5AW9YTMdEZf75s57NHyF2De2LI1Qyo6px1EkPpoJWryZ6G/qEw72od
b//nw31uQoldsVvNQSBNjPQHowdLrFmJcYZfs64L8PkOB+bEtKH19lvJTB0/aUFYYkxyVnisHpgI
Hk2/09SsFy1AYYagzib1URS/diweR0mEgnwnVi1/I85fh1zJ5gk5RPDjSTEU5at3cTU14+/iO31p
nK0TlWEa3RWABF3+6kvedWpHSVztscAM3oDSl5evWZaFjIJQCc0golnP0n6h9YTmDwpHYE1T4nrX
InGrPFSmRHBnl/9mg627GBecy0VcRTpPUVmhqvy3ABKimAqkh51bQSD72YTiZ0xzSf4SivImCH4R
jz+0TrdN+YPZN3s0OJ4721mblgCbVokYUeueBYu/yQNRqoOYL0XCzs+u6KByBig/UlYvu4rm7kok
1s6p3e0E359mXfdyyRy0ROD6qAHCbeQRPwkVZQmOh4HiY4pmrt4nGoEoJp8hLroqswxi7HyyCHhN
Oug3FhBLZiEhPQ3nkQ5HBpGQTdDNmR8CEVoWkGjwJaMW75uXCEWke7fsiU6kben3ok/iQWSWYDRC
nYaL5j5CHRnbM+E9EUapuTbm8egn5fVotP8USafzEQnTPe/POJCegwKxTeCKaLieb9AE6dyR+TJR
NARkEhpzPTjdNbBdazpPa1EHKOPkwN0OO4wy6r6O/OOfjMMXCDg/JEOhYhzIncboZqQ2Yx+sxWDu
DTPYUhOTtK67NTrnZU4GpDwYp7Wf+4ppClULB1Cqx0OsTCp6YizpfOkFYs2cR8jhXPZjiP3QBofV
X4cSDHL9bjyABgMg0XMLWc/G2ukjVG2jDYkPtfU/nF1nj6Q60/1FSIAJ5ivQaXIO+wVtGnIwGX79
e7yvnjvdHqutXWl1daWRurBdLttVp865nEGQVL2dtyI5pk6sCFtqrhID9IuYxdE9tDNabNmtRzfn
bUgeFARGOFUO9hHSXcJkde2arm2H6lBlz9sczQZ+HHtG4PbGsuu9PIcSw5SHRQ0i7jnr5xsgzZC8
MSb7oiuH+7FfF8UXyXYKXNcGLyBPWIs1MpJGkwUAIKhRzQ9UEvyS3kS6djd4E2oVc6gYvsxT4aLg
8cSLzoTLnK4kGTuUtfmTpjEiiKWU3ZUHoq9Nwmr2PqZOtsVN4baPV/cGhNfXGdVciELkCof9M8ni
fsECQObUwH4FRuv0KyKbJvMYgZBibpypR4twSfQgdkrrSfNAkdPnQwuS9zmvkktguOB0aZajTGmg
yfzguln7NJMcRFW95lrf6RiTEHy264CjrcwvdLZUySZf8Ut+1zvdU+2lRthEDWc7q/plE69O+Ww6
vc15bIwnvbe0D1Z1bOdlmvliRxHbF/1ShllirVdJapWohERR4sfgRbsb4nZWAZW+PjOx9riY4bqO
e40jyhjkMx7e5lgVATXR72W6d5X9s0cZITdasHOS7awCMUpSzrAIggB+mPC6vDD/2ehY0+DitTIs
G4/ekzishtfKfUrG7xC8S5GDca4tpXyjbH/jMEBlFhTtoMsUtt5UmIsNGYkimBKQqxpc2SW/dVpL
AQaQ3Htw5kAOC/lsbHQRTTsV4MtLZyChi8EDldshbb5l9M1xt+e3kmzfAuwCXWuHRxQxZzXVLRnQ
21MEFp025lwcHC8Pk87yC/Iez5bifJPO3ZE183THrKM5ZlkLa/0KAnHT3BTuHZsVMyc3Alp8gJE5
HkVYIDPJ59j1oD04l9PPaXbmO+qOz3XW14oys9wBIZ2B8hyqs2gtOh1OBghPO/HXeR1NwJz+6BYg
ay5Xz49nVAY3pnsxojO1UdFE86u7GHcsj2CzQcsIHZzC1Z5avRs5JWbR6Z/X4XFuLuIM5AN+rj3r
7d5QvVUkWQF0AgCmz6UP0Hwj9skPEPArgaKDj/TP6FufSaDnYZRu+tx3szdSBDGsOje02Z33TdmN
4NiucPXPTFAKThTjpF2/S915Py2qvjCZ+/M3EiYTdasvudS2n3qzANEpb81uugOb9gsrOW64dlbF
7UPmlsemBN/P6xioN9yAAxpDfSp29tQufL0s/mFDH5sRjsY4W9jaJjAToam4me/m/M0r6yBafiVg
zzy/QLKQDywRRHs8xHxLxKnzbH9XTT12Glo1vAcv83zPvm+jxwEC044q0W/K/MFBsIfaEQGNmRjv
DaaNrCX80gMcZ2/4XvNorli5jcbuu+gFveCadT3E35c6KOme5B9dc5O4DSo3Ozpe6tavVmN+2TwW
675ywrRScfDInOn4+wR/dVhHcjvGfQCU0Znuj8u2de9J96NPFTePP5hsMQLgxAN7DV6rOIWEwENa
2hmJjZlozQQwrl2xoJrByWP9Pr9nzhImBvHzvtoUNQ7f4ltDQAcUFOynTS7y+aWioBydA925n2NF
hJfeTI8/TXDzwWwIyryYBFZego0Kk79BaqjNQuI9ZeXWycIx39fQYIvLsPr7FiyCfkuYB14KXEvi
G4IxJD2QiYJoMLjOkTv1IyuYVJJ5svB7bISf3EeP2LxrvAoNhrgAGO9979v9zi23JHma7H0Z3Zoq
gITsInBsjnvdkTnGFjtOF5hz7Cygjm+RmxnNcp7qdSTzXjz1dSgDIPOLCu+pnWHRbMeoEW1JPqLj
8NCuDwmI6Szje6Fi3ZDEDRyXf3DEQLchp3dqCo2xWZlaMJVmj07cop0TfMT1bQyuRRKgIex8lJKs
14k1Yb2mzIwLbYY16KWsDJyP6M9PE8t3TL+0voFnF5AXRWCUxPoTk8KaZWhEruwRJs2WbPR+CKf6
Wlc5hmTBTowI4Wadsixq+WUqnkqfFRcoOGJafTCtj0xxpTKlK4b9hJ5ZpPpQZDldsbLKrMJa+BwW
j+l8mNKbviJo0gvteGNVT2lmBcn4q6t+pc5VtO5d0oaT5fhE31JQkaeHPt62UREawwadVcFcDGDa
3OJGkUMdL7mdvL8/BFEt+fxcYWoQH4fKTPH7LTAKHsBLRrtz2Y9Joxv313nvkvCKcqWFT1vCbayl
6NFZ+S0lYj9qO+y01xTpUK/38+SgL5s23TbkyjM2Zn3Xg51pqQJmPnj2W1Emu0Z1BMnC79HXQET6
dKGgXBZNuo6v8TDNKKzGEIEN7Fz3u/EAYnI/mt6Gdt7Z9l1VhtP8DxUHmEfbnEPwMkPf+6l5kFeT
buZX04jdzd6TuQIiUl/MieIAlO6vTzNiM6+2RprXpTBTdW9pO4Vxs69Y9S+b+MiIEBBtS0tmwJow
ldq3DrzYQ7pxVETBstjEcVm8r8IFA5Wwr4xhnoqcl6UT50cRHdYCQpGH1gXZbH5Z16/zy3lnlc0b
+noh94ekEaDMwvLovQ58b7xg3y0bje5t+rj+wxHMW4f/Z0JcmsacINfewETLrov4nTkbrVLsbvko
oFqO/lYkm8RcE+jj155oE46Pdb9Yr3p21aq6yaQmUDlxdKQJ0WkqrEsymka7uhjFOD8CBb3kV6i6
nl8LWeURPHyfNoQgtdjQuoDMCPyrfVu/Wci5d4Fm/zbTb8N4X+BYtIdSYVM+LLxz0BOFF6SYNmRN
P1g1gFSB3R7i+CNF8oh8Pz8s2UmBctN/JoTTNjJ0WiIVD5bWaDNpe1zC7TCrblZvY3aK97dqNMIi
eUtcJNYAUx5k12NjP6XfAI8+Pxz+G8JNG4v0ORxhkfJhmTpDhw2WLn5a+Jb7stDS94xLoioQ8Zk5
Z0rYnIbL2shoYGqqfxraRdF9NDMeirvzA5K95pEvM0yOj8YlWXy0rdkEJRRoPwULbnfATEKyxfCj
Ybx0mRNEZouXXHPjUrJb7Og6ceP7hCk6TmVB7/gLBBdpgIIFGQO+gNDDuPx2xieToER9ARKemm5T
XTViHqiFiUVnmW2ClAzt3GAvPT2URm9N5smwkSdsIaOS+EX67NabIrqYrdWfvVeCFHKPt+Pfnx/o
PwBqHj34UPgRG2vztmcRaET/hClKw7LfjfPm/GJKZhKNNVxHCopWHkgUTkfWlG4zsxSCZA5Lg55u
HX2XEB/VN99OQ1y0MlXKS+Kjxwb/xLSjx4hjQl+imSMsnZX5RdYAS3xYh6uMKGpRkq19Ykc4e0cd
zehW6SFZAvF16iKBPfvdPxzwJ0aEp6rbDHZV4VoaJGiG8qKAeK+TipNZEj9AH4A0JIeXwBP4348m
LHe0tSS5UwQoi1519QD1quyyn9JNzfs3x0wxb5Loe2JOCFdgxIE+hw6fK8xfOUv91DT8QttA95xi
LlVdoSprgvu19oCbQAVrphO22XcgMX2r3c95aJv3+fBx3te/uoSF4h0CD66WeIQ4wtB0PXKqwYUm
hdsxZC8gYjj6Vb09b+Srf8MI6uAQoUZNHNwPp8tlryUqoHOM+iuq0dYQMi3F6/TB1Q7n7XzduLBD
ACNDsRfXJfE9la1xrTcp7BjGRw7mWoiZsVcTkn8j2JvcKUhsxY35qx+eGhSWqtCn2oAcMAYWbdpq
P3oXXf8OMSulTJvkWnNsCUzhp1MIvEgzVT0srZZDcGuOonTr9lF8bZAs26Ye5DCasq1/WYkTPyQG
TXbO4OVP5+dXOlzo6HLpCmQ0xCJN1HotKfUUcE923QFyXJj31H2f7ZC1ih0nXckjS9yjjjZ4aWd6
W7mwlE9N6OEGxxzIfM1Aee6T6XW07q1ece2R+uiRRSGkUCtCFziBRZBw19NmNV0AWm+j5h+qrFhJ
1NdQ28RrDgfn6dCsOamgpwtDuhukTmAbnT+OYGfT/Xb4iKwHPX2avRvg4v9l7f4zawkOBGXdLHYq
Pj4D3ENg+NLuHG9TeRt9UqQ1pCHlc4Ai4MGIW9AO1LCkWRu7uJ7WO2N5Oz8Y+XY4siEcMoamNe6Q
JIBSc16KelOiItSvHaTmUuBin8fM15bDqOIJUI1MuPLoqauPi4GRjeYaagAWzvO3aFVx3Kms8IT9
ke9HXlXaDXeQlFwm2eMAPfNcpQsq9XaESZA0UeQlLcHbm7aso9WDDWb71Zr5FJBTkAMkyHadXylp
yDgyJJwvuVf1kcE38oycuqX9jNm1RzZr6zOVapQkZDgGqFaIaxoAtoqgKy0aCm91Y1wMp41d3Y5p
2LuPY30D3EJeh275914O9R5AaG1UDFAwEGYwS0g80jxFsiS7co27wn4r//6Wg3LMkQlh7lJwbmbT
gqR/Xt315l07PrM6WJdbc/j7Ywx1HwQknNAoW4vNnWxA3cMdATOh0V2hP2YsoDSwcMxky/68O8g2
7okpYdoAPKNu42DaaPHRa28ORLCDuln8brg22IuRXcfRoHgxSHz9xKQwjYVmWSDqxeiQoZ6Mt1Xf
td5VpSof8185fQ7x2tnnHAphfVzybl0oBuYZv5bxO3TvIu+BJQ9Fuo9Mhe9JRwTqM56q4WUZMQ4N
U5dA8w+lY+QeR2Ax0g4ihldkUKyWJBJBaODTjhCJ8mk0Sd7DTrzemnYYNU+jCnPFf0KcNkwa9hDq
IAAfCf5Q9TSpzQiA9MgEFFP/IKrMmdwAiM3A24b8nPiYIxTvYndFcy/UwiApbz6udq1o9ZeaQMKM
F7sBaRThhXli2BMGzffpr7p5cNALc37XyNabZ+T+Z0A47ZLeMOe1KpFgKu91RGozv3WLh0SlBSxb
7mMzglu1GRtxbmMcSXdYqxeX+Vmk8CjJccAVpv4bieBRSdzFyZxjJLR+0dJ3D0LqkNrMl9wvVFyE
0lWBHDelhEt/iIrcNLcmo9NRsrfTK6tvgq5kimVRWRAGk+PqVtccqAJ1I4IMSKPSipMuyNEQ+N+P
bgJt36As4AH8pSXPqfVEFhD5TooVkdoApoe3cKGOICau4mitWD4DeFXPt5oW0vqKlB/n3Vd2MqN0
/J8J7t5HwyjauMutBiaa5QaSqoMXWoBNNtdMg1QygySrqptIFotNCqwtyqHIi4sJWWDaoBVEUGNI
li1zutCE5nCxhJpzhfjMwHR7fnxSpz4yJ4yvh3gHGGZgjrZXk7FP3ReXhEu7b1RYYvlafY5LCJbT
SEE/tMLQMH9zsh1DZtZSPIOkY0GtnzdicfCJcIxR5pVoFUGNjzRPU/OcJgcrBuL1Mcv+4c5hfhoS
xQnZMA1lyRD49WU/lk+4wxdNMAKB6ShaEKSTdmRISD7EJgV+F9DWwEletaL20YUJPUCFC0gjtIf0
PzhY0HsiepwOqHwGdge4OPEtVLVaGuoDOnQVt2lpxDkyI3ia0WeZkcQwY+r3mvbGtPC8J0uvZwA+
Y4k5+zmutqdbtc6crIo49oitUIXTkkua5SFJzb2RTJf6dDNXFeBpZsX8yusURQHZHBJcAjgDKf8n
2O7BzEzWCq4309s6L3w7208acK+H82OU+QOATvwMQnaQioSDST+StaPwh9rYmdHvcbldXFUOVIJh
RBrm04jILwje/QHMGzAyNAEwaqFJryP33XJ3nh0YAExUD5m361QKizL3OLYquvpCgIrgVrvqMoUO
Z/P3TWkYlgu3gKeDUE7MXbTmuDZrA/foZ80ZAsvNuh1B4yYLmJs7oAYddK9U+KR0vT5tiokLACS6
nHKbrP5euhCpfh+G7XmXkLv9kQ1h4tg0gsJrhQ3DOSSd4U+tDXDVXdHfrchYdlFYaxvd3Jy3KjsW
CV7fIP5DFwaQwqd7bSargfoDjEY9lFd8QIWzEfR8GoO+TE939mSaYdM16bXWR0gsLqWxO/8BsljP
1Rs4pQ+eEiK2vCg0SoYCH2DhYlGQDcOmi7zC14oXs1JcM6Sbm1eKkGZGqlnnq3x0B9BLMoyeN+B1
3qbhmlUbCF4zH+LEuDXZqk5QqcscGRPC5FpXRTQz1Pz05m6xwn56zqnCZaRz53HdQQCGOZ/Y6Xi0
OHGLqpjgMawCNYfmu/Q7npkAuaJjL7EVx4vUVT6tiYpXzGE9QGYY0JJajwl9X9u32Fvvy0q/1CuK
kxOtKZYKxSuNJkdGzdMhFjHTzNjAEEsgQ/kVavyHnCS65NAUjdYW3NXETGFZNtBNTzAsK/sgq+av
k09s36uebVUbhXy5Pi0JY0H5Zk467hGDjl6dzne8gKT344j63vs/bCo0sKPQYeMQFd+bkHKLSe/M
yAMAHuT2N1C6H+kTEORjpFKIlbn5H/w4SukGZ2Q7XSAnp0tKSizQCkaAvJk2bMDb0Hw5PyDZzgX9
D9cfRlsG0munVmrdrkCvueAd5X7PyMcMHDCLbjtH8YiWrRDa1NBggEYnkAIKIXjohiluE8xbrF0N
8UE3b4rp0qzvB0dRJ5eezceWBF/QAaQYkp6vkNHs1ta7zHrgykhFQKzUDKExok2jZjsTLRtz1/1q
7Ld/mFCMECgbZCW+SDoPLV3X3uMTClZbT7PCmG16RI7447wdqXsc2eGvpKOQSzWtQD1Zx4zSy8y+
tLKt1inOZllcsj5NEKGokM8ORJBTDGUeXxcPSd15n4GmNyYfC+pT5nKjq7RSpd4IiI0N/JCDMp/g
Ji5dzMmIMKgStS5rCRzjIwHtvpkqbtpSd0RilwKYCZSDLdgpl3QwMxtOkq97FGGb9EmbNl1za6vy
htIB8UcqxoNLlRgDiyHu6jgz4Y2FdnDaD+qNP70C7HotU+wwlSXB79siSpeohaXJvAcLnFW+Ei4Y
Fueb8373B+8m5vSg+fvfkISLDV7CQLxGBobE6PU61j5x2mCssuemsx7afLhK9Qb8pU9m81KlyR36
33wtXTcTfbfwPluadrM6aeCy7GCNKjYh1STwQ+9oUwyFzRyL4dvAbtt5m8a61pOw1R7OT4EsAYF0
MKT6cLPDSSB4T8y8yTRGYGPo/K0YPsYxWLODzi6WJph+nTclO6VBEAcaeFytbCqWPawlMyYKCrwg
n29r4xYUCP55A9IZOzIgzFhOtGbJGQwwpwgzcrX0YcHIdvyX7OPxQITTzDXrsXQG2LHTb2m5+rZx
b+Q/zo9FuquPxsLHerT6aP0HTJPbWIbSz/K3uYmD3EjQG/9AVSVs6byhmdGCqgaFCLZwbk7xiBfg
AlttAxrLt7nzdciUqEqSUk87siIEeYhnTEh6IwIn2DpOtukjHyisQb+j0daiT+enTxruj4zxvx9N
nx4XEzE4yC3VryOAvjvgzree8ZTEQdfuWaq4SilmUHxEV64GUPTy56B8G+rd3ACG9RSrOL2lxyTu
axy094cW53RQRlNDBKpe8WjW6G41QEHs9NdR7x7Oz510nx6ZEUKCnaIOEYFTLEigfp1ChNt8PW9A
+ogFjfx/AxHiOyOkzC1QOQSr+WENus/a/eS9WNaDyV4TIJagPkVrVayX7qgjo0Ksn5MRmvY5jNoN
YjvyQrgfhnma+Lgch8T9BSWqbVI9DA5uqN77nCaBNrzWevU0olWaZTVIn6fn8xMhdZujTxICljbo
sd3E+KQxm/Ase2wa9EQ8tNruvBnZgqJjDvgzzn4AZolTvymbvhzr3kEuxAxTMBuV66q4g8gGcmTB
FhbUi3OnLVMKC+PrrIeze2+4byBUOz8OlRVhBaMMk0WYi5hY/J5BEBHnfj9/672P82Zk2wy1MZs3
daC5V0wsO1PdZTPDYErkN1CKsa3tCgmC80b4nIs3jyMjYlKZmo2emC2MMLTslPGjx0IvuwcRVJdd
dnUWNqOKs1gWf48tCttaN2MPveuw6DBwFgeDiR1g+kt1Nf3KK1VJSzGHruAQ1BtGc5lgTKuf8iGc
x2eiCLmG1Bs8Du9CQQM4TsEb+l6z2mVATshuuycXzZf7eTG3LlvfwN6Z+/lEp93ctUuYguHrgjrF
21QzpP+yjZf+BLfElV1OWzKvvQIQJoszXEMCWhJcK8MV5tkzByvROQCejhpyHSkYISIkqr5njt+r
ZE1l03xsS5jmFihCrYRsX9CwyUfNP1jbn5YKJSWb6GMjwkTj2I7pwmH21QJYQmyEdTHelBp4hP+p
BI5stIlCGB7XID84jVS4mtCki2ccDEZog6k4qb6f33bSxTkywMd6fC/IaOy5JQzEBhoBATsnQ+pH
40ttbYxKJawoi7sgKHGhfgCONyLSvA3UWvR0tnjB8lsz/WTT9vxgZKt//PvCYFgyWG4cEbxe1iSI
SRcm7lM/q3pGZFN2bIX//WjKKhRhohLtf0GdHUZ7F+loCR2DguI19PgP4wGdB5oOcFYhbX9qqZjK
GrLMOKcWKwtYtyVDtDVdRdyQLsqnkT93k+Ph2NFodjqMRGgYo+4uGVV9mbL94gJzSky4MvD/wjAq
KCnVc4ZjirD9CnW4yq/mh+xf0CJHVqiQ0KhcGxlPE+Mw421pfMygdjm/GhJeXTxyuAQdxfsQqHJh
HMNgI74ssOCgslBZB7xDneE2nXegwaLRoWlfsUPzftfE0MvBfsVL6PwXyCfyvw/4QuyraVkLCDVP
fyVBS/3Iea67t3k8nDcj3Uaf4xQpUGI9hYBch3EaRuJTnA3Fo6e6ukg3kcdp2DmXJwRYTl07WkgH
6hM85itw87SPdnrQq0PdbTIVSkl2yoN9/T9DYkww6yXOEqROkHEyp+tpel60vdW/teXeUlVKpFvp
yJbwopvqrCoWF7YylGJWkEw0qeIsVYxGXJranK1uoZg2s0z8Lkf54ooOV6wPrfxb4Sjq/DJjEF2E
3ApyncgKCefcGntWMfDIMOf1NjXNYHDtw7C2+87wQOkw+33bKArJ0j3G1VYBAOEtWWIrI+mjNI0K
3JPqNIiI7qM8QkgKSqjbiB1s6qfRb1zc/Izd5OaVm4e9Si1D+hY7/gK+yEfxUKPtaKQjviCub8w5
XOPQnrZNcZ3E1y3bxdlDhLfJ+Q0nt4lEA8+eQytAzAQBhdL3KTRaghLNCJOFss1d2txp7WXidGAi
RDd7nfvo2laY5Qso3rn/sIcC/MBpIoSTrKC0KisHZr2KaL+afO2QA4YswjBr5aHqOJgU+LsdQ1NV
4GYZwe3YnNYPna46vgyFznGY/gUoA8Y9pMNAQoO2FiHIMuQoKm/lHVx67Vf9G6MfjZLlUbZRj4yI
Z96MvLc1eWh0ot0A4VQdVSzF3MriGy+IgJsffU6e+MS0cxDsxH1a4mmW+HX8cwDTSu79qpo7ZcOF
LFwfmRJzLYa10ClN4zKY4yKENspVOiehOU+KHLTKjHCNH7K1zlsTZqL2oSOvRUuwGVUEOrIT7ngs
wv3drNalL6OkDCxtQ5MLh97iUpVNisWRLv/n4ohwlWJZ3VHTMRS8RnyXEd9VgSVV4xCCSKQbpV4Z
sGDn91OJ/BdsWJ6f/EsZ1gPlH8ipecQUryQ51WvWtGBN1uL2JXO9u9bQIMk7X6KjddeZ/f58xJBO
3Kc58QKSl2lmrxG8erSH3WzM9ytOhPMmpG7GmRK4GhtYlAQ3c4zIHuMSJrrmJ0ELap5spvj9r224
XNYQugfATeI9chriB6eLbaY1JXSQlsjyl0jX79BokbmhVVVFujlvTdJgDGyZzXW1keDjjJ6n5qD6
G5HRAo2WVWZ+piGW2lcRCvODi9Jv0Ky5T4dkbxR3pO23EDFRnC6SY/zEvLCn9NHMIN3cYkatrYbU
MqjYxtADaJfot7qmuKDIjrITa/zMOTo+O/QP5XkKa4Q89HiKrf0GvJy+m7wMBOcMkhNXUf8PG/rE
qLDd7AUUu72JGU6a2yaecPdSXb1NPkvCWXligvvt0bhiQutSKzAuTbuP7G1HNySJQ0u/tqO3XNuk
lea3v0ipbbNkk6SvSTZwSCRevIELPFx6OTk/9fh9YU90jFQOxp82X77NsaEC80crVCRnQOtbyUCN
WAKy9lKCYGD8bq/bqaG7sn2y1hDOB3CwqhtOslHx1gDeEIztSAyKaR19sSJmcJXaaPYz8uLU11m/
Pb9zJIfon6Z8QIGR/nDFPvVC08lMXJA+dCbZufNPs9gucRfM1W5WiTNKAvaJKcGDGOBM1KlhKjHC
QgMCdO9Vu0VFLimJnydWBCdCb3rvsQ5WaL6bzdsO3PDnZ0y6KLir/2/G+DCPvBQyb7XZpDCQmWDI
fk7HbZIqYMYyEAYwhKh4A2xqfu37SJIWVMwjeg3cVN+geQa6a5sy/5FHYWpcEfQE5dsihTCarkoR
y2LLiWUhbmukAJca4V0O7B4KrnUZ6tkPJBLABJ02IbhllU9hqUn0poHpEdVgJGKEK7LhZVFBRiRV
+8EvQDqLrt0BxJK93y+Dn5UDmhVxiwj/ehWBev40Ko5Tp9mSc9xktd7Vzp1ufDjzz/Mm/vTZCzHj
2IaYb+/G3p4MHTZIMz3ZA7vIosXPALDv0NKV9yTsyUdbvDnGI+7hzLkq52RjUJR3qa/n6Dq0k0M6
OtulhCSA82xGOnTOfqZovQVuxR/t6m6e7NsM3eLnv1uyT08+WzxL0zEx7A6fPeIVaNbbyXjx0lCr
FCFVcmbirAZ8UccdBBl1YaPGVhI13QI47uKs1kvqeeW3GN4BZjaLJJfYFbg89JXT1piMBIzE5wf5
NUyAFx/0s7iggBn+C2nUVLASDeMpgAHFY61fVoVidF+jxP/z7nMTNlrRhNGVY5O2UYbf71Br8Vgc
ZHq+9fS386OQgElgBlgppMqQaoet02DEK5o2BPDAvZA+tKD4zLc62c1QKYtjAHNv7TVko+96V33A
nmzL74MAWrXNdlVFLNlwoVMLzDg0scA8IfhMnzRGtpgYLqt/17lz1S/abhlMBTjtT+ve6Y4CNTE0
psHEAPQRSjCnw111fdAaHdFpcpw18TWgSz6MpHQul9occ18vekAKe7ZCJacmHVRVCrQArqXRktBI
0/rOwLP6FoX6LkVbpdc5IZkiczN17ThDPX0oK1+DNGTt9yxPniJ36J6mtcYMEj2nezPKVIcVX54v
4wHIDXwMyMW4YuhjQ1k4VtaiZGXFeL40kD8tvAKc6hqlPjPLq6UtcJ8r0GmWaf+AXcFs4q4MNlVA
TIEZO51NzZg9CERgB9bFR+xcRulujF7tcnfeR6WucWRFcA0oXIyZzTtMaPeQ56HRguTCeD5v4+st
BoAqdLFZDlREOWT7dCRDB6h9Q0YOxm3uzMG+Tjyyc6IVx0ftUy1SHB6y4MHbS6FoDWVmKpYBO0a0
2BgwpBaYZq81fTP5fn5AUgtIVeEGwIUgvoSPqAbTaMKPJ9fZelYEDglF4490yo4sCNeYhaFS2uSw
MNf3Iwikp0c9u/TyzvdUQsJfAz0Wx+PEJuDFNvAfYXGiEWqSJoC42XoDCKTO9lGyqSbfppB03Jyf
NwkX4YmxL1jwNorbisOyWxaW5vW07Eq2ofnGiPeOtZ1JWHe3ZRrW0Z4SlXquzNOPBurx983RzRDa
I4AK8IHq7KpFKtzbxypVN1nAODYhPP2axIsiY4WJoQiH+QDWAIR46ABk3lajQacSBJfkivl04mTB
Yx6rJ76r5yrPrQrgnCButl1/p69vZran3e2SQPfhNyWHwvrWaBNK+pB60793tiIjJtsHiE44QgHf
w+2QT/nRlEbMibOBYLwlaE7Qu+OPpiI8SS24HN5kghQHYNZTC/raNLnpcOQR6XyjvNZTFSeXJDmB
UIFZBCEX508XN0DLNJ1BxwWnlo160mW5PBjeXsuv435TO2Hs5T7rgJDAP0WqX7bzjgyLmyF3x7gf
RxgGKt3Tdgb5kfU3xvLcNRfG3wMUTwYpatRlC/Z+wwfZxPW2W743q3mhJWl4fn+rRiRuMVYVzsJR
2wkI1Jz1tqgucf+NnB96vwd+TGFNtqGP50/YbQPwHl2u8zGhaO9+6/qLbHo/PyBZGEarmM77sF1A
7ITg2DQ26HR7dP7QyEKts01/p6Op+VMNtZRkjtcN6GJUrCOySUSejDO2A9NHqeDys5aQ1OMIjjJ/
7Hvwlgea/lwb/uJdTCpSJMkUGpyn/U/rJxqOhfGBKtGoNQe2eg9ZMdNynpreWbeFC2rD8zMpCY0G
+AWQ2uZigmhhPt3IsQ5Z3gl8BkEKvUtjSW/i+g6I6RvNaC4acpPoZEttXAfPW5VQ8eLi9Gn2S2lg
HnBFsBE/0tnbo7UK4ituGKcvZDH3muZcdM1TGyeXY9KFOMdB5GB5wQKti2yFnJT7bGXJ3hqswDIU
r08iWWV8GNwKPf64QYhIkDbOxtqt4Ly0RmeDNsT5RWLXuhkUXpq94DW5vlOv8A4pGaZ9Zi152A79
NPmN2UPmtV8jn6158lq1jX5XRWYWhfrU28U+6vIBDMrT3F9UM5mhLbo4JHTNpPk1ZGM8haZWzr8K
sDf/TiIwEXfWvMz+lDrmD3ds7UM1LfnlEtNhDnBWrw+D1xpwCj1/jzqWHtDm0m0BUOvKK60avOtc
H2tF0fXrAxdLhqY04CTwZIIw2qmnFFlvWEmDGr/RXeCpoJFfS31dRKquqj/aAMLtHp3iqK/xZic0
Ugs3Xzx8x54lFmp/Y1vpQZIk4zXmdPpIB63b69YAsgonb+YftLKGm2qeUMLQx7zZ5HPeXUzu3D4U
eY3Mbg9Cv+c2tfI7VmjDj8bTVsWUyJwFvEA2kPKcE1h0lnjQLciGoA7tLlq605zV3DjMOzRN2x4I
QRZooTTyl9oa//6AhzgW8Kj8fIQsr7AWeLwim/+nPtrdg6bQd53N+Q0qW+xjA0IM7624pxocPQDB
CdImtdb4UaoH2d8nlND4i8s6J13E/4iBXGMjG1JejqIO2wxDflORwR/GVnGkS64rIGhAlMNrkRM4
CC+dqhxZNuUT8tB0ClMNm3YOzk+Y5ETCgxAUgehosyA1JZwOUwI5vLHFQMwlaEEhDk3rwQQR5ui3
BlHYkiwOqtC2A6gPV7QRq4SjbjXFGKESndT+WH1r59u+3mQq0SzJnMEKMhOYNK7QI/hYbnupSRdu
pXp36HWmKlyofl94SiXLuI4Frw7TufJ1bRPPlWKeVBaEVc/0zOlLEyOozPzgjNm+bvbnV12+Ep9z
xAPE0UWbNUnB1gVjYFW89QgIYeZXBynYv2/ogngLRdqNixlzrptTO/ZoNMlYwk5p3K/27Mf0e09u
vCxRzJjk3nFih8/o0XigKNUtgHCVaJi8W8brbnrVhvfzUybJ0p+ORdgpuROZ3TzCxho/ZBGA4eWm
cjM/nvb9em2292l10L3vyz9EtJOhCe7mgEZUSyl3Zwuynl0wMD1o6kuiWirVFIpOl9RL7w0YXkQf
7ea2jWef5OH5OVTZENxuqdeoNHvYaOOHle7rKQCSWXVFk+4eJAvRrYhHLLh2Tn1hoGYaWx0mjHnA
oNuhB9KxxeeZNVd/XsAtkP4faee1IzeybO0nIkBvblmuvZVaLd0QI41E7z2f/nyp/z+jKhZRROvM
no25EKCoTEZGRkasWOutSl5rD7VNELpt8omp08vLXOhx4Coi50YFnoLOnJMsr0sg0zlu35Z7zXru
0j3Qhf1QbrzUcWWgf/Jwl3ycWNZAUlNk3xw4Su2zjNgy42msFIvUNL1ilA++FbveVt3u8toWUodj
K3PAQuWkNhRcWDGq96zY6tO93RVuXBNB9l76ftnYkr8I5L0YGxMUtjOfnAolzm0ZVFFSbasK6SGL
WunLX9iAhEHhZtLFq/3UXXqyHKd0cJcw+5X5dw1EK2u3+OIyNC48hCvJzudw3byvoj4ccAcBVwgE
+o9y/RrZ/5LbO3+MzNG6gx1Y0TRhpCk+efTOw78peBnHFuY7RYoyRimnVyoLl86k2d54a3zPS+kI
0AKAzTDIi1bN6ddIR4sz3QO/aZQ7edi23dfO2mvx9di//cVn13mEUwoCUvZbCezoxoDSNoWTls9u
yleTt/Wra0/9fNnE0o0huERAXf7W/J6fyDZvOrmZQN4oyddCuuH9s8273Wi+eNbedg6x+suS97m1
UupduNuxikoVu6igAT/bQiNoPZOWLoEcQQkVtezQuyp5iOVrwBTxvWcPHgwxEQ7vGs21+clRkjap
1TQGTGC2u1wrXc9mmo0ZmAH4l7IDlgGiVgI11aOrPcXfL+/ugr+fWJ+leV0cy5INTgNc6+Bm9oNS
rqxvcR8ZsGGWg7aJOW9yJVZXN1TNWR4BO5Z+DcOLFNwHa5fFQnDAwB8zs3U0gdaElYMZzb9DZLEL
rgxv/xdbdWRiloVNqmSXfpyCZ4Sqt6/BAPufLltYW4T4WEenSargOdbEXlGCcHPnV9ChWlas9AOX
qv0M7vDg4slFmXj+bIWpKpYgFwOLge5aEfK0Cxgb0Nwse+DBjT3Yt+E9LvLPQ/vZW0N9LVScTqwL
fzlaI8q5XSTJOFzaRYfasV7lrrwVdFm+ZoLIYh58SHHE+nB5axci4onZ2R0YJpHPY4pFT9pL7d0l
xv2gfNWqb9rahOX5N+QdaMGhoiMMTm9tlj+kdQ89oGxFNFPlwI3b8iE1JTeRg5X4dL6PorkApR5i
BbwBz94ETVs22WjGdO9qV2/vi+G1L8dNr13L6Fcg6vtxnK1AmmAL5WBOwbwgPxSpmRSFFW/oJEvK
5zh4keqvlz/S0t4dmZiX3o3WzBwvx0QBjLPS37XW3Nbj9rKR84j3GzHDZWVzDSP5ceqAIzTffT8g
SV1a/c6M6m2/lkOchzws2IwU8namzzkvlaW6ZGZyiHy51bmFdG2ou06Dhqt7u7yQBTPIr4uyCWMB
wrlPF4KXpZ3TAh9I28+Gc6sNSMB/apWVN+GSFTDvcNvRyKK+Ib7Z0Xk1pNFUYs/HSuIxPFJ6L4nc
PvSTVF8rsiddXV7T+TG1eXH8sSZ+zZG12DKiSdLQZM/CMnb14p8hSz6p/ld7Uq/G5tdlYwvuBosr
RAqcI1i3tVlAj6Ii8MoSd3ZyHxqFfwagU2bxetnIgrvZ4hMxZAqqF7qo0xUBRm5yS7CUDeAuDJdU
xnrmprT/vWxmIRz85tm2hcg2sMRZ2BkDJ1VKgQezvH08vQfwAEUho1/bXNkD/qVQtDY0SROOn36a
udh4ORUvgCUqdOWzTDaYpNQJfLhktcKuJ1fWvZFBEdl7AhzJ17MCntxuwBT/xrK7duv0Qe+Wik1W
zRuZuQOJ6ky90Xuph256qvvrvpf0t9SrSUVCuSuuokKLp22nEU3l1GyCQ9snaA10RNa7uurbOyrI
1UOpjH57W1ih/mROJudtGqe92ozBramm8jd1zO3bIbTr6xb3ChkeSwnM+qQrNA/jWIJiyHfMX6mc
D/tJt8fvoTQaz3ntpa8BnawvRWy3t7oTD3sDG8+FDeqjyDI12KaD093oiWm+d2UAu1M8Boo7tH0z
bhVfyh7yEEDzJCe1vxkruftHMHrWewjQ8uvWnAjbVW+lT31WNdMtXdbee3JAlj4y6mJ3mx6qxMYd
siC/toxgfCvaKthbYQcTaK7AD0BB0zwEoYZWgGdDd77125EBoEkNpMdEzeT3uJy857ypQ/onllFe
p50UbRF8Qzmn07N6Q90qyG6zIs5v+Iyav9OcePyplmqewpoWp5+gKyp4Z0MYvs/qOvxVN2Wi7iWr
yngTW1Yb8y7323dV75uv+eSjKdMFdvQdsQZtV/mtjrRGlmh3elBTfmtMT3Ivu/z5G5qamCyY8ixg
EgA+Tk9WyEUVSCVcyWo6bXS4H1SpOUyRfAihZva69GckrTWulg4zJQmhde1AyDYvihieb+lZyinT
4r0J+KgdPg6xY1FHFmZBvcgSK28EW6qPdKyUjG6fXV/etrU1iG09CrHNqLT6+DtS4F91+DCoz5cN
LCSYUBRp3BboXdGimMeiBrxqnjUjxY1clb5ZnWV9zQK/rzalnVEedSDA3Kee43MKU7Ob3CbwQnXb
xGr6b+VrEd8vrG+LsO/K7eVftrR0yEbJz6C3o1Q/C/iJ7w29rwOM6NvPktK5ZrDSaFi4LFn5HwPi
BxztrV01ca7+Jjbq1bdYhcYRBIYxFjeZumJpbSkz5zdCO40sIa1Y0c4AfVGsakYt3Y4Wb1Ie3lB4
0wU4XUvohMRngU0gUm1V682B4zAwVr7IohEai+ST2KLffWpEt5Kw6NFX30j2c1fvk3ZraCsmlr4J
PKz/mZi9DB0gq6YX0aWrh2+xYW6jFkh21tPBXGO3XFvMzL3kvM2LXmIx9XilVDc1GfkaCmEhP7Kp
6JAhgXsA4TPbr7Ab1Y64J1AI2R7WwX16MF8DiJV17+NUrtAhHJma7duQy2k8SpQovSK8Quw0S/y9
0Wwb+T4IPp71nZiabdygWH4Xe4y25oO3bcxwC8Nqkr/pMkzukrm5HASWrg1YNCE1RqgGNPvMWOnn
XVs7bGFfbMI6dIsAjbwrZKhcA73kaM0pFt3vyNwsJNRKrI+ZhLkx9dyw247yL69zu+Tt8qqWfI88
kwKLqqvnnVRYzlojMYCMBIgfAEiwAW0o0xo304qVuWbsmPmyGY4ksxFsU3bwZOov5hpz8tKGHa1k
PmiXTtVUxr+lTwvDPPRaXFH2V+4nKPFoFnnR6+WNWzM3c/NwRN68Ttg4TfuRWD+Ys9sUTA4F0ZfL
dha6GTD3kTPQs6c/DIT/NNRVHKfKaxmR77h3U2PjGC+t+qqMVD7CbZDvm3G9cbjk6wKyAc4dBTuY
UE9tOgEc634OmELLMzHRp93mbfva9kW6U6qHjh6O5KyAIpYilAMLP0uUHYsm9alJ8sdes3q4BqRe
b3eS9mTErQdbQyZfF3b5Dg/HWqtq0eJvLgB4wYSg9alFs230uowJu/mYWLTbFNSG4z5UvqmxJwWb
Ui+95JAObbpSSFu4ggFNaaZlUwyBc3j25OITZ7HZ01bJAuM6b+8trzxc9pmF4/b/SBhNkFl0pGYr
kxJ00PWWyrccx+nOmOCVNKt6AIth/fwLS7yDmUVwxCjobC1T4ZgUgolSUU5BRH1urUOhlrvLRpY2
jMlzwRnDTMpZSV2Z7KCKK0HsZo7uwBiWtqY8suAKzrGFmfNZE1IwsjaSFdGTj54iea9oV2l6l49/
kacLZC/9UaARkFqJT3eU6cXZkI32KDCVCkOkrbMpgh+Xd2shMNF/pBUFaB140RxFHPeRVWiFBkGI
cqP2N5m+G+1fubH2jF8YuBLtVbA3sMZb/G/26Y0kbcdQpBRNFOZ7p/W7q6xzqsm1MsP0t5YT2Peh
nAYPvhO0+bbK0/Kh75PkNZy08CZJ1TQ/eIx3R25ZtvpONb3kVZTK79RogLhXRZkdFLkBBWfd97Xn
RjnTVzszDEeVwkFovCYO9DEbmiDmdVTXZcWzR5GylSxQrOK0VsH6wEPDkUzR2573kr0x9r2KBgEv
N0PejX3mbfS6lq77Rhgsm3Gnqr1+MMa2P1RdaW8uf8zzk4x5ZlZgNqZJeiYjilJoH8YFbUXoSsp9
Y8X+uz0CGMm86uOi65gSaE7AOwDQ5+FwcCIlyiL6i0nbja6lZOF1UJi2y7jOGj/I0qr4coLty9FU
XsSnh4DyjJT3CaO2wVjUt7ltFs9q1Njf7UKjhHN5B8+Pg5iSIqgaNvBbCPJPbZHbOGbdMUFaFI+l
RisJXeNuPOiFtPKpFg1ZoLnQ+zM1dU704atmaWVxR5sZcOMYKrxXwwfUeHa1Xr5cXtN5QGRNf0zN
Z4m8Qs/lqcHUaMLxV2ePY1t8vWxi8RPB3UIj09acs8Be6ilnrsBE3/nb1NOeYjT4gnhcuakW3vws
BUg2fT5ws6zq9PO0oUMVLxnpr/T7dnoJk1spevPVa4MR7xDpzPJ2QiM9eigS4JifLq9xaRthMRDK
2lwtFFlPbcuSZHVhbNAgRqo5bbNNGu4vW1jaRVsAv0mhACue1X1aI/dMYu8mLN7QepvU5785SyLK
2xAbCTLCeT9n9OO8mirGN/v4Sk4RLpiuQrKoy+tY2CnSQBo4fCWdK0U73SnbyMuwsBXoP0Zl08Y7
5kdWLCycHjDyVAsEwkDm31MLacnYYOAF2SbL7r3gISzvLedXr648GBfWISa8EAlgApAZzlkwQCQz
a+IszjY9Ao/6u7mmerPwvQmcCExzu9P0mMfQrG6bkRmebFPArNvHWzV71NoVxcWFG8kEXMCnENUo
fPd0p9TE001KXNmmVA5K+qm3D7n1RTevZePFM1BMYaj38sdfXBQoDSEQAMhdFY+Fo5RFiUGq+z0G
u+jOMN4C62vMQNn/zcZsUWMs+21uY2PKHr32kZJ1FL5eNrH47f8sYy4QUA1TDbQbE/o07hUluRqZ
Evi4CUYiOCH8n1muWUCxej0rYZHINhLDq6FpUaOP/2IVxyZm8bIOrYDyDiaSqXIdxp27ldfJ+dOP
FJtSAD7mkNbNQ5ZpdFB3lVW2MfPQ1bNP0TuNVUocW5NOzfD98oYt+TLJKiRhAgKGmtipa+FyTtJW
TYYA1uPYIZ/MNLVMT82Ef/AweuZBXpMtW3JmFojUEDMCUNTPIlkbBblT5B1xxgxZz00a/dOuEfEu
xbJjG8ITjw5MpVUSrzJsSJkb/urqL7K/jYIVR1jYOovqp9A/pxpFP//USNCr3lBJPZeWcSuZkZsG
ryZzkIHjKuYtmlHltBJ3hGfNMmEgnWQCcDPRolZnR7SvVQQmx5Fv5bxO0q2OfoC50RpAF+Ma2djC
R2Jegyeyo3MdnInx2HqXkYvL2aZqRyjEeV3qn8phrSlzZkWQBpjMygouRa7O2VGSZaZyyNGAHjYx
M0zbQslcKzxc9vA1I7PgWRaK03gDRgwPgDf8Ylr2F2JrgpdAMNDi0MBH5jmurPSDOQwQE0QqtXZt
2/vF5vIyzlz6twVs0LMVo9+zi7Npi4JROVreQ+lss3JrOy9K4mzklXiwsFskGIx6I9Mt6vriz49O
jpdXBWl0QSW8bJBhZZJp/OJ/OCljEB+ZXyokfHXSv9lapDoPjEooWGWB9qy13dbIkN/zV+Lo0lKO
rainSxmT3msjT1gBP2nK8kEJ20fNWsMnLZrR2C+e/DqvxNmp7AbejObEIF6XGHfNoN1bgEfUtP24
G6OKTIYmkENiAm+2mklSzcoQLQrq3RZAs1JzaSBddrKzq4cPAy8NOQ0lK4X86dSImpcZD04TUKhh
7Hsn3DGXeeh9sDxJ9DJI/TYI1ih4zqLozOQsBkR2UVpDQ7MiDXVmqndh8Y/vNduYSTs92evVAaar
y4sUf+NJGCUv4H0tSn+gOmCCOF2kNeVmYTQ0am27Jme34KgpdvA2HMzJfum89OqyuXMUrLAn+ggK
bMUUnmbeHniQLLdCmaunzNgmu8KkbX/Io01ufY7jN0V5DoJ3x7+5bHZplYxC6qgIkUKAGDxdJTly
H6YVRWutuvED+jOiZXxbD46bdyv8TQuhieITjUYaGExSOXOvyeJkKnNMmap8nWreXZvE0BiVv1qn
eb68qiVTokkig87iypg/VvUsr3ujw1sMs5PdWinaezsYm7uiLiW38ce/iFQMTTrUnug4icrM6S72
ql0rnqCArlRzR78VOmuqZR8GfeMh4KQFNp6U9ewF6QDfwHsoccGqb21jy7fcKcmeQyVh8jTL92OW
vV/exyXvACMt1iZu9/kzqbSqLqmEAIPdGT+TcTioqDBPflW7kR3va3ONRWzN3ixXqocaLFWAvSIN
f8lBgyjpcDNQga+l8tmsPpy+/N7QP8ubHfExy60yidlQO4NpV/qETO8+X2NhXAj8FsBlkn26JuTJ
s0Q2y0cHDjzWMMTqdak9N52xA3H38Xv/xMps5/y0reJI1PeHQN3LlffeNuW9Nv3ww2ql/7O0HmqB
Ai5IMkNp8NTXtWmMoikaicTdS9I7jJJJbrAWfBduGIpzlN35h4Lu/OrXmbyuPFiHIIhStoH8RQ6/
eHXkZl79XIZIuq7Ei0VzFk4O1A2k/lyvcBwC0AVi9rmeihsrvku0f6u+3Jk/C/ri3Rr1i/gW85sF
XgOSABIbdnEWc2Glb+W6I+OIHeeHlEDomIUr4OGlAEh6pvF4Ik2DB+v0I3GI0G6vibVUia7lNtu2
/fiNlwhTVcbKPbnkD+RPFo80UZGePw1DBXheZtEoiawrsIQgoa9qNVkpO5xTrnBUj63MLg9TD9PM
ERpsTaKn/0qTYd54g1Y9wXA1flakyWJy3CwONFUSapNWfRsVVEPcrIqcR9Xpu1cz3an9GmH9ec93
9rNmh8EJR8MLTBYvwd+T9AcmPMxp4xsBulrbvNQ2enCo1+6BJW+lacRVA9uXrv7OJI6SbwXKXWuC
jnBTVM11aGrXU9jeeclwNXIUvaq9ifXq4xmf6FP9Z3KWJHe5OXqZj0l4OdxGN93B/tF4WwBXOzqJ
WbhyHpdOiEDtUqTXYQqYz+a0STFlieAIUBzvSYORfCg/X77ZFg8IY8/ok4q36xwkovpG5oyVsAAO
Obzp5FSJDoOmlIEbFYb3TxN0xd/sIeUmaD94+VFpPj2T3Th2ui/QQ00WHlpLfs/k4iYvKDlY6n0z
QiaYrqnSLK5S1Dnh44I5cx5pgnIajIipiI1FU0CfZFgTs1s9d5i/MFaqDov5Kx9LBDUMnmHvVCuK
EUnl7vaahJHY3tW58yx/H8U/BsuVtIfSe7XUvW6thIbF+MMx4CDoArM529aAvvYU66KNWlsu0jFP
YPT2HmIylx1mKTWhXvi/ZubImNoefbUVh06u/J3fvEk0C8p8H4wTGscrIXXps1G+5XtRNoK5ZbYk
35AU1D1FojcAJao9+1+n7K2N1AwBdDTx4fLKFoMYg3A6jxzaBrw9Th3TdzqbJh9fy2y1h7B6yW0L
Qeq8PySGv1en5OswGchWPEbm2ozL4kKPLM/CitegaFMb+EyYpO+9/GWKteeC4uyGhtb+8iqX3IRa
Ig0PEmfqY7M0zCq7zPMjTMWlEbuFof9ymvSGxtqa4NZS7KJlSkixqMErc/bCsNFQBhyYmKTt/jUv
ncDVVul8F/cNgggeUVy5fLvTLxa1Q9pnDTYyCwAxguh5BIJeV6FrXHkfLjoHb31KPEQsMQV6agqa
nHHqJ7rNZtPYyk3jaH5yT7JZDK6OlAEQ9S6qbdfs1fhBb4zgRQ3U9tYGzP7xOg2VRqjyeJUz5Dw/
FEZYtLYj8UPiqvlMPs1YmxptM1hkV+L04pKBU4kKmmg6zrsDkaEEiV0SNUmDbzQ78t0YuWWvDr55
Xf/v5KhvQapt1Dx7UngOXXbT8y/Lo5VQzX5TKDqjnDG03ugLcp0N3bddb0IRn299OC6z7OWyofN4
hiHwanQ9xWtyniFqXW+0mkN/wqvvMvPbkPpukl3xIKczsrKm86N3akqs+Shfgd6r0AYdU8qIqp6z
c3KSxbULfc3ILBPrDKMuFdHSQcnEr787UufGH5YIAGVM74NrhqoQs3KzGMK0RyUPPqX8mLkbM+mu
UivZa9JaKWhhKeCNSBGYySJgzRuHo0JSWShU1bPa+oeu/MHyCMh+4a9cMyt25kzMiPTmiLNO+Fo6
ukEh7Wtp2HnGGs540QxsT+J2Jg+ZQ8AlpxulujTZtdHrNrKd265j5vB8td7Hg5VCl4Upa0pIkAjM
33F+WRGpEsj+Q7NwU3tnW5s4urfzcGtX38wi2NvMBE0fnlMRQQkEBrUXBdSbPXM9M6yDyAuxaifJ
J7ih3tSCtEeWUGhjBshg2C31nd3l47sQJ8TImSlYKKFXmvtIp/lR0k5hzuiPvO+078nYHyYy8hHN
oMuWziuvOOIfS3Mv8cLcr4cBS439mcEWcpKd5Bm7afhmqOR6u3KtN79mcJaOJE3uAeXCYFCXrtWT
MT5EPTNuX0LL3tXSu7UGGF/cSzjPmM8TGJD5zdJaemsMdZxvFGCLY/A8qONW9tzOWkmRz99t7OR/
dmglnMbBKi/kwjNZWKRoVK6/6M608aKNZLynzhdbWpO0OU9EFJYEqRBOybq02T5aU9AHfkUYKc1b
dSxcDfbry66xcLKhkBIUtnQBRFp1uqChTCg0MNO7KWxVdke5j3ZxA3ULuk1rvOhLi6F2bAI5Fuds
/iKko5ZIiWrRTvcL1zCeVlOq3wn8aVUGYT0x90wEAUE4T3TaCgxu5XGKB6PO3MIzbq3UaPbSGD0G
svSY1rpx46n9nSJJN7ZdXUtq/rksp/tC9X144DmFdfBED0knbe5uciRwPImMzJe1buVEnlOncl0D
+hb9f/IU9uR03/uqA8IUBzmzQea+UNIrORCE8fK26NBHG4BER95GHn74k7GNFF8w7a2UGxe+POQC
TFhTK6NgNm8b1IVHB3KUBB7gxu8s169eILY6fNi9MMLQLFI5AGjm5zJN0jItRp9AQB7m1fLBhHp/
VTtvId2j7cHjmKedBWxmnky3UZkpWoyZfIh3WfvZGgU2thmuplLQ6bTbEeEppUD20KjXcs3FfeRZ
KayTU8xHHEkDSy00sK1HcGINzWYolNskWIMELJwegTD/z4yIgMcZWFbBwtRiJszp7yTmQxOsCa8v
RG3REtRBVJK7wndyasIukRNKJYKbWb3o3kOXvUOs0wwvdv2u61ett5K7LJQbEFE6sieC7dGSmrGx
vTGM8s1UbvPqIR7dkOK3su2nG1365mhu03+WuquPeyRFfI1nCBAr0plTo8zi5mkBkI/+hPw4avnN
4BuPofT+cSv0rhj+kvF9dV61gWISsGWCiqORjLuqGa/Lqt4C8125jpacQkNTFKgVGLuzMnQf2UFJ
PoRTMKKi1T/J/T++Dp0Aoargg+jEzdJlNWIgoDNrnFv+pBg3GpoCycoals4PEDsx6gVECOc7/SAe
E9k5jVO8DjmQrDIFyYi7ejcs+TY9e5CCgE+57WY3qW/auUM9hJ0yb1tGTSAxUfrnONhm3s+q36b5
Sh4r3Gh2FYEPEbNrsD9QMxerPvLtpKsq5tEZctbg5LTawVX75yZ/Cu3QTaLQLde0sxZ2kYFD0ZSV
gayRQJ/ak8bOKHnZ5Js4E9O69o/O53LR1DXw4ILHib4lqBFxkVOrO7WTaUrhBaEsUslKupl6FZrl
zlij6lyyQhOWGiT7xxU52z07Ltm9ZMwRGbkdEJReG9Fc8AYGgHliQJcLfHxeLlNbC7a1gL9fqnaF
TCk1phv6Sanv4O1X/cO4hlJbtCealOSnMDnMG27gU4y+kdk1Kx9uWmc4UIl3TeeXZn0nZ4GdzzrQ
N/7o+DERzkTYDyY2R+Z+n21i32VlH5PicDE1V5bfIzO+xuj0+++YuznLUgRzFMXbeRKht1qQQ3Wb
b3yKDxBDJOF1KN83ZMRoY3af1dG1pyeEffzwn6Q9dNNjsBbPl1zl+Beopw4ZG0M3lJmeb1Rvkm5Q
/FIf9dL48eEwKCiV/1vmLEZVWqywkSwziuWdxH+RQLq2IBy7bGbhFfO7BQc4H9AKA1inaxkdeYRs
Wxwu0oimsDfKgK5I+FjmawyKS+FCNPv+v6XfCdVReDKqKQyDVMk3iTZdpTp8JE60m3rz5eMLYlaN
thMdE+qcs31LYqWMWupfG5/as+X434cqvJfJeGFLWssmFjaPRim0KoJvHr+fbR7YxjTRfGypUXHb
tv7TNJoHq0qR47D3cdxcydqTArw2KVWozB9U5dU0qzu/NtxS+17F8crSl7Kb498z3+Km5Nldt/ye
yfC+5J2y0yvlxiiymygOnmoqGwk4SIt8lW5TAInIissuXEBwCiJdBL8KCK95yOk7dYz7BnBiVjtu
qlwPygZZwUQNN6lEVvf18ode8CebeC0AcACEGKE99dzJ9KsxhacM1TGknY3DmPwzdSvxbM3G7KQb
Xh4njhcUmyrM3Mk7ZKO/LVeHBhfd6GglM5f1y2KQlZqV6PHBbr5KzBUl2yDaXd6vNSsiqh2dv6Bw
mIhtWYuJBJwPWOGaZ59qf7psZXnHTEGkgSgyBPynVmxliizcsNgkiLErDNAnIc2n/WUjy0v5z8hc
JyCATEeeKvHppftMf0ytq2jcDO0KGmLRnakbMLjEdN6ZDleZWV40WGyYVGukHc11oZV3LSzbjOmr
m17xDmq/VuxZ2j5ReGHEhFwHIPbp9iWRFUMCy1C2bUdUPp07Oc0OTqN8vryBCzcYLCxUAAn5GJqj
Bsu4jJSxKPEFU71HXviQe98vWxAPt9ktDXGeEBaDmVqwQJ0uJOjrVq00kkPLDlO41CAGiIOe+fI6
+9aPUUtc9NOV+HduE4Je5nwhwUcET5sX2qdUMhpHJ8Vqwm3nfNW1ndfe9Pq3Vt58dHEYghpazOgQ
8OZxP/QUra1z0pyifR/Mr1517bdvlXozrQ1tnn+nE0PzgF7nUFMlPXemUr1bMSF7TT5eHMfTz4Tk
t0m7mLccjLDzAlmtd1PeNCZZxnA7NU9mdpCCL5V/Vfa3hXrr1ytgzqUvdGxOHOyjGJT7WdRWLeaS
YtyM8jWcygcv/CYNV020Bv5ZtMXkHyhEoEz0qk5tdRMa8pw0LkP5rbGjK92YnnOt2klV69JZWskF
zg+umGAXQD1Y4/jvzN8NqYn8XNwUfZ+6lrXv7c9esbvsdudhT9iAeBY2A8TZ5swCedTZY96jwdzm
P43xpYzughEYyMrjeMnnQGgz50piSFNktm+KgpqjZgkryrPphVREni8v4zyuIgBOUOV58DsyzLaq
lcsiK8qo2OTZ1izQ4vzh649adJ2izRqvgTWXvODYmPgxRx6XlnnQtrAJbexJd8P42rCeDaNwLfm6
XntxLbkAaEowbeDzQHjNrj7obPvMCNi4Eu2NpDoIATgjWGMYWLQi5CS4kwR/4Gz3gio3KBsnBSJU
z6MDu5nzIllrbKxLnsYV/p+R2a7ZZS8RaTEycTjz6zr8MSk3srIm8rb4cegxkC9Si0Gd9/TjZEVR
W3GIGTs2blMGdq94mkJb6g/frNa8V30vXTlCixYRf6ZNSicF7PWpxcAIMkP2uF+99F9xxdbWppSu
pb7YNvnhspsv7uF/poAEnJqCTK+pozzHHcYrqO7KvnAdg7RuxcyiPxyZmR1X0zPKtu0x4yU7s/va
Bi9F+HZ5JYubZiJfQnkRddQ5BA1BCb0CalNsVPW5i/aNcSM7HuCRjbmG4FtcDMFHBvJMdJgXYQJm
63stZTF9He6LUdtEIHwGRMkvL2jx0xyZEX9+FBSStLdN1CyLTdym1MY2Q7gbFdNt8r8IpWLa5X+X
Izb2yA4jookKyT7PB+SHtdZ+yyb/bz7/kYnZSaU25iOOg4nOfzHCx9B5nIaVuuLy5/+zitmZqXWn
LQ3hyJBW7QP/to0PJZQVgY7OzOqTWrjrPCE52rJ5ag8VR1+XOsbaLGAutRczA9NBMr6Zrb1trHTX
Tfq2NNsISpruKp6c/9t+zrMG02KoCy6w3+G1VT91+sGr1wqaK14+19BRE2gJ7AIbSeVsreBRbhzX
WoPPrPj4HKpamnmPmBxGFH/rNLvO3hvqjbVW1Fn0DQaQwD1RBUF699TDNXkMAmXASl/8QPOjHHdd
8px4/saK1/K5xV0DTgzJB2NqpHWnpgLdqiFuLgh08iet3CXpT2stli5mJkcmRGp0dF4jP2k022M1
ZvZmZ98H5Z/Y2XT2q92rLoCay0Foeev+rGcWhKxOSvJe5w1WSVAehe02GAYmYt3e+J4bb5dtrS1s
FiVq3+/kMmfvgsq4onfTDV8MoB+K9lUt7jv1L3JhBhX++1KzgEGnPK58HWtqpn9PrDF06VjukU+5
vryqhXoXmeQfQ/OZf+DJBb13trDxd5X3yci2Fu3DKboa2m1uXuUh0T248uQ18LBYwFmQOrI7u3Mn
ZYC+mEHWjVfFb50TXTvDJ8MTNplMc6KNQjW6rP4mbT4yOqtF5d5UB36M0bav9qn6XJQ9Sq4Htf7a
I8yc9j8ub+7KcZu34UBHl7EsjlvWAh9mJrRqipdEslZWtbaVsyMHN68xdSlm5PyHEW2K5saCF250
roJ+MzpuvZbZri1L/PnREfeTIpAGDXveeG81D3n+SS1fL+/c0gPq2CtnB7srk6J0hImpfx3G79q4
ch8vQA9O3X4WdAfb882ow4A9NG/TKL0oTuQWSvAM0w4CKMZtmD0WCRMCqbl24kTSesnzZ4GkstVS
jkJMm3r+pqXtXZT4t5Y13iR6eFM58mYqMoiozZ0xyCvxcjmGkX+iicLA1e9gcPTlMsZcW60hOEeS
vknkH3IUHIJ02isIzKRVdM/k7Uq1YtFXuNrAu/KcO0O4awwIDEkkTpyBJEDZ7zJFh/ZlDby7eBEc
mZkdbKQrKyca2dMm7PapbW+qPnzsoD5OtZ+BszZRvriNzIJSmgVxQSvy9ACYVaN1zEiSFzSCODPe
OO2hgb9Nnlw1/xJ37uXDsLy4P+Zmt7YOcX8NnTvnLX+TwMLYX+p8O9V7be1dvLauWSCh9uf5Q42h
Nn6VMwapbprhttEfJflG13/+3xY1CyKMi0l5KjrtY/uPpR8y2OuGOyW8d6LtZUNri5qFEoFLbfUc
Qw0sXfZD5H12POiyXvLsblD/JqzQvxEYWBIpQxc/5uiAObKnpzEz+psgtK/z4IusGZsoHTemFcB0
RINl+CH7yavnrLV0xSrmQUXUoRk5hB8U7pRTw4ZZG+3UYzgM5etBcm4Jn89RZd53QbB22Jbum2Nb
s0XCIJjlckYUGdT4EPjbPn9upysqNjtHcv1Ah2/N/osjcGxS/KSjfdVTvyiTkOXVya/UvpXaX0OD
TooHJ+8aqfWSv4iHMwSUYIDoi52aqtquGRLIPDZTvLc8Bmy/qfadN+Z7Vd3a/hpL9+JFdGxuFkvS
3NKKtsZcSU5p6ddJoLowdts+zTLnzs53RfqzNc2VQ7HoLkeLnIeUIGmsQhOfULq3h0OXUzYE0WCu
sYkthf/j1c0iipYzm9ZQo9rk/bdY3sjBUzyuZMrirzjzfGrv6CjSLINV7PR70RppfbPkhsnt/KEr
vBcyrpUre83ELIRkiPTaeVORYBXeHad/V9Zrj8DFjRIDIYg+iIH1mYNTMCpDpJkAHjEjpQRfa3lw
ozUGucWD+5+RMxg0RS60OgZCoTWO36bmU+gE1yHF3OF7Lb1GofJsw/t2Ofoubh0oMVqZgp15ju3N
ABLY6GhTJhq/Vc6TvjbauejIR3//7NMMcjZ2kkixQ9O8+h/Srmw3bhzYfpEASRQl8VVSd7u9xUts
J3kRso1E7fv29fcwF3fSTRNNjC+SQYAx4FKRxWKxlnN8xj+lOerkSW3s4vUjeQ0gCPqozKONihBp
j9x04sA+hi6odxZB4hllwMfhuk11tTG1MfwryJHSnqO3FHZOIchs8Chr3v53bEfjUtUr91eI5OdM
RJ4eLyCEFph0LAIfQ/7jC081x1PpTiny4CAD8jClKvm3yuiH1ScQs4o+3qRIw7QEMRpdeLixJWjy
4mrGk++y1SkiJqAXYU4IiKZosHzXwFLRLEU/e425kB2A4Z0JUB1BV0cGe70sSPV8FshimBwD2hZG
byXvkwP5wy1dhm4tOu6ctTwYxbaPQZ9ZdNvV4PxGNfqeIj+Vre5tRnXldZWe6NNBp6KYWMW/577P
3cy5mjM0qzhjO0YE5DQ7a85ZMOb1ACIZu4rMFBBRl3VWHGk0oKO9FKVvTB/IDWp2NVZrbKH2VMRj
AQjXH/OKUcvLMhSoAzbaVkXS9w/WrpzFnjbau+WIQpC7Og/lhH4gSBtufHAcXRsr2KSMxXhAssm7
sRAChPaWfcfgLjqH3CkPeAIs5+y/A/aIT0LPK6bWMSYo13mb1TbLhUDvif6k7XOe5BFwh7HqaxC7
TOM3FS7gTJjk10ZUWc3GhbAlWdAzY9A1tAEvFRjp+uPyUisuBUhCoRLPM7yg5LNStci4sB6hVbdO
YKBLkykoODciazWO7crpviuYFQAg5vew1J8vy1b4oDPZwtROwjqw7I3APULxytjcEPMynh01A9k5
OnIF1Tk51VE6pWuG/GDfoPqSrP29h2CnrQ6k6UCNAlDY+uqyUqoFBQcBZlkAooZGCklYOmydXSxQ
auzBodsSG0BZpru8griHIgVa/eIFQILrbspezG4sNQ9u1ZKi9cwHZCQGj4BEKC3pAgDXcTHQu7c1
XZBt3fBAh76NOAUx1bYto0aeamkxFkQFnAMROMHn8jD5NiVODm1bjDJO4yvrr8f4ykru+KA5EqpQ
GfMi/4qS5+G2unQod+ATnIXGgUWncK3TL3Rww9yO3/KxO6JH8efa2MfV/MDT+Ey2dFtWPUX6F5kv
vOayhwm03Am1Phl1F+ZTETSb5wUTNR4uG5JqKwXyJxAkLGRQ5JeIn7V+M4sy9Yi/rhka8YvF82hN
NB5AcUWjvfmvHPt8C1H97KeMQI4fz9FdFdUVBpfaByPf+/buskpKUYSIvlJAn6E191yUZ4z5SCic
TQ0Ew4SXByBptWC+6awr6tz4uiEFpTgBjYE1hIuTm4xi2pT0T2llNBN+1W6uBbgYdMmsZb3es5JZ
UcHju6YAS95lPcUpkx4lgKxCZgio2cCTkDsMSGtjjnJF1NOUnwQ0D7B0TR2FhVK5Exni5yfOM8sr
EpszZCyZ92OY8puY8xDR9jMio6OXdgExvOiyWiqRHqBoBXEV+Nvl7rCpnFt/E/2Ps/XZMEKWfPW2
Yz9/LlHc0T7EVX70VJh0OdSjHYMxHG0nHjpa0umXkwHCFR2RJvleGGkQzzec/udeVZBW4gWGKj3S
bRhkOF/SJuWTmQmRhrXtF2u43ga+H2d3f3kZFWOEkGOLeQ8TCwnM0HM529iufStud3sGLyZ5TjhK
ZEA0QYN1ZCc/UYDBq9/wI1rqRjRUiwo0V9Fwh+NAZby8zMzQXN7grJuolIGeelfyF9N7Hd3rxHuq
CEdLwgfu+D9QKhgIETDs0gWB4bck6w2sqZXazyOmFsfS3qWYPenAVqlZV0VqHUcdr+f/lSVXvv0l
RctIjnV18l8pcHjLOK5CdFG9dAnf8ao+2sPSBmbDPvlm8npZuOoiFIiHaC0DLue72ipKPFM/mrid
WDHBkz4x3PtoMgqYkYRVo+mK0AmTzsa2YXgnsyBsIj9ZcrCHIiqyt7bdLWA5v6yX+FWyKzvVSwoo
uq3HdK7oZZusV7v4DjyOD/x+FDrRQYlsOqYNzs9CYg6J3zD8/p6Vz1Y6/bBLI/qICIb2C3AZAE1R
EtGYHWE1SkoAE40KQCeaICa7LEHl70UvpGCt8TDHLB/oeJjmDImu0DOHkFbB2gMDWDczo/K+p0Kk
exqIkMTvRI6XsJfWO5ZFZG8+hsVIWC6fyp+XNVJu+4lG5HxbgH+0trSCMHsxAgu4IY6l2XjlmnmY
Lga0DXqc5T5tZJG5Z3dI3awJGocwOM3DpHixsv5DcjALiVMJYD55b8DSgdMi2nt8P50PJuLgXY5e
6siyel3eQblDDNC18HSI2uRg2DCzvOgp/A8zu93gXmc8osNv2uSBWX0m8dN/3yIBnIA+bfQDvJvS
ZhvAfisPr5pmfRuQwTF06QXVDv0VgMmmcxtY280vCx8C3Pm7ByVa7zrV+WydDOnkpCiC9lUGGau7
Z9kjofeIdC+vkyqOPlVDOjeNOZpIsUPEPN2mGdDKjs0YOb3GT+oUkQ4MBR67PRJI6Ui/L9t8Dybm
oBw6jTWrPD9AGBBDo98Tz0zxGSdRn2fYbJiFExBkR36QspccXZG5+7Ni/1xeNqVCJ5LEsp5Iyti4
IraFpAa47C4wdUv3UPSaiEuZ6DnVR+h7IqXFvNPazFi2iW+P1DeCucW9mVqR6+QvkzVEKRuwcSsK
W27kbMMUVDXfF0V237WL7mNU8cPpx0gXxerQ3l4zqLz47HXG8Bvf6n0BaCOvTq8XxwngQg6Yno3S
8gN9UwJc4//21ZfOWoqn3uiIXrOE3y3LjxYYWPMOgBIreK6t5//XzspT1VUa+wPmjJH69dJjlQDC
skLr1KiDQdEYkC+dO9eq1q32sJoYZO3sMnDGJABV8WVdVC73dN2kSKia3NblotmRrg+WHdrT49A/
2fltuV6VuhtLJ0s6e8XUWtvSiz1a5ttqdIMuA8n61O+mLH3IJgZiv0mjnjLpIZCNAImGNyy8/Pn5
6NqhXlvRT4dZnfhYrKTcYx2/eGVyzECHHIAdhIY5zZ5rxq7Ndm32/3l98dzDew9BDara8hN68uOU
1OhbCpM6hTv7Odc+jmNI54MzXWe620ClLsQ5LorYyC4jrX6ubtHOGXPBIxz6qXHvWIjk6YBUEg8H
MIXkAIFbU3e3mn1grsXVZU0V5nomWvJ3hdMNfVdA09K6y5pd0b5WsUaEwnlDBLovyR+uNTmrXblN
zBfRyZG1j9kYGc4uY/t4uhmIphFBqQvoujBFgSQgOF/Pl3Fac4tyD8s4uVf2ep3Wr9n8+fJyKXU5
ESEdvMJwkzzmEFHxXTbetQDkA4jZtlwxHdavWHjpBYIRrr/KSDaxdTNb8gYbA3jRkl+vzbclQRP9
j8v6KAJe5PdRLBIMLmihkA6al1ddunmwOEZBf4cKzqCj0FRtyl8J78qvuc3ZYo2QYBoP03Lr98cy
jv67EsAtAaIEDpHAYDjfd2Cn2NMmqm1JaS5oXgOSKeLfUhPqqDbkRIqciPWakZjNjMh9dL4MTlja
N1X2NmyHy7oovC34Of/VRU5/OnE5GimHLhkDQCKA9pebItsb2Rsj99X2eFmYam/ExDvyywL4VZ7P
8EeMnAO+Ao07a2cj2+T2wbw16c7DCJxm9VSGBl+OSj8koRFPiniNEU8duHVR2pmjfhtuVlNXqVYt
HQo6eFF7wP6DTZ+bAfXTqbQB1BmmAMIG5zL4e+uDjWRSVrNHJ/3hk/J4ef1U3gBwZKKFHSO3gM88
lzgg9J3BT4YywAJ8wakNbOOJFklAVyPgVDNVrBMmBRYtQSdDYYkYuNqBdTlcl+t+y/arBUhszfUn
Vkr2Pad6SY5UdH74uRh2mpZ7E1BuoHgK4mxXllEfD2gFfzAQhF9eSpUpnoqUHGs359M6DYiI0WZ1
nVfsy4ABY+KkuhqrykhgI8iLAwkfvaCSkUwbHieJgVO8oIvRzl9b75WhN9M7WvwqTjWhtXod/xUm
gzjXQ7nWng1hTZJezUWFscvxCrxPR+5UgeFtv213GQPfMHWDIipfdaKlPKadmtnsZqLlu6Z+MLYv
S2IHG78DJLFm2yzNetqSVY4x5m8noeJsN99Ty+kCs6dhna+3XrPsSpNEmZl+WvyvphtHtf9imM0h
6+1gcOdPdvM5WRxUecC4BrqlDxiUgJIEeBYyE+96cIhRkMbD2Vzc5Krv4bD58E+7dRp/rTyVSH3+
AdEV5FHnLsDq0RJLDLhQ1/zcx88D+dRVh+1Xsr59QB0boHaWgIx8N1w7s3Yy2g3+M8+ccMWDkHkY
QtSVxZXaIAoAbbMAJpRLAWCuL9PWgRTTzR/xLWEOhqUYwC5lUV8Plu5SUDWSoIPtrzzJerZ62+DK
EE7hWWsHnflrS7/VC/jJR2ePQszdZq2fY/PF67vQLXTI2cpDciJc8nL5YkxFnkxwqGZx49Pn0oyf
83Tbe1jZD2zeiSTJuTXE2kAchGWt8yu0a6zZt1E3DqFUhokhS8AyEMynn9ths8yT01dQhqe/OhL5
1Z73GMnXof4o3fRfMXJ40uS8pF0OMWaPeZmmDhcxS/KRo3siRLIKNrDJ5p0Isufndr4q+qcsOX5g
R05ESHtv1EUCGmHoYVEoAC4jO0W7ssY5qhYLeMl408EXgyZc2pOkzMeY1BBSt7fgWuja21THuKB8
OqLwAwckIPyAr3e+77wxi9xbTAQ9/s9x/ZykXgAOBsxY3o/wE0sW2NmzX36gPAJ09r9ShR85yV/h
4bIycL7gYgNpwGCGLnqgL2+Qwp6hEJ7+aAIFHaPcT9KikI6zCb/qLPZLTvA64ST5MS4U3R2DLmej
cHvo6XIsZOUtxN5yHDev7uYOPc6nYf3CJHPkrvnRqNbIp31Asp+XNVNYxZkwybq9JbHsdIawsrge
lw6xRzDPmkqZcvVOFJLMG3wmG7EmPLk39MRs9otdPOWYRk2NX5d1UQQ4Z7pIjm3uDbNv8Bc09MsL
hn333oAMFGujzmd360hegF6+czOd+emWUPz8xPzczWbTXIr9QrnRRWtDWQMeU+MixLdLQfCZbtLJ
8v0xAQordEsAZFD64G0edG1EOj2kYzQihbcUCfTIFnKDDnzMEDAoomPpVsRoZ5qIn58sVwrqmRps
hrAG7+AOt/6wXzpbnKeADmVYa2xCvW6ALAR+JZ5F8k00lFZJWQ/v3ax1RPqblusIiVRhAxT6V4R8
C9G+80WPNbIWaTDOAbNuFxoCsMUDkPKSB6MVojzo6sSqvcRfqdLBTdlkDFYNqUVLg548luXXZrmd
0iVIFs351ayhJ51fsvC8b0UmywWw/LwefEN3katP7l9lxBec2ERtTHXTMyEBbzt/DpZkN2eHMhfA
/wBxPszV1WVXoVs96cxylNKWrYRAAOhi8G7bHvichyOPZvLtsiT1qfqrmnRw54qVXWlCEiCc1xEZ
JyuoLE2Dt+rePTNB6ei2TtUPIxeB0Io+zsjlb131bcCY32R+q7JotYNJB7mkMwrpGGMOCv3JDvQi
1usYf9Om0XTrJoUrVjsBpXzB7x9Y+t1Y5ytAiL0NDd1f3h7d0slFnwHECNMmjLtJHEz97AGx1CcA
dwS2aXrnVlFlX1MdHpbyQgSCKhBuKdpD3+c5cfnHNlygPycRL80jQYrGM356aM2/rJ5yl/6V9C7f
2VncLMcRktYOo0VdHTT9R+z7RIL05Kw9bxxN4c47QMF600+wJiU6SCLllXEiQ/Z1fttnHcEe0eKr
C17v5B5l6qUYMCePnlPNkildgwAk99AXDaR5yTVYxuy1mJLFWbIfiVUElh8t/e3IPzXG4fLmKE38
RJLkGkyWjWPuiFPbP5k0ouaONTrPoDaAv9pInoEkNq+3GdrMBmKGaWeQYVfZO6sZgtYK624GUwhw
o9H79pqXX+spnEfNCdN9geQogM+H8HKAln39yyU/Uea8vIrKu+NkFSVHsRVsi8tFaFi9JvMTs0CT
8RCPnxcalT04GRpdE7TGQJhUJqZbFTsVGPLCBGhsnhnGWzgnAP9Kw0lXrtCJkg6XO3f2NlrCFpEy
M8R+feHrlym/pjoYUp0k6YgRTKvMXi8kzQa6Vm+4kYZWH7jLz8XXHDCl9wMiMJpXARCJ1Of5Zd9u
KxBeMd4Zmv6bMYAkwv0x0Ide15urPF0nYuTTZfOiT0SOavO+YzZkmm/dWJNRVZr2iQjpcA3+ZI2e
eDzN/nM6/LM6x8umrVNBOjo0a13g8mKl7CoLzDyJzPFA4n/+f0Kk87M6rT9PYp3syQWjWIn5/QNJ
vvy/hMi3bNl12YCnMp5muIcye7cZNPC4DohNs17yy7mbSOb0IoFneS+p840nh+IDKFLY8H+N15di
4dZHJ6Yvwh4MeId0euVTG3b1bc5vLYzSXV40pWc7kSXM7yQqNrid5l4LWUnzPQYtz9YWr2ZGQGdr
7gbGorYt99Qtv16WqrxsT6RK52YYLLfYxIspmb85zYsBmOupc/eFZaGq5PpBlec6ekmNR5BRJ+t0
imdf3O9DA3z/NGDxDthSgaHr5NDZh3SePLfqrEWoZq9Hf4nK+U2L664TIZ2modscE9cd7IPtveWp
Kn5oW6w1IuQkf1v5xjomf1brczE+sP7J4RrHphaBVnFRTEScKju2gsytKQ7Suo1Bml3l8Quahy7b
mfLGIX9lSJsxuna8WD5k8GJ94eUQ8MXZ50scNE39tXJ0DchKs0Y9HqhbQAxGOuD8MLUdRf8TwQXn
YX4BsGIBG/dTx6O2uU6zo6nLGitNGtVlB12hGPZwpPu0i7ecrR7EcfOrs1777TGtw9I/Xl5D5T6d
SJE8BM0LJOCrFQeH3KJfxlzeUkMjQhjsu8QT5mjAxgo90FF7vm5zV9humSC5WmCqzLyy8l0PtEF7
ifrk4HhLsOVvH9DpRKDkf7rRNnJiQKfCX+1bF3FJGI8UdQpz1aG6KJfvRJRk5pvf5NmybWiiYPnj
VqUhT7ybYtGM5ylN4USKZOg2bLpPRkhxi4NPgOT8UJr3VNeZriCUEA1ifzdK9jwuUN4XBjHzlkQY
NCzMLnDT+7bZLfXrhDlsfoNBEx7fTP3TmgHkYM8+9KDxxFQSEFAEyqZkKw4gNmdXJOKRISfLLV2/
uTq3obTHExnSahJUyh2KXKh4NKUkKssf3vB92HZW/Kt1dq1uklS5eSfipFXtjWQwuxgqOc4Xuv60
7M8uu9FmIZSBpAcEc0BgIvUv4w/6a0HrSuxdvy7h1P5IY40NKi39RIC0arOTOrzxIKAbDnl5DUgm
gJtcPrcqB4s3OtAThU9HYfh88zE0aqR+Ao9H1rp6atLhmlG0g2xjRq8HDJbcJyaIAWyn1zGGqrYI
bWM+eofQu/uOzNVeqoWyaoHDcJ887xHdSYt9k+uesaoVJEAZJ5g8tzFfJBkC6HqMpk2JOF52FAPh
J6EbmO/I4fIqKixBMPwBMwFzvD5KTeer2ANj2OA+eNJNzIMCrCU2A+Cw6aCKxEGUnPqZFOnemFjr
LaMLKRhqf2gaoKC2xR4Q98898tYuEteXlVKsHThuCNAnBEYMgKXPlUqHonD8RTCxj+mu7vqfZFhC
1zA1eWqlGIKsI3iuQcYph/8e4JIBDwCW6ylrvlQT+tit7oHp0DRU7fLIbQpYcRgbbE58xklY7nG3
pE4K/unYr+jOb/PsyXTTL1ueZDtOxtsybu7zzH2r0QQYTJt7FyclCcxha4Mlbtkx76kOVUa1nzaI
k0XjFyhEZACBabIxP9yCHlo0Ts6s3oJqcK3AQ7wbgkApDTJXB8CmFCnwfjBij/WWcezSxUtAHViW
4bLs2Xgd0w7/fVtBi9ro+vJVOVrQ3f2VJQVTDnenzHUgawUka5leVVMW9Dw0t/thiwh5XAEn0Bm7
y0ZrK/zKmVTJal0wptf9UgCeoMwFPsviZXe2Vfff4thf7/yBk09W7NLf8bz4zT4ZRjBnFq4ZHxPT
mh7ntahQV7CtFoXOxTwya+qmsO961O4aMlog8zSY9TPtE3c38wSOZUDf9RIUNmmu4pwnL2nlrEXU
GkO65/FENXlbhbvGLBZOJFoFMWYrN5ASq54NQwAgbxSkauR5ZEcAEqbOYfbuqknTLag6mafCpOB7
TmC5xghhmIi17WA2OvO3hUHmp9HgxdfL+6aTJW3byo28bnPIIsnT4Bwb6xDn4UdEiD5VdCo7nmz7
dkMwDjHiuBX0n6V6AOW7ltBKqQXCOcHDjglseXp9ZHXG5w5OxqTrIZ/NAKUE5DJ1XUeqMWg0VoHT
G2ymaE+T8xl2Meb2+Ge1eB2sq/MjqX6WY3FrYzBvXItfneWFlpOFtMyvNnDGJDl/uLyYltgQ+TIi
guMUNwN1qexP88IcrI6IDQP3wA7MMW8mM+Y9ZZhxaIsMTNLUeTY7vwhMk98slBtfvax4Kq3R3QEh
xdBsrsqxnX6OcAsn7r2kjcU34UsnkgYziA/y7Z4OoZVfl+zzZdVVHgZ6W5gjw+UEKoJzURXG3NM+
z8oQg0cYeBiTOIwrvHesNY/x6umNQVdoVUoESBHYUNEmiOv4XKLpV3NOhMSM/B6s3Yyqe7tduboa
ik6M5LBj0MrOVgMxeX0fZ1ET340ZzEuHFaC2XlC+oRTo4hZiYi9P9mqci5z3bV6GSe5l+6mpg4xl
t9m6fmbjW1oVd10xhq3J30bX2FfFdqT2l8tbqLQWdO4KNA1PNLudf8GU9OXkUFxNgwMmhlfYcrDU
h47/KnVdNEqHfSJJitlASAluLXEJdgONWP4lTccgX8wgxZuHj/OxiWdNFkgVi8I6wacD6H/cEJJu
RrJOHREXIALiJSjzZY260dE1Mqg8nSPCFrSLAfvonUmu3AHBY4UVbKMsf1kwRWtu0eVdUkYQjmOK
yR8wi5py/y16VT2nNRDomgnQhq6X9XX099126wPjDwwQlhd5utFgVTMy6G3+ypQcScJjcJwwyLRB
eVSDjhCerPk+kXsS71s72txPaRuucHTGl9YOC8BQ1GY0lEe3PrJaF4IrGL4xrIpyFIaiBQyTfFRY
1YtHO75mrm8SFlDnd7w8NllgxMFsP7txsCU7C0w23Sea35A6ijHY2l6P466ZvxZ8V2f7y1uiMi50
9f4vbQpI9qT3lBWXRkesvgzHaZkCUwSoQ1P3miEslSNy0PEIKnjYFrC1zo8nW2oE6cVYhtT8vfVf
GtcDCJ6PQfoPdFfisgboLHOQW0TS71zQmPf9Qp25ROf1kWG/N/7g64aoVScFzg5tgSANBXSP5Lx7
7tcjhnHKsFrplUfbO6+2rgyr1wRrYuXl+xioq3gtARhFQLCcqzLnRZ0UDL1Yc18xHmyzZX6agHF3
3ZltGZFuMB+n0R6vy3Uw3XAt0+rtsmko9SRit1AeJPhz/gHgbeKbO+IDjPaYTF/N+FDqtkvlTDGZ
968I8fOTi6NtyIqXHUS0ZYojcLu5O75FyWSi+c0HTOHuAxoBlgTPeqwq/pyLI21Oer8T4iY7dEp2
ly50t/Lt6bIYpVYnYqRrd2zRuDC0sHZA8QGf2uu6oDLe3P4zM46NttlX/LZ3dnIiTbITO+H25syQ
hof9UHzZgCOVli+4e9PmbfB3dW0G/m+zPQJ/Mbis55/o95Jo6S40tz7u6hXr2aQH27yeul3K7ioj
LNtDUkR+Wxw689ptuqB3fsb+LnW+pt0xHh+4Dodf5V/w7hZo7h7FbK60sbRFZyv1sQZGJrq3r5o6
4skr2zSPNdWJQMAGuEiQy+PdIZ0INhftaoEHAkzf1qFbrL3fp7s1JhozVV6ToH/DlLENZilUSc7t
NKHu1M+duCRWQOjsyjml/xhTN+bBGttZvGd8jHfAkh2eCoSsXjhVqJXiTVCmg+bGVmkM9jZg5AuA
BeT2zr/EyobRi/MJpjzvGflWlYFp6BqtVcflVIZkwDm68tp0E5dDEm1ekNtXdgHQynoPtAH3Aw28
GKhG9gucamITpaUdARGKyxAKdRuuh9HOgmzMPuA4T2XIEUdpLAhGISP2MVoE7kfraPfpD6/sP5L9
OZUkGSRKDZ6RVLjuis99fe8On5btzsw+8efLB125QyeLJrnp0p9bdHRjh+L8OemdoAB/tBOBYG1z
Doi6NW5FaXN40eNBhnj+HR9mRwd3KCwx8ENv/OxQ2I+uDipB5S+Apvp/Iv4cwJN7x15J186tWLf5
bZt/2X1kdWGpGwNTxVanUiSvZHM7J+MMRQYwYttjHwDB4vLGqJYKHZ4Ycgb7qgkwwfPjSfMGKUdq
IRQhtxTjpiWaTnWpcFUc8icTbsK7IkklHU+2YPqsR/ERRRHkFQ8bxjFLvHnsJgmW5jBUeZTNu8tq
KR3gqUzpYnGr3HLhBeHPky1wqtsh6TBKe2OW+3kN++Qe2BlombssVKyVdJn5giTXpMQEnZ98hxhD
knXoisc7Ac3Pk4ArK39nKyqr3Q+iQz/4k1I4F0aBnSvyfajmYk5QckM0KcbKmzCLOVLUpjEF6fpT
sOa7yXPBiPfLB8DfTL801hqwJEWcvM/XMsjZPyTb7kqkiMb+yllumfc8mEfXf0rGCkykReQBb0fX
9fl+XcSnMrBjY/8piNDPbczkbG22Ep9a9Ds+P1nlVzzeJhNvlOX35R14d14AvCsYSeGXTcBeyE/Q
ngH7tk/dAoyk4ItvN2cI8mLT8Z6+OzNCCqMi5QoP826fMfDeuBVHeQJz7tt1X/cvC7NBCle5L/9d
HVBR2kCyJ6ggyTm9iQxxzjZEC2aafC+RLtvsJLws4p1jhi4Cxwt5f1SpLLlBpBoMUiDrgYRu83Ul
z8MGqOslsJIkqPgrdXeXpalWDhlVPOMwxWF7MjIAqZo132iHMhXvXqmV3Ppp98oSHaKfwgwQoIvp
XBOzV0yuwlpgFuNlUiP6Mcmbt/aPPSLby5qoRNjUwhyecJrvnonmMo8Lw5EK02Z0Q2CUDvA0Ohis
dwcHA34OjjbeowDJf5ee7jgGjYERUIZWgRB8/kyqIUzok+GQcCOawvK7Cw2yKEwB2CCOoD+VDimP
y4mthYM185FE+MewonJ7GJfXy8umkuIC/QbgGRSpSyYM5OTaXOmM5FdNRfpmeczID0wq3TWVDwbF
TeOM32ejoRCQxZGPEkcU6YlzUa2TuGXlQVQHxOZlvJ4IqjFXrL4ynBuLhsu2c5EsyeavmXeDpqX/
rice9ijhURRlABpzLpyNwCltprICEHcdpt7B8494TwYoaWgEqewQ7EkwQHROY3ZZihB8ArpatkIQ
GrxC8JjfL4nzeFkXtQiEu6hH2kA5lXSxa7NLHcAXgjg2OTb9jJnJqfl5WYbKLkQXMd5eeCdggvZ8
vZIUbBogW61QxPrhI53lfe1AWmz+ZxI52AS2xITlwdLx2JPEjFk+M7fDajk3dcvuSseLMGuv2ROF
lzuTIgW7KHfMxOKQ0jUY2ucdyAqcX2VVauotyjXDO0Tg+iMXKg+fDJxmrJ4gJnG/cLBDFnHQ9pF2
eP/9WJxYtH/l4DI6X7TGHWqazZBTVH1ktIdt+Ubq6y21g9QFJSq7r5GdaMNCB1WkuJrO5Eqmbbes
SKZYyHWGHUbVwmpiQVb4u2lxAoc8mcgT/GcrBIiwRdHjAHAfZM3ONa2WmA/LAN4W+C7gktUBH+Yg
Jq+xbhBPsXVngsSRO3GDLpryLbJCUE+K8tnjxD6ivFvfrF3zLQfctEYvxUoylKXQSkE9DI7LXQWj
gZFxi8BJ9E3+ClyzaEjGMcAcVpCZ1R1BUi52bI1MlYogRcL7GLGF/y6hknsWEJGzsQrJ4gLkbAqm
NGIV6B1aTWZYcdrg4f9gP4trRc5y8mnuWt+D60CO/tovqzRwLdQCiKfDeFFphODVA+k92OqQuz3f
NLaazTTn0GjFu5+Di5c9ElCidESzckqFTuRIxpGahuNOfIIvjL0Dt5LQ9soo77f9ZWNXXZDsVB/p
Ll7iFJmqEvrEWxXl+QaQxH3v7dw1bNxrcKsvQPZtjajH8Oa43XDyX5t8xFsJw46wEATSVK4bVEAR
FtPkVcgwRmAZ+c5enZ1l10+X1VTEUKdi5IGF2BmtwiggJknxDIq/zaR9dsw6Gmzrqm50xqiUJi5i
kUJEEVEqhvClXYzZ36AUzMJs6hvT+cH572TqoxSvn8uqKS5moDyjCoR6EHUc2SAtozfRLQTVCK8e
jJLceu33yxKUpngiQTLF1ly7pGSQ4GVTWCVTsFnDExgqNKaoVIRSYCSAfQeBu7RqA6/WcgL9Ttj7
yaPpLc+E68bnxOE8ey7/eZmDocnFC5SBJuD88NYc/7usKYx9iZ9i0VdVf/aQ7HCawH+uqh2wLj3n
zvttApC/KofD5XVUuQ4w8ABWWIQ4toxRXzl9G9MVIOqZ/ylDLqqaf/JxF5ubxnWoHD0RzG1Q0wcs
vnSkO1rOls3RkpQR7w5d0dFSu0G85gFjxWHyrYCXuqvMUuqGBATDBjIPNEPnK1uAKbGaHacCuiR5
c5Ll6IJF7ptXkJtmoHfV2Lvh5qSf3c574vMyBzRPrWPnzOZ1XLZH6nRk3wxtGSQWebm86u+rC9h0
dKMgLBYVKMCVn38a6l/IO4IiI2zbPqApCWbXCdwJ1ZR5yY52He/pDGgpox0DmuWhhY4ZWt3lmPiY
0LY+tXPQ0n9oqxtoe5cPw2fhOsfzl+LQ2nLqBvYfz1mKgLoavAi1Uqj+T970h9p6qbbQqO+aMrq8
Eqpz7FH0beLyZ+BGl6y/8YwBlfOiCq22zK5as3DCnKTLXU0K9yOioCCiJwbcRPksOz7v44pBubrb
7tiKovRifna9+fmyRu+bNyHDgxR08qLC8a7ZCAVPtzRFVLqBCtTL05dp4Hf99HuNf5F5PvrpkAZ0
NEPUcp8tvuwo4NEjwzbBLTNamoBftaFAKMe6og5Oqdwx3TXUmvka46k5WwHpQwAeJu0etBMxWvJW
9nlMNQ5TdeaAwA5WVFydAGOX3zHAqeVul8CC7CSIxx+et6+aLeS6/jilYidypJeM33qp4dcG0vbT
y7A8TNXRpBi3QnmM3VnNvpk/EMsByBHIXcJNo75yfmA5vKQRzykOrA9scWTXDWMO+s7SuEnVcTgV
I5b3JPx2hiHrLbCCAmDoYfbqYMCgha/rCVP5YrgebJNwjLZc/MY5KEs2cpy55T5O78oOiNfeFTP3
Q7VLdRzcSo1OhEkblZpd3ZdFhuvNMYO2vbH5oQdk5eUzpwpuTjWSPH3eJz062aDR2u0NbwwrDBKm
9e3AX+zpIwb+Vx+ZtXHC8N1cJBCVWF8b/2rJHzv7c6vjIlUeoxMp0v3gsjlfegopzD+y5m1tPqHX
fJo1l7/yECGlATvAGwyjV5K1JcWU8RKPvYQkERt/mzZHtvXN6wHiYPC9RczQX3WBqMogBJQWAzEN
nkWyx+dZbZedB4NAFL9jRRtkXbLzdfBwf0bk5bDqVIwUIA4W8HIMBjEG0uUvY04n9Dz3fMh2E/XW
ZweTgfEe4NQVDdAiMpZRY7HpO67k+X9I+5IlOXVo2y8iAkQ/pcmm+sZVLntClF02AgQSohVf/xZ+
956TSRFJHN9BeeidEtKWtPdqIuUbKUh8Xs+0EFcCgz95RGtfx87IZjBT47uATEssNUWBdPIld3+U
avKfekcygYKD4T3nSe4/jg5Uefoyab7V+F/QjQVy443VcOJtKU+LXapZfYtmE/QzAtqi3/UoBxTU
IpxNDURc8xoi3MTUi91AR7OKh2Gwmp3bMAeitZMZNdIVDyKpJxiU5kyyoBOtG7qjLXY1cAtl2oLn
2li8YsFIO+EHCn3BO1+2xhQ4zlh9aLAGfVN60WZB5gLCGECfBK+q0ZpwpW7qtAutXBDnquhdMyJu
qj8PdT/mt52lnAeDlv4YQ3RhSGN3JOwewsddBNxy6gTUAg/NYsAwgWurJ69U+KN7S0s8F8N8MN17
Q5bySFPp7sa8R9JWlsj1vVX5cHnzVe6+DHmdtkHX9WxvyJbvSssT1S732wbdxswaroGKHN8TneZd
OIyagNUQEWzjwrC2CU+X0CLny2mYYN+H7VGia9Ykd13y5KK25BVfLmevzy1B3BjQhJpFiVEmgDXV
+T5sct2ixlzHVON9xQ8Qzcv1napfIEobiPw6cY+mdrgcc3UXnoRcHDSj1zdupaHwIgFDFqSmqIKI
x1RM3y7HWZ1D9B3RjwZsDXv+fGh+U099xRCnHeVhAPaf1/lLbjpPohs2Ptf6NP4ba9n5HlUF4965
4jw5B8P7oavH1spC5b1bIp6muClglb7lBbPyyJhh1egbOaingz+yyNRAeKQSAGHUAv3btH7gw60c
f6b0XfEwt3cKGzb7gn0egNVKRBtwEmXFW8t+XJ7mz5n8/FeQ82kGC8lLWopf0RdAOibPUhVRpY9h
QqNBfKVZmDUb79bPCwgRTXtGJc/CwstxVzZ4rRltK7gS2KGotZ2Vecch2QqzUuNFHDxI0E120NVc
NuaSoXcEmzhOwsF5tnx4/PZUHlrqXzkmmsUlKYaQmnjktZk8ZhzmWNDk9v770pp/hTMrKOOxBgri
+fwmBjDKRoE7fVm/Zv6vgqrAlJhV7ZtWvvfqDjRiNW21alan+CSodR5ULxOWSgsfdbSnQ244by3t
dlxaG7eAlX2Dwc1dB5TTwTlbViB09AgTDjFVSLBDWbC8k/6XEid/ee/B90LGZXNbJltg4c95YY6J
zuE8pTgHF9sGzjmd30ksn6b8JZsCkuV3SaKAJfx1eWOszuFJnMXGSHyfK+ZibLK54uxHW8bG8Hg5
xPwZzm8a50NZrA0JCx3AVDCUVj5OOg9GCIhfjrA1WYuF4JHGtWmFQRRAUyNrH4vMe3Sh4QtezUao
1URyMl/zfJ48QErh5eiqYDCVd6+5H1rjBNMI8bAkSIybwUiCBnI6/3102FEzOh9WIPBlOA/pm3U3
Dh6qvaS1YLlzr7K7qs925pauytpSOImzpKMNtDGVThGHGtU1bGvi1mHRxNKNXLEVZrmyR9ZbnY4w
HcRFfNCNaCkjUW7Bzj8TU2AwgkzkOvCMnQV3F3EA8RKZ7qECKrJhQt9kSKwdgUSfCsaiNctbkK5Q
v/Jq7S7Tsz42paq+e0PZX5NmdoAcJPA/lz/k6shPfhE5/5CuKS1cpPGLvKR/5onx0bhW5PLny1HW
VujpuBfbzaiaSagE8+sOX/1WwLUOBNT6EbADqk+4nL2hf3454uq4PLyUURKbrxeLiKnICkEJisBZ
5iW7vNbtK272BZqMbEsgfC2XgDU1Y2qAncR18HwK4e/WpnwO1XXmjUz4Q1Y54eXRrKZ7tKXm1QOT
V1idn8egSZG3k45OQA0t/lSCTH8g+qHtd9BtM/wH4tCg7TZ4PmsZDNMHMDzqnrgkLWJqmg9bhRHl
X3tMA9doQzapY2lZsVO1G1/rc3UDAiwoZM9QN0RbYrrcwq/llJEKrb0ymLRo6tPAcL5JclsNV5V8
uTybqwM7ibYob7jl0E5liWgU9S4PfuN6i8pDE/AtvZzV/Y5zEndNlGix6xdpUpska6p5XMrWIdTc
7ky/jDIgL9tGC3PXiAb1FSjuUNXjbcLcXZKrjZWzNlb8ANS/AMuaV8/5wilLLmCJhWOI4h2alD87
j0Yl0Pe6n218w8/1HCRq1E/RzoSB7idc3uQVvsjmBnvWNLcokdN9Unpd1CrIwvqTQpPdpuTL5S+5
tssBAjRwDiEibrXnoxO9L/xMB/w3dWC4JUvWhGk9JHEnjF+XI61lsBmeB6WC2RBzqU6nVXAi8LWS
o79o9m+6mgYJn2PDhd1VY3nv3FHNvZ2lA4BbaE/iOYh76cYEr16rXQcTrENJZfbOPh+tnfVOOhYu
iuFVEpjmgHbuc+0HY/XdVvdZcS+se8fZT3W7uzz21Vl2UPWBESzqR0uMuuG5nZUODi5L2rtmwVII
r/gq3XibrJTgDdwkAB1G7dsFaXORbhyZlMQGljR0CQ2k2nP+MOaPTonaz546B725IWQ3ZVY44J5h
fCv1jTvA2hf2gC6wsJ4AkVumO3CLvAqoyBmYdN97w25G3LYPtndj5sdhzALXlRtn71rWQ3cNalAW
tg7Gff49PXxNo2EY8ei9TwYeJg8lwOwNhKjcMUqbLdHXlQ2KRIBn35yQ0B1dpAJScwFuVj1Dv736
ulaWB5c4SSGrbOVZbKLItG9br0k2RrmCDMDRj94NkGtQtQUe63yYPCcdK0vErdRutO4HO+j9Dvzi
Hg9feKrc+nbYeb899NHQoIgM+z8Lsc/0KmBEwVcFsxDb9zx+AjUWbWghdVSSqyH7adWPNP24vEPW
Ev1JDHOJalKundiORIzGtx4J6YISzgaj/jO3ixsgEg7oqX9vU/UN9c2AdMZRFFvyoyuL6ewXLJID
yji4Gnv4BRyOwD700prmDmo71047RjZQdirLt/LRvCMXjyg0y/6YR4AQ+AngVDOz6CbD4qEm0snZ
a/Yg37opTWYLwKF9oijfPta6Zpc7YsPmNUhsN01vjNQqDq7gvbnrmKVf5b43bNGEVq5kUOk10RS1
gd/G8/j8kztjz0c+Fxjs3N5rk7cT2RYKajUE9hIICJDL+GTd0ztloVyFZAxdrWNNUPUFKuPyqlo5
uw0QrWeDyfnF8OmN36nanzobr4WyPJA6hYvfjcxI4NNk41OuRUKlb9akQ274BDB1eM4KkiLDZ/mA
am8acf/K5o8p+Zs4uONBusI05pbr+XfxmGc1OAPwXUr92tB/6nV9aEZk2tze0mlZ3ZIWeuJoOEJO
EFWS81hEM4VF3WKW17tLhhfUYwKdHgxWwErlXuMvTnfd2Vdl/0KdDfDz2lY8jby4X/YVkRmVuJXo
6tatb43qSAwttM07l74Y0+HyIlm7FQBoP6OEXDx1Ppku5RZNS6VzHgrfurE4eVL9F78XcZryncjb
oDWHW10vbjzNu2qM5Nvl8GtjBYoXFgruXC7+8xVOag9Z19odjOXmU9t/VTYNCDfhFu3BgE1/w2K9
btMtlar1EeMm4sx1d7CNFrtbG5VJkxQjHgv7ywiip6aMaDTaIiyc9MYxBjBX4LgqzNBOPkpri3aw
dlOB7RSeleiVA4GzPFDMhBpu32K38ObGE7jLH72hQZNZAf998PzY8/d+smNQoctRBtwVW+Jza69B
w4ET66zWgYvvkhok/SxpOtilh0N+NNCIagEMsLTfFLnB0Q5MHa3kFp5H//1LA7gLOYY/wIQlpB/I
47Sm8wEDDnp+U7SyhIlPK279EtLrXXbn5sl7X/jtRhN/LTWBHQONAlAXULVfnmumrFhGWh5atQmf
4ipwHVx2gfzRQfi4PMKVCxKUINBahY4vcNBLmmsiLKm7HNy43v4Jc5A9NO2iFu9Cv5VHFyL5l6Ot
fUW8JwBsQSiUcP90KU62TscS6Lz7eFLg6vP8x8KawOhEL2LDq/dD89D7eth3yS5FG/Jy6JU5PYu8
SI0ah9vNMD9mmuRhSPKwrQBbYunOdLf0TteyMELh8JrdLrFcF3dcTU2gvZTID+1kXlnoxeLkv6Fa
GplCxkVpBaWgO+49TQ69ngZn3+hb1dHVwboE6QnFSmzaRbaopqwmtMJgJ+07IGSN1gSifWrQZb48
qSuZENQQ9BqgAmii/bwYaeehaYw9iWuu0V1Jr4+RqkOnNn5qVXvQyvHIki2zjRVI2mwFhQMVvSw8
npZvFku4LmR/EbPIjjb0XuwrI91LdsDbs/IOdIpK96ut3VT+juQvMIsK4Jxru/fdf1bRxb0aDwqI
qOD0tuBsen7WdqY/Uk3hd+SoLhR7y/zi2reeTNCKv/bZljnH6hf9N5q9oBD0o6ozNNox0zAmaPWv
qDVE42gFYivlrSUEFDMwv6i4zRqS58NKGFFD10149OttCHQFmi3dU2WIa2oWT6MvHy+voNXNguRD
QAUDjw6NlvN4jT7qGd6KPDR8BRifgC3Hruj0wBK3EMKBkm+SPSXVa+ZB5C77cjn4yn0Wlap/Y5Pz
2DDwNnSJpjlwiymw4vmNQbdwq/MOWLwXAJsEZhC1D6iZLusXsPoS1EsgJck0L/aAArB1hVtgdrw8
krXzGWivGcsHKuuMWTkfit2B7G61aOY20uf7LKVWMFll+lh6qR/19sj2tOO3uesgOEA0jbLygKYK
F8PUfoG8envseak2LvN/Dqrl6IEb/WPuAp7fEjBQKlwa8g4fV6KS3zMjGOBkXdsf4GVeW/rMZUcC
tt79zAmELfdWJ0Noqx+y8kF6zqGw2yBB7zR3suvEc/aUaIDUb3X41qfONl3od6BCZS05K33T5any
sQqqHmby+VVXvOVJACgJtIpfckscrezNaMyAOMMXUrJdnstA6ltsj7WFguUBlWw8R3C5XaRSfBAj
K9CWCzMTRJ3MMsYDwMhApjdy46q+HgnvHu8PXfHPVfPkDEb9rmbd/ITNLXLwDHpoehY7zN1fXpJr
GQudWnTebVSCQVs/X5Gjbmo5iKpw9gEWRTSHrPjIQCm2tqQKVjPIDJ7GcwDaSZ/KlJUCjavNQY7m
dZKQmMLnZ2frssVFQutfek+5X43OMA4ldcVN4zbGjedI49qqBET1DD/dymhzKl4uen8uvwDICibo
skALk2Zi2rNVRSODPrtJ+Een/SZt7EI2mezras+29tnaVJ9GXNxtFBWy8WfTzLz6VushI6gLq/vB
3Gr0r50Np3EWj7ykTHTedIijEbbTaqDO/DHUxuYIq204pdCN9LF2uzgNt1hBg0mzMRswkax9myRU
AMTzkD3pWsQTHnB/d3m9Gvac7j99ODQN0OeflauWN4spL3O3MnHGogQCcGYpx1Hum7rxmhhbxrmS
LanNOAWoeqfgVv2qC0keNNtX5lXrlj16lcIYd05hwtijQ6Ek3VmTUo9Ecd0Nzck02QOyT70XQ2W5
hywpxvfCAL8gtFVqxnRKkQZTLy2um9pvh4iANCqhz99zGo+2Jq+YzrU4m5etWZEEEj+dbnz4rd4c
SDMUKtJLX8uinuaVGzZj4t3ZWp0DNmh44sFMLf1LTQz2Zusl5Lg0w5twy2/0VA+tzEhAReRtfuzK
wcS9VfnQaAOLDr/B6+56NzHtgOla+m7ITESoespnszYHEamuHuIub/Xv4C5gr1t65oAZVKbU2dm0
JlfpANvgoBVDy8KyGWy6b0oAAwBinFUlDGbNvCz94NcEwp4t68gU+GIEviMfqxqpCUr3V0NBfWgX
prn3weHIEarO9X8XqTCOpelne1QJVOQzkLGuAKqH1lMLsb6g5pjkIG1ylUdw7OtC4AfhPNjpVvmr
Fqq7dSafN9CyzJMOorId5DTgzGL/Lv2kfTeyVnlhkTbyZ9cY1TOHc1QS2LXyotbT/N/MxvQ+udxN
72CjoedhqhgHOcKabiyIG8e9LGCkYODYrwbf2/dVQkbw3Ntj2Xb51TQM1RGFLnLUW5TB61EMWUAq
Crtb2WCFaRIwyivbVuiOVzb3YqL1WRpBwLGCHF2f3OpEaPKgKsNNo4Lo2m3ZYe0GihP+RqQCCCYB
XtAKpZrqOhpgu8YfxZjTa0cq0wprMdWg74x1PduU8caOx4Kmu5wOzZ1mT8azJcdsAggapuwBMTkx
HoTdVyLuBqNLb7VWmjfjQJrYxCX4B0jv9R4CGwCoCqyMcuOJsZreZ6YH+mzIqOaScSxli9VTwtE4
h8RaQva0viXDtyK7M4ugyg8m/y2nSJk3jrdJgF9JCHjVoMYD2ues477Iq7xv/bopcDMAU/gGPLE7
O/0o4P4BzZc9QTg19Dt0wa/rMgsaBhS8xTeS0koKhGoWsPxAlEHNe9lHqDR9KqnTcYA0jICEe/um
GyzsSh36D1tWfCvZHVdh9DPxD67iy/THRGOVysW9gBcNFBlQsk6gLlGA2ugThkqsK83iGuyCXGzk
+bXAYD2BxQgCm/1JpMPQmN0YrYbaVgfA750oHfRTDyr5kpjZxmpam09UVaBOSODfgSx/fikRakC+
roGaThoLdbTa4leGPnYsgM4tRJSQvrpoSo2iCqbOGbbkbVZuXuhkegDCoLYDdfZF9NZUTTYNiG7B
CbrROxxkyZFlWx6YK9cBSAWCpW/hSQAwwzIMSpGeoALXAaONpX2AFQVO7C/u1lNx7XoPqATuq5hJ
VACWq1M5ozBFmoHvh7l6q9GnRTFOgU4UtsCkwyDVSfEraF4oILkHK3EChUPue9J3fR2wNC1uqtRw
r2nT+weaOjROEpFe02zQYsNiPYoWjVMkUdEO6IsyB3LhRPZ0i6KzVpTCbAHmT2boL/C/54vC77PK
1jtYWgsH1QI6BZRVMZu+U7MKDPodJBrCotIyNpb92mo4Dbv4TEVTlUTmCNvZQyzKL6ZSe7ZlCTj/
9sWdBvoqlgPg1QylWV5GW2Y2qtdxOe5Rp05Nel+k3YaKwlaIeTmevie4xMZOEaIsC3zhhD6SNvvv
b5a5R42mEPRL5wr0eQxZ627PGnhJebp4qhrtPU3YDu4CG3f3+Ub5abZOwiwKAl3GpNN6CAP7dMHu
OegJNLvN/YD5sdl/LZ395TvnSubDsDAksFod6P0ulkBZo3pY2g0E7xWNOG/v88mN29G6Im0SuaXa
OE1Ww0HoYia3zt21Rbh8cmqnM3B/T1BtNSYW27UDKgR0vUx6K7bsklZyrYUe9D/RFusCFIxRyxWi
Se1+GpqAkI+muG3tHUWHptpKRmufDkQNUAixg6H0tFghVgEJTjrMti7OL8uNfXc/Dr9Z/sUfkqju
PkZrq8W+NpkQgwDAyQcSDiWq8yVpmSPq5mlRA20HbiRPRDAxawy6Ig8VdVXYOd2Py6tlJWGgOoA7
LMjx831o8flKOnKfzzoNnAMqNjr3aWrvCW7HweU4ayPD9dDEux06yJ8khjyl3Ax7DdjaJu6nawiM
BqDQUInL4Rbvcz0UemnIvhCFWGJqzQTqBhMDgMqVb1zXAUd7UcD1ieSgtuq1awvEAYnsf0ItYbVO
VuAeZQClDhoXkXeDU0dkckIXu49572UTtVvyK2tXV3ywf0MulkjWVVCyGRHShcVeLV583Nv0sYwt
rXgACjXgM8UW3a7Z6kLfM98Ph4RsYIxWLgMzbAq6+j4uHWgpnS9TtCp7mU+YYQa71Azy1b4mb1tN
P3qATF9eN1uh5oRwchAwrSemNmsD1WN98Go70nBxbccCtL2NI2cttQCSD7IFnNjwRRc7wRyVLz0F
+GneV3ECn4KIaPxZG4c4d8vYY1o8jnzjCFo75k5jLtKZm+YO7XPEZHC2r6SJCuHz5flb298uNAcs
1CGBrlhuhgS4PqtRwC0KO4HiIoOmPQB33oaA7urc/RtluQ8qUNH6aQAueep8FCu016zw72b4rubC
+Ci19n26ZYa2tvVOBras8fNWGM5UAHDt0K8Oe/CS32Q8Zk08sQdaPjv9r8vzuLoOT0a4OMXzNiN6
Noejya03QrAsnuTrplj/6no4iWKer/bMRjfRnOdRuuhcDDkK6gU1N3bvWn48nbn5R5xsKY6+jzH4
CALGdUDGg9F9SOvRzn46dvwXkzZr1wEs5yHvL4bT5V3rGhyT1qMpkOttZGYH+Cb5yevlOKvL7yTO
YkR543doRmNE5rzcuuKnJ/RwMPJdwfxvdmJdiaL4m2xxEnKRLdxqsPNpQsiyRWE0iSh9ahT0M9FC
tH/SfqvJvbr8QFUG1Q5ADXS1zr+ZShuPEXdOTqkWsP5OAInWZ492sdUyWF0cgELMlD6Ily231ZT0
iuglAjXsq13eamwHvnJY+XGNetJffLWTUIstVaEk544mQintRi9IQMouZuwqRW2kKG7srb7y6t46
CbdYjGZmUt2X8xTq9a6gyXU6bPmJf/akgNIECg7/zN5iIZaZX2ZWN8+e+l45TwqW4nQMPHXVQt5/
2oGuB3FDJg5tfoA1XOhkL4P/5LQPCpJtjfbl8vyuXhVOf81ijQIvCpF4C78GzlidvEY3L3CBGO2b
NBDOtY8rGNF3dXNNq3hTC+NPx2f57AEEBL6B0MMAf3FxT9EcmER5jYL2gUe+FZAxJ/Vwp3W4mxjF
Xvk8mCoZjfJ75TOQr5Mt18L1+CjKQPcD9xQA2893TI+e6JBpYHp0hnM0zR4OZiyouhfd6QOrNKE3
Cdpvmbxbjnyz9I3ssNb/A0YWFH/08WfRusXoudn1QJFi9P3wdaicKCEyUt4shV6/Jj45oswbi7HA
0hjj1C7eUL2NE6e9keWmNcla6jj9KYttBkAtTGZaTETlg+ROY93/hZeZXqeHjeU2j2n5xU8DLWa8
9Up9pmPhqubi+lu8mh7MA0TQ8C9O38HLcV+j+pKjbUC3ekhr1ZbZ7GQmqIKdAaXK848NWEHR1z6m
OzV5YApARj5M/bE04hxGEEV+T9Vd+RcYzLOY86F0coxOFnZWVyNmjUJ+HZNMmSxy8nIAcCQbv4FS
MTxdnuG1Y+50lPOV6CQinTJR9gYiQrgy164LAUEGHtAxNPXbnG1Vqufs8Plz/u+cgixxHi0xapUT
gc/pVvwq481BANLu+r8uj2ntvPl3TJ+xDJMEeHkekxq7kCc1biMwyMueSx/DnLaamqspETZsILKh
gOX5S4ANI4bDO9ghhTaFAc8U6vqjbbFAuF885wcwu4yrILPeeHLfVRv7Y30f/hN6ibZpRs0uPIXQ
bT3uBrIruy4qYRCW/YWkwmwq9QfLhOzzqbvhyhGEKYJIJX+lyU6qkKS3RB8Cw7xieeRO4bRpj7y6
+U9iLnaDO02sMjhiOigdFO6O6agPo9af7zT72oE8aRI7WpQZ75eXzxop4mysiz2R9Z7WMQNxq7IP
pX+U7Z3tILnD7vEGiE5dayNU9SjfdSRInK09svpNASgHpmk2fTIXJ6yBTiCQh8DHMy5fuiF/zIYh
HOgr07a0pVZ340mk+Zec7P127BnUrRGJJywSlEYmaMJCq+LL87k2INSPsXpMwE+hYnsehhv9COAO
uIpMA/3BzXMQ+1Lk0cqyvhdGt/H8XY0G5Ca8IPBnLdtwXi1LQ9NBFdIIiP6JCYQoDUutfoQ+ZHh5
YGvzB+7gP6EW69MUhEHoB6GoBkpyYbZoPoPuHQnH3l+O9KfAukycp6EWc+jaFe37EqF4dd2Q78R/
cMRdV99Q8bOAn+r0XTdejeRA+q+8eIIMlb9l6LqWU09+wB+vspO1gias06CljKsP/yjLK927mS0m
PfJQZlvdp7Uj6TTU4p7T14nV+EDIh83k/i7oa1FlAXf6SGhYOECk9hbbmN7VD4lCJeCRwH59Ul/X
ckcrmj7Bh6zsI9DFL52gUd3/BZMDSNt/wyxuTaZH0UOzEAa3yOuWW7sJIbLRPgDbt2EItjKH4FVD
C9EBEBq8yMUcwqL1fz6X6w9NzBLLjwa9hBNG6j7kqKpFthxBZesbuXGfWHkRQcwNNEEPHVoUFeep
Pl0n0MinZUl5aPNMezK70g1LKD9tfLB5uS+2A5qG6MTOvngQlVpsh6k2E16aeBhDPsTpIj2DWggU
hb57qHAwGAIZcoNvTdbGBWV+VO5hWwnb08W4at6jYljPsDewCkxQoFnXQywX3nSdDVUC+wBfiDgj
VlDY2tGE7qDrprHdZvt2ygOZDqhcDVHiDPHkuF90bgSex1BJLaDBVESi8sOCFNHlpLGSCW0YpiEJ
zoIyqJicfwo1woJqFAA1Vk0DP0/cRvKA5R9l+3g5ztpas0F9xR+4Lp9sCt2+0lDFQj9+bPc2XCcT
ekyBQIRwjtUeXOzj/1u4Rdblhpx0d5rDpS/cp4Hh3+X9PU1eqqEPNuX9154BkLYGLBB2t8COLwm2
paizsdEd0JiHiMFnzm+DvDCihgDqGzT2ceK3fIuWufblZvlugDqQkj51EVPS2SNlA8gOMmpNFlbs
V6W+DPoWT24lqf+RCf/fOIuEBMFfdBcMbCPbO/QQAHICW7MCYwqZ2EQ/zi+15ZZFZp1NNEyCF8By
NaajlFaGWK7xMFoP2ggptj6AQF7X9pCW34Fwz8UOsktQtN17W6XW1c/oArU2E13nNuY8FSd5qXTc
3CnV+GeRtvrPov7u2jvSQ94S1lHQNej2bNzYF2sp4zTkYqHSNhmrxsFXdBoZTpP/XJraRrZd/YAn
o1rkQeqYarB7hNBqelPbEGuEGmkvs1u7YF/7Te3JtQIItvg/s/hHJPBkFonDGuG1mEW3Hj4kvXfh
VsJoeo8a2JUwu2ct9XY+CpWt9db8FczpLPriUPO53yrhY7S0ORZ1XOcjkIxPWveRpK8eveHi2fBi
aX4R1sadcu1FcBZ5sVEyjZBKeYgMr4pIk9DwaemN7eT30uEvjWA7NTyB+LbX0j4q8mdlvhr9lnre
5uQvaiGF6Sg+CEx+UX+w5BGIxqj1wzK/7/9YMlQT3mJfmy2v39VcBA1jWJwAGG8sj1qlUn2sLESl
RlS1z27zkAy7vNpYyGtnCARu/zfKUgV0BjdyzUYU28KZ3uF03U3GgdjfSRPI4cvlE2Tl9oCigA56
MCiZMMBZ7JrMVRVI/0hFvgfiTbF3xKvytWepVwHoV/DwIAGz6UaHZCPo8qlugXH0/5nuPY94/2In
1zkelNRGvfTGTbPAqTaO/zmhLhLuDMcDrQGSH7gJLnYLFOb8FAA83JGMRwGRKSKPqt9qwa+sjrMg
i41hl06ZtCaCTONDi1c68yHRgDuYvXHobw1msfYzzTOAKJjjeD+oHFALTwLvv5swAcAIgN/8Rv3D
pjw/I6oaDppws8AiZKHFXtGP86ZY2RAaFVsfZ3XeQFzC8Y5iyidBC58AVc11hBLJ/dT/qodnN322
2//+CsCA/o0yn1An6Xoq0FFiGqJoLgqlLKi92EniuvuWmjVa+BsLbu2MhZizAVq/gzNCX+4rdLrT
hszh3PJepj8Gs4ZP9atjP7rTwRjioYMMwca6WDkAUaB1XZDjgadBxeR8hAAdexabL4PMbmHjCjUb
N+YAO3s3tZVtjG9tB7vIggDY4koGKOF5LPi3cpJ4M+4UBsS8OPrGC+Vv3jgGdvtzMmOJDHw5Ua2t
EiwPyFbhwgT4ziJRqdphaT4gog3AotYmoWZBo2FKIgKK0v8p1PJ9j55DYdfFHEobwmIsDhr5aoKW
P3Fvq4+xPio8oXx41KMnuLiKNSlJxJjaPFStZB8V2OI/PGFob0Bqi+fGJQl8ljlLrwHCZzdsmtwb
RxEYNRiGT49F53IeeCMc6CFSXhodTKBp3Ue6WfYb97eVMwnwBmL4M9QX7abF7At7HBvQI4BpRjsW
xVWnebB5HzBQw0xOIfj27fInWFvLs/cWmLC481v+IpemTid60SAebeug4FB9+TbiOu7oD172F5QV
IKbAH4HHDVRHl80NzZK8M+exTbU0vo6Eqpi44lZCsDYCOO0OhgrZAYPfwHSsPaNd6GbMyhx4Kn7a
r5SZoIfmQBbb0klevUpXT4ByGM9TNhIjNHvWfhscszgQq7R/13bnv4O92sdN35l5MKLnc7Sqxn7D
jk9V4LSl9+TlhV3sNW4NQ+TUPaWx7J3iq001yNc7ZhNBR8f4nU4m6h2GkRpbD5uVkwn+L6gXox+J
msTSz6xPKezqFaykoRZ7x1N+wyoTYBj3vyc6qI0AfIm+HzSClqB3kBY96EwXArXwgIHjoZNn1L79
4oc5bCz7lTSHbIr87c6CFeQTzbCqKLeymQ9XByC0CgV3tuZKjiiijvuS0yO+x+WFv3azRUhQ4kC3
B499CSjyNClFDS9HkE5/68UemTYwuixgZdiPxa7wv3H+mpqvebUhKrDG0T4NvMQYjaIr9NZEYAva
kjUg9Y0W5f6DnbwT1gf1AMLNlV/vIReb+bAxfpDuW5Z+m/hds8UtWOvunv2UxekytjDG6Rz8FE2T
oQ2ZrcFAf7uMbP09d5vQlAdS3qRTBKJ4CsESYGOrv9CbhFw2zDQB+Qeqa0mpds0E7CsTAOkEQhm5
fU+pE+h8I8ut3RJwimLLgMY6S20u0ipxW1Imzoz0RpFs2DHynpR7b17IcperKwn/IcfdlJWeO4uL
2/AsAQkvStDIgEudt/HJVSgR+ClDMSOm+Tdi3RKfRbbzKMgjIWNEx6vGigEcuLyuVw6Qs5jzQXgS
03Ihd255wG1q4NxMDIx/9T53CmzGQCEDhB+gm8sRV1fR6TAXZ+uohnR0rTmkjHW+49a+nPYzUsJw
D8Jog0wc/fQW1eC2ho/Io/BfL/+A9SHPIgtYQXgyLz4uHhiC9QxUSF2/FTxq2ievRfd8ioEYqZCy
L0dbe5djhv8Jt3xUFVldiMTAV811GprkwP071R+7OtRKOAOD0Jc4r0I/oOFcOh+jtLbir6+qf+Mv
Ni2H7gKI6xhuOh1hK2RlXwU4dnqoshdqHka4Mqf5Rsy18+Z0yItbwpDhbCDzDBPySPtf+nRndb8v
T+vaCXAaYnGpFn3PplHHrFKw8zlQVLqxswGC8MsDfLTk/GU3ToCVqw8siUGOBgkISo5LhJg2GP4w
mQDFT/4VuIt67wW+/JEle3fzm62FQm0VCkUAGZufHMh8WVqJSgcRjtp3XkX2BCxVEZtgy43TFvBt
5ab7/0g7jyWpuaZbX5Ei5M1UZbqqHW2gG5gooAF573X1/yNOnI+q3YpSwMuASUV0KrfNnblyLdrX
ZzZr+nZg4BCWh94YNlzTA20TKXX57Jb3+C6K3rrycHnCls5UmMbJn3C28TgRgxClk00P2gLusdZA
ADmzdFrF9ESHrb5ukEAba5kbZXDk7NaUbHp206jtk23pD+lKoWRxeE++ZD4gTs48+HZ1udNkhMqD
4bGe3vLwcwMyYIypjU5rl+bi+DowiMHDpkNqL4yvbWh+BW0DyKAJiRXPkvQtPNSfc8f6LCUAhi6P
8oI1wiKYP2jJgxZIpLaSQ4hs7DwqoYRMX+2i6Q5qaFf0QxfxY+eN1fGyuYWNDhLeogWQw9R4p/wU
+F1olw59G3I02W5bxqC5FBWxxkZfY59c8oxiHRrzBjQISIeeT1qI+qqDsFC5UbTiKqiyXdZ1xyG0
Dk1br4Rcc8pBuIeBNNBswKsdnTyxnNL2PUXHGlN21BxSa7gKrDVqvqWBoyWEwicbT3nH1OIFklya
Gjq1UcMzGWGTH2hbIaUyWT8vz9DStoMxAt1TDhRaF8RQpiTpVhRVX4J9AfkstzcAKnZO5x0L2bqS
m+o+Vkv0NYu94tk/VmzPa1scSAuqWQJ/RI7Ju5zPGVWbNgqsqdyo3rhrvGmXNwmEY93eLKu73gy4
52s3lSA6S42rbAyilWzIwkafJ5HkFXBQWPyEm75qs4bWerncFL1JX8gwQh3Qd/eUeYKdHkmpK1ut
srvs9NLMntgUr3toMliUnVJyMSGvZH2VeQxlCUTRl80sbYeZ5Vad2TroLhLOsJQWPsny1LljyrmS
++GtVIyDMVUHU1P2l00tPX1QquEysjm/iGTErVc5iT4ZpOPyXt1kwCn1Tt/6oDtp7d/GMtDWttym
3UtMVNF1/tV/NC+4ag+gxfwS83U7WDsYqWnoCPt9X+hgS0Jp3HCYfxh8aXTLyP9uGdGtZ1ffVz5i
IYqir1BDVhJ0BJl54RinmXECpmCUG3o+HkwUqMmtDHvHK78po3odedpVC3i7DRzf5fhYCdKXJptG
gpkABQwf3bXn+yizq9GuHKvc8C666+vhCb7UJ8mXP5eT8+Wyo0vL98TU7+Pk5G4cx8IGy2Jjqino
qR6z9EPUmcHGrPS1XOzSMWtT5gQAwLjCfXbulTo2tga+n8uDhChPui+9brxd9uZ3IkA8gRzwEBaQ
1VnWV5i2FGbDaYzVYtZUK/WtXN5M4482PiSJ5mb156Axb0z/01gcveG5VH5ETrEpkzup2KfTwcqu
9BEw5q7wr9DX6rWVy/P9rCLszZOOlIkN+7hIA1kPhq/nHR3fCt1z6HO1qb8Z1bfIebo8CIt20KRE
BX4mnRRlVwan0zpqgnD6oMluUJSIeopXsOmtygwsWsIlesl+KwAL530gFZXXhyj90beOjOETLD2j
92FIv1126P3CoVXod4Z7Bh5AAHS+cJwBFU3bI8/U9ImJKDQCYp7nrbWyLznDTiCZ/pvUVoxX61Yy
6irghdEVQ3JDWCrd5ZVKjy84R3/s65U6yPuNN2dxKbHRJDpnV4WVqnjwl0weKYfK8oif2iujtTZm
vsYktTR2sGjPvJ8afali2zK8KVqcZDy+B+uQej/U5PPluZkP4/MNhxs0luML3TpEt+dzg/RpN5op
jcqpAUWj66UQQQQ30Jq5kX7U25+XrS1788fa/PvJaaUoXqglMdbC3thNMuStibW9bGI+W985BL2F
o+gGdRVxl5aONvpTzvtIbrV7KbF3Sv7FGZ4s9UWdWuhLWp6A5RqP2mWj7zDoWmKXptHwAOylQ93u
A+NqhGZoSK9CEzAKacdirUtoYfnNErncbTBGk2+fv+hkJO0hiJxu0Mg91SVyC3tpkrfxqurUghXA
XrSHmPrcteAIi9wb+nz0W8LexEi3Zj7QzCuRl4g26hi9jpH5sctfDCnZxt4jHS5vaNzf0CxSOdq2
hIfr8sQq6vuZPfuY+fcTl+uerLg3x+CO8yihFVc0cB6H25gr0G3s16zNbzogHM4k7ZL+bhjGlWNs
YTB4EJJP5vKjU1Ds1FEHqJejfCihDbQ/8m7zIdbv6k1cJ2sR3Ps4WNWpdVLGhTgbem5h2PNCCUPK
ctUmHxHH61BNdYtJfigt/80w2w9xGVsrSIKFjQnEEuYAIM7Ub8RSgNEgqqlWTcUCnm5Brt00Wbm7
PH8Lwwc/AWBt+qzYl+LDpg+N0I5UFZbD/GMxPiXZ1fj3uJKZbpFdAWURzKzi3p8MOy692Kg2kBFs
BwhMINiFGtn/e31Z7FAFnzFucE6KoxW2Sef3CXZK2MRhM/e0QxkebWl/ecQWbrT5GWhyvcxUgmLV
pMp4kNLmWG186dbMntTyMCGVuNbvsTQv7Gx0EWWCLhhzz7eVA4PeUFp6xd5uafCzD23j7MNe/+tM
B2PGUp7BcrSHWsJFE/t6SkWQMUsn5DUeLa906eO1yZH9w6Cd2BGumDGFlzsPsOOl2j6YVQgs8xMU
YZmbjyt5h4VT/8yleWRPDqQwNrTIbjE1QitgIlXbG842L2HMVrqXynxLKkSu1wiOFvLT5wM5r5oT
q1KTaVNXYXUC9QPbnqP+HBUIyziIctfSjzDm8UhuGhUk/RGissvDu3BQABxABA6Q51xeE46myqmr
LMq8inpKtAGnA0L67yeQRkyLeiR3jvJO8Dglr2EOc8EqQxhlBBZnfYmS53BaiROWHCHkoR9Gs3ks
i9wQnRq3RZ6F9SYsGxqBNj1h3OWhWthYBG5/LAjvYPQhJsgAsVA4R6NOXKkG7PYvXnCkchTNCqey
sBhKrdB6mFLrTdIhNkyZS1mT1Vy4iziv/1gQjgdpaOWhLLDQOw9hspMyWPFAK3tupq0UmpYs0flC
ghL6dxB084ydLGxtGFjWkGxuxvSmasg/EUT8yMNt4x0uT8yaIWFimjYNwirHkMMK6xXkNHnOUlcC
pbBW/lxosqHLWrVIQejz3WcItijgQ0rclzV6ez1Cbp/L/N6UYCt8M8YtHM9N/6brb1N9z2tdMyoX
CHhrr6zDpZV+8gnmnCo5GdcyrVp5HPmECZx5Zz7q+Up+fuGegjOB2r5J6DCjoc8NSHKexYhF15tG
Ud2esKXyXFWpXLrxL0/cwoF7akgsrdvSWLexjSfyCOQbNvsbPbyeX8e8jA19rwUr6Yg1e+q5Y3ku
KZ1vYq+NDlmxrXRCsH1qbBTJLdJf1tpiWTowTsZRvCJtA7yU0TCOExIPMk3n3/3m4fIIrpmYfz9Z
C3Wj1Tqy60wVbNzDS6rcJ2vIi+XVMAO6yW4pvMHOTfRlFIdZiBcz1qC8bf1doF0Na2JEi4tapw5G
ow5QKlFMgQqUJU0tjgyRDHI6dZ21QuyCBbjC4LAgKga5IqLX4rjyklIdy41JAO4C0tlCJV6vREXz
9hdeq5TWaLaFz4dLT3xT6FY8NZGjl8jYVVvJvKriz5QVJlQRi/ZDsIYQXXKJrBKPCpvqwjtcUZno
5lQFZPDMRJ6ezab8NAZO9feJEdIwf4wIJx6tFxmSVCQ/+7ByUU+4bkydC8M8XF7JCyM3Qy6UuSIz
l0qEQ6eMPCXKkJne0OgW7MvOAmyDIqGbZfmHsnLsJ08vy49hUhorhhcOBZJy6N/wOOOFZghbqOkC
r7WBXGxC+ejbu9Z5qMwrJbor4691AyPI42U/Fy6rM3PCDa/7uG/pc5vdaO5aeRdLxS4qK6K9Lboh
K8txYYGg2kEzmgn8lcSC4JuvO0WbOh2xZXns0niTgCq57M7C6XBmQXDHShIDlbIBdwoAJFm8qaMn
Pb3L62F72dDSuJ26Mv9+ctIFPQSoyJ8TqMqPdZ+7mY/AfHmj5DAy08132diaV8KaL0yEenO5rzbt
JJUf0iAedq1U+o/F5DzKWaOu+LZwirPB5ioSgmfzCXju24jYXDEamOucxyw9VuEPp1tZCUvDNxPu
6ZSLISEQwZxdGQ/pqE7Vpkbf1nD79tDHYI2eu7/v0qBD48SQ4IuneoA6YwzZ0QF5mEh+sLqt3m7H
4CnoVgKVpeX9xxYR8/m42W0XAUTEVjM8h/21/Q8pDgpO0Ehx683dfUK8MPrBMJitxtHgV9QqXyN6
4GVpJVWzUN6jxwSFHbYouZp3VGl9E5QTITtbyN96wzap061vurX8ojafm2RnD7egsCbn1+UlvrTm
TqyKsVcKh5laz77Z+Y8iMV7VSt3Zdfb5v1kRnpd9njhF2uMbYeRVTItEmuTXmr3Gh7h0edBOPBea
KDNRbT9fCJ6TQS6k44wl/8qTQ58+TXnsdpU79Qzk98s+/Y5FhEse2Osfa8KZpwY6WmUh1igPm1/t
aIiPpjPpCjl3bwKHr2mQkE/VQ6P4xsbI6vzWArp5BABQ72QpCTfIldfHIErNbV819q6Jix+XP3Fx
coFN/k4nz0o05+OhhYne9I7JF6YPfXyf0E4sP/2DCeiN0PcwSDKJJjo78e04ZRCMCWHiLqb/vi7c
1PNWwo/fcZk42jONG+KfxAdk5859CXMtG1Nz5A6L1V3XvLa8D9pA3UaRs+/LN9Vy3LJrN0MBNEXu
7hpt1N2+nPZ1+2WyH5KgOkqKfk3y4YMhe9vCWVOBXTqETr9PO/++PrDU0ovou83j10a/S9eAW0tr
+/Tvz/ZPLr5cj/RY1znkVA4hLT1OTbe1gusoevA64HYrObCllXNqTdhJCDJIkQqOgRatr2M1Jwde
jDUA6NLtempD2D9ma099WTBisLxF8UeNl168VceVBbqAvFEphAJPn+knKUALE+PDtD+kCa5M6kvv
W/RlHivgrbl1hHvDrK91cqLl2oNsybdTo8Js1Y5W2p7Bau27T0n80Uh4Ld39Q98erhGyzjzShP0i
qC202i6FtB8rRbwLy5Q+t+5lyv5eCPPcjHD/2antyXHJRCElNeVbZ0QEZprg2RpdFCldXVu5z5en
7MQvYcromq17+ffKGBvUIUG6gCbhVXCbatG2n6VHEmi/c6DSTrnGF7G08k/HVJg5NQDZrsmMqSc/
hu2XuL2qhuvLZ+ZSEHZqQthckmrlkxwrxBND8tTZqjuiXl9b1ceKfgkqAysJuKWTCejzXO2D4OMd
jq6cJCOsPcyZifRzjPrvGRIllz1aHDSN9xoEG3T/itiG3vc6VFa438PSfg1h01Ny884OjBUzS0ly
Wvf+2BFWokITX1kl2AnS8FNdfgpb52iOCRQL40YbX4dJulK79rkO+53fzwKB4cYek0+XnV16KZ5+
hLA6dStVwl6er7xR+9B6AcpW9S5K9FvJ9K8pkuwM9CxyzF82uzbGwsLsYtWA8RuzcaW5ZHzcQgGG
ZR4vW1lzTlibWpg3IDyxUiUbGzeGTxo67RoAkm9JfONRBr5sb/GgPJlR4RKQczMuA2u2p+8CbwvE
KXNeafX6Byu0XLE0Z6oZUYI5SwIZzXRejZl2Kw9Xhr/t2ztNWYlyF0N4+kvBWVLWI2sqxFuhb9GT
ODsT5i+VrrrhdfXLMreW+gGiAyvZDt23cU1FdvEwObE5xw0ncYHf1Jo1FthEpymOfg1G6/bjqxPd
N6s8h0shCGrPoIzpOQSLIbgHtbdFOpjdZ9h3VXbXBneV/qEpXrTpESTi38/YqS3BrVaVprHNsaUn
gRuYu8Lb6ihySf3Kel/zad4PJ8MHyVKYm4hSbYI22eWDjcjSj9BUoS1o6LPXNkQpu//kmYhMRSyl
LSt/HsXiQ+7/tLpPIbw/jrwygEvrYq77gwODVp/L9Nwx5HblXrKoJxoWPJ/JvdlfTzCwes2NWlxd
9mjpZDo1JczVoCdD3pqYQiHKy7/J1tHwf/43E8I0ZTkoU17PRDoKbDDhg1S8lcPfg3lnUMb/hkx8
Czu1HqeeMq+5sNV3kQxDrFKjDxBSuvygOJ68uezU4toDaEDmjGZeMhjnU2Q2hQ2SbX6eDerLRK/r
ZjKHbdWPN3KS0YihvdLjuWJz6byFnYNwkVLcnGE/t+nogeJXPYXeNIeHbj7RG7Qdton+fNm3ZTvA
9zVqf2DRBN98uJd0GiSqjZP1R8TaI3Q8HcnfFOPK4pv/kPguBLxJBEyjzowOO3cIRENU1xODWHbf
6gKAoEbL9dUQ7yBE0rKdsibWu7ivTuwJF1ZaZH6vDthTp0Peu5q69ZsvlnKXFX+NNqY6oUD4MEvX
WujNnDumppKSNGFUb3KF4HDXN3ceomDq8W/nCSvwBqiEhmSHRUxSqseGOk4JuucRTWi3oHCrYSut
PfXeDxq4J1L6s7g9aX1R5kPVnYj+e516drVFzhjhr7SAFfOhWOujfH8UnRsSZqe3/QBEjEb9SHuD
qjzljVx/vzxiSyaASetkaMlvvutbVGyg9lJn1yzp21r5ZXZv+Rp/z4oJsbt2cNq4USdMqOMxMo6a
fIXS7mUv5mjxfNvMEzGj6EmmgMieZ+zk3iukcpQbxSZVFiLT0VCa9/OVlM2SF6cmhGvB1yJ5mEDM
Az6DPKvwD1Cz7Mo2++vXFJ5oskxiCAIM5R3UVUuaJm840fLe+BYHKcExzUJ3gIWe+r6x95mhrqyA
90cOFnUN0DOFRJ1WuvOx00c4xWGeJGYAaJD495NjXnUd3V3HINDcpnLTtWrR+9P0zKImZLi9Ejrx
tptvWLrb83I3lOFXFBhvJ7Nba/B6fylhChZA6DZIHJKkP3dObe049OZLCfKWm9hvnsyUpJ5Umh+H
3ntq5W6bm+Ony4txobn+3KiwVGq5hItV5raw/OmhK6BnSO03O5o2jvV1tCxkK8P9WNkJYC/p0czr
ewRUrmTrk5x4W0fvrjPD2hexv/JqWFzAJ0MhzHMJjMjzUr5Kaaa911b3A1DgPChXvF8ccc5GUska
t7LYUqfbYdvaA/skHb6aje7qCDmgvwmZxzQcaktyLw/20lnMI2VOj9Ph/o7yupEhRYxsvErSL42W
7W2lfEynX1mn3dD5vhJuLPp2Ykw9X02lY/oWRVyyKTUiNll8iOuj7CCaclM3R8Ve4ypZnLETc9q5
ucqvQqOqGMrJ89y+QzvHkDdDuFarWfNKeIq3kilLncceGRrHlbRvQbiV5G9K9NrZN5b04/J8Le79
E59mn09O6g6BeickO0TfiOoOobotmx/+kB0T8n3/zZJwedZSVoXyHEqZ2a88ptSpunH9MbP/HhDD
budkAZxKJwyqXOce0RypW5HiELJpukvu9r4ZEjeo48NldxavuBMzwizR2ElUVXAxFE0sb708VA5w
Hmi7y1aW18IfZ4TpyUJdru0WZ8z6lsa9vWZ97vpj0VyZ0qa0v1w2trwWIKwHNIRisyxE78aQTY4n
sb7hV95ILdGNWbtaablB9ve0wEwS3FX2XHCZY8PzSSrNQdE8k9FTQ1hpzSetfLUGCZKnpzhTNkqx
svaWTiXe+3Q20nMDrE4cRm2iqhcQ7WaV4cbVfYVUR148jt3nao2icWkQQURrtPDRVvROxT3T29GO
MkLe3KdZs6t89YOqRuFVVhgPkGg1Hy/P2dIynAuSkFjB+w9+/XwgZ9iMnjb+zMsS7VLVvx/9YX/Z
xMLggWfCGSDESG2Jc5UbfmVPEZBUR3oMu7tIg8Oj2JpkL+xwZbkv5LjmHnMeDfSOUKsW31tVzk2W
F0xUEMG/Or05hbRFf9EtwnEfksWwNBiL5X4kBzY9ZcYaQIzHI+MlRK60XtKeRdcGTMJi0SPK7XQ0
4hjopUqx34ii4Ivlj/FOaXp5QnUujj9mntTvZM3Pj1KopW9NbpubDh7o566wg49eQxDhj1Rh40xq
9nYUGjx9bOm216ruvm2UnhYDI2dFFFpcvtHCX3+Ok0HbGLVSfAbTbwebQSkkuG/y4bssScZTXdrW
fZU4HoyUaXAAXjj8DFsz1e4HT4fj2JrjtGSSzV/m0OT1VksC9VhMg7Tr/Sk5TnJgpTB0xlA96nEQ
3RoFOSmXupUhu0bXqON2HEbTAnWgZ70bm7mjXsGLrtPZNaV6sIuUAmHXWrZqYLZ90O8SdGZ2lud1
v7p2cGo3sKIg3DhR62gbD5GU46how02kSOltnaT9RzueipdaKj/Rv/2Aqe4w5JkFUFueps5tLAdu
yEBNZ60pVduHXZ98ba3G3kxKkTy1JLsPfu0otDGo8EZmA+l/AAVhVex0M+47oL+yeaUbibYzIzk6
Kkmm7hKFV62J5OQ1m0aCR6Cqj1LVlddG19nHERhGR95qCHZNJ7XNW+y1in8Ng18CTjMtbKTrzTDf
lXpladd9MKh0IDDkLjsB8rs2k2noSSpESqgEF896FUYErzEXNaLqL2lRwakjOc5+6DwgAqVltq6t
1/LXYYxgFGoR4jC3uuODDFQiL9rTA07nZll0/nM71Y39nCRDO2462mtes75JD4UOf/bGnNJ4DxvT
+EO2fIA1FU3/u1SKu09IDjnqVsk8M7+aSh2bamUEr8gmlva17pfORyLv9DBCo6B6blp62t0Ei5jj
wiZG80amtM3toBZWdk0pR9dR81HlXVbKQe7mDqVGV8vQiHfzzLFoYQ2Lgo3Y592+zTL9JUz92ENS
K8uupVSWD4UXV4eBVvWNXU0Fx3tS6DybYtXK3Nj3Phqdpmw7eF3uWq0Z9pS21es6yMqDJzXOrdYn
oYptP0bMQ278Q5P00RN0zNMR1Dpp72kIlV3uwWiuD5PvVoXTwURlGL2/LRKrOyIljzrAEA7Ktpw0
5ZcWdnDf1F1IJNWpg+ea/uDdapKUPMtW3v90pjbcjc4UP4593hxAYys/4WwreneI7OkmziJvm/qG
9ljWirQJU1glXA2f90bZxcBIJb/6CoF1qLpWWvhf1CgiH1qEhd0/eFmWXoMIlciRyk3yqPe189yo
pf+Qgjf40o/1aO3lWHOupl71ssNkSfVtoCQWd70R+ru0ic3HrkgQvu5tKVFuGzkpngy6OW5UyYx+
5QZxottPDqlkXa/7ne1nreOasd31z02fJZsoKptrc7LGrZGm0S6mY2hcO7MXbjzEoGBgmAnTEE0W
Aq7esVLDrlPOBvbFVpqgth7SzWg5WwAdSAdFn4zyp45mqRtwerZufP199PNtlt8Z8vD98l210O/H
K/3kY4SwrJblovbj+fpNfCgMPqZZuo2sr8OgbafW/5WXb6Vv3AYekWcDC1W99sBdvMFOP0AINRLE
2e1smFNefXQdZe22LbNtVqtATnUkjZSDrjc7Mwm2KSUB6HpeVwZgvvDFCwz/yVbMHMYwKp4HBJJU
RqBVuMDM6nsc6NugDvZaVn9tk9cckRW36vJdY+b+NikC1ymGlXhkcTGQtLCIfnkCirk4oGcIcllA
rAEKfzC89jtb5brLrjOqHiuezmmJd56emJo/5eTpkkuoHjQtmHGpKLehs5OjcpfTkINm7Ni9mOHV
EFy36krYvxCQ0zk7P6Rh4EH5QRjeWE50j5QwkST3oDH1LwjmHaZJhicqszZFFT9Jay2kS/EX7S0Q
rNDKDSWeEOIFviRNSYvJsA43PbLMvhpAznf0kk2zpq6yEE4qaEeRgVR4wGgiO32XBbVeaCPxl/bW
+L1rrfUeLa2PUwPz+J5MGsegWuY2BtqmDOlR1NP7rPc+J0je8zBMyu3lRTLvNnGNaPTbQSD5O8st
TBfIDq5wwGObrHuu+pcgevXNlQzh4pD9MSF2ygSjNBZSj4lBG7bmUG/r6uo/OSHG+Jk36b2pYqGt
vtvdobU+/UOdA02JWaSDmgClDpH9RQPFMcaxwjMiDAD6ICmSl7UrKcrnTC1uu6B5nAJUpst+rSq2
tJ+0mX0MLUE6uMQG31hL6P+W1XrT1QpEAt/ldEfMJgXTrk4+DvIKDHZp9dHv5iAbBkEZK/x89SFp
19bafFXFyscy3yXTd8m6GdZOpiUriN4osHOxX0k3nFtpA96assZ8RdmHmkZPb3BLjSv979ENGrDh
P3aEvWQUTtOHsYw38EDLuXWop+Q2J3BMMnmlXLS0yFGKt4l+5p0kFhMHqUISNmCauP5vE3u6hW/l
8PerHKZG7o35pc5b9nzUxk7Wubqp4kit5dNyllnbcgi9TaZSPPoHU/NSJxUN2454iPdOFSeJ5cxB
Qu2Gw3WW/US86rKNxRGjYX3W4aOF3Zh/PznoRiVpSyeScGd4iGXD9dQVHNvS0WaeGBDGyw/8sGtG
r974VJLpqXL1sneTNYmCBSJPNgutosCM+Y/y9bkfZhiWQR6bczubXB7qLCZpYzTjuJWCSDoGed/c
RlNJQrTQjFTZ+LYePU+lXH/Ke5RUvFQZDrk2ZXdFBWv+Sui5NMan3yZsgGayKxgGWTJV1oFcHY65
1O8vT+MCWnD2H6WlmbyICr5wg5RyFGq9DfFtPOk8ELVnpfzSq8EhRpKvyCg9pT+LQn7sjGAllF12
7n+GRYkT4NB2HY4MvBcp+94K9pmyJjc2f7t4O574JhJ9N1MeKIVp0DuYyS9NoR58r76arGBTWLrv
xqUP9bL5UBf6l8uDurR0T+0KL4ZEq1BWk3EtlR7K5HspXVvFp8smls5gkKuzOi2yrahznS9bJBQG
2/KYNpqgLB6ZxgcT4Ij8+bKVxTk6sSIswBbCjTgfsdKHP+zi2K5hXxb/PrcyR++Mr/z92Dg5RCYz
46TM2eOd+iL1t7G8sroXJ8KEFZSqOa1NYq68AsJjDSql4LZC5U4a3LF87CZ5Jfu6bMWyIKHl2uX1
cT4XfR9wPvR4MdZPeb8rx4cqXrnYF02QLuTqINiDu/vchK/YTdf0nLbl+Dt8uQcsDwVW/S+r6sSM
MN/2lPJ3LTwpo6Ohx3QiHHTzRU5XatuLi/fEjDBgTiKTzUh9sDPjIS1uY+vYSsj5bC4v3vlj3+3+
P1Z0oezbO2E2JT5WVGszRbdy9RVeJUc52sNOWSNIXvQIWB//ULQBSnM+P1BSmoNWh80mUm7DiYaV
KD5G1Q/6ElfgyIsJAJT4/r8l0SuDRJHNoY1X46Yt9rZ5YxSvyvgaZMc4ywmTjk30mKLc7K+VBxfH
88TynFo+2awdqQa/yWLaOQPQAk9pc6u1L0N7n0a3Q/n3ADyuJei3ZtpPAHjizk1o8DQzMJMAWj9U
yCXLD1XvSmhxr92xiztrjmNnPgLSCfPvJ14RVERp5DFzIUzlta64vfO9C46Xl+LiOXdiZF4+J0Zi
s2paJ2LSJMNzleGJnNFlA/P+F9f6XG6CSUaewXDCGzouuhR+bOZm4u3cjMFm8pO7fHA2flFfZVa1
8iZcWu6n5oSl4Dca4LsCc23kuYnu79vqN9/gGvJ4zS1hcmS7alC2xI5jf0uDa1qwxoSk7KGN9pfH
b2kVnDokTJDT9kbfNBgyqBDDhJYHV2q/xii+wHuhQSo0N4LPeef3COc6beGEno/XbOdLqKskN37y
WulHOA3b6EYOniTdhaUt1G8j9WOcbbxgJaheGtDTLxAOeNmj06pv+IIm/ZCMz2Q2XXLsJINcJwr/
4VqkzsDGoiWTnIsQBVlynE72wPkbjh9U6UeZ7rW1dM7StJ2amPfdyb6SqrpTpdnEmCuPWYRAr+nt
G6j0Lq+OxaTnqR1hHcYI4BRthp3GuXKSb620o9HTz39pBq1y2TYYN6nzYVjT5V44cFkmmoq4GCSb
72QiJnRFCQiwqlSlqyjfuxaiYagIlefBo0LYruyBhU19Zk7Y1F0eJgk1LXIkfvVQZtlWb6J9BxCU
CGplQBfOwzNTwtKYCMns3pzDmS7dVU187dfm7vKcrXkjLI2qkyxtbDDRpR8m5XVUnu3pOfuHuAxH
4PO2kfFgqoR7v+x1x8wnrqmhf6Y4YITHrFmZlqUX2qkNEb6moEeVNQU31GgnW1DAW8dPXRjqvzRW
7qp+uWvggULXB7q18fHyIC69js9sC/fKiGiHY/TYlvXPUbHr4+ukOOThy1Tu6uCTbxwa7Xksj32x
1eVHzVw5QRZOqzPrwoqMtUDXy4HRTX19E8g/KlRo48B3vVx+yYs1jpY1a+KidJIgiecYDvYKRfup
d8huZ50rpzdUmlfGdf5y4b7muU0QM7dV6kCHzw8uLSrUzvbwzBjLe6OUbmVSXH3jP5RRQLrL+5Jn
FMIb5amPvQ+2HiKd8PnyJywcnWdfINwEeWpLjhLjbTRQMbHtXqHwVilQCJVrjWeLA3virLBJYPdJ
WznD2TY0bgLJ3xe6ca05nRurCb1oP/7FMZLi3LAQ34uRo+xPQZJB6r0xyiOMh1NOMfXqsollh/6Y
EM6WJEQ6XRowoVCvHiy3iCdSDLdxdxXFL5dNLd4BM1yDnu2ZkV1YlDLl8LAyMDUmB+QYZe0GdTpd
3YXZU2GWK/ttebtD/AYUZpb5E6lNWQRlr8oJxxkSxTUIwNyc6/aTG43dXWLUrgF6VDX9nRn6m0RR
3Rwx7dZ4A1izEjEvDvHJlwhbPwiUoZ66OcIE1tkjpJPRUEdTUbXtg5UDds2UMJuy2juNGeC0ZCFr
aALPauJtVbVu1P2EMWVtjBfKeipSAv8bYyGWKCKYyY0Cc6P0OiBL2tJRPdMY+/ACfXTMB5oW3HCN
hGPxNrQhbUJVnTyLiDuSJtVs8wqjXhu7I3kK2yweaSFQ8jXW38Vz5cTS/CUnIZlhlPS46VjyyX+F
9Cl0kitbK++PZSPwvCDdbYNiEk6U0K6b2JDTZtM3hCd2sY9qex/IawIXy6P2PzPizRvXgzTFFmYG
euylbeY9QDDUOyu5nTUrwh1r05gaDEnGiMUHY/zVOA9RtvWdv9e4JJKcuXH+35j9RoadTIwN+mVU
aIrZcPU0R7kO36QuK1+zOPqpdFqwu3xurTklnFtp0thO7DF0XvzLHHdO+BGygMTfX7Yyb81316hD
wWtu4QcTIOwlw6ptJxh5Vyd+oO30wvS3+hj+Uyh5YmX29WTkwsEJAKlwFoVIJvGEu1KRufLQhgOu
dNmfxdPe0XnFz5VwGkvOLeVJGmrKfOqZFhJDKqUiGFu/NSwN54METvq/WRNCgElvAzJNrIiham40
r6vdsqhhVe4UcH2ajO5jb4Zu6jj5yhm4uDhO3BS2bxvroDvmbEU1PhcpLYKAerLpKlG1zWUP5z8k
rg8YjdBn4OakH0MYT93q2iYL2VqZDS6qQbI2D91RlXYxGUB5qrep7Wx6LTlcNrs0jZDw0c0PyhIy
ZGHxl6HuQ1DA4m+GeyfdBNWzrxz99HtQjG4VrSlWLj4QTs0JF1gOl1Ynd5izAqjQjHsri9xcPnja
g9F/CsN92m6y+B/WzqlNYed1BbyXSYJNv0GGWD9mVeIOxj2hgWw92msIgaUHuDpT8Vsz8aDJIXa+
MYaBtnTbyEkEhZ9oStCaq1oi3+m7kXY7E1pDdDjYW8tfK9//1p59v4L+GBb3fl96plRguPOyOYUc
2d/y4lPJu1JCZ9Au2R+adByb2G3/j7Tr2o4bV7ZfxLWYwyuYOion+4VrJFnMmQTD198NzT3jbjRP
846vLcn22KNCKFQVClV76xWqShun1Hqf5ooPFmNiWb0XVIkjFoqnC2vo0WzS18bGaXdXt2GhCNDu
GblROXgo9LdkXDlBS8ERSiZAIIXyCbzzcjKaBvSxzQQZQoTWrMkqBNJGA8X7dda7KIi7AQHtsAKf
Iy2enxOhnGGiuTGLY1ghRDLK52QcfCPqnQq1u3FceuhQtKmK6un6RyXG+0T7UtL5qErPmSgQBThp
BVBkVWU+NEHhXz/Xy2p4MjDOcIl62I8U2HW2MgKWVniV+w2lfjZ9qFpMCsBmVEcD5WD99rrcxY0G
jxfDDwULG19wUSS4BKNIGesxFhvN6DayGeKpeu01btmQ4D0RNgtlFxcZO1SK5qi8w6GmzWSD585G
z7vboYNMQ6cOUCuf1Kh0qIFK0jlaWdolT86eMv8jmrNh6oD8l8VsWK/TXVzXW1B/rKjy8ir+FsHZ
kGJg6NYpNs9CVS44KmFCUlIh4/8nm/VbDHdiqgJ1ZRkyNnacjk5rJW6mt+4A+ObrYhZd28mCcWcE
j3S90TLXZsZbbfbM8sGC8U8PSQ/iyE2/1kO5tni85ndANSkn7E8mOe1w1PWDPn5en9GKCvCFZkkS
DFbFAlShfBqV29UwbvH7AxpSQwc1irF4jFKA/CJcnNkUituueaytzfXxL1otcN8AJQjtMQAiPPdR
IIwpjazFKe3E9DCkOlGk5FGrnnS12jR6tqfjWjM1+44XDuBEIqcDda6LtSVDoj5tddC8o9pA2Gjl
J2Aqrk9tcfdPBHG7P1hiiDoACIrM277VwH6JsqI1iJ7F2aCiFq1F7K2edzXpMAsJWJFhAgY4mDwb
t+IEkKpIfBMBONzN4sp+LUWhkomaH9CRoUaAb5pS+zIIyrxhk9q06qspObqFx4MV272oFYA5RPAJ
lhRU5Z1rhVAGYEbRsXShnjlNN5Akq+E90RkRboqoIUK5codYXMbfAvm6mqgrqzgfILAufVO+aRq3
K3+J5pO0Bna0Joi7t4aCCVrTms1MAG1F5wDYLE3fZcm25pVXq6WTqxiAzgZ/HwOPYH9/cgEL28yq
DZOiVEhGgy91ZWvt/X5JAh7uUfPM8KZxfs8lVACUtKwC/Sp4ArHnCo0Ff1A0iRIUjB8tTmDD1blA
Um0lZZYCSLBSaocDqtqcCJGsMKy4n0UnjrIWIM4DIsS8aGdLOpoE9QAQB0t6MTIkjn/pxoGmT6n8
kmhOlO7oWkqLqTBnhjQEC8BtwqUVDpxThKBp82isQWQ/6s8lgEry20r1cckyzQjZrVtzzVAsWCNc
9fF+CnhwUM/xWUpZBuKbLgHuWaxz6o8WkItRtE7hl7K1d+EFvQBMgYJUL24eqB9mZ+BE87K4iila
VNHHaYmeWU1/zaq4otyLszkRwRnxIqawfBpESG1NwCHsdMMtXcN5WbB1JpCMwCACY4cWYW6L9LpP
lLiCkFnB3TBEezKmk3p4aLjuKJa0D4JwUwBONvIYvJMNpVxp0XDGoIZ2I3gx8GJDVV8JCPBECtTe
ZMcqerwuc2mPkHCEuqMtH0XP3NyAlFElKe2BymzmXhFU28xoVmzqUuCPaf2WIZ/rwaxFKN5PISOt
gDQA7lkFHeUFa4/zms6Z0aA1O1HnReG/T3SioggINhaqiuA/eLtkFVVsmUMDfL6bIPgVj4/lGgn5
omqgsgyl1jhUF8kKcQQ/5oRnXrurnmpLIqHyYWQJzOzL9W1a0nNwz/0jhzPiURGjRauDnLKyUwVk
6jdStxLhLxVHoYRb1pEnQDUvqpLPt0kw4mwEByG0Ly/v5ySoNgEwP5pZAbGDqIYbsODNfiNWxaGU
oi0o2X5YAwAQiznMH67P9jujzhlFDAXAqeihwcMNnwOS1EIJpHQEHHk2hhlpLaN9GcoovDOysfqY
1AI9l8lQGSBp0LXUoW1h3kRppNtKj65GMHQlxQbfvPSL1ECDfw3ndBjNdjDAJKeHJYnn+S5k1MOx
UI0+gAfrQxWF3bMGDMsGddLVIBIx1OK7YlS1T8AMW6/dJCPxCwLhl9gapMqJgNR1HwepBAVuyAgu
N2CUyslt2bMbRFBNJrgqaOyV6VR+DZEwhQSNDqIbAhvrTipqBDK11Ms7GQgcf1A8guUDKBnj4bTA
tHO+k0AQKkPRhLbg9f2QSY0vCsUhCMM/ML54ugd8E0gyMWzOvmtjmOtVMjMAO+O2AjzLhFdgooHt
8bo6LNlF8EIhcYV3UBPwN9x85loaqJGzU2aBssDqMySJJr12aoPWj03YTmQOS9mWM2kgOiDEXRn1
Jk/XB7EQsFlIkzP+bHhPPCeer2kUjFUGVCGgRZaIr5XHpEoJ8J/p8DyG04rFXLAqZ7I4g6kGEVWn
CbIEa2c1vhZ1RzBbZoawEl4vykFKBKEO4usLxtGE4gzOIdY1jmTzfpLxRqgJAJaydEAgzLpWPF9f
wwVnA5g05MOg6ThKPBlEMaYxupQxLwtEt4OCMshh7Wa/YCjPRLApn8QctANY3wSYYHsAa1oCJmxL
mpyOrhHEL4tBUglxFHwnHxKEsSmVE1N9tXlvcnQUB4+J8Ov6ai1AzjJUud9CODXIw0hrE6YGtfGd
qECP0Ji+FeJWkp6VzNeAjlJRvOLd9CisWtONhasXhCMqBV4KqtD4xsI5ErIi/cau1luQwG2GNgeE
/k2q7/TIadFqf32yC2GwBRx3ER2RIBjHqp7vW05B4js1TOWrYRskqi+N4088A+zLkB5UtbDFWd1q
yvByXew3ZAPnaSCXFeYi5EcfByd3EDqGEwZ9KQCaYpbPcEbA4sy92Zo3rSkRZUKLfxK/h9qXWHeP
5iSTSE5eYXqdXAN0DCpPiuZnCnZ3tR02FQDzMpmupHSXlA0JfISeDDAPrYrna5OhzlesNayN3MX7
AY/qZTnuRuP1+lIs7cCpFO7kxLNZ9Oi5xuFsq+FGBTAp0E/NVGmJqMfzViza9CEVLT80gtyuxuHu
uvgl2wCWUBV9swAqgZE/n2QVhAIaiXCikrH1O7m8UbQ/uCygr+u3CC6IymiSKzo7tJoY31Mxf0ii
wWb1X9dnsrRdODesrxSxi8Yj5ahTm85GX+BO0liooJk9uZq3Vj6tiDGWTigjccY9Dm2LCr9itRHQ
RlZLUMREUl2SzMLRAUiGNjhinjaaRyNN90xaj49mX9GbKstSJwN6HP6RgEGSWIy7iRhi1MokGTtA
+QCmuHRErREmu4mS9A5EvMoREBItmiEB3Vq1QwjYD1EcDwE15p2aBDmAr+UkJLUV1K9dYAFpK5Ly
jnR6Fx+GtpnvLXWontrEmncUD+UO7arZJHGuA+GjBFNVSJSqShIboTXKaQGBQz8ULQupW8pluREK
yXLCMQruzEGu4eFlY/BAxVoAwValvlKPVkLk1myQDYruGgrAaFGqg61QBNu0FOStIWiuVM2KV1TG
5M1DZeGN25pugTQ8+6omqAetxs2ERFlfgrOvSFGIN6J2HoBoqrKZ5nZ+mRpdyslgJNWdMiO5TgAM
0gVkAo6Pi15O+jRmo+T3dZ7+EMJYAtBBrOPBUgC18IqNXIyDTPBQS3A54LvlL2uyJbRFZuAShdI4
4wDW6eqmB3/HVkX65wXv4gHwNIp+dCphNG8ks08KwFRM/57zRsGT8O9RcG4pQ/6xGjSMYrDmw5ga
QGXq/etHaMkWmTqAQdFbCMp6nqN8QDjdqrSBVTYlcNdFuHZXIaxR5QlZ+V6KJfrezG2lr2U1l4I8
Ezit4PyVUTnMvxVZFvAilRbJkUI6yLFdCiFqRAtkHTeVuJZrWgq+TmVxqYu8T8bcoFjGyqgB+9Jn
uQdwt6cuq5uH1hL+gNkA23YyN87TxTjnQl9CXjRnI4mzDjWTk3Aw4/hXGmXHyYgqBwgehSsWQEup
jaH5ur6pS3YR3wDIMagr1JAWOrfw5QQQmazDAKSa4jKkWKUbTMN7ILRrxahLlhF4XsiqIWnMOnnP
JaljXSYIBOHK1OC1yCi1rRoFuJ2Ch24NrBEiSsIbDbgn1ye4pD2nYrkdTcqqDBSWWqsbg2VaY8NR
U8QIBRI4a4TRzFfxccupLG43i6ZptUTAYgKfj2QFNrTaXJ/N8nb9s4g8WyFacoU2gRw7Nm90ALoP
w75J36/LWDoDJ7PgAbXMXrTmoMOKhcVX3AgE9xAUX4S3XU1XWr/WJHFGC6gGANVm69Wh96+cqK0O
j4rpTu1KGLOiAzzDNqy+Mo05ZmQ2oWvMXmmlzjw79fAIaKkVf7A2J6YjJ3edAnVVtEuxQ2Iek94a
SVQBWdOt25X796IcAJ+h2hq9pip/FehDq1NkZhWVLnLKwmm0Y6WaxJBWNG5ZDnLgSLHiGsBrQ00n
ABJVLAGFRDjtvxpAVamaOwZff6B17LH8f+VwutCUaEhRDKybJGeepdcHUQtekszcwaGtQf6szYkL
a8O8ntrMQO5Ys4J3HckfEqIUpG0ykwyl8fD/mxinEBMaqOp2wMQEaF0ekkZP3Up+CqI137Xkn8EX
+M8K8qZcntKsVyEoHQti9KMLnFUiWi+zMtltnN7lTQUQ+Xoln7smla31ib7jGhJp6A2HfU12QyY6
lX4ANSyZJKCr5IgjvajLvesrunicTybKeRIxGgwRVGm451PZwe2OxFL/mBY1omTB7sq1nvs1beE8
SNw3FA1wEJdpE1GCrU4BLAZ+mTWKxEU5gHcHJxUqgC/oNIapLKRpQkZet8p9FKBGBa1EAjJaerFG
ALq4gieiuCnlempR4AiyFxpEc3/p4walHaAdKOxG/4NidAuZSLxyAvAdcDWcU+xlc6jyAoZKU8B5
PZV/GVG2q2UZeFpwj406rhispZeNU4F8jbNmAO2PivAquFhvxUrd6XG7b0NxW/RvIFW81TWdSBHU
NBdxTLLtdeVc9NC4Bkvg+5UsPHGcn4d6zEoQCmMXM6FykloBIuN7oAUrUc2irpxI4TawzOWy7xJI
ERnWcE+3YpR4fYoLp1auHPDFCw7KP4BnhUstck6cXTGReWjCHLKEzpVp5qRyjODbkYHe16jEDJ0x
VIj6B13MFpLluEIDt5Jlss/XUe71Os8GvBPVU+CN+lARCWRfutCt5HEW7ddvOTz9yhQJQ5AL7BEn
tUAj9hOJ6qHoCTX9JKC21nxolupeVxG2ORdh4olILms9mnKhCQpEZtgwK3IQ/dLcbuufiVQgr7Oy
f2vSOMc6mxWDvcVCqqyk8jEUHnTrGKmPETp21RUYhLXF5BzroBe6WoiQpdPanQVnKrxuRmj/ArSX
GvCO6WoH8ppEzrumlcAqyiBRmhKv06iTWKE7zJIT4mQHY/6cxeOt3q8xabJve20LuTMhoR2LmiXE
huDFyusML0/aSiC5VDNqIbYDKCDa3/G+wi2mXBiwLjGyoLFwiOhLU7917V4JHUneJCVyCuDR9eY5
I0Fyb4oR0YFsru2NfqtUoIyN7es6u2jWTgbDrXMT5y2dMkyY6g95P7lVukeOekXI4qqeCOFWNVOG
RBtqzDhNd0ozAnfkD8Ds8Hgpo19IRbX+Bfedga3KOopso4AllOhnqwZELAhAc1Z2b3G9TgQxA34S
FqWqgirpGoJQt0RKNF6Gyoukr9iuSyEq0DtFJKBlJMvBDnMupEG/GkCxmCFRB1ugsV/2Ki430r/e
lnMxnAXBG3SopAr23pRl6hamGLhT3GXOdQ27dGnnUjh1F1AABEQYTMacZSdPXposJnXwPmg//0QO
8LdZ7THecTg55lhpSaYj9lE7ELqb6qaxjIooQ+cDsm+NX/vSPGFSwPpA5QjwGcGvcL5DMsNRHlXk
73uoQTQ9KujANZwIoAhAwsZNHqd2RfEuz9C5RG6z8kjR0zAT4c/0+QZ3HNJZ4f31FVxUu28wPh20
N5rF6TY1xtIAEzoOkZK9F8WgvqL9JfCD1FoDvLmMU0FNpaKekdVu4ymIC6aySphHaVLx/pCWO0B4
0Q5lFsiM1z/wtnN9UpduEqJAGmVqwJ7SZZkzcLNYt30/arC20q5pXiX9SUq24EmeFFijlQVcCKnO
hXGGLhblsBRmCJMzR1KPigbwjJiIpkcbdFc8NoE7r9FHLS7lyfy4TZsGkKLHsY4wPKNE6WMyA20b
8QcNNquQoUtrqejobrHwEKLrPF8RyhwCWgoGtq0ko6CQ0UJqntaAcKFO3+zz1+tbtxDxszrK3/I4
nS9iQ60SA/KK9LlTSSbe5NVP3DBsqzwKExlHz+zt1loxWEtnG9lbFO4hOsVLJaecYzUKUZoBXA8R
RpAAWt4C+Y8rRRZJq40sPpvq9vo8l84doMsAlwwMEtS9sQGd+BSwfszpVENghybt5qdRvozB53UR
C8/bqngig08w1ppcyV0jsDf05nEuZqfv/wKL90+VZS4m6U6q1H2lge/eHPwavVHp/Io6wxWHs1D1
dD4KzmwmWRxhGJjpMFR2pb3XQXGfj6UnBYUdgxtvCBEuHwQh9hvaA188WymiWTosp6vAKVRaSlqO
xiAWx1puXVVkVl9n6aAld8a4kptc0qJTUZw7KpEwrI0WUxWRn26qhoSGo/SfSushoEvbjUH/xPic
SuQsXakpidHOkJhOT0ntA/k7LHMigCGio8+tEbqRaDfiv8+Nn28pZ/LGBk5vZlJH47lExk1d8+tr
C8kZODOXtLZl9C5tMUcEsKQgB6WkLeIDVUpXUYKXAtWbc6E9XD8yS8budDk5MyC0QVWhpBdmQKFE
Gx/VtCNGB2Tp6FeSbON/f/Nn64h7uCGhWBhlQudGYO7qpEVfGG4e+dfQUVz4SWE5ufR8fVbLtua3
GE5J8CJNJYOdgG5ONkE7HdVOdUW5Xolgl4K+09lwWgEYiFBsFYgR24diYE6JvQrbRqJvrs/nv5iU
3xPi1EOpgykBLjdKxZCQH7PO1eJXfXZkw1cGdIV57Jqo2XPk4JF3JbRY9E/AAkdrBkrUGM/M+Z6Z
YyuVsxoCdDLThl95qo6+ns7JFu/fJl4Z84A+CJXavs5UrR3a9OVOxWuu2yS54F1fhkXDhkdngHYB
AgvMvecjEaIqTc0UIxHEX+CMGhqvEvYlEmHiWjy1JolTIFaglUQ5JJlWaJeGW1RPpfgW1pFbVumK
v1g8+iez4rQoRBJA7asIuczMQx8UesxrdULxUEVyLUbL+asUv1xfx8UIDnWH/ywkp07wzoIx61An
zfBBySj0rgiygES3g8ah/b014Y7er+kR253zrAPO/olQztRYdRD3nYE1Vap7A9WAorbP2tdsltxW
Cr2i6dCcgLTLPcpcG2uXrlVArm0ps4Qn8YeS6X1sNFjmHPTOUfLEQGJwjVFV14hXXga/25+vTZWL
dYJRo3HaYqpG0zvxMEMmhM3Jc53qdmP9yBUQZFTDvtNSv5b1Hwa4EUQAa9NxOIj0S0DhPGznNhM/
LCmy8QbjK6PgJ3HwUDfJvmtLO7PWuFO/M6GXg2Z4hQjOwPvD6WGtTMCv7cC7pEkHODx7AIuMGm3m
5AbHHNymJoqb6fgAymJ9eBqsnS6+Gv0aFMGiPwKP338GwSmJVM+0wUYB3V7QwSoz/MTlNAYdzOT0
Yg0M1NYZe81YUc1Fd3EilNuuWM7TMosgNG2IUmPmeJOs1njiAFu+eAD+mRt/ne5Bc29SDWLCUUKR
UQMoZC9IIwnUXc34DBZW6UGKhmKwjSHqdm0fRy1J8rj/pUqJqpI0mKx3EeSze2DXW0exy82OhIWl
TvfzGHQ/SprWB4m2AfrZDK19AKZQ701gIYs8eUgtp7RwaeriUehJV1VWTyLg5IL0xczqXZho3Qa1
I8q+NGoklWpBuh8BovpYNn2MXBOoszZBVJmveTsEu7QJUXteDkHvTH2FhJ0yzDeFYWV+IoyW3xYt
qIwEEO4NZl8c8qQ1HOTGGmdCd98zyIiGXaBboJ0CNQMSgJZZHDNUB92CIN34C7B/5jHv56onrWHK
6NUvqaF7gaYWOyUaU08LDNEpUO4J+kC08A9Vq/yIu7S/K1spzh0Ljep4RpsLZ+7y6ElIqE6yKDfv
uoxOBlHUBqh9+jxLGxBWawUKICf9Q8QC7qM6ZO27Ri+iktiqQL1cW9G4MS28mqFszQDeKWO36S2r
eTFnOj2BZqC+M8cxum3Rj7kzaSptazTiuNlAxa+4lul9WTbiD1BeWVtQXeA7BmaTe9Vk1JM9T1K3
bZBL34UpwNoABRkqDpLr5jPAI7pjVE96BexLsfgMwNPjgeipD+wQxRUbycyrHD4va9Rdn0ySTuSo
swovNSc0gjZBoAGPLkj7kSCbLU/ETGTpYRrb8F4N5Ig1fGTBTQvGrTvcAcHxqtdm/tNowqAlZRJW
MRa+EUzgcRvWRlQL9U4M0m4HLlrhaOkdQ6wRzcQFEMH0pbe6apcz+OX96y5q0SmC0FPVgRKNbg3O
1U8Z9BqoHSAN7kqVdFN91NXZdIN++CtPzI+06Q9GgVFr5bS9Lnk53rGQSfmuSAOMxbmjiGsFxEpj
jt5DqfUCpU3t0rTAxVurXqPQEI2jAmwy3sOJmAFvQpBwSS/LYuUSx1zwhTU+GQXvorumNEXkrW3k
lG+AbuarwnbO/ToZnOvzXbRKJ4I4i0sB+CsgOQ5M7rrvSdGnlFRJcNBE4Ucfm4TOa+SIi9EHyrIV
VrRlmkgtni+wkKUWMJYSgJ4Oe0X6RvFpjEcJxqkLETY6dDwmhvvvZ8n4JBjRHz75XgsVvTZ9NkGm
2LwzKrhBe9XBzWj2r9raS/jy/JDlAFe8CeAg/pITRuARQzkGOInEp3AENsVey44wu46J0i1D9WLQ
B0nSygSXfBjgmVGLDNoE6YICm1pxWNGuAMfEXBAN6LVRF7sVrj7X13FRDCpngS4hQhBfjBT2U17T
AJFNOW+aFNxfwlHuvq7LYME1r/raiQwu+Ma9QrEUGTJCo6o9qUEPeA0it5UFWzpgp1LYTE/iwWCa
lL6WIIUODRADazDspvYgO80YrgT4ywqh4MKLJy+k7vk2uFgvqkQQIEobGnceNDLAiJr1bNdtudXq
TicFchhRYzogQ1o7bt9b8ns58fpm4qEAiDlIu6GtXhYZAN7JRIEhX4KVOc9tL3nMjxW5sTf7+73z
ZTmbtSKeb7P8W5YpS4D+ghBU3CMoBd82F0mNhlAOdQxXWTmD3bpgEndGRyACQZmLW9qRA4ZrW8cn
bop254724Eh2QBIiksoWnIEEruFoTr+yAxc0m9/jkjU88aDjX7p4yRCyUBwE0xpI7bJxUYc6KP22
W4xrJr/HZdixjQjTnrzB+XtUqVPYoRPYhmPa1YrlvQAzwn1aRK8UOpoBo3RZMyMNcMTI/IzEnLZx
RqTQaSwCG6U/tp50E2yEfK+THiv0HJHHz7VFkfkTwIvnbkRUTGgJso+RCBEBZ5B8bxp2sf15W9qI
KxWArZJ4G3jV5oPaGSkINGciXwBMsNceSgANxx15AHCz4mwZ4QsSrrhdn+tonc8tVepEJ47j7B3n
6OyP+J3HPjyPeNstIfjl6Hkefke2xO/I1vfJg48v//mBC3PxTh6Ij7/e4tcH/Dv8W5f9Pb7Y7MPG
D4d9sW3i2Pf3zgYf+w1kOewLPm18sH/C/in7g/O5f7l/2X/uK6fCn/Z7fHzu2f+Cce5XNOLiisAI
b0URxUbQBkWWLH5LtKgQxyw3iUZK8vNv5VRuO8cgkxuT2Kceatad3P41eLVtKm7wOO8yf9gPpCcv
lSOSr0/TDj3DmXbCytikC3XByWEUJ6D5EwEIp3MGM5PHJi+FLLL3bzlJSciW+uPVdu37leLQC9hT
nFHgJKhQBx1d3pB1rg0RABsCrcANQfYbB5vu+4fWyQj247qj+YbhPzNXnCDO0wyKPKZTHADil+Tf
JgtwptBu3VXwJwWTZJ85fu7f3pyj5R5vPbId2cT9uw+VHFRSO5pbuZr7Qe4QphI835BX3320N/ef
n/s1Aq4LR8Lu5YAYV1DNBMpnLNH5wvQjGsLlFhmo6iNRbbSw4W5Gd9Pb8D7+yFY8/cUuQP2gixaq
OLDp2AhuvwE/I9FZKCP7zXv3tr/uPtybx3DVNF8WirACHrB84QkKXMzGxXObUCl9NOex/aIR7DUh
B6wusd3NilZ9P+yebjabD+IjcH6BZplB+J4vnhzIWSnjemPDvBy9t+PfPzxYlSOMC/v421AwY8Es
hs/sxxb/nX1+/3Bd4hbkcLBhNu43X/cbZ38P4/D5srmulxeOAUMFHbrOOItYI63IudG87jQ1KHvQ
L9qtDaMXf1sse7PWIvn9IMatCaDF0BMKkCQkJnh/LQ5lnuYTFp9ZM9haTNolK6dsaYeBVych+wdm
IcQE3A2jUaw8r2PQL6Zkv3/ZO8efnv+K4/PqrmyxxG4OF9M5kcSZT7EIpcCKIGl/PGLbYJv+YGPQ
bCwhsgdJMojQz3UoLq0yaeOZCXCct6P3i/hQB3uzYmsv0QqgAKdyuIlINC+jtISc48+f709PTyHC
lCcYHhaszPg9/gTR7sG1N49flf349TgQ9vNrIhOJ2C8r727fha780qK2AAUTJgyyzCM+NuhNBFmn
BE1hx2V7C5cMHwlHudnAUV5f5sv86ff0fwtjrugkZB0MeEGtZsLg/uH4H+DlMdUNc9DXRV24AHbU
gONtAvP929lwl1ERaZGps8B0yqIOFm1s2bFn55+FAN/hwJrM5bU8kSmfTy+00rFv6w4yUWNO8AW4
d/j6gtmmiEB/+a/+3eHucHBXNvEyxctNlnOsfU3lSEwhGBawJJ735P+wb9aMyuJ5P11SztAaoSRX
Tcym5xwNYsF63vnQ1Oc1Nbl8FeOmw3koPc4aCR2nEPTmeFsfN5sV7bi4z3xrh44QHQUaKOLhu/eU
pCyEdPp7p/YGeQMFuet4cP6V+/FtKu0NOwMrRa/Lx/9ELHf8UyXI81mCWKYfKXnr7bcXgBbCHUx2
57D7CyJC74HAU7Koo0PUQfxXIL5+36kyggslfmL9VxzTN1jZhRU4GRjnmEywEM/AdPj7tECJnOP3
FxwcdniYR4WrZIeVfcFX/Djg1+/D9B18Y7VwjFfOMDsvV0bFV0ELdVD34tmo2MgwoL+9NxsFGwu7
BLjfnnRtBApTaX4EABlACRYgLxDHcOtSllamqQ36O5ng73sKu6qwW8grZn9j75iZdO69taDmO291
Jhg9pRpwNizcbVFLqXCWsksKIYlMBQ6pJLchCUlu5zYlv/C7mYz4GrJoysUYCIbiH+7sh+2Dv3Vd
DOnr6/4TEdfWg+3BJWePu9D9y8v+ftOTrxB38c/V+PUi1ygjDgD8DkBoEd6j/Ojc8NWCriW9IKZg
ESPzW/DVEmUzv2fv4bbcJg8Vafz0aXKG9zXGi0uHgm4JCwThKDtAHz0SgOeChQzN8iO6VJn3uoU/
fXpiLgVr8DgRRFWbtX25DKwQUyHUhDiAkwCahBMYRGqHjlFZILo/f8SbbOvNm1+KL+yql9h+B9WG
rRM8Y9jAqFqL25kRP1MJFs7BSSPaApAigpTzuQ56pAs6NSD6WfbfqJO+ZNth8CU/3RZ+u6lXbMLF
vVDm5HEqWBdaL8oV5FFPepTe6JtsP6R20Dry3WE4yAfDEX1j5cj/F6EojkebBcugcEmtRu2FZAgh
NMtsI3R+xvfzgW4+WhCYfBV7WEAP7yzP9VqAyd+B/57rb7FctBAHVgwaKIi1ZHt6uM+/RBuI03Ys
7ocfr5OTb59RzbJaS8+sx8WOYlORuAJgB7qPz3e0F3FmZjbZ2SL1TvuQ/ck3j/VX5zzdJRmZbiOs
MZJHJHkW97p73bpeXDq/53winYtWaqudaxWo22TSyIwCiBc4HMBTBa7gy69ruMPfHUaXc8XzAO66
MvLYnPaWeYxqE+ASkeRQf9UvMsxZtte3kj8+lG/jDlBadg36QbJmIhYFI7DFwcEFAtlnTnCbBrSv
BAjOcxf1EC7aaGq/2GsPGRkOk2d61v2wGf3EXc1+MV3lp3wqmbOKghEEcqCy7cXciLyrPPWuIyQ8
tKGjE5M8t5vCv1e22t3a3n732Z6JBswHKLY1cDoi6QTArXPNoiAXAi56jpzOiARnuLFuFYLeISfw
gH3oxfvU7fb5vWqHSNUC1/zlbvABKg/rVZD8rr2FDuwDV725mf3CLrcyCZ3nbOXOJbPp82P8PuW4
p6Ls/aKMem7bTCl78Cg6+stIDBcMpa5y87NCDITqP787xDtq59uIJDfaffZgbXMHZsAXnkpX264c
hotQAwwCMOyo6Gbl97gFni+Yhf4BsaxUPF57hkzilshu4FRuG/qTTASs4fy5IvHCnHMSOe0ILdRf
ZaAksRvBi18E1B7atV3sw0ON46B+aP+HvDRzTtyKn02Si2Y60NOgFhsi+10hHKscAn9Z9miLb3EO
hiwi5Q66o/zrE728FakgBoZzthQsrYYdP19aRdBnWox6ZFOnvgmJQcydcZs/AIfAHrzkS3dQcoDM
dHoobr4UdyA3mS0S8yYnfw0kfL8+mMsMDDcYzqnhmb7VuhLU1BPygRrrc1MnAmTJA4jP3js38ICD
UtslXgZkopck+NcVRJx8btfRMSDX7YzFmJCLzEl703iymz0BReah20ib2X8G3oCXEbCsON0NwLp2
/aawrZUCx0ujiGGYgBzCazhyHhd9BU2IoDPukIjqPlqNUNSIb+N96Jrb6H2+EW81P7TzyHWtrbR2
0Nhuczp4JvlCG1A/UVNIbl0UidA39av359uWoFxGOwo/60Mb45SvGcTLuA3hmiQBigZJblDa8koo
TlRPBDCW2clBcZJt7g6u5WLrBQTSip98hU/GkZo2QI6c8aO3+45cV7yFU3A+AE7xYkvPlQBNxuzq
5wmbOSbSwfzqDm+fpjftRifcj3v1S3ZVgtqrYp8+qYBassXdTYfnxIAArXttRBfuCUvCglh08uFc
GiI3oiybq7SniLMixR5ctMULGUzx8NdMTKcDXSSZvIS8pE+IREL7UwRh6soILsIfNgCGlQvgOqjg
9235JBukmqOQGhoGQGMcQWYD1NvwbiCrscel3TsXxM20VpMsk8G6aWuP2cEA3QKpM1Lt421uv8of
smdaJFjxbpcpGW5ynENJ8wJgwzpk4gHiSdyJtvqjx3r+Mm9ju0FGL38v1kQurSeAbNDagiiHBVnn
htboaqGiIkJl/ed4iyaXGs9K8Pd0E/qGhffP2XUHZ4JW5c6aMi3YVUnRcDv5H86+o8d1nmn2FwlQ
DltFS8725I0wUTkHS/r1tzjAh2PTwui+z+ZsDjBtUs1ms7u6CkNR5GPK1NWiyvXARWqbGskq7vTh
nNuaAcCd1YDq1GDQFta+J9mYtoE9THqzXup5zm73lX363cDGUSmIA+xDyemouHKN61Q1J6NwLpY7
EeQfZ5z/PtIzQfRmzTT2JBr6uAtF8jQpdGDq9cRTXqA2/JEY1eeAxZuhNVj+c7ldyizv52FwZsFY
hGQF42cSwtntl24jHjMnU4B+0Ub4qu3pJfNEV9jWuNIs4FByvVv9vdaZ+Hljkd7fuG1wiICGM9jR
EN+K1WDG+3EbnPpVqmfbwUD0NvIja0ePUHxSvEXJlLsKw+2K6b3OY85nIxn2Q5fZa+cAb9/qKTaT
jfowBta0UhI9N6oHfjcxC1Hq/klKmSbR5SpMDVyYJL5Alu70GzZe4a1mRN+jpncYXd9fzMHj13hF
mMLD33v+Swlxe1WCxhYPQwXtc8hd0Oc59TuZ4dM6MUQnehZxN2GNm2Ir4Km0Ziwox7jaZjBFBG3A
P8xJ9x9eQGjsDl704L9UX+KCD8ycMfweQhNMxKaRs1MhDVw4kySlwM35R/HE2YUXWL0GVAVvI1+w
E7O86MbSK+G+WynyyMrRFEU9DE2K36L01e7XYCbkei1PDOEM0uzRkQDtEF8LR9uBDTx+ajag6VtI
0u4L3cQmDxIjFAQA5fg9flc2Yz9UuGaoEgST3mQfh0jvdRHAFlWHg2/UPYsoyqxbGx36JWe7fxXA
NJjsiDQHkTeh8sMiT0QQEmOPUVvRo1Vg8a/+prM1B6P0J0zZH/72sTusCLr+UPQCcyu6tPiqKn/r
3IKYDvUlYUgujFhi1y+tu4e+kmrITnyQTcUI8Ux+aT1Z15zyJzdKQ3uElA8QRtES0u2+IIHfgrEb
1D0J4e8dF1sTN0LDxb+/hTcwDyoFer4CRh3KF/vo4++F3/cYKGNUCC1qcNkXGYyFgKGv6q/MSwzF
ED9ZM7YGZ4nOeNalkHMj8UTpAx1G6uyIbFUFPoMgwh9rZKCp+xEZwRYzWRmeQfzBtxsXVJLqLtgv
DdfcZwVkV/9ZpjxKq6cw8OUwMerUBmf/T7BhP+un2FEW3hS/c/1UuLoxRO1oriWRX4cwBNIJ7Vw8
2ZODGhrya1GXv7KtdMLbwqh3IEmUd/XjktT5zG2MdQIKRsbPIL1JM142ClPzYokPui1O7V49iCUq
HpUh+IZmBEb8VhzG9cWVUcd7XnAlsoN3C7+yTJ0hSQsLLSSu1L6okr5nJp1zZFNQ9OITyhyjXeuR
2ayjj9jpc2PxQUX++l/WSUS5ClYRA2m6EN0Co3oC4DFY7Tmw/D1dzNJjnMheTLTmAhTwBHgvIMVE
4Z1yp15IwXPVIjbKx+wd7/ndtGKA/OtsjDV2Rvm+xLM5ewFcG6TcKkklNeAzGLwYHOQrD9Pq0K8x
NXEQHBRl2c1iCL5/F2FdIG4X8SpC54WlDMZpJsl9hmvXP8Z7oP4RhnoPMmO8JXz5pwXfIU8P+uvJ
oOYlqANIGNDxfpQLceBjxPvOgBpBmBndLrdBB2hVprzvXIjh/kQP3VlduuLun0Q8rrd/dqlF9pMS
MmUEuzngZ7v2gI7G4MX6F7vhUQPiEOcXm0Rzx+TKJD0m41/8Ngk17GvqThthLZiVoe00o7Qit/lk
P3ld2YwrCaf2NC3ccnOZy/VqaW6IuLmIDeQaEiN50jbicTA120e+fHlt176dev1p1Jdskg28/7BQ
IdAIoIqnAz7XydEgpV1iTC+XXWUkm+QweYIRLQUfcnHc2SGJAnA4RNGLetv2sZJIYQw7Darb0xml
fDvyyue8tAKMpK1HtzrHj1A/Qsbm/u27FAAZ7oor9BfdpQgAWdxRcGW+xk95OyBXMS5OdEpNyQab
wkp+siFOZPRb+SWyQziVajebx1FvVsbfP2AuM7/5AdTaBylSCznADxjMLQDIn9G6dr+TjezGOwFF
WznXvSUCsEWbVPwT+Gho5eqC+LcNex0tKm0f27ITHfNnaYu6IuNgjJyzImA1F1ZLukH0l1YI3zBE
EYjQLnVkRTmQGoastlJIvdKSzWzDfEve5aFbL5ZM5m4VlMEReMEXjnc91ZpKBjwxx2pCvuLVvQFW
bpP/qlWjR8YbtDoXm7W9sLy5SKgo0HdCNgrtLjrRv9QlN/KKkBinVNOlPervr43e5it2LRwzs7b4
E4yvlo7pbNoAfDugX+DDgQQVtau5mIRTVJDr5ajZolOcphXhEnVbazOaCrJifQOeHIwmL6VLM+tV
BEDzSEdXRk5IVWvKoc8SNpYSFIg6I/0qN9Fp9B4YdMWGlWTXqE4pHp63e17Pd4HNrI/k1bGUu/xa
uXUqlIrQUIY4H3ImzLzB6a6yBxkEC+zQy6SSADd233gU6M3K8t8aZ7QwjKY/bXlPsCUL8XLSnzO4
Qe8FZov2FRPrIE57963ACLejs0RwOfMcAPUz8XZoncngMqHSKiiLMGAUYBBenkreCh6FD/Z1NHl5
KwZ4By543324BkBdRaMCgqwoRdLNdSVjxtovZFKua566dxC8fwhm+FVgDhFo+Rqw6C+w0D+3W3W9
pIk30wiDpBZhDgWtIH6FTEL81TdACVSrMCKVGGt8BNTs0A5wRq92G9TjNYN5jAzURTfgFt8xb7Ve
WKUTb1AjxyClFSwEmbuBCqwdAEXQKmKgAhp6NJKDa0ilxcdvEfZvkSG8NNYZpS2nsx4+CbQjOn1m
jYXiPanZgjxKNKNNqadecQ7syRIs5ZA7qrXwbe5PyvVvAkrzdn/YkQsuF1L7uUBRR79YYNCx2o+U
1Q+jWQKpHWEn1sxqKeDy9zkSypmE8xTkS4AV05KSQ4UZt0KLUqN+Sd5Fo84Bx+qfMERqBxthp1cX
Q9TDd6/DXjUe9N5+fti3xfoHCQO3BxQ/QoGaENwTpJN0mBjBQKUOXZwaHBRGMLjtqB77jvJ18lQ4
6ToPjckbfobG5vWFXb9P9DGeSbrHCMqoZdOQ2DgXIkVt0boudtw6c6CiZbIMIGkSZtYxzjPF+rAw
GjlTZLw1Sd+tnNKBRwQmeSd3o9ND7mI0nXsmU0XlD761E+64I/cmYKKoxvDR198rnjevkQknwot2
p3dY52olptMF/YE9GxrBidBDYqN3mjXtIiNygwfNARnWxSSVXX9XuP+hio4NuPoFVDRWGDZjhhiC
0IPN2dI5fAghg2GKXuWU6yoGSsNQPCN4ZV9qXVu+ge/vfDA64lGHW1YA0kgh5/AqDkUh6Af5Gutn
Vv62eGcafTiJtQWRXVPCPLSeLdax75NXWASWioWSDxztt2l2ZTHjxunScPjg7FE+ci4SKv7YfGfA
KKzkc6uYzKMPvJsBMllzMarMHSwcLSTNRNAH0LXb1YYZ2QFRSpE45y9wuH3Y2+AFMYPWxIc22RjC
EUbxsfiAnl2zBiEevDIJixyVcIjlKEyhQNacrRW7f4HOm85CtSLWx0OuNwfJkc+d+Y7x7qV0ee77
YjJSJncc1kvDKXMpCtQiRP8L2kzWoAuB7qNePzmdnXyhMpEsft4lg1TgliEtF7A5DMab7id3fa9f
t4EOSffph4Vahr5U6uLnDCqYMkPRHInrHYxfLLSu1ioefUzwb9nKWdMjqK/ocqgfNvrz82TogNZb
sr5ansacuyyuTVOfNc4u4HgdYFrYd5nZnBiD2aHv5QRb8pav3NKw9MEKzhczfxQ3ARAlf0evmUQW
aeS/tdOy3rkKkuyJ4VJDfePOwa544kxc0PH5m3lrDtzRg165Xm+XGuszhU24MBE7FYBnIc3c22NU
BBc/yH20jlFHrTBS9cPsI7SySztf83jubhTrAuuTJe9CbxG1Q/44fTmChRk6e6ALwROY2nTuUjRq
1QSZgWmmXtOx5k2yhYBC4iZm7HSB/vcez90QyEUxbSSDphxSZ1Smlslp3aOSC3kzY7JRSTACL/iu
V+FzcCw/4NrCSS11/otH7EDcAnQqd5Pnv3/DTC0DTwYR05SYdYLMJ82gIEQSOE1U/IbRY7/F14o0
eDGtZiQPktGtwVRhQZFyaah6zruQFKK8AIk3MstIvVbCmGlzhgdkaLBHi3/333hrQkaYFXbwne+A
ytxrqLW68XEpiNxXjUQNrS/cSojSEJagPnHtB5NQkcYuehLsqNeKLrvBBpTt6sLHnVmihN65LCPR
QscJRZtbT27TnKvStkLCM+rSA5p9JvuUef5G2YISE5X6bfaVG9k69RYTzXs3hmUkHQSxhzc3XXHk
fAhyiTUaybHLv/nvGFLcACd51tDM883ipcfBXV0uQP572V7chd+LcfN+kyFKiyIS+OE1FBjuSnNM
hheYiJu/2jVHFoPDjxoAShfnK91K5hbyP6GpOM/cSg9cMJ5jGLJENzI3VDT4Md++WCm8v5qRdyoo
ciD1ROJJMwiXEGXVxAJXc9zBAkLJqtiAo7Zc+6uARyMKRcLcQZBbOlr3KS8yfbTVNdLlRFuM8oAo
K4GUAd2NwR+7Jzi3JUDCz2TdyStsSHmyD81q4TDfJwNEWRsClwCwAwRJw8n7y6WC7JafGqODpnaq
80ZxUtbp3j8AmvWTB3oS6TxgI4y5BHmeuSuJacLVgcEGsEJRixWFpPWTBIGbO0tn0RMtxoo/xOOH
tOtR8DYSF3Pi3WrMdGS+ggHmMOeyFE9/Ac638fv2N1D5bsxG4E3S8BukTwEYIB/XNem0RrzOhlb3
IS9VvWf8/GbN5BK/yjfDKA37OMR9EbrdtsA0jelvIO6GZMHLde7IOONzB3zMk/DQvi586fv84Hap
VABloI+XijyWWr+AYs+NVLN/xpgxOJjIhzbaU2IvOdfMMQKwnCXSHWipond/u9oWYtr1GMGda5A1
+G75MWEirdIhKKAHe8kot+xpYDChtrDSmVN0Y5Z8hKtNjhkhxgysChiSg/x2NdiBrtfrweheqnO1
Xmw73ud8gAX8WyUdtjmmGqaKR5LZ6IEDHB3Wh7bNDucm1jPHx338Ak0IMzydBa820tgkdPHx0uUx
51nXv4L8yqtFF0NXtn6IvZ5QN9GTLSRBjfCsWd+8C7IhDMCUld6t18OSW81vNiB0MnlEaXQ7DpoC
alJDTBkDJ70prbpdZjDvGV5svk7KpYsp0OyRJfq//2eQuo87DIzyDUdipMOltu8MD8ERAP7J4DD4
8l9gdPi6oDkhryUWIxKUD3dghQ1GHwGyM4bPFt8x0xUbTqzz5wi4rvI4GEsaVjMdx1ublAOrOSjf
5QBHdbDFn2R9sQAkc4pNuqtcQBFsyV268Mie0WHwepHUnqZSW8tKD4OsE5yyx2iTuINVGuzp75M5
66P/9vI3u73yUamMQvlSw0xvK3YX640tYTn9gksuWaHulTgPR06oyO59TmZw9Dd8getLcP9ey8KW
/d5uV2tBS9hv0wusxBvfAdHLc2NCRc9eii4zRegbX/jtgV3Z6TixDeIBdsQjh2DWrmsLrOEvQP4c
/17QjNf9JrgAY6MKDwgldUH4nNaWYa+iYcjhFaWWRvajAaTaCGQqR3ljtvI5MYvV31ZnsgBYJYRo
SANUFAWor0XqzmFU+WgqWfkDSs9GZscovmmb1G1k4PLzlZA/KU5pHC+6huq0tll8xN1/SszcY8ma
BLV5BeO4t6GTbXgNojoZkgA9OyVPXK8HVswZSAT0yIscHwwhAgAc294K7OwMgsW/t2DmQXVrn/y+
q09cQbC20QQgdTtvsjkztcVXbjfavJ4+qtsvxXn/WjB4H7NvDNLnsGOnGlx3MOi/SZx+AaH2U7/m
dM2Sth0Kfz/oqyyt8T7PJLLteCqzaDQQdMztGmN2ZGppwGeuTeYcH6pdf44VU96AW6fXJ0d744zE
rHxDkBajzkwZHRwj+LxQQEdpE/X0W9t9VlVh0HYoK557JO6bl8JQJoBGRdAf7Pp1BFokCQWpyuwO
2UdoqXBB1IaEpS247yLgZ5DnDTiPofWpUtVN4eIPhdriIan5ttTp/HY0PjID70n+oOWmcKzcaIOy
qrsUdWcqJKgw4vpCCqaB9pBu7/SaVIeXEkXdDh16ZaWdvzF484ktqJGOAXzmsKvLWluVLxfNXLpZ
5pwbVDtgWgRZGATB6fgVV5nKMRo2P3rXHqBAIOvTRjbx1AxQmUGW1GPSRrWX0HX3c7mkJoOhYNQa
yZudNit3QwBeSRQ51d4cLXEbmrwrmPl6tFOTwLJVMwRwVC9yCDiauWO+e4ZqLUzbz2DSb38Ele1H
SinVIjuSxxUekjhZH9raN5tthKlkbavq1VfyveH1ZF+a6sJV+7vA2yv91jbtbVWtgvcVtuFwYAcU
397QXn39lDx1j9RQl4+YbnvLjsVDu5s+5AjM8AZn+e8Lkeb+0XH7K6jQCsWVHKoi+BWAhL1W0Owb
9PIje9z0T8yPuhJPbYKO3d82+ZlQg9FdzMvjuCFP/AVQXIVTIYqgnjqxKKNARWRfQcDbaUEVp+wf
YkX/ZPXwR354rnVGM2oLvJcmGqxAyXXwQXnXreMl+PYMLBGVYHg+8GockJcKFd7lVlKS0BczPOov
IPTUh43qWomTOJg5AqsKxj8Z+MNFnzr9kXEW50DuPwHMo0SKAwFlJ4Sf2+gnRv0oZ5yMIy+tk4sJ
BJvd68Mx2k7HNtUrxn7nF0e3Z1C9pPqN1gaKojNYyKmUilaqJHAG6I3eeejitrEO5SI8dDtAMvdg
yQOAulwJIKOrR7SZMwPoV4iqIx9cnCO/Twhvfwx/uwPJBInPtMGPQdQFgi/u8UoIEOnaQ2zj+7Mv
yglYWNDyRcZu4aqdSW9ubVP3XqfmEZfksN2/JD+jZ3KBVenioXv9VL8mZ8AjrV1dNrKix0fFKchj
fPE5fP8Kv/0JVBTqMH1U1uRbFJZ2Fl56TA8IW8nBcLkxWMz2yB/LJaaAewQjalhATECnDWVqVPZu
d7wDgOgS1AVKO60zklHDZovQu28aKzkMS8Zm1geYBpRf4OG45+nr3fdBH5QXCqQCd40TPovgetzw
nc6eD8lLaAXxCrlzs3SZz/jUjVEqvPJMmOVqBqMg0nKCFaerEAldNa/ls7LlV/xeAg03GBiyNUdK
tn9HuJl7Bf0GxBOVzDvxAGPdbq+iTUPpZ2qGwQvfqbaxq3oB5MI/+ENgDMf8KTIlN3pNnqNz7CzV
keY8GgNeUFdDu5QDWJ56EA+Y2rw0ZYWL08gfwK2NSRyJM7sUpbMmxhAtmWFNNoGjgsAutRDmn3Nn
MZe6z2BxqaPlAmwjoMCYp7zdgb6t07xl8CMqKw2t+JA9qhvW5aEz5JFJBQ7SNP8hhb21Sd9l6E0U
jASb9UY5g0KQTHhJJxGT9BlYPfH8M9S94uUG+78XDW8NU58bDOGRNoQ1yt3H9NCbpMP2Kq15VGhV
V7Ew/mRrT9xTv/UNyVzwtJmDrLCI4SrqZQCR0oMoGFUmFCQQwPUfWa88y8Qcb1cqJoDGJa+etYV7
CnS2aHABSX/7TaOsH0EvMqIUCc059KSZd603ATpCnX9xXTMxAwX2f7Yo/2GmJAZhOWwBfZztsq36
FdoEQ87b/N5At2HLfrALAnsz72tS1P9nkzo4XFGN/IWDzcIK0d0pcDOGJqHlErbhrtU9dbG6vbRK
ymMZliMTgmgDKrh3P9mnJEAbaXSBhDU1MHxyRup17lIzaWY28GadtNBwkfWS3A5YJ3SFGgstM6hV
GOI5X8fmQTk2oHr820nvx9QkMJiQyQuM+CMm0e+bJhWnmNeiAhm2ZDO7j8HM3hu9Roe7anRn/Kyf
T+Rs5utNsgfNx9OZeQi98g1cps7fv+T+E+OXAEAKNjsgpkhD5daFk77UqrJOgT5eMa2jHllQE/Ov
raTLpggOl95JPhcSjPsxIphE1QSrJ7ydwHPemmy1SzKoA0Top324GezehdiEwb0VG/ET5MdLoYik
SjevCsoadW5AMOvDg2GttZFTrwA7drh1vZ52GGcekN0t7OedAxNzmkwySdCkARp0uzgFD6iOzarC
EDgQBLQgAJr0XwyYDNHcTe9Nxjselksd3/sHM8yiHIXrDS913C7UZ/Slmvfr4YLikxvv1e2D/MW7
GPfzWBTAMIPXmAbOFBMt+PE9svvXLABJ6MaRF7N4u9oxD5SwLnt4zx4d4N4MCC+F+oBcJnGUbbGp
n+RVtdbcJSaQe2oAyjDlQ1LJXPIy6+CrztsAw9M+31zgvrZwLvTku9xUiFRoyrVIbGK9emY8qwNk
+H0EIFhyF/N1cp/RTka0Gf5vHygnk6EXFLAyfk7bWNJKOQPruZbBhcKfy8Js7MHCxOWq2kT75NmA
qtiCz81YB202GvBowYM7VqQy9jhUAjmD6rwhP6pvyoZQJDeGf9AiHTcEmkjm5PGczmxVG4NkC7Zn
/P3GNuUBVVyPVVfBNhjEf7KnepMehDXQaCqWrZXGZAiVXj6yzwtmyZ+lNhzcRDIwJXA81ECpYwbx
K5R+S5hl1jJYb7iNsp7WmsV8N+YIRQGdXS/2ne9XCqgOQZSCkAmQA5m6mkLuEg1KX5Ski2N3XrQr
dsUjvu0KZSmksgnGq7qV8rCwUPLWvV0osQqeaY7lUROiUww/bFMuhXChUeKlhQbda75GaXuLOTUT
Skhff1u7f/ijAHVtjQojSTs0IEGq0EcZV5kFQq8nwnek7HqvXiWu9giyL6u3WozJCU59isxysbJM
Tsrdesk4A5GKx4gX9faX46KIxKwtUegFFTup98huta1XAXCOLsx68aBzr7G7+HnvDxGeJajy4gOj
+wtFbvywqxpMn6LJ0COYGeNRAgf8EZwmhSfHwPtlbv6MNqmXO6OZuD6g20vx4x4kRbDjSCMxdIpy
M7BCt8bzks3YNMmgl7cvIswVDG7ijIfqRbTls6y/lz8odFmFBXS7g7mkpcbQb0eQ2nS0ILF4sFBA
B5juiKZs2uSiANfuPMIUMB6RsuuJCK0jIEdY11+NZm7Fj+rz/47Aw8KvLKtU6JoSbQoCYlnaZ7t0
39qAH1qH3B5afcJYBTlUzUe/rStdWnqRzXxwPEh5oIcxtg4QC/XB04zpGx6qztDyg4A4WuD5u2B1
KG4u1rNIMKK2F+mOisEVoP3ABEB+yZVrJZEsp0XIlYa4Hb3gNO4ipHiMG7gZrHVLj5L70Ahlh3/W
6GRWKaDXFDJsaaSbEFMP5Sa0oy3emnbgTI7k1Ivv65mEDhbBHIy5J7RkMYh+uz6VmZQLVCbJ0ZnM
cZdiWvmrtkbbfw7fGHuRfJ/8OXo7VVApYJEQiwD27NZc0MYpf0m7Emo5FofBT7zho0f2IPnk8b4p
lzhi7uvSEvDtQA7icgUohKftQbu6ySFZAx+1hRVoZy3RgJzUmnkE69PlFXMNBv8AsbRt6fhWUuvJ
R/aTLPrQzFe9/hF3OKtaHrJORlwcAtQeI4sFqGyVY+IJjBoib1R75mEAnUhrLtwIM75L8gpoZbIq
KVBTFy1GcKo0mWBXQbdtdckwZvbGH5BjHrhdZcbPrAs5AjLUgnlFTLnllV6tF7F2Sz+CyvZCv8i5
uMMXaG1uw0EoDkhl3rr8ZAYkoGSXIA18dJnzJ9Y+Bh+N97SwCeTaozzuehN+qYCvDvAoKCUU42A/
3kDtx+FOEUZqhoOa6DX69ahM5iiCPvO2f4qf5WdWv6z4XWdo5qPgZGa26AszBwCZHsrUgNsDFE8P
GmZy3mRDNqLdfWqeGuiRQDhqUx0YNIMP4q5ZfJTP3Mk39qggjVszVy8F7DEr9Tha7DbyhMJMn0uM
VnFu7MRecpCMJfysMJNwoRcG4QvQ4IFxg4axTmPcS0IH5BnIv0Qwt3Dgu0KiZX1yJqpmdncMLMFT
QCuCAo+qx17sItO3shWkdN1hPVq5A0lW68xvqnOOya+/fWLm4Yzf9O/XKdTBKLNJkbMKv04+1qHF
rXlAXnoDcuyFPdr5zrdY8+dvk3NZwo1JEiOu3FCUCrlsLjCpnF8ia3LBZ/vGG+F+wxlkxN/Xs1AX
N5EtoOv/t+nF1VInUJq0uql4mO5+lIfppd9/IA1zoM3iHTJnMJIlnrOZBy22FyplhJkLM353Q3Uc
wRyKCdYamOEDIOJxqKc/o1VZe8zdP1/M4MyhTuNCTRAyPAsF+t8JcOrAY3wSbX9cami/09FW0fwg
rOUOBXorBYAEZELWL85h0/OAjkv2y0XnbGUf6dqO0Run6wE0LozX0BLA0arqw5qzwDC8U81Loa/a
lxEfpX+aHF8/lqa/Da2FAHVfXgfYm6jkqByZykVp5dYzkjiIALnB702eUEaazPoD8xN4fH13TgIu
TjfcSAfABKxuJe/+9yoojAPjDrpYMg2K/PHWuJDETJ1JwLljBuoNiprDxyCbUm3j6s914fC3J94X
82EN078g+Ca0MGjR31pTZDkP46BHL6jGaVcIOlPR+9eXwiG8KfJX4SgKZtDAqsRsJsOTvsbV0hT/
TOYoK5CeIZkjkHY0NYLYDzkf9JBbr18ylDtCvMpizz+NGA6yFlZL9o5yRBVoAJAOgtAKHC1U6hil
SdBFtY/JBUM0+vNFBCWvPkKg7Slat65gZygo5ScNdPdojB40V3O6HHNusg413wYAoL9/zlwYuP45
9MCMXPhJXjNaZuQb1ZHRTQmsZOuvUFsI14IXnReBIDNpz41BKrUMLmNVFjHWH4H9F3xxmDU7tisF
poYnH6wYpfO1sMS7Po2E3PnfjstUXJ8umS/0CSxejBaKljqYErzYPmBSF40S3knMv+3NBfUbe9Tl
GnaXi5pVsNea7UbYTL2h6Ql67vleNNj3AuyvUGc0d/jEIco68LX/ENpvfgB1oPKwLuSm+P0Bzbbh
bfiYbH8G3jMuVV/RWWhRg7nrf101kkkNwYqECzyLaAqOKO4gZZsgoxoNzqyf0To5feAkY3gfD6IQ
0fTgYWbj0EFsbqkXeR9BiAggzpKCmSANMYuKV5yGqdWL0tZwYv6NMHdG1udrjPn8yAJXng3aBD1H
pHy8QHns+L8rgsA6KFUxuoKyP/6hSiyiyoQSf+lqo8H1BfKhHeh5YBatx2DbG8KTgLOMod3sYZUs
Dvvdv9TQ+0IdCVNQGMQiIzu3wTO4yAMjFE1t8FtQl4FVWHUT47l4KdzEXopd88YIigQ0dBjFpgFN
g+B3YtRinxnUQ6eVZpBMIXMnC/2k1WJounsjkKVdWaPcOEyVYJI1LK2yZC/wGD3cp2YU6fL+VVzn
8cKxvQe5UuYoJ8LES8VxaOrizVubJRAKUJhQUoz8oGJk/H1Y7ttTlC359qvJXAygYgdbF6+zPoZ1
4mAu4IVgxxl72C9Wg+7uHMoc5aGc2IHDiiytfems8V1Z9yBzAuxMBLFHcG6d+vG4eCbvOqmUTaq4
iuqTeuEK2FSP2So0SS9sNMINBHOEDHQFLSg6Bwf5FWvnzlLydBfxiW0RFMek/wUxDioCXzBJ1ow1
bHOf2lfybvtbHk3Hzh5QvvYKd/Fz3r0mKXuUp0pRxyYl+ZzilgGw6IJUhfCgVeBvR82L0GO2RrpV
jdz524/u0hbKLuWy7WXUMqaCXXCO2Wqsf5wkh/3/mD+YXx9J3jElBYUGyn9SSB6FnNYjwnm8031n
W7CCAM2WgeCotvr3yH0PvW6NKam/l3efnPyu759dyoe0XBBiMcaoCuGekIkqo7+pP2qLA2goT/XH
49JcujAbc9AL4GRQVsF9qC/ZT8Cw5hFiOcnOtE1j7Tl3NPanFx+qAWSuRtnx7jZ6/Jb18RUMCHpg
O+E6Avum9vC4WEslYeAmV8T6IbVM8ERAFkm0KCVTxFyR5GINGnIMukarCXmpqEtHjHIXF7QAqw0L
oprp0LFLAWru9GK6BXNiYAZAIZDyrFBEC6gZ2Rrt7F5dlQdkhYYl79GkYBeyldk1Xlki/3/1BI5Y
aGJkAyxVVg+1dby1cm1hNfcZGdlHpEQA1hPCt1+k4JWNRM3ExldkxL/PARqYeGI4CsAdsqtuwOw5
of0R6ruLXoDxQXH5hRR73joSBAkxCdPZdPkWWldZ1Q34iqPHZ2YvGCUecAbnwINPFwe8GpIeMhbM
WyFhO9cwWmwuzmbdN4LIHgB6DQAmj0ExmuOoy6OQSwoM8crb5l09BRmA7xEqHOOnYmN4+12YdOGt
toIHFli18jOytX7hM8zdelDAhDY6cSqi83n7qUs+QF2yixojQ33eLvcY7LWlLfvVogNVgj6J1/7D
nX5jkXIuhR87rclh8ffVD4rRy0EDFrQFDVu91H24HwojCr9Xy6Nedlk5yCBeCKHC7sjH0Oys2GRS
kI2fR0f5WoiMM+cTbFkcsLyoZGNHqRtuypqUraHWiBsO64G4SqbDlweM2Mnb6XXB2ExQxFMV8GGY
QhuPhncMkVyVATiP8VjS9qw1gS4QjIUQ5HmP9djB0V2wR8I6FfZu7FHXTeKL+STwGSA7AEYfRYcw
i9uYUUB5yuw0vbWEI7l4Sr3YRD/Sw4J1EuL/sk5dOkNwqeQph/XOKMgDYvfR2yya76rJnouv2gi/
FwzO3OKoiILxBnxTABzQqgw8w1cTwxdQxt4C+H3xZEey9oc9+gHlCiJnTqp7GAXuUIr4D4OMRIb4
yjZ1QKa6VvhWg+3i2OvoBxj+PnF666dT9KWW6NxXvTZFfVWI3PPpJSwbMKfnm3Dfrpgtc1xq+s6F
OSwIwrIsKowY+aWstErLA+xcESsTmGxa0Mqglw+mF7devYZ28aJt+YfwNK5jJDPJRzIuOO89j9nv
jv77AVQUqLOpGzSW/ABgYsejDGyS6gwQeWK/AL7Sayu0AX0HPpXzQIlrK9AWCp1hr+lPIOy3FlyL
rJb2ZRSYFbQUQCKAMtttxE3qqJoitgZ4BckL4i4qat0uROANCJeBuIrMDmSCrLP0redeiqAR/GeY
OkQ5A/GrZoBhTL9MLovLnQVsinBY4QBH5X9QtyDb/s8gzcDSB00MwXcYfAu8ptK/c53Hd5+AoxxN
FvUOMDct7O1cCL62SOLIVVIhDVXWSRwsxhvW6L79h3TNvIFmZycs9SvvQVnU4qhTmsqYv5Raspt2
6AL16+Vm5mjAQmFxCUarIaWx4p/F098r/H3O33sPJqbAh4deKd3Kl9AnbGUFrqydZU9ZC89gg8CA
+QEziNhb1i6NZ7iykSIfZ1esyb0utQlnMwa4LsobqJcCpUNdc6E2pGynYuGygyKAEX+FwFXvogNj
phamT90lGOfsHX5tkPqoXayC9x6dETKGibLsRX9+5fXmPK4KkL3/l+29WhyVDjUVUtbah63CYn1L
xlxcorNoRIN285nwNZHmz8E/fJanwGrxUk/Ql2b/91YgAKvICgG4gogGsIbUSR38kIMGzoTs1PGd
7Gey2/XHhPxUsYArPweH0hEDpBV/r/1+Ig9WJYl8UjB/AkFBl61yZfK5RKiBGC1AaWNl24szwKEl
PYcAGyb3WdS8cWaXCD/ugTHEMFhV0AQCX+8d5kuokqHpczwFFN4Y1pXHnRgjsmQXJJ7TsXN7L4Og
wfDKfS2JXs0dYqBIVQ28miyLFhjJsq7ixVAXhP5kJAn4YMfQmgtWKY6x2Br+SjwDkuSFItKpbvEV
TfyIOsYAQ2vgVwGgFPtN+ZmI91U0Thxe0aYC+kpz3ziRYum8YJVb31IRlgkx8mI6PJNHAQmNiiho
bFGbpB9dqjy0qp/CrHAGeV9qKy+CZvrnxp6M0UXmZjejueBVM9cdFBzAWghhUKL5TsXJYuLYRGOQ
kP4/0q5rt24dWn6RAPXyqrZ7c7dfhNhO1DtVv/6OfO851qaFTdwcBEiCGMiI5OIiucoMv6rvJl4e
dBTj5M1Mee3tkcq1eZvf4YXHcJSL1owbK+rJwCqH8iPKawwjsvop6af4z/iCOnfpPUIk7xhuybO6
IZfiTvVN4TezbGbh4oj2JtRMaqIydaJQpzsUeTttKDREEQ/GsQOr/nO8Ltbhodomj4JVQ9Vr4589
x/ttNOv4nemcfxQtYCvN4SnPIdVBzRsTfOvmR/TegJsxe8chiELGeh3krIvV5OuvzViCHgiudXhB
T+xj1MVq6ISxT1upxjOaw71cxO81LlfSUdwaLu55+aqWcChFqBPeahuEZGoLgRmWA/lKvP74DJQp
GShT5REDpyZdbXmdcDH+cx7dq6WFGIIrrVp8CriK1g1KsgKQucerDA6bg4qGsuHBBSsf/sLmUGeP
OtmJjgzfQot3y8PodXyv15b/VH2ojoDuipO6Qtrlt+Zk6wg83MJ2YNA1L5zH16DUkoeKAUrsCZR8
DGgS1MxxXe1DnFi1C1be47BmbOifrusKjyZrbApxEgoE3lOx0SG3nl44U0CAc/9sIGFIDsLhchvx
55a6BqSc9JDm0CtNAKjdS88ELRMgPn7I2DIhPy+P1zjUxabnRxI1A3CiTYUy4H2LfgkXpAsPsCIn
3wwuslW6k329/rzQZUUWF14p1/iUx/JV35PraSE7x0NUXj4SN3pNHXisXQ85q+m6ocGK+U24Of7p
z+JJhHBa+O5hiVkx14X42PW3UOdTzmeR5BF8i//UOIgsg4MbHVHQTgPpavRevxRP3Co63geHzopW
LO6PhQvBNTp1ZhjKoCjxtBLDVnW8lZ6YBiqNBHRTTm3x+kf8yl30NTMyNRkS5UbQLorLAN79CEga
lDfj0n7gRAI3or5lNgHNxql6Fo6Fk27yzxL3elZ69qezBpst7lkCzikkKelr3mCIJaekxnTZ7F80
6Cilzo7gUi1bI2gqJ/oJzwUXwiPcqTnkZrXNGGHQpYmefQFyiNf3H6MrpT4e8QXcGkXmpXNIHfKO
roZVAsr1/MN7qM/dc/XGbKRZODeAi6S0hMpkBGEph61oclNlHBYYudk3aKRBa+gNOpv+5r4E/+o6
jS3myfjzHjJN9jck5SYlfxy72MNQeavdCGu/sdVzS1BpL1jcqwrKgWgrHrkzv2by+U7WSpsVqGzw
a2pJRYfu9SSLSjEEEvEQfVj1e/ERdYSRDfaYNY6jFYLLICK4r1bd7un/7TUx3m9UagePetsPkc/V
6ErNArPdRX/Q/4tmEVP4vA20EFeYZvYbidqtWabWcShjfCnKco/kJUMMm3NyNN1BJJasmDyjkx+8
NZ/USla6V2hCCzzIyx0VPM9K56WFIsDGu+fdX/WaqWSycDBcDZDyC7Lah22rAVD6AFNAehh5S+zM
5qV+8EemuN5Czhu8h3h+oU8B18gfCX3UHyITXWLhhsQmL/VKfMX14aCfFFRZMVZuyTI19EjiojrV
KtC5LOialcaY+gSsg/6ddN/aKCon++gFart3suw0UA8kv0CtxLpCsHApiwkzVYr9GLjCR+wET5kd
QnNZBKm3hpI2SzzKbwi68qupTf5vRoxqdjCATKx0BvXGDVSx0YdEwxm7LfbCZw1pTLgg/hHlZf7v
PXcYfyVggJZYXB9LlzTUOWJZ0T2IPAtdZZtFZceD5BomdOrdwCpRTnfkz5BS+ihdY9OsmRK2C3la
mBHq59CgDX1rkLdeex0uUVq5K6Fx2vzSG6dsnX4L3kxplWxDUJYjlwUCHHBrS6+MGV5y7XNcam2F
rIoEtZpwt91KO3F3ON4OeWORA3GIRV5ZAqALb3gMdOITQak26jLpOm2pEjqNb0JiGR+DbBrPwb1w
lx7iSaKvtzrwhXJIY/G73OY1kzHWhavwxMaPZgxwyqAblZpjPgrqrioBXWtg7+G3XoYyttEZzuAl
W+v3yUEqzPTEfGYs3RtASoaidITV0TZB+SMpz8pYGTHFBFSdiCOb3r2/eQ0OBluEZvKltK+dQcnU
BSHqdMP3RoywQJUKAn5H5T3+nR+GE7jSB1d2lXPs8m/+a8Cuolo0pO9R/ljXoZPyZhrl1CaFKCdE
JbRjtn599Kx8x17LRZ80g6NeGUI7kgSKhJhUdEcJkHKzwgNklCzpblKZ1vbJIf0Lyv1Jfx5RXKTA
0e6IKMX1JhWrHjXFYkSQ0gdFNYSR14rZ2/2uE0BMile88tZAPwQEy5f+zLDdpfvQHJp6bRS9kWQQ
tSC4lSgfopPliELFk/T4Cd15xgVS7ysfVWSekzGd4cIBDu87SXgg+IUAArVtBDHoxF4A9LDFlcE7
CG4NogWcdGek35WtvE4u0er2cL8KlilDBiY6pyBXi7oNuibPEPpYaENgkocpCZyjZ7nAzc+HyCXu
n87UQtI7qYssyFY94gf7wOx20pnd5jFtzlsfQtlZGaMEq0vwIcopsZ7iXRKYqWqJxNahV4NKzfUv
6NWWJveQPUqbgMU8tuCxrqaBWvW8r2Kjy6dpcCHMC6KDl7q32nVkG3fCHXECU0PI2bo99z/r5nWU
J6K4ANUOIEoHnfe1lYd6EUNCK4GpbbP9Aedte47OENJ4gI2D+ssEG7/bfHL2JcJz7y+wBewxiBiB
mF5XqOOoUzNejIaUWGUFKfd4jTaCPyGEIdN9tc7WmW6dxXt9iraCBW893N1G/0r504s9ZUm+LnLo
s6U8daoNvj8EBO+rzAwsfqtuVWx1dYCA7kQoHW+UQ+ceo+3rGSpx4CG+hwC5neyUVelm4FoEsziT
JGihMBf1Cd/fRLv0gu+qSlJrJK5OL5zjbyVwh+aX5BmtdeBriJ7BXutcYt5UzuXOt1Fuj46329Oy
dDf54luc5NvQSE9vxrgqMik1oF0GDih5K4EcOZjY1lrEWcAUdJZMEXe/25hLEY0rTGrfDYnXVqoO
zHcflMD7/pk/D2f+pbRfQYOCMkh4XDvYyjvM+prJJLpwuFyBUzugM6TIMLJ2CmhMfS654w1WvOIg
2NRBVkUwQ3D46syI0uLGm3gt/5lnarf7YLHwihiw3HqEdppi5ts4Rsa3/tiXD/IJSmm2etAQgReZ
2eZFhzvHppw8GXDjHSTMt3QS3BGZdFx83+9UVHyqtrDlz/zJsKSVDKaI+PkeIq3mX9B1wO/MP4Ha
+21Gqk718AniQRJgYsS5G83e5ayvrZe56Uux0rYSaCNu29ryvEOcCsKXKmS66Rd/38pD7beYd9C3
wbRq+NXGbF8kcKNoiOsUuwgiBXj5g1DUs/7uiIEwFlIQgJ4qBq/9rZAlXRTy/Vd0RbDL9QDX945Z
331kT4X5GxmIh8EE0byVPOnM3OXS+QZNMDQdQLDJQIHSNbjaVlVcjgCXJm4hw0Ta9pT+gl6ApVxw
ulfgNWqt/LWCevckmr5hTP3SATeHp0y+K8MwVftp7KAg+ehf4kOEruHC8qGSAOGi+NckUp+ePm/D
LjpVDYIQEy/IVMxIxSS0UOpA4I9ESAWO9UuLSKV2ykArWmzidQeaHwkpciWGh0MXNZpqIgccIcGj
zCQp+elowGwAJlmoJkgg0KRzuE2di6isRCpVhEd7cfn7HsJVOSxOtY0YJd7di28176BBuz3+r4Ps
+qC7xqW8q1CHsT6oWF3NfNC3yX481854at0LuKTwbw1kMRr8swYSfPNBcXDneK5XHEodFadyyDp6
EixU2uMMzPc59mn3zCTdmL7g1hdSdqnnedUU0vSFp2AVPICPD3J9Oviu8AW7AiWB4ELY6qZ4BzGT
AMR0LevU+8pC0V+AkA4u+hAymUj6rneGHA9N0YkofNROJ/UVhferygbFhlmhGsoiu0IxkWLf5NYH
LqHmH+jI8W5sc24C/8QqH1ywVxmJu+9voew18X0URQr4FuSfEdZHCcfvNwPSBN4n3CR8E26/+FM1
q4l4U9lw7ADFQln31SfQ7d652pZRouATkBhO0QkkQpRd3bxXdvqumNLnAEqU4tnjps4h5OHBh4Ky
lu5VuvtAH7abbxKrs2Ob1XD8tUFuLJJBGbI8YmPFPL5KPIR36Gx+AzlZvPXsj8wMV+IpRxLzuUO+
enDx5GVto4VLyvWcUEaaBnVutNOy6Kv3Bja4Du6RQx4vqJx6HdFZGl0QstH22sk7atMisViZfzpv
VAZIINpDvl5DaIMy0VEw4qbsAlCFcXuZDLY0xC/oB3qMuORN8DDxCdpTCDMd8DPACli8zCZKjcl1
UddkJW74slBROVtUa08yY2HVQvIWpF6ipY4oOIE3ReXPbZf186AA5pSi55GshaukUhByM3CZOFUG
G9KdItpVOsBLM06jRYyJPQNhXPziqeXs03I08gLjSlR/V4orsS3WRfH79kAW6qMwkhkKdeRFRK8S
0gElnIhVB/Qh5PFd6fWnWtYtwataBOYrW57kISvlAX15rKKHn6GE6w+YpmFWReMVCDHnKayWxMOL
ioaefgw/OKlY801pViRnrNzSGTcfL2WkSiq0XethvFmwIu1T2D+T8KllxhV/hr6mUU3SUwb6F5EX
pEaVBqmQNzHeSU38OfL6ZyoODiibTan296380eJFGTaoUWqkcCuLKPZOQZqelTX0CNQgAu/dZ6EL
hxDdcTLJGIqkjI/Tqbhcpqkk9D1MeTeaZbgb9RVo0QwFuWseCtisYsdlO0a1KjyCBvFJyo5Fg9Se
P01Fpg9mkaGXlMs3cpYxShkWvQ9urf/AUIbcy0KHUinARO0zKU7NiMuz7OqJbg1oZRwtLaqd23uH
NTDKcgcieGXQApFPR4vo0LnSB8HKSV8ybJYFRNmsH6iFLNTTDGqPsXJEQbtZRKzyrsX5Q9YIzzph
iiZSFitrcREKNarkPTBq1/FzFx39IbJr79cYrhRksGuVRSK9uBfRxaNDtgC8VjQpUVI0jepNdfKh
4uqlvupqqMwfhkZw/2KhdKRt0AYGXmONWqiYDOKYx8BR6sEa5U0wCk7Dxc5tlEVHNkOhVinV5UqL
0McBSvRin9VD4vqEe9UI6vFEsbnkfsSKT7EQqVMolzyx7YsMJQeN5+bNa6mgBp7Hhafxt2IUb26P
b9FrzMZH3frQMx2pTQm0ttxwwmNUbZUuuIxVZ+dQeZX0cHUbjzU6yiCzdGyjsAJeUvduqknnQq1N
WU+ckETHPhcTxi5btsZ/rYT2ijoRE00LYSWtgArO/qGq/5TaZ8/d3R7W8on7PY80cQlqKMOoyIBD
DPGtjkGaUkUZt4Ma+F5MUzRt9L3qZGBftfgiRUmF2P7hSMEiNWCNVrw+oOoQvkqYRltxrqjbBapn
mwQyAhornrG4jGiWw75DZTA4mq6BDFFNRWPAMgbFIS3dPr4IBeK21XPgrW/P7KKBzpCoE6DjNCMb
eyAZ4hPhMY9uhihCVplNrJugqfgbe5l6SieOE7RzUl5F5rqEhO20jiWQQsFOIWxIRvGgJh0j87y4
WDMoyrVEVVzwBUgBLNQu3Oti9xopg5V16qZSDMaoFs+aGRTlU+qIyyAUhkmUfeRxDBVN8827rDPV
yH6mIXFBmuFQ3iSSIa/71TyUgSJqtDO8VMSgsDPYRpk8EMjlkPOoWwqxbxsJayoprxJrQd/kFaay
lGSTiEZuJhWocKHX0mUKy6Us1BFPo0Tz8dRmPf312vjLNC8gzAk0Jep/J8gZ8aJ/0nt/Q9LwxctS
9JLXzZ8IekmxgR4qHToiUW1HpWdDlPdZRijm9ugnPPqBOvsemhym5bSs6Bq0bGUIIQmoq9ZlUHEF
qqPkLqfaieGAveovZhyEgwroAFHmK0uURXF5okh9VgGTR48zhLMdOR/ssQCVtigzAvUL9S8yPwej
zCppuRy1S+hwScud1O541ZLDfZfaufYIepoECf6QdYtZCNheY1KLjHcagcT91CAmbLPwlBJMZGGT
6D6WTLWx5fzg8+s4cpC78shh0NdCtw3InRY6lboLfVYcYGkHz6aATtFw3CAFUoLPqRX/rYvrT1WM
V0XvMbKBkzelTQkhIPB5QKMRDC2U+xMKP5fCHDCR1qx6NXsV9PFy21qXjo45BOX2DF9CAB71wpYc
1WYt72oc/iN3FuInj//136AoI1UNomtEwMaoasEM0kvNlW6h7RQus+qcMXPLC/Q9c5SNkjrw0gQC
3xYckcWDg4BDhabMeA4tg0wSPRBfRksBNaC4N/Sw5rDr4hrdklFgpb63K6SMsURLZ64KiqB/YKix
VGGSe+U45QOzQ189qFz9UmfHPCGuCsHlAOQ+jPNp8fo0R6R22yjJGR8RIDZZbwX52viNwUnHoTC3
IWeNg9W0mfsXxoGODFRg/m9z9rUXJ7iHkmbqfeR9FLihZ5fTOichR0N4IBKLDH9xX83App/P4iFF
4mc+Apt4FBWS03chrJGzwP9veYXb+oIptI4sPOXGpawQInlqwGHPei8tz/HsG6i97Wdj0hsVBqyq
puG99fJdEONAdmQOJ1jheF1l6vKp1l5vzzMTl9rwhaYFWlcDtxpjE0qCfHvJQSEnugVUvrgkNQsV
iV7ZFnAzuA29uF1mI6a2S5a2XJQNQC4aJ+GhAaD2q5b1olle2kk3CRcn6JJPd6LZ0nLdyOecP6UU
R96uCdR8JNK83B7IQrEgTiPIRfwDQl3sO6MimtGjakAwTpAJJuKzYawqbp/KxzaEtM2zIa5qctTz
D8Ki5Vh0BjNo6qrPlbHMtQj3WBLKNRqFN8fwgQtQxlbxlgopQE5TGN5g6T6D0AHqwFEeqf0okVCK
LOL9cSqRKB6G9kAMUwtdr0BBhgRhYrLWc4cxvUvR5hkifbq2upjUQwbEVlsR0VHz8xCPptdC7y8g
poTXRl2YfMKqA1+0TzD8orh9at2lHxuSYCAfrwDW4J+ysHJCHpUvfrtmjG7RQmcw1AbsiRF3ao7c
s859kMYstT1cuKl7pcWBfxv83pV2D6o7PnLE4M0ve1PJNcbpOEH8uFfMPoHaib0UJEkUTOnvMrX5
QHFj+W6Q+3PVMI6u5Sk1oNEqg9j9R8ArqnRIqPXI6eXcvu4vsXfI/M3t+Vyezn8haFpqv8nKvGkA
UWbImWuF3SV/ExuEmsk/o6Db5FPBg1zwNAoFHYpVnNv+sAuYjBaLVg+FA7DMgBxdl6mdzftCEnI6
UJI4eMXfV0KlryutcCJvPGSKtOrUSwYRHbwlcsaBuOhUZtDUeQhR2XQMW7yEEuGp6APTSFqzC5tN
471K3Vtdjow9sOhSZniT2cycdBkIStS104Qa40oa+5XY8U6Ri2ZqtCe/VFdTXiJMBPu2qbCGSe28
tG97iZ9gRYN74rz3NikDk0iDm0tvQps6nVgwggqLj1PIoYCWFjkmZJWpRW0COTXIiJkNRegCi/2j
MBaHUChWuo5SLuExFIZ17+MztAEEDx40lU2De0ZDrqnXUKdWO/f2FCzuFigs8Kg+gEIO3UEl9+HQ
RIqOFvKyXyVic9cHrJza5Dx+OJd/IcBQe724bYE3/hgAAvUlnXLEezCKV7rsSv3feLEZEH3UN4qW
Gj2KcD3Vs0IPKkYkMIt4XGcBK+686MdmUNSBL+pJHvLTMrZk3aoXvXsmAuucXX5Xz0AoW8lUMvID
wXi01EeAVDI7VB7FaAfwiBVlDtEccYoo1Kx0HROY2v6ZB1b/QJh6knloAHq+OaLLXV63qH+qenNQ
11J5LLW/ORpmo6V8gN7msR5xAM1EW+Nk0/NXWt0y7i6L6/Yl94igKMrkKRApS9Jen9Yti/V1H4KW
YVAdTZCs27tq0eRnMJRjKUV10CMVMJCGMJvivcpBuzdRNESu5/UMsMXDewZGHd4Qe9fyagBYOWTm
kBwLMMAN/q86HxnukgU0udOZl1Z9ocKzE0Bhdo66FVj1TA2ZvpCRKWWt0XRYzGCUAgdAHMEQeHT9
pH56H/CDm5b1/e01WoYBZSfowZEgpUtawZ8cpOiKBr2lBNkCaUBq4L4Xhb8yuG8UylFkcVH5yEuA
ApAoa8EIHoYyXEWZwYg8LJ5koDb8ZzCUq2hCLfEb3YCPRShlDFaylzlKuCZ4oZe+PbICAqy5oxyE
Xnmd3OSA8/NjIIKKr4XkLqu0hTUmaq8i/hUYao+pSxHstSuUfqAUb0x/hYkOskE+RnyqTDvJkZKx
ebhtG8uPYhxV6OqDICEoRa5tUG64gHSdB7YP4ihQxWscEqDGKT8W+dYgNuSnGxQT+D1rzNPE/Tgr
v3G/yo1mtp/5Yzm0McY8CuhmRqmC17NuIIvXyhkEdUoOLUeSRAAEBI1tDqMotLUKRytGVtzH1oBy
X0ir+ywFK9bIqI2gZRBzSlqYjMJpm75onsYqWd1etUWrnI2M2gSKGjY1X2PRjPxQpRmqax40WOdt
kMWr6gyEMn3QWejcMGAciOqbMrep4QUrUTJrLJjaQwZ9O3Lr25CsqaM2QtLxadaIgMw8D0H1ZAvd
l7fbEIuufTYq6sBSJQ9pWB0+t0SZb1YdMi9fNeohhG7H3wBJoBkXJUVCd+X1xorUoPNkiQPJi9ad
hTTyLTFDc2MPnQhdfr6NtXgKg0fmHyxqqaqyTohqwB5SZYewQS9UtkRsCW0d4NO5DbVsFd9Q1BLV
CcpgsgJQgtTsJX+wIvmuT0HAwDf+e1slG3SzO13hiYzpXDb5b1xq3WQ+hi5sjOkU4eMbEPSp/qPf
d4wMz6Innk0kdcOQ0IHkSdPodNkmyV0hh6hag6ij4haV4fiBe3syl43xe1DT58yc4Ni0jSGkGFTi
Oy0yZG2xkuo3WWWVjrJwKCcvJF2rlzyGJaLSpp/efmWIrFx83+QRy+tOXvWnY/9nTGAAvR5TpnOp
F+rAMoLHsNuAjFOKwVnYWGMH5bz4fjT+9PxDLhOG71ggjEBo8t+1Q7vtNXDPqYk6pgAOa3BvRn9q
z/BdvedNggtJGXOrtLhv28E0Wqiy4MlZtJ4rtlBUlKCp0Gp3vVyeh5RnpbxvmxTYdK8/KyOaXLcJ
1phEj6TdKfqF5ME2Sp5U9S2uVMY2Wd6e4A0TIDQH9VnK60jCUEDMF2delfAgTrTaHO3rUg2FqE2f
/RpQfGUEDI+waFwaOtg0AREcPDWuB9jHniiGFZw2IpemFjg1ea2l36XKePMuh55nONN3zDYL1wxR
VHsYmlZuimyThqCs+kiqddpeBmEliDhrP6vmsUwug+zZtzfq4iLOsCm/IOulSNTpTJfKdaKiFh0y
O0jqN7rb+DbfdP9xSim/AJEnIRII4Pz0dxke5cIqoQWtMAa1eNrOBkV5hdqI1KSQgNLG40ZRmk+h
ERm39du2gUzu9ZolfGQUWQiIsEQLG/wahyAvd05K9/b6LJ4O4C4AZzUPTQ+RskHdaEUSpT5yH31+
4GTpoKb8k1ppd7dhlm/LMxzKBklQxI0nwcdI3TOyg4LkRFDbEkBE6Dt8ZXOQV/LMoOEZu3rZ9me4
lP2JA1fXzQjcClVqVVtuvVEy8Xi0vQxKhDFYYo1fdRZ8FBGomEq0TTT1XtNQb317/IvLOfsMyi4l
b8ykjky+LGm2hVzsatTJpT0aebiRAbV4pZlBUcaZGkrR4fUFrYL0U4HhVBEed4Vbd8+ga1z/p2HR
jOtxHXuZNL0p/cr1g9ACljFYvMy4ei46EWhkqZAsRvufTi2iLPdqpHUw0nJYyfVvFD8VeWqHvK2Q
x4qvGbt78SSYoVFrZTRaTLQea8V3b2L1qLY70XjqvABlvruscAfSMPYgC5Basbj2ODnPp+FlkelD
G4o7CJVoVvkxlRxFdSRWOGjRf32PkO7SUYIAxcYi2iSQUjAHRBrGiDzctozl6psZBnWp8GpUUGU9
BsUn/MUIOzQNJnlr5qkI6oekP5ZddOJJ/VFJHYrA5fGx9sYNN6W0qvAUVkJgVVUSOXkieVbWItsF
le7UjAyPYxwZyx7wX+Oim4M8MLYqQYkPjfhxyyGLkRTy0S8hqXR7Rlg41AUDrC5REWkwK8QU15KX
O6VWmxCEYMAs7xVtipIi/Qr6ROrgUOUcdWsYjqY+tupo1qndEHBegGqtv/AqU8V88dYKBgBwPoAJ
AJyR13h+p/VeLMOWkthKtMHMm32KJG8fPPQgksvWBoqQObSLZKzWu0UjngFPP5/davzQ4JJ8ajUb
tHLF9d2qY7XALDrtGQJ1NiZBquBgx1T2IKvLRrdQPTvW1rnM4pxZdNlfTaaYQB2P3uuhaFFk9HkH
08iCO6V0QlRU8LgjyU7Ysg6iRSucQVGz5vViy2fZBFVe0JphqjVvpn7E8GgsFGrmUj8AR8D05uTC
vYHMf4hyzozV7LXoNlG9DKZSsMD/KPQNOhSDoW0HFRUCQufhfoisHLTNUn0yEieKwZMqMc6hBVoi
GVSk6GebJE7AtkttriJp4zTWAEkyMz4od8NZfaiP4tlzQXj7AvYcXDE2/h9cMW77jqVNPcOlz1mx
irNI+AqJjBsdhNGojI3Oor9rBHuILrexFrsl52CU5waRV9ziWjb1cBomJOx9yAGBvdBUz+k2XRU7
YzQh1Js8lq5vx9Av9kCscvsTlvbD/AvE6/2AlKYUqjLMZ+zdJtoNA2IkD3plq8Kv20CLaaw5ErXz
QNSYiZ0PJDHawSU3Q2NL/E5RUDoirSvVLUHjUrKCFz8VWnEuzlGpTajrrS+2HGa4NvPDiEvnPR+Z
vW8iFB88k0fvbkemjvbQ/uU5PivXKrGMidqc4hiHfAuWK6glBq73oJ6j59rWnBAUlcPKx4JeIlu3
ZavaKHelzb2hZXizAjsorLuw6jUOcTCGg091Lb1WLn/hdiHr1r7k2jV0cILaB+roMk25m6jDGEcp
mgG1/uiFvTUwj60lB6VBZWvqf1AEKC9dW1iVpSThBxwemWcqA4rY0pXH7ERYfHzMUah1rtAJjd5j
oKDRlQfJupYcoPUqB59Sg8x+wrmG4JT848ivOsNVBt5hWPe0T+iI0hyfWunE4wifasBPJNSA1v6K
RwGYkuTFWox4lGLH26AlK7mIrQKvTC7qNqg0+pv01vwjplN2dk7LyHSiPhIfIeSXjgORM6oU04yV
eFx8YM5h6DcCSTkpjWHVeJJXulvX+7F7UjkV7c0vdfTI52ul3JTj3e0pXroizFGptwJX9Cgrn7pk
5ZLbxqO265I/nJA81wP3eRuJZbHU0VO1fJ5lOsanDWdFeBzae+L9+U8Q9LMgapIm03wMRoxHSwxF
y5NGd0wy+zYMa6lovsZRNwKl6aZJk10OL3Jcdxp9U4mnVnE64TMSdrlg82q6uY3LmEH6ou8HfSvw
AWB95aVC3qwVLor4fBtj2bf+61fo27CiR3WRFlilsEPNalsi3MG96Hq3qxTxPdLvaz1c30Zc9pXf
iJSPGYy4SmQPiFV58HhctEEUwrppLWKguBF8jKBA/1GRlNV6jS7eyTCa4JgbHcIjhpw3H7dHsjh3
wpeaEOq8FHrueFQAdclEpSGWqj1w5sAfvGSwRU6yS/XkI1v33/ComUv9cYijqcU+Lu8q+eTFbjzs
I/019S69WjFucIvGNxsc5Yo1PoxifmJDGNoR9febKq7NIGbU5C16oxkI5Wpjv+2Q8gaI15UOur4t
PjTw/tZPKPRgmB1rsSh3q/pZJMY8oHJU+RsoWXHI+D7095K44wgjt7Q4d+LE86aBYuVHaF4j9VAk
Hq5LELRXhm4rgD2kZPGTL197ZyiUOWSyWHAoo0SN7SE4VetxjezVJj0UoOmITCRuoVFmS5vM4g6p
y6cmZEYdkbF+C0JAuBjOvoGyEtLInFzF2ALtx0nCvfsJNX2fLw+iAlKb0m4tZaVBmn54hhy9JW1H
BYx/MuMbFssP599AGRFio31a+5iHBnxWdtpZyl2/q1fgE3wvP4KL5MQFqK9Kwbm9G5cvxbOxUxaV
ZOKg1iVwQZmpc5Dx7ndkLX56n+BMQW6Jd0WzfEeW9ARSc0lz/oJF+HruJ4uf3VM8WY5jIwS+cn8w
UlzEvX2HeuoIyIOp3zU77048eqPpv98e+OKmnY2bOtgjtS4UdZJOjECXhigNpE04p2YlgRgoXw+h
2ei0GG0PqOHGwVS9R95OSaw4as2xZLyQp4/9ceP8HszX0T+DEZXaAyveNIl+aiWB9lvCS8YQApOX
/owBj8cVj7gtq2R20RnNUKd78AwVKoZV0A5AbYpPzpPtJF570Bsd9AcVccOwdm+v2CLR0myLfN37
Z3h+kRpcM8VPB6u0NA2vY+0Ff6BPVjsqNXQTX/l3YvF33D5bkUc5spILtx9Wt7+C4RW/+BhnH0FA
kwePBbspBeyVTnBz2YIU09+cW7OppTxSDuLrNpjspqwy01NLS4FcR8y6ErIWkPI5SZVNZQpA4aOP
WnDqxi6DDyV2hrg0I6YA+VLIcr58lKdRuL5KtcnLcm1tDhqamc+8ZodtYze1HSDwphSuRp7QAsrw
cawlo1yM2JQ8tCEwTNKsEHDok98opWYsGGsqKXeC0vQcMrjAMESzG1+6dJOOKx21fhCgdEeVEalh
7He6GE0ZqrBpp4VLdYdrnBDKTxm2YLQZxdYajF3PMayedUx//Xxm9oUOmw8rLF6yQfm2uIXEbbEn
O8NJzPBQu5FZS9bd4D4mq3bbmQpkm29vu8W78PeG+PINM3x0H3jIZWLEXEwcX9MQCmS4l8n8fvpQ
RTRA3g/iQZqYp204RZJFXK30/KkJNpqxI+VTkDiaxBgKC4i68Sg9V+bpxLlUDG4ZgA5pi9bNpLOb
vyqjASHDv0OivIjadmnQo1vY4vMPNJvjZpog15qzOniX10bXkCEELzEaz67PgSGSeCFRJ64hlLim
eoxipM3t1V/eXd8I1A4e+EAcdRXWNwqROYQlTpfc8jR53+acmfiKXXca40j9iv7/tIdvTGpH61O6
rpzY68KsfI5FDU+8JIPOp5Gka60uZBywfioq4FqNh9ewkVP0FqPNXk00DiTjISe9i81YfzQ9Gqoq
We/3fNcXbzIJkjt0V8ogswL9kIlKgHCdjjUqVwu0kpUN0f+grNB7agZ+eId2JeS2yh7UrrHEGdZA
UI8Qq76/9onmuSlRJNzaCiM+aK3fHrRh8DfohQMpJiGHmoTKJHYj93ZpSOFHqw9QmYoNZT1qtfw7
4MsI2htxitgQpziR1N/zhZau4lK5l3rOWMu5CD5HLjznRsgxFnQ5GAGD+T+boellBm/UUBqA2QXh
BYdi/34006jBMfdSQhqR24/5I3JnRssi0F4+C75xqSh7NgSCiCKyKQI5ghOFM71EteK/O76/Uaib
EaclGSiWsCNK0JwpjeW1buD9D2lXtlu3riy/SIBEiRL1qmENnh07HvIi2E5CzfP89bcU3LOtRfMs
YecgbzGwSiSbzWazu+rX+T0hn0Id7G0q5BIWBp3Tbccr20jyCSBd/MDnvTp8n+k+QdCH/ows2inN
e71UtP3NQbdCFWIGY1FyrkegBs1bVD1FWgw6vEulP+rJQ0K3UiDS5VqhCa4ltSIKzmugKcprpH8Y
6LaaLf9/nEjRu4xFzAMbIHF5H3S3xL4Z1cLpiosp9Bpk5vPCHfDmUm49gUsPAt1eOA1BBwKasdMF
LEM7TecWFFlWHezncXSzKLzpBn5TW9Ob1WR/c8Ct4ISVA0WjVXcEXDZcezUqZ1Iix9IdI7kaN2dU
VsmO9uN/RiYsm1kPNlMUjMyOydFUYidkh9J+VRCTa9ZlEqIn2PCx8c4vpCwqQgJrEUAFXbT6RxRu
FSNUIBBU8oXzbhozp27S3ZQn7lB04AXK9yGPD1PWoNFcfT4PK1tGtmhyo6AQpE5iCWMOPSNI3UE+
PmhwwFr3PY0TOOUGFz77WsUj6Xk42ZZYwwnhQxBaVFFHwCXq/ZA2fsO+x+2Wm5QduGsQwTStmtlz
0QOEF78gZxElXp+CYgHsCsUlCcyNiEhb/KF41qLVB4+7prYoCwhwUToP5WiDb8RMQicN3gbmoH7Z
0wNQET12OPMaqIuhadieWifQ3v9iQkGuvaCDJ0BMgKaKUcasQDO5RX7Cz7rR/NxuXdCl87nCEBat
yqheJwtnRhIStMrsB45WuhhR+yvpfhpbdFJSE2Ggl0RNg2GixPXUsTA9KTgdsNNzHUmcEBRD7yMt
Nu4gsqgPien/gIgneDKAfldZaASronkKc7rLUXH+NyvzCSEc1mY5K3mnYBxNGfkhslPV1Lpm//M8
inT/2irRoCgHUkTR+Gy9taMoxtr02lObuMSMYQJ4iwWJtNWnG6YuNYQVmOCEkZeZSZEAzO4fAvNO
Y+iCp+9oWvWodQzbv2jYgxe2UWUOyRAI5JwaQtDlpRVoi3AAKffcqp14pH6ebGyg5ZvF3btGWXb3
yu+CJpUWtMEGKuybAKUJprVPyF2cbsDI3PsaRng87oZxnoyF3YLP+SFtjX3To8xSZ7syIU4HDud8
vFW1LYY02V5aowo7104Cbg/dgkpe7e43aS+I/XjeALfmT/R+UHlpiAaIrh2RPrPxzlMy8jrm4HjS
vp3Hkg5naa812MJfoAonc26lWdsb4JMYYAmqxi4Gg77W4NU9DyMdEp46/rgf8BwKMGVbxJPWAYbi
6oZCLvuuK43fOi/2qL7dn8eS7F/wmJLFxhELQif61PzqODIqlBSjf40dbgkUl4b+Ro+2yOuWdRaM
/ARF2Lj5ZBTgQmjQ+lIfyrl16q0jQmLeAID8mQrCcAKFndNhTOYUTUkAAJo0XoY+xlkzQGP6ONfQ
ZQyUj7DJnIYFG488En8EjltiozAMhE6qSIxlB6Gp87pFe5kFD64Gzmga91YZOnF+1V6VdKvMSWIY
J3jL96x8xcRRFoL6CJSo9TuwDsRNcUiz49wkG+P6k4f9sl6rgQlnYB6aZtqEANLQfWEcKXFbc580
fmI/WcOOVDl6ew5jvKdz57QdQ0C6VREu2WrroYp0JwjS6FASfME0XacopiLskOSH87Yvq6Q6ARE8
fLb0Fs/L+iXK5Acjylxi24nG5qqxkZCwYtRWhU6oDQ8Fwq+NTf5fwNHjC0o1QlH8frqYKLyYp4F0
6C7AZZqi3VJhuzR6zo2HRimcwDpCS8qB/OT5MUs3Cgo2/4Mq+BalTMmgWj36arqdxr2cuAhUd2q1
54VTZnhO3uLUly/kJ6Bgs+iwyzNlxjDr5hp9LfboVuNGMCWdStRcgRjThK7tl9qrybCCkpcDzFWN
2pvRDkdPrSaI22s61NRsdLSCd79DMxRexqgxm+D9Kra4EWTj1BYJegpSTBPh0OlyZmY7Kckwo60A
oXbACVoXb8Li7fzqybz1GkSwGSVFedjcT0slLHfH5CUlexWCXZY71BvngqzBTltDCYbSqiBtC1KM
xxx91PeP5X1En8PyYWz3NvrDh9JPk+swfdfV/dwdhtRFAWkUeWSLyE3m89bfIdhPGzGVQQ8RPg9s
IaX+lKuTh5wDqurHja0hXUGoaixa0KiXFa8yCZ6NUFRPMGKdguh9NxHFLYvd+RWUleOiKuUTRQiJ
QrsMUyMFSkwzT2u8cXpn6kWvXobVPqCXvQUpJnIVJdea5Y7dK01+B/N7s1XOucya6ODXXyFY61Sq
6tB26BfWI99CLeFQuF1FnTa0QKeMvGW7kV2Qzi30fcE6ALUXtNec7g6TWUGqWMCbZ7v00obifcci
b7SlW9lDXRZrQGuWLlqzi8qtAJXGVZiUISaYQkiy8kePOngxcxNIQicOHnmgLj5Ay76LnfR3fZh2
0VX8/Ava6rfkJvK0PQ6z5xSq9+phi9xVPgf/fJhYEI28TtWNAz6sYg9JEDr6fEz0jTuLzEGgFxQK
yqq13MaEdZ31YUrTXEdveP1UqfARMcgyLujsa2SrN0Q2z2sowRdFE6QsZx3DaRtfxbtFAraA83tl
C0FwQVnVpkMyA6GAJkqjVU6y9ZokPTnWgxC8SzyOWWT0gIjiIwgxQsMfsrdQPcQQnVYuguZK22Jz
klkB9An+iD6bDFmb050AuflsirXFCoydyvwKzQZbEH9eMMXdTUBEsAgUICQWGyQDI8TNIYYVQMj1
otk1e9v2mo9o/zx53Q5KwF7gBqDgcDLLQW20v1UKL3PZa3jBMpQio+m0DDEC1agKP43I2DIuonnj
3JfiINaH7IPGdNj76VQyc0AxV4RhTuNtZHpG/G4Wt5Q8nLdC6YKtUASHrRJlWLhc4bDBimcqB5Oj
onyrnU5Wdo2QDNQRFtSHKETzTscykLSz+gI5Q5tlN4q6r9FnyZ4C/tTNjk6Ly8S+y4BvsB0aReyt
nSaDJ5CWYcjj4QoFZtpT+HQyeagVE+oYF7WewRuteyt8puMHyR+VyglnD9U9DJtCvyVbvFySbb6k
jxiq2pHL16iwIxoL90+oc6IaVFV+srLyeEO3CLJkGAtpOpTxcNfFhe10fF3SN+1km8i3lX3paBPd
QUDn/ryhSM5UQpaMHkIHZEJtYRzqoJlJ3UO4mYYMdKX+DO6Kmv3uIr+BSHXEdufhJNZ/Aie4LjME
fUG06EQrA+i3FHatKyNaeRDT0/FwHurP0SQ4FAhYIrg0dWglI/VxOn0hqN3rwEYh/nBRoAFjcEHY
4lDIfnndRbHvY3TaFP476v0c+q13wfIHeUHufWRecqW7qmOh6eL8F8nmevVB4lmq2KkxzAY+aO5Q
9f1rskIPLjsEy0vPr8t6+osLMSbAQDkA2kuhCyZsz55TdNDlwNMWCXCo9hoeRv3RvIQHO3Feh8wp
LCeZ3POj/KNR+XXeP2EF30PqHulJ0L24T5kPbgsOIto95JWc4GjcRVfzwd71l6kzOrZv/8DTZea8
2ce35gBqO93hu+b9BmRp7W5yA//8h8miWMyHBeoJXF116IafGgRvIxBnB/iw4LuyK6+4136AypJ5
wRX3NXAvLV1lbnb8C7alE1hyChvwVNHmhRGYNxCy1HuHPZ8fmKya9QRBWGhdHWhfWUAYP3pPP6Cd
8aa4iV+a75EbPFDkgB3+YLyUCCdRjuBdhH7i/P4fP0FY9KxMKE85lKIh2OqAoetduzK84vtddv3x
Wl7T/fAcuFhpxWMO9abLLfpqWbXSyRQIMaRNOMc7D6ZAOVyPt9lv5qIPxTyw48dLsUfTV5A7yg/j
gT3Ye+t+cn6eH77s4nkCv/i9VZJrrFFHZEQYPr29Za657981b0RpLb+H4GIJZWbdBVvjFpGN5JSH
3Bd6q1AVgtNI9HA2FKvKbE7ANR34TbmjJEJ2PHVH08MjjdpeK/wCJRVq7DIUSf6IQn/cegiQnsG6
ZeAdjUB3Ag+xpwOfSqs0LQjBuHOLy7XeOolqOHDK6NPZ6/qxsG9Z43CQtGf5zcxuyq37r+xAQUWt
gfFTHa1swp5WRihbGR3wB3rJYo/Hx9zmyAc/nV/gLRhhDw8mmrIbFesboNF2roordIR/KHX4TWu3
dCVkSqdEZwYzwZBjoQpfGFIIHm2NLrYE/nK39cJ9cM/89Dg+skdtrx/6y/Gbcp3/fqA/EXXscJTs
GuhAj27zvLWr5B5z9SnCsOu4ARuEgtlNoAfs9bgD42oa7zK3QhulO6Kb0+n36m6+sI7n51t2x1li
Hg2FZCAJQvLi1K7GCR1EmhFjElpIllnjXiG220JQdRgz9HVE0y0SrG/oX/VJs8VtI4u7kBo3YFe4
iX95ygATkl5VE7YV4ej0+dUH384PTrZtTYgjgnnKVHGZEmOuidrg2MCsknCaRoeXhcV3o8ZTqJdl
vPLPoy2/Jh7HazQh5Ip51UzVCLS0bY85Wm3bRvcn1rtJBE6K8PU8mnTuMDRUBapgEBFfmxoLMl7d
ULRwORFK2JqrUU03blCyRD80okEZiwqoPxnUU9vgcTFBLbRs3aKYHChQOTNkT+2a+UlQXPZ5fhEM
kKgwooNVG87cdG6hQe+21l1C6cX54RKZY0ANJKj34YJAOCgcvaTPuN53dQsuEeaXY+sadnCZTel+
DMaDlpJdnqc7a3jQCtPNVH2fdtMRROFOxaAKQOMrSPa5IfQgOzA0dcGPOH9L8KhFuxKsuOn1FLEB
pA4pHlitjTBNusPAXoH4WKcGThBhhyUGCRWu4su16sUarjTbIe1rCSnM8I6WzphfmuqmwPbiL0Rb
XGMus7k6Js2A1qraAJM3iRPhdTrXFZcPfqYrO7W4He1rLU0du0NFza77i/QhWYML2y5MAzLGE8C7
QfneNvGFyR4brfVjtEWOQeUY0/t545BGBWtEcevljDZjuwwXql4MuaAwf02QuDQNz+SmM1SeDg0T
0Hvq4M9qWidV95BwydNfw3Rp2b82vmYxxXOTL9yH8H6ScnXE10AJ1LPHqz+VpdQjoz8HiW8Fd1X+
oioZyJqeq/SXwh428CUlYsRCks+EQzfwaCtsFZpodRWSDvNPHmtEQ0b4hFs6IUcKpWxrZyeoj9l6
w5VdudaYQlhqRJpWjkbfuk36EPY7Fl1MCiRd9B10I52Cb3gmiau1mYWrNB7oNLyuCVuKWmqYWyrK
0bImdVrFfqhqBm1P6KJGP/py68FzWS9hPU/QhM1UB1pt8mgpucs5jOY6A9l6YHmF+S0ZGidprg19
41SWIyLHDSGzpQpVGB9KtYw8aRBbWlEKNS+k5IznGC33XaY/DN1vtA6CqG2rfkHm7m1c2XCNR10L
yvwEu4mNuG9NipogyFI29IaAeJ2Q3DFqXx2OJPWVOXUNBXWbb7QrIAFxrPTDedOVHGonXyBYUTgN
usJtzLRuFS95U5ZHuyX1xlEiNZ7VMIXJNaJB4cVSwhX1/Mh55Jr0vjYjFy9Ju9b4i6JeDAnPfmgz
xsFliM4gbq1snLGUdqT6FpldFj1rUfTYFmw3xbBardwwnuX7v5jrJyIViPYQtmlx3y3VY6gtLEl6
CBruJpt6IPK1Qv0O+ptxNfrjk1dHjGIabChiFBYquJI5pTL/ULe00iROBXP3CSG49YDo5UCWOjg1
zg9IjIJreLeUHeTcG8HNRpSX8+YntQybQOHHBs0UXOfpqamPEQrIFqU5JXd6Rd81wW0d7Vnq6vnk
nYeSb7YVlmDqfW5DBGoAljUX6t3Ultd2ZN53s70ve1Rq6kR5IEYEPi1klJ2xSac7SKTrfkXDiy7N
4tuWZdn3jW9axvfFclbfJOwMuy+H3o7wTUEWP0EF9EemljdpmnwEw1OGB8AEVMyDEuxpEjuzAWq3
gH8QE3LU579DEurZbPUZgr8tCtrFbClZhcBbb9MLDcJywfhkbWmny3EoSnOgzGMxsS1pbvIC71TA
ibjL1L3Fk2OBvqvN6nBZeIIBfQIJa23Qfoz0DvPasw817Pbm1CIlGljfeZgf9PTVtCHVCDYVfWq9
rHluSH/XUfsZmlOOlic38YQWU3uLPEK6uVYfJSx2gQf8UQ3xUSp1iHVlIE5s2D6z0HeATpVx2lhU
qVdawQmLqihKp9QEk91NyH233th7Bepp/sZysJqLNhgkQIXIc1Ah/znGKPerShcqSDtwhjsUxVeJ
tnGGyCfvE0jwTEVsBv0UQzsvyX8adL6zonsQwNLc66YPPRg2PLrcUD/RhDOkHsImQqkpNoSu4+bq
qHazV7T6xlY3vNLyQ18dwD9A4tFRZKDgoxlKaMPotUHWPFW9rM3Aef1chZ7FkkuQ0p1fMVlzPo5G
xKsMoQcEx4QlSwJULv4pRJ6z8TBC6EtDOUMOTubUKG4SEEUqZrlj9GfX/ab5L4L2WdwEIe5qe2aX
bXyMzEbX3yKs6kxJleQZzptmiHOnRv2AN1R66BlRmBzOj1u2pGsoYUlLWqQsNgCVDPyY9hro3roj
RN1BELZF3r8xKrGjderKkYxoLXKpplwXFTL+OjmY1sb7lvRAW41IbGOF1aSFFQAmUNJ9FxnPSoGK
b9r6Cgf1V0vcREMl22DuF7GiqY99K8K7oWE40bClYSfbnfDq0OoDwwZSpUJij6lDp1QUZtzwwU0h
7Gi2ltvY9Gpo3yNtfBggO7nheRYzFXcOiBVRWcGQSfsirDIgSqnDRWpVn/Tvdg0JgaaIU4DmlVfp
ZPI43xLykq/rJyQ5jVaCMkBv1SK/a7HKcrkyM7+OBmih9nTrgWuZsC+j00y8b1nYqKp4UmbaoESW
jgkFN9R1xH/a4PwlardXoTEVJ78tGiMKhCQi6Y6F2m94v+V0/AKOtK9pouh5ST6fjpNpsa4PFcDL
Kd5FMf2W9PNGgl86lSsIYeOTeIzVYoaD7cxkh7L+g5qmXhFudcvLUkHgE/0cirDr9RyrlC6OPE6v
9PD7EIYoCr5viJdUF2YIVgX1RUFX3F+4Gh05ewINtuUacjp/eWVndtPgUDQ73HWyYJfH3d6CzpzC
wo0CI6lXW0EJJtlRE22yBqBCZvojYoh4GvDqbN9Csvvu/KikexxvMjrOeZSoiy2aCXRj8e6KqVRS
F9EqetZzcB8gpqqzd8r4X83hJ5oQvdQ8aYx0CSwC7dpkeMKMj3YYOclWmlPqRlajEmwdkoiqlU4Y
1cSz/RiCP6X8bavNxRg+95DEPT+F8tX6HJRg9UVYVCRdurOUFgyt9nVivbfBcNtsmb0sqrBXgxKs
nuRRmxDI1Lj9FNlexYMEj9HtfWsNL5wMN900RC5H/8llasbG1spJwVHbgacz21i6QU+tv0cpkqpl
AKegclBKbxw/lOZoZ5FTNA9p+XuTKVY6q5+AovJ9yXU03FUALLT9UL11rWcnz5m61asoo6O27RWO
sK3xClsFagNSttbDFuB+dAi8DqW4juHQ/ZtyPXnN7exnHn9Qrkz/vOVI/eUKW9jnvd3Hk1Us2FB8
p2m8s4h9zPStQ1UeHK5whAv5TCFImXfASd4M37wgvsF8+q30p13+rQK1KA67PchNN6Jg2WvcydQK
9zU+4DLHygX2qfDT0FMOgW9cD0/Gr2yfH6YUelFu/RtSXHTDqUnn9Y9SpoEy4C+FVmg2i4ogADAj
17aGhszKm6x6a3jL6nw5UFcowuoppI10bbGcuN7T5pZCuSdDkfjceNAtKHnh82lf4W6GA8nuH89b
jnR3rLCFFc0zq49KBdi8NS6nFCBqdQUClH0dmYfzUFJfuoISVhGUEuAn54DKlWGvgDOGTDHE01Cw
YKaoOKTfz8Ntrd3y91U+bCyDsktzwGn2a6ndF0vd9JYz25q95e8rDJoiaYQkKWavjnA03GftgVsX
7C/aa1Cghoc/VUc9F568TmGaVm9Dlqg4hfLLVPHq8iPcJGWTPFKg0YTiPQwFjfgnYFRtX2aMIKqj
7bPGuothKGtvmF9npblGI7rfz+VLrj0mefFwfp2kgcMKWDj1oibHby6BQ4QEn125xQxH0gbOgLoo
M4bQsEn/4rViPVThCMooiyaTLaGKisbXkVg7cDKOQX+vVUutmLrBd7fY9Zft/TlA8QAKczUM+yVW
iVu0KHT8rZ/QiHV+ErcwhMMnh5KBDTpjEJ5i1XAzCBx1UrdSRlJrXw1E8FNT2lKjawDSdSXIrFTq
BoT5s6Uh/Cq2giFZgQ0Mcum6RhUfil2F/Vs1lTaRCdNWxYdi3kfFXRy8osbb4I+tjgTk9EzosYvv
yvDYbD3mywhHTsCFjT0MbZFHSyuskfoJvTTINTefKWgVRifFg1p1pVGH9RunjTQ0Ah+1ZhCVILIU
RjxXpdUUEUBzJXseQ3Q3xJE3EOKX1HCaxoRIYuyqmbI7bzvywa5whcGOTchGc4k7Z5T4TBGeaU3u
BGzyx+IJ3ByuNj3lEAkr2BNNtjJcm+CC3+maVLfACYTQJelRu3Bd5DcW/YCelBdZF521rwKP14dg
Kz0iteXVmAWvo/CZ26Cmhg8gfhOz+6ozHRpUO816Oj+70mNoBSQ4G5WqQ92GAAqt8DjhMsmUfLeQ
u5yH2RjPn5vu6iSKWxqPJV1gRjtwqmF8DvXZUfC6r3Xdxj1la83+/H0FFiYG3vUrgMXkt1b6o+4G
/BjgOb9aiJuGndrtxgbsx1vKI/JAEB3dFH3DJohaBTdXZBnIoDhi+bYeHA7GpGTk6CRQ9kzPHL0u
DiSd8P/10VBj38BEK7P1kKIBLrWfJv1XmXXH89P+X6bi84sEn1jWaJecanR/9+U92CeG/rZP0e8X
XlBQ7Vv6XsFbidn6Nt8IpmRF3pDy+AQWArcGGjI0Z5iKuXqtub5vTeKMo3lrTgY6cCy/VLijxfdt
Nl30bMSLnXqkYXbU1Qc9DS9sGjxW5vvAXvOGuGpHYCbhRW/hIWkg4b4ttF9NWvucJ05VaKrTN3j7
WBhDhmpLuEsaFq4GIoSFxLQTOlEMJO3v+vbI448KZUKG6vFx2lgtuYP9nDPBwdZB2dvBcvesCLQ4
H5pg3KvlvdbeGrhTKBaeXR7Pm4d8838CCp6V12pqGgOsozQC0A/Zh0bV0KI5+udhNq1QdKI5OmT7
ftkX2S3UOyoGMpvM4SqKv45J4mZd54EUetA2XwsWKzuNbSj0iSlIudDGhtyuMKOljWo+oiIALqOr
Joj2gXFhwuJxfeni9wRprTF2+/xqzLy66x08W24M/OsEA19bWhVRLqla4gOTYvZ6g0dpBOAVaHMa
5Ld2iXppRMQLKuZldHKt4q5WIbmYu3PzjYLpOw1v1enfMyqefodwnBC0+Xdhhe8I27ncIbkygH8E
bLRGXt8GRRw5YKSaducHLx07xLaRq1MpggbBAwwzSXhCdYRj9k1qHHj1mGxRVi+f/WV5UQbLqIEb
tirKovVzg2fQCY04gVnijQDyDhQSJsxAU05IPDu4atDXsnGSyYaF8lN9URFH+l6sJVKIBYMyMKxx
ujFBCZtNOz7+Oj91X8NlnCArDGFfjqbNUTdv4EIVukyB2WzWX22NQtiR0VSlwbgsTha6PXL0002V
vpwfxPKR4uKsByHYXIfMgK0ogLDyW8XqQCblm/yqbf51Dvl0roQAZsB6aMs2c8fqWh9/FmhoyO6Z
vvGkIV8RFBkgywJqAFNAySZz4FOKFenI4LR8l7QbSy6frX8ARIqKIJrYpCYAKKeHul7e1cPggfTB
hvV+PWIwW5BrB0EaA7uXWLPFLcgK2ctsBT0HYSXK3eF45zKgP824y585VZKfEEtsH+cghph7kybB
xi1COtA/3U+aqqPrSpjJPDYGtTAwUMJDtIkfM9VprMTJtohKpRZOAQBxLKQMLCEWG60qmxrQa6KB
7gfr0dwTgNDHvD9v41+DA0znCkQIr8zQUqp2ATHSPYvu5uEh7Z9w6Dhd12ysnNQCV1CCOy14oKWz
ASgWXJlo28y7zD0/GKltrBCWL1iFzajCNUulB8JgvGTRYYQK4XSjld8b82DEL8Ww8Ygmc94aOorh
v7GjvjAktGNTQ6jPRmBVPOY6GEvQ8l2HP8Pyw7B+RPnx/OCk07dCEweHhsMB4T9etaZDlb4r5UbS
Rjp56OZbWFQBI+anEj3hA+8VmFv/3PIrXb1JSoTW9qtlvMRgSR8+zo9Hat6LTDMybqDLEy/jea9O
GZt568a9ASFFzWnKGOXaW4HDFoxwEtVWZmdDCZiUHg0bnYA6nMLWkUqki7MajHAazbFJ2LQMpt4V
N2CuOPIflDsNRdOfnz5RN3fNm8v5p/5gecMLQztg7NZXYIw9P6WSkgTsZttgCwsoQkaxD1Gv9BnV
cxF6BVKPXIxe9MN8RYv7IXCyqwQCjr79qJQboPKhf2IKHoQpvRFWNhpvEaGa/SP599Ucp2MS3Ebd
KrEWB/j9UL+qy4Npf7e36OTlNvI5BGFrZZE9KAYDhMluFHrkLHE2eRSlp4bNcJib+pIDFk6NnkUz
xGOAkVULKc4bMk4Lb0vz7/ugKRrm4JZA/2Uu5+SpD1STbsTBt3Tu9SZc+pz0D2nAQvSAsI68j0lY
/PuG9VNEwQDmSucKz9BQlQ/PfXmh2t/PW7Vs5tYjEgxgTrQy6wl+X2sOZf970KHjPu37bCvFKzsK
Ca45wAIvy5fqyEnTYnRVwQGqo6cNoUPJoVePbGgQ+B3OD0lmcGsoweCUMIfgUwV3UepI48yJp4fP
FYu8/w1l+YrVcaj0ZsvjFihg1Mm03sWzrAkurb8BAbeKuZD4oF7mFGTuiG229jIUCL1ASsMAOVq4
1egsNQG06v0HRIjEa45iHB4CJELH0qxHnomG1CTRIDf+eH44UiQL7Vbo81JN8J2eDoeUyOrFGraP
ZSy6mLfxeAhUv98SrpIUxiB0Rfy6EP1C+PRPcn61NmMyRSRCXtbtLcOtqPUUQ5LW0OfaQYe7A8U2
d8rQ2xzwndlsVX0v1iXea9bYgvWxqdWLAU/pLslnt6P13WxrG7cNWTAB5geGIxG5REskOOLhHOaw
l6Wsg+O87fLeMxrw1MadjcqpAvykbR0kHmE1GN6GbuNBSLa9cATCYED6YsDhni5ib5HAmiOEShYE
chgH5XbJrgLW/sVFQMdNaunPAweCSI3bpYptIORERBb4BN1lvC+8FqxcdrU7b5TS8XwCifS41VQM
YWkCSFcbCP5qddA+5Fk5qLjMQQVzY0fLbXMFJxwhSEUWU1YgjDaj0YHSqJPG6oGNiHBTC2IuUe62
Nqpjx9uunLcuCbKYGgkXtI8g4QLybWHp9FwLtDFiuN4h32TY38oyBLdjdRUmxDO0ny1oes7Prczr
o/YAHUAqrnOq2Dtm2d1otPni9elQO2obcogLRvmBVKCd7fFKVL38b4Di7mNmorc1AO20QFL4NzdV
Jy4QJFq9Q43x+TyabK+jAxNKrNBdA52MEHagOK8a9A6XVWMEXyoz8W6wpR8unUHwgKAmzULsKe51
a1ZjPVusUyOjl5v+RBOnRls+KPbbh/Oj+RMlia4LPcB4ukOcDl5BwTRV3BHStGkRDB7tQ/tCrnWw
3znjy3CTuOAQIx/sOOzmG9P5nl+bt9PddPuK2tuDfbBAAYK2Xv/898hmd/05QuhTDbM6hyU+Z1nE
MSjwKPx0HkFCP0FRfvo5YmFDREWmE6gpt66+ozfBNSgn7lrPOlg32UX3qnj9RXltOlDKwSizq9xv
t0IV2YG4xhfMtSVNhYIy4Bvg5EzTKxbdBIXiFXiqOD9SCXH7MlIGzRc8Ry/re+q14xSlnM2Ajkps
0xcFJ2Ay5Z45ginLDPZphjt810LGD11laCJFTYinFt1W6ajU91koygdrLpj58OBy+hFpoM2V0eAG
FSfdRUCjY2YyJ667XUfAhJByp5/u4hBUheHP88OX+fg1sBDi4DG+wn0OwCPPnS465OhgbcfjeRDZ
YlpwrpqJ9C+eFYQpVku7TkwTobRi7ecA7CV7Zr7TecPDSSoLljMfVBPI0EECWqTuSLrBMDow4rga
vzMhRIuuejdK0kOvNcc+aQ8RnR7M8hVtu+7Mc7SJaxckDzc6VqRjtRGVoloWHF5iwlNRCFFQfAz+
jjZ1UZ0bF9zJah/Sg+fnVHZiWZ84Yt5zzNWGocIGFpPH3/Qo9iut/DEHqtcT7pTVzynaKteTBVcM
m0A10EaCAmfBpxtzhv6JESwFQaRDMUWfs0NdIDkYj8GdrhfX49CHLimUwCUa2RJoknl7FMQvohhL
4lA8oCGH0cT1BBoGnb7Hw12f/ZoHd2x247/vI11aC3RIaFmoAtbFNCvaFhSeEDgekz2XzTGOX5vo
IylfO/VjizZD8rwHLANcNxTFwbiiCE42HvJuwvGPGUVKuet3E960hp0W3mp0x7QdI1BOIs9kK18p
zdescQXnOiZQYlLBxeaqxu7n6N4rh6besR/flCdW+1Hj108bXka6ehT8Fku/J/4J7s2cU7zGLJ3y
LEVjLr0yVEfX3tT4e7jFuijbfmyFJPizlA4FixYk3H8cCNmV6tuQuMYW57jU16xxhM3AR0sf2YKT
t6iU1Q69kzr5hX7fIv3mVXdV4NLH8xt+Y2R/jpDV1S0Y4v+fw2jpxUfHbPFcJBCayr6dx5F0UcIq
kYqAmg845oiYzZsbqwAz84ijd2+62kF73BUupMLYrfaDP8xuvK/uQOYxOPPreWDZUbTGFaKadhGd
L9gAq2zeeX8EhRy3d+chyPIbYiC3xhB2XK+mepEowOh3KXHIEzTEvfHIjo0XPBSP2uDlrg6qPOrx
t9S9RP+B+zfpnvUXCHsvjS1FV1LM7kzIXTKrOxBeuSYKOmZ211f1cWPAW5MqHL0TtdrJHDFg68Hc
F772oUCuGrKj/AZtFdPgaV7qRXvkmzpnnhzjhe/nCzTPfoRPbLeVGPovs78E7KDYRKe+MPttZHFz
DuHE1T3dFftgf8xcU3OsnXZTuQ1I3XzDa670X9oRvc75Pt6b382/uKODiOqfTxCmf5wDCE9SHJtd
fIHqV2Ie2RZpt3SjQkcJbl01IMMoOLusMbRKLZZRlj+7+rdt9JDLeTD73+eXVupTVzCCp0vGqkRN
N2BQ3N3076COCIrrgoxQP98MT+VYYAW10b8NViDBipI5GecwABaH3EDa4aXTRKHNW8upaw4oGjAH
F4kK3CuTX60ZedbUX9u08ebauFZitlPSu5EnG/5QGjPDkv75qGUdVg7RaLIg6NUKhwpEnTvoIiiZ
a0/HCWLb5stc/R9pX7YcuY5k+Stl953V3Je2rjYbLrErQvv2QlMqJRIECXAFSH59H96pqQpRYeLM
HcunNGXKic3hcD9+zsZVj8ZSnm7aHt/8B6igDGA5MRlz8KpaewM3dNychave0MK+w3n+C4EdWnT/
ZWI2LCOlSj9UCAp0ZkR1FkhtrVJ01CTbQdmlbMkfXXQQZ+Zmu7XpvFZJJwYjAxkXKdDPnSMRCHG1
v7Bbz8zMdqu0S63vYkycTbVN0qx4pobIjgRKH5ZLjYwXh4QkDrwMIk3vTz7Ps42RIA7NRImNoTWg
Qq1s32yjvyIQB5UDZOZBCmbqiItnE2ezOm8RlaL2pn2mRtggE2eYKxIHCnhziyxIbbC6bH6exUvb
z9Omcg768bRvOEln7O3KtbBYZQEOxto45rJecJCXvNe5idktrFQg160IhqUQpEzTU575DNRORvnw
81AuuZRzO7O7gFTg64LCHAIogBjc5sSaaOyZn/KoXVLqXDI18/mVzjXamDBFdRaCFbisdbTxBnV7
yMn7z6O6WJE9H9bMU9aM2mAExvNB2XSD3+q+e9VuzcgL9FO5hzximPs00KJxvXNP6e1DFjwk4dJD
bTpLcyd1/g0zD1LUnezUdtqZHYsKFsmRr2Tn+Za2VxIAIn//POZLx+3c3OwgVCDdGLgLc2Bbv1cm
5h0wh4IZQi65qotbE8SgyAtpOATzJIkmq9FQOsTcZrUajUNpXrnJ27i0Wy7O3pmVmafyPJIXeod8
ECnW0hUbRYFAbrzvmyIq3etkkXN8eil8W60ze7OXBKvQHhALjArcf+6ng2zBsxGqN8YTlEgT4ZdJ
oDwOobrRj9WqXcVXyd1fWD6kvZwJVgSOodmOFQZUzdMB41VQtaCgaSJmYC/J+V10XGdGZlsyGexU
+XNSY05CVX8i4Cn+eRgX83gQuLEddJ9O0LWZQxkp9En6eHqRKaeKX7ME8GngVN+J+bsWJxvseOVV
oqypev+z4Yvb/8zuzLvEujbSdDrxzZhASgQFXAcR0dKr7OIuObMyWyWlFoUYkZANKnY0+Yc5HPSu
8KGHlJQM1Gh5xO3Xn8d18bSdWZwtWc/LymPltC+anZe9EHGVNC/W0l19wQpYQ4FLANQVjPfzOohQ
S3VsdVgpYyXIHGOVS+5T9yQ0svAUutDkChNnpmYLlVCILjkMT6Ee7OF3mvDHDbka18qVeV3XfrFN
gmHvvWgL1boL7mQSXEGfH2r7EzfZ1yi1bJTOSCSSkmCeclFGgkL22KW+qU2KvBEUen9etQu78Yu5
2SBbQ+aOpDBX6odCudWyjabc/mxCWxrSbC8C7Sbdasqz1tatRKdNHRbiqstDMJUiNxhp4rM1V7W7
V92bWuwtdt2QU5OEHRxbujC7l56UGC/ayVAORXPjPLWsNaqljBKF8zJMjsYJ8lJ3/M0MbslBHNpN
etutCghkb+iBoTqzSx+aJWWtC8HFlw+YHRMWQ8zLoviAPl7F/apMw9R7Ed6xTJcqFYtjnV20daWS
nFgwZSQhmufAJ5X45u909UEP79kqe+JaSLbJNaTbD51P7sv121JydGmws7vRdTngoR5WvitCaYZm
0vh1EZHk1cgef95kS5Zmt2Lu8KFlNsZqDoGI91W+G/LbZriLydLFMZ2I2f17voDzNk4ACQwzq2Gp
1iFy/9rShYD6UpZXg5qziaeC5SJ2nw2lMUs9NieVBAikWPEJ3Qx9vqqM1cj2Qx9icMCYBKNpLVyI
5oVjCg51HAow+WqA886KlmnSNGWOKjMYp42whn+DPDdKL1kLYlwZ5W7sZzRIPHtTlPtEXCnpHqxQ
g7W3jaO0nm15Qxjx9QEM1cmaxmHGRYS6u1T3dFxJHjojXj6GP5jbzI33XQzmYrePBMCHqGsHTf8o
wOvStm96N1XRAgfqQSXdD/XJadVVn6IODegClISXPOCFnaODO10Dsx1CAX1+oyAhw7kyWogD4AET
qO+AcIMGHsp31lKH/6UZPjc1c7ZcQss11ydT5ADpmyYNDJn5BJoASWiXC579ojF0j9oaekh1tIh9
vUiSUYKP0ICxXHg+yCdXKohfW+1ZkQfeHbOyXf18Ai/czJOhf9mbObauGRjBGxSvJuVRdcDsq98n
jb0au+hnO0vjmnk1aGkaZWNP47KAFwUpoKu/c2ttjOm6dNytu0ghdcGgoaHtHhRLeLZ8Y59U9NSN
QcfdBRoIV5NyS8bXAdICrDoRLVpSIb8wi0CnuS6KVhaYOufXf8GcavQSD6T2VhwM5cMQj8gMrCRb
2B0X7v0vdmZbsdSM1GxUpwuYd+rpVa7dkyXJgAuO8ouJ2QY0RsMjRoV5a2Mz0A0Z2H+h9cBADAj6
KWROUSyebQV9NOyEpZgsM+2eWjaGokxvWbYQM1wcx5mVaX+cpYeE5io2UWGFwr8ZLURjltqrLi7G
mYWZx8+U1NPLERaq4qOsIgO8khrSpD+fmwUjc/Ed0+JGggPSBT2AL621la4Jz7uAzl+Yq7kilVtU
wjE5RqJ21ikVeggNgPDncVyqN52vuqF/XY+6RssxKnodWDDGK2IfrIEGEoSS7WCEJWGHCWrGUonH
uOqjZwSFbhagiz5MBUgnpbqO5V1Ll+oE0xLNooIvHzUL25nIWOspmN2ie3D5XTUck2SfN3tUpTQa
ie7m50m46Cb+vWP+lFM825NZrAqW6dOeJHItCMSNyBNkRWO60PS1tJ6zM9wJz21KbzrDNLvu6mpf
sPufR7JkYXZt8Crx3F6FBTTDxGytt9rCvr+U9/+yNDMvYZN8hFYZ5iq31Hs3yzLfHaXrd95w3Qsl
8qi76gn32+bWQ5vzz6NbND5zHmkyapYrYxwI9b6IayCBg6o7FeM1lNn6zAuksmeKvmD14mZE1gtX
P2oO36oOTe3aiamkIijgsWIWERPt3AA992gOfLNv1b/QU2dAtxPE7wCY6t/UEd3ebEro9wp0oIrP
oub3PXJhncZCFWDMhQnVLxy0c1uzCZWtqxcVJSLQDg26iROfHso35yq+e9Bv63e+0Dt1gWkAEK+z
oc1csxuDXk5jMCfe1SN5dO7ocfioPL/cO0NgRKG1fbRukiUXp/48SGv6+dnxLh09hz4KrOJ1GslP
UfjWlblNcz8FxcqCsUuu5GyE30g5tZKrrIctFDpDllXBCEhbduua659X7tL9c25nWtizMaVWltM2
g53C8LZ2bu5T0MvJYSlBtGRm5og7La2Nop3MWGrgyl2G7NpS1v4SmuN8V1iTUzsbC1pInaGbjCgb
FCPW9XN2zw5ayPb82bzLbJ8suOGLd9755M38MDqpVEGnRWrYY/IGud/XNmx8JSJAVLaWr3yUe/1e
AJV/kz/+/y3bzD/Db+Y1qWHZMN6l+6gbjV+pDz/bWBzezEWLgWqKOu0N+8oAuulV89s92U20zRJD
4s/jrr+mIVRZ9LW79NxecCjWzKHg1rbTvoJt1MWrwtdOJgrxvj2pY0QvKmAFzkKMdAFONeHSIMGH
hkIIoM472+MBnVxlqwHsXBK87U9FvqMZtMNCvWhCkt0N1RWLN123roZQqY4ZXTiJFzIM0weAdhFd
ByhMz3EVYw/Sm5wBbe0BS05FHhYltLOBsYLkcgzF1O2Q2tBEiYolxknNmWbza5z01fTs5HA3AdzK
QV80tfeJg5pkAZrcDZVbaGcr3qngh7p65sa6dh49yxfon1F4ZKgfmvZm441i+WpPbwAP9b1EjQzw
Y8ort4o3o6CBU94jSwLxgYLXoQcAZVMKv61fwb8QtO0pGSGZUW4MPUWBcivMZgUJlqE5NCNFoebV
HZVIaU2wDaw0fZONUVlsrWrHFRZVcsuUdZxtbTb6bbEdXTDFr2txR/ur2ABPH/OTLAkL9jsh+wQM
ljaiioKH3nidZyemow1oBfX3stz07JRBX3FYqS3iVfYI0js13mTOxvUeeXkDejdIGuzz4Qb0NY5G
Q7feONWd264KavilOFj2LktubH5QxEPqPHko+I8HWu85RO8qunX4bUHXrHmL5T3qJsy7c8SG274z
rKFZzXB+VAEyNfLemCCoOMlxhR6UiICSpHhWmxfuENBcx5BYiKh9lULCTntg2Z3C34wBgjkxuCwg
QWYnmK4BNTVz1yihR951bgVm8qIOR8gfKCUJOhRSdJFtCneF7Rdk/CGuNuC3HdvPtgoy76DGJ6Sx
RPPg0l8SDD7g0RLVNCF7aF4zrw+oWCVm1KjNVkFTRQveQ0s/5Yb0Ve6uXfoMtNCqIBH4c5fu+++h
09SSOkm7mCrKQvN238JK4tpKuwmME2hbZ1uv2rCLiJ8fGr9VffXauAKVbYQddqcmaJBdcIQXzNvI
RZmep0FWF0roXy+WKrd4V08wweyA1thABjRgp1r1Y//pzoZgJ9u9o3D01ETVwsAvSGii6nBmeXYw
bT7YTo1L7U94EBqFdpU/PkG6tEDoGtw6kXNVRs1h2KRbJyzDbA3ZWlDzhEs3wQX/8OUzZhddKhre
JhKfoQdgGoPpOLTXcMZyxZ8fwP3ue6FzoP6z9/vnmf8eBX0d/uyagzgRaCEc1MtAJJUWryXYwMrS
74yl8U3fP/N/X8Y3u+lUWoA5yUL9qvCLoxkY+3RFMc4qFOs2ivfNpguWUkoXCllfxza74YrU0L3W
xZwWj1Dg2rJVBYnjCPnH8K29OuZrK1iiHFga5Sxqzg3w7PyJ33W8nWGt4/5oKJufF+zSLXo2k546
i5HToUSLUj0dFTv5pVqbUWXbEtyvjXxDxSn08v6tlbrv0BS0xi7aa9CSJom4mfoxf/6UCxp45xP8
jcnb83K99KaSPILBGw8iMSu2zUJ6jMNfdN2H4y1uNR9lFr9Zub4I5Apo/3BnZf7dzx/ybRN7BtDh
AOMa6CYA+H12eKSSDrmqxwijhnqlu1VQwbk2zpU+3P5s6Nv6whAaQwGtsEFphwa4r27Ky8e8tCHY
hMQb6MptBpmhyNBXPxv5vsIzK7MzqQtjzPsGVkCqCm7vEfGZzzMw/QJ7uzUCBn1ZFK+KBU+4NLbZ
CWWlLJykyiT6P2/a7L60VnKJ03L6FV+cwGxgswOJjKXSqB0GpmSqus1pVTzpimFnIFoc+JXTZfmn
0mX9Qh7z0u5A65KDdnvQbbvzhx7NAJMRYy5RDlyrDZrA9EdZ73XjeWHZluxMAffZ42g0dVAJD5hA
D3FdqPUre53s9BdQAiYH947dlnvrim6toFlCQn5/lk3zqkMjDVUca6I8+Wo5cUZPeoRCW2KLU7d1
VP+p9kVkrNGXEU39SsHCUKfr+NtCnhmcLWSXVB2pOxi0r9oDQWZ47QXWjfMqV/063bnHxXTEt8TA
bIQzx6pYA5NOCoOVtepDHghf1yBXH5grBlGNBb/2vXD/1dqfya2zlexYzgXIktA4E2ondy3eee43
Q6QH0/tsXNunBoFRGrRv2E3DZuneungQ8RYA5SuAk9+6wAaNc6aPhQSwCpBWsZFTFsuylwZ5cbsa
UAE1p9ZQc15EsFvXKT1MK4Kt7hPSGYEdKYdqV/6Kr52oRjrkWFwnq3ZJY/fyZoUiEkoXU6g3l3/o
3LFLbBd2UVh6N28ArF/FYf5Lvx8DK6hO3a+FvTodu2979cze9POzxbQUPW/TlMvA0YFkaSG26RsB
WaM/MZSq3+H1tzCz3/EH0/Y5szgLZp0uzu1CwQjd12TwK+SpV2DiFH62skNt8JvTEDprZYsGkc1n
Hziv5U45ZAsd/lPY+m3U4MrWQDiDmZ5jAOu8bFxuTM4oP5jap9t9/Dytlwd5ZmDmAoAskyAjhS9v
exsob+5XZhZkqnvLOsBTu9ID3gWl/Bp9b4OJFHQKyTQUuWW6ScosAPmAr9ux743VSZZyS13D12R9
51oCqT6FLD0wvof505qcfe7MgQjq0krVp9vN3tqv8g16Z/YqvSs3t6XfbNz3YjXKMNsZuz7Q7LAP
hvDu/xkB8/UTvFngZihmX+cWZqwYt5X6qnQ3Lgk894mhw+bnxbm4+EiwQFQS5/qbFnMmrIpkDfzX
iFoXG8tj36vrn018TxBPowFzBGje0IhrubNN3jMHz9PJI4PL20I7+bE7rqw9aGiHl9ZP7q1dCwr9
gKzq1c+GL7qtM7uz91oW19SAfgc2NtG3ZjkeUKUG2+cQpen7z5Yuz+K/RzgL9iApYY1tAkuu90TI
o0min3//dELmRxQoF0BeAB5A0DrDnThNmYLSq8KWTKx1g6RHfO31t5KtNZYfiyW4x6XRnFubucHC
Lse0yWFt8J66ZMXbJczTkoHZhrAdYvXaZMB27yYqCLH5ebouBY8TcxaqOxaAOnM6D00fwPYnaglK
ll+NFfJ23ZAVulm8JPjZ0MX4+8ySOzuovEdbrUNhiRiqCFiaIuNMs6si+Q2pmFWiGwCX5m3IhPck
CUMfHGsfVYFuBsvlxzhvFnb8d8QujhpITk2oCwNn+o0vBQpGlSEYvod+ar7mhS1ARY3PD0eAlJAQ
adWFl8ClI+a5AABBGcoDgmYWTprEANtW1cggiTvofRxKo0B3TcSb8M+J/o/3/j+TD379v/d689//
hb+/8xJllAQ831//+t+n8oP97Tp/e/9o/mv6j//6h7N/t/7gx7fi+z/68n/wy/9pHC/4ty9/iVhL
2uGm+6iH24+my9s/fz8+c/qX/7c//NvHn7/lfig//vHHO+9YO/22hHD2xz9/tP39jz/0qRf6P85/
/z9/OA3gH3/cgfYg/dv/+qzJ+9u3//bx1rT/+MNw/w5+I+hWgSRMU9HwjMMqP6afaPbfoUmI1yee
n6g7/vE3xsGe/o8/0C3/dw2uHuRYEI4HgM7D8WwmS/iZaf8dkrho9EFPOFhlp1/3f77uyyL9e9H+
BnLHa05Y28Ak6MO+eC7gc9BU4GIzIobz0Po97/2GDCxyiVAy8omtFXqYqBL9Q3reoORkOm33ovem
PSCdyhrnkBrqSKvAqHoHIUBiNeXR0EbbPNhFV6GQWdY9D/C8H5QsADP3eDTNrHNvZGUADuRPHji+
paZZiwPL1BwgkYklYTMWdramlpnghSVLDcgHjXWpF4J9VIo7e0Q2ADcRYxM7LFotujBpq6F5y8Fb
itwIGhcSzQ37WEluWNeMfWh59WC/qg1tEbigM1sHlC/rIWrsj1UMPKLhGX3J/ZGZsYhkXdD2QTql
7QSVbiJv24NdEPUMXuT1mrLKze5UXbHorU7GsvjVKI1zg2y5rd5YHcBPOxuavn1o9Nxhoa71hVgV
6MPim1zUwr3vIGWEpkAiXE5DT0iW/0KkVWab1vXkaIZ6G3Mk020ivCvB2xpgEzE6znA1lXOzMWwL
8GdB1yMfZXLU3KqbwgxwAgwvFoo+4072VVt+GG7qVWiQFrwhb3nKaYW8PZJ03DdHzYtLH0+uRt/Q
tNLoTamlWf2aWg5pjsRWXMU3AG5WtkVpZC6Cy6btNloHxbqPgToamBzARkRMEK8KCGjrkO10tTwJ
c7tlRhWkdU/SPmztkY+bLMGSfPbgCbdCwkZNgUaqxrFsVYGe0R7AvdJLTgyEyK4dDEZm2xigiNGK
4bv4WIKJIHk8UZoXdd6c8k5wAyK9zBufFbTsESPoewLOva3Iba15NXutiZ9HHZWvx6qVnF87FRp/
cq9ajw25NzzL3FNp0EcQ/IOLXXog46XOsznY5W+N0xjyn0I8q25ShnFiomqBjXuTUorOb3vKoHIp
R7+oEgVA+STpMRF9n19nCXeMJyMx4+6l0mku95Zetz4yTUSqYUNUBdiMrjQ7N3Q6waweqvVecZ/3
HKzzkEHnq0yM4w36vkuEqQmeEkqq9qrvKIB3hoaHAnljUXxOrxGaIDLK7JcqNjSIwlmk9lhQeJKA
MLSntXotFS9OEDK5NgDpqk2ITX2tNIfuQAZC1DVR9H78ZZta3MaR1VNLP9LM4+MJyT6qPzmx273Q
fNCjylQIctXtUBhr7uVihRMWv+Cf6uus7IzSb03olwZVgj9XXp7W9k7VCPcACalFe6uUI7VTSN2k
OnrnVE5xcFvKTeWZiKERv4bC8+Rv12w8d6viPWVtgCCX5KoaSq5/1qpK+UpTOhLvbFllWZSqQ4fm
7N6A8z/VTcnbzag0xS3w8MDvtkMVa9h6FTWCcQC6HUoutRqpgG31gemIgkIIWOEvikghLZtRA3W0
tIPrOKLhYtyBsZmYyMRhUn3pKm4PETXqbhw2Ws4KzcBKZPKisgPPabkXJS5KQ0Ap5RVay5TsQAc1
m5p+G2rs47Et8AzVuJn6CfSAU18tExcd1pIXz2BNBJ/hUHt0rxi1uAbRl5KHRpbZCLJLEx2nuWGx
Z9CKjR8xR3OxZpMxEEip/ea6K6KES/u2SN3nMbaG27hBILUlGLTm0zRWVlJv6Lqgih3F6ih0MFrD
f+JDFNcfHZVvnYpo65ELGRGb4MsKpWleeq+30dlVKOQ9iaUCQjiRnFr8zpDaDYnywRhuocSQr0vQ
B0GupBsOTM+L+yQr5A3EjQx9FzvNJ+gw29qPCTNXlTKWL8D98YfMkSipqa2mfwpdy0u/tmzDVwbX
8euRODIq3Fa7T4xxdH2LieRTbQ3n2cl1Ow/6DpBtMvR2VLdFlu86u3bQVuFaj6Yt+xEEOhqy/kXe
g5SI6/TQigIKwkKPq1PqKU5ky9ilkabWoGZhjdF/dLV4aGsbD1BHCvZsMrW6hwfQa18zlbiOikKh
2w7F7d8uoMVH0phJ6FrQfjeYPlzldRO/QkBz1A7QMJSAvuU12O10mZ2cKnNuMM391i48+tqUAGv4
Gne7lXAxKJRlVbMOE5YIEvSqoUM/Q9PKTanb9RPAfABJQzHXrtaOMM3bXHEnOLOTPjPVQa+RcJW1
GmvmvY3u5JcaUrMrzbWBnO0dcluCRx50TL26EY6yG1xwGaRGea+iKf4oTU/Gp6FR6KbOBi0wykIi
R19bw77FQxp/BxOQ3oKOXI3rCl2aTN0ZUrUeao38MquS7bQ+OdAUcrd+Lq32UStL4F091bxyzO5E
Bze/L8dxDAdN1KiNjim4wNAaL0h8aLluB1bX1jdd3vG9N06hgFHqxQuJG2en67aCjpmBhi3j/KTG
NA11qiQvHhH1uoJmW1Shn+UzH3W1D7wq63IkDbh506sc5eBy4Khwo83IBrxeJKsJYnHIR3C5kQzK
n2SLXkJIKWn6NVqAmjuzqpQoI7X5VCkgzzNIeXTy9qrWKiggpyVRUIov1M+YAo5U1+nerBsVpEhm
+qgoqg6y9ibsGejFvUQgXGiaXeUpql+oAo7FMFUUufoaxXdvlPF973FrhZvvt27EE+wD7Rs+VFnW
Hs34vpQQDWV1hqJYk1vlttRrmvtVqQowTrXo/DX7PYIcdwOH6h2KEbovEISxHhEGKfZrxWuR/O7t
QfN8NWfVLc1VA8mUvBpRrVYY8+Msbp8ywg1jV7e8v8dzBVAyocRdWYZOUnsQ57EQrG2KBEHJrTaq
0nnJPU38Sl28H8NmSIcNAY17KFtbRau99lkmHRlWcHLFBxiqydHt7KecK9lLUadwz7waA+KoRYCW
9qTaG6WAKmTraaFQyUj93krhX7pM95mjVld5r9DAskm5cjzk6fqhp4eiHNxnnAxliDIFJTV8fKf7
PM3xhEWo+djngijbvJy8dqcljh10GoSrVqjpDu99qqD5zxOEQ+IEjK7rpC6rd6tnesRJPQSjJvNX
EWdFHrSqLcLYFh7WWNG9VdY4TYTMVRnFZXnSs8wF6YbrxKj8cPQGV/kwgEXPLA5xS/A9CXp9uBwP
ViyrZFWUjB2G2Op9jw1szXXBy8BWHG2laFJEMQX7FVof9bzyzQb+1Af5P1Lno95FjTDkwZjqdiXp
QfANpVf528sou2OUsBeXWvR5AKfzcw/O5dveszikup2xWoGv231y66bdCEHZqu/47xHy6Zsqq/Mw
QWLuqtRYccVt2awcNAv8LqRurDtqqhtkcWy/8roajtIoTrVQ09ACXX/YJA25FdJEjj1VtFUsi+IB
8J5xZ+mW9gRB+4ecqGB8rVx1zbNRfOhWVQZ97nxw7Ia18HJAbSxP8dHkBWo2Km4RJjS4TIlZBFXl
gRWjqdxrncUptMad5Kr2HGxZt09w16rxFUSsP0huZUqA/e+FlmlWtzVW09hBDawIm64rnkyjAN0d
U8Gxx/P0l0QkuUkHUEL5ja7Rh8Zi+RoUGOzIZWe+Ai+d3zdZYfY+XiJ97is9uNbavkR46rAhPZmy
BlhUy0DHHTutBRhCSy00xKseQ2zWCxlYEH1ixOq2+Yj4wm96FbJHTqHXwCQ7WuKj8QyXP5V5F+ml
tLclHRE0sJohZlB0cwuYXp1FrHA1IMqSOlZ2rjtmZRD3brdu2lh/KEAQ7WFzli14/JIuBnWhbj4r
em19QtAYqfKqk1cEpW30Fpn166ADajMWTcyDGhTJGRC9rHyDukix0xgqFfYYd0hojqYaJUZchpVS
V+KmyJ00DaU9Jgjpmmv0fJpHUfT1WlOpFxV50d46mm4dW1XD3m7YgC46lEWAJYqJ9Du9q0Y/7xjZ
2fqo1n6u1tiJRu0wJ+zbrKNXVaZ3QVcWIJ7spUODWhGK76YFtUITdKxh7KTjASlGR4XmGSV5yAa9
xpAG6Jb4KqjSjyZ2rDx6nUPv+1GqcagMaQx2AAvAobRyjdtKUUG2z6mZ7URNnDiEQF/zIEsws/ky
67VgaMzBCjoHai1+k1Ktf0K7zlWtMx77mkJRw2lyNd0MKShEEMJY10YslHWVmPa7pUsVOvGUd9cu
3PDWHGgGHZ8x+QVJOLfZJmqiOxHlvI6kaQ2pTwcbTosSrgfEy6C5Bb31etxb3EIrntEQsfKcjr6A
5wVBYG7X90nf4ChyxI1+CgL+T9Nti8iOgbdS4OWeks4iv0SmkYi3mXiuecNOnQn/pNl15euGXcBV
taly6lBQOclWqDGaWcFUGhsZqn+4YIagrob0CN2lLkozx4oyK+UuggeIBxCDOkePm/JNQ0gZDZVt
vgvOCQ9YZqkxOGXj+pTDKW7ruDIP4BFk98z12IvjJginS7MtQOxZtiUoYD11hYRYvgehjvpq06SJ
WBbbWxU0qqWP6yf+DcGPKtQKdCC4Ri1vRtZ5YFUaGlmteZq5oWq12poCoOWpffJIBc+CQTHSqxaZ
CO7XRZyFQ2U0t5rJxo1A6THD497JDhVx3V3bcLkulcFEzx2zdpXtjkOImshTqmnxtm7FcDfESvZh
txmUcj2j21ccWxHUD/G7lYDOubWa9GgXPb3V4BRx8UzyRR5eSzep7uXYYH3zxr3SuyGxGq/03msi
W3O3QFN1B1R6kh3zLIArXAw/YCwHcM0s4te2rYorvazx4JYdOaQFwT2upHQ4WtjFim5t8pjFcCBg
CexR67OMVyuOi72tNOUhMxItqgx+h2Z5kvm9pvGVZ2TEXsF/D65fZQNZyzwmOy3p8kDriAVki6zz
R3NspBEkIy5oB3XM0CnwJoT/LrQbiP40T6xyGjsA7EkigO8SagZanIz4H9L2bpLE5lAcxdMMhKwM
cmlg4dIRVCMF5vegHdy0iJoAWIMeCvBIdS/eqpqbz13fyIdSGwsA4nrL0qOk0txHjY0m0qdZ723b
ziq9/TCiLPFr5I7nbbIKMb70gO/bmiat+hVwHUWzRqj8O2+EE05S0teCmZb0ReV+qm4mQDCYq82+
H90uO3HNQj7JRaCPZpd8QJWppkgL131/nwmABvNeJ2j4r2Ty5MWDvWmA1b9D4iNeV6S3lUDqiWpt
DauiTqDWybCRfQ3Of7WwCDRQVcMrQh1sDJGbDTXbKZaJRhtZefLAOsj4RiMycPR/qDuv5DqubE1P
5Q6gU53evPRD+jwGHiShlwwQINJ7nzPqcfTE+ktKt4piVEmt6Jd7g1ElAMek23vttdf6TdDviuJb
8WC6WdPhcJOIeEsUTQ5rlKJx7xhkU85ixIJbCKX4Td83iiCNKHurZdDfHaS5KHy2p/viMcYlNWp1
BFZdBPO2C4WdsbWFpKuANKpkKLU2Y2m3iZJqowbQPa+9mpl2PdZUvayksY0qq96mUdJOA8aO9mTo
j1k8zRiPLcKbOODDtG8KpYBdWR/TPFMvJKiKS33KcNZKFm+EPMvvsYCBi7IoyNj1tXGd6Fk9GmNd
3HClbMSEqnjRCfUDtswgO/uhqhBJkxTIAaaQelW/tx7rap7Y6BAn3q5t27Ubu8awwf0Rn3ACy3yt
6fMHvYlTB+/b0vLSjQaJw5arvNOFrMBoKW408SoZMZXBQqo2hWSAmvxp2tNdfMDpdabu1o1beaba
kZhukclYQ2frpEFrNxRBeezboUnuBByQ2bcxshbAqXKRqvo3tdqn+uuEIYLmF1rfjaU7mj145F7v
9uZTZhI+wqko0nzC0adY4y+jNpkgEedOj4VAruZ0styWfXsSoGlVaHcDm3E1io0canQ+L2xkRtAY
8TmV8bn1TDHjqCnErYu2tuYHCge59etqDrFWImdNcKKuruj9ZY4r446dg5o/F9aio6695dkQqY2J
MFg6NbF5jdnXxvdarMSNX7JrWKJ9IVSCLwVJ42ZJpb3X7JU7d4ftYze0EnY7U+oqhzRisLNdIVGo
ieVumhzD4ERkd7eRNRGV+7TK2zLMpVmYPI49+jqQEslLpnk8q0s6Zv5Sscw8dIsx735WyBXqtMwm
7ToP5rif+6LY1FArYiUNqQ9VxrlsVGkKlHWnImnv0y7FD4KpcfBBEAXTNbnQJKBSCA8isYZqvNsE
rBptxSzSLchNQxR81ELqKhwHdGLv8qy1qmAnf1FsfRvkJrTUVY8vpbjWJMlso8Rnauk6YbfOJ4V0
Cxsou8A4Triz9pXj7uNOofZ/DMaGJsNqxDbtgu0iLHtNdqy+WqnUngYxtnZnS61kpxs3NBdDitcd
C7N5M30dLfnNERZJ1O1Eq/S7Ya2WSzyhrG3EMrW/junJ7qQMdzUO9EXoSZBGrL2LYa8COjw4LxR4
k0pVpX9FOCrx5l6MnyljVLYs9kY0UT2MqkKWzvq291E8ocAfy+zii1kTvFTu3/RRzhxzmr7gfDbZ
fSbjSMa9etIqs8d3k/TCnmNjXuySrdvtOtbvXbw+r2Y1cizzS79Vq53v1ilrhxPSrSCe9YLKvTU3
HllXac9pDdZMLABKFDLKXCMVrbRMP/c7Gcect4addyijL6MAPBidW69LkzRI10EIjblnK6ySgsEH
xPthCQa0+b3R7Cqn1fbFjyv8mCVrnDwK49KdNiD9iQSvgiwC7NU40oa5S+xMRsPN1Ajgm6panllL
2eugpKavrUTZohikzXKMdFbE697veZiWxlmYhyTMlaby4H5tficjgGBqr5leGrjnEeLvEzOWgllM
ikhf1CECQik/jYXefmymnt4MbMpA2bVVeVfuJmtXhzeQ2TbTFevY7kUVJVDRg1xG5PhiDhx9SH5d
0N8NU61WoBDk6jnJuvXDrC08fLSBia1nxRzEraR/RWHtMu9r+amcxwT/FUF32W0Yb0qcG1/FKqNk
yY39YgzkHfOQZo/blmS2tErzjSSVmwelDfG3vUWgSpkpNc2zhWNf0vsgwlVfbNPPemNteTCipUgQ
6xYyJ9lKHoRJb8NBz76pRa1HWbfdKhQUIT0Yz1Kdtq5UCITqLhMphGJeZq3xhzoveSSllfm10czc
qSiOd3L1vrWKTo1Zbd191z5PupLbkqFCK13I1oWxA9Bu9O2dUa2vpPSCU5czJQ8mnt1oRXKXmZvp
6pCtkEU3JpCFdDOYtHYbW6w+a35X0r6xSVIQ9MWV4sveFH3tlao0em3Wdo8FGJPazvK1fNib7V6a
9phN2yR6u7C0UTUlgquWByQyFiV3KzPJwevrEQ1w5Ew6q+/dmCkbFOnQvs6F+LCPysM2bs9bUYR6
LdHtGJsvgtE35xwJ80wSk7ArGFe5srzU0grRdtpO8Trvnq4cHqZpqwaxVI/nee2ba1Wb60nSKPcs
5LVRJwvse9p0taVMkwJrr5ObbBn9pDMlyHMj6RyykUcJGFin3ulThFX5W9bTvuoocp2Mzugcc23C
pqRPIo9W6Ysd+VauWgHbRkQ/i2RzZz1ZHHnQvxBD55epXU5qOccQSXrISlOuz97UqWAAjXwIR6tB
EEQWXC1tS6qLGHhRhJU0YDvATPFKNQrVTZVRq9hBqfWJnVudumgNYJVaxnp2VuJYv1F0hm27Z2to
KdXm7nP5uRVz1tQ+lp7FUqro9W2VS3upPhlpRZZS9ZrdafVzn+hfcIHFDSYbV7dUasK3IX2u5F11
eFjHji3HKjkrN6ph2WBmHjvYz1IpvTV62rkoR7JFU/UKKDXze85qNJHrSXi3Yty5UM/OnHYxGgex
1Oe24JGuE+0uR6KOZ3flIJ/0OTepsXTJZ3SvyP3WafAzAxXpvYDxl6V69TLTP/R6AYmRZIaX0uY0
29g45tq9MgxLMGZHIIdCfiwEW/LORpRcQy4lG7OmMiUOtozjJmlPC7VfENeIyhRx90nqW8kxEgrX
eYwJLKtOHRpSlrBGGMKKoIKmh1MyAQ47UL7pOKqYM4jb4tVLdpkqfTpRHCSGQ5xd63K4xxFcO/MM
62/qniMdXtRsUsQsfVaxArwskAyf0oZkw0Y0t+bS8or+AsXhD2EknW6GqXmWNzFzJ7UwKZrQOnKr
Et+pXVQAcG+SsKjXvmXIRoaq/bpSQ44Eq21wv1HT4dCFNHLbSiECmf0kP+o0D91KWr+msmDt7iT0
ce7F85Ip7lQIIoS1WtWbYEH8FbpvP37G9Ko9w7UYnMxM23u627AthcwgRaeU5ojZYtlKmgmvFDBI
ooUiYMsjXWVlLJ+xitx8ZQdQN3bZu7lpiUtR6l6qrftRKEzCUQwGTd2L3c27Q1xMBbaxFKplqzh6
zXa/FDU5SCe7Ymu+Zfko2BXtiNgbMr1LyJb6ogW+VuaKI7ftaPdbQkFY11JHo5NGVlvJtzO9VwpA
sKfmbKIqtCpwrBpdp8vct4u/7TIxKC/l2W+3bfNTsRTDWsV4erCk8tu01xAy15LKu7ids0ESbonX
erBtLM0kq4Lbm7H4pKvKCGlpmf8CDHgglf6JNNJ0+MnIdyD1D/tNlSDf8foPEMiuShZBqTfdLuQ5
ZIfmF9sk0eDd/gqJ/BMGSDIVEVQAqoOHoQnQswNZ8sOB4kVbCiNG1LNXarU7VXomr2dgVH8phvAT
dorLwDnAkIBZSqJmACP96UDmtuQtLG9PoZtqeM1s4D1BdyV+mRtyR9fipu6kaVb6JCW6Nv8V+u24
Y/+8o+ZxfIAx0Otl45Dh0I8b8cOFLp1pxY1uZV5WC2ppx5RhVVvLAC6oqYFJoikYVvsF/EQ+X8Wp
lO7EvaXSoHZa7NJQF9JLYrWidZXGCSGgvw+reWrYFlZ/iqi5Zm/UjJqP8U/f9d8Id0Nd8M9wN6dv
PfCDHxE33z/wG+JGkH8RcXxj+OoKT5bNKE/0N8gNLwGrN6GmoWALukYBDfM76ka1fpExuTl86L8b
3h6AnN9BN7yEtKKqgdsy+BwqxX8Hc/MTfBV3WQpdHOLwsgJ3Iyo/Taw8nops6+kU9Ac7xd6FZgDG
IlCs2bC7RVSfEupLszdTCNQbwsg2SuZodxI7cXFZ1nfAoN3L2ucpSgxC8RQvU4Vo+5TXn3uxKaEq
ltYLdULjzpxi+QsuVvoHbqavDOb47e+Pzv+3oXdAwx7H/tu38fra/jxI/wvivpBa/bPx9/B//jfl
8D9Cxb5/5LcRqGm/mKgpIcZsKZZFlAYO+tsA5BX5sKFDFZHRqRLt/jEABVn8xUTb3Dxi0YHGMsDq
/SfsS5Z+UUwLC3FAKIhhQI76O0Pwu07zDyFP5pTgTaPQSM8SdsJ3Rd8fQp5s7qOeD3HvIkScCje0
TpeGZLVm8ZpX6De+sgm0P9SqIj1RZ4saVCxvwnKWelUFCFPrO+it2MqRkpybtbXjvbaGSFplAUxn
x8bgZEhCu9itloqqbXaLhJOkZZaGO+AFCCCpT+W7ujcE6PGpVZcUnjagmVJl9O+JmlsK3p2T8oBi
S9u7at9q5QGjGXQ3W6YhVBOMtpxZab8Mk968JeQeX3Gnb97//vD+7zZw8XMzeKJ/Nngfv9XFazH9
RzSUr/X78D/d7LWBFPua/cf9VL+/Nj+G1X983W8DW5LVXzSdsHXY8DEQFWbJ72BGWfmFBg+wXdgg
hkk36R8DW9Z+AXkqGsid8gprPWf3+7jmJdRWLBMVVAuHAom192+gGaka/GEpF2TyIaxlVfGnkEpN
QjWyOVeueZSdu9NwI9wKIWxzF+SPeZVPx6/qjXmje8AaZ58qT7idpMceosJtfJ/dzH7s1dftMwQg
b/UrL79dguwkO707nID8vJZRjf85GoJ0+CM1mM5QsVxIYQ6NVAdvRVf39NMcIZIUqs7Ez6srB61b
PMQnsFXBek4dbJ3D7jx4qiN481lx00gI6Vq7UpiFfbR5oy8G6qkLioD+iCf4Taif2sfkpGBXUdwM
Af6AFDFckAR+68Mcv0luZnBIvuKOoeoKVyRkOzYfl+JqhN2NfDJu9aC72a6pq0equ5/Kmyyaw9av
wiEofdVDq/tknpr7+E64KR+Lk3XDFjjsTmOIHY4jcZ2pk3jCVQtA4mDNahuGXV3RRjdtSPR0Jovn
+G6iMLd+rU6H3Hfh5Xyt4g/2t8jDW8R/Yso7UsCc9WQv/oBZwjtwFf5+GqonhXyD2wXsuELVbqLB
98S7+LKesqAJCg85Ra5sClAv9xe/i3YocP15cqWgD/WX/jy4la84VDNOxYWmrW8ERSQFy10dznxq
eajuU38PrPsps4eIqus9Kb8DYuo0qTbtbPhJdcD+28kcNCFP6Sk/mb7yIZ2Ku+JdfrN+HcOG8xjc
3p6eHPQgXbJ5Z/aoyF8WX79tItWn5uYVQRuKfuWm4XQx7sHgXDa3c0VfdCF32p2r3+YP4qV63z91
QAtmtnEOWNtudvob0e097Ua5sa5DVDy2z4g0ROuHCLFWg59e8SXZXXqeA5QcAg3y3+hJXuHnV/Wq
uWUQK1E6uaAKskfjDo4/R7OgQilO4e/FXX3KkFjPA4SnP6the5LPy2cgnu7mypys6Y1vGT8fEtvq
Q3VWoim0aMNJjnmjPpDgBhRGvMwvvY55IvK39+lcPkt32VfmD+/M741oC7LB1k9qIPjZLVWaa36R
T+VFvzZn8yG/GsyA/pJH6ak+qee/0jhQjsXwh6z9n1P92B/9sHQtzSQ3YG6l6+YAzAKHhLgBAE4H
1rlt2C3n0LsfH2OQ+QazsozaaHdVT/Q2Z3SFJyVS7MGrXtM7CJaY3gju6C+QAUVoz58yN/Mnm3qM
I3uWaWeh5PYRM8wvQik0Rjt/yzxEBNAzSN3OkVzFN/zCM3neCqOc6npyqoLCAULsjDbFXbcK1rC5
185SKEBVT4IkyILsGz3i0jhh2Dp8279Wz3M4nougeDZpDYZZsN22ocXoB4Y6nx8Ex0AKXXV7/jaG
8Uvq61F5ViMsGN3m2XxJrnIk3STZBRMrDRtGBmSURPDvHjT0DtjgnoxrZYRohZySS3neb2J/8NVb
pCabOwSnvdhOHGqA1xUCvcTwpnnpxP7ssBHn7x/AJ5zXl9J+q4kKC3NhwyZo8MTT6Cr2+wdlAntx
mZO8N3ZMh9KITekIrf8h0k7LJQ9nWA311bzpwhGup+bPwHtsyV28iTdDpVPhXFqMR+GcfGbEua3z
qttihIaHoyMYkTjvxPCLGvBQrqiMXVD7QMpiwV1yOlt3paPxGw0tROJNz3zA17cM6Ogw9ORAcw03
cwu39EqvdjS7joTb7XQct7xuX5NbPbGh04LHc3Kv8VOPKRB1YeOpQRKK3uoWGCHJbn8DMNEtIVT2
LlRxRzoXnugoNnQVHy6+3ftbMLHU4MRiV/ZkfySsCLNL1Ldx6Iw013IT8GIQBKewC8WHLswd48l4
Sdye4Zd96fl2zVUisNKewDDOuTTToWf6QBMBOqMcCCFCAG56anFN+EvyL5vdfzOPft71GnR+UGsS
r52nX3eWssYZAsEeXSBjNfPC5IJ3v3dNhyvgVk4O+H+eRM1atXIrLFdwH0Eb+5On8SNdJRtlBs3f
vMp+r50aE6nGTp04mLmTyG0EqBmH0xkVPqYclRWudeJoq/srSjTB7LM02wK0ysQbWBXxY0MV3T6G
zbFI8oKbeJwhi+vMp/VA8vvIPMUEKlzcCOWxVzKFxV+nUxkdXziEOmNMdKqb1e/4KSVodt7Av8nr
17MZTB59Uef4EyPo9RjPQwgTid9Fp4+KB5Uv6jx6UwwJmcPkERRiLvb48s6TopzBMrq/XQg1Endm
dBde6pqYS1FE8/KIT11NGLmG3X2auDqZ4aNzMQytG24ai7jiE724cuaG37zmT3w/91W2eyf2dE8M
Rn/nfkoufRX+6VCY5RPfx+1mTAl35XPsmV7HKW0fPBbkwJmAX0XRTh7jxEb3+9wxdtRgdwFPOqUr
ODrmU42T4YW1kOfUPE5kdV3LT5mzLoBPxwxGni3KOPyOF7e7MXFolPFkjteOe0ZbloeZ+AlrR+kd
C6PGQKY/R+DUGMpGRDHQP4Zy4yHpyGSHUG7XXAMYF+0CvtSNXSrcXM6RKo3+dAaICPW74ED02hw6
bTzvY+g14XHz6mj/Yl6X08btGDhrk2dPPoGTVntJIxCax0BFYEW4PZ604W5hTQwwGMCJ3wel1zuP
NOW4ho0BVzsfBSdFV8tOiQoFc/a4F5qdc9IlPx03eeTkadcxemQWDsVv2aQzYDmdUD6PgR7q4ciq
nLmxZ4XCmRh0Fu6WcAg3xvFxLJUs75gjiQuU/fvAlFgqAAbwgNqg1x1QjoRLFh7PYOYdQwKM4WkK
QQYEMdFFZIilBI/Y64NDZ4O8w2lZsPCL+bJ/SaPG0zc3hXPchDDme5a6PDAY3yolbrtk5Imsyt1X
K9IQ/5GZs3KQBksoMIuPkQq2M5BPsy+EvQ/lfTlb0RCmwTEdUApi7iL/QQSevY00JCXVJUQ7ArI5
4xvmVmfrcsSqMpi4pTJD+rhUxNfdmjuqMAx612BUydzLzeOOBkype/N5uVdviGk8ayxdr5V73O+W
k1GdIiT9dfk2u3DRwiDqURO3O7/nPOqgPO6Hk/GejetviAhmsPBclhugp8QSk0FZka5OzARIDkxk
1NNZKJgXpNFiYF61N53pK95vgckSg4qK274KQUNYa/jM5DWfGAFk/YDoCTwLMRhJKybhcWQLpzY0
jEgkyF8d0rYwdmu39S2uM+HYUmR6ltu4JHNOyU0efW6sC7r6e2zDNfz75JaIWMfKc8zWzZGOMAS8
KGCmYr0X2y2XDgDsMqDTwTqSck87ZBFiV7JlT/LHlNtIunOsepzKfEnJLWabzpRdPKTvzc1xq7uT
xomW3AaiJ6+3nkVKbgb5U0yK3d5WQUeikroK8QmCzHnXr/Vtdb99W8MjURjJbDLSlT4kcjDV40Di
bdYNGLX5zK7EK5nHxTU5lbSwfCnk11PtV6fiBOsgKOm+87nb9dxdh+vwLSVb3nwroErtkASBoH4u
fbZUIefi00x0QOf4DDAb1GLQOaudXdkVweaH3EXW3fpZCNyBd5GNuDlbisyunJ6s6Ei7UAzkv+nx
zx9t8V1wEvYMltN6R94CyNet/e063awX3cl90x293bNQJoIkFramPfD1sqewK4kjJXZwLQiVYPc6
UvbCESOUPW7iJ7rGIz+Ij8Zzpz9v4LEuJGJe6tN1rwKQjY4W6IrDLsDOuC2ma3n600wwicZzHDXP
3F8GCvyu24ldSH2WoerQh7azZzWSyeCUX2EePKl3WcDt4b35Y8Lp6C/ZN+umP+t3VZB4JYppdlbg
EJhglH6PtJvXh1XAEkmaeeSh0m5rXhIIHoJkPhp0Dt4vXD0n6dD/dyY3tt/GsCCT0gL+YOM3aN+R
m77Wh9jFuHnFJbscaCNn8pVg8VuPNC+kaqB2Ia3FLLJ+hTSX8rEv8iMuuxrjhB+aJ95Mznc8Xnor
vkoaBq+CkWxyD5vo2IdZ35+bxRcOfv4K1l34lfSUASgMlzgcXBNauZLYcpT10R6kuG3Wbv4iMR7e
Vh5i/La4gKi91/R7UOht0zaZiZyj4Rieauu2zugCucTYHfltc480FBlJW/2eNWJrwiFSunxmYR+O
Qk0kulYg+5IU8FfwKfb4MRBW0XLbGiSVOB35rYqyqPfSmx1dkg+Q8F7M4Y7sNkbikO0XWH5ubGzL
TFs6kcdZ2FaQmKFwL/u63/nHaYzkyflgJ+/lQ3mzJYHqNyxuR1pHEkRYA6zitCEb0SsGfm5CWE/8
3KtcVOY5luhLvAer0YA1hwfH2HVeR0RaE4eTd45J03J0tMS+J90AsEi2j8G9n3bn+SMPjnz2uF3H
FmTElnXkICAoOYz4mc4UXzmfwDTYh5bTcVIEFBscBNe02TkBieycjYDM3yTWHb6ZddEg/m92QyZ9
ZHXCGTQJObUEE9eXXazSWEbptbJJ3jhAHeCMzslOLl4JXAlAVgxGa/KaklQ390y/e2oI/lZUBmvQ
H75gnhAc72T5dXCL4ALU0Doxjp66iPvForR4w6fdL8g9esdk7c29OTDDlt0GC2lw1F/GID3CsHfc
ZbYABGXSgsuc2c3HQMYo+Cjhebm3sLaQuNh8gBMmkfLTSDxlN3l05NigGDNfttmBqN9VI2RyhPYb
W21WmGO7KJBV/FB4u/ut4voj//Y3u+N/VmL/uY2lJvbjNtYUkBfemla6kqSSaeKHWlNYYl333slT
PFrlG2sIhHQ2ADwAg8yKyiq1ICpHxDSoeKRP9AbIz440d3eTsLw78q01gldOhSMlwFGfopZEZmrv
t/FzfI2v/cW67SPZm6MlkKhwgNhjtaDGRFK9nDRqRsOn8mnzknCMYvI9FACI2CLRn0JNWJ2Ga+nP
5z6s+Z/uEoS87DqeMRQlIk6++QgNhmUr9efP6+fVRnwG+HkwPO92fTtc88fh27EMSE/H+oYNqlt4
WiihOESIuTfOq/02M7kr1oMjVMEY5p94xHlWO5XhDJUh3FN752X8RQnBJW/OXdR7jk3lsa6Ybn/G
U8mXXJi5HxKJL/Ujlz7wETdrbh6FJYp0x5Kys7FcSFE5vkPlxNl8GLTsMxAIYFdzLEpYh/gLCnMz
7zlytPh+9Y/sRqPQQNZsy5/2Q9/QO8p3stf6A4HsuBGspYEQ6H7j7t8vJyX5lJ2OMMUTwTsIx9fW
a6L9VCv3g850txtKWTMRfbQXMmki+YrFeTBRIBp8/ZFLJwzE9u7Nn4T7nYmmeKunnDC+ibRDPjdk
YQ424qXiMTnYZ2V+Tq5kBkBx2R8deaTlIgLLTmxjbQdLTpZE1B5vrbv2Kn7O76s2zERSvfy6ML2P
IIImWuI4FUlY64DAyBiCvXuMyYWf0S4Vz9s58Z9zMsUpohNF7rbZ5T3N+/TUHwEkPLa2bK6ZswvP
kcTcZgLeHiki1BhMJ2Rb8TrRhzvZnkpP5ISOxHDlxk0oozXEkpaocaR00JWOSg5JXatcjk0JcGNC
6hG5iGOX+K28Se4WdyUmHSWHijBTk42Zzp/PVhqE/2az/LPgRtFqEAxMJLq/oa17AhtGGeLI955B
IT1CupWvs7+7RyJrEhqP1FLy6zvhdqHKPL5oUfao3TVnqmr3+1t54e8fxQ1dlpA13jNPJilJehtT
Pz6yh/gOFPrjfG7PUqCc9g+gi15CzrN7MlXOzc8ipIfs8cIGmjSGrXE0kxKzifP7cLstyTX0u/5s
PO8n6nvuELFoesWpYYhkl+oysMW8vrA4EvpdeMQEvN3zaoou8p38Mp6qC6sQCa3MWhb7E0XOjtIE
oOvIuoe9uLzNyCBFna+eu7N1W0bEd6I45XMqb8qtfDOcjYitt3ds8PPACr8/gt+VHn6PmD/pSvz0
6//6/+mH/xdsNR5NjH+vMOGgM9EjEvZjU+b4xO/9GP0XCU9I5CMO61fa3VRJf+vHmL/QZabNqMu0
mX9vuvze6ZaUXzBwRS9TRkICi6bDnOn3foz0C8qxtGNEGuGgHkUag3+jH/NHqArCBEcfUwHaoaGy
AFjlp1JtA8ITnxs80sSpDvV42M+dAmUuF/bN/+Ge/It19Ojv/HMV/c8jcSDuBh1/9SgW/1AUHiWM
4uO6dMsaspiTdlpOKi5mhQ9r7iu9WPmvJPwPTMrPBwTBg+siBp+IcRyv/3DAfYqXVLVYetIiC/px
lcCLj+sGCJVcshwypLL0WVZTd+0t4dOfX+y/uq26piA2RKeY2/vTbY3ppTYpjtO1CGHPHVq13wJV
GkasCpoiKf/i1v6rox3SJfhkYlODNcIfr3RN47FW28ZtQXnJn+FO15mbLCYbqaWduvkv9B3/1X3F
OIhLOwQeVfGntCijC7w0MF16I68CVd6pzx+SDUWu4fRtVI7Z5sodeGblL477x27C9wF0WGhifHaI
EvH7H69y1rUC9dwGPKaUOHvXOTD/2D3qyluMFAUbhv2vhAn/xZXS/seaUbdg0QDr+uMR5docerNn
xVNqk70ueJGw6OL2Whj74OKuJ10kEcK1jJDwXyDIdPW4mj+M3oOrLNH3V/h/EC0/jSBD0Rp1LWR/
HoWhtrcV9DU+zvLC/ptw8g7SL76mjRBbIWh4rfOlMdWjNJ7EJ2EVE1QGjaHrwYTq28OGJJ/o1qDJ
vknjPj9ruQJzqs36eUenoYBTXdZTcwF+mRQQQOBrLL2hWzbKEuqdYOn9GqzyIFXPalkA5URLcIDt
OaxJ42kmqFNHX+OZ3GGqN/ic+fyQjs24uqaZ1/cTwwLVP4TYqP4mLdJ7gEhJ8fIyloBTGgrgeRXe
irfC54dWWRgTdcCsaQcwCigzns0kK/bcX/ttrHx51LSUNAdaP42wBozmHGwtXDkwtRDA0R6BjGSD
qdVnG1x+9T6W/fol74VMDzJ4WQ/arg76/Wwdaqtq31ElSvUDkbvs1GW6GpClonTA3KbYkAc7BSXb
owtQjsxksy4/mQJgZWzjjf3XGZ5h6uD0JpFu5a3y0swDwiHIPpQamM2m+DXRdQJND8pDdq2uliBK
wqcLLLi0po0oRF36uVl2ijfIs8aIFpPxRttWGfW+wVQjcdfHb+kwUwNAiCZ/Vxpp6+wuHtCMBzyi
n3QtnxF1b9RZ/aSkCdIlE272dYRaeUsCLkBce8kbPJBt3C806YulpFB0QVEORnUDVHzYQGoK0tZ4
QILr9FNRDQ1a46wXcQyntE3a+70qROG8dXmprU46QeSNgbTDH/siFMliUPXS0pQetwz1xxbqqSuW
m3od1e4W5CPYp0pt1NxPxyqjHZqZOzz+ZtUXYmE9iWxYxdEsHkQty9JTJS6bek3TudntAZxNU9l4
SgqGClQbiPBFwjtA+JJW3A8SoRUgPKbclW6iP29ukra9yAmo5otp9HJ5Qc3ogBLn89y9I1rT4QCS
roWY7NCOxlmpeUA8lxsJbm3yJk5CIz2CHY0V3yyzTAVA0AkGhfIqXZcvaBshbQ/psu9cWevV+IX5
1eNnMImwUDaIPlSox8b4mEpV7ux8LCATb9IOFRntgClxxNEoZieBavZUGd2422KiYACvZMlIRq6r
25d0tpanbYVo6wwtrE0sBnb8wLO4Fh4Tc1m+tErWPUwqKzUFpSFFitWa28E2yyK+lkavvyjJEAfV
LkGgFqdmo1gpQD2y18pSb8R2mMjcmzXN0RrqqatUOmjvSwLyndmHFsVjqkv7c6WU25sAFeIV34Py
RSGKvHWyhZlPxzmNXpOL5R0+aOLXfjCt92KL29dFjrXZEct+oj9idjPNvWmLcbOodOFe71LoQ42h
KW8JOCzZluNafUQ3qu1sMbW4n3ueL5/i9Yg7pgw5zY6HovjAOkGj1IDf0KsxljuFNQ38HRgncat+
7TJF2xSofrGOEPes1pSkpmXnG1F0e99WkON2p+d7Clc4zlwrVVHoKepKe9mtrkmdbkJCw660HF/f
fRXbT62oSZujj/zHToc0Rm0ha6tPRdLQO1+kUqCk1MktpdNar6mJJfvY24IaQ4QUlDZGw0EueHBW
JVMz3mKlOS0WQl82+MLsSdDq3XRjNd2p6v9f9s6jt3Ll7NZ/5cJzGgzFNN1RaSurFSZEq9ViLBar
ivnXf8/2+a7tY8AX8PTCM8OnW+odSL613rWeVY7hW5fUnouxO86jHVn0jC+7TuPHvsxnJH0qJvi+
CyE/7FjZdO/WXikPAInyAR9/4fT7MFhLSR1hK9U1Nm0ir0m6ZnIDk5vguvHy5ZRZGS1Ql+P80dZD
DR+Jl3UJfbYr7sokKqG82BQA1Y6/RxdJ6bfLct+ZwZSXgTd05mqWA0m1VcwxUQclPQQHf0qjw8zV
xkp77NL6DG0IxMbXTUmTSp1lz2TwnPXAbrNhbVC1wfgkS9GUm1ZHpPnw+zd87yZLRayoJsO+Skdz
sy+LUKDGAVmxKGGuKPLfaTfm6QsVcnl+A2Oong7EENPmGEPpGq6xra0oYaAEii9P2NHQ45EschOX
iVguPUrL090cLJO+rwlLi2vuuQBIilR1Cc/pIZUXdU3g91e6dPWNw33N2WfMgwSSgIi4NJ+KTooT
r2tdMa7RGAZvJCM1t2EuKfvHGmco5vQ4JHSd4Csnvh/FlAlH1neXq8JdKypUnbQcLAHfQOefUeuP
3p4bAdVVGzss4XQ5TmOgdsNoJWfvciqfVOKuwUXHra/egHl7gfFhv4uuKB6nqSyv+9icCQDKcb6s
xlnnJXIeMYKQ5D5WcyEQmZfofOXBiUNCNjmNUX7ErzrUYeiQrE5ymjuSULobz5NKbGgiCRGqMj3b
I2wzOia8UsS/xkR3SCrEA49e2TvhfpZh/26nRvwoI5ARZPFM8ov6TcADprT6cyp4lO/r1OpgI3Iv
lxe5m1CxPM1t9iNqlmyEmpiTTzxMZDLe4B/OPWl6p74OQM6dP+9pRTJwiw5E79ogj9ZxSW14FmUA
n6LKDDfpoOx6mqrW856CuUh+2JwCMFR6kBp7W8SJhbc6jf6ekEbEWhTcq3oaz4DeS/jgabzLy7lG
Va+9mMRNLEaIHK1nEeR02MvX0hDcfuPmTZKvdhQ+JK87s0AmAsNfIOvCN7326c+wj5zbfPJaPsk+
8m4x2zdvma6j5SJ0y448DP77aF+EkQoOPVAoMu3R3NNsUZMU3NHFXJZbxYNp3QZOX8hN7XphdwFN
FZJYzuUzbdZmOb+tkK7oXoo0acBcjfkHdr7lVHIa44MdGX42QVg4H34X+ScLNQPLcVjA1uhVTV46
yADdEBO0N6oupH/S7Zn9Dqcsdg5R2M9y68g8gXHkDL1zsCU52E9Ieimqk7NkzUWm+XCO/bBiaHYg
hfRXNiGVfzU7CTdOBgydHcjTWwg/vQBtZLNFh9fa2EjRmFMkw42p57G4dsuZ28xGRFkX7EmMtYxk
BaPENhc5F0avHI5GdP1WNd88XYo3kg05HatwLNJtUAvbMBnELWs+22QFg5rNr0ScxsG2T4vuM/bW
hT1K7C8MpOlyWpcRZ43JeBQx6cg6PXjTshQ72dfchqu5LD2zmQfssoiM5Ee/pqj04O7BPjP+No6D
PPsmzjiaox/NXJOEfMrqVaZBV+MK4e1LfqVlVOFR4Sv2Iwpj9emk4bmj2F+owgIHrOptwEn+p8rd
BcXQ9jEqelEA2Zqb8rafvPnd6lY+rgVm5OmxlKVBvHFSmQL6oJa376eefUZLFHfFnUm6s4KQ0JZ1
9RFFQfsKgx7WVimCIdoN5chTOxnz8mMZZz/f0hxXiE3uBmCHwUh+g/lrHlLH69DvlTEA8JZKbMG9
uc4mEj0IndWvlrvCjAyA3H9ztu5Lnde7upu53K3A/eN7o172RPHq/jga1doNo7FwGCKs/3Mtq/W1
iRK/3TpLTEBIVyNWwVb7fIZuOJ0KrW3Mb9TJT4zD+ikV2oFmMlj3zGGr1L5vsvW+lC3J3gwq3MXq
KsQAUvUT5JPMcz6LKdSXY3eu6JknTNpbh/M9u4ulbn4OdkjvxeSHjtiSjhu1c+RZXlwGtk4seEeO
KIxcusI3Whr5srblpPdwLs4IMg4XctNH2gLtE768z9w5ZVea2eBN9XJ67Rbdvoomq0EacrkfGETz
U2Yq877EQ1odgtKrb0IyUs9RqlfQIGIKl20FZxroWYfDdlNOTv7B7SpgtxuMxduUebLf+KmJr0qH
3DyUnIzAXTXYBzut6zPAYx6SQFl6oJE5vJvNMiz+dSjbsDh0xusxQVRF8Ex8k36RjkBLe10Vs8A4
p7M62doyHcgQk0JAuORB/tB0GVARIXgySl8I6m0Cgo0wz6hX2wJOCZ77aeAYkDJQ37rpItuDpyIO
cW3Q9Dc45nHR2qyalz/WKP+RKvj/aQ7h/23lvi3z3+afpUEO9X/XBrFdpxESIMdpH43QReb7Qxt0
ibMQJsB3jVpGc1rskk/4X3EQGzdXPGqDAJYdhPBq/yEOog6mlPSBiY3RvdAJ/xNxMA7/VVkiMBHR
80LSgfYA0AT/okKUAG3KXKt9lhO1u5bVqoKtATDLHlCbEKoa5IOtHTI3hhbJtbhVPDZwVkgFvCHw
IM9ui5ravfvMScfmKouCUHwVyVLq+ykJnFuXB0NN5VlHqbKYdPbadAk+Zp6eLdywvvi0c5Wc0h7x
YjOEYMfOBKvgaoB+lH9OvtflN+zv1qvE79UR7Hd2aFq0CNA4EKoOXHvuzIZUmngNuQfA1bwk1dOZ
09Jz+7sIwQK8mNagFjQmM9iCqlavtMkXtdwCkC3W72XtIDJH44LNoybpcJFUUVztuySN8/0cVQAN
dhU3YPe4cOc+Cy7h6P5uNYTT9jCA3xIwQwaVxERgpzYVF5ITIysgBqLsI+l9TucNF2VwG6khYIs9
EijGSBEVdbRZRxMEZ+ho9jUManjV9TIh7C9ZqzdL0roHkuQjeIAoGR+XOJ84++kFSKI7TMV9TdCN
ZdrgdDdKidLsZl8jCHUAPEkBu+7A2ldZ3LNV5z92oAoYXHJxzakqK1GFmjciqkG8UU5a3faLk2Co
XCL5S3H6JxfKs+oJmQFXz1ynWMuMP+6kCKsPyfmL+owmHcqdBy42A7dpgCtoBzBBnQKC3RaLS5OP
pzJxy8LGduBUgJ1wLBjevWnqEX6S9c76xbSvl34+AngKDkRRoseyE90vpjrL8YMjPRtUr30jeVVc
rFxf2NfmeP2xNmcsR1inBNOLKVL7MnGd5hAwoA5br8rw20CnepLBMLoTpEG1ZhfAaXivAFT2NfpP
mKtn6AFBtzvHOIaPXJszGI+xLrlpRZ8QpRmQ1YIMPkZkg59MpzJFzPJSC710ZUI6mB75hAMfGaFb
mKZec74u4Ke6VqjndQmra6FNugvr6IZozmlN++9BMfmm3UDDSQYnuGjYHI7Nsm0dnA0G/tnOJdG+
B1p209iJE1XRtJ9VaJ4XY8w+yXN3N5Bw5MwfJ78m06FkMR1sgDWSQBjHkI6cNTmYcD7mQJI2RdGw
Ys0JWXeF86Nv3B818sJRid4e1qmuN83SNUdXDzczJypvQqfvec0XS9MdfRv/yNxgr9rywiYxi1M/
xK23eNXGcc28r1f3y86gBZboU0dQYxQtj3OUH8Qkkt9rI76cZt2wDbh3yPE+tcaNt2JacRAxpQBf
kzAAfSjLS4pXsipYGUxM4+7Zyr6gGhb+lO+iGStQ2OljMnh3qybxjfJmt6Cj8s3aT5C8+Lyv5wwD
DOIRRxS+NFPov7Yqf+1VfpWmDNc6fpoqML5T2XykYU/SQUhcW85w28VV/t4V8sH3OUlUYwCspcI9
NpirNW46ltnOXV6gvmXNa5GDE5bUPu681IUy5EMZAaMTPdLs9hJ207sjzx2ISKu2v3arvLkIYV0A
3ZEvrHwAEAy9+o4qUMxqUnhISiZMPsV5uZq66LGaKHxoRpAhRT7jCaHAYNOAXd4a5KY9vTXwVonp
WyBFa7npIjRd8AnEYsiuH5JIocX4Q3dRNf1HgOJ7qMLoKwHedNKr29y2qUHSGXGqjAEr9SxKb6wZ
eUdi8CRLaJNbt41Y8g7ho7HeazO5h0oFZwFD1A992l9Uld9vAhVeWjdFR8T9HolPhkV8g1Xq7hox
v/YzIgmku+yQr24I18EWJ2ZbiiR7FseRW13k44h8GJJlN9pchZ3F5loGp6BMzXXOWehqiB0MyoXf
7aN6vE6AiMaDve/QuG7rroREGa+/yJQ+So8qzWiECj7F01vT5PLJqGDeNjC4d6AK9a7sff8C1PIF
I+58mxjaUPO4zDed6+7KgA7IWex7X+IxrqFqlhOBFpF/ymkQz+Mk7hqaU1U/KIWWRVRGe+mFLMpk
R+y9uwgn82Ln4Qt57VTX5XVLOxW36+GHVMG7hWK85Wbj3M49OXC+ckAwne6hocYBDWZ+6d0ZK4Dw
rjgVn9T5Rj8hehAPxYuIv7qOYsxSZMqbODuWTHv14JE/KrAFqnGEfEoUJsTAszh8O7VzPw7jl3Ll
1ZJrAPD60q6ucwng64H7m7yNV15zn+BErUof71nYfS3t/BK67bdvl6tIFCDqOvJTSuHQWdKj8Zbm
sLbOQ3Ou9oxTw7U+k1ahnRNAS/9ZjNO+y+QMxmTKt0TPID43TbwtVv1LqeVeNona5l3/K84Fvq+i
bOG6gno9Q8U3MIcOqLOP6wCjBFzaTo7plzOvd33fiAdVhVfRFJ9WL6lWfFNZIqlm82QN5y/zG253
LTw7/Q0Orn7uFV9GOI9gv8SmQjGEojAF4hAopBm0SNdRv2YPiZpHyrkeNi361fshCrkcsjzuPQws
ns936kA/pJ5/wQuBUw5XyPegpKzMzGc2RRwMeJHWBFmEFp2kAQmUwLCabnqp8ZQzWjtEl4CwldED
WEiVYlx0eOKob98bYmDyAMsrf90PTVpEVE/aavSAY+RTtav4x1omJ99O/nXpTfn6IVzdz5gGIVom
HkbNmhrAY9A6U1iRMFL+3IKx7GfnWOS2vUhJLfsvfHi+GvG2Oe6VC2Dpfl70/GBBn39ql+to1/Gs
8LfMD2ExP5k4rFV4EXMu9zdSjsFBG8AO4WsNDB8ycV7PEJQp8l3dh8bnOnT2ygkml0gZ0iRaNk9e
hLRoreBa7RxXdLl8yxZWW7tEqRcXzF/j3JUuqpEH0bl230FsnMlrRdUnW2A7tBm0a69YIQmh5xtU
4URuIfbqQjz6UKZ2ZRni6kS6y3V17Jo6xFwf5JM9+uRba7jwUB+GXZMFZjkBV4M9QVC1CaXeNRKt
iLcXnkWIabnoYm+fKChdgEOBFW0tgVfuC+yYiua2yIyx9zZzDTdZw3T9sEioDVv0ejygfQ7QME8T
W4KqMR89D4Lyxcutip9mtJj8MvHZwn6Wgi/qnhHq3tCux/Nk9bPYHDLT56fCOmh/MjXjFPPYWSf4
nIgjXdGOR1Y9MD5BneR9BFArzIbf4+Qu5f1UJ3OPSiVneZmN7ox5C42xYtvFmy5EWdY7RzXz+pzk
oYgOo3WAYK8Jcj5eamMS9jRTOm5ol8+KYz3JiiNvPFbzayt9+5jRRRtvcht5OGh1RzkSRQda3Bbj
XKi/kWKmYzs3MEb6tOrtVdA40UWWNjo+FplbuVzeZzoRI7PcOzLlAUqfAfGUMUuB8RVMNISDSyl3
XZA6HGcdzA45KFZkEi2rDSSHYrkDAdLGh8yVkD+9rvXFj2LqEbTbiU3arpMrYvgcF0rxpo34Rc/Y
tc2kSkA+y0qbqnEi88aCE1npvOZAt2quZO/bwxAuFCPN3frqsz15H5pqYFYLVGOAScw29I8Tmi6a
o5NjVUX53gXF3F+mFZgITgfODUqguoxYEt7U4zDBGpunS/ol9KNquNuFizOE7ELxlPJ2X0XrGt+s
8AQvYhq4rtyE2xavkprmwuI6M1FZAE6yoJB0xnNszevrpBmwBZ9bbIISHc02DhqIm5A9UB1G/rFr
fvZVPFxVhVP9qObYvXGG3Hy3i2ZKjJnxfzeZG32bbp0xfMW+8wmwTDYbn6v8do6aag/4ONx0bFF3
um45NZxJ6Mw9pX8oYlkd6sC6n0tYNoSjuI1cVFBrqFTob9OsMOfnymeXsLCk4yWjqhJ8MCph/cmZ
FePleZkED7a6mGdViK3lWXlpSnc+hMXy6SjEblNLRFKTVnRTsaDfOsNc7eFbRg9OXkeXOeiPw6LH
ZDv47RuPnWYrlrmjAGLM92lNUl12WcGORrJPbvrrdLDEgBqwYH3dcTyJh8g7pAP3m007BuNreg7M
m6WMdwVHqG2yROICbt5vm4CJtuBYHyZWA7Id5U1e8rVfp4CsYMKzvF4batJkDIi4kam/8yctXiCT
vmSTgJbsCmcPlPsgcjpEVD5G+7xzPWigKZY5XZa/YDFykI3lGVLlkbkaPJpZK9s8wRzm7Dih0k5i
7F55JYyoSzqMRyXHhZNkFV3GmbfeTtKSkMhMzAsf52Pgg0jilfT1H26R/yoxf/HOSsi/92ndlJ+/
TfmnEqC//Y0/fFpO/Fe8WeAgYqQObu3/FJx3PA+rFmKGy58Ht4N76e9iTPJX2Kspx30ahFB2qHb8
uxgj/hqEoYsv51wqGQpC9P+JGAN54i//bAkBu0M+n5+XhgLEJ0aYf3FQJUsjBgwcW2ODWB1iJ0qp
t2/Qi7cZkFW85Dz4GEynlmWQc2Ykgq3163uI4F0ISU330SEJJnOQQI/lIRtWF6ZSmwecjNbMcp5a
QanBuK7dmzYv4noTsRh5LHyJeZJymiLnSstXZ+twkDiOmSqLg+1KWgUbp1bpbkxGg6CbJ87vOcti
wh5gP69VYRT5bMpxGGwH9mmB5ivN/wF7gvvX2JmtRAq/5nAWvDZB77zKXhcey5G8ek6yRv6OWhVf
Jk4bDxRkuHs5Uc0zB8287FOIT2xu+7XcLV1WPRm3a5/Z3lrmSi+Z3vu6IenDNJcRhh865j9ojR95
KdjKi3mph2NGgZG7zxZw4ZvOqvQbKXh8mdFcwmulJ3EY2FXSXbhGZbRFibBmQ2EDxMDetclTbBVj
dNHCC98x35lHzDTBz9am3aVNo8q9Avmkftaz75ByqBvnpp2WbtgUiIGvczOULfHs81y8lB6AuoDR
ON4MVTBy6DGJ3vVQv98r3EXXtTYtiTSvSM5tPHF3v04dIR8l12nYrhT50gATTxj8EXSCKpwez8i7
63yN+3eNFE32ZKQRiMdiCTw/S6BEAiJYmV6DLvRPeEG8W51ixuF5xmIUFGpj7qKAdcVuwit0HdRe
/Rb7LWT7sOljdTXy4p5YJcycUvoA8tmwnG/BXtGg0zEE2RlimJ3vGn5ERMmBFb+jOf3ZUigEPr+u
+nYbR+GUbyrmSwopU9YumWfs88w2+4upfX7IhkQMR8mZRl6XHByQHSjA3EdJTrlVZ1B/hCyb4DEL
QbS1dlFfrMcneocgjR27bCwkjUdLdedELM/3BtY5ZLtKzP5FUzfBBU7EiuIRm0WnYO0GopmdY3wm
8pxClAVV/5Xui7Bj01gu7ZYJtn1dktxXW187PpmKws9fbF8Yc8g9P36W/ZyoQxfOJth2s7O8e7CB
1i0IzM5h22co4cL3NPGJKT5vFxDiXSizjkGm1dLuw2JNPhaXM/SW73mN8oUJbjzR5BEQNyzxtGyG
2ls45OtBg3fEn1EcYgTFqxbYNdbiih+8j3W6Ntuii+BbcwhJarh5I2aHpVqxFbhDDPRdU4oDo0jG
dGMErvz23Ap5jQI+vEVuPjhvfZ9KcM3g/5it2GRhGBpCXx0gy6Rv9LpIgS2qHUiAe5PH91DbR2UW
72TaNH7P/H6c2RWlGcH9mvH3kGXd/I1o4cKCYMVLCZMvnXsLPHOAi9gQNRZ0lG0pcNAsizHiENJf
PQYFr3ecn2w+KNTUfj/x49yUs0LYRKdEJ3Oxy7IgTC+gEDotCNkm5tQnBqIH00rLGTC87oA2q57T
Bc0ZapOFwRoYr/qOrMnuqiSJBPyaDGh7mjLdPlJBVvxMMp+7Dy1oIeGrgrU8axbPi2k7GevSPo59
PZSct5NuuKdGSdzqhfv0QxLVpTlXftGtE3NfSfajsNmhX4UCwREbTTFX0VTtVuMnfKNCxFxFlhUl
o1M73S2DBg+PCo2K54A4pfUoKT/pCOnfR9DnXK8DHz+fmppoAKLCYzNEk/srGRc2WtO8pPqx9H1W
qRX2gx9NM7pv1PNwcx2zIVVP0M90SWairTuIKVMfLHfSgeBNdBvzxi73Y2ZeJkxvPdhmBcg49w35
k8yJq3AbwFmELp8nbfkQOIocWrpY9JbVxhyFGkwqy80aZgvVItZ0p862UcKWd/Y/OD7XA7jSKlRX
MYDCHx3Qf73NddiNB5DRlneGYXLg6Db2YIwg8Hpyy1KPdglp4wx2rWXYvUTWHohnYfDcgRLuKZtJ
a/Vu0sJ9yIBYutdtObccP7DzcrFmif+8VGMk0aWC/gTxPl/vceBM5piqsT7mc46Fh20DzzzOGob0
sarnx4jWMFac7ujTIFa0FBVde9Cc57sYaK976cZzmZLVo+bhLlxXMx3QXgV6K0LUvcMHCXpg5Ja2
dFXF2aykJ+PoeOp/Czn/O7f9xfNZbv37ue3S/NR/WqCd//gfQ5tI/hr5Z8szAxhGyvQfsCM6HWM2
YXhouQT/1N0YMOjBzo+4wv/4j//w1vvpX12qFNm8MWMxDLKp+w+89TxZ/jSx4TpndQZaMwgjz3f5
H/ymf7agx9w6G07s7U4XDsVhiAvRRd6GLNHWtsetW2K64DwIvSHWApPhbOhrDte8Kl7idOJW6s44
LB9iT8v6mTkzOTeUtKbDdQQqcYv0wGTnWtt3t7J3WVDTqZLnR5dnL8Oahrd6VbShjDmYQnUm6WtN
oD8ofxK0lamuG7ahU6XNFXcHR/zgsW9xELVJ3hNniqSXHCGueu/uLLOaff7gAvEwznlrH9GFcAKn
KkhWpRyVdrlpZmBOQ+Pi9q1tRYmHZbFtSo0vNe0bBw4BHrPlpZD8Ibqp15VHSCoVfwZrGIe9YMKG
gd0B1kUQDQp+9NJzj6Zdp9OncIgRnOlRnMWLn4lBIk/qHp0kokLDoXrBFxPZuDwrlo2kJ1JsK78N
ccQOyyh20xDn8TFdFu+5RL6ACVTEWORZ6A23zsqjZw/vb0BRmhdsl6ZEkLDN8oLMhPPT1G31M+nm
8c7Dbrzs2qHGQFr3JqCpOHbUl6Cl7bqxogKuAnVSUbY9huS5Qtcvd7pVIzCfKB7JfIalx8iso5BI
cFdWHYm4VQlIDYVYnf3EC30RmkqADQVGdE02yDOXdVXXoJkTTv3fjcTA8Nx3boJa0OPv3y6cyue9
TjCWbrBb0Q846rhFoM3S8TTlgagPYU/4YIMzmK9Tng9Sb+pU8qsFkz8ZUWvcs+nLdtVlyGEAgvDM
tNqxeJbU1/jrCjl6TAhWOzZ7LOLeHbaaTee4T9Im+cpAvhPU5o5KKE8FfXGjqcd5RNdjEol1kP3G
YLT8kAvq114PTk+MOk0Xevrk7MmdwHQFbiuUfsF/BZXjujDBGuMCIG5Zp16lTjzHxwjzLObbYUzJ
540zFuy2plJpy8g9HcpoLlYgeXNOzn92NFSnDDFkN3hrw1dMj6k5IGMmj8sUxadg7liN4WyXC7pm
R7BtWCoFdGKymNp9WTR3TbFULF8zrd8HIxPCxe2i/E0oajbEFZpif5zjPiHjJ3J32NgJaPxp8V1v
2dEaYORlR7voT9+lHHQbeHn/nZRDle/CsJ476iBs9hqxAcioXQq6FwZkLFFZ2HnOlqXjdFtVBmh9
5zWYj+wispPw8iR8KA2lbFuHYgOyiJRkZJtF5wn717O7h7bBMfmZUk3CWBTQ/rNRoyrPl3tkn9h+
0n80ZUawHej5kh1Gv19xrQTcPU7TMNmRR3GGiCg7J+SoECnxklb43/dBkpkcVSdlcTzYQLKHtU5S
74ZpmX9lvltA4TfhhJg3i/6+pQfsk8VX+oVNBQ+i647TSfNV6Hl3KZuhMi4HAB6ih77WVZQR0a79
hak87pb3qNRMcFACGSCWIoru6Qka1W6KMpqsKooguReyGLKbuqk482C4H7zLlldG0ZepEFwwa2to
WM7kikNV8S/YgFCXoFMQ+G8pmEEvLckF0HZoa5eVFWabdhf6xbnjQ0RGXkiVzzDOApH8Eo3uKczC
DNtuy2xEGEo11eE7UgkstJc8baHIc/e4bYSK+dwCn+UW9h55yFHQP3UoMbFzegzeYpVGNNWsg3/N
ocLQrMGc+yiy2HHO81kNq6lapNoFCKdq2xFF8fdtlniPjV8CZWuS/tG6dpy3OdWlBrtnzdkZ/DAd
iqiu68UA1p4Bn83WSI0uJcLbcB2agr2bzN5CP6d3qeVdg1FUB15xVvOwPjU9ZZzbYKqdSyiTtGuX
67j3q+Ku5UlV4pCKvAx7XwDsulvK4BKdm9WTX90GZTze8HHl+6V3HxDhp7sihvpTc7Sm0at+nCNx
3VQa823SPjbClneLjIlOONfKFE9Zz5fAlPBZlu6e4jbEbouJC/vCfbCEe/ofryI6QvLNhLYmt9z/
Fdu1oCMXH8Gj6rR+APx7JYx7WeSc+emx4Pgd2B884/BGNfCY2oQ6j2X60eVzuXf5R0Rusa3NMLA/
no8ooT+Qai6zsojP/VT8oiy687LsWKfh57ROz3HvRFszLnwimd9djNHKJevVp1VXGeXnzrFcq08V
1S9kKAbEzP6KTYP43XnzgRwKBUpx4lzNge3BC7myehP4TzdRMUI2G21OHULxrPkJXp1Br1iXpMC/
V7kBu9aW7zuj/qAvChPc1nhbNiaAZ+IS4qSGFm3Y340y9+8wHULBKxFxNh6+vb0gPEJvxZw8pG3k
X6xsCnmuUAwwh+7PGDVnS79xjSau9IGIxHU2qat+lOxXRjyaljRqKR+aHjf0uPQOVo6w/hpMeKod
WV2vuZwf4pYnSqTnescPApIx31ZDOTzLURFylQvYxqV6mUzZnvjY6eCMVXST1dbfFtyLjkkLg93R
SXtXu+KhaFPC0NgnQjoYcVy2Ds4hUb9o+UdF2XJXNiR86mq49kX2bHyZXmhRn7I0E092HDWpWOk9
eIMPmycMHmajcfMnU/sR+obfLRGoM4fHCYVMmCd6HtXUSNySoDHAp9IysLuwbfsnKPTtN+ZadSMS
RV/BSJPFMrjRqXdmGjCN/fKrPLjUwE8V2hclsU7NiTj0bUqURP+2ysOjUvmkmIWQF+6Sq6eoI51V
06189ueT2cIDQxUxjZhcVM14q3QBXoKFD09X7CGbpJwwqadYTori2czFq9v1zoOHJ2BLZBTCY9m9
UiiEN2nKfzXs792A0OQmIpP35OSueo5YmR+wIQdf9Ka8VK5cXxo6UzeuK5hfVmJdoM1RncuRHcB0
DFjrbHXR1Bd5F3zQXuLjihVfAyWQUeziIXSjPR5M54mzHU89Cpx34ZIMG0wzNx09IZcsrvn3x8ys
pbqh6im8pb2IQ1swn3DCczVjb4VxVAfBZS/SS4e+Wszn4YNq2/WSvTR0Cs6Nm8lvDgmH6vshyv2v
MGges2l9W/ziuxyc8cHhRPXsh3hf81572XBZhJVHx1uo8TdEUdv5R62EbS8r5YaD2nND9T3N5dxm
n5m7dO697/ljfWLVOiZAQPp6Dr91rtYZfxct2cFuyjQNEHIQ1j6a3o/cK1+aaQzomhzT5huvElvl
TZ0ZQi8xo8LasQd3q7a9RZYrUsnROR5jHq8kCRS2edN359K4hRLPHTNBQH1TuDpDQFZKs/i6Ut1C
MmvT+Gd7Ak1Nk6wfUDZ6/RSUszO/h0gC8bSfJHNUcEUZzVhWx0IWMM6fjXQ8v7tPIpxsNSCY0m3b
e0ToJrH3I36quvqZafQV2hmzMft2SZaQD1Gx4p9kqbf6EHkFqqGwZt36c+TpXTKKaD7SF423JMVm
IF3UpEPUkTPCYDOGiXtrHLo/X6o26d6CwO/cfesXnvuK00I47f5vR7n/nmr/4p9x/P/+VPukhr74
P0/D188/Bcf/9rf+ONwGuEOxeJ5DxDgzkzBl6/CHO/QM8hU4Q8FXs3vjjImj9P8mx8Gnk6RIiYcH
1AOQlf37PoK/lAaEkhPP9c4HYJDX/8Hp9s/bCCjCxH+9czb9TAZmIfEv24i8SIo5Ns07V6f7jIRM
o+PcNFeqXfr/Ye88luRG0i77KmO9HrTBoTFmvUGojMyM1HoDS0FCOuDQDjz9HLB7pkn+NVXT+39X
VkwyMhABxyfuPXfL0Q26MRsbZ/PTJfoDE7n/w138sy+W5JtVEMt+hhB7n8Pu15aacbBjz+X4VCNL
z3dDEST6UM9u/OIQXxNuc4pONNSdRAM/+ujJZTr4D5bK+w/bW+ZDW9S2e3SFSetteFkuDmqgpn5C
ykmhaXmd/kLvkp37eOHNvU2qFa5x0eRwlYaeploNg6UOXWB7p6QexhfSdR0Cg+Z5fWLai+3t2D3P
10nCZdhYhFoAbPQHKvK4LBCq8GkXJ/D1fkAuh4YfSnCLoKWqDYW9cb39jPJ7n5kEuyP9sQv8hJlF
u7fxudrIn5piIQdnVzETzo4LH3EHSlGz/X5JQ2aTEfvI2Gwiniatm29VYA3hZ4hLeNrWi6WqWyur
zY9pEvlrnWK1OehUte5dQMTryZmCKXnijzRV2jqHN/YtZju9mQahW+DfuXtfi0E/GUGJgX+au4X5
dTragNZSp+Wsb4YRfU2UyGRIDjJt9Z1CVhvsa3Ylu9DymQGn6UBELl+qbuvjWwPvOWk3OwyacGOU
ntLA7KILug2L5ghbspsQItLVsHyndpIkFrVKnOnESEllqjliIzGSFrCTfhX3Pk9nZhSbrmMscauy
oE8f2HB/WO2kcEFNbjAhNeWQm+TivamixriZ54kB8JfnCMsAd0j7TRoODEQF+xN6DUOXUFzlgkqX
+hmbk6Vk8ZI63vja++TK0zwK4pbMMC6qbdUL4otNY2ghYll2tkS9Xnt8mS2VeWGisdx7zaQeUeF5
rzEiaFoAj+t2qKu6py8Zejb6dVwyp2kpbRuWXNlyDHmiXCwOoXwWtfa3YZrkN4mrj4i/Mo2TTcpW
+1tnrmOOBGXPxk+qddzEvbhZamWdqdpmY6IkcgXUUhhwAIExgd6gX5suEbb2M/2PSy3MIlGjjMji
7IsdtQaGY8ftCxmArk2NPamvpMP2uvUwPJ1XcmZUoVAU78eF2UvEjN0dGKlOk3+cqqk6IAYO+41e
VbJ+3PB9WYI8JniV5zPUtCImXIktnHsX5qr7kmGY3VGLI9ph1tReESpfPxEq4zWkTnXTpUFger8J
iqK9q10xwckspv7cz5pEHsYeowuj7w70nmJWIJDZ8MJSL5ehLJZ4ay0kZEWlXU9Qy/yO9KJw4fWi
MLYnBEGEA3iUiBm+8WJmGhzJYsKLSDZ7h8HY1gVwOJORXERAWfsQtJm6zZnFwzYip+jUaDm+ardz
3+okXJ7tMAa6oK18uAGDkd3nxVBdLRLhw3Zup/D7uNRwabi6vo10oLRJ95ma5sWJeeoimvb8K8Fe
82GeNTcxM+Xwzim9+akYFoBvIw6QXRz3It4Q+U3nE4ylyWbWLOeb2mEQsCHlj+ggZegCq84imGIE
unNII7WqBFaomc5yE4oxBc2Zu4W5L4YAd/TWA2UQbMrYReUA7cfK1Hc25NM9DZ7ffstsckQjMq/7
U0jYeb+xg9pChIFFhY41rxQlZpFYEFGRdsAkIt7HxBPbSZf0VafK9svMflNFym3dYV9UvNVT0irX
/ZJYGGB1J9iFAOyqyW632C5jFrtmolcNstWGiq8qGbVOBshxWRQjN7cZfb0fh8544kNGA7i0YwCg
0mPAuVMdesCI+wk9+pS7ovDPyCpEarQ3FDFQQE+nLvA+vMFY0oPnycwv9jHamAlJuQoqjiKk4EQ1
YTmduvxUt0tWbTsKQaqnehQQOCmFgOkNdsu80NHNXFn807bdW1eFExREfs2jh15SSQKnU66G4RVq
i6M5JtCwNsndDP0ChL3R65qdUVp7zvn6iBKbrrDxiZw1+bDKpQMZcsalTZ6b7aXfoxQ7zV1ol4RY
5gAEHhIpoOxv2MQLmFDpUPkHhUrJZwtBnTk+xGORWq8sxKXetW1uF1vRN238TO5b9312m/hpAngh
Iipu8xsaQmUdKwzfTeSXJnlLcz65rPhThpOcL+YLp138naTb9LKnz/ieF3FwZLDT9NvEMJxq1+Xk
bUV5jU2LlOJ4OAUzKdFMhxCh75Kpqu8Y8KTPKkn6c8NM+/dB9l6PSqFoPpyZleMml5o3PDbJDGVx
UWRRJDlcha1X8xyPjNFFrd+0ymQqG7PKnRmRXnFi0e7w5TU5cY20O7a+yKcdDyGM+PSKiMUDKDsX
lUjRLzKgDhC3kZj93uiYRbTrK4buUuNS2btTvXxSQmdz1DnDwO1dSPPLDtL2gQBaj0keD7oCm2bh
3yW6Jmzcm62+pPlheb3Bn2x+trbD2CdkEHIfMuX4IIuT587sTbxR9uPa7DeNMbY8dDFZYe4is5ZA
9gqTAw7tXN+6UxA8LQVj7Z3Z4GLAHIySY0exMLcHTVI8mm90iAx3cpSPu7LqxlfkSxxZdb7OrRlB
Cw66Brf+BlOE/2hItyAFW3YeZjSjEP02zHqAG0Q2leU+Cer8Fae0y5qPpOIvFtjoxPJlSN8Tj/sH
eEOFRJTBsWL2Vg5Dvg3DnEGoyhb+OrtN/wpCSVVsTWtZdet4RZ1IG3aBqiTp2TmSp2xehKkOoWC1
GTUIB/I4bJkAKO8kx7bkKaRyVH6WwfFFibN41GvG+tqtZyrvmI+OgQbVrkB5LjPT9IV4RivytCPg
6GpZN2dBktZQ3kJa+8hbNwkopa1URXbpYWELprnBU5lxMO0h+VW3el58wkq6Dp1hN2Fm2WGc84fD
vLis63s7AUkvK987z8ysOXMd1xi3oxVjcSHbF9xzEnDitpM3ApTI4/iy4oexPvQoiKIYwzNpB0bK
N3V0/dg9S9wQiU636Px5mlTG4WtlEiisFN3X0Bu+2GuxEPGup3SeN7IqewIipHZuSIYNbsdRG2di
MQVdtHY5P5JmNhmFGe4Vy5zqLZTpdHJ6j7ObNLrliq+mfnOFm1p7ByOhJmqxJOx+HP1rU3vMPFfh
yjfVL/pmWlwDYIMqjGfeOcryIE/GB8MwC+bZs+/2aM7TBGrnHDjvNJMVj6jQ/oYrjdlf7MQix/QI
1WOjSR+81lVuvBGb237ObZ7gxKiHECdU1SYvmmrhJgbEdJq6uXjm0xqOanQz/PQB81XMs0J9r7Jl
yfHDZtYDsmNBH15qv9nqknXYAVrJcoibbgDh7BoYQkcSel+noewlrAki8Q7jFOAeng0D60OCnR3W
hTli4KobVl9b0+j9+zKve6C1qRcDq2E3xje00OUzY6PJXTPnUcemSY7MaS31OcEygzspM20kIpyN
5OtAAGBc4is7WS3YDePGDJDJ5YQe6s4tcWhuYuGMYJGXENFpWGcFQZyd8Z0RrHG+0HHzkOyE/1Lx
hb/pyty5Dfs+OI6+xLkR5IUjNmmaEF6rJ6PrjiAhJnfTxokdkHfHKIvJbZwCbenDb5VMbGxWTo1R
PDU88MmVw6HgUoLjkSCWvdqHhWzEcc2Jvsw1dKi9F4BL2ct6yIsozJYAv0DB4RD1I4AqYF8CoTR/
lSq06eu4WZWO7Z3ISgnUOU6qcIc/ef3xZlDYVCno+sNAWOtN1Rgy21HJ8B3McBtfdx6ax43yMnuf
LxVHk1+51bU/ifBFqn50NktGsnWUzFVzrHvMN/sc5XG9b6QwvlV+nICPylhSXWLU6sBe8npLVATM
/Lfcf6l3H5ixXe0CykSNMVYu1yxl0R/FWUaRR2xugtYiHzv3MvPatGK42gTHqc2bmzKZDQw8dkIM
b1d4hbcpLOTtfGJu+CXiMnuR3ASP2m5CyK1zp8NIkV2cbpQRy48k8PVrNnZc7kDU9kewWMjCRsfq
0SWAEXmr4JlcZYrJfMQJ4Dy2FmPlDYCP+mbEP4RQr675fQpCvz8Kx+SXsBBI34m6iA1+YxU8lI3w
/S2R8v4BroWrqIWg8yDnMUdKEDE0zbazltY7890KPLmdh1W4KRV0GT4XY7lMqJEla9RhQofNsVpF
lYEKDQ3QYJ9ZBrs5ztaGme9kp5j/uBP9x3pqvG7T6PWYyqqapyETHjM557Dn+rKos+SWh3Eod6ZM
jJdBBvNtHlOF4IWvC9C8CFe5yJPy04iayqXNQnM17/OS5e+mkjZjznwCT0ZzZdXYGkaeiNoXGv8+
pUtA0PiI7wvjgX7paEWq6L+HS/18/PrH31jw/zQ52b737//jW8VDdb4CRviPv53eeaICif5N7br+
pX+pXZ2/U/nYVojKwWWQEvhoKv45XDKE/3eTqc6acub4WH/XXJf/Yz1GOyGYIoWQCxkxIa34v9Ml
4fzdt9BghZblW/y5Zf0n0yVGWz/hz1zfZnzFpIehF9t+AYHt1zGP5ZGkOw7ZW0aDFJW+jqNBa/Mv
pkm/upv/9SKAI9Y4KpOx+W+EQKLTfNZCpEuTgn7GwCaMuswwzk01ef/8In7q/5V8q/9gbvWHbwc7
t2fDkgvsgIv9sxAkcakQwzl8xUVF9qnAjnHHtx1rw08f8v/XyxCvZbsBnDyqdzP87WWWsNK517gv
dkO0Lgs1OTzUczrGf3HdfuXirdeNl1k96/AiyQsTv384WZAFQWO/LOTYsxGP7eeE7p7tlSUALlFZ
kHUPP7ua5V9g8f7ohV3GY64drN9B87fhX8EXcGgd88Um825rQ1bIUL+AO6BqpiAvpLVVs5dfzUbW
XP/5lV2VOv8eO/7zLbuY0xGGr7qg4Ldp56oysVqxvDRW0uePWjoTmQxeB4a8HiwDsAVMGCLGdOyX
+9q1ejJSAzWpv/ga/dcvLG4npr0CdE1gwZX89WvkzZkCf2S9DHnqYNZJHhp26puikOI/fiGCDF3C
XhkhorlxfvuEJ4Nkdz+1XzDsgJYd3GY3FjPQDJ0kxz+/sLb/Xz5UxsgB/9tlmo0qy/+N61h5bHzM
BqT7bCflZnaylHCPWHOfYIGR91k7FexC0yLEFTqP8bkfJrRMPPYDEDSzt9hR7o0rWaOfkK9XdZx/
xD5NfTS0nv0upx6/UyL6tkJ01VTx1sMpU+9G7hGe4BiQUSy3TJw2PPhK7wL8n0k9HMMIjNpFpuCe
4058snJx9C4fF/S0TpzbgJFFQYVsOKRYA7myfeNgYPfuLmLayVPAGv6SsnbWe+qsgOQdSqf3gNm1
c+qMMK5umdWkz7bHII+iRJv1GfvGsCFBOR9pKJAQXSsCy2H4tlOgo8ULiywyAuHce2OF8ciynF7t
1Mw8aCMxF4dA2GT9JVxkmzv8MeV4jB0LdzgWsjDyVGuUFLqSbavKku6oYpVCJEccrTeAHBQW0KXO
zhIQAHhTh3jWu9FllPHgm8ViXywVj3UmY9n4lhpV+tWajHGimC63MCO6Ai9+F21gJh+D58V3C1Ps
/mocvJgsbU3Llm4EnToX9mAaedqcN71lpybIPbZgJhNFYRu39eB1JNaJmITLcIlwzDUL2AiXmPUp
p3Ipy5ClnB33vTB2s1ItlmFHTcRhIuFyjbZ9VarOcvvWWhwVsJGdXNndMT0RQwfkDtWXdz8xfYMo
AHkOAFlvD2TdX0jRFhCuhZOPFlO+wk2VG4yRbSSAFSNoDUyCH2SZNAnDYWMxY2HucQzz4aPHxzzZ
bg1RkB/vbD0LFd9zPI72QOIEXSXFT9nUiYMoXSE5RGpkuW7/wIRvKXSE+rr9DjhqYMZvmV7D8EP3
rYovRzuphvnGtQjDJvPMVnabH7wcdBieRWkaVfXYpW1eN1s3XvkgUd0oYAVoOxiTMW1OVHMMm04X
GybKprxKAV+YF+MI2uHQUXV9n+Z6IpbCbiFrpF6ijrWQwbPdjgnWYccrv+VlbSXfUSMOzlU3I+KP
WrCn/rWVjMZ1DyMxPmhOvfSJ+tgi7gMWhXXwWy2Xm7h2x1seCy5toUqMJRIIAF91jcIYkpAZUCL2
DgZBtFZozJ9TEB4DcQ9eYF/2Xpx6ZwSTtzRLrnZABDC2zC9ElTYvXmExEkU9BZxTLB5qqV6EFeD9
SfvqI0kLTUhTYmsY8IEn+FFH46eOwpFdBBCefGz3fQiI63Ge+tF+oO2O4+usHwS76Jk12ks+F679
AOLCTL9CRODeZ5c19shYRc6CFtwdpFU/N7UIcftrbvfwlJsNfUQUg63qT2PYyxJCvIkJIUA5344o
URYgw8Mmw2oM39GuV5lKXSewAA0Ti/SlgTyZzzJNELkzrb2ZA1wdOww9AzPMaSxvO9eDiCAyaImM
FKwGVbQxYljJcmY6kIKUdTmVICc2SrTlrfBSfTO0eQ5+rO2ScNtjUNVbx40RjeeID78PDRcU8lee
ksfVjQwybeV7IMiFYH/DzDvFPWs5wHQFAcgHhQMyizJ8p8WB5XF8m2C7eeqYepobXa1D8cyoY/pt
6fEY6pKMdIbKGZk+Jr77WBsLgFUnkSBJwnqVTY+wTbw9sFBMIRZwMloHt01ZpPnZazdPEAhaBmE3
wmHnsGFtxTi16GJMgFmVjAyV6eev8UdztIs5c5+qyUregn5A+Q0pNH41rbz+RIE6PmjGefkKDMi/
Ia2c6KKgnb15EP5OqnHLdRiaYYMYht4kt8cM5teaj6/doq/wFbKVDl6VL2qyVUJIBdvKaauLZcaX
CwVt6p47ALivc+DKj9Rad0tWWzUfvawNvQGvWB+VrursgBRspaGKRR5R15pEL2gZjNscguOHS+N/
C2OLwEa2WO+5NIDyj8FcFRtcwNm9KMruLdXCeRxMY/rkhMpJwBuyMNjymBPZJscTgpBkDLz9NJsg
Ihho+991ogEVo+Ifh0g3kx1vldkil8vKsALz1Q/m3WI5FUOUvm1XWkTj0uG7TDVZRADe2vOm45Tb
LAT8VXJzENrk9zMQ/0qyBJCDNTvbKrcbFkUJrFeTkTApRZY338yuY30fsqK/7Ixxui/5BCaMKllA
H1oMVnni1omv6nyxCNx0gpgwjZDBGAdt4yOQDdp0wI3ZDCHTzEB/2pXyC5Cf0NsivRTJ55z7lYUF
OWWA6WNGQczhOT2pbrNbX5Udxq7IxBX10U4u9q/0R6fZt7N894K2IeDMo8wgMrlyx8hCIktK12rO
2SbsFMhRwoaGcyboxmJXMCa5TAt3RHyVdVW+b4y4eOGWqcRhihn/szpblxvtKqbc+JZy7+wu08v+
R13037qIv61V6/9bFsGaqPqW/Sz3X3/+n02rEC6WSkLZSY5nkOlZ1Mf/7FkF3adJIxv6FMh+6AUU
mf9qWd2/4+d0TBpd2hWqNMEfoaHq03/8jb9j2iYLYiT6tH+UoP9JyyoQXfzUI/g8a01o+nTVNL/0
eM7aBP4MnFdsNhwxySMDZ48b5NFoC2Ja4goJYDg/Ab+RUUhU8XhE3lgc/WEkQmtRV3Bu3n66ZH/Q
B67l+b+7lX/9Jmsrzt7VWt/3r7/JsAKs4jhDilxMRyxOyEUtJ3vFCPpXjcIfvmmuIRIQy3dsLvWv
L9V0uW2mcpDH3oyf2fftLG1dakBfZ3abir2iko9gRZdXhJW3jP/qeeeBy9svlkV464Cv/8/furN+
CX5/87h06ZFsy7UcviW//kYZeM8+c0PjjLEYLN+5ucvjM0hq5HWwf9gV6XJRDH2+bU0BoYBphuvg
qjBZVaAyPwgnkxczhycgpi65C1P3PYG/IuER4tEXXcfjk0zWMH+fgYKwsAfB8hUv2De2gQQypOZL
h+RBgGRnUCiYS3ty2xje87BI1nqy31JIgALEoD48Dl1L8GSFoBKfKwKt2jo5+TGkff0urMm/QQM0
4LSvcJvmV0NstHunM6wtQ+dLU5uvTRO/1jJ/GMiuDq8SE8U+yuejEeT3S4V8HCI2RXq5XDFJOXps
8D5qOKLzWI73AgTKhVMbzQ2LRv79WXg3adPmp3m1zZsI51D8IpQ303b+SJelfK4zf+fyWAncGbi4
U5MmB3y48ZZTRTkcBSmZL7N8mVy8sEzk88jkoO587+Sl4aFewl2ZSuvKCrydyMvhJvbVI4NIZ+fO
bG14nEFOyucMjTtegBhjZldvK9lhFJhSYnNTTcEyhPGFz6M24hwweHqFBbbauvE26yJ8P5bLWx4n
zNNZ/FVn0wSDxZgmK2Iifw5ufL6te/FcW7XLNso8bx1lnFjhf9W82Sv6xXqXpOGX3yYkVrnMNapG
gdig7IkgZOuDrDKimKaZzCJwb9smrqtN0BrJViYMv1P0uMg6G+tY4/uC98MovBzVav846Kr/zEMc
oJIbY3Ef50WcV6ZztK2s2M1Svtm++dSm/UtiKBgKrMsjuAXd0QQff1bJyd4kZjNskbuICzZv4wZD
MyrYrjLPZlOiIKfuRsGf0SvgGj6hEKeuGrqHJG184HJGehlbS36HDsR67EsRwu1NjJtQSqQwPk6A
qDOm4Nx32pQFqNVd53rwT6Zykxa5pWm/dUke4kjOy3P+w6MMi/30mLJu/coXI3kWjRPf2VUHIHiq
3fmjmjvrys7N9Do0W2wwpuXeZQgVUFZ4BhfNL6zwPhxTzealHzAHDUKcKmW7H6HEI7hT2qqOZaUQ
hS+GPoagAA+9W6rzXnTBsfcNBDyJMd314GhwkIiwOQPRU7xX+bx8b4oEnJtaRbt29WkNwntGDdu+
u0NZ3YwARo8IWry7SSfTSXbOcsrMtryRhTGeBhBeSM+RqV4w9IKDpfyavWDPll21VuBeBXPbn6nZ
nB8VuqibfkjHE+p9857j7ROrRUNJ4svpW2nZJ28AkMcW20Bx61fEp4szMXa7lI5Et4BUbRcUEsUX
a0DmApXZv7taXRtmkF0EapeORnzImxWuIces3ziDc3S7N1wUBON19k6Fa7Ek9RNu3PiMDlc/+1qg
6rb8m6V69tafV8soNwNGd6O8UGUOZkZ1j7aYlvNhDs7Yre2k4ZyE4aJRp9COKKjRxDu4/q0Rs03g
vM3+TLyt03xxSUikHEi8j7FSlw59sArO5skiUHSiOsYLtbdQ15b9+djofSdxOfTX8bic2UAwkNQi
4eA7WS/swY2H2FQXljwgFaazuMAQMjofZdzjBBbhpkYJgpYegAz7t9w6D8A2L4V4VmRBrlLuLHlm
WcDGYTwO0wiIw75YSy/lQvpGXb3U+0k9N/C42acu2HE9UmVSH7mKlfk37vA5TJUfjRS3S2M8NBwl
Quwn64xADzbG/HrjcLJ84zrPzy0kE0lOoBYQlMZ9TwOT+juFcF2lZ5anCFuiCG5S+8cidONUlXVM
gVNHy4CKq1FniY0Z2b4fKuA01N7d+N0oDKhaHquXhrkRJyyZOxdJQLoffVicxTeD0x7ctg4PadrC
ZiFRDdgCLWYa9ZLfpAJBkFQkfY1kgCE6KMHEYe6PyCrYGC0jB/M2SdnA2EqAYuJJsyyHcn7wOdCG
/BpLzEVpcs+NDwjsP+zgm1cb0MQapzyoMSMKKs2vWn0y4vne0A2w3NDAwiWMm9TqtotagpOmsNaJ
lSNSk986NO4s+ogJcSf7qq0EPK/0L+bMrvnr3PxHIRNYDK0sYP9wfv3fDJTCFyleuro4ZsQQ4Gmi
dEquJifGyM7RgXbxqariduPWxi4pzlUKEq93ghdr7tKD1Acqxn03euEuFHVy7KcDSR7zTkoU2mmt
FzxwTIyTZitiHB8TbLA74VriZljN6FhTPlxMMc0ysgXOxQsqAHvbmzUyUXGWpiPtvdPsO697zI0g
w6g4cE+BVd4KxFOsWWlIwfDeYpWMgI6wpBcLS20ruILbb+1ozuqntl+b2WGsXi3mWPOQ1+eznT6Y
80AiXD4+0+xvzCw/L7KMdbBl3Qv2jivQPT3VOjyF2jl0UuKkX22PCbMVAa5bDOuScgpAFgqWmJon
U5tQBHZUHDy7YmjhctrVMhb3fFcuHPjc11Ph7lq7D/YsZnkq0Os5rUZM4lb7aQzv6MuQd4oV99CV
nAnMx1qOosFIX9EYXGYOVMaw3UowXhGO9CtkP+Dx1aM5yZd0YJti2UjITJb5nzTFJEcbGexEtLhH
sJc0YWanznQXnnW1dUah+oIT5Zrs829FPhPmB1b9EMwo6OOahN3GQWjooTlEpnOmKh6F+WQ/Jjyi
W7P7MOKUm62p+eXKN+BjBDZgGZl64nS7JdzSwdLeJtTDrZfIS5fhELtY88DGGLJHj00G2yoxGYFz
37a9gJnVXHVJUEaB6ZK1XWBURZt7Y7mA6GaHH6i9Jx9FHb54PKlmJoOnnkHmDlfeG3IvaGoxgxo2
IQc/VBS9i42DFzctVRhUAbwF1rnGj7xppuoFZ/y76nznsW7lhzYFWaXSLZkXwLgfCTUPUYooX3Oq
2Ds2zZczQ7fJIDSjMTUuiGPuN58ODExcZbelMHdGShHnQ8Pq05QMuhTllUxExMPrIhU/PKLmFmv8
HXaZ284cYATUxjnd75XJvtYBfxc5pbE1x574GiF3S5/dLbnYzDqbtqYuz8DQPVlLdqfRQtMebIyR
BxZSFwzKF524t8LqmOivJLUuS0tDxSgP5bhT6DhKgxOt+jCdZeuORMTH7YnmZqdIAcmgSXppevTr
+4Reop6cXeUxq2QeE6zCDP/FHgjo6AiCbuJzOaD2xcrmycua7GBNTJ44GqW+LZrwKSDYmdlMmNQ3
WbW36d4d95vfkuhO7rXBhB4rzXDAIXtFbXBJshSBnlch3uShPTA1p31ZduayNftVgPiWdIeBBMum
GC4H0m2AGNQth33z5gbzu5O+q+HLmLn207JhPujnXz2omlLcJOKx7YnURXhhWjcVEmit9CY0FOjG
7ZR85VW7adPvGj0v2iPVf2WTpjXYIhq9QAi1DxRxHHcVtiVmvTvsPCMqtDmbt47XX0nJ+YOsS680
xgK/Fc8NzAE7I+Sueyth+RDXBPnkvI87XHqbsNN32uEWpVTJpiuFPiMuucI9pmfsZYyor0g7qS3z
wuG5GRcx+FgHKVS4Nai/cgp6ssuYqcIK7oiop1CV3q3dfLpy2c3QuAbE7gv/TuLsA5leW3ApMZEA
36Cz8TZ9O+xWyGo5ldu2Z4VB/I0klKJx0DZ3Zw48+RARIe5eKuU7RDbATu8pwnZjAPJEqcNEkJK2
033TjHtg05uuTKIqfpECkiLU5hCXK9/Acoq3g57O5hAEYGZtC8QSypovPOt9TNp9DnRyCM3LcQnO
E8hE7aEx2ycPYElQEfyRF9emGHeaqAXXvJxlezDm9oKBPbdVjRLUOEPNs1vyHaS9OwfpmeO2l3ht
zxnebT3vwktBLQXOCSlp5DnXufVGDMxGSmJO5+rWHji02/epumaOGC3Jp1sH+2I6ZbrbVhogsJnR
PMXw4K76cjhY4PRJ62iHjeTibdphRTq5JTTOgUyF1kYqpUDLFK3aFYVtHljQ3FZtcJv2xUMGVBuC
q93tk4E+wkwS5lm9mCMbp1sx4g6XS7sZOBkW5tt7xHRPsk2+N7LHN54u51k53WsnCS9igSyoZncE
6NPf++PDHAffbWu8aWE2h96BDViwRQx9UaP9131wMGF5Twm1wmiU3+KFkybnl+wzNgVeHjhPomvK
XezKw//sPDdb/MIvjg3gxatFBfWptJrwpUEGdkgQ59OLSYPMZ1iivDQMN1a+4bEjh+zGDnT2VghY
HQVj24Movf7iz0cJAsnCz6MEZjhW6HrIHQAGrNQv77fyQzXakCh8k6PCdC+3k9/oO3rDPlK5CPif
gwJpTn+yBNV8VK053pQiro68q4zDa+1p4rW7kWufA5KIlidYux9WnjRC+Y+myFj7o3jtlJy1Z6rX
7kmvfZTzo6VSTWHcGX6XPgulu6/AyOFCo58hlh547XnXduFFJnPnrfOpVFlKOv4J4XF/XTle+lmw
dD23DWoGN1t92nXbGjdEV8QfydJbj2gQ8zslVUYyPL3iIIaHwuQ3K5RsTwGrkI239pbL2mUuqdPt
Y8uF1RJqQY+vUfIzOFhAwobT8NkX9Xhf2eEzUk5SfmGBR8p5SdZMBNknN0UvLrVbEpdcju8LtOPI
ATlwoWvdbvwxvl4Q7Tsy382LzeCicA/m0Cn0w7S7mUh4hlkppyj5iX3nw85qeS7Z40tRsW0jY6YK
c2jZyfCSzt1Yb1pd+hCn6yZhgVeE5x0tN6xAvrTQvw38mQi3umGXWi5uagA6YXcr+Trdd2tLV6/N
Xb22eehu+zNiW+j99I8+sF1bQmdtDqd0qS/6Hx1juTaP6dpGIsBdTuPaWvZrkzms7aazNp7L2oKK
tRmFgFV9EmyxVWujKteWFaBO8W6vbeyff3t/Xav/KJ39VaRjmx7qFstb//ynaaQfGvUcmibpr/UU
7pCivkwBYr1WOcfUm/ytJCSGctZ7/POX/YPp2y8v+9stg9zdFohuyyNgX5LGXeoqUXQ2S8Lg9s9f
6Q+GnD+/0u+6gYEcyrJoRXlM0+nDSDJiBMYxGhb/q8z+6l2JXxuR9SSwfDxzP64lY841qOHnq/nv
kwpJ/nBRricOt3pw4aynUL+eR6izQuhjE1Hx62m15LY8Gtl6hM3/m70z240cObf1E7FBMkgGCZyr
nCelhtRUdUNo5DwGp+DT7y+729tdPvbe9uUBDmDYXe0qlZRKBf9Y/1rfihQJ4+u5Zo5wbv+wavxH
i4LHquA//+f6Zz5Ik7YJy+jfo31//9W/172x/aquBjL1jx/ql49M2e+fn93Vd/bLL5gV8KDd91+t
fvhSmHD/FjC8/s5/9//808n2qGucbB8VV+TrR4uSXxt28ab85f3yfzngdlVJTP1N/XWT8Psf+dP/
5ovfLIR6y3RxfyFb/T1cafgBWwYTR5j19zXD39KV8jfHIvRoOpbj2JjmUNb/XCZY9m84u2jR5U1C
YcE1rfm3L/5Pxf6PkuR/bhj73UP1dwkfhcnG7sn1GYYQ9hs+nV/fcI4v4DhkHq1rlD6sxZXK55bu
ESUYEpdyFvjbVz0rfcTQa8naCzwF70Bc395jG2/XVhitCGeLTWElD395Hf/JcuFKtPyLwM6nRojU
kdydHbxBkpLbXz+1RMKm5g4Ybdmshj/ysAxJQBZZhB4gRLatR3SQtXRVwRgPZP5UU7IDTNJN4r0Z
GvoyJ5oko0CiNGIuXpAJFGkwiFm7Gn3qzsbicRrrKCY9j2ZEbVobOgNptsJ+p4fJ7FZ9FYZfNrzN
dp3GLUgORlXrZDhOu/+fv1Tr+qX88l0A3cRdkgnAZSOPCPHrl4rPArphNNF7ZRre41T23QjSbkKB
wq2785I+uSSWMYOnzIwtvLvkR+HWJAoVgQxwlaVMbsgzpLdJ6FpbPwz8T59v/LKP6vX/8pn+eu7+
/k2RLmsw3jXX/xH/sPKhOtAezCCJtxQGTHdpIYsnzJXrNuZt4XpivB3g0z1NGFY2BKac2zmoifDM
slpleON7FGN72tMGlxyJyY5/LDP/pf3R+rXNls+OT4jAbmBK0712Wv/D64jNyMv9KXU3da26yxWt
vsKBCsKBFfOuSLLhmaa/W7gr4UFZvnVy1Wid/udXyP/dM/rLN9O5hpYdk0gfZZAwwH79ZpbwPR2v
jcQGxLyR35SY2cQhKhBcUyd7jVKnXmkoztwr0nYVu7QQ+ObVwh49zbhtuUggcmXNbK+VHMEwu/3W
bMaRZNBMZVI0VA8jhDjsOIbeeQzMG6907TvB4LWdHC4BdfpTq9ZatrAEnpnw4HHWZfasOM6XhRy2
+Uj1a2uMj6CL65sGSsDC0fY8gGPpk0f23igbEBOGckuA5w2HjUUUKAOmwAXerZbegE8cy1X8VBAf
2pqtecKeNSN+DM68AZVqYXbX0bCvWsDKWPDpAIZy7b/0IVcinYad4NNwsRCxuAg2wWCimqWPUmbT
ShnCpm7FcD5Gr0BXgSm4SxqKSbh9eivhsaDALDdJfpabHJJB7sJPrGOiqoaRW5B0MmjaOa/v2LUs
d+qU9Q00iuTZTMmfhuCdduAZmp+B1zpno8j1Map9ve3sPqRVgGLK2J0qOCGNegsJQ6dFUp58f+42
jR6KQ5/Z1QKZBGHSzdt9oarzVGYQEabGPZXdkG4rL/eQ9lIg5INRI8IO8TbWVnmiWyn+Ak+WrW3a
S/cwaS/C7fJV0Q5kNUS78WU4Movq+VXmVb0uKi+4zRu0rmQcgHnDJQ9+4vj5AdXhbtYmDUhDj4+o
IhK59P3hkes87eqEfYPHdDT87yiv0/g40ap8FgIfX6BIDoFWjdaDMUNN1xBBNoyE0zmyY5Uj7NrF
xdM127WSIk7k4WQ7Td1FF3W1yWQDBIYA5YJbDPJ1FPSPcZyCk8st3S+1D/ILVyD48YRv4mRX3J3p
d92Ho0q+aJVwl4FZ5qgs/g89Y5jJq/FHHgfGF8sdyNuTiu9cUf2ckIuW8GeoMMrMce3Bbto6TvBB
YGTdhFOwn/KxvQ119241NokxcMMkbYWxrOghqUgWrV3AlmsuaOR501JxW3Q+CjXZRwTuewaqe7Kn
6i4DkU6Ipd8TZkJWd+pw4/Rh95nlLmnacN6OmESLOrriFxP/y5jlhzFQmzaMETUMoe9ytweu0gcJ
3zEbIqdd4V4K45Dsn63s40Se8Vu0Wp05azBFGj0JyXHuokVlZd7GCtncEW1j34JZCaSkE+l9Cw6H
NEXwxaMaSdjllsJ7crytdTZvCHN0jxqS/CKqGueugTNactNYB7gvV2jTBfh8S4uT27QZ1r0yMdc8
NaafBVf9d1E0DgG32HvFNur8BEnpcBVxklNYKFOgXmbFuEiiIN65an6o7GA+T5ZfbHNXeLeELT90
rV8iRYcf553LtsqKdqyyQ9KolfPcilld4jg8zOx/D1VRhPcZ7UgnSu7EEiYVuTIibGmoiRy1lp3u
siC9RilTP0EyruL+O+Nn9Ce+ROO6QraL2xx25g5Lttzge4kog0r32AjzlRXN6RYYHtAylU71S489
aJ8WIz9uuXPoc91/E58ez5Qtssed23Jek3HHTRoRFboLlDJAAduvKXvzNiQ9TuN1ufIFWXHTlc0h
9ophXWQiO2plZGeQ+d5LgpMYmCo1o0eAa2hNWBsUfC+As/EDq6nm7ERRjlCTk9EtgORa0BVX0h+D
x7Gc8eDxYj0oGsNILrLP97yYEcqkKyhAP4+pfYoSyn16scGX9kIoxmInZQxcR4uhn+9ThwVXhxPS
Zn1gweSaG29bya49mPiAaI/0yyXvCaD+gc2uwMBUTCl0ft8kCieALOJ9QcjsdUyt5Im1mPldR/N4
E9jFezYHyVFi0tg7oeE+TilIpJIb9N4a0+/Aay70hSDxB/3r/PtEFUd1uYkRAW8inZb7rCTIV4la
3jSSaF3Zcq1OveK+mLvn1EEJF5Z34TEVH4SY0BLbftrnQbAx7ao+eO14Sj11K5GM1qMW5zqhJwG+
jbsEbtvuZQ0VYYJOuMuQbFgazAfAlvdln7ME9DG6V97YTQtEc+N+wPG8yOhqWooJ/yG1H/EmTEM2
wyG2B0W/WEEt1I6kb7TsQeKT2qreLKp7nxKbmk3w3HBmxdCust5xt4m0SXblTnosPWdaCicWOy8L
QM8xoa8nNsl72Oby3un8eEXdTL4p8lKD8uvZSPqtc9sXKXVEjcP7myffsDPKITtWTHxPVJ9e0riQ
nxC6b9oueepTa1paOrxraCRaw8VJv7VT9DeIKcVNGspk509UJWKlgF2NN82FPJ3k3xKJ7dwgT63a
usM5UOhpMVileTex91frzDBAvNnNtX9cEs2SezXgb1+kUcfxZXH3xFYBJ8o/DRGQgY3Rl8o/tslQ
GmtgnGC6m0ETzc/CwbC23QCMqEBrnXJxoR+gReZPQmrv2Gk2aMpGgk/O7Ts4ajng1Hzb16L4KHk4
4cEb0lEevUI0tAr55Qx6QUhC1sCViKZT9SSrXRnUrbNlbdRll7qUxYlwXM/5FJQghT23684dsjIc
00YZCMCWbUZ705wajJ2jaMf7nmoK2pwA0jPySIV5PEACoykz+u5bHZAf5L5+wYahnDNv854LTEvK
fIrLk4tAfZbFxOthw0BAm4GBgt0vSocTIBzCaKy/1Itj5dZT39bZFq9pfq5Ln0NXu8YK9FHwZmad
2LWygkeTwnuAUDIrInJRDT2hdNmIs3fFuC8hEi5FjwOln4nML8CzaRCdQk5buoUgNRrmMIlVa1cz
1VtYgdrFXMmxWHYdARCZsRu5K1i0s/D1ors+piBt0ETvOGXM49yb1Fd5wjrlYwXKJWm5qnS2xHA4
yAELVBwnnE20KKmbaKodgKhdHbKfMcNDZssGU/yVcFWX3ngRg9Mc7L5vXdKyROHjxLJ3rdPrd14B
5rS+DGtm0NR7qJoqPMRQd3iMwfvq7MnaoL8O77Wyk0M/Gxa7BpKSdzZdKC9VjbeDWVus+S3zO2V/
8xrYYokB06jklyi7WC5lopwLpoZLGwaKe1f5XDR014ZB8pLwui1DsgkeZMDMcF8UnfXL2REMrAMV
YqZrT2s7Uw9DM4jTFQt0mkfJXi6hwawrKWPEwdmUcGhlku6oQ/LBnY1WVe4AjoZLiw6nVWrkw1VE
Cll/dpWbgkrownSNt54CD6IwZJrDMO52FmVYxg05Q2XfJ3PAzgvndfY5BtddIePlZxsZzdHEFrsq
LbvYt7WdQ8zBk+Bdd9qzpJ3E9epHo/IMKm+iBq074HyXZnBrDEiuzK0Sf1KNbz6doXktLNajW09g
4QAn7ZASIetRUohul2/jOKp3P1AaUEzu7R3ZqJPKWv2Zpzjhs0EdKta4sFAqmqMT1cY/vaTiAjy3
Gd2N6LJvtMoVe2030U1HNm4HgvKJRgD3SUDx2pA5vlElHSmgb0itTUwLbEf66o1maZqSHCM3n8Ag
xsVSeZTo4D730nlR4g3HbGvn6WdRF3dmbqRnfn6LG+w2VHjS+axBnKBrEGeAQ8ZuwmW28fxv+pTp
4wK3MtQDC4aMPqnJjNN10E7iJmNEpva66W4bi/ofXgkWlg5iBbva8pobmJRffyZwLRY1xJdKsY8q
BJ2SZHrL8WdAwHgF1PhehBF/BKjrsIKzFr5kDngBUPh+twW7Wq/k1Be3BPh3JcX0IYVNBFUlUNIq
zeGoDoOxjJKgOPlNy/TpG6tGRNbSagODiIjxlbOZv4VJTD18yikXlt13MmGAY5s6+MGux0eMz8Po
vAJXO8xJnEVRus7zkQ5JqbNmG9G6QWbGqRU2//ibzDSdAIF2d6JSJsW5xro1nGrhF9SiEs3fG7Bv
7gOzuB87kPtZ5r9EbDSWjmoYJkWLoTAaFyRhwBoMdfgYTvk9mF/rZoJj9OTbM+s5x830a5TwU7nI
A4f0YwN3zsvz6Z0TZWZfDYVVj9RAGiN/X27VIFHJsgced1TV+/Ee8CQxqpj5ayUiH+HIyVLe/MRF
IrYPZHtjNCSmnWWSyvQ5H+N06TaMnAzfA42hRbxjpMswdZCobrppfPRcZ59P3am1mvyiPYs3O9EI
qho9LnMpNK6neq7YXU4SFTYFS4S5xDHEpZuy5GVk8U5MyiHzQjbBbo+xoznkG07zQFvo6ylNxRGE
jrWyRfSDJ068CkjkbFtKqTf4PsyVU3nyzezb5/rKyfEyYl5FVqhjMQbj2m2ymJFV7aM8vTgwagEs
DQ1bBFgZ+6AV6UfHrPyCjfAKDIZzxWALlBTv2Qla7/jWz6q9nXWjViY1TOX1M8tiFjyJcNaKZuRl
M1f2hzlGrPotXfubovXkQM90RwdaLq2TJ1hOIspXR2xL6dfv0sX/l3j/F4nXvvqB/rVV/GF8Kz/f
/irw/v4H/hB4hfkb+WXzis7D20uaGLf2H15x2/+NWUHQ8AAwHRre1af9p7xrWJjF+RdYwlmeEvd0
0Pn/1HcNm8Q0Hy1AWML3eLWf/ycCr/O7d+kvchRJRw+MkoWxiRnJQpj6VY6qhpgrcyAvXYbWRPt5
7tPAEQb7ph7bZxuFdU18n046z6/uGd/8m9Fyp3ez7NzlQAh/JUGJrqJeqHPLTPjDnsLxAobafnS5
BGzgOuu9m+fpM/vdR8zX8xNtgjHEDhVRndDPR6ejjTPWBj4fMUR64zX8ukyzbk+AjUf/0OUnGMD+
oegY9Rddngh2G0bbm6vadsN1Q+nla+Y3mqLFOK7lKiml+9MFydGDwZzZ+Od0fd7abeUf08a9dgMR
nDh4sJi5dDYe4IKpxldGH5GQ9IXkAGEXzqiMFbWFbKwdE6tDgADB9hKfFCs6HmLYzPv+mbI6KJeN
o537Yszklk9F3RSh4y4Zgaw7h87mZYcVHxuoW+89eB4uJpzOgkpiTsjl4Li72jooBhoqFJMzu1Lz
mFJjV5j1dDfK10D0d12SIosZDDhN892In25sjPcRmPlB+e84+0+YXtdhcSQ4eRiH7kmyL3Wzvl0T
SYPB2l7MOPw0ALEfmnZ8rTHN7ft6sG9bSovwWRKqE0quYAS+2+bkn6jDO/BS3fqxc5mCpl47Q7+J
G8R/HcbRe5ryaI1r/8O1KaKNXTm9mUX3iSxBDIj+4SuF7EfSBPvRNg5s8vE9YnN6GC2dbt1mqj6h
GF28sv0mffd0zZHCp9/pwVpndNiokLKY0uCfGhstvufYGxZOwoeewwrPRO3XO12E9vU59+DVxWPL
HfaU2uObKzSDA24urii8pn0PwSLj+UTS1T6KK29kqpJHlY6EiPDrR97CwsaxDsfW/K5gnDQsi2li
SDPY5lMM2yfH5klV8pYmkFWCb70RXUp0ItSHScLsYMedD69DnnsYbpL+0kZyFZU/GrfrGREHFiMK
F/Gi0r6y103NRDoZGBN5ErZ4PNlGEs5zDYEWmoS6P5SBwWUD6EcxnJgO1JthyvJODZG3ZgET7YHp
wBYHOkjFCaXXhOFSENmxKp7ZmDdYZYmexQU+3ag/46DlVzK4kylMYhAiu9FRL8TpcNYVD2LUWMXt
SzrDscqJUXV2fd9HlPS6jHA4BDN17MUkljlqhqnTDekXroVVXOB2Y4Wd8/X0dX+ihyve0eJ9Ir5a
LHz828vC8U+ZR45Z4dzdOFT88fRVZ/pNzMMscKdngMBXwCDQpgfj6qKa+S8HyxGzldzSMsD4Bq8Z
XxBEI3PChF7kJ1j9gKnKljnSQIORRhmsCHpQd1dFl2vp7b7Uk/1oUB95j+gfLuuMl1J4vt5Ar8m5
3XQ9m9jopUhaJpTvTmfWY+7PzZrbv/HMZV4xkAW7uG5easLzG1KEHE8ChaGQq97z++048XqY6Qh8
M8U1BS0RDIwi4aYMxtu5MxXcX7/3lrNwds4EatIqR2srsDG/swCTmz4egWbVs/1DT8FDlNEba5i0
jdIgBiHxPQLEW8Uj+ELTo4uUBp2qu6hBB0tNUgSyHiZdaprSbe+g5qr0I+SlW6lCUhUZuh/xkO11
k60AeT3Tk/PBSJO9Z6XC2eigh49IoQ2LlcJJVoCylrz+t2gb59JyH2hTgGpuwIuyKS2afPMVvR47
f1DtEhhMFZsAdXWCZdSsoeTkO2yu7jmFxH7Hl8OUW83JuXBFv07BM6OM9zg6fbYZHfg0Lxx3MmI/
5cQo7N5MY7Ft/wgSIiVcaeLwsSvn6KAKyiiKBH8GwE9c2F0YPeVh/pI2zpZYpEDW/yF9Ikuj5Ttc
ymhkDumokA4pnyC4E6IWT/XYc6r70TtGK352qdKmL/VqKk4bOtPYacDtc5dFPrA4GBquOJaPFtu5
xr4OMG+JKTaOwsQH/ZZnXXF0rL57Z1UEu2oiKv1R2kaJcBc6o1hZCWtJ7DNmQ5EU3aOJlYDU5pbn
39hVZT31iOHLyUkNY4tr6pwHaX8uhhIWp9eG4m5qIRcSeqTwPtPBJsLVBReIInbQ2aRtuTBwaAQq
x8k8xvRFcBcwsjHnB5NivBR3wWIaAndhuQmZrczV28l35As8uzUUkbNDoXQL9LQudtU05DsU1XIn
Zi4ei4Ej0GM7tB8qPIW5920EVXMk8W+uoin3WBVS6b5JkKd2PkAkYKlZuJF8LSoY5mMLyOlOkStl
RcJLwNcwTN4z4/jIJ5TUD7PiAhqqNxhDySYcavlk9DrcTJKe6o7pFIe8GndIluE69BvvOTIzLooi
nx8hGlGAGg7FjWiy9NlIuEforDS2jkiiw5giE2JVIlyft/reSPz6R6K9iGQlowhPT+2H+wyrDw/s
znvoWqM8FbCpnzsu8O+x5c2XZCJ+anpXZ5sTmhgC6XsPfDNfeaUZ7pWl54//fEr+91wOt/VXeena
r6/u5q3+f8DqQEARzDKj6L+ehY+VotPjr7Pwf/+hP+Zh2/pNMhAz7/qmkNZf/A62+ZtJryX/miEU
tfHK9PlzHnbEbzakZyxEPm9n7zry/m0cdqzffFcCmiZohyGCxfN/Mg1blvx1gS2xOwSOi4uaoZgB
m1LKX8fhPA3BeXnkRAj6tw9uWs8Ho6czgVQaC/6ZC2/FAFRiRI90RdzLVvmzpLc8qvKfgxZIZN1b
asIqczV21FrXaHzV1R3moukg8dAVMEzNog+CYZXb6o0L8rjREhHB0pACp+DaUjDeRlTX4BaGjymH
VeTxtChVcW9YItldkb34z+0l+ga8jci6tfvprjD11fxfMd8Y1g2AWPvSjofKtw5T2kYHdhLUyHZf
dlo3qKIj5/8VHYYIHYI0Q5n0LDYSRtL2GJ/DdysYd7HXkBt3T5PMXm1pHQDLRcfIaUgfFD31yNQg
DkFGqsvtl71XPzDzF9uSVN1K9viyxzk/z4ooWkj0R8rq5GvWClhabkgR3PfauZQzU5CpqSrSQQV8
LSMeYugcJgr71rZSd4UhjAPWJpJyepcOhrsFJldugxR9M1NbWcErtRuKY+pIcFRzIjHCzG2Afqp6
yqVRI4IJ0pcQlyiazk1NO4lTPZiBpuanZnUMlHRuCXVMS5Jfe8ghp8EURAZ6jB+oMFj2WYNFyyIt
lrwTHmF+8jsb+QQX+VrJIp41YP6ldfXyQSnfBkX7ZE/2xtUhsc/ZLm+04+Tr1DTWhmqT9VVFnmhR
yNppGcMTrDWKT1bGZHaa2l+lat6XcXgpWhz/hUsu5LqBBCqxKpVAoHauPpN0LTFVXBuXVrmf7elj
2tlls2tc74aelk2SpdtSNhVXn4xaPaa5uomOYx0KDOGCbWMLpo7vxqtl1VQOl7TiGGyLWwvdXMmv
xA8VYlW4nofr878RKPyJxNLWfwyOdUoDcAVsbGnNsyXzPtJ3g8Gkslj025gY5RzvUtT9pSn0W27q
n8EYbbXfKEotytOcM6+q7K7weiY9b5UpEA0UOYYO6tRUri0KgXgsd4xZULhr5ELKqaYVgeX3Ji94
1GUOZgbboAezxLc6ksmHUnsYpbnDHfwwDfbeFN5JVNPe46kJVcei9RINfFE7It3w/nkOSwktgKJ1
xrUHVg98IWN1gtMUrcu22WXgvpehWeL/ZHGe2KVeuj1xDe66c2oX69rBCl5mm4iYptThy6ivrBa7
e28AtgLA+HBs41nT5HUQkbMChv0xS/nWqu7IGv1DmorupMl9tFuZf/RecuEesJ+QbYTLNa5IFplu
dnbUy6XWzWoEA5x61m1b1rRZTPeB4XZEMoMTJetP13V11NhrkOkXYFD3ZPwekpJ3C8jLq2pEd0f5
aKcCHmhmbfxcbz1zTkFaBi8CZAuG6zNP47e54e09i+a+9SuGye6mq+vdnFb0dKbB0oUoZV3djGXg
7oimfsou36f+J93wVFqp6jJaxkGFwHc68OCrtr12gJYcEgSbly5k3R0beXb2hfPhy3bYS0cWm3p6
FmZ0DLkLEBriBUZvBsNhP/KLbJn1cq0VYTSGZd6iMKYz+1xIB1W3wYpPVPrUwEazPDo9kZFvm9Qq
9x5xCq/q6bRRT/ZY3A5WxA5lUtusspolAwj4QBx42zEQ1N3U8ZNvAIVIkmWTBS9JKla+Xd0M0rdo
pUh2xZE0YeA9B+VT7D8V/jQvgaZsaivWK2MU90QhOfzn4cYMIfNM9jNX120XhCvl649Kt1z5I1ip
unE2CfvgneqAD+MLX3bMLe6UnM0UkH3olD3cZEhPnrwpKlp0e7YLgh9dgkTziuT2k8sdULr8sPVz
yk+JXYMXprwIF4HYs0H6kUj3wckhWNjFDkbeHTP8S++qnvItt12GEY6AouVYK5xzTOXtkizmJ+1o
9VZEBTD1Kr3vp+EnhVPedlRsMtvWf2rH8j5A+eFvYufqucXbGCdi4RTtfQWfqJhp9LRdjlyph5ex
51fKoY/ThDSy6wxCvS5JoH4Sh9Es7zgKpgWv9YuXWfNlmOJn5ZTv1KidgrL50I59FxX5K8f5vqXf
Mh8ALuX9lX7aP5ttv7N7ZG1qR/HvEVMY2D+QgeaCRo/JgmfHiN2kRBUWWK1NPR28Jnk3oF5ei46s
xSzHVZ13NKL5H/lAydYw9jHrAsGVj4td7OUd+PH6dhodnkxkQ+ks+OaO4W2gTfac8uyuuWlH61R6
KNFN9HMazVef+PHsFFv8L1D6GuIpUSA/5mk4Vn19mwAmIHRq1JsaX/oi4GRga1i+QNVpwAIld0DM
n0EnfQ0WGkMwItpq66HT1z4qT+7CQN6PMrsh9HRX5M1bNfNQvVrGcfCcHQthQSSUpKrpiM2HrHsm
d9VoedfHuVoXU7DrpLcGqtktxyvpHDrYp0ztO76dTxxc7SnLoOEJcqtD6NfLuu4f5Ag2HSv6zI87
R4b2oNf30xcddhcWXNWyM4ZjR2acRwdk/pqAjg7NNWgfMhzKWzQU8iYGMa+WcheI5tz6aWbinnYo
av8+qTKXt25vEdUBGE5KkfXWGL1z08D6Hhi3hJ4+lO0f4oAGBl3OxP4JX3HY4JRhV/My4t5fsvJA
YkN+osGbsH1SPSR18WqJhkKMIN/hNmNDE2Q1TUs011oDaSTGrq4/2Xn+lFeKi47YVezjuTKI76Ka
1kbrHwc/nvdsoPjZGk1cRMPAeoIQcE9W+yapf3j0sRHRXiZes9KQMjrXPGcdkdiOUHLQzRNcnpnj
QW3Ggg5bLSWNDd3epcV8aWXzT/rj3jVgQHoQuNb1rnmrZboN6vlHFfJ98iAXU6U1LeoRz4vI3pTt
xEehp2Oc8oyw4TJSeENzQ1psRe3bvO8Vb+dSnHBvOEsH1DuBdfCp9CMP27KJWWcX7pvgrrfqkvEm
L2digp5LpZ5Q28KHrurgT1pQ+vXk+iz1MO40g4cJMEhummhiS8VubYn3YOeJctxYHWwB2PyPRmKe
EFnTLQdZvw4HhyDjlDTrqKpAT5ukTGtWHRtK/cgm5nASOtc5NdcsqFacGql10EMbLmmIeBlRITbs
NsQWa5u9wicKyq0zo03s5pyLEYiEKm6W7NwEX7e/VGV1LqX9ZtVs/FueBRuluzPn3JHIxYmTHMee
ndxIv3yTOd8u3FyUF/gYeRLNvAVZo0fHXhhdZ2xIJF0TXZO7Jjh662nWKbnrP3W2fvAwy46zvrGL
5KRU+iZ72S1a2fHZgC1fk/fAj9QpscIzQHKowVSGmYlawVKmIIflVy0gcnMuJquUxpWRJ67TpLve
aW6aGigVYtitYYt0NTbivps4mHFknEdSe50juqM/wWjsDeNSjNNWQ8MobOSTiqaPsBefNYGgo5xG
Mvz+k3J8hE//e5ydgEQMwPS8pgUaU7BXZ6sZnxeBdTrcBgqZsds5CxoSxHIssyusWuYrZUJND/T4
Q3cYXhwQwXEwnnRrhrRMcuJ3uPsS7DJ7tpkPI3wOhuRUcWSmdMf3J8uij0JYtJfMAKWIKgVLlabO
UsRq3hRRuctMOh4gYN7z7mPlGtqfXVM9hQSRUrZ/aQEwYBDEa/T8SKVQuEjz5rFUWJAzLY7K1q+G
ROgC3E76lfYJO2xPUyoeia7e+tn8oMr+yHu44Ns6Plo+Ma7Uct+RJ24wo4/LyJgOIs138OmOeHP2
kefgpuhAYhuS4u2Ugcqp+rshhxFMm9WXXTU3RckwPNe5Rh4Jblk146jKhyM9AQBZZt6QWuUrs5/d
lZEDI8+ycAf7+86ug32nou8QgvEWZuc656kCvbpEAqncA+vLF/qASGZExc/eyNZuG+xpJ/BP7JiL
LYaW/pDF3tnBoLfm1QNaMm9oo78ywXaMXWtRx6+VnDh1zLrfA1Tsdo4vhw3gsH7X1AGdRmbsYkbl
uIbx3e903zGNc6wedNyZ6y7Mx4Noy8PsTk9h4xw1UuSiSYK3oWdwVXnHgIuPAgv3oe4NFqK5Mja0
nuWMKeY1pAXEugt4q6ouoEbQzPC2EQk0R/2q8trmauzexXgaeq3SNVAebqGZehFdcaJd/hlX4DEJ
fbEOKyHXtUesCDsSrz7hc0kuZWrZlJpByxg4EK4UJcq+4dWEUwvaRAkwDXMCBzoOy6U1Nsk9MLZ3
ywaX4/TuAbExWg4NR+IkEImqqN2asPuXocd1FIzuWcTFHY0Gb51LzWUi03Nn4GvBLbKhVRThmb9x
dO9RthaYks8OUyy2OD4IFayt0axNv3q1kde4+EV05sR4EFLoa0zP+qeHTloU2LMM44NQxi0WGO4X
LeoTTI7PoE5w68wx240P/NsvnmiLDZI76Ey/4gZLzyReonHdGXmxybLZ+hkjUi39uI7X2CuIttWG
WGK8zU92YL1Zcc0MZ/GnisQz0V3iSzezOGu7mChcThQ1y/HnaIMLRIChk0j0VeGtvZP2jdc0vi8Y
BOGsHF2EXoDC5eNMmSjXkGtBAQTLSC4sG1peMnz61XrW6TIcGEEEvM7ujp55zmYIwWHk7NCXHzxx
G5QpFBH0G/AiZOw1ToRaH5yKtkxzqiBJuJskVOjSsXcMoMXx4dvXMiLof43rLZzeA7lk2AlPdOe+
M1+nsQn3du1sSi65cyH2HrGGheM3L9PgJiQb5udG4lkU+ibk9A5Hfca40QL1Fbd24WIfpUu5LPZT
Nd6XFFkS5E3Oc8XmW5k3pituOkaw2CufVNU+FrV7obH92RqtHZsLDDuUqPSzgwNKPyIjOJhO1J2s
E4vJxGYKskfg4vaPEFgPHjekboyHr2l6hgX01BYuqmmssh3Euc92dg6N4mrqMIGF4/Uaz7IkYweF
dTS2liFguqXL3iBvx4SLcXkYgpTUrQJ4RFUSIP8wOXQ2TozwQ9gvlI6uh7m5TwYdb4cofz0WXvBf
7J3Zctw4k7aviBPcAZ7WoqUoS7blrX3CcLdb3PedVz8P9M3EqFj1V4V8/Ef0UbvbKIBAIpH5Lh9Q
oP0wDAagF1xgdRCVCDxk944MkBTqiWeztXVcDJhE/VDBZ3BxLtawWOAX1A+iz2n0ga134x9L/qvu
PzrVLxrW2wmJHvT2h5uuIifRAaX0LX4+sRHc591j2/RYWQXl56nvAe7Eeb5zpugZgrXm62Pf7Tpn
Tm9AKJLrC/1xFvaXMpWAgxBfyPkPcAxoaKIsKqXc43v021ngDYtieWxisV3MfrwFPHcH/emxws3S
CIY7t2m/xBGdvmL+5STOL1ELcZ9OL0k23SdUEvJCf6qrfsHXEJpoqf2mEx19t3VUnnT5owAccdd3
6W9chJUr0Tw8zjP+ptCHtiYYpJ2oHbmhnWruMw+rlsoLjBsBQD+cI6p1idxoLk7fY9lrtwZ1Pmsq
+O0lBwX1RfOlicAbTx2Jjm12wa0JNOgDNoXawcFN0nc7y9hPBmWAEUfeHchZJHJ65/n/15b/IyQP
9OBSXfljFGdxhdPMv0dMutf/6z+FZcN0/wtQhIT0ZlqChxbl4/8V5XMxMDQ86D98PzQ5KPn+T2GZ
arRhgsqQju0g6A258v8Ky//lGoRdT8JjkihQO+8S5TvmbVLxpqtmUd5G5R3Cj6ErgtcbFmzqmPBr
hkJ/QEBauzEFQhqh413jiZ2OAtYYZW6UanQq157ikb8ZxUhywGFQpR+8Afj0HNe0byIgmG9W/gzx
7twotmAgi3qN5bwKab8ZZR6Q3vUGb34oZIDmecdOl60zbS+PoiiMbzhvasls/m4Xy0mhlm6NS0Fb
TQK1qqYHawTetos80RI+7Mj9qhkeKCmynxe9deovyrGC5lYAvGznuBlaT7EGzfU//Nb/J3fszKyh
QComPrKPbKQVdQyX1tCZzIhZ6wPwrGisD3Nglfv3z5rEFOFGJOh06KCr9gPqXROCKdX4EHdamu2W
NEaY2VhaYriFFJ6xDUcLOT8KGlDS9Vbm35al7yE/AVaIEGczx4+Xf9GqH8JncHSP44QmMh+Dxsjx
nioAMwZd3A7IiJd/i8JOb4ym/A1LqL5CzlvxqNVAhm64li44LJAdVwNFldVViDMMDzNeSv+E4RDv
s8XN93VoTY+lLL0r453ZYDAU8SgQeC6oqGAdzyzM+jbB4nJ4GMRQbcsoK3jBjfjglmX7XSsCBHhA
HIiXwJ3b37w/oxcI3Whc8YSK3ru5bGKNgoERgZi/VJvvzZFqy6nAmasSfkL8AJ/RoQvOEbxypE62
sDqz6Djg14pxgfmqWPlmFCOpIGBFnuPzUjZvw8p9MUrdvcL3PzOIS9S04TBiNAEN+XgqEoUbtmVV
PdQOxPtOGPXXWJTG98u7UsXL/wOtERxsU5jsEp3WH2Kq6xjUUPtQMHOQYUYYL7BPSE73PTVmuccj
ffyrkm0b86yFPHzlUxkqiK6HZntCw0cuC6bRap/qQVTBWmrLB9FUJRl/mJBFNbW0fOBvEUXJRbSf
lwyxvjsnEihQuu4IhKYBh7/svHSOPmmy07rP714Q+dqyxJZW2O7aQyQb8gZKpmgeErn05daqK6w6
KwTyX4B71/LGzBf7pU46LFAvD3xybEFQGQ6MVqRJbInG/vH3jpCzqMcszh48bPpgyTjFLu8lxXBd
7x7q1A6vHNvT/aXGQ4idlE6CgFSf580mzt0Wm2mzyB5yKkbbcTLHvQfLYnd5VsfccrW/LJaRij+w
TQLfOhjZXpdUyK9lDyXCsngq6nS26G7Z3XST0bmggOjV0xfXthNy7g5tmcvDn5kk+Qh3OI1t9c/q
FiiLDG2RvCwfIMlyu6a8poZqNq7EA+MkttuKV46WnMWBN9jLx2upuyKHMiiLB3PRchA2WoaOvE0B
+2eUZFV1b2b99M/g6hBzw7asvw6eyL97LupTOJGJ9lvuVlLBSjQqmbUyKsdYKi+vye+tRC9eP4by
iqYlD+bVMu3VJ0+tsnLSzCweNMrmX8eOh5GJJ8ZO0JpA0KwYvsHGXOi84lfutrQ1rWRJ7z1UjL7r
XRGAgKk4eYWbXQlCKzo5P0yYYBLwlMWGiMKjsfpM2NonI8/i2c8gPTz26WDCgjQpVyJwHB8ouy5+
OOvd3QhX9Q4BeKrzaMv+fudeef0RLiBjMlwyh9WPwHV9NMzam/wwEv0XqJf5Ad+Nq3tFLfJR2GMY
h0mqhAzm+joPmFCeTI12nPxgjOn+ZYOFlQegjSJEOBJKYxJl2V+9XljPVTrbKL4vcMKoFCUYL6dL
QrFomsBaXZ77yQYWBH9bCJPMn7TMXQWfDum+2Zymyaeram2j1mvvZ8ccb6xae59J0+u3BmMC3trh
roYytdqEJiZiPHrr3k8cK4LEPBt+PC8TnYTYfbk8q5PTj3GVBaZN2CRFllwP5bCn8KzIe9/rF+tA
L8/eeS3FpcujqLU5/qAW2ZxpW5IxdHLO1eFfcFC1bCrO+I/0d9mgcuhKm2/6EZBz3VjB4Q/GA8Tj
moaOLrkCwr8N3HoxZOZiMZ5uamjF4fqInAjK+Rp46V1vLOmVZ8pJiiAckEIILJC3EkLXOVU3gj+s
Q1H74YR+niWBuS7Gt86Sz5M2fkRB372yoKebUSm1EKbg/fLRTkRCm7TwMpIef87J5kg+cE+fJUSe
Hnrtp8uL+fp1jr+eCj7kzFxROl1JtYfeXINhM4dB4BSLrynUPSBpowRViZiSAfK51udtCTZBtdkM
aGNiwicF/Lgh6y0ZCaAOnFe6L+bcjdo26hOv3yJ5iUUI4RJL2Ag3G+ycnMDA/DWjWgyJrnCNh0YP
kQms2tqVW1LUBaddRF7SLbqjywzagWbUxnFmperXm3MOuAioP+IVlf3X5dmfHhAmDx2d5xE+Taa7
urdGHBsgbENwTEwUO5G/ym4Rb3l3pqEe6zq5FFL+r+pVx0tsR/hyFiENGJCS07/50tvg3S3n6+W5
nO4aRjEMFVrJZq11/mTPJf1iEKl+2+Q07gJvgkwB0DnI0Ca8PNS5ZeNRTfZvOXBRrNWywVnPQP/P
uu/OSMdYMdoElhsHV2LymVuRGfGOUwUV3svr8IUv6BToYKL82AI3g/Q4Duad68DPmHFx34txzv7i
p/RU5mkfQTgtd6LFoPz9kwUOiMyL5JBQFzn+egY2pGQBJe0zED436QIwLi3leGVJT18DbBL+ch1R
LtPl66vP++Yc0pZAWqiE7WbJrrrHI6tHbFK281PgNgk8jw5UHNZdNoQ6zzHMrb3guUNjtM6QSlFN
9E9WlkAG/oPJO440ATGiaOatvrRZcY+PXWD4VbRAERzxli+8YP6DUQh5NGQt28aTTkXgN3OfncYC
YWEavgybloaRCJ5GVGGvyB+e2bVEU2ovvPm4OFSd8O0oAfp1vT3JzhegMr9r1AkOKKtfOxsnt6Ek
jrgG2SX5vk5p63gUV8tlW1bzjBtBGv3SCxMKERW2bUoS+Lkb+/K9t5PCudqooKL2iO+cWN2GSTyM
A9WW0deyWCM7xWjsC6ofxY+4t1DytFAt6BpUfy/vi9PtKoG8UsaCU0YtwPFWw+pippEYdoafY+Xu
F1UBx9trWv1TA0PzRm9RntlUZhJ/Mr1wOjSG1X8zzKEDLRTm1OoXxOSu/CK1FY8uMjJnkg9ecuxT
ld4fL/xgwiuFH2b53mijUVwMdrtDS8L+JHClONQ6igduoijIZNL3S93kcFp0Tdxc/hkn7z31KwA3
Uw1ip5FGH/+KNk8SDlJp+Voe6ZsSrL+3XaqhugnCIKK7Bt9Xiyznbx0TnvcWTNTQHhcA6GUOrLna
3xaiZOBfBssXhZv+DDBK/jvXromlnRwiqFScU5ISA9A1d8Dx/GAjwxV2O9NH3CdrNmGAzkJplc7f
l5fxzDCU0qA1Umf3gHCv4k7J+2ChUGb6Q5Bkf2VlrN1zGWn7d48iwHyrMhYJOfDv1WRE20YD8hK+
2ybZt6Sp8xtEnHFKef8wrk4qR7meYtt6Z5paWhVZXZk+JtA2UrJWvJU9ROo/GEXh6qnMmQDPV58f
mRbMXIrE9GvMHmncmfFey9AN/4NREJDjkWgjDrhOFyGllJiB1oyS2AgOR6LbNYvUrxxmtfCrs4wf
qC7VvUtWZqw+jFtMXQ72x/L7JKg+0zeff+ZgBSDTU8AwgY9/wLMkvpIKn0Zu4ofDmwyBQh0JRfXn
b26hRkxLbNJT940orv2+T91vBCvw10U734ZCM7Mr++JMELWobApXULN1yb1XQdTCnDEcsqjwBYTC
LU63yAXbUOkzYzDvPImG96aDhXeg0W37Hujnp7zRBnTw0/o+D3H1u/aDTtedH0QllAKAZ/LsWS3B
lBXRLIs692t3yAFijVX52W0K96Hs9eFfaY4gaHrkaPZuHyBnYYUuSL500NtfjQZ3aIdKSh3vW2lF
1W3q9UDfVer2PLYTArkgV5BNvLwdT3NEdQehwGe4RD/FgF59tCCYlxbMhp9NdXsbO3HwYGL8+Ezn
xkF0LUYht22n8UUasOCCHMGZXT92SMxc/h0qrB9vWJ5Q6mN6FG+gXK8WDhC765ZpXvnOGCCjpudS
3IB3LO4Dd6AfnLhWhjiHp6MMHywxWhlgAvsr0ezkAUCYdOj0IEeoS5dCxvFS9KGh9zX9ukPtiv4+
wHhy55EaAK6Bn3R5uqfhWcUzTgvBRkDCMY+HwhIh47KpzIOWBe29GWQG0H3L/INRaF8hGYrZmRrp
eJS0zdFtqyLrwH5XnOihvg+SML8S0c4tm7oBLCzbeWus68BjpMdlMuvWIW6A9BvIwA1IyhsBzi+X
F+3MQCZXJxULF51Vc71opkVCaKDuebCLsD+M8N43ndQwzxrCl8sjnfk8FgVn+ib4l9vUEo4Xzsvq
yIMv4h0kPJxbo5/gmEQyvLJw50fBJY7nJkVfa7XfZpILCNDcAhFE1jsH4PcGX5f6/buarAbjMwIz
UWmdT5dOXWfot8pD3Brmpq5j6DawnJF7CuSVCZ35QAxFc1JFQG7S1bLR2WgabfbkoQys6p+4bv8W
LDFFCHsSVy7rc0ORsXN/go1DkX11WXclDRQtSuShp4P/j13b4sZy7eQBn0zrSmhSn+E4NL1iFdBR
tVTZW9Hu3l5ruaED/sxm3CWaZkZ8JUUjjEIrWZtW5Sio6J3fIVm0G9sE55grG1HFvZPBBW8hrnFP
TfV4cK2Eru1EyDiBv4MIQxAGETktpvcr7YYxvjfy2P7ldWX+c65QKd50far9W5ZIxsWJ1KnpsSme
dderNFBgcdYiDDUUw03SpvXfbmPGEyI0E8AEPQ/RwDLmonno0FdrgKGb+FZ0tMr416E5/m6QQ0B3
DfkqdEolBwN5G8/72i05qMx5kfSly17KLVdEdJvCHgF56pAM7irk1D/Xpm5XwN1F+Mh/H/VbWxIl
9jUy+p+Bh5m4fVSp86tuW+s7WjE1gmyhtkB+ALrrXfmgp5c0lSSLTSqpV/O0W+2dumrCfKkCebBK
72tWlV+8eG42fYF+VxJ8xBfl9spHPPMN0R4GxQJ6gl20+oZo3qWRnmEv4SJktR1mOR5yNEyvVHXP
RBP1kqT4bniCzE/9+ZvsC8HoWaAFKQ9jqhxqkb/cJk0urojmnjl3vJUBO5Mx0HwQq1FM1O7CTlll
BJ4jwNJa40cbFZ+NbV49d+c+E/GeqtHr0r02o95MqGqayh2HUcmNLB36Z1PxSJFD7zdYE8d3FEWd
m7Kt/mgZSZ0FVybVeLHaHDIJG2iSxLAgleVtirTDpomn4crHOk13FLZEXcw8/1lGtcxv5rYkS2Sh
CSfxM6sjPI29/maegRjD9xk+hktpcGqs8WCG0rzDK2K+EqjPZH10RHnje2hm8hZZv0Kawhmxqyk8
LOKQXx2oLd82QYgG4KCePstcHZBGBoWBfl0FFPHJswJ8e99/LCD48ju4LCier7KTri9N0FO4MZD3
lQZcqmb8mTqQ7S8Pc27H0g6nzkazmg7E6vRl4PL7YbYZZkGFQxsqZY4oYutBaLZ3pUJ27rMiofj6
FkFMe61q7WRmUMSL5R3MEvvpzOjGTwN943/7KZ3uLKsLPgBG/TuqMvNJCxf3n8szPRMBaIFS7eXt
oXqgq7NZ4Y6e2SOcvGloETAsq87ch2hsX2uvnB1HkoYR0Hj9rytm2EbWjpUK7dBUzfyo97rAHRAN
i/fPhma4rrqcCtCwunYxfuKv97zgAFG6AtUJm3nqnffXfEAigl8hCyOo0RE7PoiITObeOIDe7bG8
3/Xm0uyKAXbK5bmoPba6xV8RRYBxsBegV3I8io28cO70rjgUMdn4Igrj37iR3sca8ZYvraXw6pcH
PLPp6VhSAmBuTM5exZdCz0Ufph2p5aRaMpS2DmNfJfDXtWv96DO7AZAGB8x8rZspN+W3oWwwAhSm
zVoeoJTYd7RV5D3v2WtV2jMTwpuEKpNqMZ+erCg0IQPOmNfgMi/vkYZ1H+suwuqmLNOvl9fuzL2j
TFIIzdQyyPdWx2ge+rCHekRsXlBRz2qJ3kfSzB/TShOw3GLjixX018xZrLMTlEAsUWJgjuteTTbQ
pqfkKQ7ebBeHCXI1zjHR+FK2pvGAqJYY74dOpM+iN4SGrFQ7eOSeweRD+ITg1Uym+4P2PmhLbQaY
tGnbcflr6kpsVmnOBsa26zP9GzYOerWRVd+FSMUH6IFQzTEQPuwcmLBY4DnuLY8D+YAIHyzyauhj
BJoQEv4LDHb1USKS802zXGQICKNQk4cQ406YB/B2plCfd5e/xJnMmytSFQYksZvK7PHWiibkXhsL
h91O6/NbqErYA9qodRZRo92aqWcc0qQDApGXsfPh8tBndjVDk6thxAjE4vVzvbmgy3zKagzq5QE2
JMxWkcoDoubd++8mYCJsM4dOh3Bf3S7fjJIKrtW0ZoKWk1dbsy+zTTLF4bZD4ObKbXtuf6kQRxcO
MbsTO4ipLosqLSpCUD8tdyECqXujiiErNMK5kiOeWztLAh51Be9OT0nmvY0IfV7qsgh6cZBZIJ6G
GpmpqRbV+7NqpsGaKcQEOe/qsWnjmJWkPHIOYT81d00DXcuW7RXf9HOrBuqcDaCw4rxpj6dCYhaL
MQnFoRQIAwdG4tw7NeIa6WQany7vuFMULIh50O/ItNATpihkHo9FeCYlnCYiQBfN26JlC4Bte4hd
KPTRhBoXMifhpkF6KTfxA1xmf6rKb3/wI1ydKpwwwAvynDj+EUiJtFo1knSDkucVUSeI65a90u3B
YpXKmbfrPfdnjfzqBz6sdu8EYXobyAG5j8u/5NzKAwWmq0CpnPO3Wg1p88TWlpgHPnYYtw66zne9
hj6ca6FfdXmoM7czGTAVGBqOgHFP5mwEHnhuknGL/bqlwRo+41Th3elkAz6KvfH95fHOnQ8V5mEz
kKox6PEaY0CRuzFa1CQCTnfjKb1tzwDV+CejgCvEnYoTv66oOjrU2SR0BAxHXdxVg2MczNxsrkSw
c3NRIZJEg7NO4/Z4LmhwDVFJw+vQagMSAamNfvngXOsznbuSkdnktJPM8GRZ5RhaYs5hrGv2Qcja
uEWtGjU0WyZbrAbmbeOMy77Ii/bp8gKe7kDwPLylOYn0g7iCjqcGVtiIyzlyD6I1+u2ArvpO5Gm7
4ehcC86vSdJxgshYRDKDph3sGLHa7Vo3Ck3icneIqqEMNqZE5f9mCRoxIKpL/QALBi/90qSDm24M
gYodqslBi11toIuNGWbU5k09ym9De0RkxQ3qqkaYp0CDeGgL2GcL0nKIpVW1ceXFc3p2BLkSJXvV
rJX0No8XSbOkFgHdtw+OGdIzzefqw2jny92YuihsNg508Mtf5XTDMSDFDNpnqjwrVv2KLO4rMF21
fZgVBLDrrfB+CnF1vjzKmQeyoDnrUjblzQjQcBUHEf4YZUHR+9DJEPh4iFwpWsq9Cc+z4V1sIgY8
uRraUjIXhyxMxxcvbrIrv+LcXKmiUv8AUQk7arW4XoD0tZdY9sHKpX6Lec0/iA9cS7LODaKIVeSc
MKy8dTQadL32el6JBwjZcls6ctl19hLtLi/ouX1CLsVdTfJJ53sV8wJgP9oQGu4hHDF5AG3j3BAh
q21OCn7Dc/Jay/jc4ZU6ZCXqihzfdesjMjqjtezAOSxehxHJlNaHMdcQU5VIVVye2pkFpDFNiZbS
Hii4dQi0a7efUCsXsG+dHrp2PdZ+B/3LeP/OZxz1tifA8KZbbcnAbOpoHgIX5rVpfUDsZTpg0fL5
8mROIy1/OSQCZTIBtvjV6u1NRlrMWcHG79yDVbViXxY9jYlAdx+6DIHhzjGjw7zgBnF50NOyCRuC
NxfnmfMGleM4iIhK80bdrWG4TzCrcAnS+29LU1MpQWMRVwD++ElDvjjCDijyfmazaTYfL/+Ecx9R
0WToKzF1mmbHP8GVAZYMGIIfkFuwn+vI8J6c/uo9dmZXqqBCSkxuTNdVrf6b1eUZWXpG71GLGu1n
iRjFk15P4V7vcJt/93wg7XHYDIs7BYrG8Ui0YrDbs4vgUJNWbiFqGqjiCu3KhzuzaozCsimeGDfY
aktWGCrldYKrUMJz9GMOU2xDlym/khmfGwVoH6hMnXqssX5PZLG98JJge7heGTxas5dv2iwpr7xa
Th+boLwBmApycDAma1i9gUSKnQyuPGSiru/sFINvom3qu15C7W6opwckis0bc8Av9f3fCqCya8LW
ggCn+LJvd8W4SGzgvZRKVyWNx96qkNeBoY5fy+Vx1N+zSjIIwC50LcWn4dV/PE5MxznPsqXyZRyX
vhUF6HJ4qZJO0gEI79IobbHvwr3k/XuRnYjgGw8cCapvNa6TukVgh0HpZ3ht7CN8VBAMGrwrYfjV
ZXI9PV6CgEFed4q7ztfsbtaGKUj8bMGE+LYpMEvYqhJ/hO2PUd12+WjpmyK0YJBr0v6sT1aCPew4
Ln7lwHDdzkORxbtIm7FGor9lWltXr6t4Q07WpXch9hXpDvmS5admpwi3xDWGKTdDn40TgiSu/AJO
wtL3iJPFwRYNVz3edFbQGTedzCsE37hDoj3SV+a3JVgmVFojt7Q2PeHwRQOqku0wnHU0RCZErPNF
onT8WNPxtnZJFpbp/ZQEuLqTYAc9DkyufM5KHWEIZDr68Hu8RAKDttoL8p0XGfrPdIbjuaM7jlCJ
rlVped/NI0pBPZcUGHyEubo9yO4cWZAO8gHGTHU/78XUBngdLHH8M3R6I9uVsqs7lLHD6efc4Y7B
RO0BE4xpLJ+DwSm7nQyE/uRUTgITZWot1IoX4Oix2xKyO33ACg3Nre9t3IzZNqE+TVk8N7Nhz93s
jk+2KJwficgH+0MYhFG2gQKrxw921qbIJBZ59RIZ8pMAYSYLCzZd6mk4lrdTnGV3ePhhDd0ZlYeg
G08170bqg3FbobZGozQE1YloQpa9WHmu+UvjBNMO7AjmoGKJg++Xj9ZrKrbafArRBfoBYVRAUObx
2ZLI4fRR4iKMMzTFZ/BBwQfs463npG/xZsI8rLt3lwQZZg2VB3fS2hur17D86xqJ5FKGPJJVJd6z
oWOf9Qc/jSBN1gzznptnFaSNHtc7xOQmv82d9OO89Kav1xjtbTX8ZmoQ0H3QvjTgBOZ7PHh6sqU8
7conLAFSdrPIir9LLM9+B7lR4ifuDeg6Xf6Fp/FdUSfUzc/zDniH+vM3t6I1couVEEn9NMf3fNtT
5X90HEznrqzE6e3LODb5DRg/mLHrSrXeo9I6Jlbv93WB5VahGZ+MyjRvKCO53y5P6RXBf7wfGMtV
Jqc85ygZrPLdSkYtrp5664vISBGrduPhi4eISItpVFZle2/2kCEdog6JANOkHz62g/NgsXe/mmi8
z5t4IWdFWLQp8K7sS3eD6hIeeBPv4GI3yxm2/eB4ExKNMsLmN0GXD/B2/GQZFRoqMs89mIBGXtjb
iW+GHBTqUz9R50YegG5b2BxkuwzeNsNPybmyzqf3DCYWCgMnVBMV/s3x93SXqU/cKev9kYCwM/O0
eKniLr5F3Ku4GSGtbEUxTvvLK37u40q4Z8B2FE9+TdS0zCZOSB96H81q8yAcRMTA9UxYQIbalTfv
mf0KoIoiKjQDYHPrwoBdxERLI2p9tjTKTIsZ3FeDObw7K6AaBapKKiwqifjqVCyQ9CC4Gw2kF6Pc
jZVR7QIbhcx3LxtkZS4WlftAfVnlvb1tlDHGg42fOnhzZrNEQbgr0Y6P0dj8g6Eg0jIdZZS9TgMy
gfFhVxeNr5VKNyvV8RzQYSbW+ExciShnaqm8ZZVkCAkVNbZ1bxkNizp2VaoDfRBB4iyRe2cKrW2l
DdHnqXK6TzQ12gcYm3h6gEoZlg0ShMkeA8Xq5vK0Tx83tEphbL7ay/AeXa0w1y0KeF7dALDU6gNi
OvJRg5mKEaWVwRQLEdq6qfI5vMuIF3u977Qrd9O5HwARXRVziXkn5U0Tybkh9Izab0ZjvClagVF4
m5pzsQvyov+lafhgVEbr3RScq5sI2P8VsMPpeVHlIdVHIQWkw7S6gLTKnfDqDhdfKmO7Iu+X/agh
x3V5nc+MojqdKLsgTw5BZZVlJlOCsrMJfNvExAnghtPcFa7evftUKlwvLUi6TQT2NXDCk95gzjxA
/VLvtb1L3XuLgNq1CHpmLqDVaAMA4abnue4Xw79Io2R2LSxoulIhUfs994h2JWM+OwqRjH4qWFQe
ccdxmi4khe8otf2ojrv7JTbGzwmZ3bVr99wwSqSGFg1HX6yLt1nnoQDnBagyFGn71AxR+GGZEnGl
WntuFJr47HA+vkUmsZpMWYm0DzXLnzO8fSYnK556bTKeL2+y17vr+F5HMV+BkZnNGUgtTs+o3Nax
7Vd6gQ6nrY/aJ9OJvF0ssM/W3Nb7OE84o8oxn/btPFS/bW30MLmr43IfpgjO9X1u7K2kGnhR9PMO
mXCxb4qi2JNealt7GMt9ZttYTjRBtacSN34wRwwS8VIzdoZeR8gW5uEuBwV9JWie3qB0vHnDW3Tt
EB1bP4AHYZGli9T06SbMMFgFspKxbDcj9aLd5WU8MxTqKogjUVwH3rWmJ/T4txGGDHhPoyd/evhH
byvC+FcTg7srQ50mI0yF2jT1e8qBJ7RAXMTTduLtw+6Lij0pr/FUwVr7ktYTziOhE74UXj5eiRLn
5gcigoIC4Q4GhgrJbzJaVB/FXOKCSx1wVr7DtfPBgciGquJg6FfqFquNT7cQRwYQoqA7uWeIS8dj
9cGQoIxda/eGwCG3wA5sW0Raf2UUFT3f7Pv/GQXevUsxSfWsj0dBNhInayfX7segxMh+kOmDLrC7
waQ9fk7c4VpsWq3g63i2oqMp6S+L+/N4PJw7J0ymDA+l8mX8EabxcFsWi/lpLO3h9l2b8XUoGshK
W4RCP+t4PFRcl7zBXKHdYx9WPqDgWvwQIw4QA05dV4Y69608sJmwDFTPZF3Cbak9STdPw0NaxO4B
j9j2QKCarmz5s6MgqOTRvEK3xFrtPq9wKqvAlOkwEmvR/LOiXwX2wl8uL9vqYKllox+usKavlIl1
I0YvFtw08gk/0wIfcUjg3l40qjMVlPb4qcvwbyxtCxLM5WFPNgZtaYhmxHg19knDMQD1g83M1GCr
OIjdhCbVXYLF9x4t8eW9X4uhmCZnGJwrypOrPQhPNQnKSGt8mU3ig+Uh1okV33jlZK1bTUQ/wHoA
IOl2kydBcDjef+4Ya106hI0PC8TINuMSIoI1R2Yd7zR8t3COTivrMXA6qlVOOJjyxkICDRMdqb1c
XtuTT8ovAW6rK7EL3gJrgi+KDLaXhDw5AtcZ+53riElsSyMVT8ncRNOtlQgv3U2xG11TllFb8ii8
gLWlS0MewlsEsOB6y5YVboULz+VoUuLyPOWwDkM43thLiv13rWyDG0fP3Rc7baGctrm03/eo4yvY
NCAAfQE2IOVaQ3GquG+Cxi4L3ygq7x93duznFKuSKynXWujndRjaK7QYPErZpBLHHzsOa6sKa4zq
rbJrPlLPtvaNPtbf0T6kb5tHiXcbhvPQbsxKBL9mVw7bABV2dzcDSbtx8Sc8OKmGgvzQ5/dxnYkr
y3BmNyLMCNNSUfURd1pfXdaYGa3uhKUfDTDat8KiNTEsRvpcRfwKx6iGvwY4oY+TJhC4NaPxlmpL
8e6TR8cVCB4njztbX+fyqVyaBDne0u/abnnCQxEYSBO/E6ekvgWjYOGp81jki6/vtGIW5dx1pZ9o
ot41uNp9aJAZvhKN12/R/wzDmwG9N9q4Yo0oj/uxN8ZoLHliG/NnGSGEPQ+xdqjKkaO8lMNtNrTh
k+Nly7627fFLjnv83eBV/ftXFZALZBaucDLYNT2nqwwglIOT+lUYuMph0Kt+Gk7Vfb8cRU6uH4Kz
aruyPVA9gDRzvMUpZ1l6g4WxL7Ku3y709Xa6Zgbvy1bVqjIK50jyPKI7tGpwJQDnKhkXmZ+imY3T
odEbT9mkVGaVZtf7YGCvgwFDZr+8Si+uS6hZqiOxuxSlX8ym+JoagDPJxry7ESOPKwfw3OoRGaic
UQmlSLKKhIE+m2PFi8HHSeEHsjz1VpNNt7/8iU6yORaPHcBeZDtADVxFoUEWqShd2JYtOfo/dujS
pJgK5H2XBcdxmy15ebxXIvhxfKfxD4SOJy0HmpGP98SMuVwXdVHmBxAPtPtk9gzKkwVZyhbN+RTP
FUNA97dxjH2oAtOjj5gtbbvNR+qFmymKWpx4itzA9cow8s2CTYi1lZ2ObnYzps7vOUFQfRN1tfej
BuRwqJvRuRsa7LZ3hlE3NhSmAFklu56CAyaktb6J2jF56mWP/gpUaPgHc7lYv5JykHgc0Dit7uZM
rx/NTNeR9LdTHMs1LY/xZgGrTh9mcBJ7F0JiuKff39WbYIgrWBvdwpuuHOvp2W0tM7y1xqH9aTlB
N28iywVEovcjZlFxF+njfY/xrUPbpHYRKnMalJrloIMbmLCRMDeZUk0i9ubF3/k4BPmnthdVdH/l
y5xcvJxTGquqV8zSrYFHdjMpIXJZ+RWREg8drCkESsybyIAm8QdDkd+oWj8E+HVJHPcPIxrFWPl6
z5MXRpqyc9DvS8TSby6P9Po6WG03slN4gYgSoUm5rmrWyIKPS8tQEEzErtWC+m7AW3EfNL1+mPHx
ONTaEv4j+8j4jFNpszfBsH0Ogzr7iV4l+u3lYLZbBOXCuyGb0ieDFt62SHKldd1lJLdLhPps3B8W
tLv2ePdav3E8sK9gEs6cUiU9SJIAylV1E44PjRtolQePq/JDzbFICwzaj1XX3eQB+LcqyX5cXrXT
zJpoTcrLnQtCh/1wPFyTacY0uzpBzhzhGFpYDyBJqN9oQXmNgff6wF99IJojQPooAFDokqvoja3c
sDhN0/rAZGjKylDM6a7tCjxZl8Vo9xLySnkviYP9pvImeat7EYbBvE71nVmXET5HWZDi6Sz64DOm
2OM/LU4d6CQuRrPvnaTud5cX58y3oJUBOl7hVHjZr5J01JrEUHVN4yelnF4G0Vq4Pw2z5hK59OUD
2IprecNpSgzpU51IJQiJ1eJqiRb2V4s7jI5qWmPsQf9gED0ipf6vMZUh0rTzmD9kboJp3ixGbLiC
9poOsArKq49EG4c3MRUGjutaljeAGzHksAZ8B3M8y2rx7Izaj4mdvmAthfVagNnA5VUGbnE6JtcR
YFsPjIKqDR1vwsDGpgx9SN2Pogyr1rqLi3JD0DeXhzCLrHpXuY6W3KbshFuBRR8bFbXpADcVWqm7
vO5IbJagWzi9qBY4m4FGvrfJSif+DXU9vc+LekakDWfFR82lZnyrF+78fQEZm22CqbEPtetkEWUU
p5jw+82LT4T0BafgvP+M0mZPwx6vla+WE1fLpg9U29sEuzlwU8n2i+3k+MUQavjpmTkOn9zBG35X
VrgY20zTw2cnQpYS859y/JGZWfJTJEG0fB5dDVPYxg7S54LG0495tKNHIOnyS91iaeeGNviBKh2T
D4URJtq++W/OzqxHaiRrw7/Ikvfl1s7MWgwUUEADNxYUjdfwEuHw9uu/x3w3XVmpSjHSiNZMT7fT
4djOe95FZ9HPre79EjlvnqPHbZfpX5KvFbzQprU/rrVYHg3fzR4dI1MyDrzN/Zn7EOZiF0Ow1KzK
7Edh6pY42gI4e4+XEBUpMvMk6JZgehQP4eh9xqYYiTN62ekTCSvLrSlLJAq6RAbC9dHuyYcpLext
rYGhIuBXEtazWQE2Y4OIQqz/h3axk1LK7WFEkfQvdS5xH61sx4fANPLs6HvdrG/qOSvUSbeQJhJZ
C8Vn61SE0yrdqZFY+8y64VztBecT3Jy4qhwsPQYELihcy25OcFAiyDNT0/wLn2jbP3KMCfnWI855
eeicqpM3mW4QP2v8ODl8MzfcEmprDMEMQ5MpQkxZLvZY95xZZZtEXK/m2nzHvmMNY6e2gndNTe+U
eIddomEtvnoLYzssj5VXW9+5noiVerzyydrjzkHGCLSRHoV9X1tHMYXVcFicyRPJOLfijWocvztk
zT7DRns0flPY87KqzAw/WYKOYI4iWwjqmyVWsEZmm9mbYpuNMJn4C4Frylc/2w2X37jXlY2Oo0V4
GGckkfsxmJzxNljqtTyVpZgyAl2s/Kdnjz7xkpW7mhgZtGQ4m07Gv3zC+Ky62bvJZTzn7vSlCr1h
pgPoYXGLiYqH70G3R5Bk/ZpVd7Xjjx/bymi+12FQ/5q22ZtwMAp0c+V+euESDBLAXYH82d0T5Gy3
HWxXadPSZiqVsyVDVFRvsu7qDnvhwAsgrtPCpffBDrfv+f9BaTEwmCPYfsTZBBagu0VkSiOC9tAH
lrpyI7n4KOxFAHmofvCHff6ojjywVW3CTOntd4QMZiMG1Gq9zYlbvVJAXNhBgXCovTCkxJnx3Maw
YldU3OC31LbFcN9ohz4fxJhjhk/9T3RMpKSu3vDj9Y37wvuFiHEsGruRT/vlbCj7bho7ZP34QJpm
/6E1iqmPgbC6f/JVimuHxP71z84lgCKHKhZt2J5C/HwwA86IUSgTh7ip3UNSOTHY4gyux/G2Cbkm
U7gYDxvZQUUShltOemkfdr8NWqTo1DhUH0e2gN+QjFrjynd+OXHh3iJYA0aC38lwPP9pYsxztXG3
5NAeuq+e8pb70q396coQ7MP5fAQ8wGpenhlF6/7ccgXruCbP81CnqsoGFCtbdOg60cb0wMJDX7CJ
v/55L7wWz+MejY0B8zc8W49mLUcX8qNOzYwjZiic4oh3aXZ8/SkA+5feCxEB+BjyGK4dz4evz+pi
dT1Hpv1Mqlxi27MBIXd1Fcm+VdMdycpamtiZo0q9re0ivx+DBXegzc88fSDCtRTJtEQNehpvXJaT
t1h26nrLVJ0iHOA/teST7yFEpE6aTa+22KuqDO2kGm1FQm9kSjbXLvgcuLLHPL0nNDReamshY8gc
sj4pySx+8nN4f/E067A+Dp1R/MyyCZRO4Wv7ySaK1k4Ms4/W0xAEhhX3o176xFdmpJJ6McLlCJO6
/K5rAoe4SghbxFXpa0nC5SQ62Gye/Bg0dGJhYu90v1U7zqmVi6p4y9p5JzhqFwIRF9UfbEM3P8K8
VN8bmwyko978gqQ1fMWyO+lGMApHGjUEGHBLack7Df2PQ7nbxI6inAnCXQ0AvqwpcQ6f+GXEUako
2B7qaJP2I4OuJiLv/fHXUkS2cUNYE0mhYix/5L3UXezLXA5xuJCilizZEJixHIM+boK9btf4icyH
enC6Lpkg+X2YiTczE1oiuknqrPUyHNx6Iy0sd/0MT7D7OVvefOv2a04A5VDqb7BfYNsWWvgPuiWp
6xSVHp+gkJuSJ2M2TfLY+kiXRHKMkXnEFJsUqnKeMDolld7a0qWu9+JhJEzrMHdieMoau1RxQPju
DNLaqFvT0VqSIF50v1pPllMMP4ViRJdu85FzVcujOXXrp770nR/MqsE+hH5j2EnRGaSS44xCsWwZ
6PNQyE5RdoTax43o9TWxbxjnK52GB7QN5KiUgWd7HX6bKBmiYk5lUS5Er1jLHdVUNcT5RGxv0WTb
+3n3EsHO5O9BWNrAsPEtuvZ8mHPrUpKRZ9JSu5kUvsHCR63PE3PAJvr1F7ywleHGwl1/38pe4l1T
LTbSWTEVbUnfeoMzvvzg7BhIJdbmMNFVv3I8XtjK4BkibeDE3+l5Z2WVuYWzVZDlkvqi8t5t80zq
Hlnb/ZWuzoXHoFPyd6kG6Qi82vOdzKjzaeqdSqfbmjXp5pDuvbjLtZCaP9Tws+mx99/ohu3nPXKo
548ZCHNWqiswKKdKdpJIV9M7B2cIGVuNCmRcFi4ZtYaW382uldw6F9iFJGjPgnzHoPG/qSbIvuLp
4urYNQZJIu1auF8swZU22Tw4g/FGRdImronFUVx0W/VEHGSh7lw5RN9be6hKOKItaafzaFANq2yl
HmlnPRMrOXuiOmTKDgiNm7QkfCyYfdQ/1bA9NciBHnJXhA+zWY9Putmy364e6hMTcUBk1xDkDRlp
7ps4L8uoOYTmQDKgrTd4oRxxOop7UGz2FNvSbtwaU9NfWXsvb1Ko8Tlkd8Iay+/cOWswvFA1BfZO
BQ5GThxqQ5GdWFZ3qrBtkgIj8bt1Zfj4+oJ4eZXiqTgHcr8BEXuhBpADVpeTJJCUhJ/sU7EG6s3a
9hAIPPOaodrFF9wtQ/bYCfgWZ8V2Qza7j4P3mFJm+tXJprT/4Jaj/UGAoQJxRt1e1VxD5y69IO5B
sPMYV+zgz55a1c5cZ5kxpj0wzRJnZp+93Wyn+Wzknn3z+mBeulFQsAEBYiVCfXuexmLksqGNy2kX
Oj3U1yXM3HgC54cIL4xkyHd/eMPRKq7MfDhxfJjvR8Ih32pu0IldQYjLhok4el2a34GziN9wG/Ew
z/i5QJWJfrqw798OtVl9CPyC1M1MWvdD714jt10YMzAgrj78h2vROR3C8acy1Ns4kbyJXIG6tCYF
nqRt2eXF7etDdmFSwJcEmeNCv9/57OdbiinbyZltPaW21asvgBBNc6AcBB0wwev8OjMOwrXy+vD6
Yy+cA3tyBNMBCeKeJ/P8sUXkj2s1zlOKK5Jx9CRQQJgpkfqdOX3GODy88prOLgc52zohMv3/9ry7
DZ/daWGitmXYuFOaE2r20648oqQ3qKlVYqHOeiMrHf0o3VF9bPptI7y3upnWOnzaAQdAjk4T/gmj
tP1Wu9H0WWelyo/j1Osv0p/6d8HmyDoeSBr/IopM98cl81Egblb3MJaG8UmOKns3WsX4RTh181T6
gbRjSxpf/BKkgIrXIkN4beEfXzluX55L7Il742w3t9gp2s+HOQyWonG3ek47IwqOZdQW9Jft9q8/
JpyQABUVBAokP+f929zXo4lmtU4bMZ3o7ff3mNWpL/no2XcdbYgrL/VyykLnp8EEoRvKEA4zz18q
b5veiyanSnVWLBwvsL7NrI+djrDzKrM+Qxy4RkP5I217Pn24RuwuoeCUiN/PGyc5QhjV+UGT9pPp
NYmvi6XaD90iO6wEPtQnm5r4x5DP4t+BohCdhVuaX8ONu25itzMZ31VdGfA6Kauu2dC+/Mh4iexb
LB7aUGT+9Pj/A2yQ0TybAOhjaswTmMbs0mvbumsr9uWoP3/Kmd7Kwht5NFe2Vg7x8EYLY62owfI6
takX7oxGT6c5wrfl9X3iAoOCk4peOswAPjp7xfOPXRtDOUm/JC1F+xHR1T5cboknxGR04i6k2f7G
d4sWJ9tqvnPGwLodcNz+x9SWn0yTOd4oU3spLo7R+6wvmyu/7uU+vf846nIUxygfzjnuEe+7BEEx
pjU8pVOgsT4BxtLHqJH+ldvJpY/MF+byvMMAWGA+H4fAIF5yDfoRJvKA4GMbF2Befc3f4Y9w6fk8
541oEUMNwg+EBfb8MW3r2CpvuZ+7FJ4H0Mjsn5ZO50NJyEhCqjPJ91k0HumK2HTWpupoYD3+WSq/
voHrNvwP44uqgm8P+gNQsI//f2a2yuHS+61F8VpsRmqV7fQ+CHt5WmrzmgXApfGFDcUcY5TRYJyd
g1JS/edrwyJSzhjz/1JJ0C3V8fXp/PLYQ6JA/ACNyv2+d97lsUM8GjOLgx28u7ylzNcxeeF7jF0n
j4Pa1JVZc+15Z4u2s0RTaGqTdPWa8QsJl/rgrvpehr3xdrEJL3799S6QX5g6LssU1glsxHOf1gkB
o+qDSKd4e4jjhF93FweFLW57jIm/ZK3CdmopluBGzX77Ri9Bm9a2IxNzxD/8yrtfWJwQfeiowfIC
nTvHDVWelVbQeaBmtH7i3Gi2N0j5WhwOZXPtvS/MHp61K3jg9O0Jds8n6iijqRvDbEwzYwg+1X1N
r0YpWZdxIEefxlZVro+h8HiyoVfxxQjC6Yss18FJagdYKVl69rPjSs0zxejSM3llMPZt8mxd41Vg
s6CBbBFOnG0frQgWR29AiHh+BW/sZq08bK769l44w5RYjYXvMemuiTdZ2+Prk+LS2OyPZNcCTMSW
8fnYuLL2LU7EiYgHKss8E86NPZDn9z88hRaCC68B5s65hsLvxEpMWjalBVZGh0ZO3Y23ZPWV9Xth
TsGGpk27cyORa51952E3TCAzYkq9Ro8nJ6++uasMDh6tnytT6sKo8SRKGLSc2CafmyTgnGvNLg20
dN62AOJ8Px1GB/PQ10ft5aG+C7WpPvkDstr5BovDXo95F7se2x+70OJaB4T//VE665bQSBlvSnJz
rszFSw8lcoNBpEYDlznDZEYg+qqvqEMN2E8npYkVpGnXH8plne+dWfgfZW2YV1RJL78c3DFUSbtv
B7e4c6IVJLuhQi41pJykj2M/NfeD3X2d2uWao+y+kp6tNDY/HoJGlrcjte58yyXLZkXz7GHMK6dv
2dg7Nw2uMTieNsr4VDZDViMAa4J3FRZDbwplXDORfvGmhJLtQAIURIgLL7oFgwGAiux1SLFVDmNZ
k34qbeWQjmRdy+Z7MUl5lL3TJPA054x2z941M41IG0GOAUqE3jtfAivZZusaGePCC8FH2DVe/IHW
+uwpMw3LOTLaMg3M0T/lU/Qx6MP5SCrBp9dXw0ueCq1Bvhnowd6NRCv1fKuahJ1XqC7z1K5hDSV2
UQR9IrvFHuNuITAsCdnBgc+3tc5PqxOuD9E6rF+KcS4fSqy2m+MIBJ5DPBMBrhWGzn953bRCHWg7
UoXtrnG9K4Xti8W0T2s6lhBrWMMv9Ib10CJPykPjfoWR8KNtVmXEfueXaeGO88PYj6Wf9AjArxgm
vvwmANTQaVm/PJqe7fOR8qPZcZ0uL1PM5lvCg6ROCJEfjiZxzu9f/yqcEmdLamfE7DE9bBg02V50
bhf8CIrZJZJRhlXzo0Rq8WFr8Y7ZBT19z23baqrbdVvz+yzsRjy3Vb6Jr2raho8WIkHjgxO2yn2v
y7y8q7Hd7GPTXv324LnCm+/MwBgcoNLIiJKqw+PksIG8jnFWm+pfXFUI1/Iq2ACmKCKS94x1haIo
5pLOVK0qj/5PkIdJWYvKPGxEF+Geg4Z35y1IKjESjfr6fvTy+kMug6BNahy/uiT0K0eelFVXB8Pq
tumw5PPgpdGq1i8Rt2nrYAx+9lshP/zoKmjKiTVS5qhxdeskyiwsqoV0t+9tPxnmXSFst2NBVK5M
gjL3yB+0dKmTwvYbL1G17m7nzMzKpMaynnXj/BRuJcYEYEm+yewGK+i8EX2W4PLoLTEqJjs/Tesy
FVxGSjgcYplwGod98pNWTOSdcn/uS0pakiWTRq1edltvBlyNEqjoXRuUNNu4bwzqMHib/+Blwzbe
Ru42bonnwig4+qWu/gm7ule38LB987Ra5N4mvdJj+9HVVa+OkODyL4apYSdKYQa8Um1q82A69MIY
c0nM9NIU3s8smjMWWIWLYhw02LrEBIp1A4ezXTw1KAlwFFr33pwwNneKMzHOeFIIVRymiDyjeF08
4x9H1EQ1b8r6SnpCO5/WxsesRxrCODWlaB43a1MnomXCU70KszjMg5m/Z6Td71ap7PtBD8GdTdzb
cdKW/BDNc/uZKtk9RaoSH9pxgVQfBJ/XrW/5eVM5fll9e1KJpK8Lz4Po+c/56v4rJBE1nbmN34JJ
Td/7AAqydC3IV1GEQ2zc2a3+Rn5msZ2McA5RCRZl8Y8oxuoJ4HyJYrtigztg+ylvN+JkwCnWbYIk
VITOkqy2LNw4qrAN4bNEYXewW3Lsb5rF8VVcz7b8F5n7+EWZ/fi7Z4FTKxDk920Li+IfWrAd/3CN
2OjodFlWYq1d1e9VJKfjQg/8Gz1V+4cbZfU3Biyvac1v3qNTEbN0rG0yMeOiEY44wNGp/KQYLDed
tiqPkjKz7Rtrza0O+w65YEcCnpLFropoa89bOVYfegAWrtC1a+Jci83d10Gt/a0f9GZzFJlb/xBR
v392vIEXFAxSh7FfGQPfuoOCnzRh2K53GSo5OD/alD8Mf2j+kTiFdQcKPiqU1QDwvHHasHnfjCUx
XcMKgyYZZKZo6W6VWJLKWvbxXnBnv2th5NkJfnH5U1mX1njctmLDgyRwps+49RLD2ZrZ9C4nwOeb
pwfZntBFEbFTbi35nbAVo3ektPjvonxYU/JtrZl8mwZOj9NGyx4YWBdjHHrVuhy9QjgppSRJowrr
zbczN6MtjvCgYT24HZyewZ3qL8USuk1CwMhY31PFKlTu8KKnNfZWxz32LEKdjFaj72pb+RUKqsX+
KMOhIuuuscenNdKeJlO4wEg4l9yJTopXim4iYxyWIzVTMx6sPigeWYjavN1oVb9TfinYE/NaF3Gn
hX7vrtk6HwQvFcVKrcpNhjUL46Uq5unUUx0VsTdU4XDEfC6/AcJj4Lt67pdjMDrbEI8zKuG4yDDg
i0OI2v5xZXc0b/SoQheFb2FNUJ8qki143EwcBTrsLF6gcn2a+6q240pDj0nw0Zi6xNxEiABXOLCO
iQ1x70RRW24SGb73M3er8HHgFMjeTlM1PRESSR9kM7YGHwl6oEnmVPJd3a9WS9urXN5hrUnAajs6
/mONN9Bw8POQJO7QN5r1xpawZg/BGmT6bd9gMPh2rFZI5UZmcfJCgu/fRa3Vfp2tfvMPVdn330bD
hoYODrBpCn8REeE4iQl1zWb0CCgy1RyAMVeROKLqR/r5Mkjd2iEPb2R/PuT2lheJtiM48UHViK9T
aMHgJYkZLKzfO2i+WERzI5rS/OizrabO0JTtYQQtfQe/3hWHEtst754IZ7Nmv3GHr362dXclq50G
O+rahtC9biUPpGk9I4E0xnrXdp49uGFh41Y0BuaNuXLtSIp5tVhoanY+dG3HZymavhgPtsT9IYZr
N34c+trRJ+7ZtopZfd6/HN/9ezDczb212HtkzNDMv6AbVfKkM6DSB1dHvRv7EW7Ph6jJWM8yDLbu
IE2lftN89/mbxhL2h81RUAJKvTUzxy3E2DehDuiWe95YGwfI+F14U1UBNizBuhi/g2zlf8Y0oLJP
3jpaw6HdMKKhbdqUxfuiKmf/NGfkLt6srbVVcURb4l+rVWZ1GnTUeQlppKN3i3aM4yifBjM4+k7V
yqPkbv9demb9sdTu/NsyoJWcNpgZK2mvBoyEYDS690O+9D+03XRPCC+qIq5aw4ADgiPXSdgcd4xd
7vhHyyvW9miLrioPldVT80WDazgx2Zh4G0b9sjy4Zl6uR3CIzLp1Ip1RgTaDvCGMfGWLpFcxxNPo
5C4+on33xiLj+cHwHU1nxxHBk9qq6Ctp2vV30ogH/4CDjteeRmQJn4YygjQl+shKCnOYkUJi4nSM
5LKdemcCzqiNHLZoU61zDS1FZNgK9ZkzHmjdivfIMys72Up4trYaVjfRhXRUMsMYLBK/d8Ymbsgu
9eJ17oOvBLa77+DoVNUHCT+mPgzcAqtkdo1tOQhvwIF48qsedm7W1++QhHC0LXh3cD/prQGuR0Er
N9mygVjlcmBf9+ZwalF6DNF70ymjr+MYGZ+9RnlD3BvKWmAFuXYVG5bf/9bS8P8xVUiMyVT485vS
sxjcRY3Gu0GbW07wz2r8sGrbfLAcYc0HZ9FEg4KZbqkvt/oRg/poiJV24MNGY7/ZB1qS+e96ktYn
oj7qn4ZZhtHRkbjUxGMou98+kKoTdxSETYzw3lxj6L09OdBEuv9bQtJp2M3KtYwx0x6Ib879PoVj
uoqjkeE5cmg9KpNk1g4T3Oms/ZLXsBUflCizJZG0JqlMVrv+2k5W92isUucJdk6KqdpZxk+B/0CT
NDhK3qosUD9F5Qff8DdbmP9K0yd1gQCGREvPylgRq+xjgrd8BIogXyCiYO3/FpPsxO1MC+03IpKG
yZuNRO/JMjJhV63RCBEBiuujIeb12OY1/47NLNs+CUQOEyCa2w59q3BsdDp953LZaSRpI0gOaJ/N
+CV0x2qZtnvkL2UbA5GKN1PhWF9DY7VzrhSTd2euwxgkoJnGp9aEdRercW6eRDbXHAxmJLobSSX0
0RuVif9L03IIZmMATWiuRJPdNoPSH1xtayfRqi6+emM3j7FvBb2M614a93RKq6eWuLnggKK//VYV
4ZRKr6rBxjZgvThAjOq9b6eZhLol6706zk26xaFyxIcFIq8RLwuNxETZ+WAkKuB6Xq2rIQ7YN+XW
7aorI6k8e3EP+JdX9o1vLlhuBf1qHzU6ie+1brgWcfxmqZg6v/4wZC57QKG2USUmOsHvC/jDp7UQ
OvyOW7X63bXtiA9z5mQ5ZFYINsnaSOQchDs7ZdybpfdFTlHwzR6DZrgtsplSFP68tx3dplbvVBWu
4dE3OTnhUm3qJ5IIUSfBGBXItWCXvQ/WkHhaMgu8Lp7buviEcUNlwBKuqo+NjsoudiccLvjWpvUJ
kN35pX0/6k+DHeTkThcrsnAA8cg/vF4Znjd1d69wMBv+SeA4k96Q/bwKdXrbELRa5lQUvf+rDf1t
u9N1hphn1qrNjh7EHFLj2lYNSebP+KrUoUEfdNjc8jCBrKWgfM53e7T8Cki+bd5EEvFrjDRbzjGt
kGJLILJnv1GhD9YBQtOAUA9wKmYo1HCczQZFQN/aRORWK8Q3TkkO5qQcB/ZEIce8TNpZySgxvMmx
T0jU1o+vj8EZBLMPAbSmHbWARgKYdw6mmdgGB7WxpE6Qle+5AlOQ8fWvoKtn5f7+FKrvneEEq2KP
3nw+0JlhVqollDH1Btc6WRWJogMJjqfOd68GE+9wzn8AtP1ZWJjuBDG61vzl7I0KUJ4oMtwydVvT
R8AAWRN8urwpBxeuvK/7+b0p5+muEpVDlajZ8mXfJR1yxCuY4Xk37M9PIUcP3IHkG/7b2fwqyk22
9lJWKUe9+oDLoW2x/qMoBc+rq7gwwrzFqEJ5TzK0ls9h50ZjbG69+WOh1qu4OYGfXUFPL3wKtBak
SIAz4hR9TpodC02+GHz8VFI1HRv231OztNWx1r75d+S5P68PtZnzHz4UOM+OPf2n/VZOqNDbhr6+
nLaJ+/VKye865ZVVfGEGQ2mDu85Im3T79r//n6cQ9htgTIVOOV+agP5pU7Nriu34+jo5b03tL+M7
/EkIluua4KLPH0PAB3feYa1S/IlgsdmTo9+iN6+Q+ECGreIMQXaQAPvn36J54yJSg6o9rfXaPxKi
uLpXVtSltyYbCKt5ov6Qgp6/tZjhohlGna4DURb9PIqbZRyuWS1fesr+4QDruJowxM9f2gTnMGA7
1mm2DdMRMuCMfrX7S7eYfWhpa6KsB9SnZXGeeIdLZ+YudjakBAyWhwhbQwrXTt1NjtEmrdfZh9e/
5YUlQJsRqSfKA4D2cwfdtURxvvnBkJrFat1xBVmO3FDbd65h91fg1QsD+EeYhq0yxwsWNc8HcN4M
Hc6bSb6xHXSxzKLuvpm38comfmlywryFRYAbMS4I5/nd9rzgBFeC2Ru9jsi/Va74nNc+nNhgjfJf
dtQ1N+5oVL8CawWO2/uNVFPR0svEnWurvLLHnIHK+wdlxoCBY2CHCuCcs9d1I4TMZhHpWCzqOJFP
HCZr3Y03AyxISkGeSQKEA9r4+oe99FxOGEJrOGk8CNDPRztE4l2z9zepSRf5LnSgnRmzNpNeb6Rh
ltY2vLEMLNmuzKc/MsOzIwdCETsD9M/drf4Mzc62Wg22bto0tyUlMUUGCvEms6xHZnUBZz9U4/sJ
c1fjSz4UzVOfdZTZc+H6T4aAwXn06na3EvE3ShHZ6zFx6qL5zlvU37dG6w+13vqbzKbznaAQgJEu
pjEM4tkorW8kHZY/pAIki1fbbg5GZ9bi1h+EL+Kx7zZx7OylWuEktPNO7wnqJwxRqGmH0GnswwRx
9fPUtpnJzyQ0NA7XNXyA4pDBmJ+t6conurAgdjI1QDxrHn+os6FqrBwcEXwzdTtY/QH+skdaG9cm
4FkTjQmIJQnHzh/Vy054eT4RGmQderHbKi1xPnkqyUX9jOyyfFTIxwfMC8ymiI2h3n7VwvVjAqqH
L6/PxLN++Z8fwIzAPeOPDPjcFyWSSlqtEVZpRdAFCLI/5EUclXP7K6T2uBd1Ed0XoPFUJb5xbdN5
uQzYbbjPwV3gpMIj5/nbW05H5OvWVGkInxW+RHXr2so6bSRTx8WEMFoo+dfpxBD/uUZjE00vGJ7R
PiD/OYUba+DQ9Tge63r039OPJfEVLmPxz+vj+odk/HypIW3f+80RSmesd8421M73t17XhUzR+kZH
+DBwAox80r8yN8iwZVlA7Lm3Q+hLwmlfT6ZaHZEU7Wz8HJCJgv13a8bFZwAdiien2J7CIir0iYMC
fWuhffDbiQPix+RKb76yU7w8eWzLI3weeBxNgX/ugJ9FuPvZPb7PJfPilEXqV1Q6H7kT2VeuBxcf
xI0lZKXh3n5uaeCMCwaQkcTf1mjQtbRm0B9Cp6Um7MPwb70UuYXwNVw0WLstxHnXkxaaSwNpgvg+
hWY6w4G/s0pzvKYq2y9Yz788XgPc6eHikIJknm+ysyyzyFGRSAuIkHFjLZ4bZwYUq14A9VBQXmW/
XhjE3QAb8yVIIbA2z3YRWTW6l4snUqiXMAYjb8KIebGPG9z6Kyfmy22Rl/vPo84uWjPQRL/isZKa
3iAxEAGmXrWbX5kV155iP1+kazG2llMEIhUUoYDcoT4ERneNFHJx2P4oBDDngj51NmyuWc1+uDJs
oho/CxQDyQB4jgdl9peWa6whRm2X/mLItIeqnD2JNDHueKjoU6gMw11gCDRYbh9eWbQv9/LnTzn7
NhDeGg2GJdJAB+apijofkjJeKwOowgdY/fBYA1vdEaj611EW3KIgDbOH84LEf50dlmWFYYxAV5EG
kfKQHDf+wV6Lb69vqRc+F/jUToSmaOb2dPZ6hYDiATjK602RuUM/1a3CEeDQoYQ4vv6oC/MPG7zd
Mw7Cxy5Tez7/4K8ZS+/0Mp3tXP1suOincwj28PdPQcWBAw2cEgqks+NvZpvPZM5T1lZzChFjsd+t
uuDT3z+GjYhFiyrFJdDn+csEgjDkIstJlYJ6Gs9eMB9U2Td3rz/lwteJoOCbZMwgD8N17vlThFeE
Pc05nTa4JX6xpmg7imhdH7uw+/tC+o++xg6YCUBC5+W6M3iG8gyKiC4LbfpmoTxmkRivrKYL2zhG
jLwR9anv2ef4Q891qID00adz13r/YKnU0xi3gzdL3VSPgdDjFTOuC3OOmnJnPsP0J6/nbM5NcFXN
NQILn3LtvvGFvSYBvZG/E/DtOxF6FCAiyh7mxDn9t2iNilbo2qeGY/enQpFQFZqYIr4+GV5e7HgK
c26f3TBTz3PAGz8Um1y4/ISA9h/qecPbv9BrUjXB+KAY1psJ9ta71x96obhElrEn6rCVItM4d2LC
JG3p/C0iCAaU5963ZxoImejzg6W96QFgPr+zjMl8a03mANofem+DeVCfqoHuzus/5dLcAarEbpLj
Zd9Gni8G5NKWYaoMI7IMi8Ggc4ubodLld6FdeSJwAqeK1x94AcHjWxLTwTOhXQMWP38i9Lz91rt0
KQpwqH+jd7SDtTysi98fa4O8hdhdQuOh0PRqRO0sqM17XGKgt+tkEfmV/fOFjARdLeA8Fy1+FULK
c9THtwZ6vzL30mG27HgJXAwN7I7QF2W4+Ztha8YkkCJ6rPLFffRnCBP1oKcEy67lE5k7flxskfF3
1z/gsF3zyMz/My9Bxp4PUWXT9DamyUstkxqnRit+Ura+ZpVwtg/+eQqSAshBEDDhfJ49pRd25cvA
8tMGWDEeNXybhn7zIRsd68qW+4e1+p+b5v4s1E7sg6RhYQV97lULEcsaEeK6aZXL4mHW7d484uIr
IZ645acSNZYZ+3UV/pwcRfbd4EqnirE1pu226K08zeFYlIlBj3mmVYeYvMNouaBz1SHMX8aZ9stk
tzJpM5okB5AbdW/ADPx3tQ3zUy7pzSXrSGv8UCPqou9lgdqcFCwCMxk59eZk6O3obldnmfht2zRe
bB3CYiIWXcwJFzBw5l4LnMNb5Vj0Ytyw+y62UL5x5mzZ7udma9Hb15uVelMhP9iuVv5xhCA8gz+U
tAmvLKN9YT4b0R0FBtmDXU34F3zP53NEiBAzGdFjrwD5hQAp0URvJSSxKqZ2mI9T0OZ3fr8Oyf9x
dma7bStZFP0iAizOfCU1WJZlJ7EdJ3khMnImi2OR/PpezNOVbFhIA41G496GS5xqOGfvtaeZryuZ
vareLYV/LWflFa6UzgC4CIHkEWbr2vk5/x0UOOPVISOOVWuAIJJWakToB2qp7VAz8M0ixPaHQAfp
l64SpN4MlsSiZYwRQFyZVy8WprVLAa0apShiX+rXxsUbHXtGUqe4lo6gyqwPuZk0HwbpqCs9iLdH
4ciExhPfyKWune5432ewEY41goedaxCFPel1tr/ygNd58PIB81h5+fivlYt7fmMrgrRGszQMPGTz
lO79TAl7Pyqz+0muRvvigcl7nrkhbRDBBv5O5HNLutSs0hfmz+qRc3FzjYVAl+XyRzEzuesBGF0F
YtPLKIEk9yOPvK3l2I1gFTUewi8019kjSiENLxiGUdhefjRtHT+eSrBfHlinUrOrah9VZTkGOo7M
eBuh4l2otXXmuMNPZvLPu4QsriKm3BgaOVayQG8WnQafZkVTQKN+YaowXXwqoi1UttHtKT/Ys7t8
Xga67cFo9AWG4El9xAi4aFCslCVDu9bGB1nqTR6mhg4RKuddHRBkTshzVOKnybZVWXSPzbMYQ5QR
3UPSJss3Byqj2I1Yr8kuwSgRPxLoqg2baVmGDBJw3FRBXzfa47zwZ4O8sOh5KbPxfkc2NZtt28Yk
i3Sd8H7WvurtoIxK42PLZVvoD1KwbYRLRFloNr5Um3btvG14ktlL2Rr2lxLl6bzRa6cC6TVJlHoO
EugvntcMa2IRyhVO6V53KnXpEWimOdS8pO0PTxpdVSPg7AGikMwJGfqJVplb1DGgt1J4U4+mchMk
YRhd66DpLTTCJrNiG5CLONab2mnXDzbtqWXZekTvtfDFfQcZ+ruo69+qM4znJElpsKo6WQFpqtst
s97syok2Q5BW+vhowT+6bxDaP6Hvq14ap/fMfToqcRiGsl3Jb1F60zrd8EfV7Ol2jr30yBj9gsZu
jlzhIY6HGmlFZnrNKhTk7GRpeSduvSmrD8VgG9m+KhOqjUphiNsntjH+9GarbcOpWZoXfVz8m8Tt
2l90zicjaEe5kO3VV6hRvFnyNkZD9YgbpT9Ehtn9Stos70PHLzw8mvai/6wWoZ1aGRfg06d2PvX0
EL/2gDj29EaZ4Si91/Zmzc9DAqA39Y9R6NQWtLRxj9STVb9fWl//UJiabiOa8fuvet1kP5p4Xh6y
QS7fFR6PTzOG1iXoMot0t4UbjFYjAaIUl+m4TVOnOkgrF4h/ur5G1xk5zx7fwRKgoUCy40SGfTRm
VBWhUmNxQspRP/q9iRA5KZsRqaFFCSnsp0U+KBR7WdANlvtYAMcagKTAOWMrXcfWTV/YyWdfVOqp
KfXoe6kl3mOpCBndoU7Il02G4f6l74dVGSNbQG+GNpp1yItsqI/Qa+Sn0nZcEPdRmiOU45LyPbKL
YTrFCdSvDfqz4VTmrfWyIONGpN1VICRy8jt+Tw7orQAhpNndIEsR5WNhlaI/KaM2fkQqHZ9sMnpQ
pcyN0QSuiHUoL1Ax2g9jb+mPwLP7NeRD8790tM8Qk/SlJ0JjnNroxkzVAuPZrf3qHpqdQDfjIQ6B
NjTNzQm+Ro+0rOT3DQh94e3lPWgzvaq1E8jZagj1ytfYbCB2cYLelqRrsryi45aa2up25i/7nNZk
EyxqaZ9jrOhHstrtx9nRnJ+mYeU6S76J6QxCzK+8wdqAkWZINdzJcqBdrSi03vZ1mv7Kx0jFn+JO
iicdwWi6hZhn8wWLxa5vRTc57MH7pjwRPtGw02wzfQzm3suTkBYjChOlxcsPg/y2OWDqM76T67TE
H1FOlfk2wv/mI6S1OjzOKKbvJkG20gfQgpG+F2VHimHbdTBFZBbnfxBk+FGQlPaUbPM6836z2Ctk
e/M43yBasWWoO9USrWYx448AvjTt3HHQCFJxGr/+OUV2e0f7QX3NAUWlmyGzEQL5XBgHGyOS33uA
y0R1kYG8KREF/c67nEZIaaZlHUZyUqQW9NC6Ar9JSHbsMRSXgTt3CFQ0WeHAk1PNOoB0LxpDs67k
jeU2aJt4KXkfy0E3b0y7lT1JfpX3JVm6KTRIvGxDpcfabeFV4xcizN3nDiztZ9Qomnc/G772VdeL
PNtN2EmSnUkGTB9qiIGXoDLaYTUzNEz08ZRHL8tioQpV6FxnZJs5eW4z2eTPsAG9b1nTL6ciXlhT
YBqzQCTpCDwLP1Ukn5wZrc1NkyhRnaoUGQpqx3y6H9rJhT9Va9kX8j6jzwAI9KMV2x0JoPjMiOfy
HfHVSEv/Fg0Uy5DWLumnXOOJb9N5FEeB4B3F1NCvsiWftLUlHJtKpschSaS60bxGtCe+b2x9o0gm
+y7H1gVNi7ibNuxbvr4g1Srv61IAawtra2nYNi+RdwOUIf7YV2bbPixYjOutk6NjCZNJxiNPtHSS
sNdixwgkAaZ8wXFbeRuUBOjo4RajTvPQU/WEFLA84UWuuvTeA/izhLFfDdm255rQVacSZbg3Z5A9
bX0U7Ok7KwsTYgfqEG/5fAdrFMlTToRYtjFzV8uCMhPZn8FgP4vlo0rJ020Wwcbd6x2fbzOSL4ub
t81+VpFW7XzRsNKXbRO7oWlWy40f0dK9r9DZFkHtZcJ8tKJKa9htQLo5+LLRb1DCa7vGI11hwz+N
VFDgIJX7DuiljuqoG3/hIslOQKcj0Mmxk4zhwJa455wa876OucoBpdV23AcxGzoVaq1lvOA5Qd9f
63I5WQSOVSxG/uLs7TSq78sO/d4neIHFsFGxgShORK3GuYbH1AXRMqKKohmQPyTYuSBDj6bGQWdM
vzVJnD3YcWM6KNAGEr3zMnEKAJVW+0jsZatvaLYkPr9SLPBColF4QYrD4aaSlYWmkNLLH7DUvbVF
njtO+6mepRfErlXfdHbNLZbsUO4qMVQvPqXzMrAra+F7i13n5OdWxl/G01Bu0KwnP0xIp38sV6Pb
w4ym6Z9GHtUam5FqaGLZibHZWqqsCeWcRzEmAOREQT2udxHnjW+GBJmOvytwmX8i22o7MHq05gOI
kYpOr+NNmxR3ycfJy9I8oPwNJNrS4mlbpplLyH2NyPamjMz6M9JJauMKLGzyLXK6Sp3cmYZuADyM
rw0Rp6SGwmEwQC5uPS1RGkUbXbmQ4IB8y3ZroeUtN7Swko8q9/MfMzUqMiGT8a62dPU9j0mx1bix
bdAvafYpWmyZhFWK8yqIogkmW4Qi70ti5QgsyAvRwJsWvbjD+BO3gdbNs9x0fQr1VMGVO1AdacdN
ptLa3C1JzFvTsGWBp1iNOYoCXcT2xlkK+bno/Lw/zFU1/2RvlGfbMa+TW+DYgjPyqshAg9xnD/iI
IVlMsjAhn3AEEoGt1/NvXFgp5hAa7fUmHeaCjRosoh7SnhM/ZqVMsk2Wxdp+cCbT21JKtI921bGk
jpMNOm/K+ulQ6K0+swTkwOuGJmm3o3KyKlwpr/VGjyJ1n8f+nG/5a+oz8PW4+YithY1d3Q8xTz/T
eJ2tvixWU8gEOFUV46oD1OyaMD4v+ppAIk0D0noXbF64eGCt++Md8myIceQVU5RhSe0sAFgC+xHq
/Oy37uplu8laQ9wmA4IliK4QzDZy7tkwaJpEBU9y+vgN3UqP02/Qqw+GNfL3VWcCEGyqnA+tSg2V
PpolLc2w6CelBUhCQMGQPKLwyBdeMgStn3rfHDO13WAGVrxsKzWn34Wj1R1CgMa3wsTScwEHM6Nc
geek7I52aY0f8mnmPJ6zlFBfiVv/sWiWpd0VHPvabTqN1a9qouGNLD7160NsO+0Lthd8twUGffPH
3C+1tTe7hEU0brwC42PisP0Dx10qgFtOhW1OAykbAO6lYM6SC7/JQ2f5uzSr4aNt0ZfdFolMnmz2
PxL/wbhabUXuf696P/4NNyb/KuySL26eZvOoxbH7nGQq+ukgT91nvsjNbYLcdsJuxgM5TWM+O/wT
DRRe1zgWuvMkZZ5D6RTp4ZSvuISl4ibjAxiVvY3JqkWNQLWv2UonWmn6xezIh8GglBlyHhxPVD3T
fFMNzvxszewiD9FETvTdosbxYVTuKvFpTD5hiDbTB3hgrgqmGaQuYoM2iX5bXs6VZ0hlcffA/OBU
R4kgMAFHwScjGO6ZGZyeNV8DDr5RFKAknEk4v4ZIlHt2/ZHaxIiBP7vK9LI7WOloyldJ8oMRAb4M
NMpWnwyk7v6+A9qU3EirNp79PrPuzda3u98uWi5jk2sdnPsqS6vnSut4uxIiks2tSqIsYosUyd9a
VVPaVG1NIGwNuZSfhPnb2Wqta7eHsXBBEvctLqQPhVs6X8k0mMdQshuOAo4/3stccNuDmGLmZ7fu
3Cc7izM98CtvfkliD7x1ktNYUP6UU2zRFvb8WhO1ZUAYQPMdDY1+J7FKpJtlFvp3ANHNT6nytkId
Ptv3dosFFJDbvEbVs5+LwsZ1qh8eR4d7ND5sEjHFj3HgVE0U3yyEV950veF1YW0s/R9M4iNn2bSE
UKz1kRlvzaWo9I2td1ZPeDY+nStV24v+4VroQfllC5qVJDdB2DmvjWgA7aOhleZx4f93i+NSrvVz
TD47VS75tPWtorHZrfXkWDhDOttXxn9VOqWBSHHXooG92p8vS0AUYEp7qBErO04rQxCmMixjvf+l
llWC/34h6K2xTB294F9FMU7582uNu7JaFBCuo97a5iefdkloQFK/4ZtKrjSzL5oB620FCcNVIfIF
AvVKNbhWZQrEzUccER9aY6ruqF2kW8Sb4hvOoStV7jdHcy3qwjQwqBNeVA4tpNedjG1xjKRBcgzH
fXemTiqpvexbOV+TubwezjDQSdO/5Dul8XLRd+ib3mmmPp2OeDuNfGMPZaztpmbMd2TH65h+QQfT
hta6gs2E6wxtqDHnvkDrMr8ItrEK2jxc/FPrJTEqvIZUPOFYiwiSKgbJ9q8PHQHI+o6BlHRWhMn5
Qy+9eYoqA4b0Cnw/zhzacDZMlKBHzfi3PhsPHQYIZX7KeQgL6IOdD4Wk1kzWhtSxd4GlTxrOWNsb
zA/vX9BFn+3vKKRoOLzFXJJ+iWNJIjerZ62dwckV8nZGKPeAWxKHqWa0TzVI0E3fqWspF68rtWDW
QHBhSUDehKrh/NKwEIiulHI+drMOaFeMQ+hT9rjyrN4aBVkcRVGbbh69yvNRvKjyFkrN83F0cTjS
BbZuymT5N0nB3/sHcImPhVkPCcbFpQxkRQnsQPORxUAHZ+on2xHTxIsVq+HKLPB6wllVYCv3nc6C
TUvs/HpIEsAizSnraM15cmPXi3oiM9EPBpPu4D9PbpAv0Z7xDtLvJ3XifKwFl3bqZ+Zy7DlxwlPu
KXHJpcLQbGVXLuuN799cMbq8CnReScE+Hwp8vRhipxfHhjKB0QMlaLvxLtLwVq0EmysvxVvvOxqQ
NWOOAGwItOejEWVXVi7Y3iMr5hwofVpIfgC7eS/1jOr4ggcM8+d45S1561X876gXa4XuZS5H7VIc
IYDYT8Bhn/wubn68/ym/9X7QW+ElZImgm3IxkdLzIhs0SsTRhwJyY9hNuY9I+Pk2T8vw5/2h3rwe
EGBMgB668r/tiP9IILFNY/3PBnE0NDGyTbbtENj3cmUGfOvNQJ+ByhiSL5k4F88KPXdOEt0sMFWA
yFogQxwyKt9paNMvH4PGgCB85b1/dWF/+yh8yGuWNV3Riwdl5BF7k9iyIKiV3b7oKVf6bSOuTLpv
juLRHUTeQGDyZZxkZ00JImqfrmtRJjtRjk3IBv5fuUhrt3p9RHzHbB7wf52/6iIhISZfR1GAnvaJ
wLdXAu+80vB861pABSEcYGVE8Ll+cP95FbzY611Z29axE1OzLQqpbwa2RYd/fOHWWCycRUx7SGoA
w52PYrOPh84j3GOKqnvj5Dk8+8K/Cidb/8xZb28dhmTYVdypIzu4WHPhNU7Q4S33OFa28clsS5sq
DxkCy2wByfJkepssuDUqZRmwVFJvD/gg2s8ZsvR/vF4mXnT9KGjpJNM3vfghqszavlsk5USnlmHT
j58Nt4s2/8cg61aZxf+veeH8puZRWTexpjPzTuSZUA7VgsTNryFP35yWuBwCu7gWvubzUeaqLmiD
CHHUGp0TNI0FvNVWDNjErq8sJW9N7qDbmJh0Piv25edDGRblU+QqzIAQKDeopJyDHpnzbY4T7oEr
BawwlLBarkwa6zx09tZwdXT8174r/4tN7MWwNVN/pyrww6Qv3cDmUHuqoz5HrBZLfmADwPlcGUtl
hJXgiHRl9DcuGskuGx1/5ZcjGT8fvWr0JI2wcx5JQOq+xVXdWTtjGuKdjooiDVtIFEUoLae5Mu7f
/cbFZVtrANsaVmZgzbp4R2UrWumIDh5yshRPaZtgC09llKbbSZiNvq+Grvlaqm6ECRIlhHSBwKo/
YqCvnVCbG8DdmRNjyYMVVN7oemPTuTct6Qa0SOcvWZ76lG49YD6bzrK6xwI56rcsNZwfmb/20uZq
rolZysY4OhF8ZuAu9mgvbqyBBLTAbeb5s6E1xe2QUebYAHdZQAwAQfmhx8pWJ7QRMg7MBrVGYI56
+0IJV0s3hT6qr8joOaBSHzasTRvPlMXgSPgY33J0qaHezv1dCeVqQlfsJl8jV6c0ZHtJaoYgotsb
22ooJRacTwkmsPr4qyuKvthFS9u2VOoz8zkZ64EKN5frBKNS9k/gI923brSSG69cDTNpJ6pbQ2Li
3yw0wU8FL452nL3ByE/NqPk/Jy0yoWjIwg27SBuf86prnV26sIvGxmbLWzbEkF5mTdnpSQ7S+uI3
KbUgY8jFi2mUZX8waNJF8JuF/AjTp8wCeOP+j7wz3XIvaosilqcnehHAEFDPrFTepzYGcHHyoK4L
yumlelBzLsWWAAtclXTITRObu0rnf11iYIHgKuNEipGT8KGLHWLaF7RJTU8dM16JXdqp9knNHa/A
+9PhWx8S99Jn5uc8hMr//EPyYi0aHOaHo5xGynOYAPatHxcfyDxsT3rlImaYqmunPPHGJof3meCF
VfCF+vri8zULQXc1GadjgT/3MBN8uZNZ2/w0lSG3Hc77EHONvvXgDJ7odno7n9bZjW9W9seqK5UT
gC0ZbwhakFvCu+qNReT8r/dvzCuyMIcoZhe02Zht6AReZja4eiwLK2+mI+os+VUHMXA/k0fyQzP6
NlzG9GdmTloIXsIhxlTGpIxZw71fRv5hGBVRbOxP6LHpIC3j+hrI/q37x0xPmAGnehdh3/lT61Io
A1PKARbxiHiAkmN8inUDANGi918S05df3r8Zb4y3SplA/7LhgZJ4MeupCeWaJg228rIAPmBUcGag
XkR3dNDB6bhWHF8Reb+xgFJMY2MPB1KQx3UxIjOK3XFYFkcr6n/lOZiovi+aDYFc2T9XfgxeRBTy
q5Vr9Uyf30vdKDseM8ApYxAeNqGcI1g9TbflUvfg2RL3ynivRZ5ssin8rNUtTrSI1c4HtIeYQy3t
gyOExui71Mzyu5Q6lV+Nqg9kK03spIgt4qvKzL2LIKzc6tKsfiTN1L4gmqvpTGhXbfWrRO9iYUMP
iaENZB8V30vTrNKRjNijC3dLM7jZSZ9vHaL+/kD2mr6arhSfJ9SSdKSr8sFc+v7WpEOOXKQ2q4On
zPa+iZbsGlT8jbeAp4+0EM0ZmuBLunc9Nq3dNIl9zEeOrG1FGd0V6RTQQr5mAH9rKATAHmGnaxn3
UnrLlZsDa5x1bCLzJwx352bw7Rerm7oru/o3viWXr4gyF5fmUW48f/xQPrwshxt4XNLF+JLJuToZ
Rr5NUddul0JEVz7dN67rrx5/Ld0hl/MuJngp0toccdAdvYm6XVLSfSt70nwzR++uLFlvDcXbwxu0
yi9f0Z3jyCoxmFbqOMz03MtusulZjcm2E9G1+sn6q8/fVpPdLkcFkyrxqv0/v4ngAblvRI4eCdyw
jy3tiE3aDO3+/Wnv9eLIU9I5SVLmwmrqXYwyjXZmFnU6H5Fn+B906iRPMS5bchFT62tCUP2T9Eba
rf/HqHgHnfUNYWe/fqn/OVyKpUrMWHcV7EwHylS/6N3nQXbuN7utym8ZVOabZc5wIL8/7Bu3FLI7
Zm6+Nm/1JJ0Pq4Y6sTs1DpSkO28reumHXdle06u+fvuR57Lmr7iB1TlvXIxCiK/vRH13JOK33jY0
wGmp0ip+YjaxPqko+kc0yfrcDHYYjGbhF+b0cz5gPIqZhWQajy4Kqn3dT/4NTpFu509l/fWf7+CK
zqZwra/LyeVs5duDbWmt0R/XbMc9nCS6/5Nj3bw/yht3kCLKakixOfkAHTi/oKlGKdlW+XJckk58
sq3J3xXGmO4zSxObZSFm6sqL8daAYJjZBIF2WxkZ5wPONY6UrPbmI8noSRtQ+tD3kdVGGw0M5kEm
KCLev8I33kQQu9TJKbOt/7n4AEj5Ikct0diTlip+Etk43xKn7l2Zh98Qi1N89RkFpwWf26WPbIL9
TgPYnGkwKXzynIo+6gNeMj+pBLDixdobaWLs1tiP29jA+dXpUbN9/1JfT5lcKesNbh/2w3wa5/eW
bGAMydq0HEemg8PsuvpmLl1tnyBd//e7ynnBd/kWSGKhQn8+lOnHwiUYdzlGfa19qsbxkY1pe2W1
+QtbvpiYcbBAUaE6QH74ZYoqTK6Yo5ozH+MOxPqsy/QRBNR423le/sFuEe0tE3QAl0xO1M6RvZlq
CSwTydHNRPd5DBJPGLcSZW2Yxab/xSDo+EaZ5MBFkk7+nBWQVyTg6qI24itWsjd2ZsA1MBSy14WF
Twzd+S0i4nGZewbE6jLRva+KVtUhouHsFw5yXOZ4iFBj1Fmkq4exRYO2xxYm/ogWTOuBkk/UHaXK
kI4YnnLGx/dflTc+Q9thJWJXzMGGLKbzHzeCzNKzxQIJqjvQqZy02ZsjoqfUbdpdFrnGlR34Gweg
teFCO3R9ORnyYsDKHPAmmsV8LBv0aQCHoCihZKfz7spJfjSyDsF1m/vNh9lL3Rgrkqr3ZkQ60x25
N+KHhtLkNx145JTzpODtuYpSwL/fFHZTOOGZEF3O2uc3BSmVxZrlz0cdNGFgjDGAyml+moe83RqJ
qMN/Hm7taHjAEKg+eZdeqKnj3icon47GYjW34BG1fUOOxMn0M/2TqAx1Zbw3pgc8lLAQIMavKLP1
3/9nKxCrlqQxN5uPYprK0HAngqXjtA5RKaZXpsM3hlpth1goaT2w2b1YVtxMs6aOvNUjUUGSjagL
/bJux4NWqWsG8jfmd1r6TOwrxQO318VVKT0yZBsZ1tFr8u/QJrFf2Zpv/Hj/Wb05yl/fM302CFUX
ry8eLidKLI5ZQhrDjUkp49S3rfn0/iivbxt/2lsbyasG1vr7Ef3nCWEJKDNksObRMvwcuUqMB2vV
KptR4V3pDL2+IOIr0JpgdlmX48s9ry57e5jS2DhWdYqLgSZsYCxtc8W2tK7m5xM47cj1w19BFqsZ
7/yVc2Z9tIbJE7j75Qto5xOO2nstJpA8aAF8FTOprr1xzaT+xrWxs6A4yGq/7j8vFie7WrSpEBSx
qyIC5Dp180aNjr55/2Gtv/3i2hyPmgk6HIxqrILn12ahxkorQcsaDmNGLUHeEuaqoGsZBRUdsc2I
t7syQV1eGH0u5k6EJSyJTNyXghmVsWkw8tw/yNRXJ6q+w6YEJ3hlnrh8aOsoPvULRCXoJnhw5xcW
I1HPhLF4h3LKlzVpLmu/GxgTHyrD6Kgta1DWayMDWIz8kqJlf81T+Wrp5Bfw+rtr/QBUA+Fr57+g
SXOrqrQiOrhk5g1os0x8qfFcWgcCTFC+dvG09/BNnfpBVU9iWgoSikGtfkbrqzCODO5Di9/nygNn
X3zxyP/+LnZ3ZPox57wKEqwdLVV0U6NDJAft0cbv1ZP4yNQQZGKB8ulCUmlv3dICwFSkmYevo8st
d+cNA6DuohJYPIsuhjSM9NdKNn1PJOa+mQaZs8r3dh/GmlE6mwp+yffcT/xHLVOTv19M3boVhU2X
c0AfLoMsoTOAN8nXTsmqfglt5JYN1F5fx5sxON8LW5BL55Wp52BTtAZgpFGnHzCmWP5Oj93MwJOK
cOEmMl3SmcgvQl7rsn1CTTvXz60qfAPO/RIhAtYTTC4jVKqNPmkCmHSZLWvSsudC8wXVvjE1H3Jz
q89SHEi+LW7Sxkw+tc0gPkpLDvdG4eANmqzcC7ta5r+loGJF1X4hhTotgP9sI6kV1qbwu9qmZtWC
/vTTwUdXINP8UVpAf4Ol6Ws/KI2U2RHnzLDWeHt16+apne/nTgwRbEzp6k+E76bjnbekZhoanaWe
k7Sx87CUljEHaSzTr1qXQnJ2C0N89+yuOpkxThck/saok+9etoKzauMQbtvNy287LsxTleQSbEyR
1X8ajANoxmt7PDXGIoqwdmR17AqtypHZRo1PSGC/3Cgjt73Qr+bsC9JJ+bzYc/RNRkOCdY94qJ2B
4SLaFZLzSBh1ZpVsPAAlZpB7GN+kFYshWNsmYiOtYv5K5qP9y1oSEkUJnZ6s0CkU6uTUNQANk1Q/
Bhgs8ArQTCk+Fgnix7w3/Q9drhfLdrIN7UetR/4Y4HMxMYKMSfHc9Zi9A3Po5y6EMS+6wEMSl28E
5qeHtpfZrwk5xBfLH/DqmZFq7U096Qn8cF8bol2/WAAUvaFfE52AGH8DfwM8E313+0NgjawBO6fT
M/hdIsCjtQNG6oW7fJvB0gG7LrqiZIfF1jnwpE+lsklGQ+04cAIs7hct/sBecaHPKSyt3gICBuo8
mHl9Ihq9fpqsycbrGM0LJolISwkTT6ruezxMmP+6fCw+NDPMfbx/IiEUZRD2FnW4CVK5Ve2vAnyK
2LjKMn+jM6+nvRBadUy0jFJl6nft77ws4z9dnOsQE0wJcVZkmnjJrKj+Zku/fKxYnZOwqwrjfior
9QWnWP/UjzR/cC9mwHunBg0SM0OeSTb49oTxreWb4MuZSoKTa6Uee4QHdxkCijaw5w4/qyQ3Ytm6
PIkx9Mo4M3eia+Dvm1ON8HLNoPhspWnxR+XWNGyRduv3jV/OVdh5Vv0ljshmCSiQee1BsDj+8BrX
u7esInqkC4jphrKXie9zmoZuY5oNSPlYTioLgNPkMS0PZF53aZV1WhijRL7XdTVpG136xoOWGkxz
adK6X91Im8dtqYn8YWhFtGzrEVD3rSkTOW14mljsNb9yThE9oq/LaP5UKMglt6wKltxeKXa8V9+p
OU0ZCRFV3AXd1IgPKYnuzxzPRyTmem1owYLhIN5pyOerO7uJ0w84DiD1896VYLBdBMVBA4b1yxrA
+3sc/QwqelTHj3O6en16sxxivE1z/II5gfPMXCdIoRJL06xgACGMO0t42YOWaMAMU6ePn22Z2hJ7
aWoh/C3a+CW2ku6DyHlpNlXqe9BV/aH4QhSrf+iZgPvtWDKpBdC9MbI6k4sRRUtlDXK8aJ7f32dc
HtX4BthFU1dYzwoUXtd//59NYYvNq0ymGZuot9zNfuF87pyk3iWmMRwqkbhXKkKX25q/w5nr7hMW
Leqki7V3GpRhxmRR3AoUvw9pXUd3RWtFTzkn9A3YVwt7e2peK1283tlweXiB/dX1j9TmYhefCSjt
42KKW3cR/W2DxWs3YPT95/0THRJ87WwN11X8siwPwZs8Xq0Qt3DksRdnFe+DyIsrW+vLXfx6B5E/
OesBG5zvX0zIfx5YVlgeBIeJB4a8+Zj4xNYwn6Kf7NG8/Ou7wccMNRdlCMdqYqTO340kAci40j8O
TmvPe0Xk4rc+LaufDQX5+zbJsz/vj/f65aBFSK+QjRBuT7pp5+Op0hqwNgtwEnhKf5Ru3+2xINQn
G8uMGcx9C5xRoSi+cox4/XYgNVxVw2vJCSiDcT6sbyjI+0nvH+yM2cHUsulbks/plTPe6+fGKKgn
mZs5qfAUz0cB6z5Ek56BsswdsKgI1wOy4JdAz7JrR/83L+g/Q13cR9q/ZZlTvD449TJvilXHI8zi
Wvbd3536f48o634VHM0KNKCoQcv1/IpimYsynbroQDIHOgkd5ddp4sYNRG4g1WCJ1u00rGcKVEFh
tSwTXo5VKPT92XpALS7LK0eLN66b5AQke2tVG1HWxZmJNV6vPT/2DykO7gMoePGxqCvtymf+9zW8
uG7ayrQEmFBWWezFbELRUEjN7d2Dv/ToWSKCrdJdMZOOsUsbkW4m21Ef277CmGKXDmx1dpHmg6kj
ZqUuksc/atSmUahbpGOEHdRFOCkNNAKESLhhDqKwpn9/wxGQ0TFhdlr51+vJ4z9zBiZjM4mLzjuQ
6GNthJrdzdzjAHz/8319+2lJc6yDI8KJldf8fJSUciiLr7QPS52qsMoRgqbSiK485Fe18HUCZOEA
KInVAgngxRIChiCyvTY3bgtM2/emrqXHBmHbcy5djsZpHN/GPslfJXvvGyMem80I8/ZKY/z1x0zR
FQUS53Kyb5nszy81d6aFcAkhbocKB03mz9GvjqyoUNla+eX9u/rGcRUlA0slh+W11XDJMMz1DCzr
POu3dq7zDWVVNN/barEC5Uaop/oxutFkmu0M4Za3Oezvu8kxyPfzuurBb/L63jVr7/f7P2r9tM8/
AeourArcA2wCr46q1aQSLXFb/dZohumgNwUiI7f1N35Eyk9l4E99f7w37jc2S2p+zJ1MO/bFl+1A
Hxw0nNyAaksY+n5pBf28ZFsmumtl2leCH94sfDk0MymVkaLiXMyerhENVtr6063Q2vzoNw0Qtcjw
98bEm4aSNg3nOSu3CDTmkzOi8oo0qcBOdOopJm5u0y42Z2oVZ0/1QHQUxkT/2iewvuIXt5/ZB38G
xU/KhpdI3z5LtAI/SH/LeROv6mRtR1k8aoP4o8EL8fLuwW6n5zrB86j14qT15TUj2etvnfQE+r4O
D59bdbltrAisqfrkf5ydx5LbxhaGnwhVABpxC6YhZkajZEnWBmXLMnLOePr79axMkEUU70baqNRE
o3H6hD+Yo19lEPttG8afdNPe33/tN47Ze68STVeaoldkALCuU7KIevIXI+g/GmKpPpEda7tmKmPs
65ZpI7e69VSyM2Q5jiGvkdWrB1gXgnMUk18mqfJVh3kI0zZ9VKVMhi6iIxBmxiC0n1b3x6IlVWVO
Bt0Fa+nPnVkPx6Zq+y/39+7Gs6DiyhiZ4hfk2voN9SgI6ROKp77pFuYebqW9K+EeH/6fVSS6ARy7
bBxeBkJVdPqSBLyhvLT6nZV21bHVykexNQh006ljDmjLbxI46+UqZWsqyRCFvV+jrrNHg0c92bFR
7Hp6JhuR5nrbgBZJnpCcqvHHKqnJszKRshG6H/Rh4c+wT728N6ONg3YdzwBwSW03bhGAXGvIGOox
Y5zavfAr8tHXQavD02TU/alWKuv06BtiKY2wCUKQadA6iU8tBEqQJxG+jjvUftCxfkUCfAuRcf2l
soqu04iX8AXE8S7fkDCmwBlmVskazZoQD5qwkbW1Yhcjv+/1TRlvuLbeuBZZ0UZ8G7k/OWZcnTxD
r+c2mHlRNl24t3pss+cCp7dzWAK/mktU/9B4UfDFSOO3Gr3x30M+0zGE9P9THfv02Ryz5PP9rX4f
gV/GZbYZIQxoI0i+X12LyUxEnGdcNNsiwliJyd5LpDbdyQxle8yuHOvQ1PW0H/XG+oRnT7UzCj2J
9pkQaEOpnTZ+qJSm+hEOkf4hLkT6RYjJ9pDcbfeNmm2xcWWWcvVzgfWZcgrOTq6yGFtJ3WlCstFP
zTDc951o/uS2cz7Cr7ROemJau1aR2HSl3IJM3jouYBHIRYEq0QiQX+F/EtLWMMeyQ5/UJz+2HY9s
L/GTTG88FDmM16weyk/3X83tBZH5ZSoN83idAVfOAug8dnR/DEf1nCmK4qlc9N9TOmdHgWTcH/fX
uxVGGBDR4iA/wmFg9YD1nCtwQQfdn1FQfBsCVzsabrz1EdwII0Qp8k/S7Xfb88ttRBoQuSQrF34S
cVXlXRMdwULRSh7dh28TGaqAGsi/wHeskm4LO4scoV7dR4Mo8zOFxnmeDFt40xu7JulkLAORGobI
6kCaVV51gYouhVlb+TGKy8THO3V6uv9ubpwFmghgBRghE0CuCBluGQUFMzSfdpPxTAmboTlSWU8F
6nMop9Xdhu7hjbd0sd7q9hrrYgnNjhZbmXfdIQmNeacp6Bj0GCju7z/arQ2UVDx8LSiBEWu+PBBo
myd1TD/Sp8E47SJHH3aQAbZMHW49EOkxPlpgugFbrV7TRNOUlDLX/CnPY3Dkw0Bu1g0nLE0fHbZy
8+NlApGbup4cY52MJ0hzzDHEJX/sumavIlziJSVKY/e37R2csIqEfEOSxM2BgNIlLvetgeOeOq2q
+mqaGtZeRYr+Lxp9bbsj0NdHq6ubbNcgbfJnjgmoSV/PUlDemutG39HcVj/Q8TOlUs0Yzp6uZTPi
kjACph0SfM65D7Mas+rYyX8ZS678ktwo5EaCSkKER8F/ZCamsqegYRqQ69nSP57UyKyJLArmHHXb
KhqN+GhCkTYdPzV6Z9/NmGGH87gluHDju+KLkcdOViY0hi430TAqsaipcH1FmVF1ZA5FeHfr3VyZ
6CpWQbKRAtw4hjABKcCJCIwy1igxq1SMCvC37U8ElaPaKsNptCJ1N7aW2AgZt5aSWDHydkDDZNOX
jxYz3x9NI3b8qGnFcWScgcdkHx8DM//3/lG8sRLvCcYu8G7gNGsMNJyBaRg7V/jocEEd6hHl5U5W
XhbN6c+PL4VytxyD0/ykvLp8KDtM5spl9uerY9H9xBvW9QKIUT+TMrYfP4DvQhzQCKSWwZqUESp0
55Uos/2+zRLmqbp76CiTN2BgN6IfTFeKEfh2OoyT1Vc8dBgHNmGt+kVb2EcL7UqEJlG/e3jb5KDE
llkuY/q1/EbXjtZiqK3qp0C6fENT0kMWV8YprJbucH+pG1+UQx1CvkLTwwEffPmG3Aw+HDRl1e+y
PH1ymSkeXCQSDoU2IOqeWn/dX05eRJdR0KGKkw4WhAi+qlUS3+l495Z2W9JWKIYjmIP0POpqeCgV
leEvQXpClotOyP1Vr088xBlgNMCswNTA27l8yFSaPiTMF/3CsMpDoBr1twJ/9e82UmUbS10fEOnS
QdnFUzIBXdf37qi3jAWr3O8oWkl4K4ahLUK79x/oahUSGJQZpKgztyMn8fKBTH0x2362Fr8Klh46
WNY9my2usI+uQsrHpAntDJ7JWX+9U1oXjDfrwA8whN5B8y9QQZuNjRMoY8DFkZBqNgDG8DPEuYCH
unwWoScd0+LG9esSCmHszg125Yll7iH+Z4cGjc/ME2qRv1qxsDaK5KvTz9rA7qiTwZBRpawqvEAq
FpplHvhzjF5bHroN7rbNd103v06d9vn+dl6dwveFIO7YiF3woKuXNk9t3c9icnwbFak3FWGxj6it
J0cUFJuNe+v6fFAqyyQD3Q46umsdCJxecf+Eu+YHIKe9Jla6nQElbuPN3XogEkEGhAzfpUbI5ZtD
+JlQHJiun6bBdG6I9C9Iajb70SyGjQT3uu4FfocRAlgg+cKuprrjkljjgAi9r83R9FSHCIH2s5a9
dLoV/ovguvWEUkOGmoJuvSBNJmVeXfezHfXJztHT/C3oXPNcmGnkM15cTA/BLXQIEbiOADgUzfHh
V80skyaP7CUzbVydKzBDhWsotu0rmDE/mVpd+YLf88NpxuX/WIoprckJtuToZXXFTm2DWl9T8xKg
8e/DfLSfAO3gd+hEW0wEWABX36r0vpLdB/rWwlmfK5xFIjASBhFhtIcCgbRS7UA6LxhYC1ViD4rJ
DDQqHNDgR+5RGMVj1TQ2yn2l/mtKm/G7NQ3YiFfWXCSnJAiiYtdhWOh6ixKbn4OkzZlgQeUePQXc
0PcImbgXePWiIKecg8DXIgVjdT2Igm6P9La57MyO6xpx2cj+Y4IS98maMOWSpMXyjbg2I/A91fkX
vXNonhdlFHsTAPoPShRqgJjUygIypecN6SqyH/8CxKt+BFUTN3uaPyYgrynUP2jRULwZi9K9GLmb
/tn1mpZ6GpInyCYXtRnulTgcvlkjLQB0DbvxO/Oj6pOl2MXPymmMnKgW2v/GYV4nh5G5jv61crWy
2MMtVssd/vDdE7P+9nfhOp0LptlV8PkC2JKdp2I2Ol/OQd7G0mztfYaWQ+jlWGFUu7auehY0hkL1
4AxE4dMELgaOFO4K/9qxUKAOZMkEOLaM6ZDNkB68chyc4Wipc/NkWGmrI4/cCrGL40n5tOjg9T3d
UMw9uNZ4PIq6N78LNeu/RoypwImG4rtAUS0G4dR0+dFKYq3eh42JUrOT6N0Mdd1VX3OALwyFC7fT
PRfjgxbP93Jx9mFiIjdqYXX+GenXoD0YPR8kYniiRbZcbfF/7mtMX3Z4ywTLi12L9E+rW8ABKulS
frUSI/4joZz7PRpwsUCMFfo/NjJf9T5S8AaEBm3ZR1vU3YcSR0CJV6wtx+9EhSM4rHy3PoSFVbkH
ULtC/aSYmVS7GCP116QrHDjXDJAbT8kRxKkuEMXe2YUBqdPMBKQMEWnF8HAApbGCwBKlhcTIrJvO
JhKl0Oa04hndaqRqLY59hrG6g1meLjD+uB+UrqfpYB7I+iGAwaAn4VulQRMwQnr5efO8dJX+VZ0X
bUKMIwhsTyGh/kcHK/ZbX7gE987ChoPoKmZYmGnjAFcqc7QYtn7QdTyRxEWkaWBRcyeur0QgA4DS
Z4SUGyc1rX3PJHLe94Fj/V26VlrunElVnpU+g/4zp5YSnOn62uqLEaKfiOy5JgZPz4diOjAepDi2
2wwVE5VLNjkKJ9b/iic8jJGJKKK/GuximpMeOf034KT932k2Cgjrc5lGBz1usr/roUtQZgzb8CNy
oshpIZyfOp+LEhX0dkHMmnt00XJ/AFT6vabgDJ6zMFATKiiz/p0bbg1eFeCFcorVUiQH5EPV9DCM
DtiEtMnRmKiVtHR8kaTJRxt3wsGjmWid8qFtk30WhO4vlX5X6PWLXf6oLS3v4RPXWr9PTbv+GGtF
/TOLZtiPAv7/CTXeudplWJ4gfG6LzD0sApVZb86yNvVEoSrByXJS9mlM3GZ6wrPAgCtdoxnqaU7u
vLRlgFmD083ihPAs2LaoDBIkPVPqjR15ZZecEe8tvlX9hMk0aRgSr32UoXddYPFsg/Rt+3KH2D4a
03R+lY+NllvhvnLGctqXc+lEOzpFxq+BDmKIvPyEFgW/Xymewon7xWvNrHG9Okjq8pVKFHvuvFGA
nFqJO6UnFxGRj5O0stpNmlPAwRa18sc0YVm5dzvF+d7xJn9ibhBFu9CKl5bXnjRfw9kmdFMr9T6d
075+DcNmYHgdhjX2DEL9O3WHcfbdOAi7U+EUVS+JVV1xHjRlAQWb0pfeKOyvSh66p3QqyDFRoEP7
fpXfdjEK+qNZls9tFxoAZsP2Gwmb8dSA591NOBwcc/4oNr6t6wyQVXEFdnCyYmKyns1NXVsNqWuW
WJTEw7HgfHxGT7jaCGDX+bNcRdZxZAM2qIzLDJDxgwgKsy2hyUuZEHoJ6tsU2/0RZMzw0mvdFiLo
RsDAmpLUigJcqObalzwr+qm21Kh+RkxtfgYLnD+HYnHf2rRXN97bzaWk4hS1scRG6JfPJtQJ6Qi0
x5/HwbRpwWESsCQqk+gOi9H7gfDmUkxqpTU4Ay5ztVSTV8i6WEv9DJUPWySz3C1qiYPuDBLg/ko3
jgVwAzCEjLQYawl5WP8zFVkE3Pdsiqvn2jSHc24tNvZIlvJo24eLRg4lZJ3/bsp7uQpCvpMNWY5j
kSB529C99DTcWPYpdN2Nrbv1QHIUhkiBsMD7r9JfTVebYAic6nnuNcWfYsN5LVXrx/1de2/rXNao
UCElYoM0jGHSWnusKzOGf0YbPReB0uZeUeYyLxDa8sWKsEkA5k8zx5sWM3mu0zZAulc00ddUdFrF
oK4Y1afJdQuUWUpjUA8YqcGj0PHGAbc1VplfY4uN6Dd2UYL0y0p+ZYE1/jRDNfSjnP4kw0Ydy5z7
D3Xj2zVB1MkBBWPOK9WUBnmLVh/n6Bmnmu6XUCPh2UuWfxbgms9zDKjs/no33hRSZtICCplauuCr
Qz4tbrtYgxmh9JB0Xjf22g83d92NBtOtVdD5dGmPUM5TEV0ePQfPMskLiZ+LRIkO85hhraWiUX3/
WW7EdBR7gLkR/bATW/ehta5ThzTqWAXzEH/RSAt0KzVQ2J6H6qgzlv7GSGFLRu3Gs0nWFJhIRkpE
pFXzEcvVWJnoCD5rduFgmyQW2BUxbb2Nk/Eu8nJ53JnDSeVA2RfhzK+iRG/MRtA4XfiMn0FteNrQ
hcuTEdT9uAs1Mwr3ZhonxpfR0sMfwdiGwnOQNkP9e2n6b6WZDd9DjKAw2+jH5RU5+cbZxWM4GV6B
qNT85GoZuVJRO9XXLpsDF5MP5nJeP1g4SCGg7vVqLmHpyzT9QnCij3bOuDh/IuktfiTUV8NOj4zx
CyO+5NWCBvi71KhGvR4tpK8YhWLLrTGInbwuVTogjy4etp6WVmP1Ekbt0u2LLkx+LuFgtXuTem8g
FZnc/ENYmfG4L+se3xOjcKxwZwX0DXeTHXbZPinT4e+yzxdrj0eC/qHRa+fLHNWts1fnfv46qSlc
wImkBsn/SQvznQHLGwuXIMUDS8CW6Q41MOhin9N/d197u85ikj9X+1SGSvx9NHPtozoOrnXEPSB5
UjFle0mrsHKfXDxSbK/rYjP2BrXPxKFwi6XbCbfkaXpDy36pLab2UEkcs3mOZyzePFK6YsQBrw/f
qDXLv/u5VGBBuLGueZglYJU+G5lFvCniJfKssul7iS2cP1pTFn4wp874wE9qMbiqXIj+RZEYxKiI
7cc+JUUy5f4XdRWN6KkRi2g2WkiyMkG6/G5rxgcYKU+JrxhucoojUXljoRtYAczBaci2oNLXEE+p
OC2nwIDcdInGu1wvKutSbVGq851ksZ+Nym2+g60YfgU1hKNcZPpBNGWKZUGgKKnHGwj/onGdb7S1
rr9oRiMSoCDlOATyWpe/YokWZ0mqMHlGqLg/JkO9vFC4bTGMr9MLmoGIZkrkMrK3625xbEYtH16t
+27lhoc2wLqoC4yRnN62Hn2N9B0NJIO4JuGUXsv5JGGICl0r/DYKjV+5PasfOpMvDL5xjju7NX67
f2zeUQ6rUMVhQZOMIhIgxHocnZTYXCgoVfuCTPSJHj8tGSi1Z7XitJq5Wx71VqtPNeYcH5TYmj+7
ZhHscyxU3rTAoFJK8/Jr0pebGE95YC9/mJzyAlYm0wK7ts5UA7oGktKYPE+J0L4tQWBpXEek4F4m
DJHt+hHJwUO8JFhlJlZvHGx7oM6eNKX/uLFH8s5b/RQ6DADbSI/4vuzVKcuZIyx2XYTPIostnjgK
5m/MxJ1/zW7Kf+W5oX8HL168YlZoDHDFRtySbBUrDs9We/E3FSZhwIW58BQM9vIrSxD+28MFmfv9
kPd43xSq1jmogy2D/ev+b7/+QABpqPQ1JeYJZePVTYRT4UIHbgn8tEg4RapV7+G/iI0L78YqbI8h
+f5whq6KJaT1c3RGisB3ghzZvzz4pYbWg3a+dK3BZDLWA9JA2uWuv0IH9H6M7YrjOxH2f5UI3voW
FucSu9+zotyYU66tfGWPXPLwWYb2MyOHVV6c8g9UJCmC85yXGfV40CS7ssnztyTsk3/Rss08hpzB
oaRhce4g0+/b3lTfdHcuQy/D9yY9PvgmGTIS5ciD6eSzxauACwc7mNy5N89RNkGINIi6zVgEG/Hn
6k3yvIxNSQAlbwJ5l8uA2itRYLk9oPUcPtyhGdDbjgdlSyT41ipgxaXiqVTbWDfSxroKl47d9EXg
zGjSBeEuGLV+Yzh1lWQSOySEl94gphlXssqV6EK1d6qQZ+n005g5urSUCbmD83ofh3N2iAuj3Zgc
vR/Di2AhV6XYkU05Yri62sEpohdq6k3ox6DS9W76I5rcnTFWH+Hy+p2LDFA1vpTJeMqm6p8B7X47
TLGUaT9E/fKhMY3dItJz15tHhOrOTRuOhzLFgrGyN8oJeYBXv5MAC2iHn8hPXVNk3BxvFrMZEh89
tzii4TWYP6vJyv6ekE44CggDPzsyIwyrcPXc2KSrC1XukQ14G41wxq9rrAEIAPmx8+HQpXCP1RKn
B0Ohtd2UevDp/mdzIy/iS4bTxTxJp+OxCoCtCQdq6YPQHyKET21MtWBhJDmAXiP+FhtYC27s661T
h+gYwhPU01QAq8siCHQGeQFzsh5xRSBGhuups3qEr516eKv4eR086mrwDqX4z5KrI2eVCCWPqAP7
cZz/aHJNP8wppJ7UCbfSk+sPF1FXZEwpb6hBgeFfhofZ7TkYxcRuLtpyzoLg59BW/QZz5xo3LHXQ
SYTIM7hVuHEvV+nrZlQds079ZCTGerURMeUZI6cmvGr970Bzs/HANDiyPL2Lk9GD8mhQ5CtZq3ux
FiBKTCpsvaoZgKf9/fN04+hiDCAh4QQVUoHVXneaKo2o+WwoJsIDGBT3lZKOuVpnZb/vL3VjsynC
5aUtGDbw5+U2zAa8qUwsiV8UOVps0O0PXZ1sdQRvrmJBFAJzQfq3bnQyjhR88Xbim206741xKt5C
q9MepbchUYlmDR0mg6YZ9ffls4yVpQW5WSQ+FRk+wXY7MFAfzY085MbHzowbvis3JMmIuiqCiPN9
1ChW6keGVb8GkWq9qFOoPE06Vr5epBrjxhVza0FZETiCjF0aRlw+FsNWmL5qmvsA3VCDHlSTSI0S
JsjzHsxyMhwfPhJMnhiLk5LAYV7Pe1p0Xt241CO/5Nzv4gWxvDlJjce3EbiKJKTQgJTjpcunqsq2
zudYXpyjFh+VVj+nhh4dgrL+NCTMje8/0ztyc3UTmRK7AgXCIqysCSrRoAyWQBzbjyo9i57CZqzf
8PwLvoXRMvhLL8URwDhpv8xGyXqPgev4D67zCGm4RVgiIutmhX6UvYb8uVhmhFawfW21J1ZqP0kn
ObQAWkuNdwzaayzsh7reBWnVMzM1JV2vxMAHbP3cTadendTsGXKZau6YWU/WHmpTvRfYXlqHdtbs
3ouSIP85IMr72dSzbN64Pa4PlOwagQYB/46e9fprZGQdd4kdaP6Y9vZOsVvwpwVYUGpCFNTRZt84
UNdUOqo/hpZk1VK3G47B5bte4qjDNdNd/LhUKmPXDVb+M66DutxVoRgnT7fHyvRapRy0fSyMysBM
ONXFse96NwR6G9lyyqjXH/UqEcExVXFYtfWEiXca0YO6f1SuYxU/VhYzAFloKFur5mSc9hXFKT+2
wVPrpXeS17YIpkd7CnJHuMHpgEqY3bpk0vWuQw9GWfyUdvTeEji7a709bXxj1/eIBPlKJhstGwLW
KlQFeoliTW3qfpr0xh6H0+oJLd/hTUJxHvWKknQKgiGJMM0Fsu5VDhRrJdIic2/4I45EXmxa+V5H
L2jjiW5c25DnSQ2QcAAKRuC4PEoOcIiBuWXrk27vcqVPT0kT7Ye08GHVeFUaHeU0tW/NV7pBL0vY
nmP5cS1uvgUWv3FO6EtRLqIaLEGtq82tFA34b+zWwGxIsFFRRzQkF4+aw7CtUCtlzKIsk6Ony+cl
Z0+1udcbhDIs53tDJrSbwuRhmgqrEAoIx0AdQKStrhiU2WerSa3Gh73sHkOl6Q6QWcPHDz3TVXRg
Scst9MVWYQBsRdQIJah9y4nsY+Foxbms6Unc/35vdA3RfWXWBCQXWB3f8OWWuXrUmblSNH4XmsEZ
+4PyFXtqC6f7LPug5G180qbeSjxUdsLjQjn8qoxT8HT/V9z49Gx6hsAHSBJIMlenwx6aucaoovax
hjB3lh7lZ8WyghdNH5KNQd41ZISvTX4OCBSToJPGXT5wLfRSZ0drPzRn1LOKfA+axdiJIPmADasC
VTwBo6loDCJqI4M2PVXoq43dH/cf+fqDoNaT+D/ZnLF505c/g1y5zstZNOBERHjKmr7eK3CnNyLA
9eX1LtomgThM+fgmLlexa3yxbYuL3GxChba/5RxFpKtI8+jRa7i08cbldeupGC5TwCIwyfh3FXBE
PCpqOIxASqI43hfIneynwbD3D+8d4RnNeKlNA+1jdWYZjNN1UpTc7/Ms2DlLhdJZB1rq/irXhxLi
FoRtPnQpeLfu32uDYudaphe+2SMKEC+xfkgszD0jvFY36qvrpUA1cMlRexMhiVyXrynOnB7pIpWI
Mk1CAQYWmzunG4MDfYBNxcLrNgMxUhpfSAIcVcZqsUU4g2mAr/bVOBg+ghfRsB7D6sEqa87J0Imv
VVCDA3Qbx/p4f0uvjweDTNnakDKGcmsvnzMobCSmorrneAwCQ+0y/5QXlnm6v8qt3ZR6QiC9uQm4
zC9XGcmg4jKzet/t3O61moxlbzgz7BrbqLfqm3fe+WWqbDLiMUjWmDrD5l6FE5pOmWEO+QBYtdL3
Ga4xz30KHgL9YtV+lQYBZ7rIDmJbQx956PQh3QYnQPkjRCjqd5FO+FWbKQG2o5VZHA2E3zdiwI3t
kL1TchsSG7KB1dcyT1K4Mh0Gv+kmACZGmp8GC/Q71lHZ5/s7f+P9QqKjwwfmnWRw3Wkxyr6c9Ent
fcQqi0O1OJVnAxA+3F/lOqi9j8GxBRAEUBpSl++3x61s0UNCJ2KqnwIMnpOiDbylEccsR9Ht/mK3
Hon2NjMtrguux9ViRuX0DtpejY9bmvHWKYFzqqJ8K07fXAW7CLgcMrlYq8BkdYyGpa41vrPM8+fF
KvEfNPpuIzrfOgkkFFQySE3SmFl10GNjWTqwTaxSu9MutafvqCkm+8aev9zftOuFLGKZoMUL/YZ8
erUQ/EdM0JF588GpZ+dkXoYT4s7qEaf2LZLU9WHgSJPaImMNix7t18vDoDCHlLjwxg+nsDii4zh5
lkgBzGlLdnD7aAuFduvR/rveKvlDMa9BOZ49xEa2+WYgfOH1dRJ8HSwr35h4CJn2XMYWLCIQEpMO
wiYAiVValNAimfUpaeFLlWrzMwUB8MESWe2eUfpzCxDWuJCDRG5JUdIoW/4pYCIbiBkuQXpKKaoj
XNITjMB7Q1EX+iBB1DFR19LkxS5RtD5w8IWzE2puG8eoM+ZvIT0VaV/eu580dJXAsOfm/EOvi8jP
YHpm3mJZ459BXKjc7n1VfMfZWZ+kK1ikPfzhcf06VO3Sjoi4Ki5fbB212cJcL/d57c6pyKJxHxG2
9vdP6nVvGBwwrQ76bExXrghB9aiHWRFVhZ9rs/gy03b7KC28Qy8YLPXUO2r2qwLd/e3+qjcOLVRj
DB9hLdIKX2u24bbQiiVWCp/RMrbqAwKQCxDtgdzUa8stht+NlBcEAjMkWmIInHEJXG5lmOmVW5dW
QWUbZi9UizgTg7r5aLpKduozaHFxg+qnkkCV67qo91N82umNl1mx8VJvPjgFDULXNhXHmqjJ7VB0
FPMFY8laDb3UiMVnatTi0GdRaYPXVdSN1EqmFKtvSMioygBNQgTX8VsZsNIwA5HSTWFz47T4EzW1
T01hAgju/2yR+fB01ziOYnm8ZycRW6SPclItGxiXux6oXaybS5T5ljlEp2LBli5VtGLfo8x3QAQ2
3MhXr/M6yl4yC/IeCR1YO69QmjHZwD8BbQ+tSHYN0w7kB2frZ0AfudxpRRqhMIwx0edJm7ONE319
gbE4FyRVHGUGwfjyYacpCWA9iswXyLJ8D0G6v2h59rBYGnmjSReBmpsiH3Gjy1UKxV4io0lyXxn0
eN80ZfXaGOO80UK+9SzEHQMjDbhBV+CSyikzZ4TT47cA1g9doImXODLqp8djAAQBCLHkwqAHVzsW
WoMzDW1CZxwrsJNqTPlZayLtmNBnfnK71N2IdDcuLg6GBE7Td9IROrjcu060S4TPGnCkd3EZa8gq
L7fBes1BaH19/NkgYzBLlGJNrHa51lgGXGZQfvy6VnBcrECJHMM8KCaimzmfEWxDqPX+kjdemqQh
UrDRhCSZWG2nS/eiWyDj+qBn3b0jWncfoYH7+CoknHRlmJDKo7hqMMXA0+oEPL6fxnrtQb4bPw4i
MjdaPzcupfcEDRiXVBBdI4BCe1HHpCHnVEWbv0VCU8692s2vC/5QH/RajV9UpD7O9zfwxvngcEi8
msEJow69fGdYEHMNDmXtA7MYnsjdzT2ct2ZfBMbj5S6ZtDDATXAiAfuu0sPWjk29U83SH4Qa7Fqj
+IUVn4DgFpWPH3pZItCpo8dFb3B1KhJ9yhBuDysfAfL8MKATcMrglZ3ypNtiPt16aRw/lXyNeRoW
B5f7NxVRNLuTAS0y6sZ93NnDm40yFaSbtExDb9Gq4Zj30VZj9daycEiximI/uWpWy2puqEOd60pf
fvN7pcnCXWw3H7sxYcjmqvNR1cqHGeGovHHT8KSsjJrpalfLCSFnNZ1Lv9TTTxkKrruon52NV3cj
VeAyA9hPr1XaOaxiiDl3iOSl7KcyNvm5iWemQI6ivmDzlf1O4y7amIfe6IQy15aWRnSnkWddm8HB
5KaMLpvKt8Yimz0Ct/ZJxIP6BrknzPZKNSvxU9qMUEIJaPp5cOKp9PAi3wIP3Ahl72gqSMjgQK6w
OPDBzCkercrva6G9oPZuvyAz/zAVXqohS9dFKZYgKQ2X51Uvk1kZsOTge2/dp1r0xZPVdOXhflS5
dTz/u4p81v+wM+ayErFb6ZVvz6E1e4CI24OlJvRAisw4RzNk5hHC81Y9fSuYkXNB8ofbKwPa5bID
o/9AB0fph7K0QOQJ7HQxMOKujCnamoHdOqk2TWXpD0NfbZ2VqMj2qrHK1CFOoNxPAi52Go2VF9WY
ftYk9htJ9I3zwefAPAykDhF0XRk1cAVxmCxHv5hcg2eb672jxFtD4BtPRa+OKoVdRM9arO4DXTR2
Ew3V4JMoNU9JBKjTqvtgn6hKviuXTTDhjVcmfQMp42nKA0OTJ+k/J8XsAGMnVTMw4iZRH3AMeGqN
OD86nWUe7x/Kqw2UFx2ugdxCyIRQ0l4u5ThD0olcMc4ZOn8ZX7owj5EKlfrRbGG1zurwZ2Cs27lx
OOd1nT5bObCAIOmCjU9MRviLCodVJFeNKhnk2JUyZiEKbFRJIs+qXeTmS5Va6qfOmlqcrrWifRmM
ToAbDpvmj9lsk42zeGtxqZIs5X0QB1i3P+Fr5MMypMbZCdXih9lPGDHWjZVp+z4ZXPdpSHTtaRom
t3/Km7yvvjz+JjkxaF1JJQUqg8s3qSIYPaCeJM5RH6Fxqc6KZ4rw/3mP0KTIWag76CqvjmbtwFgn
jIoz9V60M+LUPKBQKjZOy1Wo5DuDBSgRavCGga6sn8UMbLeyg7NZqdFpDhP7TTgTPO+8eberiXZD
lvSf72/g1VcnF5VNeQyuYCCuMYd6qIuARnBwds1o+qKUfNuINUZnCMpbbflrYDvhmESFJgvYcXLn
1QO2jcgaMRX2ebAq8RdOgsMJpE76h1aYyqsShvmHoEmjV1Tuy1NWNcopiSzrlLl5dUxdVfk2DFrc
n8bYaje+oOt4wA/jBPH7aFchI3W580E/x/ZAxnauMJk/ZlFSfVxma0vo8sZWg6eRA38J5qVBernK
qBtt7wyxfY7oCP0ZLVr30tP+/72kvb6Ry7wH58uYIG8+1L3Qr5YcgtWJFYPtLF2ls1aEf7iVJYS5
DuBItxsrXHW9USn0zlNBmPwsQ7V5MzE3n3bIZQXmjma6bvMvkvAVv5d62ONQHX1jmfyNKVYFB3p2
4194irT1jv8TXblFadBgcwt9wp2vpmPYwhoSaeJxdI1gV3BbmLAA9eA7XR6oVVGe942HAQh9oARS
gdcB59hqDF/nc7xOidaDDUNeDuxgtd+my0lJhXVelB5NZ5veyB99N1eJ15uiOzpumj9xqxmvWjRO
fy+aXi9ojOrh/v4XdutwURCArZVAfDKty5+RiB6SW45BWIQJkNTSSGC4jdHGKtdQD55Wzl2RhdLR
aVpfn1MW92MIX/u8aHwfdKNE75V53eCrEhfHKGunrwGsc+BElfuGQHQ641vfYPC+6LqnU+j5oHyi
fx5/dqmAhDCwDJ7rxmOWJao2Zji76jGIdb1s9EMzPt6S59EdQhe1JLryAKcud3jIsih2zRmHToCw
O7HU6OjVTrdLencrab55qLjq0Iph4sfwbtXUm80Fjk2BG2iTDXbr5SUMyXmcTb8bVLy82tDcacNc
wM5xXK9PHTQS7N5un+7v641QIoXyyTkhRNDqW/0KBURlVQcFcwC7Nn7gHzB8tmcXqQPQYPH3+2td
5YGS7COVnVkRi4L1WnMW4ArGqIdkqenQN3O0A/LIRupFnTB3xpIND2vFsaI0aoEBhX4bEJvL9yn0
MWxdRCEBKSF7E5p1/9SlwQ98ih5WKGQlCK9AhhCxBHuyWgkBidDBw0w5j1OH3zZSEAoc9UEoOAwt
2v/x0mTnG+ACZTrf6OVjkQ3Z85Lpyhk1N/HWBcV4KMRgfErRatm40G6dD3nDcLEDece7/HIpI7f+
x9x5LNeNbOn6VU7UHNXwpqPPGQDb0pMi5SYIiqJgEz6BBJ7+flDVuS1uqsWrHt1JRag2SWwAmSuX
+U2qtXaQnCnMHs89zc72E0XsNsaY+43A85NLkfwRX+k+cLSftvqGdeItRJmc5au8i9KQaDJRBd10
tWzfSJB+dimKbvwMQBzSoVo//6FCsKYJLnKwpGf6bDSH2V/sCz9dgksfAOkbae36gE7OT9p7a0oE
N5moerIwMt9pzNxNsjM54t3sd6m3R2WkNcNG16Z3g17Xj8BB0zGKlRwf0jR4q8XyOq+mLQzbx/k+
sSGsvbxXuVomLLGbnc3LEO+8lcCb2giEIcK1mTUuR4YRkdC429/e7d7aTEKPHBkbwDUvr+tUpPFS
q+NjU/b5Y5509oWWG+VVWS7+jYViwRuZyk/eqQcInTkfpgjMak/v0xilFg9SO0KB+2xmbYYt6ZCS
g+ba/td3th73p6+UCmGlVbIL0SB6eWdUQQksNbjtRu8vwca2hqA9LEEgUMEpLfO+DroF9h8n46df
X/h7ovHqyoDr1ue5DvxOEpG0G7x4Inc9U25hbiYQ09vFkEgA1mO8KXPzqZTxLfEbeaj5GgWGredr
WyQjweUYabVbnKzCbzMZd4mJ/nJQBdkbL+Fnq53mqLFys1hq3w+9HzYW5WNtW5NFwA0646xMUvux
mqzygytHfZ+MQRv6KN6cw9SKb5sMEZ9fP6CfnDBAnhhPgU9ZByEnibFgG1h6y5rre72J2BXlHW57
/QXKNcWH2hHp+9++nsf8g/1No49FdxIdhY9hFsVefBQ6/k4VMuBbmP7Fde5P1RuLbo3pJ6/+x0ud
Aht7/GALtCPi41RidOQ3M/Jh6Pn9fgzmKpThVFb01E9xHUGtCMA5V/GMIblVQvc3i6bVN7PC8/bX
z+41Op2eLP4bkIB4ZyQgJ4u5onlfDWYVH/NFa46miutnKHTYqg5tO4B/ytEFn/NlT4u/psDo2kMt
/GWPFf2Anan00mNWmOZ53BR2mIM+fu8lXXD76y/5k+AJbAIxSLpI6/l3sqD01J06XVPxka+zs2sQ
DVNd33pqOtNxNWLeG1/XQ/rG0OZnkQzeHnwdchfQYCerSvKskhYt3eOc4kAqrcq9y4BFXHh5Z/9v
LkW/BZQzBQWv42Uo62mTBVBZtCMz1wfXKSBaAeXbDWb81jH0s3yXkLWirFD4pOd/krQskz4OmJHF
xGdz2WaTWC6NCkhi5QnIgXYyXOt+PRzitFU7f8rnQz/B5/v16/zZJlplVlYSEfYip9xUFSRN06L7
dWw91Ow4luMN5Pu3jJx/EoWgdEGKWjluoDNOTiK9LqFfFn5wLL0Z4AvT7ubQM+Tc1hb7aIMAaP3G
a3zVEAFSRtkMmZmsmrs7nd0Umod9a1NYZxmafXsdAa/3YCeMS7vryptJANEJJ9trAdFlybLibdQh
Lofm0bNzNHi92LntqIhKIMvO/Ab26BVp9q/vRkJn8DiYuK+P68czAX36JXNHbC6sJomS0ZGQeJTW
RPFQmHTZjMTZdbEPSbawESMYquG6bIxkVyxzEOkoo92uShVRnzbW1umNJWy9YTpD77DbJzpdNF9f
QNksbad2LW3Fv8LUfzyp/0ye65u/Qmz/r//i3091g35ukg4n//zXdfNcvRu65+fh8rH5r/VX/++P
vvzFf11mT13d19+G05968Uv8/b+vv3kcHl/8Y1sN2TDfyuduvnvuZTl8vwDfdP3J/9cP//H8/a/c
z83zP/94qmU1rH8tyerqj78/On795x8kZz/snvXv//3h1aPg9y7rrn56ql/9xvNjP/zzD834U2e2
jj6MDc+bKnZtHE3Pf33k/YlvOpNLShMT9aQVJ1rV3ZD+8w/L+RMy4nfyObk+HJw//tHXcv3E1P+E
ooi92tp4oOfJKPDft/7iJf33S/tHJcVNzRnR//MPplsvzkuYCOsMhfkpAm8M4uDjvFx1JGaJVs3J
YwdibTkXkGbFVWPnM17RlWzbY4IfLvK/ySCgkQ5qxYeyKt2g18xw8fG5zjD5NisUUKWVVHK+obDr
mviigOGFDbTeWVQlNoYI34Sal0KRUCf+cJ8jnAgQqKktlGCpz+iHoEhqVZ60GXr0QfshMYsalYtN
jFiQQknVREkxiXLwSgoIBYqNifTv0d5GDStMg1QfqsvAVuYw7uTilPJdl+ayvJkTKZ2PNGQRY2lq
ZdU3rpfFIsT3Sg8eYZOIHFBr6s2oIErloluuag+gZlKUO5zysFpIzF6LQzUOertVs919i1Ot7/bS
NsfunYMib3MXyEkfrhtXlJ+0tta8o4eCd3fQxajXm1UE6DEXk4RwN5lIJAq3yjHLSdClDJ2FBiz/
vzM39qC1aAn1VbvzNdRFQ0ci2bPDbt6vr72x1lGAHJvc2wX2XGgHwMtWeVvnVtVF/tiiaEjW6zRk
Aa3DGAddh2iw24GZWCLdMSzKQks3yneKj71fzJdWbOj4AA6d+ta4cS+f7EQWFf4QSjfOjaxP7rXe
cmv401b8RIHY53sLybfpoXH0LMBlHFX+vthmqIJkjwLdL/vMEl3pP7fNnOYfGcsv3bXXJEF/ro/8
pa0EZVdv09EjwIm5tW/HtU21s/1OfREmXtPboUI6NcxJ6++02vHSrW2MNn7HJacsGieVV0DHS1UR
do6bqggPyw4MMga3n50qq94tAg2pTQd/7H5gqxUoIo5+jmpm4t1glodwFOIg/byd/UJZGz7Cezup
a/PbiOk8kq36OL7LrDpDTcOrHD0qUrq0nTf5QAkyWU1DjtBa2TfYbACNJCoXVjczcURxfF9ls78z
9KwMzgYMn7qw0DOz3/Y9QkCXQ+Vr3XZZLdbCGe94+AxZFRRXuTSaYjfiwvHQSL25TD0R52fCadQS
5pmfJddej+v0JvGrDMNx2MOfYS20brjoxvJNHxvf2uu9zYbR8b91L0va7JSqAxhz0UyGf5wmzXHQ
PYI3GumJPSd7l8Ngl5VZ7myytC7vSm/ylnCMNXzukwzDsh0V1bKEygVBj5NtwZmvB9BBQ6cfum5f
O4vfRpXTeNpeNshzHnAHMT6BZUSeRyvrwF4i04lb69h3CJTD8ynw/45I/1S/kVLm8RZ1Kq0Ly7xM
sXFQdpsd0SROu53dLdNDC8VW7PEgL27TtG40NGQVRNWWZ4K5u1yloFOPwmwjYjVlYSlK7aLEqXlG
BbVVXdgWmZeDu0tSJHD9ufcjpZpFITzrGfeE2+SdXUlPoUggO39rxvFk3xfQBqZ9JjHauso0Xaab
JF6lqZYplmZkCkPvd8jAOenHcVyze31qioz1iGPKZlHCeOQpT9ONQhr1Nh8GnVb/ZGrau6AdxwM3
rm1lVfmPxtTWzdHGPBhPdBy8i03u24UXZV3VVNskM5W1GyvQOyF67lkR5o1RLEM49arqDsAexn6X
ecMqNz20pYckGO01c7MI32w+m6KuzqEh2BYM1Kmvd70xCye01VAhjoof5OPSOc6tGD0iualc6e3r
pZnA/+RJ+83rbfMAUMduPgg5GenWN7LW32ctUJQLREXRQLImw0j2UprBR/Sz63s76Xla+aQ16oJU
Ylm2rjeOXoSMrp/vOuVMLHh4UEGUjXmiYXXvyjm9msbGNi/zUvOYGvaNa76Xjec9+kgoyQ+95uG/
YvFomk2sAM69cxB7oVWg6VZ2mNzMcI62QvkbyLmj1VeVqvV3hWe1fQin3s3huw+6vstoPH5BpdVJ
wqCYvHprdEVhXesinXh3WtPXm86Carqx4YOahKVlMTc6Uwo8bttC2c/tnNqoMU7CWMYuws4d6A3D
3IBSMtTTop1v0tyWuRfFUPUkUtRLFkv25zJ7ir5+FtfSDLtUauOZX3pJem4XS5YN0VK4g3fh5ELr
vvhJEidWFMSknQSFspusSHNE0nw1B+UX4az3tf0EpFN/6P0Ogko4O7DO8STWRExgGT2z9a67RM72
oZ5KMe+8oh30zZTbY3rI56pPNpx8RRWh0iDkzQj2Zt5n1cz5uLG7Uebo8xhmXG3ITPJxhsNcmHfC
9eUQNfhMF1ulFHw8sP3OcpX3qaGONjrdczgD/k/2SNhNMmI4YN7afuZBkS6E1SZHXNoXY08PxQTL
POe9c0Hun8r9kiR+8bGox8XMQ4TpstGMyqBmMBsyRvYhjQa5SIfnLNFmNG4LKA7eto4bsGR412j+
8OgvolJ+mLDDqo0xItFZhX0Lt+l9jjq5ZW7EAmnEDi1ebnNEXQrF8W0Tz1OstgEI6/mygukYb500
FeM5c8HeP+u1eXL3NhqavLgl7XQcrzyhpNranHJ9HBEgfIQaqEDjPqx1o5HFJgt0Wa0IBkM5kvIa
j5P9bGqK1LqQpb4cWboJscmcAy+9LIWluZ/bgQEdais6MiFT1U1uG1paFncfGtNqnIuBLpF5aUpm
DOeplg/FjT8UKLsHLSYEZeh29TLeNG6lzfdIVuvjp6Eu9KUIta5FwI+8aM6OswnRgwMtE113x1jb
bXoqxsT6Vnd2jsh0z/xxa6PpHn+KUfRttyL1vXuGmcElD85bNotnV18aT8Yt6jstqg2fJ6cvg7BK
42Q+D8A42GcZ2UBxP6egVB6LcRBfUByNm0NZj+WImy/b+IiW9ZQhLeja000hmtGJRppN7qGQdZWe
z4lli7NYo+1zwDV1GT4KVjqrUM+S7oMSufMOyEL1yTVRXnlwhZGXUeWjKIbBut5kh6Rw5jFCnmOE
LOeapb4xx6mTR8OfMu2+LMt6upsCGlga+7fNuoNvp1YZjkNq8KWGdrrDaCf+mx31W6XP/1jQvCiC
flkg/X9Y+qw0ov/4d3nxqvLZU+k9Pf9Y+Kw//1fdYwZ/og3DyIClS0VLcfPvsscI/qTaXwVKHObl
/Ai1zd9Vj238CWl21d2isUara+0I/F32WPafzAXo8YB4JzXn9f9O2XPaZKHEXqdddCLpHdFrOWXp
IieaVZrraGEMWf8sVu5yHehtetBUMGxNFEivbG8ab5F/0PaDlNkhG2vn8MPD+rsW+7H24j6bHzqV
378DvQWIyDTxwV+dtD+Um02kzG0SoUpgHLADba88+MjnzWy/hex8WeStHmcQBL7fLVBq8NonLUQl
tN4ZgYfjT4HqnluA0EU6tQcv8Otb+j6leXFP9HfRMGFACggQrv7aJ/yhh1EMsT/5OvdUY+a+lUut
2IJ+S42IqMbV5IncZiDf5haanBkDY30WCEe3npyfHGfOL7t5cu7jpGpn5OC7poVq7Ab3xWwo4zCN
lWNE7TRYC4m7kXLmxiOmD6QeRcHR3iI1NU8WCXxbuM0nBRdkWzdelW0R87L6bdIO01evcr1tr6ak
CtGV7pnx+F6mE62VM28XzO4Qukjc5ryrBnvZdZrIY1QWU6qRTl8a+8zLtP4tac1XbwemKLIjNJL5
L02p04VgmWXsweKO0kQ9ua3CuWHUirdaX6fLjX3IbgS6xXmFWOMpKbVFeBdMACW0l6ALoyX2dD6T
gEczq+eBCWy3NTQgwKGv1fkhSAzjemImQH4qzLAwBrkRDKOiwW+McBpZTG8snZNmIGpXtBtxraMy
pf0JbOLlyunMYijLhq+39Ka/aXq30MNG08dd23b6Ni1z7f7Xa/X7nPTHtcoVmbZBl+OB0Gc9ZZsr
oZzMislEzXrMHgwBUyNK9UUckrpsnxKA0Aty2iMOX2ba4Hrgj/ILXUU32xp55oyRNznpmTkEsdiN
hQCSXXa2lkd52cyPfryY6b4xC0DEes9QItTXjurvP7PvsC4SLVQ5X00G5FKRLCwVC0cXD0tXDvsM
IvtGDvZlYwZff/28Xq8fQI+g7AGX+wxyTjEfGoVKuVgeXHn0+i9je7H3AtT2daXF1lt0oHUyePJq
OL5xQANmCRQ2OGm3p3QCNJcxJQhifDC2omyCbDeywbdOYWCG1PpuLEPcanuMORw7eV6cLrhRyexT
g2Dp4YR6mejtTrla7h+NNC0e+kB5N27upU7kFEhShPowFs5Gt0sr3ejBXF4lTHFkNDhZgC6XR1IY
gZcbb2qn6exwtFRabkeEcbRojnt9jiYxtlpY4x9zM9huHFzzoYtb8ux8UY5fggwZtOasrjqtxRSs
J1ANbr3kUZKl+lXPIkkPY9qm0xvzr9M28rqRQAbAOl0ZiAh7rNHmxxDsB625uB3vCS+ONjLMBpsb
31RpGkJ/ch6quuw+JgLVmHDpB3e/jEaTbluEEq47AFtfVdk7FR0Pq/vS1UH8sUcv4MZtc/fGc0e7
Cp18Ksxdlw7Be+yy6di0TAoef73WTge432+CFUBrFCtwYFzrYvzhJoayA43swKyoqzoXO2euxnOk
WeoNDaUs0quUvBgAjb8fHGZgvW3AiHXosnRuG0cLxWyJy9zontF0kQ8W4EeGwBw7GzEURvrGLjwN
3+sDZ6rASB1NtxUC//K7YqBKnFkDa15Y08bI4zJyeu8tB/v15Hy5JcDVo9blofXBuXo6TG8yxRSm
rZPIaGIvqnRPXRgtEtehaOputQBgWGAlFh/5bnfzxutYwRevLg62AcEadqV1Kp7Ud2i4p7iORINI
5y8tPhYbJ23mKzqnyUOdSFirkuOB47dUbaRZmso2jJ3fEiF+fUbwDYCyErEBFAAKe/mkvZZaUNqk
MVqKY2Ha5+0FpUwT2nNVVKFeGW706xv/2QWBECAZQ/4ERvj0ZF6qEcJUj8bXnCL5PtfuYXDbLqxV
b4Rq8MQbZ9LrpURXnKjH8AeRFaiQL29wYNnA6xlozOItvmkwS4x60rnfXrBc5Tvci9kCxetJNliq
AEMtFPejtAtsxod6t1l9K95Ib396L9iErER6kHPfAbM/bOHJrzx/DriXIGjnyNEK5HZ0LvXrN/Sz
q6wCDuw74OBg8l8+MRETokc7S9C10xAdaRdK/CEpt/+Lq4CVIYKDyEN18OVVnESAMZsIR14DeTt0
Bqs8TINUd7++zOs9DgadegSDLeZ/zIReXkYHzeu4tLGjqZimHZqU1q7hR/dFXrhHtvX8PqD1FBlF
Zb1xg6dSzwRccPCM7jnYWRuoSLy8dIOfXdvFBLG55Y/rA1ZpQ6tJoNlzta2XYI7qYliiZZDVTtpP
dAbuSYLiKI6z31RPWb8KuuGI8qxlI1jBk3jqKLOH/Cuz9WE3jwm923C2bKTh7Fm9NXNdl8fLwEax
QiXKs0aMl0Tw5W27tB2Ubos4rLMleM9uD2ib5JJWJpWDbeMzl03eLpuYAzGqxm/YL/P4Qlh1bFEn
yPR9M0xefC34K3fKlkKFyHY72ko7LMqN7ORCUFyyQUQBI5QqtMd5xH/bKGgo9VL1SWjQ0Bkiadc8
xzIP3H3PyOxg+yOijL9eXetzO7lXFhVgePhSpAWnstaqa9Jpjs0gTEbS6iqxjEhLBnnAgFO8sStf
x03ShxUHgvoNzF3rJG5SLZTKNoY41ESjP0/1PFxoAxLPgxl8q2kavZHzvL6zlYwJpZvaATjyKUwx
cISwlonLzTO6PzldaQDuA1ZhWo/T3xuP8VTbgfXJTVGvcwbDSX5lrEwXHUWfPo/D0uwW4IledTbQ
wjxbmjLexUul76bS8t4LtLbvZB90R90qsC0ynOL46xf6OlyAZACUxqSYTivAm5eL14IOOdoti9cb
5+aDmUz9PlPfffa6Fiy6tGLkiUvd2RoZLKVfX/v1I1/jOs4uxPaf1KzFbBtQCnjkA7CiKF+o63ug
R1Gqqbce+GmIh6Hj22hhs3SZnzMMf3mbMhZp0Wu5jEQun4zK1jaxZ74Fu/l+lP+4Oyg04BsR3FeW
OZCXk6iTF07NGAU0HDr+aI1qXhDv59iiRTTOSk0hEjeOdRjLWc9QyqsmMh6Ljixia8pwcKX0gyyy
kfHrI8XrllHTVe1Fi6gAE1ikDbxbgoEjN5VTMlscKsxaxhLpVkSUlqm+SWRbNLuyFthi/t6L4r4o
cVc1Q1pqbMmTRYIdVWO0cmyj3FuKq2RBjndWqXYxWk79xjZ8/aIAMq5KkGx+MIWnfPYcoelEgFGL
sLcaDkrTgg2KqW+hhl4VOCx2JPxW4VDA8dQIJ29qTunhyLIbIgBC7ScFeShnoAd7hnLPma7H3BF+
pCPx8m7oq5p4PoKnBWme9h9FP8gprK1hoeXjZqYeirFGAlBLs6GMWqZzzkarRDVtGhl3VjhZFtMv
r0oAyEq8uN/KL1/1IbmXFXOhr6xPw+FVvVzbMLIG5A3yLhrK/N4IRPfYT2jy2tCjzmxo+ttaOead
akR2H6dje+GazVvSAK/fGhtsheTDx4JT65kvvwKCft5Y4scaTfEI5iGOG+LF8pucHHhB4DvXO+S1
rRc62cTJ6os51dUQGS01S4NA63GM8S759WL/3sR6uYtXX3gwmaDJgEs6J6s9HZjfM54ZIuEpdFYT
f8J1ZPCK7p092uqTN/Xjdeer/q7xMnVV5YV6AMxiTfuuYcQRkpjhtuRrJEIhsX869KPfNIzQG/1b
Oy7dZbzEpbsrykVPdl0+is9xN04qSkszw92EcXsRAbPxHuhfj8NmbuLmSgffHYRj18aXWWoMH5D4
SbJwiueyjxLUBy/xRrXxtkLiNIn6aSw/5X2mhqOjdCWiuGrHL6KxcEypFZQvQ9puGnZjUD2UScEo
LBHeW+TLVyccLwt2AUhHBA5WSZaTJVEsI4WPobqIVGz6wFwp+CYzrzygiezfy8wqNp3Z1wzWsiD9
EgsaKBVVBiMZuci39D9OaVasnDWHWIUW1vqTZO3l+kwNEeBv40AzMu+KOIwGAAtJRC4+vxEpf7IZ
UWyiQQ53DEk91tDLKzWzN4pEK+nsMUKSFwvG0ACFwILwXuAjIBuYjkkVdUzK5m1jotG6caXwzBtd
Jub9r1fy69smjporupiY7eool778MqpP43j2zCoyJ3grUewwsWC9TEEQwpKQ33rP6dWeA6psNpDh
zXPGFwYdL5uuCEeQnr1n/mFbnM/aW54ir9cH3w1aCLUj4WJFkL38bsJoJ2P1oY0SZSu5M8DCblXu
y29OA2YLRWMQ1yEzyjrYIa4HEsEf/UGC54m182YK3LfOuL8yvJf73iOw8KxYtist76R8kUKCw05E
GTFg7pngxItD8zAoF2OnysnJtlQQ/i1+uTmWzxwWn3Lgk7gYFZ72SWSz/jDI2vxgV27+ThRzt1VB
VT6U0lzKTaDJ6QMgEHVPnyq+xzJXFBugP8YlQu1WHZJRc0PKtrR7DLW15KbGQ6Bk/qgBn2ptC7t5
Z1LOJQbOFoJyhvZNWF3ZRqPpSPTy/Dh+P8w1sCazgajbG0PwRPbsIxVExLK2KaQb5t6ixmDbD1LP
DlPyJaYeINe+kNL4ZzHDEQbzZm2QCdIFe0YoZ3q35APOPLaeLCbcPAczN4uo8nEKpmTZVV5afW4d
og19aciYodRLut2m23njzmhn56n1gpIAhvmc3OS0EzGUc2adSUAdlPZmqAGvRb0jhulCjXqZHX0x
g8NKJ7ynQWdV720mGMSpxNXHsyApizYczYmxeD4yMd6bY+rnhxzDtgpkXdEFkTDpF2xidIAe8Lqc
8T/O8+ZOWnX3EMukLcKF+Ry4oXQmoahjWVwVKhveWxwiDWCuvngGtzB89tM5v6jjPsVkEN+bdOOK
pXrSlVttTeyZEEJKQLYSqGp8+7q87c4Dq0KZsa1r7bkFgaeiLquW91oO+jq0xkQzjz3SOfgnV+UY
h2Zf+tluGOtFw5Jj8r6AiFK3oAyCW8eT07T1ZyI/HWIpHweD9RPWRr4kkTV05SPeD2BI8nxZLqtC
9Mt+lPpwRUOp+phObv6hbepCRsncGV3USGZ2OyA9JvW+q2HkWlm0lc/rtM2jwQMmAy5VBGqjlOlK
GtjxmISzFOIqEG3vb5fKInvQy1p2V1JaAiv1okzIdOY4rzaON6g2zP22HaIu7rlV5KECY2vWbapv
aivgZBG99J7rxdHohtfmhAJFVXRAp1zpulFs03y/9qzZY0RnVcLbj37luqGatSILnbYDNj4zHdi0
RW4wqBudzAg9fbDtFYlojTsT+MlRqKBbH161bOvBAL+SO/rihfqcTcXGrvr+XANS1u40gXLmTol4
uG8ybWRiI/L0I8IxgxdNyzJ+FnGJPaTrqTbdSbBrl1NMxXQRL3n6MCKu3b2XI0oFkWNhTr8NClv2
USuKJAmt1K/ktvQaHFQqh/o7SguDbscIxLU7p9fdPGQZejlwTMFqhAJ7+9vSSynfydHmZzX63nnR
9Ga596ppvC9E1fWR1pDq83VE9WkYjRSmhvL6i8T3G9KDUWD5kzneJ1g/8qMCxafCNQfTmWTkWE26
BvLguKgGxb3UZ9c+L2Z3gAY3+NXFODVBui8LctEI80yFEYRtzwwtet3sN8iGq0+A6WYYsM0432TK
1ptQ94D2njUNMMAzUy/FcK4nicPMNZfWrla+BUYSffq7zPTj+jg1GoYP7ODAOof3tBob6Ih3hHFH
/b1p+yHYD1oxLqFQZTPteoweZZS21thtGCPUl3OpmJAo7MJnqm+JZ0uWx/o+MBLD20Hzn+bI9+f0
K7qkS7Kt/LjfaW7rnblVoF2YFg3DaNbi5gu1lcdVwRXclAkE6g0TH9LkwhfmE2wp24usRtN8BK/J
THDKVSkeoa6P6c+orIgwkQdbq0krxaSzyuOd9L20Oeop2nLh4I+iOei6yB6GwbRTmAaw5rGeswor
IoRjUmQFoOzCMVALM2WRARWdMf5eQboF+Fw76Nw18LcWs+VG9l8BBSV1ZJqT1SGy7w5Y9bYFeOHW
cqo7b2nn57LysnLnocT40R5w/IxkYnF4TH0WYP6uzEDA8S36TVl3y7gRYq51IiNUf4Bl2VhsZF/Y
y00FL/KL9BDLu3ACDr3D4GPaGTnDxIwH1R/ylZwqGckYCfIYSKuP26bMlm9L7U7vYL1SyJoJYDYQ
nkyojHkB4uXvx1y27xY9R5OlNS7pRDnhHI/nXtfXYSv0KxzSt5qXfMGA64twtH2VMDECjrYRbPdQ
c9W2sbVQFPK+yrwbUIf3/siaYT4ZLuh4t82n0i6OVI3bqSie9SzfIQ16dEY9giF3XTvuVezqjC2D
cuMbYiNYy76DQbargr2Xuu/yVnzoOdztpj+fjTh/V+fZ1TSP5w5WXTlqQ05XXy7Gp1reF4nY+taT
AfVJGB6AwWDfz9muHNJtJnDsKJW38zIfHJfdoZjSo4O0WJ0DtZrbCJMqtj4nuHaEVUPnuon1a6mV
ukA5IZV3iGmTe9OiUAdmDed0UvlZqyWuwc0IUWsVN0nsqY3etvvM6+/lKHZ6wsaAS3oZTyVhN+Ut
ed6trcrjoMEudZWAUAH0Kajue62gvzik02e98kCPz6A05+WzmzrbtsdhyXTOef93likewD8enAz2
bzGYd7i73eaud3SKBz+5tBzRbSR6wKHgpMPY3Bq2zfStaJMzj+w9FsHIOHJ4MJrk0k7NJszVtOyt
JT322IownZzeid7Yg9I1wsb2jp1uPcQQU40Oa9jBdDbl2OyrydzFDHlCipkd/LiPSjNvjJTeW8p0
RgeYaaKOFARxFTW+Q/9a23jcJoKni7kf6vSdla4mMr610cYkD0W6bFutTPgaN65wPo7G9EFrP4I6
RTI7f8qH8msfM+BSfXVp5uoiyYttMMFoCcR1XCoZlZpxzBPD+uxnK+dtriILz4QzuJyAeefzaaFE
Q3YZvcyvNQtoCyz7a2Z9npjRT858PSXOh5L9FEo3QxZWPyTSae+AUPsjDS0XM8PYnLbQrr7aRnGA
m3RFS2DvtK0TWklOs2DoPpkayFLmoTclsLPaYVXkiR7pi/zCxr+u/bk81nNVb6VHiGtrdSe7qQ0x
n38qJELlYablzFIN0ZEkKQ/gaV1dTkOjX3R67O04mP0PKUsHzaHJuQRGcQDefNBjZR38prsoAMQJ
z79oHbsOB4yRMAjVrty8WDiwLcaoGUQm8ph92hdfKXvTaBHdc26K+8k3PiE7paK+fxxHV2sA5jae
fsRqmWoLjSj0Aqu6htAhHPXerSztswk65KswywTcqOHNMtTJQWBv9DnogNJIglvAsgA9HUpFckgS
rGAz9HN7p4IUJeV+SM060vV59qK0N40+AuHYZyHyw5kVFeawfMwXYcTRnM5ZtRnjJugjIIfFlee3
qwFqS/OstNazpTeTmq/n2e5zMMWuv7H+D2fnsRw30mzhJ0IEvNnCdLPpRVKkpA1CFCV4Uyj4p78f
9G/EbgY75m5mFpoRgEahKvPkMXkzjYHXNeq+zxPY6CQVaKEptewO2mNmBhVfReqn8G2cYHA3CpLH
bvA6M9N+VdVGmH6PbacZudUIjR8qDBnHTavBcF3qVFOCSTcEGaIUWZeL6sZLpK5dr/nAvtAeFZcg
MZ+n1pBEmPUXoafzg2lPY74rkhTgv6/zbgq0sohjX5Xr5Iaic923dMjTH705xqxdg4ApB0b+HIqy
cLOgc4uJ7atXLIxkjMX1R3Chy76e4T3HxlqXYUv61YBcoe9yP3PWuKE+LhoRyLIEAsEUXFSYUtvF
gwuPeOUcTANV8WS0Ftmk+XVhKG2IrGCE+jMNVhZo5rwlXs9a96uV5sx/Urk2kbcCH32YDnbvdxwn
sw//v4AIO7bassN8bcIYjfSPPwvulRWfWjdafiLK0YTG4zlDaEyGlXOMTFS3k15UaCcAvfCuclbo
YIs2Gg9Ey6rNrWCDLQKVGs2JGEslV17eZVpoqJOs/FEZrD95LXh9hGwnL+boWoZvOWX6qnmK1kZ2
0XfPSq+N180ik42dMEDttuIBa251lWrvS13mN45LCLdv5z1ihAL7zzRo8mQlYc+aEhG0jqhYO14r
71eGmCLKZm39WuYQokJ4F/GzI2T9aimZjj7FqrWfepwioVAGtb0zgcVvisXQqgNGXRVlmVFCDsrE
NthL68HLdxSbY3LZiMpbQndIvIEVKuAlAODitug5vXsB5FF0QWJ72UMxadWVIsrmxSFn/Ja4PR5+
UXp+ZeaQyoYmT5OLz6uKStTVlY0ktzKaspqa6nwoYv0Hmzd6oFhbOdndAZ2hb1qDRyRn6ca1LwgL
POTVmH1LZvwxQiXPHNSOlQ2VbtaN4VU1k+Ze7XKDD9vExNbW8+p5QjgBmbvcprtwbSwYGDFfo18m
tfst9yDq+OviVjXCqnY6SEMrtwpJra6y3s7UwADI0kIrj7MvSiIHLwQRY26b2UN+F9uThwAjX2zj
wlq78bYzKvTOU1dPr/QZGXwWY+37XTsWzY3miBQ+daWkry3/wze7MFCeqMLVRSgYtQPFV41LDUF+
l+/wa/f3WlzWP1evZNiHGYL+s7Hj5gYa0kBOEhkkja9QeP9SKJy/ZFq10hmQS+LuK2nCR0aCCTJG
2dkO+DTpKb/oRCu269dBc/zOVEtjpzTI/HwPao0kk2G0rIukhb54b5ht14bOtA6/AGfUPnQrw3u0
k6m+568dv5daQytfQEd6xOAipdGmkSx8V4r+jybq+EE0ufzed7aWRIvc9qYc0IAmqDVTciBpQ8eb
fOrTi66r03KXqEtCgG1jUtESDcdYw/MyYI9lkUsbTpmJdX+uryibcP/IXjRkMy+xB/3VN52ZP1va
omOOhQ0VoXMlEZOslx5T+6TFiReowPHbakUEZfTVdI18KC2icSGqPBh7WvbASGa+F1xYYrzqaGpo
JVoc/xjSq2+To2ZOOFpq99K0ZtODuZWOGtj2kF6uRVybwUwCkBs6OQvAR4cwayHSRHtPZOtVLivw
E3JbUyhatXKl0qUy37Dcm1IdMtyxSMj8lc2k2fs1IV2lzxKUV1JVrNzHPWVIWPI5H3hnNAqbeZfP
v9waTRqmC1NMZVvMwzMVrSIj0o2pspLVmjlV0ADdE2qSPCWqLb82sk05wJJqMgm2X1gTIu85uD3U
02XYK4vT73BTM41g0mbvwJpD/GhXM0ly3VQsCAosK0Us0bjqpdZDMQpnxM8TamsEEeGELvMeWWIj
Ax3bUKZQfbF4vhwtehHpNSP5JqbSX0F7MMwtbZrV3qKuu1HNXEkiTRPOd1HbZCNDDVZ/Luxn+m5s
O/X7YHfrb30Z29c4Ibz8gMLKueknO3WQ+WA3sWDtpO/LpesfFSoJEZQyY4nFnd2WYW46idjTRG8I
l6Hmv7Vy0FgMJI0t4SRBn3wMIIfXko0r99mzliw0Z+FloUwGid6xH/q9UY6dGkxyHWTk2sO6RMCo
befHih2nHF51/gU4wFQvF46ujk+Z2KQ9SvQ1LKSZ3PVg3k3kqjHFTZpgHRSh7MX43BScX2EzJMm9
1bUsBluCifqFlxkZDmorspxBWdfGTzut/Fb1g/WmqRwynE+DTs1stJzgCjA2SZnZujfJBPmRF7iV
RM48VsFSKqu4GFDI/gJ/tG+MuehvG2mzpgpqYhugsZt+ulMhbsbEA2SCTviXD2Aq1X+k1nDEMDIi
yQ6y0DaDPuKJ6PmqNXGeFYEna7Lhq2m+oTk+w404mQtxEcMhOnrTWuCltv35P/wdbfSYItd0p7Se
WdSV/FDE3KdnZtjHaT7QFJk24L7IoAFNAHrm95fRFSPtgHraoMuT9mbRbIeTQJov9QwSpaeldtXm
nnFn1MDaYO11pJTVkz7M4ARUx5cCmli4SEmrZ1JUfQ7CHw+5/3dvNkYIHg0Tvn7v722uG7euKIeD
ZYOvdMK1dlYTP6Bxm88Mrv4ahrwDsPkZLNiISLrRTXjHpk4wJHK9ixOEUPOEdd4iO+eP1yBIsqom
hzwyNqG1FXhNbvc7G2fcoB+K5Dv+gSrBnni8+qPTq9dIYJdomIkbdHsVvCsHdMADLv76+Q/zlw50
fLu0tTDJDWjlJ/6cM7PwUiPGIlDMtLrIcsGU1PHkbu4ISh0y9JxpqWQhthnqpc3NRxQTw2Wmxi9e
lXhhQfnyAESV0NgY6o0rE90g+MRMIey7rl/Omgg+v+MPVjOsclYPEUnMwo8JpVSFtaIt8HBMxRO/
ZV16r2mr9f/9KpuJFMZ7vEIIzEeLWTW6qs0zWQZ9H2fXALt9iEThXADu6QScMT5w2yZcYSqGN9f7
dUnj4TUOLgaBW+i136L13sEn7t6sSteZgKQeYrfaCdYO+8O4bewbMW/YOzJrTOTgyio7ex6TsJi1
Zr+oveMGa4z4H9CP0JnSkXuJUPzRtJcpSihew89fxelXxd1v7lNQdVD/HC91UkEkgcGi5uymduB9
KcCVsAOlJf8rQX77gGn+8NNQIT2px15X7VRqU48gFlJH4+yaLMFXw2v4nnUbOwg1O/cVH/PWuR62
3vBI/rJFsfp+/2IGVaGZ1+YmsK14vM05nKPGNEUEr6A7QM0h0H5Y1YfJ0dsAqKwJDWfs9syoq/vP
f+NjAtZ2I1Q2kIW3pFie//2NqOh/ZwesGj+rof+t5DJG3DLVOxuMDdi9ts9QP07fKT480EuwmN2G
p8fs5DlW0XAv9E/e0NV3KAHrb5U9OteTWeRnzqWPLsVpsR0b26s9Zpm4SLEHSHkgCDgcEb2kq4j3
Y3Bwv848b/f573i6bdDQ8jPic4yTGA/3/nekS5oNg4MJGQxiKberzJAosvTMVT7aTlG2sUI5AsgH
Px64N8WUu7mRwZyZ+80P1rPiF9xmGODpY70ipCoMbQg4S2d5r61DNvuaBTHEL5nClqFTzAo1YDuK
W30FK/c75Ch3+uLaT8SdSIXav1oHn+lD8ryOqj2d2fU+eCPIvvDw52NDR3PMklZa5M3ojluoD6sV
6vOs3Ga1Vl/H2mA/f/4+Ttc1fz3B3wYVA9qAY2tXMcadhg1hFbRTMV6kXbEeFK1qD8JgHolvTn5m
r/roen+rLbZ1zjn7aEPPY0TIAz1gMMSLtZ+GBMkv09BI9SqXgEpEQ2dKjq2keH+wWhwbTNcpuiAG
mUc7yNhrk6NJzqkSbjZdgB4/5rorbpxOc/aFLIDVhqR/XDR3BTeti/IMr087JcLZEHXg9WHkwmJE
oHi05OnAe8iwVWD3dfWW5pp3lTe1BzQsFMsMk6WYFGiwc6f7Equ1t85LTHldtW4y+wafYRpYpLou
UaW07out5UTQOHEnAT0rh5GIqzaxQt+4aKDqucmIIO7K9JeTpfAEZFabbdRgCGAfGHeqrm8tovhu
UEw4Pi7gy3xTZDEwNdN6E4g1a7s5cOIta8AhXc0Jh6JVtozzub9Je5xao7GYnEdtWCFwwYKzK26x
1tUrat+tQYWxZOHSrIIRQnZInofB0/9g/ACgnqfmi8QdcfTjIZd/ZL3K14qLDBfQQuY5rAt0jQEO
6/ZvlJukEBD0QpCzSRPsvYzEOsCK1HvLCTy1sfRwrlFWMxqfsu94uYnvoB/9fUJTqIac8v1zOvSA
skuTt1CFgfz0XSMhh12vxkLVpycmuiUKLi0N49rqvaAszfJblxXQUJvOwvRCXWm5LybQZQW5HvYD
QbaO/UG2rvdmOl3zkCxQwKJWq9fvcw7f31f6tdZ26jIBiOqOFDG6yDEDMKeb9BeX0Tcx8614wa5z
+opD+KgwCM6ZOYrR1kToQGUYsXmzaKe7WUGPXyqy5HXUmXZrljWckKVe5ySEMl7mwUgw4GMBHgbu
B0h5zdPlf7J2BAfsl2pUIkni/B9lqMQBYn0HVprM6VOe4HfvF5ObXGVjKf2i7RindrHJwAU3SZOg
vdopXzXprEHWW+PT59vN6fZv6wRMYHcP5xfd8dHXKGY986osRdBjzTJitK9H9oR27POr/N3e33/0
1IqUcZCkuBBp2u8/ucQbNx8iZroY43ShVOzi58Lv0/kVg8UD7XgW9WvZRrOCBUSNrj0cIf7CsGyb
AJjQucJjb77pKbUCbAI8LMFlol4jgYMagT9R2Fddf0mj3oZCaURYjcAlnz/CB/skXRxbFoWPS0DN
0Q/VxnVr8pVVQZXV1q0x5UlY66RRJobKCMZg6Xx+vRO9AqIc9FZckZXKZf8avf3TnU5Jo6auSSmn
hcrDemF9K3fVPr5Y/5SXU8/I9swr+uCE5nosANQ5LvvOcdRbk9fjoA91G4Q/Dg+/Hw6HvR8FF5Mf
fpn8MwXO6aJ7f6mjmoPpWaV2I5ea5cvcMBfxzikB/vr3vV9w7y+x3cI/v96SsItiY9EGV7unHY+y
3+//PF59OfMgH6zr7TJwWxHzu5xqR/1zM6kJhFsuIyL5db4WwXI/XlhX5W4OoJMEMpz3sE0ODPqT
cL1Xdt73z1fJaWHCtdGX04txCyeaOaCZDnF3CzEbINKf49E98C21u65f3TPPevrS/ncJsvgo4E6E
7yQbGthx9Bn6GT15kZCxKfq9/yp0oBjF8BIGH44FLP9jqaEuKma0ePNRJ2blk0hq62HB3iMSZJGe
W/EbwfD9GmFHIm8Kp0TSRlCSvl8jqz3N5mKJLICYOlzOsGWCbmScIaCglIye1ORHWSlTmKME2eW1
ng5hprf2zX9/hUjjierGy58G/vguWoWZAS8SwF3rI4aNE0Y09bPXpeqZFuajN8g4gFUCqGbRN71/
XkRjeWNv9lG5kk0HaMrrASeuc0lCJ8pWXp/GmgSH8ACVTri1EH1cfXRkEXAWjsPeWRNzI5d4PVwe
QxmiRvG0p6YvEo3uvlK/Z63qPlZVmz4SOKNfM+9ZgRcsR8JUKjdiisVcrffbePJ2SSNwMvv8BXzw
s5D3DGebbQ8Q+tg2QOaMz+AhbTCgBFfe9J1O04ozP/7Wjx4tNkSyW/YYWBtyy6M9b1A9qS2MlRjT
j9V1bNfOl9QYSVXQ7Pxrx/o0oDrM8szi+ujZbDQLnFngKJS971+5KxzFKw0gTisdrIMnnDZcnLg6
82ynvGK+WMAaPG8IgUdJqr+/TKaRiMccswjy2sx1SLNFTha4KXJ6ssqWHnBEm+pRbCQVqrJmhWOM
O92I6c6iyjOf9Qdboo6IGK6Sh+00+NH7e1GyQpJ5CZeZZjkPXR0QGYrqsnf1Lg0/XzkfXApwECkh
dSWg5l8W8T+HDF6OJKFgvBPo0nF2dQfjEGbUFdO+/87cRnWCTQWmmA7qzBO/WiS6o0W9z15lrDTr
6wgxC5l0e6eA+XzJRzM56Bg8fSm61T7AM2fOqNTeGU/vv83n0SLegD+aYPYq8JCjMq61Zxg35IIF
c1/YhFRAqb2xmsWEPh7LNlTc9E83p0aUJIW6V/Qp+8KnZb7N7lxsrBONfwgvlE2F9Lchq61b0X5q
UE/EPh4NTjA4IfjgKQ6j5bwss2hUN35fJfLnedHOxW5/8Eli/A0RnrkZZ5tz9DSxJtAEa/iAYue8
PDPncB+ZWY6+AfwdaerkfcUA4Vwk4AdrxrJszYWNzQF3ooAtmx7K8cShg/EGvI1By6/lICDSual6
ptOlqT7ddBiiMHogphjd0nF1z+i5SKs0V/xZwK/BYHdUJj9N6WdGzCHLQB0bJurSVCG3QfounrJi
9SI1McSXOpUeBAEjXLxBue5w7KN4zyoVn2RtzZ9WEq0x8OxLWJ0ECxRDJPKplHtkv5oZqHFjWJcJ
Ng4/8TjVfrb2arziB69VkdIv+u0Iy12hY7RspMYxE0fEZLLC14NMcphq81x9XbKqoqzBPtX20RMr
9zhcTTgfDl55i57V/qYUtXPVFK0FczpW59tCrPD1R1dot9DDE1zgRl1JA6cX7e/BHprGnyu9gWC9
OLKD3qtgVNoOuf009Jb2MiZz+82ALi42XWy7PCiOW8c7ne1sCJ1KKJf91DKSZGKQX3peinupycD3
oVQT2/RR7BsxDJ6pG33wT8W6awpMRKLE7PGJGwlK+9Wi3LlkOgcNUySLuEnBlEQIE6eNw2VxJV+T
O00ewn+Vu96AFxcpjKE4uyqu4PZ5FcypgGMX6p7t1YxsLD3JVV+F9R1jCeJkd25i4QkoF6lUvien
5Xawl8LYEckIOb0sbJFhFJ/kz11cJUvIULr7aTcVrhkdWzfenyUiMd8ua/5Wr54xDUSW3l1DmHKV
sFw7NfWJ2+3bYFB6PdsppUlny+pqEfqa7TgH7kxa7n7tEoiFkNvXJtSYFlxOXhUvYdu641f8VyBb
KczJRDjNOTZ2GLlV19WMD3ZcMRf2MWGTb2AE6xoIid1oWPR2ejMOmd1EsPmHG5LqF30voWZBgZtV
SNFQUt3fKUgL75ZHu3ZaVW8jsxw81upcSAvi4jhCmpwFNp/zpDRQGcx2NiMCR903kKK5uOz0pdMD
vH5hbOD7qYRwyWcrcpVp/d7OyTAHvTpOWZgxFoI8UFMy+mmdQaHVZ/iakAxcUIzJ8pI7tV9wEE7N
mBAqVsQC2UZnihk1ql3+YkcBYRNNUSv4b24/dWNrY79XsqSvIq3AJXi3IqcU0dBKIS5iJGUuTGxJ
yh5TZrHuKnsyW0CBZrQviH7JgGuk1hqs/BTyOguxYriWNsbVOipmHwpCVX90nRaPl5be9kOgFHbp
RMPf2VAdl22Lw6yXImQWtQnI1JWeFRD9V6z7ZZw7G0Go1rS37lDDmfTgVecXRRVP0FtaxdHDosuc
+rC2I/TehM93ifLOnR4Tp0nMC04p0yEHPpuuGzj1LyMH1s8UWU0XFRySELEqT6ghhNBWi5TEHow7
byjw0sKuMEE8kSVvWa/WT1NTUIY7UrOaa1NObJSdOrBY8MT01MgdzQESdxfHr+ay9M/SKXQXysrk
/MY+EbmpO8qCXBy4qdeTljXqd1KyU9XXVEZ7KApi7ztExhhGz5jfWxBsvirGrD+k1UTHrU6FtbFJ
6zpQ3HKFaGH12mU+VJ0RFaqdvC2I6b/Ci2ieP68tPqjcKNWRR6HXBTc/TiG0UNpa1UpnB0vfDUrK
p9tKUYu3z69inF6GvxtFEXAgnRfys/fVku0mKMp7LoPdT7SGfdgG5Y1xwAokNMJ6J268W22vPBQX
80W6wxho5+2bXRlpUbOzIgQmfn2zXLgRHIYztcYHY/P3d7bd+T/FVYdTY5do3FnhO34Z/sYSLfoN
l8V/LHZZiKDnTN34gebr/QW3k/ufCzYMHKZsu2Dlvz74h+9B9OXL57/26dn//gpHBUe2JHAGZ66g
OL2vi+sEYyuR7z6/yEdvlFEOkZJbLo15LB7WeqNnVsRp3TKCjBwxsqEY3jmF3AePQq9EnQ1CRZyW
efQouYQml+IJFBRK2R2s3lJ3dj5X97JtzuVtnw4MsPdTt4m2auGCcNy2FlYNrx4/F4izDdSipAPX
bke7eZ3i1b6sxhkxCeYI8kkoXTJdWNjxnlsaW8/wvu5FA4hGk/YGn3vSLd8vDXiGzMkwBA7GscvV
B9SIVRvIgWhn+GZWjORHSdL7CaLJdyU17EtlRIK/9wjVxZIdbjlaiPVcwM5x0gOzsG06SEQWRCHA
i2PLoibF4nnGUg4+lTS/YiFaQ7PiN7yym1pQB1Sm+WsaytaAETZSptmJhtupnk0QuQbVqH5aqbp8
M+3MWIJlSeufn6/DD8YseF9ugCIGORvqcARsoE9eHG2EVK8VVl5fM/OAmymlhnqsXuBJw6DNLNjb
buzga73I/s2aY7eM6laxesjasvgpKje7H0e5btxvfakpGfsWnTh+zPtSL4wKyayFaM0RQhF77PaL
g+3GrvDTViApEYNoz2WTfQBv4MxkMQkkqo826NhYs17XZEAriWy1KBjnF31h3NSxHN+6pZvuKavb
OBgr3RtoO5f2Vy3ZXXEWbM1HcszsHoaXMUfG5LnKwdKK4SG1QZR9V+AHGNQIJMzo8/fwQXPucJcM
FHH1cVnER/sayJkYZo8JX7mxZrDzWx9doxoC4dTFoxwHrMUx5vq1YuL8I6VV3qEw0qszu9JHd7EZ
73h0sQaMBesIiRha7HcS/GOACCZPuaJ4h+40kQfyTFDWgu7JK5cfJOYVtp9haD5FFRjMT7nWxeuZ
32Nbd0cfMxwkNLQ0nBx8x14qY4mfX8HAL7C6Hj/Otm98zPPtq0Q3ZxLnWgezXaFGBZb3932ezl+h
3KDM0QrlzqnjOJxAQCLGt8sFnVSx87TY3jPUNm96JvXh5ze7baPH94ofIdwsNlo8FLYW9p8zScUM
DMyMbwhGQLIbRFxhuaMYOywAkiBeOnnmx/ng8NjCYwCKPAaDvPb31xuHKcejfy4Dm7HQLYTd9kL0
y3zx+VN9tBg8Z4PccCGBnHk85F5FUnl5kpVBlpUMfPDOx5qA9BcF3uqsrAlMR2nXvmP36MhKdazx
J2cE/z1ZVftMnXH6C7vqBjfDMcQigmnL+ydenXJePBdcrh+84VumNW4ky355tlbLuISkmX39/Nk/
oDaxYUMqI5QZEhw7yfsLekPNKNFgFFZ3rox3tLZMJ/tCUf+QFbamUdV59i/baGudxrHv7i0kC3/s
oupQdNkDU2KHQJEbDB+mjsGwgf3HClOUnXVLlID17oqfSdklX0zs2l9x4lbnaEDlexY9P60AeA5s
UDaDNXxrjj9ofLobo6uBeZ3RU36XEh8Fjmnti8jBCERamjcUnQKVgzmGfW7lh9h1ptAo0bf6yqJU
9yu5EBeYNAENrbFzBvj8YIlx9ICY8VpZyLhtvf+Zl7zz9CRlsCkLAqgvDDJNxpulSeaeE8cx/mSL
Ih8k+bbPHXAkBPhO0W+8pWv+Y/Io2wy7DfRSFUIbO8Xx+5a6KvN50YG0Z8+66FFbIcLqzSuQ93Ns
zg/OJph5sGZxfcZb74SdpRvZgvgEe0a55vZOnd3+sl7t8tFyiuxRw1Rm8Pn8kz2nwUB8hCbvSmIE
rqRmtxdO3Y0H+Lj1beH1nl9kojkoSr5eaPRdxRnM/XQPBgADk2b8olIkHM+D+xR2Qo/9ZbAYk/rd
mGWPjlDtr5ocIy1HEuSS5WN7gLF6Lufsw9/I3FgfLrUB05+jsmRQY6NbjQaCjdONCxs5zji7Ar4n
Gri5bJggu9l816tJdhXna8/83RHe65iP01dPHaUajbCpXdRstbyus7Suw1VWju2X4wL5wk46zThz
CJxuytDbSAaGNUUsgH68RTlyXNeUnTIwCre8BsVIQlvrlv/HK3FtWIugw5gqHE/ePEGLTjJpEbhJ
Mz4WlYP2loPpbaZque8lWWyAf7L3a8rxu8/3xA+sQFxOYps5F2uBTeK4C4XwXirk0AQxU6ILCyOg
K2mTR9ajw/oDtTCPZq+JSfVigd+VHmQ4P48N8RUJg73PKhl/EcXancOHP7ot5u5bIh4Wb4w1js6G
RPc6pnNNGbRan5thhfznsVnBV5zCM6Bu6/mr2VmIfiqdTayrtaehUIs5wp7JOcSialHjJfIcN/6D
jRf8HztIfP0gJh/X/coMt7JI0ems+bA+VuAvETihdShc5myfv5gPLkUTyXQDpxzM1Y+HVvaiGViz
xDJoPEwoOiwbQj3Liptmss/xHZxtQ35f6mwUOxuzqG1DgGL8fsNOiRiJRWr2wdyW5nKHTLCKPEaJ
+SHVkvYWNfiAB2baItxSmh7OR2fHCEilZ7wUeQc+01Rr+iQgEGp+RsjNveE2CfQqshKJX3CUTf2X
r+LScfLlZdUNDK89ah0LXU6lOrfu2Bv2roea8gM+q/aCy4p8KZFnPmuK9kv3WvUZyZ36o7PlJRO+
creOohij1RszzEvqFbOQuBCTr0yyIz4kd6S6i7Pe+ELstGpB51LhEvWCR/d7I0N6hP4ImxWlhK0d
KO3IZG5UqnT059aLf2sTAsl9UXqztkvh6Aw+Jvt43TR1RTZfMmG5Aa5WJkzWnML67UF/fSZuQyeI
zEnm18nm1/NzgspmOKPj+mItMy4IWoVEy2/UTKFc6G0B1W8y5j+Eh2rd3oTSsiAstcsnI7Htc138
6bCFKdmWWQ+3ZNtfjgAD1O7Is0zAUH5OUlkHzSSmxZt2bWHpF/iWJEgaZ3lmT/uABsI5qDLg2Vzb
ttHk+0VVTPOwyo4yxFtQ01nQv64tVPL3a67a4LKzY4cSISckPGW8mJhthcwyh31pVPqXTvXWHaQx
85Cg0aKdU4V3XWOfeqYC/UtVPlr5W1IDg+GNA0BpeHST7aTqWbpx7ay80UKwvrEOXZb672FqW3pj
YVp9lM6q8bAghXla3CbTIWh6CtYk6mx1Pu47M45+fAWe33gCqbHprVs1KNWp9gdSCijEkOrdGNqY
OzDmO0UJNQsrC/ykXWpKlPkZoTBiyLwLxGnJg5MX9Rsa0CUL3Mwz3rKVXs1fiyK/6xY7/iX7ehh2
iWcvdzi4iEtOQrJp9NhQfveEqnvnvP23r//oN9ogys3pbysbjss5w4orZWDUEDjYFUSO6hUhcG1O
2rnt/MgSZ7yFLexCyWQwY1C63zXUmNflaM/7tdLToNAaxief744fLGmma9DPN48omMFHJSaExsSN
bSEJrFeGUGC69wYMpIVdlcR+zrCNqVZ6jq97siU7UDcgV4D8wNo2j3f/WGZoUfAhCbpSqQ6xk8tL
dHpUM61zrnI9LZW4lqvj2afCWgDqOFqYnLCMVSyNYX2Nj1RE0pd4Y3ChPWVxmv9QTPLOyI3CGJ4Z
6/QIa5acCeBq6ybVV+2t07U/djfgQLgY65MlnOU35pH9l7xz15fP38QpFgavAiKUZbALYvj490n+
7ZM1p3cIriPpWSFGgDSmXkykWpC1sTM1sWQ3Wo6gJGy1tsbRoFvjCcODeWLM6Q4pUClWjmvQgPAv
/pBnQ3NXja1xpiX5a3X4bg1zk0zvmd97NmDMsail5sPg7RmInhez+DkDV/1ZrAp+rlfp8YtjrZjy
OrO9/EraPH8eVxXDI6TcFDs17HkzSDRke0HplAJKrDZVpFGNLQqIidB4ccCHkkre+9tC9qhB9jwf
3iWJ2cIaxmGmGEN8kNw20s2SAZKrwF7ce0azmmfK1VMg3SEVB6x2s5hD43ssKjOdvnamAhqNHCvz
MOYacxdDmDs3dUbwlpJUuaIbowGgKEgHsEsPGS36O4bNZ5bFSU2x3cnmpkn0CLXlsQ94zyFqlOhe
uUz13WUY6uuW3Ke6cplkibbXx3kHV+XgLPhhirVirEa+4ef38Hf3Pnrr3IMNu8gyTf591O/HbJ+N
dLZ70OV0OyUwBjFG1u3vdmK6sS+TSgugj1BEOCoDpwSLmEkl9JaYuPx+o5eEMq3Xw1THzoVMUvXG
M5lDxoOaXneTNeyyOhaY6szzvhQGYScx0B4DNRUZf1FGdmN2O77uJKpEh6he9oRv1vghNGqPXXnj
6ldu1/XPnz/06SalQ4nEuoimF4r/ceRqnmNQKT2LwkZ68dOqzmPUN4Ozw1tWPPz3S/HDbrpCSIkw
ZN4fnjjZFF2foaYbzImBc2nPu7ZHBw6FvTkDW/1lS71/lTRg0B/5hAlC4G2+v1bvKEsiRM5ZWq/4
4oppoWZDwlKCQ4RakeIG23g1eDt2S/5InxMi4J4J5wHWmbTNMIwUNV91hJpzcNs/1LYcDmtTIiGf
GvGiG3D9M5fX6SaaeV+llXIH+K3dJ55D9kqetRemGJPdXFRDiRVDrR4MexGHmjSRa7E07Tn+yAlB
ksELzqmE1DHg2QYf759XW9rFwcm/Ii12sX+raV3WIe5Lyn0RwyfZcVaPyr6c5YDiGBAtu6BBxrYy
YT6MhdScJG8UJqSt8ZtqF3M/JKmv1ZbVhvNkqhet5qIyEJOTVhiQlNaz3rfGr89Xx8kRzROQB8QZ
xucHInJ0RFMSdmu6khIo8jG71YZ4vmsHZzp4q17AtfQASdbs3Lbz4UXBTvkANn3JsSExORx9ZhKs
BK906u9p42rsBDERw/vP/kZA8Ppk9m57hp57yhfnUalzobyhscJG9AjXyBp8D8H5EB0aRXNB/IF2
0XbU9D6MFe8yLsyGgEY0Dv6s4EO4bH42k5picDFoHeKFXDkH+Z/AFtwQqwNACdI/RdJR92yYGFBO
Jf6eVsa1BKP+/UYaPfNRflCk6Bi+b4/NSXOaLWUlWVt7Ji4cM8b+j1iKEqGqxrlrhznzrsslnaAs
VLNcxl3arCk+tGM6wd4ZxPyVgkLWEX43QxopQwtBZk3cJfaBEyEQ0o3CqEjTFsDl82X50cvalAS2
hxjC5v6P1iVYQ1EwuYQjvnTutcyq5OuiizJAzJkeek9aIQmt5u3/cXcuy20r2Zp+lYo96RF8kLjj
xKkagCApibLuli1NELIt436/JIDn6jfoF+sP3ruqTFJHbA/77IrYVS5ZTAJIZK5c61/fXwJWu5kM
RJNwZMZLq8EjFdTU9PT+13ljuSbtQ9qfJOVP+6P997yfYykBueUrEffJk5XkgMFDK3hWQ5eQ6v2x
jhOzZLDYDXlS1M+oAiyR/i+h2gRKgHeDRSXEOhajYOuC3roN2WoJs6ItyA3HT0xL0E4OBIk8254Y
f1m0DhZxzUIqb7CsLT58B7dez1LkocBnVvWU5PeJWUdrAwoN0m92xWpO5GdcdY1rHGD6tWgrYzvH
GFBHSq49tNKcTgSFb7wknB2o5PIvXpPDDIvSDLUo9KjggIIqJ7QU88yErn7qJVlu6uFFL/kbHNcp
eKmHCGzbmCMtGlxqxRx5MTxy2jtt0povwsX93BNKl9sbtVPAu5A6sKEbqm3ktXqa8dcMNrO0UMOE
hHKe1ev3n8cbN4B9G9MdhxoxMfzB44h6R0VHy+MITZKLHfDVnZXW5vn7o7wxwxmD+wuAAHXwYbcw
/TnYusaY+EwO5Kd5iLHCyxLE2EARTrzbb10Qoh1OZga+AaiD9+e3U7pUiF2WPXwSXHxYVWStDs11
9+9f0VvDOHRiuKQ2aKY8vG/4T0Bt6+hHKmd0sk5ruDvINKe8tt64byQ/SZQzaRap7LLV/fKyllGJ
dXhMijMRYQEBTm3XumLkNRLdWZx4FY4VP+gJOeGzVzAQQo+DSLnBQjaJqJ+jdpIcDxRoq3kjiusi
B2OalaK502d99p2itD9qOl6KWMgqqyA03GsqiorfqwPhcON2tyPCrxNx/FvfDoU7X5AqNqW7w+1M
VGgW6NMqYIE2Qe9Rs1JftTm0vi4KDefjFBAznie0Ll9VOLyX6y4rhjs+ifqmzYQLADipees59gg5
BR/zvPAaBMintCpvzAsalRdFOtqLBSp+8MTCmJwhssMVOYvmvNfoxZ/1U1v7cWacAhM5WtZvg5Q9
H7U/Cl4uLhLRvsGmqwHtP4yAcau59zUcAlHVxrFvg/K6Sso2uiph5WY+jPPoCVTu51koum+Rwz61
xi0v1sEah7mkvoAJLAKJQ4OfYigb1KwG3KTSlreV0S0Iujr9AcN53hhy6s8QEa2VJH/FHGFYG6Nb
bSVpoRML2nEjHb0HnH6XWYJ29OiYr3aBgiZUJb0o6eykmPTDlXW5BVeVrSlvJTcN2eG7Ipw7qLyw
SXGnntDEy++po91qEkaP0wzGj0atYYygjVlbdYnpMg7PK7Oy7RP74fKk9u8abd8oiEjz8x9e8f0n
CerWNauCh6goyGC7tnQ+wlN1d5k+4oNEb9lWyaRzouDzxqCA93nTaZvAY8U4mKRzVQyt2UNeaoOZ
RR8M1kdoPN22HstpVQdK4ZdUCFfvr5jHyWBMeZkg2Nvw+tLyehAhD5GVakbf1quxyduniEl0XyKS
++JU0riC9ggWDQKc+2JZEYBZsi2aWBUm4Cu6k4Ps0Yq66GsL4eUKFYG2aM7s6anXCuvzie/5xt1Z
1CmobtDrECQtP/9l0a2RQdSJWdUrY0D7zEKPrV8mjPmLozVhzp6l5V8rI5luhBKOnydAdEvruZE7
flB15jpGqq+dlWWeJ+uG6PWiCZL0FSJjDt8oGQE7v/99l9t2MIOY7Sh6CB3Jbx1+Xbuc6koWfN04
0xs/UWmIzmjn2ihRrn+SRas/210MTTpCifb+yMe7EzwOS9BXRYMTXpAHNyqjhWxpilxqCqokhAyj
q7Ajy9Gjqj2xq781FCiXpRDGQZhmvf1nAt2bvKBOFmegzX0NSNH1KicZvAm+7YmreuPxs8mAWCFK
XZQiBzWLCKPDUFGpWdgleFDE66Xzdda18EJx1QkSMCRstOB6o55yxXjjGnktlg44AhdyqAe3E6QX
9uKJCrhFNPU6bAfXL4wi9VxjCE/EY8fiQBsRGGIUZHQIOwmV9u+nUyQofIB3rzBCLZxVhSL7tWgs
YSyepxBu01HnAK3Rn+huRjsw5dpmbZrPqsyCqK8ogDA9IjpsZ+koUuDb5lQprdyJwhVUvEY7D8e5
ALcd9vXaDbU68BX4qc+VlRSNNyCtd3FJIPo+sca88ewoFS9924vXGvNl/7Kq2kVFkQfVKh3N6JGI
tN8tDaiXJmaEd6hLVD+fk+T2/dfgeMsnXELry6GfMw1a2f1BnZDMHn4tIFzqMlhXZCM9PZHq74dn
DENFAEkxTWAgh/aHGUUvaa1z6dqOJ40Whsm6tcaZ7nSaVahGUqQ9B65Jl6FR1ReVatZM2AQr4SUJ
DFESRBGhlTfFbbAVUiMF/f5dWF6L/WXIQFJFogrZy8IzOHhDnczg+FKptPbgb/BsZRENCaCJ/MmC
6+p1mRVt3x/wjYiQNlp1IchxJuKJHyQ4FBw4JlwOmpUWOeoAGdpyfTwdTBdkj5jdVRJJGgwi3GVV
zwh1e9OLvp5h6dVZBmE0sEOvaDP7OVLz9DoO2h5gZZ+dSMW+EaoxzRYhOJiHhSNwcF9Y9sOhU7BV
zctaX0OZszaairYigTjyTLQcJbTWNg6Wz0Z9YWaj3DQtFoxA5sM7hK7WjtL0KRHcMQyOehlPiqdE
pMfx92CpyZVCwB/WAPdg7lPRP+nY39IqSp4is5pfy5SC8MYlRROs04omlPVQ9v09iau83ASBg4NC
RikFegTcys9K0+nfkby3hu+0s1BX44yWWFCA+HbigR9HmMSV5A2YZ/i1IVXYfwNkjchNbVQFYMqA
28jQZhSZJnM81+opXSP3NWhrjMaNaCx5Vbt2Z/qDWunfQSJbm/e/y/Favayb6Ml+RggU6Pa/SgWS
lxgcGGUbVi80+Yqd2+vf5Fh3J/KKx4sLAy3IC5Kn1Nac5ee/BCNKZMc5tqEM1MhgJUSaUPWlbvH+
5bw1CgonZilknqUGvj9KqwVJVHcchtI2YlIMhbMeS/jP749yfNPoTKdYQN8hc4+dfH8UbShhQlgi
XcVR2awWweQGEmZ40Wrm9/dHOr4e6gOWzuKw2JYTFe2PVHNuXtDzWMOmRbFzDZOcPk4I6/dHeWMF
QlBtkEdcoiDC2oOVv8OOShd1QD+uTN2PcTXK1xChiN+0YJskU/NzmHWJR08ursn9PKwy0Q8+9NV6
FRYNFU/oOrssjOHCp719Yo8/vtuIugSRLAwTiC+HRSDqCiIIsozmU6P+HqSZBgCz1e8SJ+2eT9yH
4xcTBsZCv6PQh3b58MXUof+whKSKB5qw4/WbReolQmsvEH8ma5mMuNMr7Gkr1LCaH1hR+9Aj03kk
dNZ+m7JApY/mc0QnAk4eurH9R58UHAwlhSK2uxifO3Uezy0tTE+ddo9rM0SHLsdwpP2Ln/LBXA6V
fkJvBIix0Jr0k0sQ4MUO9RnQy4hYDDUhQwEyP+2G/rvO6dIHgzF8ff++Hz9hlNE031AJo64N4Wf/
Umljpt+RLYt+ByveRBOHRZIbPYz++tRdfWMb4xo5EbGT0XbBoPtj4eDHmpvjYehEJXZAZpkt2fo4
68RuKM0CWG9kmj+ycrZjbwliPk4T2/MqUA3EUwbOtPh1qQPlkLl1EvtE2PfWt+M2LFHzT6X+4UMv
Jj2Qos1zsi494dcAkXGr0fv70KG2fADr3lwk6qDGq1Cne8nJ4nALp/vOKRxaSCYOEuehDrTgxNc6
XoXQAKOxp8BASMSbsX/PMJ7IIqVLc+xX+gxtm5GfW+C4f3crQmONrBklO/9eJsT+KGJMOpXyVrGi
LqV8rbK43FFKnyn3m+qJJNzRBTHU0hO5LOKkzA8vCP6VURUOghRXYsk3JHq45dT+2xlcihPoYK0F
IwHx8RD1VAQKVoUSmDsdCtUZiivY3Y1j+++/PMvLsRevEq8vZBcmDW/wUeI7zux5DGDfrjKnGD/V
aax/0mGSPdp6q56jg7a80FKbsxE8O4zLufz9p2boFjo81o6fp839pxYHg1sWFmcsxCpLstUttpXT
YxBTYuT0/pUeHYoQg3CS5bEt1phETvtDkTHII6WFw6FpJeCq3Cs0gUXVRUSkrHeniKgIk47vLIcv
GhP5hxDpUAzkSBZ5p8YThLM5vhGyB7q3IpumIkEpNOmuzHTEQ2LM9fDa6nNM7CbU3S9ZQ4bMc0rd
+B6HiAK3kRnKl7nTpx015H5ba6BeV7mwNLTzecEWE1bmRPM/9e8ZiY47dyzGGaLOORT9HdIHq6OD
pFbNeywlesOj+QChFnlR3LciMTUPUaB15soIJdCJoJOQ7uxGTvmFYWvoNAsWvBXd2NDY1FDBiLmT
g6CPuTPS2I+sUrtqFTdIYIEM7a6HlwQCv4ic1zyahjOrGjMFs6NkBoaPrpRm6cFqrhauUwLVUGK4
6Da9Hq2o5CsviR3LnRvhiEMjfKwzH8IQy+xe2spzCSXxc2gHGkXsZvrS263+PUxK5blSY7MA6WNG
pddrqe2y7vbKFQ65Cv7qhqwgBhKR1JfDQrvxq6GD8Ek8A5IvVWcwPmhdEuV8VqN4OxoAeLZ5aEWz
V2sVDEinrGj2x0NO9ZVWc59z/Aa4QJrFvlSY3hqe2quYWSkTXVzXXWSwKAg4iYjx8hFbpD6bLGvd
mzVeU1kyw3GGXMtjGnFKTzZUU6unIS9zDeh5O4Pp6pLxoctqzfBtoAKf8GHIC793OwxLUN82tlei
Ra99ml4oOZhiAl7U0rZdeXKq+scZe8MHaOhUl5Oq7opNxiwJEQJWY7l28VAsL+YKdBGU3iKnHtDD
l8WjgOS6P0DeHjxmmWX6cJWpTuEihMvVWFSA5Tg8aqNvLe1qfmrP2fdkbkdeIrj2mheOjnjSBZIT
L3RNXIaQUPWPvZvPKmzBgaiO1G/qYGQmy+/II/rx3lX7+jE1TANNHzIoZginvksS9KpYdaJFVR0T
sEQoovThRu1ALq6KyG6WZnkHEEc+RdVieZ4CkeB9irwwkPYnCB9JudIj17mq5ma41LmbfJwdLqZy
+mDM65keRzxx61kiJc8WkwImor1o7VIMzcoSaw3ysix57y88x0ssG5MQSxS+pO4OdyYDEcDcZwS7
oqYhZkUdN9q4yAQv6zg2bufRnD7JrAJUgtugl5NZOREBH8sSF+7S0l5GNkgsx5v9la8F9eRWA+m6
HKIF7Wxu4fPe5ue1JR10GLPla2kybIH96ivdwTWM5mWSNw7SLIFExSOOj9csUcPd+zfmjX2UFKhO
/+OfvPCDwAAh00yV3gC7rlbOdVlk433bqu6J238cFXH5nAFIGy2NJQgz9y+fRIyWq1GSrxRJ6UPO
m8BwMUVWH8zQ3NiF+YiW6DJxZqiQmL5OBrKMOlSvm3w4kbs6ClTRVtM6jhQc5bkgaN7/IkKrnE5q
dDEF+hR8dTGF8Itybne1hb/R795aXgXqC7gKEKCTF9ofShq1zIg/F+eCyt5Wehb8qFr7t60LKO8t
xSVyqDSoMLv2RzHcybRbKko4Z3bpRhqh8RDHbXji7P/GbUNaszDcbFJcVBMPRrFGzrgV+ZkmGFK8
Opp5g73ZQj21T5zgjickIq2lcoeS5w09TKNTIbcx5l6ZDi9FGtvTJqiQ5L7/bI5lNzwRbDEpDkIX
XOT2+xfUm23UJjH+7S4MEtySCvI2q1lNZ2fdB0VQeWU99jVgFnwJPCWZ5Odat2S5Gk2ZLKD5uj/v
9T4bTrwob1w9bwl6QDI6rFOHFZQ2qjOjGSSIkaaw1jQlOutUQP45cfXHcRG7DlER2VGSpEeTRqN4
GGvlYv4kYywNxii9hytDq31X1RsKueYVyUL3Vow6NtyFSYucpnQR3hOVeWOLLPnEvcE9jXy9+6Bn
ruWRaJe/fysAu1MXdBceCeH+/hMK5jFpkpRikhtidaKqHVG4S7fM+7fijRvOp/9M3RKXckjaHyXV
6hZzTjK3diawlHN7eaVmmTgx3d54fZAY4arEP0vy9eAlNfvUGmQiqsXwpoGOg9bOzOP6LAuM4tSz
PcqALD36y8NFOIHQ8cgHIChL9vOa04Q9qDcRzjGPyexOn/rYjM40PN1v+l6kt2EQxlhYaNZnY0jN
h3rgtPz+rf151N0/1/BNyHqhC1jcWw6fYFRB/Q5i9HgWbLH4Ygpm9UuU9t1XziIxqi965ltP1rJw
dlDB9Ech6yS6GKx4yla50xn3AZWaTyItMQAs0l71Mq3sz6fOHqN1Bq3zG0BWNKUaSd5d5k5Vu5ln
qX5PO4ktKnErWfWkyvMfTiAbzS/DkoRibMzWp/ev8/jhUmhB3EilQSxt3AdTqEussRKIDVegZhOf
rd2AW5xoXwQdIyeGOj4/0ZcOC5XDE+olCCT7s9UkhUxLS8dQuh5rF42qzY5XJaVx5egUzs5s/gtt
uDTrU54ib4xMpwmFVbI85A8OBcBWU0/ggTAXGjXZPRYJ8GvMNdqNbtf6sxal48YI6vTx/Tt7vEyR
PsPRgefIeqX+LB3+knEGh90ygwCiOnOLcDSQpvkZopf5sQ3imVAiPdWMfIzJW1Cz8D9JYFD15LHu
3+CUM4+aGXRSpKmo73NnxiRZ0Oepb+rQ6fXzKdTDBp82XbmLNJeWQSetsnvbLXosybosuollwGmn
rBSoXgId6X0K1tvXMRNtERtAkj2n8lN/K9uiuYvYXSgDmlH8hGOTC/YTN66blvZnfB4LCknYYSm9
p/dKkq2rsEzTyzFILcXDDrKmd6uvGlrCHCUXvmUgpvE5hhk/FHtqi7MEP2jDI9qFIVs3GJXGczp9
aZTGjhZpY9CfjSFhgldwWO9/d7VDU8FrvyROFneow2CvMTElxcAQb7K5bS9J9Pe0K2CgbNCp4L8/
Q44UB6QsnEWtykODP+Auy/svMySk1cpR46Enp21nH1ONxrCF0dWc4U1Sn3HiDmmhsLWroEyhA74/
9tHWwdis5kQP5PuoWx/MFfq9lJCOSvApdIRdoECgB09z9T9PDv/xbfzP8LW8+XO9bP/xX/z5W4lx
TRxG3cEf//Ex/oYraPmj+6/l1/711/Z/6R/X1Wtx3zWvr93Hl+rwb+79Ip//1/j+S/ey9weSBnE3
3favzXT32vZZ93MQvunyN/9ff/i315+f8jBVr3//A3OZols+LcSl54+/fnT+/e9/iEUv9R+/fv5f
P7x6yfm91f/5393r377/r/OhjJvXo198fWm7v/+haB/w0qLI/vMxcLzQ+Uz5+vNHzocF60JWCxUh
jeTq0mhakBuIGFr9QJr6Z2cKmRxEI/xWW/bLj4wPhJ2Lhw4nIhJytDz88c+vuPew/v3w/lb0+U0Z
F1379z842TED/70JouMnjYCxGNVhFIOsngezJEE9FWTYRvZ5EHYPY4AnY7yiDdPqH9rOxpcb50FL
aZ4sNSni5z7OU+0O/zhAOOdqWIu886UbdonzfcT/JAg2UVWZ5XdJ8rbvP0JJKr7MAXZiOPbVlXIZ
F2NzX6N8qc6KwC1uBm1wvqLfyL6qRRB9pu8KJMRgEAnhXCUxtsP1HT9QLOXDyavEjEKtcwLX4ytH
hddykKt8I3XG+DI1sF7DNFD0DwOW7GCYatGb/izz0fBcuHy3Ku5m51Xo6K9zqMJTwHrO0P0lLZde
UxBI9IeSjt/0iyaauL8KS1ec2aaRP5tRzunL6zqXvsyok9OPqBDarU4KY/Fw7aNno1YKsmtqOFyC
YSQ4t9yO7xukqSZDL40sc7iUMwJuXyCnVzEXBCd1O+VljONFG6Ya7E+nF48acsTqMq5wzhXUjTU9
WovSzp2NpY06bb1ZKD/3eM2nuymNMOdQO914zGqgP34pQnJMTQWxeCVDE5fPOU9ldI6gRek+6o5S
d19zgSvwF3Zm0ZLhiDhc8L5HFhWKPsKc1RowNUTXMvVrXS/MeQMhIm1XEBtTIAbCRNA1kTnCBZhK
3nc0AX286aGkXOZmIOPV3IrwyrXwRvf0jKB7pQi9e1CkRq1Bh6YLCo3s+3yloAd7sI0RQFAwjqrx
zdbG0CApA+EV6qcIw13kRo2F25o2Y7beJDHuIlodtdukx+UEr8UimTy769lAKOvxwWoX9dc8dJmv
y1TNAzQts2TrUXvs2xAGCWudiL54apylycOeKwdSa8tR22vV1H0sCtpgPEENEKdld1awuLRJbvSy
d4JVrfHMyFeRy9xqZLAEgOoW+g/Or853mblMuszNkHLFRdRPfmP0BKoZ3vb2zjDSItwY9uzeBKGc
X0gxtu1qUtEN4dURtZ1XxrFle3NljM90OY53olHtl5YeTwgAVojl65BqQbiRvfozf6mn2HmGQ/CC
EczcePhzuo9x3SHAcjQQteRn+Yy6Gtov9MgUt4OdIUempy99TWotq/0yl/HXcIyN+0lCnfTk0Ixn
2dAqBvkbN+H1IRWzxWIynM+4O9UPzpJ4l0ESdT8pZEce+Zv2DdnUJlrbQ9/dp1GsXwJIgkqTCD3S
CAgKDVffOlu6XAwj7H06rIenRLeiyZtFU5E+k1lPMpLo+4egN+uuAFMKzr41NOlxvq0tD1eb7nM4
WQnlhLZbkqAizXgeU51dKWMDH7dPuvZbOtvqddaGuBROtaGlqyGbrStgrSHCkDpV1fM2bzEv7ZFd
ILWxg5ecM5uybpIer7Pa6JKdJvJsMXpqA0ikwD95FuziwQpe7XRh2cX0RJzQfdVHm0Z1XfTG1Wx0
AyhJZ66blZpGpuRoqeafZpFUhtdS3XPOw7DpLlNFUb9mbjHo3tjbds0BscxvGZRUVtYU2N+apbCv
NXWMP2uBgzwiFF29IxNjfUWmmNALX/N74Jai6bHt3eiK/v7qvnZhpHnlZBefwkHt7vCl0nfoDzIM
j7VUbLCiA15PFQNAVC4dkv3QZ9E4wX9tN3nbmk9Z0tkQjurFviRUgvy2T3Nl5IrzqfT02qFjt6pV
TI5cqyr9Qs2Uq1q309IP3by/z/V4lL7GjniPl0TjeBHR/o7rLhs/VqIZfRww88xrXKEQFid1k3+k
qJI+9Y1TPNYKKvlV3g5S9V1pqXI9hFkt16ZI4suKFoF0ZaWsRXgtl3rm6bhvtB61qfDr0hy7QAIi
2/Zt1HDf0iZPpku7t8FEu02SvY55RG7WmoPgKldr1tI5noZV3PfyRg8rK/bgKqPD0awSIMUYRdE3
zR6RReJdBTknqqaClH9fI9aDmmdpPhwN20aEFDhbGptxEJ5kUpfI/LX0B9YK/ZOOtyveC2Y7p6sw
VF1wzKhFHqj8g9jporC3cecdtI9tTtcWpbMSKRrumeanLg30O2ZKENP9Fenf3aCUzVpTi+hLGGb6
Qz6qEtKYUbaPWTyl56ndouLX0lGNPWzsgq+5pPDgaa2eP8nMnOytMMqJ7jizYlqNoLceGx4TMq/Z
hvPTTXZER7aSOt86+nO3UB/bBElhQp0wTBEtbXLFoG+CXSEP10nVcD7kf5sASRwbXQjWxvAUijaX
F+VEJ/gWTwbtBk45UGjY1DqPpTaD60KPqRC29OEri6hDpxMHqetZh6e567uk3COOBWoIdkQvKprx
K3ZDgBD9vKL1DlN56Tj40waOLneVRf3Gc2ZnNBl35vu0eUG5pRszFQBEV1rSn4fM+mK3TYOXTmD+
ENZiJV+ILEjOKiPgL+tGUOJwJToaPHNVwnFPrW4etw4Nv2LbIYRpP/alAU64cCv9k0hqBStKeOG0
FaXU6zEjAHamUVMlzNAEr78BYGYFtLTQdzSw2wXkCleLtkXRKg95PvAyjFMOJrIoskz3ZRUhx+4V
NXhWoO6Ag6V35YVsx8wJoOMD/HJKta9h1dhyBeoyo4MexMFtANLlB21GyZ3oYvu1qYqx8+EGpT+i
UqaNl5T2MHhVNo+7SvTND7vS+2+OOjvIaNCM3gwjjWTsTmIO0FUkFOP6vBtaP2rb+TJstfSbAwQi
XA16a65Fr/HO4b/cuBvSWFO/otyTXNEB3cEZQxJPczCgy2+Grehy3WtWJ9faSNu854ioekFkNka+
1Dv3G/3d6WVXZ/oje5+d7Jj/kAvCfMb8K6y6apuVppsj/XKMftukxXgrHXf+7oqmfcAmD6J6XGTW
ta5VRExl0bS0WTVtnaxsszVeK7cxKDfp0XgtjKodfZPVDzzNRAkP4/giR7woJkmZxkrU+w5VNQTz
SFQggJWu28WqGpo+EJHmOmuaqfJi5pDOWhOKK8yEtI9VPAPx63O7JW60BPWMeHDEQqeWZCqi2e6e
tEBzdvRDDJ/iypYOYNwi2Rb5LDnbMWMIRge7umlSAgifZa+wVvxZ7uif758UVsqaVTOUO43IgtoB
zlDs39J1SjoZ2TS39PVpn/OlROdB96PWMGoklaFEly9Q9hL1AmYTqtVU1V/srmnuwmKkzjl0Bi06
rdo697U5hfgToS5qvBLnM4v3ChdISm+VsaE6apo7njXpqsZwf7hTAYPKjUmKrfVxSvutYYDeQ+Js
D89m0gOcnzuFTqAq6LQLYBHyCfpyoxBSVcUDgtrk3uy6OabDyViw5pAJ1xll1DMsUdY2XbsYqFiK
da52WvaqV2ECbipQ1LNU75TPI7aCnynmujurxQV71WWCXC07Ou7qMOolJcFslhdhbyCAxkI63yHc
sIkn8XN4TSqLCKGqswLnWqcxKURHWRRtQiOmDG5hZrsaizYKN66ktMEma/d3eYjJhlco1nzpyCYc
/WEOWtWPkgHkPcI0FLGZFQT5BivzZqMj77M2ZrsQfKtES28arddCT8gCj3WTEis0pjoGzpcONEGu
8tph5/h5kPzrTLt3TPvXYfnwTP3/22l5Qa7894dlP4m/smjEvx6Tl9/485Rs6B84qVH+NDBWQIe3
UIv/PCQb4gNpLs7G9FwuxtRLj+I/z8jahyUBtnBUyL2xLnFy/euMzPEZCShEDYRYHLzRO/3OGfkg
jwKqAQkmHUcmn8Rh/tAj1y2VkHgTwUUtZHiGfrDzQY+621/ux1+P/NeT+JujABkEMCAQuxzyU+sE
n0c5LbKO1Jguw7CNHjPRnLK3E4fGKDqMEVRWyFsWPh/Fi4NscDYQsmvSmjwS3VTmO6xihV9VgXPj
9L3Tbie4vn7Nq5WihtTsFYt3Mvg0VnQ3Fac74SHTKx4KnAqtda6aovw4BDhGXxBwL4YkYTPiL5Pa
bBdxUcYANbvAnb2m6Ee0C1T2sYwSQXw2z2O/xaPUiDI/7MTEkSAYS5uvMrRV4ats6neY/an1LmR7
DqDlJHPsVRwpboOSVqcztcdkG+NDMFdrKxj1b3CkWufMGNndgY02vYdaiThf6QFBBbBFQJJZctxR
wDbvTDt24mu1HNXHSdOClNNWkn7CegFIf4jV+BWHkQ4dWlj3xYY+vBHP+y7I8zUnsXnwDGQKKTGu
6UgvDQbT8ZNZLbGXhN1arZsmEgYaR8621tkYRMFjIbvBWZlaYDrbKkUvso4z9DBbFD30+blBXAw7
xYxTgjUa3wqSq1N43mhy7i6lCRz7BR61m/sgicrisWiMatckM6aDTWlPN0Gs5o0nGqmzjAEPQ1So
TSQWmrCoX5IqcDlQuuOnwmmqH0Ous6Vje5E9h4OWPUOfM78N8aD/oNJlFk+KHcwU3bJxEGtR0PR1
5kZKY5KFUfr4TMxCynXnLAt9pSlNcoduqBq5sGzANq5GrLtTk5FAKBdjlfqU9HvtuWsUgy45bdSW
eKozwrWBc5W2JWKu5HqiURIBaIjZ58pUx2Q8B5Y3xBsO9qq90sOkU1OPfVp+cXqnE5w30gLSL5HO
tTmTb/n9hfd/aDJTfXd93r7ML38jORtXv67Q1J3/uUTrxocFIU7de9GJLO0Z/1yi+cmyjlCUwE6N
U6FDhvGvJVoXH9AysHLTQYnsm7r5v5ZofoSkkDqgyuoOiY7ayW+kMY/QRcsKTaIUAQDfcOnX2M+z
gy637KAK+1VrZt1mAD5cXA36kvxI/EC3xwsFj5OMxcw9bzVESJL/CwJuwysESdQX0SLCw9FX/9gS
FOxMOrWmDeCqweNMN7deP47JdatP5aaJirBZyzFQSr/CN84ve5Bc18Rg6XmQ0Zm6morYJDSkQ5w6
PAzbs07DJtiziyWpN83tX/rI34oW/mdO2p+BwH8fVDxg5dTGL7/O2J+/8WdQIZbJtxg/LO0NglM3
JcM/gwr7A7hlBLOL5geOxSJJ+eeE5UeGoFyKXIWiDQ1k/56wKhN2aankV+nl1E3tdybsMh//nXW3
F7I8qgbIU2AeWNLdg3aIZDTmUZ1orGeZy5+zREYXsxG7PmzR4V4qWeZPzTze2NSpdkJp2hPBxrLJ
7w9PSYFGasy2fmJMl6LAL2UpSO1dHS9stb62xFVZzP1Xmt3G+86OmhP1/qOh6J1EIAHvh7cSq80D
mUSuBMbYSk7LOkXZB/R2Fro6mpZrkDcnruroptKJzFURQiJYXrBu+1cF43tsmpHsk2qSrqNHB353
ip8vFkezWW5mhnywBicXmymM3NdWttNf1bC9YtivUdyRjm4p6FBK0YVBLRsU1cHltnEf0njFTj4H
Q1KeSVdG7YpkD6UIZ44Nl5Jn1Ww4g84XrT1lTyZGkqo36Gn1qGekJDdKbc/fLRq4tHUhm+pUy+5B
mKnxvZY5/FNnaIN4O1go48nJxGzBsC/suf1YKclwoeR1fkL9/lOetDfBkLwzEBE9JsoU5A8mWE2d
061FxNatYD7tWc44QTMc5pKb0Wjqk0119zrvFaDsQFvkvFVJAoB5snOD2lHQRLdxo0W3dV0M0I3q
oVTWTghG1u9zDvhJCzeBvG4RxytZZja6irC9ymlj0z1bdkpDhmHS8BPDtzLxalKz394P1g8L/ygl
HdoUln2L5QWzlP2Z5sDEmHjHc0/r03RjpaqzqXndPCTRct3iEnXz/nhHQIBFfY860QQbxUvEBrw/
IPJjpFYAnT0RqVvDzFIPH05/COBYBOmzEzT3pWNu6VRmxzOepGpdqA6eYk63LaziI0jFVd0qw/n7
34rFcG8V+fmlEKiR/mLFpHls/0vZpqKayjDhHd+Y8X3FSrbGP+11blNnNxqDtsqWrp/3xzycvwCZ
FvI3LwVvOG/7wfs1D1FBtchFsE0cfR5paropME07ocJ8axTULwxEyV7jULp/ZUiRnDah08+rswrz
Ntnpq8BqrRP3761R2AUW2SntwOBx9keZ0CwGQ7GMAovuXJid5ZeunZ2A9r4xCnsclRuCNDSSy273
61pPnzf5/YbzCpz8l9zQ5bOoG+P7icdyZBYBsshiGCIwlbWe6vT+MKOw2lIM5rfG7VnsVVhm6ZnF
mbZ6tURG2Qo02ec2JIN7FhqGovkZ5RtzHQpAcH4tq0xe9Z1OpwDuGQa5bDW1yys9N7v2DL46PWrj
3JXY0RuQbEFDAVJcaZRRodu3dmbeQiirs51mZY5+GWp4ul3RkjtVF9H/Ze+8euNIsjb9Vz7sfTbS
m9s0lVVFFo1IipJuEqIopvc+f/0+penpIXOa4nbeLBZYodFokOqoqIg4Yc55TYBkiK3MorQ4Qxsk
ID2UpEhd8NUdtPyoUM+CPANcq6wSKUgisboP08ay/Lo4Z3oGJqSGCaLh0dOEyfTU4YSTuE03FoW9
5OfCdt2SsryuhlDZT3MzZY+CpsyG05WG0F7C7e6XT71SL+JDUEah7A89jtfeSOLzh8XFMdw1TU7Z
ROwQM9sbCFOkgEqbaHCLWRxxYDTkvIbPIFek1Yd2znd1pZmhP6tL8yhWwgD3QaRyj/dipV0XZ3y8
h1Cb2R+DpRoWNwUdKbldhjbricxpTbpWRrrE1WLVaF01kKL7M/ScnJsWWdJOmLng29SAgxEhQrgp
cMN6KBFBSWHTRupB4PimOCChEpmhct4OkrIXpVZsduGSlcoBdg3jk7bacjBTA3SQ2Ibit5Jad+pV
sdqTUkw1od5JqMTkLtlvRlDD4LPzZl0Lb7sJ4gnJ11y7muUYTbuQIT3D5Dok1gbqD5R/4Uh8neYq
/Xl+8raeESap5ZX0/qEZGhZBpqrkzmdJuKYxsLNpIOmItqZDPvnINFSzF6fB8pjK8SyepjKJOk+a
UMDaWTNCMmjYFcGB4oosHmVzJg9uNqiL3QhDS3IQ20MoLVoSpTUXjF74IjUWToJCVaM0VWUN2q3K
kD8FcTRQv1KNOD7N9RSWtgEKL7nCULj+isYowrL4RbXxvonNRHZR3qqfB6UmAWrJ8bCPqXfObljr
S+mMbdYeUAMsEgZeKyaHtTRLHpUXKcJJ0cgNZ4ClX3OHyJuOa6OGVm0RT8qTVpam4EXgFkQYRELU
7yJjkjLKBukw0qExOY5kR55AzuUj4lwUIO1KVxG2m4y6o6hVCiX7XoG9lROXRvh9xl5C3etnCLCX
z4L8hFkuQuitWGJF0uSToLqhmHdXeT0VxqFSIO4ek6CehxsNchCRgsQ3JWJK2hgv1405OWKS4UGB
LYsR7IY50mMvLCp5dDTYroUtL5XQXaHdq05+MfeLcdMPrfxVF+qquglaqCUPUtdq8VGYq+AQ5jJ8
6b4aYuTJ26GIeM9Nsu7EY6RXdtgK09dkbIXWSQdMPMEeYPm1Q/K++DZb8XirkEYmzYvWgdl5Z74o
ZewUbN9O5W2pe9VQSbpD5hu3ySjFkNTBgLbLfKCFWuki0UvloBEHQwEK2i+dbc1mdYjDNi0uF82Y
uAKxZ1qOaUYt9Ko+hKKCYIgB1AJznYu64tlpy1lO8mfph+Iqa7OoBExQYu8+jbm63MjkP8hTybX6
LCZKIPnqNMfR2couepSyshSdKkir51jpkBwrwUV7SiVyDmOohUVwYbWCUyRoeepSrd/TpeAUJK0J
eros5MBG96pV3CnDxzPOmoGwpfKf2YNW6HfoQKsHwUQC39UBH57SyqDeXwcGpTG9qNLQjWEpLY4Y
V9ZRjrKyOeHyxW0oiZRGOchiFdwBguAbk34Kn62wlwCBLEZ9yCmKjo5qZmTjIWf3y9lHYKlcBfxK
fTME3aIfNL3CtLnQRpCOuj5n0F/0tv7eaOZ8IeI0i/NumRqSMwxR9lmacqvEbbpszlqIkmpTNVbq
XWyZoP20BCRKqARUZ5GEu16mOA69StDakQoP55odylruRr0qHYnNXLnULUG4KOpRXhgIq7rN8lpO
d0hQ6TWVrRGTPbgp2WjLSM7FbmImZ0oUdZsXYqH9MpOt+F5WpYDo/VLjs0pVXidkp66DpBRVZWgb
KOhSgZ5CsP1RCmSD+DtTkURK7S0yZYb2zVJTSXaiaDBbivsDFHmYAR34e7hrN/MglKBfRrAGzsJn
/lCLEaOmGtEzyRZQECUfEueNCK+8GmWvU5TwS8LhVBxBikQgWYSyJlFY6sJ1CJ7ecvN+Lu8CPSZV
l0hxxMLJ+vg+7SbzwZqq4CXv8W9whLqWxUteU5Npgw2KC3+JqvClNYdIPWipkpNU1XnqyCHSWW40
FRSn9Zg0jA0iEVeJIGiaU98H7aVAUJMpTamc6ZU+cmMMBvkhC6LOdNhKzK9LV1e3mpAVD2UK2gtj
xUjWHKC4Ve3gdSgOrhbo8+yhcqiYt0YF7ncv9RNYHaqBjeCfB+QK1cZyPEYo6ZwVBZo+ZX+pRwxu
8SG0sS6pU05PAcIju3qPWlICftbOC5iOekdZMB9ysrcyWm4U3aVeFPYKt36OqZ7lq9iBYEDd7ORz
WFnxeVaHos6vALwWsatb6QSfu48bHGuzZhak3VSJRggmAWfeO0FSk6yBGoMo/LHkZz1wOymcTTsp
zlLfbAl6OGfuZEy9eajRgSAzUMoKPstXc6u89LAJc3cC+1vkXpvGOlTIXxe7/59c+l/yOYn4m+QS
ePu3maW/cqHUpMhowJaQzuKFKOjxiP4T0yn+ASyTjfz8h0yk/CsB8O+ClfSHxC2fX5NXIld5vkL/
WbDS/wAwT1aJP9yfz6yXf5JckvXznf718xu4r0b7BkQF8jzAS99exitxgXWVvBhxqup+MWbCJbql
6kzQlXrrNIbVgEZDDo3QyC3pMmonTHrGGJSRACTqxYjkKQXFpwc3YT4FnxNZEb9FY1o9ADONRE+W
e3KrolaffaNDUS483Rq67yVC/Qq2MgLVJVGOwtq2pBrqZaoN/XXVCcECExV0gBOZWHjZgaqWNyQ9
mn4v1w2Fk1mola/S2KrzjwLHQOlR6pMg8pt2AHUSJnE0nYBPxkhi17nowlfR6weq4qUVsh1K+gOO
Cim3TEkwdyoYstodshKPI+pE6NI5RVlJimeMqGPa6JUJ/QHToKHi0WyVRKVeSMmnVq0a1elCLEqC
XlD1SzEM81NYJWmzS4yyU90U6VKO7qhtnoRkWpCo17ukt8O0TK/LM3pubLn03QwENgJfcyCdCzzd
pOTLboxx8bpu+nZG8x0DGCrfcH4td+kj3jFznWrB5YxEdOCotdHfZ9SvYwd5VtMidTWL3MvkMh/w
HMdgJERITq8esInRrsDUxr22axEohhAGWqq/Relb4qCFOo+r3Vi8IHAdXgz4nLZ20qijV3eVmYEL
T8dyVw0StrRmHj6rQWDNQEe0NsXPSAVuJOawjnbQXvvOxgK8uTNTWB++FloDUEc0vBR74DKdOoKM
aOYBwsEi+nOS1JeAuXAICocqBVkqYr3raHMQvrDph2Qd045V0HCYN45OCgHcVsLBAqdtqZ9bjrrI
H2GwQ//ukli1DTECULDgTgfKom6tB/ZMgCnlTH7PTHJADguYP53XRB18aTNugI6cJep3QzMv0Bgt
Kp+IpDhZBH16Ry6JLwZKNa3PwIWlZHny5kagSHyUTVDuF8g+t5zTWpshp6iMxoOuoCfmnIuzLeR3
A3VLBXXDZ4AI7eDKizwvLuYBE+JQZhNmXsdRdrXEdfxz4XZvOG0Rl7dyDK/YK9ulfMpMcCAY/lmp
F1hID7q/nrke6MbiCxXS7ikJUxXFmyg3fsoDZMnDvFjJEzmg6GZOC248sTEmglOnEPxsORIE/Bcr
fW44efpfjyU1hqsR6eFhSMNYJh9aJMnFGMcRx53WLAIHXSFcy4Wm9q41JZgDJEo3IgkrD7ssbGDJ
Q4YFEgxVfxrtKp4Vp1I61KS6vmVWwUdk3xRLSL8CrimxwYpTQJ+cXs1TNis5qFzYUcgrllSzZx4o
wd4sZWztMc8AFmPGsiW4ACbpaifI+p2SqIHo6EvVPTWLaeEEreLEsVusANePaYg0h+9gaD5qCRjf
z+SEWicIQNjZXKWEh64GzOiM6Nb+BB5m1btZScLmcllEFfAvGOTKRgA2v116ITqpGcwXqrVZ8nOK
1PQhyihwgnJB8M7u4GJ9CufW6u22mnV/SeQBMHojZt/7Pqq/sWIm0RNTEk/7gh0FSYgwqI4G9sWy
rUyh/iBbCb5aS2lOuqNydZYphBbChToE2s8xHpUW59BBvyylHkizmoHwJn1BPcmrMhBPewOcUWmf
8V09G2qj+oUVZYOrDFPk40CoYxlcQjGw//8J381nAse5qvL+Ae/HT833rPvevD7lz//Ln8wN7Q+I
/Rq1S3Jm1BTORIt/n/L8ivMfuRF8QQ2ZGg7n778rSBzlpLvR0zIpdoi/ACt/HvIKv6LidH7ogY4E
lCL9k0P+fG14c8pDTADMQYv0UNdw7DwXa19n9gJURBFfLV8kyuKH5VDd55+kL6wgq3PMya5c3XtO
j/kxcpZLaQ9ZuPRHP90bF9bF/FO7HJ67Q3XTXhX32UG4Rq/hWXK1fXaPA4jxY/zcBTamxp7oFAeE
bj1rLzvVIdyrnnWxHIbniAwCiBgnPGZufVsf9e/RjfoS78uTdil/tyK3z/bSYMufm/vusj0Ku9az
rjs326EU4WSH9LN8W12OXnCbHJRd+Ym0gJfdzF5920Q8j13zPvfiPQ8/a1dcl7fjA4hYftPeAuHy
p8v+c3eoPwnXyg/5qDrRbvS7S91Pr7Rd7Qdut0898WjsIkd/SW7KI728Ui6MffA5/yRYtvXDfAEo
i4NaNDjhHmYcGwWgsqx1zWN9DPjQzm6urZ22Fx/C6Rr4tHXz1J/iY06z4RW78NG6xnf3crjkO7xQ
qNkFB3Qlj7ojetpFcW3Yhl3tsrvgXj6UPh10WucePRUv96pL8ahcogjkiLvoyrwPjsUu9UpHdTs7
98efRbBrei/6ou3Lo7SzdoLX7ftTcNskpS1cBN+MfeqrdwtPgltSA51mB7vYJqlRdU4MHV2EIrXv
o1ON9d5TJl0omGxcaAegzU6xmy54glXTJW/u3DG/dnfYlOPDM+q29mW5hGd9W13UPrWr5FDvNVd3
Er5XZ2cMC9aGB2OX70s/vJCPxX37TbjKT+YNn/Bo7STkq73oIOLPzbCnfuzrrvFJ2VOOSJ5x/hMe
04vhevTNl/kEknp4tD6xeT8qF91dc811Sor8M6pG3GNFrmu2sBev4p3kiW7l946067+bx/nIo9e1
wBxdSNfCHesTcHdUXEMPN3aSDQrJVl3OfTvc6RdZbos7gxnxM7f6yq5r17fDDXsuZ5pyxaCdOb/u
tI96cjauBOtpF4HzyXfIXlWXw47aUm7nT5qL6Ysf4QnshKeb3LFVp/yU7BY72xn77HnX3UOv0D/L
hRsmp9FkmL6VnhbZphc4vLw92RMAgdKL+lt+Wi6KXXfN8xDEakoTzwnLCAXIw4TDh3St1xCFisvU
4VRs+p2kf+mNhkh+EWTDnq2XLLjglqZryOnuJ+XU2Tc/2h32B5OXXXBDcuygdTvRUR6G2/lOe8BZ
xCSbkF/wM2CQ2UzR1Wl/8Bq3p4cMWLQD8sFbJmeWHZ21mF2SZS7I+4BrxHesJSthHTOywvNe/DGp
rROzdkUv8NXGnr/Xx+WRpzNmLaEHp8lJkmPwo7zvb3g1RDwGKDdNR9x+vNT4nh3ja+jbL7Gs72fj
Lrgy2Je63XwsLlW/2yniT+2h9uTWba/7u8qFbiIpu/YaB2TIL/Zy0j6rO8nBTMzVJztlO9pxWy9A
ICNzcK5gx6orqGjoYaYXHUJeMR1f+KQv92pluIOv3DdHQtjWH0TZkXpujbfD4BodWKkMhXs7OZU3
6rMp27o37WDnyMcafbjpAFsz+x7fCQfdt+QdOr61P70I7ow6k/dYlg4UtMRObwWPoD6gWaS1pFe+
M77il7YhmfWou/BI8p9V8yh4Ke8Gv5pBaAN12qu6J5snJfOKpxHeq74H25pRJG0uEGhuv07OZAM0
+wSpB2VvV48uFGlvLR63VlZEx/ANdio9UpNw0vIbJVb0hNLRzYIfQZztlJ1y1y/7PLqZzlC9o+yl
n3X+zlf1wpBPxUOdH/LH/jFeALfi9rCvRkckQeWLp8bUnW+G7kNfaj+nZBb1zwh2WCJVG5tCdmSL
HSk+LMdd1H6WL73laotf6k56mC0ek+58p5Cf3I93453xmTWF4L4zXXWfoAm3lY2XdHPsblP3DtN6
TEbtBRtUnhbjc2RehtYtVaDxsX0Ub0XNHnaijM7XLrE7vxcc0i1u8SDcmJ/a/bPlIpHL6y/jjnYS
uOOfcJ53+i/1dZ+WdruDinaSwk/FTrmmPHEmEHwz+oeeVGVcG76sk0UfgAj/SJzZL7jn2sYhdnG8
duNPgNFAEs6OcUoAQNrRPe18yZzoNjI0uxx3BAcSwtGx8frqJFsn/Sm3adZNPOxKOIHZN+wQYS39
UYG5pfg1amVS7ZWzncW2eSKL67K/UScwBlf4nKFR9NVSbR3ZpvwUfxGLL9J1032TwoPRoQ5w2b4o
eKLW1Q+tebCutfSiP+bWpSr6bu31NkHVu8PkPAyeRyqr9cCI20SiPXGzfAyX5+EkZeTzK9kN2Si9
6kQOi83dYdlPSFz5Kb+47Xddwh19SHU7jsUbTqzC1n8g9LfA1lFjldJ2/ii40Xgqeje9Q8ILpLY1
eIUvwPg69ofRrZz6yfxkXhkJQ9GdYOOdH6pP/Ks7Zcf5MrjWnNytn0ZbO/BRTGrl6F52STIbpLqw
rw46p4v6LTr0T1Vtjxf9k3Iz7tULTYWfZk+6nd6Ul8Dn6y+jdiPtdZea947vOjqKtDMmn/+I0Nja
A1gNIhZauSuiPWu14p0EFWrca6ZnpH5dHZKYopjbl/tOeyTXGD73h6Bxp8UxBK/Ij+DpkQkoDf8Y
HVlkrObhhE8xElD9Pna/m/tosiW8xMzdqB+D7kYsj6jqws54RspZVP8FZvlHibf7MuefNVX6DcXa
/1me6cjt+i+dP+c1tvzPz/2/yaeWDWrC79/H774/fX99Ff/11/+8i+sKGEOSZhYyYP/CH/51Fz//
Cl4MuTYY/TDtz1CUfyfcjD90DR1OkEfABQCIc03/8y4u8Svka8i3oWFj6Gjw/aO7+Bnp8J98G/d9
ZD7JBJJSBFOF3ekKLwD5TzeWwJTdpbOEM4R6r9QY3Jo9t8NlsdvxXq/C1kmU8UcbSpjFx+JBWKpz
+s10y6W5xIFFPvGo2GWCop607uuvkfxHi+n/ECI4/Gy6vvn5P3D02//Z9cXz9w5e/P8Dywt86e+W
16F4fgsV/PX3/7W+LAP+AS88TVPUXxjWvxK6uvnH2UvhbBL618L790vP+ENk6QBuA5ujkGNldf+V
zsUxRFVQ1mcRwx5AjeQfgFvPyIn/LC4SrupZQBRZk7fPO/B4qELElr7HWNPSrtvhA5DWe+2ef/4K
/HeuMOvktgyPkn8WQRKb58dI1qd/hDv5T7fPuelXzSeGkM4jBWD49TVEpVFfxPAej4Py5dX03fxr
AF5D7d5isP7T/urVi2ZgasIm0j34Iu1yW0mA9u1ISTTJBo2Wy7aqgNX/AMX43litArtl7pMxROpq
annw2+AOQzhJs25+oCr2Fkr1ny+zggCRrkJ4wJrRf5Qq9SRJo5rfjSKW35fYfxWTj3mVjng8viWf
fj9673yhtRNABUFhMM4fOGQWGOgS/xiEBVpS0N7vP+BcYvibVXtGg7+efhP7bbHrFc3DgsEYjzp6
w2QO0laOLrU0SuSThID3GY5WFxhgU0+W6h3U16HZ//7z31kea3PJ3BpwUexDw8+RUww+GXle95/B
TFjisRMiy7idw1L5CMn1y7ji777teV5fLfbKyNtUa2ftLEM6nGn4pm8o0kuVKvWYIhE4DpQJZ0O4
LMdQSmFQgsngMRGacv6BdO17E3oeh1c9yMI5HzJtZLzROyYxXb4Y2hh/MJjvNb7aghDqQv5xxqln
nlvji1hCEQ+GPvnAY+m91s8/f911M4n1Vmk0L+XC/FMk935ZCDHF1N+vhPeaX21EpTBqVY3Utpd1
xvAZ8S7VnoLF2LbNrd3LmoyaeiXXGnbBwsLrbBKGxoUyDw1oW/dXWw+iGJI5ZwlbT6n2PFd0NA5t
oLCZ5W76AH2192QNV6YZZqXfCNXoh51EGixUzPB5U/NrxX85mYUCv3eBZ9Zs6Dctme7uc07G/mVT
+2uXu9ZEVnecYFQtpZR7c6gCtKASgVTe79s/r/G/Ce01utUqUzVD5iaAQmwu+W5spGqA5DpLsVvH
kfqR59d7H7PaQfDfCyBUCYbfdb3cUVgA1eAtMNkn8HIoxW2LZGO1TdTlUAfKlMM/k9PlPm3m6LpA
Cu5+21it9gks1E1p5Arly4g7e1nbGMAw1bmsH1PNTKcPZuSdgD4/J17vF5EZQp4zKtNvMnU+CIgH
X1shBVb791/ivebX+0UAHpDB0f3eqOUJBNSkfgWBV3nbml/dW6ArlmddN90fgL6i4BzmntoLxkfm
Qu/1frVd9LFSzNmcmL7aDilzMJsTTijiHC8bh2e1XaSWACtqYvQtKa+LQwUYcURLxVg+Aru/8w3W
HC5Yi0orCRMJN0rZnw2zbW/waKjnbf3nxfdm9Rhzo2CCqp2VbtUu3neLgtdGlOajuC3Efom9vzrO
8Jqq9U5uDD+lxq0iPoO2lZ30avPRaWz+/Y6kr6JsDhMwUSNTXAdzhX9diKbvTS4sg34MYaem3hTK
c/Ely03lW1+EY3H4/cp975ajrwIvm8LAKJeRrTAzM0DVQhsYPBxSi1sjcsWJStK4A5ZLokmv8h3q
SyFpSnVUyjtEavR+4wCvAnQOdMHAOiXwc4DFroJcj28a2UdWfdI5Uv5mwz/T019vL9rQTXEt15av
iMs5OS4FQ+dpwbJk+wqf3vk6bPPypRLUMd+rJMi0qwmqRnFCkthMvoCM0LSNS3UVy1jOUdYbY9Wv
jKBFp2KxflZU4j/SzHwn0NbooB7TJzNBvtsPq8n8Com5umpF4SN30fdaP6/eV2EAkbJIBMGwfC3j
JeP02GehQRI3c/vBMngnDLRVILdxPWsyLGO/m8dAPphq04hPSJwSElhH4zUIch90ngzNKfxR5Usr
bzt/tNUZqoyoO6Vyo/u6GeQ9IhRym9tzrwobt9g1gW1RFwCIemN4fQ3CXp+H0F30UnB/H8bvTcz5
568mRg8scCD1tPgtdFR/QWPG1psq+WCTeK/1VXACa4uEiXeWnwB1ceROgng7l/K2w1NbxSYPkdKU
4nJBi4nUrBhJjwVwk43zugo3Sa8KdcrCxQ+NuTv1iINyftaRlGxsf3VyRknfVQpaLD5yW9ZBHqYU
TrL5Z8L4XerhOwOvnh/ir6ZVqQat6lJa7wKZYq5itHabS/G2vquraMaFZDEHg2kVOhkqhdLDiEYh
YttGd6bbvu57IgqNOAbt4tcStavWKtAl0tRl9/sFfz4X/2ZDV1fxWgRatCA7O/qjoP3kJZgOO7VL
q8LvRiS6fv8Z743+6kxWBtC+SRqMvkLgfrI6TLwkAOnbXsjqKmS7grvKuOijX0JXPiDm0bvJXGzc
bn6JDb9aOVKXZzgUJr0ftpl6EWe5ccKLZWPXVxHLSYr8Jegrvy6TQHIaTW4dI5rSjxR23xv4VdBq
AdwKAZirh+DcdEy7sLvsMXHzt03rKmTJjwoD6NMOMEY4tnfKKJrZtUaJNNq2bs6ysK9XfirFA7wz
eeLOhgRaWmlfZ0SZPlj474zNGbn0unHUOlKs+ILBq7NIshU0qOzaAta2aWyUVdAqVaJCjTQHRl74
2shcwAprCtxtja9iNsWWRRBaKqe/uq7KtWxrg7616+to1cygNyNp8KyRpLF8br3dPjCraE3hMAdZ
S+tTYkUOdJ3exror2TjsqwM2wqK4FGWR1lX5Zx2r2S6Mw43Jpl/6Gq+2gnTKMzMOadxa+tzPAIjz
NNKnbXeDNZ126hRkfed08LQOUbhJguskoSy27YhSVrGaoyRalIrYe8WwFAiLxj/7BDv7Tetx7cfS
Lk2HUerYezmKu7aual8hAn6kyvROnJ7lUV7HKdLxjTLje+cZNZiKdoq/tz1iI9t6vgpTcNITis19
7yU62ot6Emd23wAm2tb6Kk6Ns/plLFh03eqlU0t55AZF4GxbieqXvMCr5Tj1qlwg3d77SMaWLVgR
CrCu0Almu23N/FLJevUBcj1BsarCAR5tDhVBUCrNhyLV/dg2OqtYleJAbsop52QN2uwItF1y2zT5
ZwY+fxWNZPntsumbAG7lrPV+ZynfpES+bVXldlvHV6fq1M7g6Weh8+NIuGJ7/DrLxsb82n/pqMXY
80ogt3zUTky3j7T7Mg3KbRN6lm5/HUpF2gqNhYKZL8RQw7PEuEQyWty22H95RL9eLaIyIjoJmRb7
qed4lh4hCn5gYPTOFrD2IjDjMcRkTJh9mkUQepHbCAHkVgm3bb2/hCVedX0ItT5K1abzISyJX1RY
5sC7sEHfdtP4BVF+1XyP8LCYBWXvY3q3uOVkPEUxvmubFuNaUiAwgWwNcdP72tzMTp5XZ97GR5XX
9wZ+FaJWoatxJeSdjyK/dTKBZZwyIaget3V9FaIyQmcNalssxyiIbCUfvxhmvHFKVzG6qKUFLQrN
zkZDXVoyp69Zbd5s6/fqLFVHpO1ihbaFpL1X+/mkIZO7qem18kw5BsgUKGHniYEgOEISXMYLOL9t
ja9OUkmqKmMRZMGDD3edz8ZXE3bRtq1lrcwoRNzT0c/o/SwqbmEN7oI82tjt1SmqVuOsTCS9vXIZ
9s0oX6jathN0bSBezaiJlBVvOz0PL80SAn0TbKt8iqtrLkbGU9T3dLpC9xxrk8T4vG0SVyGZWUlT
LSmTqEbpE0JOtzisbdun1lSJvh5SjHL1zp/bRLpf5k7GTEBp3W0dX0UkIuFTkcRW57cC1X25SPdW
YH3Z1vYqItMsblE6FQVPi7ndCqL+XQUlt2mHRa/67anJwq5rSFOdD3dwAsOsCq5lGcOmwEEH8G3r
ZgvzUtUGwav1u6Z0TerLW8YEc5u3DUdhVKt1NIMONsFXwKuqkNXS77c1vorJEfDIPBdB68HR348Z
5fZaSbpNKwVNzbc9b3qEbYSMxs1Mu1H66keswjzb1vFVXOK2Nou1abVekys3Gm1P/bC17VVoSmMM
pXSSSBtDBb7szTA51uqkbxyV1WmJJMaQcZ9loWiLDtEzeciAvW8blVVsTlavjik6pf6kzBA5RDXQ
S1fmBhRv2lpwVn87pRW47gAUReeHavVdGIdHig8Pm/q+BmsNMMwayKeC1/folyMPA6zclI1N9wgS
Qm87jsaQQT56ouPTdNOX4nFCSGbbWjRXEZrkgHKNSGl9M1VOGYBDz0S/c9uIn32TXt/1+7ABc9kP
nS9W2a0KtThpok2XFLzF3jbdaALSu0re+rKMg/aYS4gzqMnLtulcBehMRaE1864FAaB/DdvpGBva
3bamV/GJHlaQmkjy+rOEIElWGthk4uS76ZqirrFOpTYW8MFpnRLS4hZLeWUo7ba6PKa3b4e8r+Q2
jaSx8UvwKdA6+ka4EAZx/rRtZFbhOQqIf9Vqz4wO8zNk29upNZ82Nb1GIHUcPFGll62f6uGnqaoO
Yp5vW4dr8BGmC6meII0AL66OvGEMZRcRlB/b+r0KznhRg7aZ0ta3IowE1fkqNz+6dp7j5L9LLjid
vJ3MUSAfPFQGUvz5oMGuM/TkVOPwDvNJ7mdnW/9XQYoC9FSkpdb4Wax8yyL1UajS+21Nr0J0AoSY
oSTcEP9Dux/aRrKlQd1WqsNY8O3ooLmjxY0i03FVeswHAQsRofq8refrM3SqqxSf89bHogCFh0Xp
ZxWfoixKtx3SxipO1SjEYdLMWJKTcBvn8n1cb3uLo1D6dlyyWKt5MNN0MFu3nRhfB4q+qQyFOOuq
aXMO8nqYGx/NHNkXTLm7lcIx3gS+RX72beuyMYjaELMSAxRXcJCqfTTftiG61DVgCeEVoZvaqPEL
xBNttMV29Rhuyw7Denjb865R+17Ft8xne7wYZvki06ZtMbSGKVljmPVJHTbI8IeFbSzzhXU259m0
zNdQJItVIk5y2vhSOdwoUn3ZiN3Gfq+is4mpTugjRM9WNx9jqbnN0nrTIw460tvRDiY1T1GRaXyd
kcE+BBukes7NbfuhvorMTsG7KCmtmrpNVDsYVN32gvWwbbxXoSmKvLMKTaz9MFYgFY8kKjwksPRt
A7OGIiXIvixDMhM3FgbFZq/rn7JYXLbN6FqFeEg0PQAMV/uLhXKI1KpXnKTbquf/ZYWO+rBZaliv
+W2JVzyCyuactpC/rSHdlMOhwv921YCfFc+SKYx9GI2GU5A88wP8obbVEf7LGBrbn95s0A31TXSY
a2cYq/ylt4xx46NRU9/2X8pxox4tofKbaG7dPNRhTLeRttu0MrVVuBrGNJniICIRkOmyI+oAvxVe
v9v2mTXgqMvAxrc4lfmtaiDejyVU+j1FHzTc2P4qZqe40ZtxYmzKCGWHuMsfpkzaduatdYVxIR9z
wegZ98Ks9jPWBLsxK6P9pnFf440GZVBm5HoRzkLt6VEsA0RBDBNF8W3Nr45UhX1Sk7Fj9a0iwLPQ
6JFZt7WgRNtq2wesbr8U49KyQM6T9wbm001jPkR1ti03r64hR0aaowPYNZVvqN0d8p+3Y9rdbev3
6tYbBjNyVVlY+0ZhfSvKEdEX7JQ2DsoqVGtS5qbQ55WvNIn5DcOvaY8v5LBxyaxCFeWoCW92rfSJ
VCxmgb7YwiwY3raBkd9uM4gqUqPPaF0bZowFpeqYFh+hmH5dQf/mQYNmz//m7NyWJVW1rf1ERigo
yq2amSPHuc6HG6NOE1RQVAT16XfLFfuPWOWac9W/vZ01w3QgdDqd1tv3W60BoC/I6zLSXxxocRWc
rboGwSatwfkQmov2TpvVv5v1pK50ogG7WCmH5D1a3NLhFfW/aXzHU83uWtxL9ndN24Fjl6oaxXix
DFkIt6gYtLgPfiCwMQjXoWu/9UAoDvBBcTUpowS19lNq5mUuVYQqWQGXTLtc5yHImgtJYWJ1rXo4
eBVRiGrC5wDK3vUc0WZKS2BP8EyvarudxcAlUJqKbPNZE7LAsQxmrN3XJY3j6tXGLGi+T1EyDJds
I9xdxgV/bwkkZ3JqQgCOig5MC9A5V1B/70TUC/7Isg6tWuGwkXck4+CgEga8cj2NMPPvebaevVYu
Lt0YiwQefD5GCVtJBxSlMrpHPsv5WmRjDU8agJDH6MHDCp1fFY1sfNkw2rABpq27blugn8fOhXEZ
hw4oyqYaq+2dikBCPJaF7NUvsPq20Lfz/sJRbAPjrXmUmzjWtfIfXvKA5cJ9LjP9Ze0NmMd96JvL
MoT1wewv3mVowFvPgKbS/sISCbtoHcB3lf6vSdj/UVyKlubfpz+YlyuyYGWA1tO/qhgWEGl9cNB3
gd7hGmlRBO+dzNVl4uq+SqJjlc29Qi1xkNVEKH9dCOcLDFo5fLVV1B+LlXSXlo0hzJtb3DheBGng
t9EOf7FmPJax0l2Qb9Cb67o07C8ziGjPaP+Coxa1+lgcprsoD3/tcO4Imy4Ae8ePMZJv9BXM/2s2
8H+eK7soP2rhnDOuv7SZAII2GzbcRABBcXDYd/McbrrRFlB8VCZ0spzIBJ/tPA2SdigP7SN7qZfV
g68CafsLLqr+8ia+T4LpWMtFvFd6mdmPbljT/iJDDh2ZndJFFZQ35K9j775LalwybNTNBJjVgW8Z
/E0Hijv2DGy7Y6NPdpPem05F4SKQIAD9kM8woDzVNazqj73+btqb1FfNJrCF445mLKAoY4UJfHg5
9vTdtPchupcT0AjRiarUPaMO3u5sGOEFdOz5u4kPW1IBIVOPSNbN6b3sYJaLM+16rBS8V3ulix42
+NnjlLZWy7WKq/mShrCBOvbuu/yGUDXz+hbgm1oD5+BhQzZb/X+jDv0/pdp/oDOjMYL/PM7Jl2Dt
6C8JtfmvTYNHfGzg96IvQOW6RjatucAr0QXXlndREVbeJ3+4O/yHxjcQVH7f/tAPWlVgisDgHJyC
8b1pa9cXVdoRU/qpD96jI+w5CLhqSmRxLS8Ex2H0LAHb7Y99/b0+DI20LJwb5J9+HSSowxreprmW
nVHHjtF7gRhIZxvOLLfIVNmoetC1QEf4Oqwwjjs0w/YSsS2cR7Skku4CT+IaUFHf+Bgc89gdzFH2
MjE2gcPSEfzAOhPIlrf5E9T7P469/G5pK6tXCy5BdzFjN8Gbj/612eToi+8OLmLYIrA1Un1BbntW
pL0nZDpWAvhXj+O/6fI0iADCw0HkYmMH4gUInDkaSd4eG5TdTmylGkXkXXep5jE7zTdshk5A3Tj0
9L1OzKewI+rwRS/AvwTfdePpjzHAdnPs6bsVPTVx18ddpC9IV55Ttz2oQfzBy+W2nfzNUXGvExML
7hnZ2HeXCajT+0iBgyrq3h/bxML9BtyyOnNgK1wo/IdBxMmy4R622MCcHBuY3RYc86WnrAv1JU2A
mhl4dtfG0Xose9hLxgCxF6LiAEXwWPrHadRxkQIr/Oa/v/rtFf9u4HeLlPt2dT7C/q4AxUXWDOQQ
P6kw6vsTw8GoO5Rjwcn/980AhhxVZeyoLtuYfsdB/Umn8tN//wv+furQm5XUvysaYge7/ATtWOgQ
7G88sGl2vzwdjt0kgU74++Nr5MqdrDp14SaDhWw0ZVfNkvnQkqIwu/rt5XvSzMs24uUrIXHGj4gB
w3o5Fg4o3yUonG3pmkwodkTeRmvZwe2+K5qua9yhwyI8AH5//cz5yiCNUJdIsrXMRBi+9mieOhQr
UYD+/ekrq3Ei90MAK0+x9PdNGIXPhJhkPvT2oC3+/vxsZVXGqOgv4XxzOscsAqClDULeH0sQ98A9
HdTT4HiNgJmQd7MN34qoOjRx4nA38rAksVk44t1R8k3KesT90jZH3aGYA1rH7yMD2FEWgFwjT1E6
Vm/dGph3nUyOtdjB6u33pyvQheaQTOqWGGRvjKbJxYIaeGjQ6V7gaFDyCit9W7ASpbJ+yN4EsagP
DsxuJ5lXC5jWWivIVuArVqAjdviyKd67Pzz/X8WK/4zHdC8sYzElC2MzohmbE/0yRFEHB83WgZ+G
g9hMzvDSY1M5JGrpH4MVp4JHkzaD/gKkZnyeGdmuaRwAGMq3aob9Aahv7YvukoXAPXVY6wLG59X2
va/Wej53BntuMSfN8gPogfjBmcbeg4zlzrSaPR4Bkwp41+o63t7LCP0tb9qbkcT7rs7MVOLAFm/4
1xEmoiGUn8+NkcFW4v+e6idKqt79OBTh94I46BoHcmtIPokqap4db/kjqYk4tsHSvSSuD0AhQ3W0
vZAl/MXI8IZH4vXYm++2PZw1Vx0w317AwTa5IvGV9NOfnC5uc+7vpspu45vnQIttWm72rDDTuI7T
pnzJV6geSo8TgrgyzpT8cuwv2W2D0cATFrukvQQmYCfAT9R5M0p8OPb0XSSWazXjjEjbi+tjWQJ2
8wneun8ap9tg/9047XbBKBT13IJcdWEAcr2Dqjp+yaRYvi1NFPyhBvNPP7GLxmHFU0HM0J6mhbas
lHYYhzp3I4rt19qjo+0Ph+p/+OR71RzkCWJ2TImTqC3guXOyRFCHBepUg4NJCii6j1WVACf9PUYL
4A6BElYYtI4EELqxTwhEB3OqdFdxC2A4gkJA117A1vtqqT9bGr397zPpH77EXkSXUmg5N/Tglq0Y
UnvlakrOPcAosKcWToWH1AVAXfw+Ogmezeo6DWDTAW8/9LqLzxy00T9sArcF/DcTdu/VNa18qOt1
bC5pmtgzNNfAvkkQK//7CP3T03cr2dUoRdIZ2IA6zuKzAYO4zHh96BwHwMfvAxMyEymVqqqMXH0f
AnEU9+zgmO+W8UpDNfUWj962GPCf4axrcuh8SPcauhVOZfXE2wr0WPIANPPDwI5V8eheQwdZ4c0I
t65K0/jhvpkmewHj9t2hT7mX0FVJKt1KA0z2SEwnA/4WcAcqPh97+m6VhrwdqyQMarjaT+YBqtdP
g1iPmcMCCfP7RBEsFYEjMygTK1HnmdvuLhzUMSkq3cvognXBvaEe60sNnlZpYJMfpON0OjYuu313
acJhnmjPS6vjejkT4j+YsW2PFRUp261P2XMLSmzHgZQYnlvVX5qxP7aJ76V0q1wWoQUSKWUBS+xm
UAY2lfwh8v5DXNkr6RzU+Rs6/LCIJtfnUI0VhsFR+NiY7zbYDSY9k7OmRteSXotOmH7Iq7HjxwRp
/wH943pFz0WbcDRa9RvJM9DVHvqlrY/1QdK9mm5mXdWlAwUl1G+49nwDFcAfRuZfpdq/2S32ll4x
2yKYUwl5idaAuoew1gkajATMNt/DKam/1AkHkjMdwIU+MVTXAKe2oArCwtKw9TzMHFSOzUSCfNNp
QtylymidHqrAg9b++ypX3NKNZuB71Okygi9hYfMbtMfu1eje4Yd6QjfV2ulEvZZQWdj3aKlc/jCu
/zCd9wY/MyjGFTytptOaRhvgKe1YpO3B+BST38claWcW0AEA7k3DosHb9a9wBJLo0FrZy27gja+H
StH5JKCYL7mXsggJ2reOPX2/EiF9rmqHYJoakCo0faclOdZSSfeKCalxYu9NPJ/qcAR325DqVFWQ
zhx6870kdAmGCCYw9lZOGq241jTMQIua2qkrj/3AbrZ3dW1ZFsm0XEbJsFuuzdwVMgFc4cexH9jt
PKNt581VZj7NvTQnncVAiPD40LUH3WtCcX5IqKF6PkU3EzqfDLANiNNDYn+6l4Sa1MVTZfFwBxwk
aGHxkPcKSMhj47JLDWM5w5ph7uYTaNKmoG3U5KjYfj/28N2E79ssC0Na2ZMjEqzPIEA34RKHx5Ks
vSJUQPgcxgG1px4yr7xvR/GsUmo/Hnr3vQNd7I2hIL3aU8BxBRe3mzjVa3JsYPYGdPXoox6qAHuC
oyl57fTSfmfhlh7Lyfdq0C2RfrBg1p+6jikA42fYE8XVnyx4bkvybzbNvcuXilrgyHuanVmlEvcq
Z13r88qIGs/xaLALHhr/vZiqcrSKowYBLSFZUDqSgMa+zMfEVHQvpjKySq1leLoQwGVnUFIVvF9/
Hnv1XTBrG3wB6BnHk1nMWtR6aMpJV8dizV5MxU0cWp0k48m1sztrCYYYHIa3Y8Hmhq759xuhVeO4
sY1+PFm5qXM0tR9ATE0OflLy+8M3qeOtR63nZDKZFlotDQBk4zHZP271f386wOWgmWeVOQU6GItm
M2ApmfWYcxM6oH9/OqDRaowaZk61HUC2TLQCUXY65ipI9xqwOVpRch5Fdm6abnu/hWb52ITdn7ze
/yEf26vAKup9NEOsfErGCP0otxhvSPSnGuE/PX131gXhBuXqlfNzHKB07oIfvereH1pIe/VXC9Z4
BaRFeobPV6Vyt0HgZ+UyfT72+N06jVRP+y0cQdw0uoOGtVmYfGSR6rJja3Vv92WmbEbiZPiZTxGw
hQRow4ObH9ktVBhxDXYleLSOkQrf9BDdMUEi3Su/AFCoK5kOwH/frI9aH8VFLDN/LOG40ej/PcI0
oZJ2W/u4hAvXXTea15AdcxOke6evMIGoiGrw7hjkD00XPMZd/ebQVPkPyRdshORIu7gkbNbRJTYK
fdfS6/nDsefvasadiYZGzX16jvsIFPgtnuL7W6ven/wEb4vxbzbtvZ6rDloTZ75iZ22C6c5Wzunn
KQVm/oQ+1bS6Cr15+WS36v/jcP2v08Hf/eiuUJWupOpcMyicFBbfLUWkakXMqW2x6tRZVksLAG6v
QZDJOzpgb1+adezSa68Mk/qMg3UDKqzaWrdeZbUG1TdKPWR3XQhJa5vTZt08SIjhaIbHlkUZYINT
5SN2XYI4BUpx3JQIQJOnvKbAm9rU4FDUM3y6POFDL76ZUeo5yuM2rfWVbi3snssVB/pUlOvg/Fi0
gHov73hdg/OdJy2oO7D5XusFmMGIzwGLc77Cu729i0zL4E2vUbO0OkdfgZrxglPadx8M0cgdm7TJ
/tJG4z+P8xC7kkHuS/MZI9QWznlSX7Z1XkBdakM6dd96FG1ToB9HAJrBMMyYkF+6Om75Dy1msHfQ
yLn1wNHD7atZP99Eendm0+uSdzCNmgrv6ylqyxSNk9Vpw5UNoLCkWkAwzzDTeOGYXxNdErcl4UOU
OcbPdTJvGn1hQ7/ewca/K1JmHHtqwrnOyrCmnhYyZQOysAz0uEzDABfUR8GGDvrNppeitBxHrLRA
hWQRPd5s6MY0zwhL0Tfi6ksVp0gbEUuYnu/xtXpZ52OGzC7nUaB0OeuOfB2sZqVftyX9MdfbSs9m
7JP2eRtJxj7KgaTpM7UVpY9bJbNZlGpDj0p85n6O4IiwsXRWT+jQyPC9TF0bvJwINy7mcwhXY2Rj
Ouy39m5ldPHfh0zXvQCZE8Xga4oOJP4+WlKYERaqi0ESE1lws4FUs+pATA3VBtEWHHTSGaD0Fd+y
768kQSGNXFnbZTJvWcuBrpRAjLLF6xEH2DWY3C2zdNNDOE/tyY+IUc+sF3PzflmI6DJMh57M54Ym
01L0QsYELrFyBd7aTTL7klna9Q982VAEkkk4L6CmGotifs6zJCXIoKyllBY8obR5E7XZyM4wWGmX
h474CFXt0MJbbcM1s3UCvVvhOgH9qSWDyVqo5u9EBeiZGV0am3dpoiPQqaspab6jDpIpLBod966c
mqSfnts5FOw95FmDPjdrijYh3od9cr8lAWkfI+nb7WfdqX5Gx8wY9PHzgEUrT52RK7kaHTXDJxno
LCQIb60AcDnVMTfPobVt9D1uqipb80pwLS7eO5fch2Md958bz9akgOd9iG504YFHh7VzwtSPynrR
gl48tNn3hLLBfEJ3+Qb4dl1j70KrRL8+QdU3gT9K+iD+0Tej266amHV9325hFBVGYiX9aGJM8zvR
ku3Z8lAAAjtkzUs2zik7hVlt5Nuhlcv26tEjQQLcRMM3ICtvTsTsOnnbdX+1uLmRDw0b6Hrp+0ZV
l4HwaHyYB56SoolpTL5kjMT8Z+Tb6hkt5ME9rpG2H+gOAfXaJ6IUMAgKyqXeMn8PyIPb7mAeRD8r
Xse8NAqdjm/SVaruORJVHV19X8/rKRhks9zxdQyBz2VLG34KWdVWb+XAhSnMagN4IjYhn9CHohlA
fm6bkvFpCjcbXqlhRn0AWaPqX+aEp/IcyrZPS7s0DrHTJ9koz9BPR+PTwB37oeAJ0BUVqjT+RS7h
iFAi+8WfWNLbUZQhbqvcQ9vA4PhcidmgQyVInXgvs4nHV22MYbmtgpF9l5I3phDd1NobLTqqQsCB
YrpcJ6UnW1pPwqC0U0eivFObN1+o5XiDMglFBDvDBW9RB2Ia82YJpu7U3Sx5chjabe3z4NGYdkrM
6L+ScAVgPMDxDr6cQEGwJ6RL4leFJZwWjZJEF0z7pP+0DuAzwuBIa1iegb66bfXVW3TJvl/Bpxur
XA42XRDvN+P7Pm8stmmfo+Ltph9+djT5CEbGiA2hhVsNf6vwlNuHNKBdngBxxE3nqfNEg3vsTJdc
FI94e3JOULXmIrLZ9uCXSaCCuQD9xO/CakWOiE42Ka8TwGdBvo11HbxjSTuSUsZsDsopdBEv03Xb
mo9juNHmztnN88us+6AqB0+q9ZGCPPcaRlNTv0MVmaxtXitlgbVvWmHveYsTzPOKKkR2jtsa+52t
qmSAzjuWy6MWYdMW4INGtojNmAboWxinqvbontum6K0NW41mjC629rVewpTc9bgybp57ON2Bdu7W
GIQb+Irngx95dI0on+xLMg1B943US6YemaIT5lgntZI/qco2zAQNy7bp1Iusdmf8ZUtzSnQbTx9Y
62R1P4m6oVc00TL1NI8EUKwTwpFiJVhGtPq1wSoZnuaTbJK7qa+FgLYZTUyYIxl8lO5lY1dzZxpN
oRkm0BCHp8mAepg7u3bkHX4z++giaZevCqbx6EnnRPZxMcB+URQB4lNVLJVZ3jWEWXqXcYNel6Tr
IFbVbsyCYjWzBeVt7P2CBhKXRgUuFDL5itdNkpfFr6K+CzoS4+aortpgfq/11nf3kO7KDVlRty0/
sGtMHdjEdRhGb243NRRUdTmk29MW8lhPiMTbWl2zBp8eRrMMRLBHj4A8vIB+MY3X0Epu7xbLeHLb
uRcJTwCBYZym3HKs8hB+dWIDm3qo/bq+oXxRPAdpLGPnNNaIb3lLfTO+hDbKhm/bOJm4yZV1S3Jd
YxouzzFmv/zcTAsYMfgjaV+9tCiN+7dZi0G830gzLmVH58TeYf8PQPl2lmh38luaeoHkyfYbPuYo
3Nn5NtAf0mi1+tVhzNz90ECB99K4WtZF3Mh++ryYlCRfNEnXTOdwCAs7g5GiSvzs4JkavsK1Pubf
ejivtF8HNbQE5ysYItJCN6RJ73RqpxX5mwwz1udDMK/YCtWC7QPZHixjWZC4tJxg0gBOdtamwXe4
yq9xEWJTb67bPLTv0xnz+9SGXrGiXjbcv+i0iz8lBLqIgq4ZqNQ4i8YpIIV9Ol+IShMg0ukS6uHZ
yEGi5TiCfefZ8Eb1T1QbH6icoQPrW9MPdjknUR27l6gLR/jv4p6Vv4+zzsuzUyDlvA5E0s/ZBMpL
OcUVSgFZHVj2vHamSs/h2Hjygvsn2r1VbTptD1HTDT0CZoy1AVk8hGrZpYWJ6vhUacXNUmRxLF5X
KF9AIWe1dm+nzQ9oiEbfK/EFbAyrtkgBCDYv7YQaUy61UMOJruirVWe0qEWnrKJdV45hRfAlaqmi
p3g2N5Irm27JTwa1rxQFz1xCSj0PYTTn7basn5pMwTUp3zQa/94bNLfRj2Ji/ePYzci4CimaoIga
uMIBgZ4tDuhsRu0nMsP24E4wb7Dfp0uINJ2igdfYfKVxYK81XiF8M/edTQuSsKFsVzl3l3bBUv+S
hKN3Z5K2KgKZZITlWRTXNCupghIzn2i0nTk2I2/zMama6XmGdIp3hWY6VY/tVK0v2XoDoG7jRh+m
LGvDUwaCzYJtFClHOW4xwr5XLhDXlnWJfT+rKnJvu3GOCpSlB/J1VZV3ReVlfId0DSDLFl00PW7d
8nFp5J20BsYaMfqqsdnSYgO/2eQ9YEistGNI7gTygU9ep/RBwEpJ54w3w1TIiDABz1ZD8r6PG3af
ebH+jNH90zwRLB192Zpp409DQMbX0MPiFUcgah8Fy8iG3CmKx1cXGCjJ7ZIWDG3kTyiho1kbPFEK
N3J08j6tY0Y+9D4Qp5Y0rM21XuyDaxV/ER4O+mWLaVwky+wLIqv6Lo5j/jgzsd6LaFFfV+Gad5yq
sahD9kYlo/6QNBxIahGaCbKTWbXtkC9hzf2UC2S763kF3m29Y46IjyxazL1t1oyXmM6s0Nu8Ledu
bJL7FfLF+IMPsvSdUB6qhZLYLg3uKp06r/IKMzdDm/wqw5+1rVb7IUkYW3NX6yWDlDNyfi3rmx/A
Va3LBtuUbIxWA7LuMEwE55ia9k0pmIuCexfFaGhG+7QP70cZVfx5CpbJnh36/MOPG1OEFXyNnX2Y
Y5OIr8hc9XBKLAnInalNHT82i1Pgr4rOqdxHZsw+0lmZ8GWgMzUn2DSsHSwJJiavfeC4+hJIsISb
IlnrpC7DqZE2n5MaqSi3c1oXo0KO4vOKBpSqfE3Wuf6xZAkdHt3Su+07oFQe6ZC0WYLZrbC2EpM3
aBhqTnDRqchlzFTdvFkinP1PfRdTfbYp4k6JE41Ir8NNfncaUk3oC5pqmuQB+lkalRFfEn6N0Da1
/FWjP0C/zJPNTFisXDh5Pw0TDVkOQ5EMN1JbQ9T6BkfjlOAUDMnm9jBNakJckF3qoyejsSTftTis
+i9t0vJr3ONWgk7ap1+iibbBV407LRyTlz4BpRBFaFlgdiBZyqvZIbpP47yUTosx+8TQ028/Zh6x
/fM0DZw0ZZIOAfarqksC9475rVlEHhCS0tzaatQFr6giz9OWLetfMdr91c+xRjfbKWuA+nu7Krlw
GA4k/fgKxnPSLqfOwd31wuuA9K8MqwwRMaTjkCE8ySVFsVB2aN+/a2go/R1tZRvqMt5GpAC5YowJ
2MD3OH8g42uGYnXmlosA42L9m8aOo/AX3op2/KimoHfnvgksv04TnxN8sY37sRyIWtzXlifoRWKy
5dNX69vBnY0IdVDwdo4e6kFUrBhw92gf16aJBT5JWqMZcEKVvRiNG5CUDgx2Mh/nDS65MAIYqsde
kOHiqyV7O1CyWmQHybaZl1UplY/gaeZoChMzBV8sa/rz6rNkLQQQpPN1oxMOaJLPaT5Z3wcmt7P1
05s08qn8ywFtkp22NgxlyfxtX83FBMbEXYU0+7GGNRdmHY00va8aME0fjFj7TzzDIJTU2jhSeVjj
lvnjpLYmQJa6hsFl2TCvL8gDovTeYgtovnlP6wuOABH/0sPiPJVFwkVYvzUukRKW0JFm9ZxjkiW0
yBBVV5zmAjTObamM6ues8eFWjFjwH9oo0SdV1azDUqvm+z5EBeMJ9QqavGbdwtp770b+HZWYz0g9
LGFAqjBIwHswYsjbjojqK/wsmroUGkGxbsb2ydoQmdkGgxF/VWkmC7OtAI5AQR/e1elI1dNg6aSe
xmqeHmZj+uYbmM32VzC001Quc4DPGC/px3aOb5c7bYa9fYn9R4ZcwpZiG5CrQ9dkl1z5VJ/RrMxZ
3hgvkBtAtuAAu8sW1GsRCSfUd2zz7CHoByIxu1V60Pg9fmyRjOUkgQL9ilI6nx7pkA3BK00h4oMo
KO2EuzomhFX4KPMaTujorpr6tIQ0a9JTk7H6jRjAhj9FaBQY/locaV0RSFSuvsLuAATZMcmm+NRJ
shJMzZq8G2ucRy5r10w5aRBATe7mERQ7QWb5I0v0RD5SP0tXrHqKcNpJY+WWvHGZCr7UdVR9z26p
yV22oMv8w8rML9sqGyPd5UOEZFbH7XzHwQTJCs5G/atPsGTzDMiOAliQMD4pHmf/Kv61dMMgrNkJ
/pZVjKMMoOrnhaQ+/WxEwNF/XPMKlcGAazgjTQZWHCWSEu3vE9b3P5RaaIQ4F8um+winNt4UZJSe
3jU2Xn/i6Cy2h1GR6peWauMJkNyrI49a+nj4EFQhS35FQGYkP3G0lKiMNCJ55P3YInaEci2IiAb/
OvIqNWg1wt1SLJgIX+uAMVSzkXqED4mHoeiZu5GRcrFbSE+OucnlSs/LO3giR/EnM3L3Jgji6VNW
pdEHXLfb7dJX6Le4C3ocjBelF3dicQZD361x5hPGvH3oohayNtaAiQ2Pk7i/9pLzoUhMp31ugqr9
jE7dJR8S9MkYE3v2MC4meE2ZX54Y32R27itYjJxUsi6XAViJS2RUeI3BMUbM6+j0UXKRrC9G9Oge
dg5+P3kyzJV952dYvH6FBwcOZ9PqY/kZpWGa5sytGAfimwZhgdOI9sg4UvQfZ6H9IBeGJJGilCAE
sowmCWAPm25BOUIGn5ySTKBu4kE8B6ckHbf6QkxoPsJ+vWnfkqxHE/gCAsPbGi+S09pFZi4Qtlfr
8xG1MfpiWpnGBTV4nQ99X/n+3AxVIwsSp8Z/v2ldr32ntH5Y0nRT+I02mN62UezVCxWpR8K21vSc
ZSbo7yChTP0blKK7E8JE153HJGmmkkinIsjlQG499T5EEIEPzD2+BcoRlUl6g+O2h2jZrat9OwWy
cUWXzJG6DwKntwvsx7afQQJsUq6AhnwQW79g+VQZhqP14anl8VwMg/X3tI+QcMq6e1iNTN5CvTyg
QwD+jqhzwKiBxmn1OdggJz9n6JBZP6DOtDhsRFMY/bTZKEgKBk67oTwwqdl01w43FPVXuQ2TLvCl
0PCetRKZOSKmcrqQQ2XgXw7zIv4Ei7QsLbhnZr4ufTwAUA9uNtillWNZnQcJbA/PntPbIgwaJwTo
igNOTAg+bdlsE/dXi6YMnpN+sQrLGPddv2bsndXVjDYUpYOjdgglpiZx9LGPkaGVzvNRFmnsGHp9
LFvbjzWD00sZwm++/qxQ0Ihz3c1SfgiXDdFDBAGL7lka6aTQnChS9qiGuaLvHEpbOfryFlE26OMK
X2IzjNkbAEH+h7ozaY7cSNP0X2nTuV2N3QGzVh0AxB7cl0zmBUYmSeyrY//184Sk7inltKq6ZXOY
sVIdmGQEg1gcn79rOvoLKdDNZlgiu/YXY7WYYLxG77+LjlYF38bq4d3RZTPKXbI0k/zu8EdNXxQD
qnO2lV7IwCpkbtwW8aQRmtywKUhSVZb3Cwb+fGtkSisX38ZsPwJgJtUas1HvgRy4qGeGQnrNo5Yy
ak9FV0mtpetBt7S5uvIacFrfacyJvPQm6T4020yTa2ONKqQgkZZX+8EdhXGLRU063FOduU7wP9XS
bOlvnLot4qKmDGBV7OGtmkolKEhce/cgCuCUr1pRXs6Qw8Yn1DuvyfD9sQErrwfwwzzAX9GrwSdz
SDdOmmPYbC7tXlT7FJ3F+DYZi6fCyHGifjexXk9hZzdNvilM021Dg0aaPvfbrlySLbvBwjtFFvFr
iC+LSz0YbWl1mCWpNx+jXpNugE8k9uyQJAaNGyqNSvhsqNA6PjrjbK7MLH1j7QEJatj6ltnOB4fV
cx9v3pqFLZdBsbXmQW8/ZGrnhWDvoFu9SRM9ISafTV4W+LlyGLKeh2nJnGgFoui8nWM0xjIfct01
3Wcyo8v+PLG1nxv+8NTKLGaQ2axvbJkW8xfBX+MJP9F7sx62lzRrNqSju47W9XDZQZ8iUeczwxd6
WQKmliiOb5ZSV2xWusF0uMGtHMxKBnAtNrtVTZVe9T1d2F0jp1pkqX10/ShahgFps2Gqe+y2I201
dXdUXj24NzaLR8yo6Gbre57ARnzLsqnOt1ZsVWLi6DZmRVmy06V3FuM+97LhScveNoxG7UfSWPbk
+r3ukdY8SWtwH3XwuZT6F/D//s3rrCF/bsRQi9s6hvC5Gy8bVRILFrcwAjm25Bpjm2u64pCU8F5c
JFZjbjvJxsfZ0KM4tCdMqbE9BSscUs1ON+1kKkPNdnr3NDUwSWema9c5MxZZ6qEqsrw7ytic6oMY
KDP/ZmpapAXOZWbbDnUpBr+QxiTOtUbA050Y1JCyxhFDH3hMxtVmGUq3u05Vj9GltDU5Pq4FKrLA
1RQkT2oWFREzXSz6766jmujRnBSLf0W/QTauR7HSr83ISq5hcZia2FyYp+igDnQ598N+qSvP3Heg
7NOuyJ1VewZVtO1jmsMEBo1WIgDYYN3UOjfk2lzBti6Imti2nWEMgemUmfC5566cRi0WXKNNPMZW
05FWt9tU6PA9TgXFs/gFFWuuv7RzY4ddIm1r38+Dt+4baxZaRaSbMQ0emF5MV1o9eHp2tvVOqWdb
kar+IWNrKM8MtqncFnYyeA/TBDUTFrGbxbgTEafeplVVOKcoLqr8YXI5MKfFcHN11AYqda5GPqtB
5fiy2rfZIMv4OGedlz+x0UujMdAGpuU2zGq3BLa2yGhLtWDgZm5EQPaHszQhPKB0vW2ONPgSYSxf
SDDUlB54HgGY5aaEClLDgQGs48D2Mmu6W57TFcAzYhyoNGY3b3kwOeyYqzw7ydcn2JNo3o7cyVtv
XeWZTbQjToaIPAY7RyO9zrjQeK6x0zLHaXZ5Jlv7vBY1JlfdWOr+ZUoHj9CKfCA6ZNvHzbwkvj45
toTjNBBdaa1yx8AB2FDfypHI+tua2AVlbC9RrzqYxmzTvu52qzdmgVdOUx4uZXdplOuVc213kVUd
LMzl076tmsEM43FpqrOhyKkBItXgW+ulk8M2BcTXfaF0XWzhKPs0LNzYY9vZtKphQjLL1HydJTXv
p2iNs/meSAarB3tPom59NyvbjN+avNaKg2ZidTxooL7tFQbtrn8siKRmtqlsaz7rllDL59LaWXNe
llgoAL7ZcIPVYxzxwZcHuJVUKcR+bW9dDVqppqBfKA49dHyELBxWw8gDtPEOnLllXRSNo7v1EJNe
FyPNwE/alMfqqutXvTpKau/Wy9mWEV4Hr1+oblfSyt6A+YQZZrYrGkVYK/uZQFVc7eWGyTrnAclC
etnmT10z3XiiG81gEULvuFnctsMu0diXI+g1wFVMEp3t3Sg5FgJndyrT9+HyfHyXA0514g3s+NDW
3qL7Gutd8WB2ndFz78V22fZ+4yqM/kBMFEXJREu10DRsgbzGjNvo2khkP21ZRslCHIsqHT/6bG7m
c73K0v7SzYNjsXlps+G4LHKdv7iybMabS4ajuVflEPklYTetzzQaX8DyZh555kJg3rrL4smjSnAa
XEOUlGQwMBuvQFttDmplU1xp2f0rxtXW9TEWGdNmdpoc1K5rk3tkEjoT0Ugp832GspHnIh0bZDd6
oxt5z7LRPMS9lQafNe6qqGvr3k/x+1l+7aIjMAO47274AEiKAW8BbLT+FbRiTYXv9IyvmW+zyvZg
iEWN28MnpJ5953bGHko5UDVbTvKCw3oZOn+YKLFpd+XY22kWTC354cyhmjPbetiZCVKO8F9V1xPP
K2x3B1Nl9oGGIkj5wu3bKCAo2XwyebU4jVMSNwcvuWC/MdvvubmsmVZ0Uxuq24AWrAO6VhGJw79G
w6zNi7KKPUHd8xxqTlYP/rok9g2EVTWEToT5+68pmH5MFnIWqyrrShUbzfuaWY/O+Nf0zD8GCtmF
OULX8L5meu8CWqT2X7TQ6D+IxWoCD70olXLLY1IDRPJG7UqxWqt/4uH9k8AqKIM/irqAwoweRRrM
hOD+a5M67U/lJGpiBFXXADgZY0YtgPRa43ZWQLdssDKhBbWYOU//WEJ1URX9V2qjH4RlMRTNnIpO
bmvaTIswxUdwhXiwDZjXoB/h4tx/En7xZ2KqH7SgXau41NAUbwkEaOVDv9TREDYxc2448WQinZRE
koKpdF6qf3KE/0Rk+WM6UYY+jKeJYW8dl06OntiZTQvW/E/+oD979x/UZw2Nfkomno1ypHzLO/15
cpso+Men5c/e+wd5KGN6WzZxZG8Xaj/8pFsO6VCYf/HNf1CY9breV/Xg2Fsw6A1EaupHOsjjX/vk
P8hDo3lMe9tLnW2sCcUzfYx8PeHp/9fe/XK8/i4qy8gbE3UQx8VYS7J5e4+WybV++Mdv/idXqGb+
8c2dTi+nZs64XBLpGe8KTGkKNGcx6BVyjbLxmwE19h5fid38pXo+88dEmMSNJ0mMkL2lDtX+YrWd
us504NV//Af9urj+F3f3j3kwMltMYKHY2paul4BAe9UyQa7wv49F751ni8mbf6ksvXJ2aZM9Zmv6
qHOl2ftIpUPCXiVONrQzvs+jSXWz30tGst8+3b/9IYNU/e3f+fp73bDZj5P+hy//9liX/Pfvl9f8
58/88RV/233U16/lh/rxh/7wGt73998bvvavf/hiw1zeL3fDR7fcf6ih6H99//ijvvzkf/eb//Lx
67s8Ls3HLz99h23pL+9GMlj10+/fOrz/8pN+8R3+29+//+/fvPwBv/x0Tj++J/1HpfqP9P983cer
6n/5yfvZMQ3d9aSNklcnI4SLdPr47TuWlC6bR8uQFJgZFy9DRe9p8stPlvwZdsa2NIZhFIL6xQ2v
6uH3b2m27SJ51A3N0WzMM//x+W5/u1J+OyUcj9+//pdqKG/rtOrVLz/Zl7v4f19QUtMd3dE0FwKE
32NZP3q3AKU8R+taB0l82YVsW9Rp7a2bOs/ycIr6YRvzYL5O7G7we6udN+a8knFdLXmoscl5lLnZ
h21lDVdrraxdvo4Bj8I3YaVfXdgquGlCx0rHvvGcfArzCGauz8/jmvgizbsvuQPE1RWuccgbGlzc
DNWWX0Dvb1gePMNvU9Lo/bisPxO7YM9Uj1AFZREhgRrWJ8EcAuJPNVuTwTg6KBD8KnaB89zCulla
hcBqLFWYacmtgGnyXVKgYQgmAFQzS3eI15Ktp1fJLmozeW+1SPd+vRz+b98RV+l3lJT1Z//jLfGH
u+j/o/vmErj157fNLnmtXv/+Nrv8+G93i/6z7qHs0zTD0CzXsy/r6G93izB/hprhdnHZ7nuO1C7u
1N9vF52XScvlQtY0R9d+NQn+x+3yM1nqroGeUfJuRGnb/5PbxTL+eL/Y0jF1jf/rUrP5pPJHO7ad
N2OReK9JU7uZnzSatfhOTRNGppupeOoIlD+XytOkPyczQ0SFWG0lWoFdl49QpjmUiWlPYd+yokNS
auaLkYss26PEttqjvnaoQbLEqWp/WNocOWCU1nS8l609HpVYPRwJJcFvqEH6NKtOKpvn/LwwewIF
t3k+nqIRgWbYOEPPCFjXXjB4De8GUJhpB0q2vPHIVg+Iin/pH4WU+l2SoDgJVa99GE7TxGRD9Qg5
onZOsh1Fhe2XPDMHzbc8XfYnlGFNvl+zRtmvxbIu2vVKFn2DKmxkSnBiNCrhrJtDHWSGPn66nSbb
jZelo3aos1SZ+yHiwIRIoaXnl3bh5IdusJIdij9wVQmktmvkiMLYXWWPdKmoOrXP0F7G5NgDFvuN
PkDWGfHonOeULjjfHiP7o9IrcYL/dwxfFObiXFKeWwA+bbWfXFVaiG4VFQX0WWSe7zajV++JsJ41
XKVJ+21FEvSqZcaIqwnCjf544dFpEC/lvbdOa4d40EuEvyRW/mRCpXxYhCHUoaib9KrR3PJO0hXQ
+NqqUbaaanbSnec1BpiMqyX6GNqoFQHCBAEV1icx7wbaBjmgUY+DcEDau6RuUzvQPCrQwORzfVtF
XtRunN7qkQZbIHzwpfJB0y/MvpYaiGUjOmpQYtTGWG7YfstojwuJIBmzdPsQ6RNIEShn99aDoF4U
VmiHAsMT+QvC+fJbI0WCiN6kJIJFdjGDUcwz84OWoL5g4U4A38Brt5XQpwNFm0CyoCrWEKZ5JW6A
glaEVCkaJF/nyjoBcqQGHDahX6zkiI0gsQY+aiYUR09PBMgTDgcEIU6v0GCteVWmaIWG5HZdvezN
HNNUHWJLlx+j61lrsNhG/+ZES/W1M51B4UJFJRJOWhKBfCXtdGqYFt9KWWfmpq/S+o5k/0wGxJel
H4PTONcm/E2xyfVybgKjtKheWEZmWKTZcfkuegnrCM2GjziFFcwDnBXySRK1D71coDwPCAPq6xPi
Xv1LYcviurbMFVG/bgGPdHGFj4FdT/7QdMoefTZbNRndQ3RyRlu9gc7m6DdyK/qqZfHkhC5sDOEN
WZPGwdR35qeGzKXicUSUKCoxK0U96VGAgIQ+G5IdnFj3ntJoxKfzOvhghZ6qC8a8R+01RiqmeNcZ
4s/u0mobxKORoZhZS05oqqn2jJR11Xa0EazJYUpzlG2qrQnUcWIP+MHLDc+mfn3sHtaakcN3E2W4
22i0oJPa3ulzMrrWaPFzL30vsoo8m47QrnqLg84tgryj5g4EBXHVNEbiCPNXfUbxBfQUeWW8R9LM
8oc0kdOnlOn0mbSakn6Si3oKwSCiNBgqV//q5pb8ag8Twc4dZMJzl3ajvZk0WXyz7AzRSd1dfECT
nn2mSWak24iCjNfF6avEl2WVDD44vXflxFH8YULbzPdRY3BcHC7JIhCmXR7LVlvXzRDPgi4CTsvB
oB4E2A79EaCe7Ylvq7DFHTUj3vIcl5b7lfFYG8MVjjkoK5juQK1ITGQs0d0HfU+kHfrleS73VUn8
3X1vGs7yAsyXt0cXu8qBVSPCJ1PL0QnsGrOHX6+1/CIjwy2uTQhAuaWF2P3Mwc8SQlR6e/Ep+zCv
9DwVI6WtqfeGHJEBJnYSkFcPJ+qN3njAs52XVdsogZjx+Xymz+WYsKZV/DI/XdHv8XQR/a27RrEZ
SHsFvYztfumDfGAXDp+Q0y2jurGZQjVL59Gu56gORranN+kYTW5gzlF3X4ligfPsKATe0G5Wl4S8
FNZdk1Wzh5jMNgyIpxUILrNVJcPU1WSDWaQwuF8moyxJCAVgzVxJKDf0QU6okNKxpdvR9Ot5r9HK
uSrlUirbdx4GsgpT3Y5LjlaWw/lRkKAC4sXtFXmotQybhk2P56MWpAwKZDhxQk/UEXe0mYI2F+i7
5Vf80S2rpEQVdbWU+ZQcYq7P6aCaeuV2q8vMDHJSt4pQVa313EYCE9aAgjQ/TdYyfpHGbA5BMmqF
u811HSl6oTXZd2dKYySlEbKs5jziHdKf5xx1bTDTm2L7fZGY613TRZkW1jxg2pC+3f7Lmi3ztCu9
ekX0ixhZzL4URJ36phaP5zhnVGb2jJNvWQl5yF/QGHdxPy2fs5vjmLGSEr0HTs+2/BZnhbHX9S4d
ritd6PnXmY9lPha6WHOuCtjNkHBGfBCIxs2PtplxlEw2uz9nzu7Ib10t34XJVCH32rn8UvWm1fiS
AM1HJRcWFRKN5/TcseY2oVe0SeVHPXCpX+vr/EkKCB/dyiaEaIYZzYUP/+R6B1dlURHoVZR8qbW4
eENyDqWQiG/SXarbru9ks8fK1z1ESduIs2j0y5IXueiIEFAizFrGWHpmqEdqmD4zY11ePCDp95IZ
v9pNRDmfYxtaHKKa4GJ+aRfpvyEO/6OZ/L83cN80H9VD33189FevzY+j+f+Lu9V/OHX7da+mHwbv
i5Hzt8Hb8H42JaGhnkeVuGfLC2by2+Ctez/DL2uYNRgGDbJu+c7vc7fQ5c9sYQ264C32ohqb0v/c
pwrD+Zk5VwNbNyx52bF6/5PJm8zRP6I5lAnYDNw6I7np6Gz+Ltvlv4eMCFaP4W9Ab5g+5hE4vVP5
m0hg0BAIIFcNLIgGFcrINt0bsWi140GMYUK+nZosTUO7FYse1tgqizDmIGhXKXwp5qB4iqPtiLXK
3iSlUQzneIhz76j1qoDMmkfVP8mZbTIeyS7+kg76rPbOuvTR1aV181WbuF0DRBOoNUsxutg0S8RC
SAVvERparzIzk00eqfxrKgGInMlJoDWS/MUaK7sK7ah88zwWyHXGaejKIrsWsZd+jWYoMKn3WmgX
nvlFVHbxLVVFtWGfWtx2ZOEGEgBwA7lTcgSWrvCpEUvgUkaesjjSeZ4vjkCu7Do5w6lchA+BYj0a
c9PedKWgFqnABnrHoOaeSi+18Q+u8zXyzpEnH04fPxuU3OjJaF4TA42TDxW486616sVDsRVICFQ/
Qs14qwC/0CpMUb2trRWSOYLM9q2hnSH+KDQLoDb0I4x0P/pUN7uwU1H6hgaX9VUWj2itkkOVzPEj
xq2m8CF54r2JjBJvQeo+sXfgdVCOeGLc6LNzm5eS1LRgGVYwsAa2SemOFUzLRRgFjHtghC52Zdzk
Tw4JkWKqQ+wsKK7NNda3tShEyA6LcMcI+p1kMMLdzVKECDzVU963+k0S6VdpnT+lpp37/eJ2Xmgg
lH1el46qhrhnN1FHY/nejUkaiq5Y97pZoj0Uqkiu6DKdBx/Gtw5kJgvUD45VBuAwzY1S43xUkrM1
F0QR+ljjk8MQQeN5liEePGdMAqzyVohpJ980lUM1VpKs2zZBOoAe0T5GBbM81rtla+bGphhTRqBJ
XTug//5gYiid82wXy0Y/KHORoTuaiDoRh+HMXM5eCwXbVuaJKXr0s2IRQaI6Y9cXRnwVGVPzWGWy
vI7qPntfrdXBa6CG8lD06bibzSXdRFbSPjtVod2vFRHGpNUn35Uq21BhwtpVVW2HfaVl162jcwEK
49Rx2G5T01UHZAMyIOO3PQIdMQCU5XnNy2ZfofxDOjJkF3Njk/gZOaUBdpaGk1DK9mKfVUwbjAIO
5Df3VKIeLdvV71uBrjLL4nZnpMuTkaJgBNxCp4qQdYEtro5DaeunVSRICg3922Ra2YG9UHyP/nnC
e2YVdlA31K1NRTPfIOFKNmYCo6sxKwaFp+3WVStvekF29dhm5lWkC1jVuFqvK9EinsKwelopTU38
pvSs9zq2IGURURxUO6enlgl4q0v1lTIWPAtwnP4il+oK5rMPaBd5jjH0zqc49gqej17Wu9uZU38E
azdTqmqX5gDa+wiX2LFAJdA6EZPsV3LyIjjdZVMifVjRTUXFN3c2iiDKeFnfVR3XztxjXou5t2Ys
0JFmk1k7l36aJ1NYdUYc0A+sXF90XXaIOqwjDiKHL5MzmEd8LtYpn0UeEH1iHmsyxzXZvRtj/pbq
jbxtlyHZlojXAtUsIBqqqtXzXGbrsqMDV4u2sSW9XPM5tXsx0T5Q+X0upoGSuzwZd0CR1O+FXTyf
JLVzehh71bU3TPCmbWzr+x5B/yvN6DGuXssL2sxyrrDqF1qYFZqJlj5t9XupPJDChmPY5Zt8lPp5
tWNWH4NtwAUq5ERSNh8j5dZjHLwmJj/yEIstEqSreUzwx2nN3uiaQ1HkN2IdcE9w+e0JhdZ36LMJ
8lyemxhPFlkhDr/jrKUIsCL5ZlnNMbOSbSOtbdZrCHytZc/scx0bZRSMdfHQm6iT52gN6qINyaS8
TEY7pWvbcor4ut4Xzuy7cvlupQ8agR7CtV9oI6HgRNvqUNP1aFy5Rof8ew3cotygcvDrzD01qIdL
qzjRHXiK5npXl3zolUrwpD0sVHMlqrp2O8PHwx0AbWzK2ARAWG8Wc8F8OSApSVg+RiMQwBN6r2qf
ZJ4m0JQ6Irlrfd0EVspFdI/bn8XB2Oc8iIYqOtNfGgprue1F58+9Zj2ywHnoMnS4IJ5iFMpg3Edy
WOWzHUjA4zuznEwsC425Mcrkrp2qajO6FdYPE+l99pCX+baj/roTGSL/EquPrRXWdYEI510Y1roi
FZr0O73jYZuInKRwVINPrRF3Hnv5/ElKmeyLDi1Yhni88leHLc7IYrrtJmKYbK8QG5LVc7boEjFs
730aVUvTCwaTYK30c2XF3xuHJYWIjPWiFrFAAdbh4M3TGyhHfxUlIDPz0JmHHPv2jTPXVdhKs6MG
uD7OLi6pOelJC7Mh3bzMOrIs4gCbWsNPGzWFZDGEOp2vcePd1LJbgqEfkjAXbh22Ztxs6gg0bHIv
d3I/vkdrfaWn80G6+fC2VmbY1d4N7hFjHyHl5GaqH2wterBFqQKGl9c+czC3UWnmX3AzFN9sbMpm
mxTtlijna33W1qtCYiTLiulu5LmIGdIMZgSOh2KOv2TYbsN5lMdhUcc4UndU6p2Rp7NIjsXeHcwI
lk8rMV7VZEJR7rHvke5etdUiXydKNY+F19I+00e4bWj4S7dmWyBBACx8SXCfNA6LuDLTmObM0mMU
Ghv3E9DNODtlWW7sNs2/JoMmXiZcnTxJitQfXLxREUXOHykfiR4U49C3Q7VhDZyCytZjXzrWNyBN
dxMjg9jYk1ZM1KAVbBUIB9Dn2A6EjB6mAq6A7KAuBFq2UNjQiBfWnYoRSNTlrWOw1dKGnpQBHkxp
s36JYJMDrytu8DvjTLbFNyQYrIEISjj35xELzbHAVjpO4kVP061LcGuAl3ubzG0RZMq8s1GFX7O1
PJcD6E1p6GInKNXeeIb4RB1iXcXrdI/T6h5xKLKbRuf6bU4UHG+RC4Zz4uWfGXB1IFbhhJGJ+BMx
yS67AJP5iDczYUwlTmhxGOp6tsCttjypFHI3LxjEmgX1Yq+bL65efuLhM7Ztmbn7pWlOjmw8+ijb
LwTb2YBDyKm7TGKPiMpue9HMpGiHtZa/Kemaq4at3XEtZj2U6/RIRenoO6X1SkzG7KetWg/5qM0h
SsZAjPp9otybLMNcAqKpL2eEd+pWSdlt8z7RN0zExDZEtLHmbl6/x8basVVE3/+ka703BU4Xxa8A
B52PvcFc/TQu0dzjOz3X89zf1RwxH8N/qwVi1p6J6/B8253QRa1UEyxi5GuyNVex13OPfgYRWznk
po1bHl02yVScU80vWlwWx8Ihg7AtS8DWJWmxwGZVbd5VygReEjG/0Fjdmwgt5VVvsyvGOE8zrEPK
AZW2q7kvq3adgqZwqiu1GO03bSYKE8xZPyCJHXgaIRNvE2x0RLzYcO6ClGAhbb8z2HZfSZGbu9Jt
2i2DtzwiU/ualT2JHIa+6js1WvoJVMT6qogtYQwrcJH1drud01Jt3CS9XRNKM+15fptJ9djnQPzV
bdz3WhMCLLvjsz67Its1fSRZtIUzHdcOj+dOG7P6uqNj4jTouoAK0+dFG2mXqyupdjjLVv19Bhna
Cy9N5iu9h+gIy9q9jyzo8b2XFuR5WyRsPCWuxg1j95X+Onpt8lyYEbyeKGabxohETNLH/gfKIeO4
ezdF7jg+lmZO/qIbSbGpFisz0UmWKXK+mlqpE2t1h5jaiFMRirTKMZ6mlwyPxbV6BLJjr/Xk1Cxo
rHadY2Xa1pCqtcmRcVrvS0Vjr7ovko5TkszdLO5nlXXN3oJZBSGdKyMduNkdp93MsRLyuA5pY3zN
iYq39g1qexFgc5V2OOAx/zbPSNyAEEsCTvMxi5MDVRSrcTtaa8/iui4UXLKZYn/mtyto7Ga9JOtw
w8aJBihs228WHSGP8DzdeMATNY4P7VhGxjUbTR7TsoXnPNP0QaOfJxc8azxmu/EV60AlEp6MVnqH
3bFsjiZ9dfVh7QCq92Na6Mi1xnQ+5mPeDKeJko2N2dFb25kUP67d0pY+RfSYbytoFjOr04+lGuOD
2ev5W5GQ+ZysxniHt8E+gMQ4twlukaAe1nTL+YFTkgSB4D1IZl/UHmHFs0huZwiPxzRG94qTjMvy
4Nq0cOTJirFKKC3EF/5UFeLGLHET5wQLRUT67NscAjhT9Q2PDZSnFbvZMum+ZoXbUPzU4ukouXpy
b9hKpbf3A9mmdWDV3nU+jeXXunZfI6XcveWMz9VsYisnYDscCH66NaI2eYg056HAke93Tfm0DkmN
FBYYM2qPuI+9IBum2z5FadQ0+tYsxEkna5yPaz4qQydspCl9XRXPGC+aLUlF+Wb1WuoJa+tuqc2X
rvSO7BKiwPUMzRfUAxt5/9HXzmaul+dp8q6nJfsSDUg54SvmHvwge+ZUv5B6d5vgrgqFaF8LmPc+
P9hV/z3T6n3pLOd1Le39mKkXJ+MEzF5ApDUSX+B6Z0K+17SHrG1YhhLxbFTafau0bTLqN4PX6X5f
VsfImz40j5CQBpnrtSHUg1WgLSy08ja2pvt8ba/01pgDNRLut+KMmCN1uoRn9rOIsU73n54BMNLm
xzyal7NpkqxQjwzz9YxUEJojbse7tS6+Lp77jd35hPMqOjhEtlxyjsKK29Ch/f3yEMTXWbafuHp9
zAq3hcujzDQvud9bFt8xmDTnG3aMUzIUuKIIJolWZW1FlO1Wthtx4b71C8fDXg6uYb6gevKrcUpf
loR8H2DgA1F/L4WbfUexYpx0rfoG/nFAAO3HLJJhucTrxqjL5zk2tM1gjTtQ81cRJUUoVi3xO5qd
tqM2gSyb9Z6GOg5Yfy0ba5yD0Vhfe7SYflplfG4cOVM1WIcBda7fak4wOKsJVstHNngn/PovUMl4
WNi4+igG8MSKLRYCzTdZ0ANDz05zoZ1duhrQn2U+6chu5WNkgoEz7yeZPVW5faeycdfadneXjgY7
fpej7DoH6aUHg+nWXYdg5d/hxOTO7YuHX+PHCFppZLWLM+NBY3THl3Sd5fPzTBPuUzFgzCT0X5LH
YyIoN2Ekmt49gk8f6kbs0rXby9XZd11bhB2Gk1kWm3hS1U4zptPYR/suWo7u0LO3z58KA2+AW2x0
Kz5UXvVg4H0EsimOwMoULVjp2dP0Y9/oOy21DqYST/+LvTPbrVtJtu2vXJx3GkySyebxcrXqG8uy
rBdC7tj3Pb/+DtpVdbToZS1o37eDAxc2NgrbSiWZzIyMiDmmR6vMqmjDHwMMtk2Mwe1ONZpzKnEb
X3Pu9dGr98HIB845X6IGNjYlAjqXD3+VjOiHJ8Wm4be8IY9CraWGmBF+J0fuUggpqIPB/wl1o71U
+06AE8i/VMGoXziFBsRfs2jlZ8eIukwgdhn7dVQpzm3fZ6gmcXt1C7WGSVTmjwMV5pWha4Yb9kO8
BrGb3iWBj/JRKy7CiuO3auDLxGpyk6TqR7MukTorLhq/Kzv0HmQstwBjnPvWp8SdKTGiJoTdgyjJ
czg071JCIctzPuFGDAxtJbu5JtYoexI86kwf3miG/NhMrFsDaLCA/1Mq5QWFEWMbj+STSHvceXp7
TnKLWzgZyv0EiG3wlE0YdXuZpdmupBik9annNrn8iqzyqVaccytGHz/afCihJYDuZtc6xYtKdVCp
s11RN6IT2Dq3kmljpw5BTXEGQwJQV7I3BlW5UqrrKi8v034mGI3c6RoIUfir0mzuwFvwvmeUztXC
hgw62EQTzTryxu6x8qkAlP7nOofuMtU7fOsuqMdTRzJu2a/pLMAXSEZrC4vaDVQG5UqT8b3nOdsk
MzeI9JLCOqtK+5OqTetuSu81HrjhVGetxm0tI0YXhKRavAVP1s5VcnKFOWbpFO4N7uZTv+UKnhND
lC92MG380X+oeq7iYRKZW+GjaZEA/Fa1Wu67XPuRpcp+EhO9BZBgWsScUUVxR1O9eQD6aZuhewit
7soX/Oo1rU16Yt4H9LPRX2Rv6kySE1QRC4RW+b0rs/M+7p/jKLhKem/biGFtJtPnqkiQtcUrifcg
J5FJYgbVe6v0t7avb2BeXIxZedUTc1joOYvceBwmr6G3KPwcpfFNJ6jltPUFBafrMFKsK5myd0iP
JEYFMsO1PH8D1+sLWJabWFbX2YjEVKA9YsdPmlXViDMCiUeaTGAhEYq3+RfyaWeDmeL+GSZuTJnv
zPP6S+hW6qqclYCawpUQmfAn38vXDfUULnONcM14uIIuA4guCz/aavqFapCzBlu0rft6dEWoomXU
5XkjM7EVeNjvojJ9AcwFs6ar3XZAZ3MmkFGxKxpfjIGAsiz8fpsYpLizkKsg8v7qvEgNHkuALybp
va8tr2AN5MLa9Wa9Jx78Ete0O4ug2phJ6a0JSYtVVzt3aZR8yrzW6Z8crlGEsqExOlOzpezYJyU/
Ncw9cz3UVsnL3NNRpiTqx7QGnCQ2io08pVVWVlgBgGu7IIu3kw3gbK0VMG62vSK8+zqwgeiFdh7m
F0YE4nCXeJA06DmlOCA9lC0bJL3iIS3gjKxCI1GCTYg7ys9JWB1HJzssigxWxvfcAmmyjeNG/qTV
zrrPp66/L1Ub+Q4iNzpyYFIodGbaqH8RCswCo6lAL7Ux/ar4An0IGn1RjUrOTcrOOOnSPr4OzYLa
AmC1T0TOjrHSEK9TcBuD8WmwipGLI60oydZKW/oVooB9gt/RDj9pgwecpPZqHQwBrQvmim6QydvH
ZclrdIYoY0UgmajKXRZMVn0WObkpXF67PmzauG5J6Gc2iIGRXhAtMpq7HtHOjRhiHzsEQcz7v0U3
elB/tYg61Kn+3ut2R09q9brXTcz//e+am9Q+GIKFZhuUx4Q6t3L+q+Ym1Q/0i6oQDGmDkzb/xX9q
bpTVhM1WQIDq0DBhafylf/W6acYHw1JphOPQ1mk2xQLwHa2hczntVWeoTv/EPDItbjoME36Tw3Ib
WCylF4VXr5EwGFfCSqPzUNXeBZS1dGYppUMJBEWjJv5QTrT5SHJM6pwviSLPATTLPV6D3tmrR36k
y/VQE/F7FFOlw5WMiqCLkEf2unIY2XBGhIpwkTqUegEA6oGGVn8bdnxbYIfECZXC/OMOnhyTMm11
7g60DdWe39Dr4bwBoIKJbcnaa+KX1qoJi9ELrycb0ZUSIPaMxBie8LaicHtkTAPcNJgby1y6P+aN
pwL0URkz6ZLLCHXwWRNX40Zr9LmlBV8dzKP20jDGM5o3xt+f90Hj90Eb8ZHRKTZSPTYNc67QHs4Y
yWEMaIvRnVK3XPiV6bojWiNl1vgnJnrYgDm/SyFZL5o5r/B59RwOFfpeS4OW3a79csxXNCEU29Kp
qxXdLuPv7t2/zkr8ssE6fJN0jZpCYwlq1LKXNln0JHBXDe1sTY3I6Fdl3qbnoWb5H0Nsa8lTeln1
bKuE3yTL5tziaPftWSLb9JljTt+BZaHhOEoieVVSlX3UTDvI1xVH5E87sXVyF5n1NJRxvqaDCXAk
ysNIs8m8VbpKQhXoEOrtoq6fRlC+n43O654VEYQPnmlx5MkYatzK80gNraGyGd6q9gKNGjbE03xr
+9W0SpHGXwa2DL2VSXxCZOgRfRhtadCVFynTIy094hu1hNbYYDeb1Py/2jCQGdecn0MeOshVkfug
GC9rWnCCzPQurEigyO4c+8qJdP8FcLvz2NSa99PK8clbgXrKvvdtQfzfRzWyt6ZJ0k/IvREl2agT
6GWidTucpP0Ay8n4FFQ5WKfMM5GYN9x6TLCQhvIFcuH4DYiICJEp95HY53oacV72ykgHrIWUfcQR
nUuJqfjtWtpdIPkhkis7kthhlU34pa2hIJD5xOeIexJEhvCltqZWRYUfqOTQe8SxrYNCd50VzUhd
IPN/qJZSXnVxVLY7uuKDJ1VG4YOKBNQiDyvNh4nTtl23FHa/I9knnIPAp16RfS+vNXjMmwbJfEoq
l0LBNAXBDblb9TwF8ElSSVEg4FWVDU0T5ibc494k+eti4cGVdmzpqxlzIadVV43rVurKvkwT81pQ
lh7c1Imc706a1HcQEsOCy14QJVxFqvIK/gyFX590ASnqAiYm5RczgjvbeM6mJykeILjMwhdoA4bp
puUgL2jar7ytGLsKnFVG+VOrO6vedMJAcRqSuN0HppGvfa+0aHId23jf0LzzfUwj5PXDiHJkhXSU
DjUgo8NP+irzx6SPxpea4sRnRLZ0SmbZJFEb23ZdcrEqzCdblhpEsirvABVZnfbZoml/pcOOTZH4
NuYZYaS984Ow+9rajX5fgUxbh0RZP5umBk7Wi9pY06Wk3mmtqLMThg9zE8ti/3TEfNYJKaWw1aVj
NIKgXAdlU0O+nkjwOwCm7V3vfMq4VTrANZEtuLXkcbQm6M+PRfmth42XpFTBr6VzOaQ3PX5xo35l
ew/NuEk0BWp/snu/nOB/ZuuSRTP/34OoTRXShnUgGZj/wu8oytA/CI1A3dFsw6SBfTZK/N25pJsf
0CESvaChQS6jz84P/1YM2B9UgbZGpZ1JODpikv9EUUL7oJsGHUaSwxtLV/H/E0RptkArYHNeIf2x
YFUsTisJ2TtQbMNtbEXb9r4wN9TXm9/r4q8H1TK+0Rxz/h/j0DVPh9ZCkUmmJ9eaXtLwFyflU+Mk
w37u4jkH7x6AbGv69MTJuDyEGU13eDZzrEkAK+fY8ZV6Dw1QmVoTeZ+hxJ3Y4a5y1kAwOY8zMzox
1PyjXh/Bv4ay5umZPEACqsOhYABFSabk0gVKmj3XFDMB1xTBw6v1dPv7570OYH5JdBfDGMIwLJYJ
K0lf+jIIc/QDMbSStkinuM0sL+dK3SvVR42M7ypI8vwHWaaODb/VYPYIIAW0n2ZPNWHK1hBTcsIG
9cgTZu2q/OEBG3TQHU6bOmqfO5Bl4LZgredqlqdAX2vqF7+FgvH25I+OJYF2SsvGfEUuxvKzOE2z
qJdubTrWTVH27UOBpeE6tBLllAODOLJWDcJEgnGuKTah6uHE+rBCB9OT6Q5qqkSAdLwHU/r2psqV
/EoSqN4CZy7PAbYPK3rLvDl3C4g5zDTwDkpEa7baea2ba1F3QY/auDUKrzlhknxkzRH0sdjmXkii
2YUgeORFk8xGl1qmSrbxYB+4BUSt9duP/dgoJk8BKZNJrnIpalazsLUCO0b9WppoJWjYfYgtk2P9
7WHmX3axsllB7GbUvsEO2YvNgbIoyTSA8y4O783WBIJM0lBo3/Ixqs70FFIzPWqGs0GAoH18e+hj
X5WNjovULRu0rS9ZAZpR9Dgc0yiCSSGF6Ih4bA+xMLW2QPoFqnQfh0QEDJLkvB3QleWg9skI/Mk8
mX3+g7b9/P1PnVVnCdPi2Vts/4frD3kg9eCY1nQ7ld4dvSLDGqOa9OHtmR9Z5Ug0rbnxFQ0bG8vh
KEqg9wCaI/Z9oaT7Pp0EwVBYGZaLGHLaogj1vr094pHVxHoVeAIxOcExcDiiByiqBP0tXZ/GLnob
ap+SnpTr94+CYNXmqqQ59P1yCr/e+Gn3EdbkOxh/xCYonwnG3Zgr9vYfjOIwAF8GO/8yGJvSThMD
mjc3rIvuVuRJCIB4Kk/YEh3Z9uYLqy5Ng03aXhqVK9okQCpzshBYGDsMHOQKl5V83VPLf/+EEPha
Gl8CqZk/Nj267gtTaVIYXdboUXzFMJoGrVNK/WUOgEflqDqhCwvOwVlwsW2pA22VlNIZpTZb9sne
WoUi3uikUPNK+xiMIQlz3b7tAufEhnnkUTqChAdniIWdw3Irs2WVlEqBLMLoIxoiZQ2gc0IFo1Gu
PnFYzYfRYjtjS0bmaZMgoyF9MUm6Z61m4CinJJRvk9bs1mDA8ffwWxfG/HlZt+OJDfTIl+VwFpCN
I+LhVFhsoNLJbe6wDcINGuroiUVRXKMCPDGvY4+QzAmZBlKCZI0W369mpugogYxB1u/0fU6v7bZt
0uq6b1v9xEd8bJ1IlU3JkBzB6tIqzjfSnrK0guhMNf0zx0d+nYK12tHJLy4jeqFXmhInD9Xkd1u1
MNQTwx+bqeTc03mWLFRzMdM8b4zMbDT2kJR+NoumRECaVXOVCGw73t5Iji0W8os2ORzDJJhfBBsZ
wFu6+jteXdXfDF52P4YefR/V9NP0okvbb9/nEEuAz2lOkCRM/ZccedYov94fW7wuQrvLDbf3Un0b
xZ52gR+L3Lw9rfkJHX4DFqET9wriE5s7j344yoAxROt5SInoyoVtWzfaNk+8U46rf74nRsGhQTPZ
h2EELEaRiG4n3wf9TE3R/IiI3vmG90fzPfGmaff2hH4lCJczYu8i7iYZDJl6sSa0OCDlZXODITa0
VNcL7aJd6yGGZijEOvABPXpS0okIBlENQ6emF5CW2zXcWLWhR7ULnyePn+Ka2Ijg91l3BsIH1Ms/
Q5X+0O3Ql1ZN3rXFV5xu//QLOjFkdaqJx8M2d6rwakSWFK+1pqOBlZJd+d0JMkAt6AnpcrH4ZAdK
tZp8gK5Oh2GMApQkR2ikybYJQ/nVM0XzU+dQvEGFHH3O7R53rKLgt+b31cz+QorMeAgAmc7aMTxV
tz6/8Bda4in4a/ANLx1L8ZmiWfrUje0gXrOs0Q/0DrpvF3AgDqCtLgcQ6QlixRNZ1SMrSoi5mABR
Ai+eZVYVL0orDHxVd7taaldpWzyTrD6Vhj+yoASpW6IOh7uqXJ4ScRHkNTldOLtdPF5EOkV/GwkE
jXpJfWpB/fmFCFygOQ9Ri/EpLtZTVGKLRrsOrVPgInY4U9Gs4NGyvk67MTll/XgkzEWXpFMt4QbO
hUFfnBCzADLvEy5QOKNb3/oWbwuKhoVzCyq4T11is65eWQ5t4oJiPtoL8Mjf9aAOdz6CjbtSOs3Z
2x/UAhTzayPiSWpUlTgiASLMO+OrGzod2EYDfRDfnUZL6PAwwVJ6eij3SuRklqtCzr0qJauNXGQE
ULSnZf667kwHbWkxNRo5TGnRza5n3MPoD/PuysFWT9UN/tyfed/GnLmZWQqkag5/y9zW8jobiFi8
MsUTvKT6HheK/MmlX/uBD715TYdG++PtZ3NsGRL8cxuhmGBozuJtWUESqkEOVK7IpX4JTsFYQ20U
e6RKygka0LH52SQUQL84jq0tjU2xGo24X2USnC0XWdUmu+1Ywx3djz9GGV3P/nQnTrxjk7NxKtFt
Y2bELDdS3UsBVftzuoRe2X1dSG1u30TI2w4olN7/IEk3OSx6znH5C4f2ao1lNDUShNWE6WCkz0Sv
IHvu9eLyF5ruHwzFUnZ0h+Qc39rhQrE57aYOGzN3akS/n8mv/ZhwcyNl+08mxVo0JP/QHGNx6vW4
CEaIVAllR+DMOedq41L5irY5l9P4xGDHtl3ElTqL30ICtrwmBha8kgwfabe3CtxIBoO2BS7JX99+
eEdGoYzDfcqBqEIFbREyixnSD1VX4uUl0pu4ivP9BEv3H0xG05gHFTOVstlc53695TjAdWqlZzkM
pDXQ82n6pUnHwf79kyEqIShxuOiqYjEZNjIyYKrOJ4Ui8W5wtJFKoKOd+HDnjWcRj2hcpw1jTiqT
u13MBaFBLhtK0tRrdQ5FI/3pifZWhNZlrpBKeXtKR75ZdiF9PnnpO9WtxYZEe87oDTqDccDoTwL7
xq2DscauCrT3Z7ZIpXJ5V7lpzDq5+Wrw6pMdDAWzb4CukFF8+7KeBhsdQH0K4Xjk6ekAebigEcvN
X9LhKJL29jyauMvYiWrtsZEEgp4OxseysVOUc712Ilm6AC/+Ou3IoJnmvPKYn7o4R5DOWdABuFKo
RYb4FUGS9hmCQHOukJC+w9IUa8Z4Eh/FGOem2/ltt8cLwti9/R6PTRsRNakEQdKL2/7htCfdHDyP
EM+FTTghg4czYEWK9tg0sCRGDBtPfArHxmPnoMOAzwEfgMW6SflGvGRi1n6lZmcVWkmMQMG742M7
uWzYyt3b8zuyTqmIgCc2VXIzwlxswlU3kAz/lSdW6nZrg1Wmh9Q3N6Tanv7BSGTP2E6QfZOUPnyS
YUSTvYXewG2Qo616WgJWDm2hF0nb9e9OXVhk235BorRf+/DhULRbK4gx+KZL1bgFvWw9Kn4Jgdoe
TlVp5te/2FM4uBxHUFuawW2LmFRSU480j5EqBJW3nAof6S1Gq2pUFGkCy6RnQq3Mfd8Rn739OI8c
AKS4yHGBlGOBLgPvqhn6mOKKpK4/2J84izxXS4LpxPI4shyNucjFb07gwb8dPslfkDlFZ2+xcVtx
bWV6skqiX18EP/Alfv8GTf6CzXIm5BHqLy7apT5xMcPcBqoNIH6UfuoKBra/GiMVeBzZlBPL5Ngj
pNIyVxIpeVHOO5wcEkNlvtJJN67K4T7xrWSHb8upL/rYKKAX+KQdi2za8nAj2AJxlbHukyn4FHtm
SwH/5N3g6CCwA22KaTab5SLCST0vr0uPe2ieBCOo9VZeV6oQm7fX3LHNgqw/2VVmM2MODx8YeqtS
IOSX7shtdmeEpnE+lEYEf4FO7LeHOjohNkGd8icVXXOxWwRGA9qoIqCfCg+Gkj84l1GryBPp4j+z
ZmxIM4HCpBpHjnWx29K4QTd8ywoYQsC+fiUxQ8bhetvp03TWY8q7tpTislJ7FmFunsyQHNk8iN4I
Dzi32D8Wc/RDMfqt2vEJp7H6mBS1/wKrXbsBuH8KVfvnm7MJe2DwzVs9fX+LN6dGrY8cUxIudva4
qpWw+xjkbUJvfOefODH/3BIZivK7IAvH9WgZ1vfYPE6hnMhYK10ZrHod904kRPIlVAarcbs5WU7j
9Fwy3L69Zo6MzL2FgHhuc+SZLr7nqpwmU7FrLPBs6e3ogEacnEv7E3dQG6V5rocbor1wjYkVVZy3
x/7zAXMhJACjTEMVnRrR4afh4OIwptwu3CbU4CJxMds3ceSfjbk1nRjqz09jZrDg8cSN0DL5x+FQ
mEpXEvaFTpq1tW7jrG/OvKZ7//nC5YKSE5VSwTe/3LZIshYRWhmdOxMSLTlK2sYccarp4MhcNN4Z
wPl5X6FAezgXG7ADGzPhOKbdzd4s0wkKYqpu3v1yWPrsItTdubYviyjSzFNdFDTneemkbvSmAyIz
Vsgo8ZU7e3uo+UA8DAggGeHPQ7nGmhMSix0Fpn+f9uTJXS2twwe/be37EXX5C/2E6h17dLChD0+8
+yBjUIqSHGYUaticD5+iB34p8auBJCfstGeauSBHdor/9e2pHXlXhBm0pJgkdwRB+eEo+P8aeCFO
rAiu0dt6Go01RaFTDZrHR2FL5vrEnW85SpGbwDMBqLlVFnkbXhstDGkyrd+ey5HPlQ1qvprNlVVq
M4dzqXk8QdxouDD0HVw0XZugS9p4nth6fyJ7cyRtx27IRRBSMMk701nsvT1Vs3EkUeaW+PBkbpir
dJla+HGguMdLeuAE+BL2hrmphULTNNC171xVUduXg1HtUC8kgFJkfx9hII5mZzTenSeed2sHANOc
pIfFevgsKjMfjYF4Ga5Gm+6N3MJKWoSndq0/I0lG4Xsg4UO5lId5OIpfeV7oxHyDoPfMz7plZecx
IMl8laioNDggwxOv+MhCMihma3NBhVv4MiU42g3koZJXXPgm7Zyo07eBjMYTTYbHRiEYmhMK3Nr0
ZUFFw0obQa6puzGGs5/4NZ5aqC4nvrwjyeh5I0YaQG2bHJZYhOEDS2aUzVzFyOnbBwtgnplTVnys
qwaHbSv0s89pjJyqSrP8Kgbi9h1ZTAsHB/nqlbSC9MQud+TzIdMwd4qReyLFu1gyOOrKGMgcL5PL
5b2RWuEODGvz0Wgm7cShfmQoDh9yd/N24BBGH64bfMV8mKr0diAlDW7SqMZrfUzqbT951YkP4dhQ
pKFmlYWhcqVaDKXnVva7BIcvZfnVNrN6N0ZeiQsJZrPu2xvQkc8BjQTVMQjGqkGa43BaLT3PHo0w
ZDeEV+1LzOGvAwX/prAzlW09YtLy9nhH1ik1UxKt7HnztXDxxnAAGgheUoOsvCc3aM3DvaliJ/72
KMsnyDOTXLihKZO8IM+6mFXfyBKHQkYZWwpBZQPcUbX98CHCt+adE9JVAYdu7sYxeFXw1A8foInp
lVbHCQVvqnZwStVog2FeceI1/XIoeX2ez8OQCoZ4R23BpAfncBgA7FMXdwxjI7uUqdzFbYTJYrKe
BgRqlYUWHXxkXOAnE6HSMrxPk+q7k1+tUzTC7326/C4c8WTlZ4z8MoOCHXE3Qeec2wmSHHcfmGVZ
19hwlmE9vz3UcrnMPXI8X7IodGWYbJ+H0+7NDMZbSEeGnRbRuWMG9UWtJadK+cdGodZAofVXhd1Y
RBR6kpRpyKfvlrU5PAs51p9LI3t691RYkmhYbAIyyco8nMpYtkHR1ipAFwc2aRBr9cqQ4XvDFlJ1
aFgo0nD7JvG0VJWYRd9kA6gt/MlsIM/EtRcyc+JTr8VY7hvzOFAZdW5WbL7Udw9nQ1N/isVkDPmX
ZudvOR2Nzx0W7+CucwuOrGYVP5vCGT7Fhee8AMoqX/Qwx0ORpr02RNUYGR1wkxRgS5lb4y0bniz3
ap9Y55jUqtZDnI6glsyssKodFoTKGVachb+3wqK5bUVnDdhbUQ86IwbOLrMM5KmLean+bUxiZdqE
/qjssy7HaxsnPBCsGZ8Klu3o5uvNkFZWu660vrxEMIUdVGkGzRcd3Kq3SZOh9fdFj2BgxRliA4Sq
lZe6dZLY7boUE8JBM0O5zdQEOaObYC7l721PAQGQE5T6N4PTxteQbsfHzhB5u2pkLm8wJTXqbRJn
wHSStJpgLKvjVJ2pBlIed8jT9HMOzOkj/qbFCHtpCq/SqtQfVLsRL0WvAR+zkhKGdo14Nt0NhC7e
xkaQckVAED/3dlMOWz8YDLGtnEE4V2Xkse8FoZZHZ1EcYBhYEdn5O8+GYrHVgUgobmxoAIoUgRnt
uhnwvlsXkYSkptFu5X+Cgw3rrTKL1KJzsksu0oFCPjCHEDyOB28bDZGiVAUcs7J/KdRCPOpjD5Ik
DjwHM18I38D0BrM+C+p8+hboJi13tYOIeMX2Vt3JIIlvjQ4tNFLTIX0ibAkRlkdV7q3GSqImgbVl
4ZUbVpB3UKGXV5qiG48a9lC5O0gUzCr/zjpvOnNfK7EGOGqwy3Y7NVFXrTvHY/uP6GpOUCxPMYHB
RBu2m+X9rKhSixJHwlIzv3pRpj1Ctazyvd9m/BedlQ8jMbIsv2d+FXhXdFZN8SrV4YD4aqwO4Mci
77M1q672liiCe6tr7dvCi/WzaGydszAwqnMVAcxKp20OTJSuP2NHYz6Swq9xkTAtSMuzMqdaecAN
KQGFZV+u9KhTQElhmTrsajIb39XBisHtp/3AYrdhzbAJVspXzrb4KVYx3gNYAiULnJuTDTOIrb+v
ZDcV6xKsc+HWVlmm52TPfGwExJwe4/YLQG/0O+uxq/MILAx//1vXYV68mzx7uMwcu6rdsnGiPZzi
BBCbZuDY7EUV+NEMQuf3ZkisrxgtS87uQfWqLWZTweeBZEO29noTuDaNNkBfVOAy7igG2wM0khUG
gPuoaIMN5YrpsrLDdLihj8J8CSqsuNa9kwEpamKzwVGxgfDoGmWGMSWCtai/kTUi7AeZCHjBpj36
MwknaXygAxFC/sTE1N1FoG5ld/RJ1F+AYtrqDulEqNGPA8H/S6TXanoVTkHfwaKv4qfKwEQYQ0FY
1KsMRP3nBF5SjlIsBon3DAZq2gonHPJLCOVxvy/oPMyo1tUdSIkJfH1pjQn7Q5N1YhXLIqjdeuiq
p1YduntfwL92cefNzzI9suGkQqQJzwvZAjBohG+hkyoSo3dVg/CZfh2cyIF+aLi2gpUPbVeDc00T
xYQi71IGair2UdhmlzkGrtCtmoiXh63mc5qa6kf2//q5aFKqJTaoY/APHTbBEoDNl6Iba2erQ9Jw
gE9qKmCGvoqrle/0zU00RlKuBgghPogY7hUueLvhMQhj/xYuWAies9EmrMQpUSMdi+yxcZW+kj8T
J59BjMmLCA3/FnIOQqwwVfNxB+yLZ+KrEdi1ketBsio81ILrcrJzf5U6Q+ltGj/Ub5q01PDZSqY+
XzmjloEaD0cH3wqaff19atXJ6G+Gpmi1M/KiiR/hmJj1D/BRuztftAA1rKCygW0b3TjTwhvx7AlD
PFctW8F5K+Sgv5hmxlX4rAOK0O8K2/Ggd+tKD7Sl0r4oousy9n/Elis6PmO5qUcZ35JPY22WkH/D
bSwVk4ctbCAapTMr46wgqmmyiFuc9WpuN7hHOE68ASI/XlfO1E1r2RGOrtAC42RTDplxrYRe8RBO
FiwvGuEseW4GbfeDFq6pXKmh3n+Mx4Fujc9tBiH7rGwq41OarouiMs9brCV/jj44edcL5HSO+wZM
wczxkGvMhSZtw6dRt6uW+3yGbYXCfdbxVDtcgRqO4T/RnrYqM80+k42iinWmlupzP7ELrCNltCEb
07nP/IbkR2F4cF99OWjDtibZPbHLGHT2hnk3vihOHnxKcCpI3V7H+Gbj80GRC0+SEFTQVEQs4DQJ
zQ2tx9b9FFI1t1qhg5IKcu9cV1RQunAM+N0NPxqdjTTN4muIOXm7w8UbQLFplNw9JkB3Z2Fj9wHc
v7QmOWsEHalZZxKBO2AbP7hQ1OJd2cfhXSPCHkbJ4My2QfYIGskpHfATcerzIk2Q/KAxJ7kWuAuJ
jcGWd1cMocDgM24LmIy5rvDt42verQxVKDBJC/zKiwny8V5GgXM3eR16URXewTUcouq6bSzYCEYw
QSylDx54aF6btyz0CS1oxgH/TehB4K0MsvjdNaTgXr+qhzj3biZPoG10m9azfsKEVZRtCyJMvRG0
xUabGomJ8TwkZpPsWNZWc6OC8GLvEKzSK83Em4AueDMw70OjZu8LTbMdt3BZDfOp1uJh3Bit0gKp
rRJ6qsJ6ktGVkmijuAf5LLWdEiPZPePKk7dngBqSYou+t5dbL4KpvFKcpH+piqZvb8ao1e+LyfNw
ZhjSwLD3ORQ6sfEsj6XKjVhmX9qw03++HRD/cUkT8xWNXgGK+FzXlmUvPY5rtvMRHcPY55tAwyo8
Nvz4xjJ7//btoebb0cHtaR4KOyouLTT+U3k4jFYVXdA3ok+Ga9Flyrlkmmuz0lnrRuMM28r02vPQ
rzW4/uhs6xpM5NvjH50qTQsk+OZGyGUPQR/jtRqkNdeYcHK2ZSP1T2i4h7WNyPZE2eOPuwxTpRrP
ld7kpCWgPZxqEGe5Ntq0JeceBWAFq4NdWTTDO1MUhP8IWQGzk9lyJM1uh6Moppp5Vs/JpdV5vIks
oq+2NRqaplA/v/3sjrw7+jnnfAFtTFQbFtmQSbWTqZlo301iQyWdrdMcK8NwxFzExD3MScNthCf7
FcLp4ryXnv3t7fGPPdBfxRxaHmax/mL8EsRORghHS7mN++o4esWml5RR3x7l2ApB9kLWAukQLUiL
+33RphM3KdhjSpUXG5ym641hEViMvee8e4WQnKeYQQWCVqo/rohVg7N4ldm0doROtJmoClyZtbR/
vD2hPx/bPAq6Bk42sku/tHqvuoGEJYhgyDi5WkhftdbZw7qHgnvisf2ZFwHaD07foCsGES5J9MOF
GIY23Qc+w8DPwr+Ylo9NJKHC0wFdKEDMCvt6qAc4xdhSXJupUDZgQWIF6lPU4zjRdSSa/ZDyqpOd
KIbMn8DhnkMl3yT5RIg9t4MuPhEo2rWRE0C7xmSqLz4gWNzGS2PbeoToNhq1xjXb4FQjyLHHjqUf
qTW6oGnJWKS3PQd+GkfqvNOJbFWnML37IdBP7GdHR0FzR0mOWr+5LGQNcds37JwYhmepva3T/rMK
x/REmunPFAPaVIRgaKhRHTGdxautp9D2sQTG2RSgV9CI9gkmOK5QdWzd5akYfk/qf807/ouP49XH
O1tZHlhN7vPM/z8X8z8+/t/7A57Q/Pd+K+HJ8HwgncQfCrHzV639WwkvhP6Bk4CtGe0Ua322tfuX
El7TPtCPPxtNzplYuuj4S//mCWkfyFPNrcuORhsWf+89Uvh5Kfz3t6bMRU7+OBjwHbQcYgac9kHV
qRez7Vw8nVP+Rl+0fvUwbn//mNf67b/98PkjeLWDcX+C1av16gV3OT7V+hGLrbPO0TZv//j5xxz7
3fXFj7ea0SIEUi8cCx0yRlJgtd7+yYd9CP/9VHjqr39xGy8frQWHfVECvEygv2F+7UZTvhsH6HrK
Cm/1twf62xQWm2+mww31Jgaq7CtRXVrGqbP/b49+cebm3JW5nhnqRasp7qABL1OcVW5PJ6KYv/ze
Sw1oqNud0pfzA4LIV3yyipe3n8f8MRx7p0tSkhKF3qgWhbgQdFsbun/u+DldNcoWDxNMAbubFhM4
8MtYYvl7RStvrapcUSCEBVtcDo688bFFUBL7wi6bqyjIXE09N5EUu0Nf7N/+HQ+Pp/8sDntxLOUF
PBsrV0FVyehp9FSXBM56in86RnouZLd7e5S/PeFF3l4knWjAfaoXInvGOQZ/uhNfzV9WxvJQ8DOl
qqGUqxeW+shBTtIX2+Krt3/pv3w3S5mkP+RDY6r80mmrb7AZsPCUisQ3K7ih8rf38hNT+NVCcOTL
X9ZqfbReVp5M6oXUf5hDfQGufqXU4WaEBQg4MKXWbp9TBQT3n5znqtyS9viUxnjf4H3m2/WmH9W1
r/Rratm7Niu2ijXdkMReV2G8DqS/hWW4CQ0cQTySSnPBCCed/aA6Kww8N12hbDGNcydD2VW01Ohd
sg6qx2H8XICxD0D4eMVVNvquosGo7ILrUc1uWlKTyKS3OX4g2L5dg0blN4FoIc/znKR2GW9wH9lY
cbVj41mHmnlWq/mqjvtrpX3u4OKa1fccLnKHwYhR/T/Ovms5chyL8osQQdDzlS4NpVTKmxeGSqUC
DegA+q/fk7W701VsURmdE1Md09MzSBDmArj3GBPePD/HGbKfMdI7KBjY+l02A7Skidvv53JtnSxi
YDkgl23PmQItzftGvOnZFa3OYQMXwj7/7KFF3MuQYC46jj1kQgy1mAs8I+E4UIATPctsO067qZUB
048p8gadCluP0gi0yfaHNInqEekgcH1tTh40geJB2+1zp9wjOV34BNmuqevPLLS/X1D/dHMRRUvJ
mq4WWM+wLAgGyJZDJVxMbzSdvEq8zLONGsA5uNbvAu4Xi3pZoMS2HGdKWiXS7Ph5Qg1S2kcT2mkx
oFuzQ3YT/6SZha1l3MAIsgD6Gh4tphVpaQu/UYbMJqxZOuWZcTirJFXiMix4aPZFNXhktiZOpLet
BbYReDVen0KC+qRohpqgBqlg/RWYSjfpyBWVKDDUvygaEf3gIRfsZnnj5jlqQAUkucfZa00becr7
gT5V1fVJNtWMH+z8s6JwQmnPXWJXAuCSFxMTG94zBcZehT5qpiCDfw5Kqa41vYzglIN4SCimFRYV
SQJZNORQUZZIIHSd02CELRcVOPdLT6GgWkLSGX5WcH5SO9gCJ45rzs+jBT05CnUCBaTs9LY0wf+E
fFCptsmZO8haJxcHgAnz1AYArimC1OWW6TjNyJl3+coB9i+EY5p1cV2qOFqSKxA0A6J7qfazaLa0
oGfuByvBY0l0qweWQWEWh0xLcGI/9cO7Rj6/j0tr47K49eV1AevVCevihKvqt5Nx5sBdG5VFvKuh
jAclcbRrIozEXYdXEiTUxc5uk60u7r/v/Nq4LOKeyUsJshd+ZIiPlXnImg8zO4OEXhuXRayq4Fw3
V2xSogSSedq2PSsucurbF3HppOD152W4cRootaCkHNU08YpMbMq4hT4yR04cKr2ZvbPSV6QJXFU8
ptlO0tjLKv0Bz1vfqhm84KVPdbi+pnhHi3zb92noSANawoVvwE6JxVoIR80NgedLk1M8Vc1d2h1l
Ot721kE1oI9XvEsdQLtp1xpe3da7lAWOEtbsGSnxM3e6lcFbFv0JyuEFEvC4FAmCDDqKwOTClhex
xqwnKVIUePBIuQNmTUOR7PultLJel7ijOonBNKfmHJ3S/cOQh0qfBIl5O8Y2at3/DXX0vxNwySpq
WlAr1DhHqEw20LgW+pmNsNb700T88TSE/UiGHYcLQJ6ifMWu5ux5nlCwgeNycU7Vam1SF5FC16vW
SLN4jjj76GgUN6X3/dCvNbwMFTA4AbYTJ7UACJi5AEB83+5KdFgioZBmgnxQrM6RKevQpIM/lckN
OafRutbrRYCAwJiAcBmGo2hTH8IKGgoxF/XbWEQIhlp6peTOHFXxvZTE1WPcwodzAjorS8U4PTb+
WCrANjFdTAKXfYe7Vv4wKsdET+FmrEID7udlX7DYpfBYLzpoAuM3xLbVH60cCIf2HJN0ZeCNxUme
Qgi0m+BvgQQSNDKD5Nwbf63d0zL6Y2CSuS9A2US73TvPPCjMfj8Wa82e/vs/mq0hhpg2jjFHgwIz
iSA+h9hea3exHVFuZKPg6G4LQ+yB3kvzzMm3sm2MxXaEYzSwAaeGGbvplVuKN5h2htC21ufFec27
KR36AWMBMwfSw6n07rIxXuxF1ZEZyU5TB1dbbd4CSnBRu/pyJxazw9r61N9kAxX8Lris2cUWhLSV
FA2wHojW16nm9ef4UyvDqy+2Xd7gkigk2i3Y7ai9NcPnZf1d7DgAn9IY8H1Efut9zK+T7Bw8dq3D
iy2HFH2j8woxFMUYnQGDuLmsw6ff+2PPcYbaOIfLVaSb9+p83557wK7EzqVeAqrVU2m1GIisvjXz
9raTBTJhzFeEvRtL68JVt9iArE3iNKvwKwmseyayryCYeNm4LPZf3cumn2WtRDOQT9NuPFeFXZvH
xf4rgNPBvzUsaL6tDC9zLtso2mL/dQSGx42Odic8GoBdZJfdIpflIg3AEwL9IsTkYl/qACCcCZ0r
47CsQg9tQbu5ccaoGHyj3MJ0+Pt5O33vF2+GJXzcTkoA7yuMw+y8D+KXDoLi1ElPg2GBIx501oRp
e/z+p9Y+YbElcwoZ0l5YM97JSCV1D7T88X3Dpwa++obFniyaobbaGntSqaE2qygbdcIxYITft77W
7cVpmBexwxWIeUeAw3qU617ydlnDi82YQbS2Li0MfQ8/F2sbdxd2eLEV29JsSjim43Jq2YAn36SX
dnixFycwECguMoh99VErdl13poy8MsJLQIDQOkjRJ5i/MoE0AWij03+T5v3fo2gpJSF0JuH+hSF2
oNRv4WHbqceSnYumv4mZXyy8pToU+HoDA2R8jmj2JidY2zncS7pwAqALpFVIwT5WtHGbXEJruYRz
NfTl6R2nm0kHWrH26KRs05Sd2ckLFY9/PnZxlqZdWhGo688RVOi9+GRmX8PXjO67FoAO7Iw2A0vW
uht7+7KYf6qG/nkW9lWKXyj4FMU8OcKX7+a/sYP++ZLFhgbA1Ehqji+xuk0GjwLgy5KzeIqVaLFU
rm0lSlfdabW1GvUanoe2cg9vvzOz8BvS9dWaWOxqbpmAVQp1jIBVg0cRTKcaFpYQEk2qt1jC+dAp
XaaSvTp1Eci5bgFHsBpussCsu21tuWAMhhVNDzC69GHcBZKbsm+n/kz31rbaIjbAkUiaIMueLgCw
bsh2cC66cDEsgsNJyxzOJaeoM3kUgOBz2q8r07UUQNBh1S67HO2mdD9WcLk3JxdmuGfG4/dW/WK6
lpzrJhOw+TzFtEFyCBZyOM95Cmy4T/QiMG83Y6b9crJnBX7gWf+jtB50dWPAutUoTb9sfvJBj3o9
nOpnfS4Ap8t9wKg3EM6A3S7EVri2q+WTQe6+PzFOO/mrzi5u4UKBo4IciimqQXgCPlQONZwUWw94
octmcQllQrmna6SmTFGlw2aTQ0Hushi/lLDmBrDjKSiVEZi4Ex4mFz6tl+ScmVY5m2pk7QbUSQjM
1CZTXHbVX5L+U5jV0DHDaE9VZORe2Z+ZxZU9uCTgg9Q0C9FRBKCT4Zg9gNVwYSJtKcfQ8AJSsU01
RSaKnsApPn+/7tZ6vNjbDlRApcmNKZqlrx6ZCC5qdqmnQ1DzncALnaKh9I3Dxc0u3sBOBnB83sRj
1D/MsEGpufz4vr8roUhZbL/agEmqaFFo7cU2I6+jnULUnl/2cFjiZrsMus/JME4R4R5qhuKyS6Zy
+pY/3qv9hKtxVaJZyBYigdtc2NvlCR23DNOHZrUr4y4bL4s+S0mdQSFpLSB1gIvgEeLzb5yU54p0
v8nLX8TOJVhYmNr/23WxrDzavzo4mo0WAPcYYv47UOdcJtmtkoFgI6CKB6j+1DpBYkN0qfRaAFXz
+J6QGlKGkWPfYuF6Ewoc6kMunk0YkE9tD38g6FpXkBuYm92YjUGZfQyC7Aw6gTe3Nbq7dtib9rZ2
dnFmg3fSmQGn8P0Qujc1mquYQdFKd54Vt1BA8UqoR5JHobx8v3pXNrGyOPpbwypgez5MkW550vQg
4Px9u7/j4Vcju4gOMOlNm4kpYwRF7L1p3bOEeTlVwmJ4icmtkv7k/JMU983wbPRvDNef73/36++B
BP3fKzsZlTaGCQEyPCQoy63+32QG/v/lE9Ttv9vN00GB5wBBxuG9r7bTZacJEN5/N2s5MIWMYQwe
5b+Mat/9N63Af3q7uPTjxKMTP81qnD2buMzx+c40P+LhsuI+HjN/d1srZmbaGrpdxU+a6ab6mXzG
6bP/vWjspc+CqdelqYp5RGm7dHslxh+onGR34F/0xbnL+NoS0f7uvMNbDTdwJAFpv2Eg4dZnlvzX
BwHAoH+321iK7IV+mstiA+YwHIQdTwcP8bKFvdio+WR3hZmj11C1bavdUO++b1c7ffZXY77YqDGv
gSlrO1zu4ivKtFt12rNB9+PpQUkeE4CxZn3wIY0S8io7phQui/RAHRKmSQJ6abM1ErE19GlfonCp
sTxoIC6uVNYtJQYM3fFKqd2q/OzqrYDZG038kkpvQAHoRM3n+Xjmyg4G/tffscQ06j3toUCCVz0M
GvyZDQHITjDFNryh+ZnF1IOrvMuYdiJYwdHADgoDLN0x8fNx13Pw/zprB1MxV4pDXw+ApJW+rXch
Mfk2x8EuzEBVZoB5GFBquq8BugUxuSuzvBoN3avgv+LkPHDo46j/1FT4EuYvVk3uddqHhlrcVPkP
pX2yOjWQY+UmUMA1iRlqpQjKHgxJ/aNOr5KEANFihm11TJJnnoW2DmN6EOvGEfgwY1cq2BPzbc/R
ybZyKydzhUGhsfWoQahejO8cXNheeeWlCjtnGAoK8IZV4REgyEcItNs2cVnxOBtHq1K9OLc2Rg6b
YTuGP2gwK4/xZHsFgy+5YhxM+8nWrvIKVMbJ8R0w16xhQ2LbSzLlaMMoaDRJIFTqVsUv6CAFSfam
tflRgmmuNfI/Sbv8L4otFYhmPWZVY5yqLJqHCll/Tsbh98X3iyX/L85EFtvcGnDXruuHyr6yf1ZX
goGa5KVzWNMty3dxdWZ7raxKa7G7UoMlQBTiJRnzfd/Frkw2ZnO2MrkSL5fYjp6SroKOEHKc8JIy
xbuFa8b0i2tXNX/g1c7pdrF223LmOdaHZPdVPey5vCd5CNtHt0ksrzdh7tk0rqNf49G0Bcv8Xum6
bQJnyMFKPLuu3di+E6x6SkTIOfdMaYaFSj0ViGriBEWdb4BBGwCv66C03wCcNvi6uk+yp9S6Ldmm
tTakPoc7XIncS5hHq1sjTGQULAhQSmOCKvjt90FwreHFMRxzAZY9wTgWjpdOR9E/fN/uyuwv4dBz
Aip3c0qs2PIqE/sx25LxDFb36xS9vYQxAx7eGFOBo7KHJA/Lfzas9cqWumWShT0i9mQ2+8E+p+X0
dY7BXsqQxOCcgYg1jVEeHw35IPJr3ZRu25/5mLXmT+P3x3vEptD07SucQTHon4KkQT29SSf1TDi8
fj8TKztlCW2WXa/k3enGopSRXhbgsu1iucfSNfMz37CyhpagZrVsScdbHNB4qmkwsBuC73u+1u7i
WkF5yjWIiOBaYYRjEhbtmRNzrd3FhWLQVPigmsh4mjmkzzxmnHkErs3lIuKV4G+Dv8vgQZF2viVK
wKcLT+rHDnm0M5O5svaXUFtBul4HwxPpueaJN286OYh8cDVFos7DXGU6AY7PXSxWhmmJY4UKXkfK
DCmqsS09Fex3AM0uizpLglwHyYVST+QUQQmUpVF2rtq4statxe2f5lybklNVMG3lNR2mXVWlXtNR
jA7fK0T3v1+Yv4V7vjpGF7vWrNK25yqim6VdlQQ8FQ0+K403K8e5ar2JV5va+dFORwIsvZ1uNbi8
KPLG6Ad3aGb4dJQgPoexoNB6aGAMlm5E6nhjPT/UzWOpt5sZYl92+ZkX18TOXZKKsBEeZN7D7/u/
kuWFitrfUWc0x1KzBXZW2b7wCbofYw9FEbyxiz4okx9ZkeOao7oVigxNfVvHN9y8tewfAtI4DY66
DHY3ygxbm7yJZuTViOP4fRa2DGa2yS3NnyDJCEG2M6O9cpT8y5ZoJLZwoEkR6VCTa/1+o2UXJWFh
efT3MNgJRIO70yHFxI9u7PwMugLfj/DK3lmiD+MWvLikOS0Q+6OsjmR4/b5dugIB/5cFzQzp8m52
8MAVKJaoooJK+10+vBX0RpTIk03sDcRJl9dvtwYssaEerO95/UTZm9ZMYCRkHoSuPGtWNjpEYtn0
a5iwNrMXDhkasAYAU3ulQ+VzHshmkzG4epMMNhK9p7ZG0Fs6hLGpOzIQS8bpMyZXXERJdqUUd7S+
NoqoLq+V+ZobUTt9tgLyKSElr2Z+n85HAsvzkLcPEgJjrkKma8jT3FnCxkoX9DnXc7zv9sJ8nYYb
lme+Yb+14kqYPuufoZKRenHiBDMkTor5l9Xe6a1w2+R6Ngc30fFAgWoD1NwbzfIhWuAmmrxOWgVQ
uAdrekjrozo8NMPd3MFkmx2V8n4ur5p4p5BDXm5ZcVU3N1Nzn+mRqe1BPfWTmflWEmVNBjmXm1yF
nJp4zPWo1n5KnUNTZ59O8SbNet+WP3k7BOD+39iNfJ5AekrM55PcjCS36Lre/fx+5tdW1OLt3sPf
oKkUXNRALMnaQ0ou3AOLQ1YvTKeoRrQ7qCCjXM/nQvHvmvIXMXKJCW1ABkkgTIWGlThEWdQlnePD
8IcVxE2MR059LX/Jnl/j0JiviPVKjI84n93Z3jn2s5l+GmNxVwt+a5AtXM23iXVPMxEaeJ1WDAS7
y4BR8Jz5OwbESjvUJ/dJUJ8K17AihZ3Zqqf82Bffv8SWNnOqZRmYMdEMIxYEw6TZ9OOjNu57xR/P
ijmuLIslxjRttLwTssX9vUH93Mf75KLltvTagPJkqVv1CSmQX2WWz3v/+3ZX8s6w0Pt7vHMOubHf
AJse7FSRlYFjvSd9qOJIKUnud/RuZB+a9dFM+zpF1UZ2/lDti3IKhdhaI/iyEL+xNBQn+9il8w8x
HZDS4DZ81BoFrCZfLw9EHjQTDKKgVWGPFPMgVX/BJWFbFp/ErnddWR5qEbuc7uGa7cX2HLK0h8z7
oxQ3HFpF3bXFbgztYBghFDAuOxKWXmiOSSZaxHjTN81dTq8gsXphw6el8ccTIutHCvEUrGCqBuZH
l565JKytrEXAgQK/RopTDkIhwk3MlxiZq+/XwFrLi5Az2bwmHYlRLPkgjB5GS5wBva7cFH4T1P4Y
ibIbmTLICYgPGy56eCkn5kM/9mfGma7cLn8v6T+aT8pEUxJDx1OQNK5IrEgfQKbiioqsVBsy7dNG
ATMuR+kZkEArcqibtUoBrbns0NYqjmbyZpXpp0OUy2L3EjQ7A7pegOQwRYXZ/tSeE03/edEMLaUk
2BDnkAAdZiDXXSv21XNXuZWZX8JmoX2U1vDMBPAb19nETz4v6+4ipqQE5aosBz5GNZ+Fsr8QlAxn
o793VqUVZkMqdBee3bA06s7WPk6Hyxdng34anz9WUq9kXZ106HALZwnLml3HfLQL6ESXV7nVw7r6
VznhYdH6WUMgP3WLRKaXwZPMHu9K+yOBmGY8TOD7qjdVBhYKf6mn/n4AjbLlsY9TJi7A6KOb0aau
0lZbCdBb/zKrh7k6smbD+bajm7nHa729GeSLxpTdZROxiBmZCrX+psaA6W9avW+Gy0LRSUviz+GS
05jN6YzhIvkN6zeKPLN/Vja0vkgEJD38dluqoY6v30DVHP6bFfIjSYayDtwa2uTC3bS4YrBBmzqQ
8RCWIJXYW20orYeLxnuJ2q0g/KXU1mk/jdtO+taFVa4lapdUMTRXod0WUeWqexnO8R1WxnsJ2h01
rWOz1QPdLh4gHgpFTtRIHzsWVPL+sgFZRAKtUmsTns3IDbbFdSeRgu3OXOdWzpalp4jRTFDDUtF3
U3ttytlVNYhZOmeOlpW4qC3iAfxJdFueGp+NAEJvULr5fjjWOr3Yj2qts7ZJcQc1slfT+cVRThFW
Enzf+FqnF7syjStjHFQskgZsbGjgnev0WruLXWkpuDdbFVAPbaiP27LeXNbdxS4cnYkrZofuWvE7
o1c6u6xWs0TrzkQIp1E7xDyORFwAVb6L+rvE6tozhCRbJUfQo74qXYOfYTivDO8SpDtZIHZqVoaM
8yY+9o+XdXax79LOEMpsotH+SgTnBD/Wenpa1X+ckgO8CCB3+n97irTP9z39nff+4uz9nVj5o9VY
lngD0HGMBgMyurkNhElh/hho51W63PNCemUcQYk2zODTnEOEJi1Q/SwZqojHGmJIrjSrTYUXRnYL
7y7IQF435VNRv3CdbYeS+TAe8lM2fAAsFzQQibA4pBfizoOx5OxxTd1LSB4Y6aOdHjMwTsTO6A+a
ihTKTaX2m642PEs8877ZQe4OsJlXIES8Upm1XZ4YgL+anHoKqDGQcLVcwupdnBe7vpL7JIG6xDjV
17I9DGq5t9tNG9+NIxIqUcK2kqsbVXbSpaMKqCs8i5G49Os4PUKNNUpJMJnDFr65syunwdWLeedU
w85xyo3O6MYGb7kcnAcnNSHknTBzW2n8sufASXjqz2mu2JxaMSxrIzv348qFuPz3M70S/JboqQbO
Ltlo4TWQtldSfYH2MpQnLgQlLOFTDuvSutSwO2vjZ6feT8XDZZ1eBD9Zw0UAArlgV0xhb0PEtHsR
WFTfN76yoZRFCJSFGCZDZThmwGPM/FQ/U/j4eqQh7PX3DIpiEnVPMdLQEMdN3C2K8HSL+r7Tv7G2
/96w1hKAJFIuWggo4ZyBwOsMXfcWOsOa8gShWYiN956AGTqsQf2iUP3O/kXMlxq411zGG73vb2GU
daYjX48ejPT+/srMZrTNTAR6xX4h1VNx2Z3FcpaxEybRDgPaIVLrJ2nfaN1ls70E9tNOjkU2IHxq
IXucfnw/G18PAiwA/h6ECoKMWuKkKAqF7Ho6s35OX/rvGbaXcrC6rJ2m6+FXYM2OryOnPbdAyBAT
2L8zUf80R1/9wmLlG22sQWgd1AwtNsMSMkiKMfoct/1UPvDp5aKxWULzU8BK9RHW3BHfNdcX1iiW
gPycxqaenzCgEHp4bPCHXXZV/p3l+OMcJFI5adYSVCv1NiigAgxyxffj8HU4sJeg+aYbxKiAgRy1
YteNsNYAlqLIzlEUVlbgEjkPfJ860g79LiVAOffwZTlzDq11+/SDfwyIas1TwkZEx8x6a8h8a/PO
hehVcWZU1vq9uIsXcSOHMsXqaOYbOR3qc5ieU5D9Ymkv4fNkqsacxKilxnbs1UCpoSgEafrML+Lc
I4pykjsPxDn+9wq6Ffqmf48S66rZ7CWqwlqymWvHb6u38SRzroybgcuNDgFWSEkGtWiQlEVVpoNU
vP/9ulobwcUm1syTgQPkf6P8DiWbM5HhN7Pzi/Fbou5FBpCZUyP4lDaLki5oITLc2cZNiYx6zFO/
mcS21I0ADi7uVFQQAifIVO9qHaiTstxMtg3OyStagMT8JrefCuVmrvY5A1+5f8rsbsfASomBIIxp
/2Po33N5n8utMu+6pg9Hy/aE85NY56QlF+q4/4OOKadyxB+rGL4IU6kZYo40ilzPXgdivKqLYIAE
mtKVEVA4er6b8huwFwpJPUlvU/Xu+/lZCbJLPkCWwIJCZnhtFpBkZqkbzzupPnMnGuwL66pLVsAE
m6AW6wCQkKf5Lg+/7/fKulpyAoSAoxeHM0rEc8ylFfTTuT2v4l9fbk+oLv89H/oAzA2vStxujR5y
8J5a/TCHK6a82PJjALqw0Lasv8lrxyut9z5hKLrvgSGBJqjwutyC9cw2YVd2PUKr7Hmwnm1zP9AX
rFhXKcjGppUPK1W3hdyaoxypvLK0nYb/S3csYyDqDa/TxGaG6D6MLWBsuIW+61ZCDK1N9g7+cPNu
1ON97dQRFR+W07vpyXtHo248QmtF/6wMuVOtByLsQ9UCRakfkGKHAY29GZV6o6ZQgahSv6+mu3lU
/bzet/FxoCVSj6Yfl7GvkNgTZBtbeFqZNfjftttp5XXlND4bZICSsweqvC+yuwKJiWKu4bJTej0b
7pJaCQ3yVNaftUVR0MbfOZvBsTxu80CN70u2j7kaxUMajtpxnq8AbIalhw+5VtiSXlfVvteplwya
1/a/JnKlJiksGrZ6xkKhFxjNwa2qKmjiT2V4H0bbhU0v9OGzXzWGyOw7j3VDQJSDU8CcKAtEU21z
ykCoEqNbK9D2nJTdOMOfTYGkIfkcivE4Ieo25a9G2eet3Gr223BC3qYVUrihgVpapj4XdeQMn6my
kykMbTJPKWokGhN/IofR7jcyM55kfJcDwy9EcWcUIP9iAzsoZbMhhB6CP+Smb3S/hqqGIw8sqjN1
oxhHJ+vcVDs0HLY+CEvuMIWUOSFnim9YcKNBNCIxfEuck/vtR55d6zXdwK3Xq8F+oCNUqdPZ1617
ZM2QMYKnib2Jp9brUu45qNOpaiQEbJDyT6tJD/oM+SywOQftMEMB0ZaGBywm3Cne+bgB/tgfhLmZ
Ewoh6iLAQQo0iFR8mJHoQabfG+pROg9sfOizq57DcyQc8bft6T9DJxtykl7TQFnysc4P+GuJv/YP
zqYL5iZE5VQ4AXyG/Ax582JokTvfSAjQq3hn9/2hBw4lQf3OPBQiatSXdmqAqkEgLn/Z6qvMPzT5
Ztsb+MJM8SvtfnH8M4tuckjfpVbhcU6ueRZk/Dqe32J1mxnACRce648jv6n5QeU7XKc9ggGlTgzu
MtCYsL65LoprkQaDcuekimuCydKQQwwsRZbUgTLdII8TMtJsG5v5snjpYSjT2WBK4XYh3opsV3bi
OuYThArHUFHLsG0ArgDpJSHO1i7HbaHfABDsteRg9NeD2cJ9JhgKUKqLd9t4KKfKh3GKP4nuYYR0
GdxkPKjkXeOeFLT0pmDosNyLmcDw5Hmu4Aoyhj2Lukr1Tda4qbEXZe/qWKQkd9wRUYfQ2HVOhdkm
VBGILHD9MsuVeg5INoZ8yHK3kw5SIwCYwAfDVqXf2Bstzt0Ueyrh3bWTHg39xlKOhQ1ctg9AOmpi
tEugnfBuiVuqjldMV+/g7bvRoa5P8qcMedUZSKcStV280+3yPm/TrSOID/mIAAKpJUF9GChc3t0V
9U8x5ie7oX3GYVGkZRtNu4vtAjYBwoWTjK+gQDJKGJSRAa4BsIEuOt8ZHhxncmupB1bzaooczFbg
z2vmt2x85EimdJXwM3oPXV7XgEmPcB47CQwU9p7NdN9JRs+yDzlGwCneUwPAm8bysrrYosbvESh9
dCAza8aVCaR/JR51ClyeTLcj3xngnVu9D74BgFa5L7Qnx7yP1acuFQcV0pMMfEcHsA5Vq0NA64Na
vrEeeZdSvghl/EGB6LMccj1KHALlzE/amV5lFm4sum2mcI9p7U7gxdTn4CAo9WsFCDwfG1gL4Qjh
hl/bJ+2mPNTlwwT3V6eLw3GCDdoM8fvSCLNpJ3kb1TxMWNgSpIjNTTnezz1oqVlQdhGXL4N+0zVP
pgoC/y0pn5FCJfXewIUH/4vRKVyNvJXJ7YAV1MQOnm8nydjCzQCpz7UbihWjdvesQk1eZaHZbxIR
2NVNNiBR9ZSl9zo2S1K2KNXvY9WJUBzzSifz4W82VvUewdoB54xoCTJ0CvDXNKiVu56qmwwnX689
avCfkQBbcp8PYJ41z1UMrqeT45d2A7uuyirQGx1ptSSw1PEh1d5KsacE6dqk9guCbBzoZUBpQYGW
DG+y/mmoO03i0lfvKuO2Zh90hlEuUE7jsM2abct/0HafoUsV2wMstTP7FjfCqIchUpw9DNOG9J0/
xU9AENGK+g5MEus6VCxgr9KPESQ7Z7g1pM/kvdO8CDuEIxaBfZGa7tr2DskeHKF8Gj5mnbq9yAKV
kA2fsYpezfJd4i2VUIEknbXvEWKzGoIK2U7NwKq+LksKVYUKly+xZdXkFlXIp0MFu8imRPRKfEmP
NK82JdRgGzmHsZW5lLEgNY4gA+44O8zIYHO5HcinCQ1DgHaUCrufIvEpPKQJ8TIyoNDHQPAry8mr
C8c9xZu5kl4s24cOh7y8LfJwYje65o/5VQKaJZxZFW2DwxjYMS9PaxfWlQp9V5TtqEaG/jh3N1R/
ovyo8Q7lsduGAMAFAnMHp1D1prftEPL/A3Qw4O7gDslzC4+hcotSEkQd7tL+keDsEzaU1Nsa+sez
QPIWvwHqh1OyG8aApc5IJFr4MBBsTN0derFTu9jPACyrlKB3cCHrt1bVXdsno8C28HQb94K5uVFF
zLGgD7xAHQK3Fhjc+pAX9li7Q3g+WHXUITpVde2ljHmJIzdkMDzVGnDVgqxq2QcqqPFdfe8QFub9
dTbIjVMSKOR1rpOG4JEdEySvEon0LMq+afJLma5zNSqqT0hFEnrkyb7t7uOic43mtYULEZPHtEEM
Hq/r9GlOIYk7C9/WghZpaz19lcUzfAbzAXJzXdiBX2PniGAMx3uXhRa0Wio46g3ZL5FtQVTy0jLF
IrJ8iTfMjAgwPjvOA7e2c3tojMpvUmPDu6hyigOth0POgNOCMNBI0qsGmmIt8PYEdoueOVp4GX2C
ubwZK3lXNw0MwGI/nfkm6euPdmy2YxdY+OjYEV4VN1fFMEAZ9xaXQ4QCOwTaxuTvKuwF0zT1p5b4
spIhVR+A/nFLlnuzfdUbP1S6K+LTuGpHGatujz0k2zxqMQQmXhgp2ZhZDz3pTanUYZl/zDjfCtxe
ZtzpNbi+FVjEGm7YjZaEQ2746vSD/HbIe6o6cZjYe4XLtAKFCivZzhjlspEeLLhuOkMJSl0/bQAn
6bZMOtctiE6a8dMSMswtO2Dwd0rjctdOiqsJ2ERh3WR1teX0bSxr3+QtLgIevaYtDOANNRBtGlJ4
Z/VyK0TjjxxkQnLSwtjn3XVudveZ+cvUj7F5lxdHXEBbKTeiGoI5jxwGeAn9P5ydx3LcyBam32XW
gwh4s5hNASiUJ6voJG4QFCnCe5MAnn6+uqu+dZtSBFcd3VKDIIDMPOc/v2ncKt1gEuOaA7EHy8D+
jhqlOOaK4elpvCpM46hXmdc11IaVuimIE+uWIqhyDrYmD7oGOZihsDQqV2V77nWe2qAiq9KD0fgQ
Dl5/M4OH0aoJyj5p01M9/6Bm2IyyeCUMgh+v7SMlc9GlsLkJ+Fvvcx3IEeGAQLGLeZpGa6WolPMD
HyNled2M90mRu516LkXn2UbNwuhdiYJqMEksGwQNwRQo1ktcaOuF2LuxNFZzPGHv1Jxb3CrjVrnX
DY4cMay6JturWkkvYPlRuk8aLwSLcHLH7UbbbQpMwkwdRLhaEdC2Ip7L7RLLteRt01ItZlyg4KG0
nWdk64VE0RGO6DzcNXW5rrPumFilW9jxBhq5K+F+YXNRwrV5pxhFmwtDPnuj1dlhxPBb4zETG3hw
SvhjuvEzZ0NtsddRKIoW9bNH6GeG1sqpim0ntsaUuw0KImI4+QqIyDFyXyumS7aIoGRx2tWICcuw
Gqnkpyy+t5XpuPSYb2iG7Pblh2lVd2qyb6u3Tgt901Y5vIRnzt3G6mDpxydCmbDF39cE3WBC7eOk
R2+Lzq0KsDZehZ/kXXph/zyYzkZuyjX25XvN2fF75MpLbMRBPK+dyde0yQ+xHRq1YC7s3+mIVY5T
+pk1eXHk1VfF9IEgmHU1r3vrztK4cVR9pYCoPgynprZ8U1xUdQ56MKBKJtrQMddTop7bujgQgrWC
85VINo1j7RF3xnDsqadFjMznKK7cBnI8lWN6jTqNKp8gPeSqYjvazaeFN/hK9Gxt1tAd6/oB95aV
qZ6HKvlV6PH9zE6DCrJsgmRJXOgLRYEvMvmWykhxhx24wq6ddFO5LTCW6bXq5Nh7A50YBjsrMofR
bJHEKdmbsL507VFEJrvjj8T5hTFfvaox8sySmCONDijpofCzi+MJrA3KSdjgPEsbuQqJrIpceVmr
HQUeA5aieaytoF6eStSSEQevIR6wUfRrG6vysHokVOpRxr97yDOXoQ/CxqBTglznBy6ktU7zwZGE
PwprTVYERAF3EKHfxMPKTB+VKPcs1XHnmX6CRlKkiytYglNY+sPybHWUBIXuFqa5cVKFA92RghIS
ZMFWmfV477fTvaNxuipK7zVG+Ly0JJ4a8WnRHU+Vt+T43TvNp92QZoSAsyO6bEGevMA1n8jK62kW
Zrs76fPjot2VItwvveqrNevR2DshiXoLRuV9EDp0wVHjqb3ukjMTlLFF/MR4qCv9U8eVHpf+prrv
tbVVniJlhyc0YXg/1eR5jM+jE6+c/sC+BZu9TYi4BdZoBpjQaxNrfULEH6U4dcNQdbMqv2fMRf1Q
rxjzBubsnLU03oSzs+2z6KgXYm1E6kdGhWqO8UFYz/PYMK2iYnAKIJhllbTammQxt0QaWxI5qZtS
QD7kToaK1Y0zDTkAA75tmEMTMqrhwFNEq5pegiHv2gylfWieNDqNjjzjQjwO1kI+DW2/tWhBpB1H
EwHu1cueqNDcbH3VIdPMrt2M3Y5ApLtEio+CkbGQPR0pmESlU0RolFRPUgkamM3Xyf508njfdNlK
SX71ZfLEVOYOVATzBmVXxpxw+WCdbL197PowgG5Ht3BvV9VdHZ/T6XJtTN2CYjjpNTcVx7xkwGyp
R1PMrq33lGcLfdE+MttTHXIMLG/YIrpWqZFPKvmL/ZqCKQpWEbgRfNw8ZkQ+LqucCXH5WuXI1q9I
Tnzp27cUuMbUifmrc6+JPkm/ANeK3O4a/YtR/ay9TRAjVaa+pvMeWsQgj3zBc2AM9sYcaFUa7RBn
mlebBNpcpTStHxOAXjh+y51Z4rMiU1XqrI1Rn0AcXYVXj5V4ENmbuLRWZj66jpSsTaA3fdRp8FkT
xAL0Nhrt6brxbLWo2+BWZPQvodmyyX4ubJw9ks80jE6FNG4iitZco59QMhjIqasm+edUdy7UdMIH
zldYROEcE3r/kKobuzkxdEMFg7VZ+Ttp3pwu3CdyHygN544y3zdx4Vv5p7QERmGs1XCb21owxY4b
L20g89WmGvXnRJ4r1QO9saItfjwv7Hmytm0sm7628tKCtNR8vC+d11IZThVoFEF9q2GkVo/k08Kt
9chbO6IYEutHsexk62WEohNJv6v5Hlhjth8MjwjT5KNV7YMDKpRZp2tobEZNVYoMlferarwV4U6A
tLcbksUJJl53aJGl7JhRyY3dj7TcVoAY+uAb8jFM+lUPLVbEv0qMlNPYXNUspjbR18vyOVGwLHSX
E2bcWnfIFOE3AMQppkoGcifwNWjb4q4Q0kuLseWQlaeUfbrJCU8o8m3coGhxlpWSQkerz+U4eVmi
rSr60mXyCjptuN+HaLQPRD1uCkq4wozIhH4t+mEvh3d1kqDEv6si25OaweudN70jeTdOjimjC5n7
jWSTpz9uez27k4yGyvizsEe3D0d/bKj+qs7LxtEbo4RcnxC48ilcwo1jBzYzLvOa0myRk90+12Xo
Ogu1VWXsBxtJjQyS21/7SOPYxPPO6Vx0AW5rwU03C1fKoZZ0hTvDU3cy/VBPbOJOuyLs3q+qCahJ
Qfwg3IKqYGp0EDuIqASuNCMfYKOge0GpTOXUVr+7oXy2oqs1fXoXzZYvG+wapuMZTegVteCvDl6c
Nm6sioOw+VCK7BDNp0nNL2kz3bdTidKeTSyV1rqSBCPpcUSA00OJTcZW1VqvlpmtGvgvOp+LKlOG
SAlXY98wX3p0WYqknBvdeTZwdQGdeEKl6+L1fmwW5ykrxVbvlGOvj8c5nIIOKq0Msq1K2yLHdh8A
8vrXU8KiTaX0rSld5aO05ThU5zamx6Qci8ZjP/+aLnav7fu+/6kKqCgqXegQinWkhkC6lYEeWHqI
ByC2Fj6aAjhixOq93NpUv+3CAY8ngzUmGzG377JTBwXJzI2MZK/Qd9eEwL4ypEAUr0uo7w3oBrNB
dEnmq6Qjo4BC/C9H3lz9nDpI0c18UkMCdsdDhUnH9FOzplUWPhrRj6h1dkOd7fG2+xkv7NyOCNpl
do2UBWK+2CNxN8pnM7405HPoseUvEiE6fejHWe0Xqrjr2nxaWWZ8oSmBHeCNJY268yPu7Z2Iy7dJ
QN01q+PcGFsla3GUkKVslVo9IynmUDRCgo0oS+HBC76v2Re65FrNQVLEQWt5xvNDNB9s6W5KeWWb
Li5iV46eUsuvTMp8pyemwMarQq1MTzdawlwW2W3as4GH2yClEUWU4S7h6dIky2etB3VbE6Uigb6R
oop/T78W9P2x8yS3FyutzlLT+E6m7spuBr9uCBsG9NJgQ00PDuVq1zi7tlbpzfjC7NHBMKhemcmr
6B4KgIvQUXdyb4FsNtWqbw1qpqXyJP2UZtsI0vYVrVtHhLir6llfTjFcfFsIryKkwdfyJodOfTEi
ZCxj+WZflY3ZsI4dlSHYsL7+O2Exa41ZVcM/e4YE13+/akXDavEXikGh2KsamVqflNe+B7ckLlwM
CiVijqekfuVjb2XsWrTm0FMwENh7ttRhJRkxWKrxOYUV7kJY0XSF7ZL4u1rMe+SMXsZYJ9uLAhCm
pZSetPahq6xgEgTHM3UOJ3kdDeBPzh3Z2Z4M6WWQG7efhweiXN5qB/1BW7pD8Roycp0+jfbRCt+X
gWNSsta9UQeNDhyM18dYf1j1Y2PtCmfkzO38VhynuFx3Q+Jrw51pS2uLv14vv+mO/dGod0M3BJ2j
e5i9oqFwVhQA+34gR+rYtGkQza/lvI2NfaEWq6I8OOZzI3d+LZRVtMieBGqQyr4to9VUVLKLLaT5
bx3ffg3EqzBjUx3q8ArAeEZLocD6UuIgkdofyag+18IgdrwQAdDXpbB3Ur3JrMgX/XY2ljeZsrOd
eoymEEBG21BswqbZkIUMxi8TkAxKNQzrUDHWMgth5mEP8ceUlW9JV7DCck8yBUfthz1PbjXZz4mG
zaRjZQ92qrhKBplegn+2pOoRQ5h1lCnU1rtR7Dk2tnzgQd/K21ZhH8jGT5NdqurqzaI8RkSXmNx/
w9OfkwGIMbS82dbf+n6EKZecnchcaSNntFHiplUBIC1LuSlHu/AsWfem5UxQkOI6wH0T6c6llhxw
bTmTGXMQXXawzWUTJ+o2lOSNXNp0dfohTsqzApGr77sgpCcYC33dZISajiSPMLZQ8mOkPWXzS5W+
O+l7Kt4ijgAFb5Ps0GtvlQBq7+8i4yTM80jPVuIVHIFEAphIUu5ny3vavTjzSzZ8Tsityvmkjxsw
fGiCsr0GQSVq3DczZArH6/i6VSIkmPcMFJW25Ar3kXq2QWUceSv1u0mcs/YY1Sc9PyrxMVGO8vw+
qVc/7wc+Q2+ss/UgSWdMQUu2pkVO3TxEmJyJ+UeMsLOzTqNxl19PwMcmzi4E1dMCFH7ejC4P46Oq
3ltjXWvQGztO3MmfQsefEpedyMbBJX4wqXcNQPgyxuMz8hqtdheoKRgE7iydBgytrLbT8tO1vZyd
+0y6awfQo/Iohdpl0dqDwZEW6YwCN9iSM3oLOgPZMNX/cm+IbVh8YlIK3eIwyO8KYfaaxoISx5Ss
b+l5Sp7ayVWVHVBBiWtUJq4+Nd1eNYJac7yimne0/7l9fd/7wdLIjz91/Z2hY13CtJdhWgR6uRfZ
rhxs7We6qAHqon1evaqTc9CGi95NeDGXMm40zttQDXcGSYOeM74Z8nMfK2s6rXXkJCQeEnfV+2X/
iz3/vETORpe049UeJx/OdvxSDBDbhycpeS6YF/UPdu2ltb3T451Nab7RrQ9JPBg/y3QrtR2R63rQ
ySeluEPKz1jD7QJ7hG4a+VGIYU+nPc6F4ubsxyJs+G5PWj6ek+xkdbGPQXqQq+FPMz7H7AiygcEP
NSIDAxo/O1mVVtBuaWcKU3cH+2GQ8q2k0f/I/KCaZKZHmJK+PIBKSg919FFExbvTVP4yOgdZi/am
uhzUmtFz12luY8HtxYA1pw53Ets32L6TZm0yfCQJJQEFeMhoSfUyXYueCJ3eHvw2hrcUa546PpEL
iE9wx8x5L/fvaivW8KZWKtBHDpBhFLLXK9LDVH8gv2o6sIyaPynTp0FUD/bwoMiS/x2egnXrEabH
UdcOAqJg3nlSyfz+L95j/85/sJwbZlI6FRXnH9e1u3XjHGvrW8x469YWTE4SuTJmrpsyyBw28ncJ
kzcUpJIIM7W2YYDNLWbSvKK/EMC+EPhZzg3BKCoabeoLiUNJM7dp8jpKo0+0PGcsE1lVD6ascaNc
XRfObzucHvK4W9Xgr5HTehGS9/KXmWV/uZcv3smtpxcqfyNPr79jYzCa8rLvvepbW54xE6adVbwS
uTjNjLIYgH/r27SvnKD3t0tSRt3/+z/K/7UX0xmTokAxpHhD6id/I/z8OzXUurXfSbTWzkIVfTOH
TWkUgWafaNtXYb78hfzzhUH1/2ZNy1EvjYkkcDEFrmvcYemDqKbGZjg+KlsrlVeTRAahpm3pGPeJ
Yfi6+hLOOWXoXelcA73Zh0FGlLA6ye141xd/UWp8eWvXj+MfDzUfs0WOIxjHBag3cbFo1Td4D0R1
fciGD2bQ22bYlP0TbB/dPNZYqJu4WEiNhY1DtsrpIeiESAU8hMWjanxPvmvd2v3wOirABAeb2sID
cyYp9Xuf0JVB9Y/ftrGLoetkmK49o9lZ/T18z5f9mjf9XxcWVVtZ7cKF9UDqV2T4fO9+b3YLS2SK
Ljkmlo2qK2u0od63rnvr8WO1etaIpOV2Z9WLYB8awCDfu/QNOZBEPLVcBpSIZb+X83UyfW+nv/Xz
iYkTKKNxnvfK+/JSffz5ZrV/5xNa/+Pmk6iSZcwW27EOOwuax2hc3WiBT6YlYXCd3yWFRgkYnh3p
OrPGGKRlvijyQ63/ZAQhSQc93SVUE3VKLJaqb5lErDOScpvloxyxlRXT6TqdT2QnGJUfcvg2NhdH
lQNTeoyjEULUTllM7IdZTIVy+fOvdX3W/8s3tawbQqClprGigvjvc/Ew41Ui2pEshk781OrmLan5
FeNw+t4neuvzM2dGYeYNn5KV3i3t2rKf//w7fHE63VryaKU+lIqesNtHhyq99gp/vu4Xu711swWY
+lDjtcmzGaWKjZgURikEWLJJAP+bQex/vsl/e/43u8GYyprcGKyBVI3dpTyX1UHWH6vxtc8dUMaQ
AfJ21A5ddbDy17K741ivypdGkiC6ZStQTKDr3K2a92J8daSH0HpJ1J/Eq5szgC2JGiShd9eppYTN
TgS0U+XrqvmtMSclCdtUa47zpyR7NhIPLvPKZmSTOoGC+ZLVxG5vHdUhsMS9DI4o/0rSs6G8O8tP
0Gd3jO+U6X4xr1ls90XrnKR2P6WnpIJ2UDUMGV9r8B2zae+jUoMXCYMnumBnaLcLGbvVw6TLXl08
j+GugZ/t7KLhL6rvLzjhlnWzE5qIwvp0wJPo6s1BMwjxiVEN3przBNBvQn50XCNSSNyovJpOWAd8
d6L4W/ZzJMv+9/beTU4lCYRe+6k5RuFG/I1K/cVHfuu5qFaRHkvwB/bDp/1Y/+VM/2pTM28KpTmR
KntsoOuX44tBvChUUOAxF9ctPUL52wHHDe16ihRPmc2VLC8kTDORiCyv7rZxtqXbF31g5DOgIQ+b
qYZlqMeoWn7ISXfn6CVsA/Nsl7GHs2CgAC5PibmNlk0RaW5cJIcZPDnTDgXZLIn2N2X3V8/quqD/
cXb3ei7KJVOoCXY4EIjvudBYtzZaY8c0u425bHJiGpf8zTHl35Uelnn9Lf5xt9ewgawo+GJCg7Hc
B8KJjdl+8yw0tf++eNKJoW3wntsnCx4MfpH+pVD96qZv9kZFKlBc11w3jgrXGUE6IJOI72UnWrdu
TTJxHYU8YFquvDMd/V63ceut1Elq2eUTWhHrR/ho/vrzGfHFp3brq5SZUSeN0HSu3iRd6nXf7Lhu
nZRM0VWhuD6B5cdy+pvTxxcHmnGz2osBn3Y9LKjlnCZoHfjocJAsGZqE3Xvfex43S09P2VBErk37
6nXwyt/fu+hNkZLixiwnNh9b+6OxfFCc7132ZuEVbULTXVEnwmJkzOX8/PNlv3rKN0tONaJWEqpK
C6cNGwsCcBHVrtVpgZb/zYD3qx9xs/oyFW9NGyYuvvIMJX6P5jklqN7J/uJc9EWpe+tcNMhprElK
z/45i8MUjSsnF3sbOHNW7xHzfK9MvzUwSnNdmFOGc65aQDPfOH20/vML+GJN3hoRqY0+DnOnoKl/
jh6l733YtyZEpl4xsJUZERhKuAXUR9P+57v9Yie9dSEywwjrzWu3kmSbDJIT9VUVl/6fL/7Vo7hZ
jqpDpHCB2vGK1opxO2vffBo3K7KeUwNknEfcdev5yhdf/fl+v/jybq2IsDBoVPzDZiLhIAX3GNdn
cObOzZz6ob785Yd8sXr02wVqZnbUp/wQYNErr4P5gg7rS+u+d9DcGgRpBnkhUYeng9l0ycrUFa+C
bvjnB/TVC73pFyLDVrLB5oUaIW5wOD/8pWr+6ro3RbONn3gxz9yzanjiXUqDP9/uf7rjf+lvbj2B
9F4YTuaIaS+jCZvxBEzhpE3RIcWdVZo+lmiE8YiuqEOrMTeeNMlIuLYmnEtZXZmMs/IKNtedqdoQ
gJF5NHGQ1hpDzyIQy5NeztdJ/z62VRey5NUdVKvjJ6fQfXs2g2oBldUCxRw9ADNXx0IjLH9d1RFS
JkNVeF1oskhzOJgY9k1LvtflHqrmQwe1OzGZn+MmW1hvjOh9hS4rAuozGbnEeRks+bRV+9bv8fez
S09azEMezVsn5Y+H3wbD1P5pUaJ1jDJpLO47/PxD/WKrMBMKFT3qEwZ2sAv+UoUY1vX9/9tzvsFS
kAorCrWpwLm7R2v7HE5PBnwjCQJlZT9UM88nfBWpFKiOtp2dft1n7W7uTGYYO6ufmcuLTWEdyxDn
cvipOs7lk8OovF6N9scVlciqXWshJlKr4GpBMml+Bg0gkndQBYNIR7DDn87LXZN9pOob0gcUDo8l
g8NS3yzMnqdhPenwWJYIe0NPNIWXwPNOxHuF7gsLI1fvulUOWdiaJnRAG11J1xnTjQVSUs6g3vgg
NdoUe234OeZOUNgiMGJAEhja869K/ZWSVDKJbQovQ7nr87XkwLthZtsobltvJ/UTmN4V5vCUdeVd
LfX7OWOoNDKpRKTcaZXbQikL4ZhkGh6w4nnuYEqP9zOU+ajgSaQni5kcAjU4UrigJdjuS8Olixs4
YPomj3V3mqVL1cP5fFOUeTXQbNZxtc6W7Hki/ztPnqtl8qt2r5nrSmZWj5/joLSexR+K4nkhClkY
4iyhIG90/mc1GWHISrKnQRgfZnXFMqjNEz5Yq6nemHW/arszARpumQy+pr/nzcGYDS81S1cTykvZ
NcgU4aRzV2Oi/TKxcSdqapM4uK6LcVjLC8nWaFKKuLtMTX1lf2lGd5nH3rNRUgyq5MHbCKbkHt60
VZR+jkG5JSmuSMbtCAs/snKXWMmlJnYiXrYSAiv9RMCel0NHd4yMoAzbVbgFgx/dwGQZI6hY1wGj
r+qhp4ftVgm79ShMnE6dnYLU0wknNFWFH1v9ZmDW1iexn0NWyNopaMzPfgzXSeJsSrw11Vh7LyOo
0wi0Iga0diH7ZqJ6Zf4wt9rVIsY1Jax92/yUqx+JdT8jZQAkdYFDoKY65OcVrm0N2z423PmqO1xC
yEQ/cqc+2wueTExQjJWEHkGSjk7aH2sGv83kF/qPmfjdJTlY2N8NGxqhe/CyO3sRB8W5KPHvKUKt
qUBJqGG2G5U76Y+yEDsnC0CUmIuGgQHfgh+9mqI1Uzo8OFwHDjq0IKcjwuEoFBm6WAkJs/FFvjwO
NoKgBtqorK9K3phevrTTi8yXCDVqYkgQjqFbhBVUqWLVRZLbzniQEPuyONZKEy/4HndJ7GYTEpMC
ZupSrIW2k6E5mH0MnY2pZQ3bN0cE8FZlGrLCbZNqq9jSyEnE5q9A2dgeknla4wKF9aCfZg9ZYUMc
+D1q9oqEGqXbSSXidHCiaeSFj6ar4RekyRcD1TXCHezDVeyzOuO1q4p1zDTDTh+L+dLJEMwjx+Vl
wLHaqyiGnRK+vcN3DBjZZy9S0eJMpKHFUDe5sM+R4TyM1h76VgHtuU52AkfzelqbrXkc2KCt7oeU
ownM0IomnSfXmDWnlFY4bjE2gT2bx5mf9z8mg/U5QNMhcWTUfuPY6KoyAqxZ92rjrYHd2k/P/VQG
cmIxez1nNraZ9gZykNJn7hCTHXkVP47ZrlruFI4wJXnpBljx6Ztj6pu6NqEbthvHkkHnxlWFlDM3
xpUks+gQ/NyZxbnK+IwnY2XD65edzewcQ4u4ts7CMbpyx/7JVmBvwrH3qiz+Laf5LoofCubrrKXr
gSgMCFDWiy5KtsjSX/roJWTa1UMLLpziaEavdgQVng+uhz8nyIdZzZCGapaobD+nMD1KInSqbLk3
G/mpgBM/F8iLp5J9OXVeC4kdMZ6yNsgn0zP7yW0NsGejrX62o7kd5QOk1Bi3GDwekA7jQGqWay3Z
9+MvpT0m+VGVf9piWqcVp/LEULK7WuaKvapz7H/MfbPtai3I0gtcQ38OyyMdgKvz3kiDabMHo8aT
GRlg78Cv7RkehcVGsZxjqx7H9lfDRD4Sbo95vdnjYxjV/mxvjXZaNdZTb7+CLXlpMnqN+WwUn5r5
MKY/yQ3zdKQkEUXHUP6y0DEsJO+onXVu0/u6Iy4lekjb5yJZs6ICEXI1I0+OUTbfCzLBEmmXCQsu
HTswHFy8VV0mLgjxjGaVpR2aYHvXlbIrCsgDRZf6Q3oJq34/lug04OKY0LwbuJsmlQnNlOk4P8P5
ImclPFwILFH8GC0P3IYnQzqS7fGXNoaHVj5L+pNIgh5MGCnVlIhtLu2sEEzYOWaMkGpI7Fe7lGK2
3oeKE2f8XaHNS+Z8XQzTobeQujms3+ZH6CjbKWbK2sHslPhYc1lGLxOuDIZ010hbKZkohQWF2sUY
/uag94WnhXXr8RYTnhgiiBF7Zz71neIl7M1dizK8+dRFGpSUVj1El6QtCYFCzo5+gPRfPzIlV8Ro
35LPRS0uWcjhFj60ReEVRkSdp3oVyzOtwB3tbT+MkK4QvCe928bSph0qWOEOWs0HJ4cZWlZrs4dU
BTH4z5WtbnxRMv8HU/0Hblf18ZDV8QjSO8JXzFG9Y17TnGN12HRS4yVsxiiNN0ILmno52MrP1v6A
A7tSc9OzqnEVL2gvEWLVsDym1ECRfUfCyGpBFiEWBKSS3+jDHlphMp3TOvdrLOfN7H4oEa2m6r67
cglrClRGfb2OKt6q3bx8zJRzj/HB0gvPrjRfDmePXvWjQITqZMs6iXClYmgwnwlMX1cIOZOtQCeW
9PcGLCZtJoNIfhqxZrQQk6ThMY/fodIa9bgT5iXlnEpF6Uf0kvZgHdMMRhpofkhlhYCNOUOVEZMo
kE53O5yClFXRJEjK1y2Se8F0uoUUxHawtK9Ls8fzh0oIubJVvcgS1tdAiVcb2kE6GE106dm4ZpQA
U7d2mqNjnNrW65OzWi0bOd3OvPcONVcYwSqWqo2mRi7kNOqCXVgHYb5VReeaZuwtbGeGBZ8TsYWt
Q85Wal+370o2ZbkZVmpfsYtD+URIpL3pw0UUlxj9GShsdYWqk3MNUQ7HDKd11klGAWoHkolOTZMP
SX5apFeODBiZwtOonOrxMqfMSaO1HB4XDs+2ebAX24vUQJpW4mJ1x2ZaVuF11iLvo+Wslo+Wcm9k
rU/Y8UpnSJ4Mx8H60aHLzLcT25pJuWwofMlXXjx+AhnvfUlebcwmMmT/3UMonmX5HEe/xnafpC8h
2uqEb6Hg+9OMUx39clq0VFw4faza5Jp4Ta3Bhmsj3WekRb5CGNn3MSqcyYK3TBCaPyBEbAv5ccrP
FXN1i+QBiLa+XahbR1XWthleCOX2M2dPEIadteu6hn6vqoe+ircl3U8IRbzKTZhTvB5nZlzQPFfd
axE+dMmTUjg7REIYAmqP4TT8kOR6n7OkK+t9MafzSPYnyQvEvHklwWcd+NNQPeo9O4SMkCGudiHs
Ty3hAaCWTqToAYKX2yETHWUOgflcFSFRZdNqDE8z6Z01TLfmLVQuo1qtWoQYjoV/gf5kYFBbJKhl
5eyg109jHgzTjzSbvWrYYVd2DQqlbIWFpbMxKtqxZClq9ZnU4RWLDA08OmaiG1jsb0p6GSgvZN6+
84S+i9yRXry14V5jKqzeA5dQ7vsqROJ+ORr6IRmnwLYdDweQXt7PnB+F/pqidJicZ93+rRDpZyaV
H43VxdKjpxKxdoLNCB4oPTbw3hBCjY85gTL6zwhv74D/qOSYOsxxUCjvYT/79kQZACvcbfWNHgez
aFCy7xWGmLlJ79u9ZGmFIDqDNzcgaseGYeyebKnbyxWhMU3c0zOb4WahvK6G7keMQbbpDGiw4kB3
MDJgSmSiQRx7eJ5F70eoDjq9eTQHZ4un/kmg6rdmWK25V5jYpykI7xTHFUTspNdWXFAKof4fzHsD
8X8cnq4qGsxTQnvdTw6zObbxCLUyxgLFEq8RNDX0AOJazBGr50jTOobuW0aTZyOasLpdIh/U6nkC
QNPyGaHI4mYhFTlaDsW0L/VCTsj1fTpzUI6bbtxeDyE1bz4TPd+koeYiOXftFkGE/jADIRSgTRKS
rCWPPAQfWFZskwEatLmZpl2X2neWXiCsTY6ahkluDqmw6f04ClJMV+yuuISKHvQoYaJ2OIW6tsM3
LZhjqFOCsLd22iy6vbUGed/lfI/sSDZGzML4KSH7CUs2qO4SQfBv29exDddWAb/5kcyeeg4Pc2k9
5JnYKDbMQ4xw/nKcfYEf3ACFKJd4GGim9zPCQnTRcfv7/1N3JstxI1nWfpWy2iMbDnc4gLauWsTE
YHAmJXHYwEiKwjw7xqf/v1CqqlLslFT9r7rNcqOUGIwIAO7X7z3nOz9/4a+8uT/rTLxrFY5i0KNy
munM781HFrPLEEzPpKlDJWAIMqJm6n+/QPTpv4FroAbRa8xlZ4slrrLJP7W75VPsf0mD6DIIv/z8
TR1/95+9p+OW/oetu12CBv28BhuWq1VGEXSUKI91tfn5y3+lv/3Z67/rMKrMH4YmZ6RX23JjFvvj
GB1Kh6ii8Uti3UW9YDB/KkaUxuYwsif2c3qZe5fNL+N3vwL5/uwdON9/QgDlleYe5BPSR1lw2Dtz
gR+k2aIkO4RjgOuClMnqaiJHIcHp3LFXFQ67THlu6jOkrhNUBd+x//96/fJd2zLGCJZkDMbPYutE
jB+X5Bf9RXbXH1zKd41LT5f4N9ivzjDfrxoydunG4UvcI4244/CMOaQ8owAiyiNfl0z9y+S1yQHV
i429dHcVO8oSq02DSY29YKuwSk/4FvKS4+/NUD/KSO1c3e/Uog5xPWxj61GhEK+kfxVUD2M9rOco
2RbFp2bx1mOGG64+7brzcP5UmmYD3SjAESvMVZum6wKoSEujuQmvpX/wWU1Z09a1Psf51zT3md3T
XoNtY3gPGMpY3bsKQ1C2rL36EVRIHuJmO5gBIre9QQXSFx7FIzZ5y9zHLJQTjqOpKo6dhHVodasj
ZaDpa6qK5yymWMwQ6gLQyA3O0Ni/MHo6tRSK/iOpY+vn54G9xcSqFuyKzWVcnXZzuHZpETr0ISZZ
7FNAXBnHgspgphenqs5WAN3wqFbzx9RUm7aPTwGmQtp69CRle3KaNYeaFhtRS0n0vExfyio6qzH6
NDH6aVyMEFoceeKO5wG46opcA0Zk58uSXLZJwm5M3c6uOoqUZ6XYRBMO8BE7Y3QS7iJXQJvyuNRY
X6fHVDkXZfVFVs0+9+dN3h/d/Yc6/pC0y2M2UvxofINabDlyruuEHQebXld+GLILJ7tAKArcKUx3
wfwiC7Gd7fTWM29B/KqceFOPwOMKj8ZHylkrW7WOvZ7KvVXfGq/eLLL+Mnbl3lgLZ7ZHT50hJMfu
as4LKbfwTDjIqzVUpdWgi+sFM/mI36gdpt1YhTSQ8nMMb18TxqM4f/QRFsR5te3rh4wGcX+0VwJS
9JaUNpJ3VojLeLkwVI/tHH10rfs5bc+C8s2LcdW6xWaSzXbGV9CPwaWK5cFE8iWRdCAQbgT2mzVI
vMfEanUu2NqaoPX7FN8WdLG+3gXwNcpCXaee/Ys5yA+GOc67PaXJ0oFbJhypOga6hndTFG8sHwlJ
jDtu+ZXC4QdrufNuf4HWWjpAhMYzk30siBl2u/MAW+vPV/IfnPHe47mDpeSQQiV1Vtn7NCIwb5p/
dX7883XLebdFeJFIFJ3d8WzqLvrhjh3gFy/8g+nWeyauDmQ1lh6d8h48xBAukMGAyBF2XNq/2t5+
MGz4qhD+w/bpemXeZYvLhcXJUWeGDEFNu+yQgixJ0o+xfTKXPutMsg6Uv/75lfjRZX63zpeLsL35
+LHa+Fl6x8oQTx8IgJ+/+g++tPewXD+L42Lpuc6Ra5NEfjY5BgMqELrx889/wdeb/k825Pfk3DQ0
KGldyQ6o5+NKfZq0yWVWqxcR0aQnmjdhZTXi1Rsmjrf5ZRE++C1HkmMSHoY7KEubvgYcFs37rOZE
a1cvgS5ODX5Lhne7dhDbNM3PSqrpX7zjH13ld0o2W8+RHdYTo0YchjpmrKCr8zG/y+LHsX6IJgNl
LXpcQHIpoB9BBtPHs0CamZU1ouqqsXZ2mJH8ymak9FxarykQ+J+/tx89lu+mXV2YCuhyPr1EdIds
IjP9wZ+/snt8/v7sOh0Xsz/c2w3nYNEr7gRTpteFO580RbQNzHjq6PmkwpZmiXrVVfkGcD2UH2gc
ZfUpwCAkaGpH5d5Px3Wqn0SKkrKSB6ZNqzBGk5quK+8lSlm5s7vmCCqhrSkEZQaZoDYO4REWVNSB
07JBuoXZvvPNVsaPWficufUWf9y+nrNP1TztM+TGeXItGeaXxKz2wVMYqnUXnJQJ6IdlelGTuiU1
mi6B/MW38qPH491KPmdBHDUg+c9EXtEEydcTwGDC3pjkftOv/8fr9J/RW3X9+1fc/f2/+PNrVc9t
EsXm3R//fpG8tlVXfTH/dfyxf/6z73/o75fPA8b36v2/+e5HeOVvv3nzbJ6/+wO+ssTMN/1bO9/i
R8/N15fnPR7/5b/7l395+/oqH+b67W9/fa360hxfDYhm+ddvf3X6+W9/9Zw/3HzHl//2d5fPBT+2
zf9y95wPz5+r9v0PvT135m9/tXzvNx0Ix7YdYs4UwkO+//Ht618F9m/CcTlksq5LN5Ae62VZtSbG
56J+U0r6KuCH3MDXklu8q/qvfyV/E64jRYBzGjAIlOF/fPjvLtC/Lthfyr64rpLS4J+RX7fYfz0r
rusqJxCuULym7fr++1BnTy3TLBcNvG8IP/Ta1nck2VXPTotRFFh+mNMNc822D2ocvF0bprD8IMuc
txAyrk1UEWee+LmzMhDAk1XnWAO6ZOXOjxX+yTOt6yLelBo7aOR7IebwDgysCMy0KRNRfhT06J9C
LcvbTkueDTpENCxbRh9I3LKzuirivRdF42niOhNtcjrgzKabikGk5720BrYfdpQFudo8aHQmbd5u
+wR1MBw1mxyzxJIeRItsfihTHOWbLNb2RRx2i0S5X1g3aTubG7pt7uc6KRvYjEuMrrrvmtDe9SAn
olU2OI3hyNdF6VagaNjL3HELZu5uR5ihiwxtn06saKumcJhA02FqHnGJAJFFDLNrPEc9JUYFNOwY
bY3rXClYrdnsBvf1GKnnjGUK+izWv9wvxyenn6Ee1sy0eT11HKQBROv8+rNV5jh0XQlmcsXO4+Yb
LkCxNXFkrnJHtnz0SV6IyY4BLWaZzSxyAANlDmUWaCha/heIWuZD5BSMyE0XyM1AixOC2eRwurE9
v7gQOYPysi6ulZOnnytYR+kqbXW6QPqpBsMcuaPJ61q5/THqYx1uPGZwEF06zskOZJ29Kaf6wZ6Z
z2VoD1JVWvu8yOib1UxrTDe2mzB1Hgtl5BGV6TJQdsGbulY7gFwdoi+h9N2TzKKaalLxMRPtZWcb
+wIaDgfxNlD0U+KnLIZCY1yLyV5qou7MsxqE9EOOGLIZiW1ogATKpD54FPY74KbmIjHWxaz7y6jj
SOllhdLrwp8YA5PjAXjDtjg9W/l8Eza2vshKC9GAn3QfkLZkr64BLuLOY5GcuLVZDDeQ798vCyAm
In/pS9XQimJiRGEi1nsjyS5fFSXyvpV0wD9xvJ22UWskyMEYzUCbpwxAk+xk8t11VPC/A9/kkJvL
LxouIYQwZ4DMZ1lvruhwi3X9c1umKbxt8zA6801eSXeNaIPerBj68xjcbAX+icZ5/6QnAMAhn3pT
CvnS6Bb6S6wJnHUCXPkdOoQmRxARur61T2Hqn0aS7F0R192uDLp2M4befjLBTRdm/PtUMI5ogrdO
cLP7lVNsgZpe167JNlUtGuzq3KcW/uRl23rVcruYXoDWsDxFaz63rG2txLQfsyh5gntqP7TKIRvT
GfErq7kGb64dTqC5c1PZWbUGilBtfCOSrTPZ4xUjkWKXF/rTvHTMl6pJvjg2S+tqEJ18aOeBzBkD
sxTqqp/VKFDSgDpl1sG6cMQ1WcU8TZmluFfZZ2e3gvpk+RybZF7C1HIJ+tDzAArQcg5RC9I0CznC
pnWv1pLzyK0XcuLzQCBtW2w1QDBaqhQVdbsqFNAYRybRwAzKLvjkTJ44hw5F4UawzoBXHAjPBlRE
+EERqMgUv0n86NIe8cMqqAMnOI9lt+ln71bVS7nxay8015MbN4egOYb+RjK8m+Z5VNdVMJhtgzVm
HVvJS6YWjmH2nB2CcZyu8zzVdxWfKd3IUU3XkMR0ukG4IPYLSve7qA7CD2bwlr3KTHDitwbqjPKy
g2+j6UhZNXbaQ9lRzJN1Ow4Gj182FcsuEIph5LyIYV3OJVamJZ2uhnES5zSD63kNRgc+2AKV2x0n
7PG1dgk9cqfw4AoPanWKgoU1oxreXMZnmwXQ7HNSKvYMNBHhlz7w6+yaiUVz3xZTzROsa31XNqDF
znPPgMn5w178bbf74+72rod33NwkO6wNK91xbOEdd9E/FoROWSazmwzubogDpim1XDW639omOxSJ
c9BR2a+yMtt7XKRt4pGNVWd9iXTpQ1nR0ykbfO7+0l3//F29C9z+/V15QmmX7jVb+Ffzyx/KVJkq
247nBAmRFcv1ZIX3bj5+WqoR0hExvKeDWD4IenpQ9smvDeks5Uyeo9j6kCX6UkhtjikARyf6AEeu
IujELQriGf0PEk7YGtTll6KqiF/q0sPx5vn52xffF5K/v32hPE9o23Zt/d6MrVuvq6NQ8fb7uTwJ
mvgwzt1FNFbPzC3A7dQo9IPqOm+64zw4OUlzW5266YSQoAGalUHgQw6ghf8L1873rYpv78v1bUcG
jkZ19O5goSyG8sZlLunlYLSmuvyUA4BcGRfIVOTprYSg8fWr+FZ1fldO/bOQfV/vfqgK/ntfyH5X
+v57JfHJW3WsKbv3L/W/sCY+erL/4x9V53+riU+esbH9sRo+/vPfq2HKWhfdsgik63re8Tr9oxj2
f/Nsx6HedShpPFcGnGS/1cLObxS7Ns8E95uSVMr/LIUt+RsFMjR9z/d8rrnEkPuPt/Xd1fvzYvj7
9gRoSaU9bctAI3NwwJy9v4FAgDYdzcK4bdIbNOPdpk50vZ06R/5iUvP9b/JtViKbb0G4NiNXxqXv
zmSm9masHHLlizqhbiFgYRoWpKVx2G7/8NX/yRL4/Sn722+Sgaf5aMpT7wO1/CRuiokhuBND73JS
oHztxKz/57/kTz6O9rmcwvccLdR/ox24ftu0ZB5QDTf7KKgiYmlAN/nOUS/wi1/11RT+rwMLn0hp
rYXju8p3At977xAOEQn3kZttZUjqANNl04QXQVMksMymHMxI6Kbs99HS6W0eYeNAju6H3QrAlGQY
HeoCo/kwGWdTQxxAyxaZBgbW2E5HkYWplrugT2wJs1QSQJNWpeNcRnGXXWWjdFrmgjJ6bUQYRFuX
PQ42ZIUCInDDGbz/OJXi0mpG/tKJ0Dwm5ZK6q86OiwGO2+B+gSRqeVi8I5XezEXDLxaJJT7jYoTS
rKRTIawej9KwrM4D/xCmnq7XPeX9eInUSH/sUTtEW2kvVNWBKIZh1bbGI22jRM85wBBLQb0e2bVZ
5s2wxezhIe4UE+ggDaGftfmQ0hsrS44rxpMFyGaXaN3Qs7u3MhuLcJvb0/wyhOF0P41F8aXIE2hz
VUYXHWh6TwagvyDtjRzm+laFqRHxY+I++EWloOCUlfXSUYCjjy6yj6FxIeQmKgR65fQiMkdhW9o/
+LS6HHsj4sI8oATurxa/4psuqeSelOeUt6j6cqpWM6bnhSUAzI3K42jIocU8tG6eMUhJkheemv45
ngOXQwrzMtThJLZSe0qne/ZEt+TrRXzVpkQJYtqoKFBOyDlj+m2a8dHhuYT+6M8zU2NP+o+RLOWl
I7sADmM0MKxwpOFNNEN2Pzk+yhqZTchl0TStl95kdwwFmAmWnCY+iWGyrJXo5+YlYQe6pwgcPzUk
KSHF03Py6kqCejqfIe3Omc140TLToI046ZyU+SWazv1g0tFGDCRGruJ6sokRGdPXgbM1kEhtuyhh
hza6cSK6VpsemL8FXdkfspOwTMWhoaEhoZom1nnu5KENGL2sxXoKTFhtxsItb4wd9P06X1oZbvp2
ZkxFGUvt4JO5sdxMyxhdl4UYnphvxy9RO0XerU/v54E2LZ2oxsRluW4b3weDZYHqXTU9JDP+P2oe
mIbY6FAStGiUplTUr10DTng1Jl7/IOqiQqTjjfI1q0w5rhsdcwTT4XE+abwKXJmdWtmltdiDYjKl
O9Bm01LcltKPzwkOj1ELBC5oR8lYnsLSz+anIU04YuSN4OGfpJuhBA1znrKc35hDzmjrzyKm8Y+9
30WRXvbWqDZx11cf23RYPtLGRbvR2jr+3GM1hQ/fxd5jIRt947TyqHTIPRJBeDPZQuszaG/sHs42
o3UXRouBMVZvc9h93Gm1hmtWL3Ia8dAU7mNHfM6rjxfjeq57zjMzLTQUWYh6gTqmNmIMekAFYiYd
ov9Yqokg7WKsYLDz/BHy2c+3MnUeqiDkamUGIhE+qPnNHxLupL4J6R6EaOFy2rWhv82iquw5QNgl
IGGqQfItwkl9alkyn9oQM87K7eWIlI2QkeI00CGqwmJGxU2jJeSOAgeR7qKqi6q1DCW90TiuU0QS
tP3UqsvlfFEVjeFjKmu84ueKj9KCCw4JEcrPcU2bmOpFsfyyCG6VKZjoKwSVJoFnSkI0v2UegJ5M
8jm/cRY3RwGjqvE24gNkuyFDOebXWDt0mzsZcvKo8XadViOiKL9KJ4jiCZmqJcc7QlY6ikcCJBw5
oqwZNCJ8MT6K0q0nMK0J74m+FhzDmnkqi1leZdduKCy1d4gc2AZJbfsbxFkRAD63LQ4mz9F2JJVo
QUUmMUpuojQMZFbWZw/Y/CCb0xnZttwOzJ+ZNI6THawEhMTrdigq5olLm7wq7lbI0U4PCyuP/bzY
pFkvEU5FI1KTuA/ix7yOkvkwIal6S8Tsqm3kpsO1yuElb6I0B1MI2G66QytP9ojrq2bG4uujP87K
AAOEnCpOaImcDfJvMXSv6FppEcR2LwuOmDWLb2cZsSebgNl/QiIcaHSvVfelKiPM8h6zRPpf9lsf
ViCXZ6HsYjV4ei/9GaYqRVBhwxwzcm8tTnOaqRI4QiN0fE6bxV31EnAlsU85POk8eLEat30S/pR3
eO47xh5ja6ILtwDYbKSNFjgQUTVsK58DDKTMGPp+0ebJR8ur7ZexSqZbYkxoSbC7A7+rOpNcF2V4
DDSanfa1znA9ROgxp5UZrRCd+9DQ9mjSAYR0r73mxWZt2+Ywy1ADQPl9Kcd8vKlaWk+qaMU124J3
2dWtPR57KDtwH97ryOvPUNxiptiE3fTtPvNH/2oe9fE+j1o2GfjPZc3zV3YfgKfGt0FB7u2udaT3
OVMhbg5R5xpyX+ssbLse69dKibo9WIl0PTxFHgjiGXE2IBHH+BMM67g9Ndx8Lw3fBhJRLap8NUgO
4p6TMPUqojbZ0G5xryZRohKL+87eu6XgieSI2txFg+c9J7QCPKT+w3hRK92GK0s5xuX8khan7L3d
SQGtvVzbSbrcc2+KZzKw4J0uk2ADSfs5Y7ojBm4nm8CweuXXqXlc5izKsNskrABJO3B2LwM1oYQy
qjivaE2wpzhziuIOtMujy82X7TyIEzek0vlfYluCRWaj4D7i6YtwjdPYcczx+UiV7PVG2FELFp9O
7j3YnORJp13Mwj641l7VkbtLZIHzAuTKiNkm8eFd2sHA7gBUT3+Mxk6ZYxZxD0dvVkgUinZirO3N
PUIxcjD5XCPVJNqyJWrP8YgMFT07mVSsRNoWfKfGsCtvB7MERJlEoz3clDmC1hvRKLwJnSA/Gepx
5Kobhz7huLKdjmsHjbvrKOSifF6zwjcvAy2x3EK+BDm9xQmEsWxA+DXEyUT7xYGyWQ5y1KdtzLrF
jVMJEjPGZLhOIwd3Ve930iJwNyBBeRo9y6z9JlpGhCwYquqEunOV8iOMALPaXBvakzHCTL/d16WD
nG8qNEYqsr+O1NleceWVyKaXEkuyBgLp2IcUwkMKGjkDK64ynAxXMuWJYyOxnBunc/DhglRCeNFN
XupcG1rSYESRFnYrewHQ3Na2hxje6FRv0PVodRl7NRateeoo7PpJaKaXjZ6e27RqSARgX8w3GU10
JmKpPwB5ViEVZGyOKWe0O51VrAr6oI53fM/9TGuHG2tAKBMtZjjAee8+98uABNDVVYmJI7IEQMlW
seHgKehGMgvtoSZYSutuPRnWYFzd9ulIgla7KUYPTYUVu3Vzs0xT112YQabBFhS2PBKm7WGfDwXy
RhKu6gHz0nDk6Qmh5Ys3ClqeZJrgTwjzwCGNunW7VF4lBuxaH1jOclrMQ8aDASt2o5bElAcZpAC6
tuhkTEEKR5gIlhxnUPtQRyasN10UHGOlZLQUm4qaQj+LmPJ/FYYcQtiX7ajUL13tSSxgMbirgfi5
LFAXiPMs3hexTQ8iTKOjSKVL7U9EVU/0x/BrNNeZ6hrvunYUUcR2HbEHU9fp7O3r6el/1LD497oR
V/VbeWfatzdz8Vz/H2hJOEc6xo97Ek/PxUvy/MemxNcf+L0rISXNB5+kQQVDIaB/xCH69xGd4/xm
w9u1+f+2Auh27IV960pY/m8O52nO8cd/QHvziHn4NqLjVPIb/WhHMPUTAWdihn7/g76EcL+eoP91
6HW1T8OEMAM2ZSVsKd5zcUxN5W2pHgFTFgINjYuCwJ3AKTjaOF1CCShiJA+081sdfelaMd03Jiyw
do+JiEZrk4ze+JkSbTYnqV9GtJsL+4iJJf7Cf3PLXiVYnkBfxpf0zPDXWjiXqk9JEPrwd7IomE4X
erviyQmmLGe0bpl2x/zDQo2czDbZDJmMTgPrmHIQhktcXkRM3tqNQgDXQzgeH1RNzNMO0Mzs7/wo
LxqSAYqsQOLspIIBUGkmqTf0re32zKH1T2Utxo5Kk9g5q7kJi65kaU4syyq2dqMjn3lE1eu9F3sl
5ryFgl/IJnqqFtxfFU0mxj5D/IGVfAD4Z3d3U+ubtaqT6aHp8vpAJI3PG+tAIHdLzcNePaoas1zR
l59zL4cFOWPIHflyV4YdadNbXvPs2XzFnkviahgU+T5pxvbEnar0wrb7KytRJVejJ+euKNBnHcvf
LJ4UbN6xx2uflRv6Co+zSYZ1SE16Vhadd00RFpJlaL+UmsyqEFfDHiqlu51jeR94y3DG9Hg4xMou
v8QEfh3Chlorawd7jSmHIWbHlKlSAetw45kH6jFCdMzsss2EIzLvXJmatoc7VsrgrNUZdUNq6gb4
seWnMvs4sUHMJA+hCSL7ijRKksu6ZQkex9jPurMg6/gRIrpS0BjsSV4wBWQvFS2mS8fIki605Lx8
RawLrZA0Qk6inXHfZkWTX7pzdY3dM8R8oPs63JY6a9ds+pniJORmDiBy5YKJLRtHf4SxCm14Mh8y
ZsY4DG2OHj5Go8lSM87AdtnCmQfXSBowGwwj2TRS/IQq1WBt/Xbwg1tshrneaSvoL7qUWKkpdMab
RZWlt55JfJF3cUxIwap3++ERabavMB8asicWkBnpRRc1VXLggmfeuci9l9iO6VtbMuyzg1vb5HqM
sn3qcm4ZLFqut4vmaYxO8sh36n1I3ijqxZKzDiTfNq7N2+Ia9zSjffmJ4Q11WT2L69I9cr3mch9I
TdZXUIrirPAtH/siXXUcOJJ8o3xM5l0fWRwYOVyW3WvnS6SuMos7WMZTiFrFI5rFYrwDBD6fW+q6
KdPBqR/OtXOt45rgyEQ4GBcdvZwr2F0MIy+bnhQtlZo32XH0GGzOz07VyHtQ7l710PlLU53VXYYu
0xJ2drBmbH0vUZNyVu1zVY8bb1a4nybiRZqz3NOMDIkqwBlDo+fYrsizLCCk2bu0qsqChT6SYkf+
cT+Wa1UOMZYDVz3BnohR4OJ2SyrnNBu6+pwFSlDwLR3XNPYbhnh11CSIBGjl3zMIPND9IV5oZFd+
GUgk1hSNQ5tAsprl9Jm1gDlSu1AoMEBEWYk3WPl6FxVTUsBrd8ZjcKgcMBkESZNyT3TLJh7LuH0Z
chKMCH0srWY7DIymN4G1ZC7QB5vIMnaMMNhbzcBAvW3JoxiYD66iQLvnphTihod32rrEOF942utP
OOvhhovy5XFW7YzjT4+A8gesU3T7PquUnlwvOdd3jbJPY+vIgR2AIBA1eGVVLYYVWXcnTiaW3dzn
byUN4jPaBxbObss789NjUkERq4NqEuvV7xOXhTPiLNq5urFPhaL5tGvFoki9aTomIEH/Rr0fbESW
zE+NKe8hHVGEQ6o65A0+w6YD+i4oyOaF+M4gI0qQrOfPI4lsF4Oh6FpGhMPcGup+tFsCzOZkOeiE
tMWxGOiUDnDcmXGrAf6C9paNG/bdPi/ttyCp4lvW2/A88IngpSchMFLMJFS0vu2eeLrQp25B08PU
enligl/tLNtbnmjNE+aXhmF6nuZlfqpcnd341IkH2g1XiFe+TE2BWtHzQ/+g/bA6L0yzHMapJzqK
Bg2xV37/0BDsfcJK658m2RAd/KEOP1KM0atlGSTeMFbjqZhxfCdsMe0Wzvws1yX5JNngBo/kXVNb
Osl4fTx93syqOaF1XOw80UjSN5NynxHdc15bjEvrGIo+JwG+RByEHe/E0+fTYM6SBDMA4oMPZXgc
AMsmICdULe4XP55uXbdUp2ltDydtGp7HM2rfcOC7qKp9VTvPtcBjrrtrq+jx1bNfElpg3zltuaXT
d1NMzVkEcMHzOtzcwYyCLpHLLq3Rc8XS7FM44zt3pm1Z5hPHKQaMtOgQmXHZCCqeb52ZNX4m9bdV
TU8jwTtV5FGSTOypT4EaeanR1JxnVXASJ150MYW+vWPXZ7WI8/CAwMCsI2VFL0r0/WFZgIe7M0GG
8UBSpMgFyYeFuy4CusW5O79GZC/fgDw4bZP4Qwvie0X06pVbR8TkVMQZJYOTs6NrwoKieDkJZf+l
GirI5cgYOvT0Rj512AajND50pF1lx4DDdPJB3Mf3UTNuht6+SlqBHQ1lntE+/uUkukhzlO5kC9zG
xFSA9DjEtKy3dot9QPbVJ3iZ+xgLoNtZuITcJj2gAjlL8RadTlntQPAkkf6EzubHNKk5BVZzsXPJ
n9XY14+G6KCSBCHPmp23bR+17DifTgNBymYe59Uyu4Qh6ThjXVL2bZyFwYcsII9kGZL5Ibea6JMP
Ht9aS9XNyw5HF62bckgVo6bJO8ZF1Qm2/iUZLJyCeSzzddsdAw3lclXT8ELKWUwbqVsJKxgoi+kX
HsMybeNXZ4zy08YIIlsvREaaTtP3JCINkqjbuJjxFQZCsFhn9lm8hMU9rZCZEwvghLldin61NF6R
6BOeoHon5kKe+rMhUDfti6sO0GtHlVH3BzKmlse2dIjQbucAEVLSeTtVBdYNDAFGZ50YcWspOhX6
xLf96Rk40tEfNDoWheSSiqORZi7JJV7I3SFWwBkIFIo0kc7CkGe8TYYuurYdY66WztF75DcSp9Sx
k9vALIpW40zDmS75kJ6OwTGfUOUebgcpFjy8s7qs42baDJnMtsuRsc35iwZfz0V3CnyYnM9IkA5z
dTy021d1hLzIiZVc0ZRDAQN76hNCuvxmnLObtnasqyyiUzlL7t2Fav9kcGoktYPbXsxuf5tY02ND
7/HGpwRfE5J4RQk4nSsy/ZgoRZlLHKMpd2RD30Vdyg1tRL32ManbGku9DIJzfJLxyYSmHrcITM1y
JL+SqoXoR8LLxg4pTMQDva5QsNuJ5NsPlzes1c+5J+JD7A0RtI1kP7fWaaeJZXD9tNm4XRZsR3uB
hlM1RwPx0fYxTmP5gcs6PBa0nM6tKHid1DEHu6mzfdW597XVtZccgSBI9CQSW7oEN8+Nim57RiBT
d+1WVayu5BObHN+NSootT2187rvsJ2uiPtJ9Pg3ymmy15W50l4xUB4n6xvGJkpzJv9ZTBA2VvcRN
5vkDSr7yXoQ1Vn1NYLZidLAZ6iTATT2722Cw2FwD83ns5U3CKfmhoAuJAs1+kkaQfTLaxU0Ygr4Q
xRS9BqkTnFf+Yj+4BMTFtN42k26qh2QhbSYqI/8W+MWdnZTFg0n6z4CKAMEQXUZIxvxodwPaR0gU
DInUS5V11cG16v4WQVO7LdsweqkNWkOUV/1Vi7v4Y5C1nc9pnrEaOgj3jlbkkS9UmbvehkNkTVOC
ZXQI+i/ubM071yqGk0zYsFWNx57mdEcCROM9zU7SX+XNWK5A5I2U8UljbaXKP9CN41yVV9OdTVZh
npD4ZyOnes3hCqwd38HGBAvxqQOotK1mX2yzqU+vhtoms9JRBQFus/0IQt3Z2TpvSbsp7wc5iZNJ
MjC0/OqkGsnMGwhcJaFct6e9Cvp17TlgPMmiQuu8LAdirKuTpQNS0gwJETx273isSMH/Y+88luPG
ui77Kh09xx/wZooEkN7Sc4IgRRHeezx9L1T/3S1RFWJ8846qKEVVUcpMJHDvPefsvTa+2NGX+nXZ
dtnV6uDN1OQrymlNXpqOVeWS6MQFT/isaJIKycOchD1aTF1b86DeQiIxd5OIaGgq/Ws40b4twlZy
RtwHdNMIghk5yDtg5V1A6tWWoYkbd3H5HNUi3vi6uFfErNqPSnAMMn2ACULcoEmtuVFaMzkXpGbD
Z2IuICiB9aY1qEVJDnkx1RHOrRToe7yk8p3UKOFBZetYJcxcHT0Karfwpwe/IDWVvvIGIJ9yizki
kbZO7z+WcMLqeV3aY1qTWAfGBHJRDjul7+OQoIlOahgt55PqSei3NxMbzUfMoAMLkRRdmKOEN8p0
qkvfsJqTnlQ/4mQkezFWSvJ4zTDYV4VgHXKIQbuoogVICUNU9axSc0xCyQpCNkjUT/1e0Ibo0EnV
rVdEedUOBE2ZgUYbQMi0E+7y4IiSDtsIRRb7oxSufJWoo0kBvFNBRVqZA175SG4bL05K7ZYv5x8s
hIWtyuUP0fB5QisgD4mFUsoXJYxsPJ7bYWBPlctK9JS6eYxHQtT0MKAObQeCEWfiaadUjdiIIuRh
2qj+rIL8ORZD+WEOa3J3KxWdlTSN73xf2k5o/ymUo+eGov+Z23nrFyTuGXMaejHqTEKve7KorRmL
hFrGyCNpFBCobk3BuKilYielaQjvQGReqIVj6oIeUnZqwhQwUgIiQPR4iXAz177mH1FQEx8aB6sY
ffKpC82HArQIqZrWtrTMo7I4qMYKa/OQJFyp3LpaPpBhqet9oCDRG32SjF0/bdf6lKh7qQ83XY4m
Nq7mLeSIV8Jy8LVV5Oqee9F6FFJQVbMUGueJY+zetxiogScy0yH9Ecp5sAm1lnjohjmMTLPg1Tfm
AX+4UDjo79bCZO3Lri7vBD2O3vtld27JT+2EMrlrSLNJdaM8MF5IvEA1MoKYknsaR81j01nDGRe7
4Exdr3xQH7yZpXAqpPxH3hDzhVivPqQTmZa2Eg/ihiBnZhviAkkSksZR5JnwmrJ0kVAJT6FYR+tF
b/MWS7r2PA6quBbk6pD2BNezyKCVlGcl4GyvLHl+vbShCH9VCmRWndo+6+r4wS0C7KBTCIpEEb4e
/QHgAnhsQ1UCt1CK2NPaVP1UfXW412nqkIlOLm5n9aBMpoDhaIdiI4iSEWue8qPP0moEZdRERKWJ
GvrWPnsY+6Rl3Q4hDDVlu6Vk0xH/moLD7LUGjEKysCoF5i6li+IK1lSsLA2rt56RVSwWouBoKoEY
s4rauLSk6qHqaY0I48wEIh9gO6gqHsREpgIWP+fRCNFGijTXRZ4Hp4yF5q6c5o/Yl2vbJJ4JP6JY
H3MhY680q8XOKeduLUBuQArUrAuxIlx76kH0zZa4Dqr5hDbwMEzGE8cjDuVq1pzKosQTlNbqARFp
gbqP6HbbaH3jldFeztEw/Bwn9vJFpuQ0vY7bl7g71/At41Dw4ZioMvIJNWRvRFp29RzaZTYzle0Q
kWsMYNYYWsa3tJXGU1MVKcGQUuZU2fzczdXsKVNnHKI5znhpWf0pBL6wEjNBvaYdJsdYRDyAiCM7
0vjW4ZoRSoq9Qr6LcrHwGpnku15c6jplHsZVZ1ITVqVQr9G/oqpnTukY1BmuapLKjoqC+HQYgYZs
ZpvJn6ttleXCVmrB2taR/EkHyqSEiO8amSl8OmhELFaybxthPl77pJYcupufch9byzhG32QyzDFZ
Il+jqqvAzaz6ossxPrMJu+egRwR0IyDYDZyfCOllSoymPpahB9Lu2A40GlFQMqsRh5bQjh6JNam+
3VXQE1LvM7Kr/RIFcJ0RlpMi3KbfP1g+5lHsq30DQMbQ0gc2aDB6wgSp2Wd+pfoEe1o6QCGANq/s
eAJJtoO4N42g2CKDVrws1s5Tnm3L0IyB348lsdzhRPcUJQ9yB4PavjVjZ4IQ5TIFj3AZLBlReELW
CspKJ5FLkh/9qnEzrXkogvERMzOOZr6T1yCt39NCP8uQY5wMs99j21rNcm81W1mKujVN8PM41yKY
CPWnyC6LyBq01lDriVcuMMAuJdas1vGby34bHXxFZ2PNY+OSwMLqiqBfNwHEPtQrEx7ZiQ6iGr6N
CIeUHTV76+/lCayh3ZNiVKD1zpL+IONZvqvCHBl80iXdjA6YTjycP1/MHaOXA8VuEOVM50aZ4wPO
V66s7itAdpK4anz6ZlYfPlYGOoPE99H8TxYzp+exSdDDtuIINKTUM/N5mBsY9iVN3KdUGsr7qOd+
A/dRCuOW0THPTh2UTB5jCzQ6oyxJHBsggk3PZpkKAXUltOLeM7KSJa8RU6qUYYrvSrEJpJ9CS7vu
ipVxEHbonGWBTU9RsgUqhaTs2vYiBXdcKd3sSOg4yiPCMlneVVJlUTZazIf35aQpvatJNYZzFk1p
3gmxLvfOEExpvVMHniVs7Xo2HjLyohR7Fnz53MbG9NnrOuzBoSdt2xkJ5A3tiNYy9BfNIrM7mjZ6
HtxjhYy9ftI5pmVHvzMeUong5CalARcMaX3LA21XqdI7vvrJTlKpdfssYTo4Gh99K82P3AjDA/3b
eK2jBYPjyZjiCSsPKpOYVkcGm9FrxllWXRnvil2SAA1ij2FqviqiOV+O5eYCf0Vq9jj6Vd1eZQJF
uR/q0dhYGY3klej3+S2igRRDScnT7C6vh3KPngbuR0PbsqmDjLA4E89uNpTdcShnxhKhRMinVMEA
TPpVKs+Cy9YJNaTvn1I0ulll+G9E/Ki3LhK0WylNS4j5hA2HI6Je6flLi7adM7iGl7mkLGCRDFmU
gJHis88vWRuW28RCLUOavNI/zo1vbJXS1LwqjupneQ6nT8UnDZxBfjzZSgmrUSv85zQG2BK0xBcr
fSARLRhq24Ep36dVd8K0ClkxTGYGRSMdzbHG1quNg/QxyrrMEjKX2vSW6dMSIR/1qexyFK+0jdKR
0LXmprfixyhqLIimmCCabRRmUq1AjqpqBZtrrEUuInO/AmlZQVosZAY/lMh6QRM3V2Xert1bMRIY
FgQ7H/sGwFhhwKUrSHbD36HCXKOnlkTsqpM7JSDHJqetpnlGxhlmecOxKDCG4WBWwxujID+zZb4b
b5myryICud25Q4IQFhda07tgEqHWhBiujKmoN+SddHYmxuY2Z6REyY7SYgZXtWNGEal2GJmcOrV8
WOs57jMloI2tsdrZ8gA0oQvMo9WL8Yl5hz1QrrwEdX1ODU1dVQCu1vKgBl6SNvpGLEYS9rSOPAia
ksiETJE5QsxKstIRQWz9sjTR9TeZvMeiUb7OWWg8o0A3Dou5AkuXMryGlRnuRlqkuK6wFz1ozCUO
bTYXxGZa5sasxmDHrD3rvKFs65LvJ2KejDaB9LkwSASYBaAJkhpTOAmBooxsLxdhHPjJzTCt1znw
pTsGA4cM8sIwhWXnaWM4fIKtGddSzbFc9Amo5Qieu72s+6sU35AB3wjyK/tnecbvAj0OvwqwKjpV
ntG3Cv14dYro4dPyeZobSyMPXqCNO3K8fdGr5iewRrQMdasfSgU8J3cTiHtMpzQM5eLYjnP73pfm
uUWB4cR45jxO6NY2FmHkoBpGoBFkMimKygkAnbCu24lIvuhUJc2mLnVrL+mLS0YV4+psmX1wVJkO
APGymOgnVi0huUSEWPQNY5+W8b/AFn0vGNAVBJNNkWL6WhnclSJNwJuixke9irx+1nYR47xaUrjn
pTB/qcgjoflsvGklfWpVZcoUWnFwk5jab+gChNeUWFjX6lV5rY8y3duQN21ZhTvJVvJezvG2Ibww
L8n8niw6lIqOioxugN8G16wUxx+st9lTXxsDT2Ple0TAnxE4aU6AH4VYZToE5BEmdJEUURo2XVlr
d4puqZIt+lkMqExSNko8Ds40J/I9Xdmfgx48ZJrI+Ivn7qBhscHBOMzoN2bcwZl10n0juAQl36Ed
LWeFVOvqbR9m5rYamTXVDZt2WrWQxvpsQomoCKdO0mpHksh0HIVqcEOV9ZkH2hTuUrOo7vo+uUUZ
h1i/UHvPZLZphxKJo0KJyiFItRoBSlbAcjOe8lgRbXEykVwMQ3ZENkIR6IOJlNUG7ScaGqkLTsZy
UWupJnQmrGNHzJQJIWG9LjPhudZlZYMUjeNbXDyiRCGU3kR4HEvD2xBLCPsETu7OFMamDeCFOaeS
Z8egLUkADvQfuaExpEGMf5+b7AVK0h91DTTaLGUzGeq+xwekHa3H/7TKTrmY0DvOJ1cfB+HVwFNo
lyxau7EHmSF1c0aGDQCA+x7JcbNPhr6viR/nmBTYWuPr+4xuv/9a172vuW06jt0epcZk972ksu8q
zcofhmAE8KbsxQHdhW2VnHYrddB3up/J0QODjxDDpkUhvEkm5JoOFWFYvSOa1ve1r/s6nVa5+e9U
l/+v1PifGJf/ptQ4vtVN+Jam/2PbpG/5R/OrZuOf3/rfThJD+i/LlDVDVcGlWkyV/49mQ9LF/7Lw
CFCIAmg1UEv8X80G9hOsA6qEodpUMS4tDo//lmxgTKHawEmCV1vDLvGfKTZ+t0iZoipJsoR728Tg
YbIFL1iGXxxeg5RhxBKj7FaPYo3lULJn0byDlrxAWStz/csF+hePx+JL+X/ikP/9agr2C51TuKWj
oPz91XTgJmMqlNnNiJrEy5hBB+eBY3KhtMdCCZGpqnSJ/+PXVEUZJwaXGIKhuLynXz4hp/ZQ7rIx
ufWTcR4jq8A7Oq7LJnLFnujpSE72DBy+8fP9y2VVRQxACvUJBpCvl7XXaaoWUpreUBTPm74FHTpa
T61g7tMIPtDfPyHz5K/XFQOJjk4IiQXXVVa4xX79jLqhsESlon6zzhrLKsM8IrAY7Yz2csxq4o8I
S2qeP3fBnRSf4+5ktmcl32iodPwV8e5ySyfozaJXhO4+/DCDD7N4GKsnQhbFftv2n4q6NSmnWqcN
vTS+V5uzHu5TE3Ihc5CVEa7qbG02L/My0gvoPtYr+Z69ogkd9RBfi5AI7o8JvGJ/F+ackM+z8QIk
eS7hE9L7uil0KuSrqN7wiTKZQe7KfGso8QMI6yR0OmMDglreCP+gfYyVcjPBiK+NnYLHHMxPYZyt
x/kNDGe2nCvSXfSiPiXvEMUT4TJrP1IhO+KPAskEGfcyNCgSs5+m+DKZd5r5VsVMlnqaf+VVrt4r
aKMNZqBS/tn7r63moxK0g85rcDsWKPsjGlMwbuernztN6Im01LQOKmytrYTp2YgROKFUiPb1uNN1
WgLQGC2JkoEWjd1c8mhFdwDkbAGyKbA87oUAXmmyB1VuDC+dsILgF6CCKrZG/s09Kf3bXYJtDc+a
ZKiSLH+B21RxwJF4sPTbEGWIHHRftRnu+c4kEoNRg/fwGA8phxz+oY2U6b5o1e98rn88FzwMeOMI
kKVrBEf5y8M4GS0O3klXb6351i568XZo5pVeYm+Q4f9/4/b6t1ej8ceyZmHIl77aVzVBbrtirvVb
2lkPfliizkHes2KMeRjrsP3m1f5Y3EyWZZR5vCLPvbngM359CP3B6IWOGf79CFdusZA66IMfjNLf
tkO2h4z/MGGR/8Zl9iW3lyWVVzUl/kRVYYPBP/z7q05+kItqQnu1nrSX1tjg4DIfcNQA2zWTypXi
RU8a6qPbQHM0DJN7eQGWZf1VH2DWNh2DtKxNCpLDMTmM8e3va5OBuPH3Jd9SRVVXUSBKOImtrxFT
kcxUKZED6y4vj6hP+LYNBaD2RkPMQcJGxMF8MyUbyRu34uCWuBqwNdLf/ZlwE1pMc+xes9U7RAPC
KvayY73HSLTVdsYa33FXg81cWUfqtzpc8YP4uPh9tMng7korHT9Oags73RMRf9uVaAsfwqHZFRtq
EP3EMfIu3Mn7+jXdkaGx9t3KlY0VB7fFeBQ7/k37Jqzpn4X4tw3wn6uBI1mUEEkqXzdAynlTYy5s
3ZkPiAmUHwFDZtkueASIwFRX/qexLx7S1pYv6Z4LgarQJ8CQ6CyiEsDKPlZI7OGL3oHv38c/i3c+
h0F4xnd31RcVJ3fVl/e5OJh/2TTBmgzDjM7/Lt6WB3VC074Kt7VX7IuNsEERXX0illGek9Ps+df+
WTrnh2nXuUAb/FMir8Gn+Mdwa20CfyXflC1N4gk6X7GxOhdbENzqFOId1OTkgJDfHB9a0Csku1U2
fj+tWbGD9aaduCFt5Y2x97fDRbqOtwkplUGrmB90RkYooVN16xSe33xWyTDTvAaDZXGZ/DexeGnb
W16h+bPV5/Tk2+QWbMp1fC2PxVlOVsVdfYzXgvf3u33x/v5xt2Plp8IClcOM4MtxKpFkK/PD3ryL
HsWddJa28zk+NKfshOV0IzypjzDar92iu7OR5tB31Fp7bla95RF5AY12eM1GF/aDWdDZ3dbDpabg
gWFOt7lZ8fvSGuW+CzR71taEguQkMTOU6ZwpXsPpAKra5ZQELuO05hDvtcTJX9l3DNMVwl1V8tB5
6Wt1J+y6rfkUv+pP0rE/ZZ5wYeNBdRRfsS8RuTCweDAitjX1zuqBwjo8DxU8GRWyo0dqDzWi1bsp
YfTIUAGGfGOPX1TM/3IVObXQJcGe8s/d+cvdN8WccTJVNu/8o3+MHrudsg0f/FXppAfyQsURIZCN
NCwEvZ2vqL+zo05YFliyPUNgx7oW29GVPdUTc1t+muC/HotvDpWSsjwBvz7JmoLzksWeozsp79o/
tKJf3iNN9LGa/QrSibmOsjUs09iyzdpj7mWTl876v09g3jeWmwXbINiV0TY1rnp/jfOtaO2gXDXl
i2o9mO0OYwcaJoRyDJknfxOTY/KjND2ce22xaz+nc+jjR7GV60L2JMwB2cpHwtjxLbiUn7JOl/sh
mJ7NmqhUl/+v1CvqRkQD00D6kIv9BxdJIXk12Dz5bi4cnG/TsCviE02gOnX8iLQKLwo2mGQ424Qr
icfOUs5psevFByOTVnBj5+RYVmvqy2U1bs4RM4s5P7VAP1DaOnL+oCsny3J4MPvuJ2++ateG6MY3
Olrde4OiSb9LwMzLHk6XHlnB9L7Iv/R8k89QRmBx0C5nDsc5hIjDlKaFyptRC2ZWNSdBbFbIgFkj
mXhwi+aYVsQY6tNSOzt6QycRL01tHLLxZoSXHlWtSY/GfIyMezlfEnq4WsM3x6mvhwtNpYxhDWe2
rJmUUF8edUruRp/nULzlKijVYYy3vj4BJPVljLqV8c3O8cerwQWxFnE91SDL89fDhZjFql5ESX0L
TPMDuJWKypZUCbHC9xqW8jcAXenrE6hplKoYTOWlPEQnvvz/X+7uNhL1RlNEgip0RvaM8WcnymF8
6Opyzt+F6MBXkbHN+145BFUFcDrAmRKQRFIau7pQvovo/Jc3pFBLUahytFIBkXzBBApDrEY4OcWb
ZPpP9RBqHgdHrCv6IVDg84cB8SMKm6qA1iMRTlFlXPHxLOxu8brIgf/DQpYTHscaXLCcukA6WMup
55frw9o0Bpkozze/HtbqjEZRHVqa95VnzZLgzBlRKFxi7ZvT3ld8gaYh0gIkAIlB11WoFL+/LLze
1jCLTmRyUDaumDQiwVIBdqSSO+/vW9nX06ym6RxSOKUY4B9E0/hyewtBSme/IAemrcjiLXy3HQ1G
AjPZzWbyqijYssiC/2b/5Kj8dVlFZm7p/MXn5GX/2Rp+ubBjLZdKzUz8lhB5Azs63obqh0WkWlKc
cMqr8aazTkbwlmc9YwwULzOLgngyxSMJcHZZvGgVEP+bXz7m4oWguXwEtE7M1nvVcpeMd2F6GNr3
SN+DzuW0nOT7ZN6YE2FPx2neAMiUVDeGdiUpKJ2Brz9nhtMueIUtwIgEmbjaUOGZJIu70bypoRiU
VyPiqb/k3VFjwCu+iODjcTmeKphGE9kpnwU1x8yUv8Hw4UOsYutVn/Xg1gFwKpgTUglt4Ecn5lkA
z6X8SItHhhwFs+/AoZfHHtcb11TcWtq+ppWYf1oIuurmoFtnE+l9mTHDIkAINlm6Y+Vn3oQ2wowf
5PkkhzcqbEN3fD5TxFUUdkzM/W6t9W9SccrRrFX3KeWt3u5iaR0OaNumbcy1EthoiQ0TDlHbEaFt
urXpO4p2nAqv+xEWwsrM3ySJa6q9NiEIVqCQ+jol7BX9ZXPNJ4qdDdRQEKSl6coqwsetbtz33X3I
j0YJ1HnlrplWo/nYWR7eRFq19Cgin8J5Waub0lXi/aB9E3/5x67NsUyGLgKnUMS7pH2plqooHwJD
IyMvZNJEwY7am6kLqvFCKbEzCvUqklDp//1R+uM0DUKGDD1DBfCEIp/Twu+PbThjtR5zUbnN+gc0
g6yGozxjDgpQ7e6T6rMRgGbYKiTqLrgq7S6A5J+vJSRB1SP+PhaUZnwRTC81jtl4lLNTxOQ10a7m
Eh1xnaRXn0gjJi70Ezg01jtSyANaO/puii+NCnlr0RtNu6rwesvpd7JxyO1MeeBUx2zbX+koiXpg
UyG+EUcLvF5BzO+IuLbN3dzndinucpGp08+A8MOlOe0WH76+Frl24s5C5nA8zYpdD+cwfsagS5pR
jSeQsUh3mNXrQgU26kdD2QXo6xiNofwfEWDt/36R5X8AMb+dyLjKJkwphWLYpOP3pWYxm6oMcF3I
N/SnSbRUVP0h3WoXWCGr4RNBYXGcwZA8q7C8u5U/kdBkx+SN9/5VnHdIUG0voyQdjWMZHlL1ffmX
BaUaZY8+IL7eAdc+l46s2EzvLE7sd9OpmHexccRFdi7otSW4SnJOzeoWiZetTD+R2buJ8twxQMS5
0pnAybaZVHoYnaz01Yrepvho0fOxYIKsp+guXLByG+G9vEjN0RCQseyDHijlI5q/vutXZlDZ8vQW
qFcFt6zWHFWUWPoZWhi+V1vEsJoNLAj1eZrezO5gAcVtjZsQddTRh56A0JXf3oj8iXokIN0uN2Ww
ik6ApXt2an0dKpjY7kmTc/3uXYoGB+aFrdX3okUAZreaqAe7ZCOyDdRHmeJ6MaKQL4nAKhmx6TvT
o3To5GOlMPUkw/KkRrf6bYD2dlmgB3Nnm8Ix1fGmVGfNP/nx4ET9Wqs/FNa28Ch35Aa2WM4G7ZDX
l0Z7lIi2x4eLoO9M7sWbloQrrXsvRu3QtdE2RDpujpVdju9w9jPjJ6gMWJRwc4nykIp1jlkF4bDR
/pDQ7IGMiRVPMYqlFGKMNEEx0heeYzLhWr/Pyp2/COsRZdHX67pLoABb1N/L9ENT7qHf944wrrVk
3UWcmTfM2pDvqdDvR68w7Qe+zHX++igT++nhEMh8D3h+fBMeOvgxH0HsgftJK08ZXAt5V+LW4zEJ
1+wH/bU9jUyiSEbhKXfYaNJ1uJ1iUDdosTAIZm6V7KbUKR/aZE9b1UuZr7qjysZj42QUnQMBgMNK
C1Y5T31zJKYxNDx9YzmNy/oA25fIm9dgb3nFKXkTLgBNMsnub2j1tkwJ6Q6fO3qp+hbadXgLX1Hp
j4Itbqo7tME91hL2slW0LffxE9omfzVda9UB3fBNzbf4U3+vp8Bs8dDSmxSxjipfkVYFZ/ksAbJ+
i+vYRFNbApWs+hUFIqIIRY2cTrLcWCSWZTToawV4EAHK7VOdxk5U6adQlR4awTg0OML+vrL8cRam
fwguSlGhYFlwfb4cPa2qziLB78ZbHKZkLuIVcxLii/7TEyUfHYwu/nroV7pkftkjFOx9FYm74g0N
B91nrXvE1XdRxZ4if35r0SsPiMj+/skkczkw/rZm0qukackYeLnyzBB+35mw8QpQVQliIz0xIlqA
qANxQyMqAg4aeKh36H8TwqpLm1w+kesacp/OjylrLF34cmv+lCLnneUHjB0tiy7dG9ItgGk7Ci8G
ps6xP0Uaa8Z+Cn8SwjMPP6Xs2SD9J33vu0sVX4r4Me8/Z5y2hPzE2O0R19qVYDNpSGKn01acOSW6
8EAuPe6BOPRy/GQTkEa3WNifu6je5obDVFuGGwTjOsJHzMprM3kIU9IvbNlDXrmR9zQ0NhxEro1L
MbmiX+jQulpLHqhIl6wLNziZV/+1+PQfks/yuXA1p9gzR+HnmBp5lau7/UvylL1LL9Ve2sqv01Xg
V+0y+EQ7EbPFGMUm5Iq/kc7OEomst17YTPlWMQ7jcM3XprIpM7ANP6bsOMp7sfeE/ijGyBq2Avhu
ielXVG567S6uDmLxnDl5deABn2UvqnYQhi2aOAEa+02O+QYu62izYZPLRLYl/+xv4n31Amwre1lM
qAX4EpthHjoMrJfkfRkv39EVKXT/vHmwWYiKvHRA/qxGptakgky7+RaSoVhtRn0TxwcVafno+ZbL
oZL/rpLYFm0ZwcEKWHFjq68WsjbV7cv73HjvihO9eJOwCQ7Wk61K6z7CsOaGs6eBXaB8I/y3XDW3
9EV4LrNVcWpWHK7pEKS2ftf67iA5cebKZ/9uetZTaMUe8nztqj73j9JneMtJWaRvEhzKDW9oVx1D
L+EPsF5Tgodruzj4584zXN7jNn8s37THfo3wiKxuuGZ3LPefCBLIl6KrLOlOJMHGJyHULjfh2djA
KxHf8sYxNvq2rO1autfPulfuwte8wM1spy46xk86gWycZP++aEdU29pROWIaWQkuGte17jRecABj
6gQr0atdKhjhDR5TwwNFwtQrvRbxzj/49yIYEK7dh/ghb0l/osdDFC1a7mOxG05oHDb6R8Nq7Rae
/C4/xfuFYnHFM6neVyjTnnmmSHuKZydBOTntNHqokkummMjMqv8ojevUE9p+F5YzJnFyLbyYqFBt
hfZp2RRy27iJL/lTctRfusHu+EqO2UOFSbGi+ezyd+07urDRCw+fvtQCOlmFyHgKhOruMGysZt8L
e7M/FoNIt+65ITiLHibr+3u/MdZoV1CQJJE7hOsI2PMVxJH0MHxoP/sj+QiRadf8SaaNpW/GYyHz
2GxqfZUGoHeIhVg32lpuT0l6FE3PUB1+mPSZHNnWzxAfX2XrhJqQljU5Yuf52o7spzomr8jTJM9X
thI5c8UuHK5k9tbBRu8+1Yjz1J3CiLjHN79u1CPBg0pzHihNiD1tHf5jZ8CqWZND0Q4sdfbM7YIb
JXUYIqLYtRjfMYn8por4swWi62AjZbpNMoo40fpyvkUClwEmz+Zb1hmdbQw84X4EvyPpmXeEibFr
k5tUH3S5u+SFa2qZTKgwgYeZqNHiVZJvduw/NmzeDtsGEB1ZZr72dZRXK/VIXkAo3aRnK7fQc2v4
xLFLLjXdN/sUo74/lhpdkzkZAFFjlPdHN0JMfaVPpHK+jU62qXbdaTwMj7JLlo47XHg0IOfN0ioL
d914j4Ssll2JFvGDfFHvkc2bF7rkMeibZBXTMReoR6iE8Rkihl/BfQXLYv5YLM72SnvLspWCtRrO
FoIntHqm13BvX2TDzQCYN6uhd8nhZYMiBHckjoiyrLXFS/y5POjn6aXrkVndB+pp6l2F5fkyXcq9
/FJvgm12aN15F6yjtXVL1oJLPPhFdZI1vdUnfu7M8v6IBeJQnmRvYF1SThj+KjLBuSV9h6hXGAR+
vVtM28lxbi8joUIq78NRL6QW0fFVq2U59KEt9K5gXFF8IW1TDb6b1XARHpa18SheePvgJziGP4gX
5mvis/IpsEame/rERmD7L/PsMIehIGKN0S/KjVxep1ghE/TmA+dbD1iHIzuyN38SaIXtSHjI3y08
Zs2K95s8DDx3pl395EIvS80GP/ZzeMMCE90X95RCwq68phUPaA8aKrCtD+uCBV2VEHqBy7Ob955F
i1FSQoFhY7V182N1jp5pm+zMU7ezNkSE/gzYn4cdXpF77ce0k4/Ju4U5khXrQlOYXwWCYh4UVIdA
hztKaLuV9hoaZRyuOgaRa+PvIYINJMGhNN2l/WYacUVfu/YSqUfiuKLaAxYlKNA9vMhk0WF5cFJh
bTVrkPRCtyFdLAo9gvboYsCU1F9pWOvoN2MHnZkWc7fYyRP6tkVZINi6O7UXFMKyvJk6T8birB6T
ZhXqq4bPnR+E7pi2Z6H1V4l2tKLHMthhLDG+6ev+yzPLpAIRkiLLhi6KXxQAZqcYOJBaIOhzVp7B
UuX7Plu8tv2oulWrTf/xGmHJpgRYht7Hgqz5cqiNC32KEaAnN5+G8qpFSAsev9pBUv+YTEH/piMv
LSfx30+zvByDGUhiksg68aVnacXIofFNJTjiYCDNU/auyXl3UQxoHlP7A6ErnDWqpLBFiInwwQjJ
P0/znC0VE+aqzWR6Tw2j+kkgCJkw8xLfoGcFzY+/n7u/fg1cebpBS3ddBCUhy1+664gnxbiNs4jA
SKtgtNNxm+p6i9GHhMhB7rZ/f7kv8XymuLyeqSjMJBcZBIao30/5SWkB/WjS6GZG87BPK7TmMRGY
SRM2gAXnHxVGP3eKlchF+smgJTQNj9YwOnk1rfd9Tc3I56nxWKv+BuMVQG+tNA5llHyzx1l/XBlp
0U+gomBX4dpoX65MkwnQI2tlvpNf0ewKiHMhaN4LZ3Wt3flrc5e5xZV5aXgX7IqfyhNLPUPR6BVN
soD0XCUMndTii1p42eKOYjVBJHrKaLhE3v9i7zyWW0fTbPsqHT1HBbwZ3AkBELRylD0TxHGC95Z4
+l5QVmdKPKIYdccd0VFRUdkpEMCP33zf3msL0RICAFsSDbwwpR+JGFDl0KlXar+y7rJ4G0jbnCi6
ikgrOOZ2jBAd9by2JBEDlycYUzLTcP4su5pNxHIO0CGBmFC/bJ/LFG9vBf+OjHQldqMKuuC8azlu
+a8KGLsfqHxvMVtVmFlRHjQgAuxeoURikxQNK8VkPXpqmf3QWBkgOO0wdpDPl8RXDhce8Zvo5f1H
gqwQAjJjjz6CQbX9ZA5IdIlYB4iuh6msdwSyJI5ijJqdhrO/DCQhQB79e5+zfpYJu6tMvFYln2DM
pFjTFLn5emiefrG6pCka6zqMZEU3QSZ/HJkchUOdTzY/yHIk0cVJr1V16D0/+inJHbvWh2NfrOIB
s+bX153/7seHwHVVQFoMY0uE8/3xurlSEkTfRPmhJ3KCNAfYrCNWyUj3yaeM8JIYeuN+fck/hzat
KwlxnkglQX8TiL5vGQmqRCq5UmUHkup7tza28Al9Dnns5uEFLf/ji80fksoXBDSap/zx/sZg1KIS
hsdBjqvnKMzZYCvmb4yPD0dAyReG1OnmjD9PEQFpA9vBeVk5EXUplSJS3A6Ggz8llNzyhr22TMvm
61t6WyxO3hmwJQNNLDwG1GMnAxd649hIld4fzD1FN0qvi/E+BDGoAwzk82fTZ2NvrKKVmd5opBCI
LgY4DUFr/tBF6yLfxuGdYF2X47bU3Nj3cCLaWrpMiUzOnJLgoNEZqiulvid4gjxeqfFGwbHUVZMQ
CL7U/G0ruQYHRWsbqO5RdetpZfmupdGidqRXjpN0rUe2Sq0NIzm6z+6lR2O0RXD+kV1esffin6eP
CbSo2bzhYhDCiST3dgc2gZZhekWQehutxuwqNpYYwTjETwEadZgm67paVoobGF68bbOV6HvJ4PX7
3OsuPOTTrh+vctbLKYiP0YKh1Ps4blQRX2iUit1BxNpi6f01Pb7FZMnYVdr6Gd7CdUg5/+sX+4cu
UZd0S6PPzDCaB+vb5v9dzy83oBylmi4e6EnGHANH55gZoYtfGG1X36iAiURKQkTW5UIbuFVRXmov
/3nbBscqBYm2ZhEY8bYsvfsFYjAF4aBBXkgF9TGNQFbWaujbcQVaqI1lmZC1187Ak/z1nf85JTAF
o8eU2ZAhvhaVj0+7AYBaY/qrD0e9bjatSejKOsOWRap6IFyoL37ylE32ACBNdRmdIDqzjxcTWvDQ
Q11wscE8VKK0avI0piXwGg43hYDlSZA6UOQWLaS0LC5sBD+5OspThbACVIAcXc2TImrBeh8ScVIf
hFy06FlMTp8He6XTwIBE0f64GwAZ0QQMHunMPf+nj9my0B4q5JrJIufVk2vLeHEw2ef1ocmabdXI
nGtEi/kCdNFoNRfnKZ7jx2mKq1EWU1HUIzk/LWRbUKiQ+GnNAWlFu6KQNcA3EcDxdbL+qMhhiOWq
hParJOaF4fSHFhQJOHfJK6aQiypFkT++4pC7MYSSDliWHRG51eI9Hn5SYQ9dK2zzWuErlmlJj62B
j50FwUYharpqtNatAAlmmYoY5sSlMaj6oaHP/vVr+GN7zs+DXKmw2tPYV/jcPv68uIRXC/VRvDtW
rWljyH0N+6pZwvFpFtinoaaENJGUiFamlYzMzC2H6Cp8wihMs0vN1GVrdoWb6Wz3SuVO1tLOrcEg
2mV84af+8WEiV8Ulr0ss1iY79ZNf2ufToI+5Xh6sEv321NAxwW0j2SBqfpLT3l54cX8soLMmW6fv
geYCpq58Mg9YTddIeWAUh6MxKkjK0a2kfpde+Aa1eYH8MDJlEzsRhhOFRgBK3JPJfdBqpWjkNDpU
iNUgPFvyiyKNd004rUMYrjtdRa0WHEmc09Sq3Ooav8MSsBWPnX7ti4F1U/hWsvQn5D2QHze9ngxX
JX79bYJri7DdZ9XMaO3WsX5thYDouqmTlpP8E58Xhwr/h0Uy0JqfQbWUorCcjld4SKl2A3i20/qI
2oAE4aRVhY2Q+AWM69yJlZYXME2qV8Kev51p9T7xS7eT4aa+bN0hKzhqbXFjVO3xClT3hSH7x8LA
I0OGiD+G5YnF6eTNNJEKlaUhC21qs9gOTFrCmJph7qVSYYtQp0mibf1N1yU3TOb3M1JyQYjBb7EV
94nsu8qo9k/kGtpTTR2glq16qSINvrBqy6eVeIxFyJBk5DTsw0wO9x+/rErOZ/tnHh20QSBUbuiV
a6ktBEzLrbw4gtBMQaujJihnE7iM9LTtVk0VMqDVtrBrCgE3Qf6SlWm2maxol2HbBLPeeVFKyjgc
tS2kcHn19bP989FayCHYzfF4MQXoJ1twpctreMlDPyu6LE9hUOzorS1Ig6WdYkEZSs2xc/7zazJB
zvsNA5HR23N8t84PsoZC1+zrOzluiV9vfmch3ns/WeP0ZRGk7yWI4YWtuPRm9vn43bHf52Kzls6a
Z5SPbydRlFrW03a8yyNHyfe6eoB6iDPnMQeoBHUmkMChkhC+batNpqPZQZsZLXgqnFEJcasqF1wc
weq/RKJbRDwZkQkJhZNaQxC9QY4flGe7lH/MNIT8hw4jp1C2NQU/vD9yf93D/07VFdTrY3Ynj1dQ
EznaEdF906aOcSSEkbMmB6HHJgVDVj5k0o+hchvad522Vq2lFb4i+01DKoM6QR7VIlMf9GJlPuW6
M+TPirIdMNpIC1RSzY1murC1FwOCH9qkuqt3NvCDRTe+kmSeUB3PKicf14mxV/Vro37wqd/pTyqc
M6hIAT+4vjtSMyuWZWATW69oV8fSOYLWBkc7N7wibe0bS9AIfE5Z5SY55gqWc4SQnlRemJb/XAUs
DqAmRhnK7uzRTubLVDwOx06XmSEVBeXESHHTj64CZLXFAMP766HJHPzH9Mzl+BIsVgNr/q8fh0mk
ZZkYVepw16nLgbhBnfyGa2i8i1SsoAC6GiErpvZsmN+tcu/zEgv/ELbPYbdplBdF/S2pvzHsk4uB
Zfd3KhAeuqgmV02eps5D89YVW1+kB/MgmQ/HY7dQ46eAvIG2s0gC1sHe3wZCbLc+HQ1EFT2akSFZ
+93dEO4L2QvMZ4JVgWH9kqH5TQr1C95Q00VgIInMxPsOydnyN8ewhuFrcSrT7CMEKpNKCgQIXMMQ
wwCsQi9CQKcOHaWTgaIcheWkdY498gh6aRb0RLy6AFOpSYoq+mCGDuZwQfktab8igcBW6cZ6HjlM
1fi+BIT8OdWC4LkqMq/npx+pZ9f8UxkL00DCTKg/oopZiMQriORNxgkN7v5F+4Z1YKAWXy/ixx6x
UmrLJhi9uzj5pdI8TmSSTce1GaYLK7i3gtuofin0OxHFTPhcoN3Rt8AyEQPRgD0+ZPGdz49RrbUF
V798QT6FjHl0UgX1BCO286BrmujSqURXa1NeTI8Fax4RKQsLfBMoGFbKB/lVOoyhQwdcggyfJDsZ
p4IKQtPBu9+Vt8ItXcH+BzSFzKY+H5ESbasz5NSmEqUi46Beg3pNdgqUfCySEFPMH4P8KFhuAWhG
5s84/eB0iRsoNjwJvfMMQHjE4nE29jcRMsbhm9VQklzLxro6LuN6OcxuPBD9o7CL3/7n8Xjd1ojQ
8cc14xPRgPTjXrriZaSPiwoXWo7xOPyaDId2Xmd6mAtp0NbyvZWQHAu+dBO0z4G5TqdvRv99YmSa
mFdMthtzr7qDSMQ8xjihK2p5RecqkHLHLXp4pkL+L+93tXBIUEYla85ko7xJUoQDu6xz4/JKRyiS
Nz+SuZ88LpJmnUu3Kj9eKH/10m2fHvzxENNsbDQXs4hZr3VW9CJ5yMN97l8pkicHXgjDN/Aguybd
Jk43VTcf75VphToyn66lfEvERq4uM+3uODxh5FP6hy5dZuuuuD6a4BGXZXRfJ1gD76TuBkjR6D/J
fB7TuNbgtYJRiu0MwCNUZVqkyKA2Og3J4kKhSZ1X+5P1xkAFxxlPlCW2e3/sXou2IJS6v5toAAJb
MSB/LAzgBsujJB4ItQKHU+nDtdqSttJkwS4f5cgBABZ6oUgVZXaJQ1aDn53IKOaqhO2v0Svk6hJJ
Rr/Wp4UyM27uzTi/B95O/1Yu3NQQUT/MQrAcsRYM4NGDRkEFBtzfEroCXkhLTEhcebJaRVqURlah
lu3xnZiuXrWgxXT0nhMQnh5p1teT65/HT/ZEOA7ncyAZrtqb+ujdwi+UJCpIoZAeZF8cAE/3TkU+
CxER/WLqwYFJPWYWM/gxdg2EGTHoLp2+/3gn/IDZHzh7H+fT90nxSuskINialh44vKm7oLyhGnBc
lq36GjVIBwkF6TD3UByuYXWT1jX9wjROz6lkoH/9LOa3/2F0zL+EOACZ9o9lIPr5uMwMwOusNO6z
w5SKL4EG+jg5cuIq2OpCe4QFwbz+9RX/3J7Ol9QVkYaxqHH8OzmA55mSNnB4KH02AxzGgoCtNjF+
KmDtbjI1wDjRyWu9zjP0sGA4fLW+rkf5XmEx3AC8Q9GnZw+BXPOvmceaLRB4n7ZOFpb82xhZtHA/
jxee0puq6+NjwmVgsjtl048m7XRLDTMmSo5RlSCDY3z0Uh56/QjJcPA7oHxD1Lpl2oOEDzguEVnl
xVYW3LRILALajV2e9ks1sCTvCHDfkzs48lVT2EkXSMvAb/Sllhek3RqzB4ZUEneCo+I1UqmvjgWq
K1KJfh5zo9kdpcwbYINduDv1jzGgEsjOJCHOWQ28kY9joDmWIwCOKTnImCoWg9ncH8V4deGt/7Gf
UT5e5OSt+0QfynLiI6RpRBodk0FSiTRHWc3/oZo4/oxAXup6Sik21QEENdZz1V3n5PcuY0Osl0Sn
2dIA/8vEHzT0SL7oOtkiUgb4vEd0rqh8/RHvEiEMmPsEc1XC7XCSUjCWAMWpQFzayv/5Fc/FdJkq
lqmYqMdPvuIyMvVQCyfhTm8RNhVGOLmV2FMcgAC1DksOLTr7gg6YyjiXdwNwnUQI6Qi0BvPCK3wr
4Z8MUDoX+pyzQQuDU+rHd9haqn/kmCTckZbtaa3Se1XLUxQmdV1o8KolCMBLEgtJ39FsGXzmtRW1
bBLwSZDvxSZMy+i0xISQf/3eP/1h0ox4APQgKkAqPv6wvBzyOK1r4Q4AEAHowXCnwM1jf5BC/x8w
/+btS9/5AO55h1kobEXqCOB7UUkB021sRQgPRTY+f/2zPpmEOMUz6/H2NIwtb9bNd0tA3fXQsIIy
OKS+mV9BV13pSucRgz1sp9xf675VO2ViBvaojqKt8v9l602pbzVNcmOikoqdQpeUeAthFTRtxl5B
f82t8LisjsDzRnwRbz/4/7gq//02JM4n4Gy+5/+1/378/SGZ9+3f+QuoIhj/mtv8MouXhV7BZFn9
X6KKYJFmMx/v1bnfTZtNZNL5dwwOGBaAK/yL72gr/0aqGOK/zHk21CmeGNp/EoDz9tX981VqKhE7
Kr0paTbNSfQlTvZekRqUTSUIk5PpU464A0joOu4xSjXQ21fA6WcHfh8RQFfT978i56uLtuIkOiTe
BXGQrtixcVgJfMWQOFZpKIhC8AETx6WQlC2UmNFTrwloHYuIDXuKbNRYhq0/0g2LRfqYoyQSFxfL
Af5dRespCRQTXz22qhtdjMZXaTsH2owS8XgKiSxWB8DRAxmuQ68i+uZ7PLUTk6wfdwf0IE5rHIWI
oM5GRNajBZyyIivbDhTq4IKHQKObqaKgTp7OoLgZwJwNJ7/4pwxMH0JCk2FvB0lW8k1BfNTL7pHG
EyzPMKiQ1sHzXWqyKKVebrX3Flx29vMyPE5iN1eqD+IxF6QicmPJ8JdTKEjf5Vqy0OV3ZrI4Usn/
PpIY9y03+3JVDGqFmzrL/lrG/u8z/O+5vg2Cg7rb+W/xnoLRp3yjv//dv75JTfuXIsOfIUIK+QZG
1b8/Sf4Jbk2+C0AVs+RgdvT9b1y2/i/2xLAG+BXzZztXPP79Rcr8I5yVGCuxf+ND1P6jWCr+zrst
72wj1zVK+RItKCqw7OY+rkiSnE0UmjvVMYC/Jh22jaEInwkV+pF1Ye1ZBYrltLqgtTpZB/+6qkGz
jc6TNdeQTq7K/xAhf8I9L5XIm1tmngUxCZv4GBFnrEZXx3r2p+qKF2fpTaCFKMmyLNomdfgQ5xb2
BlFDkZ/H/zZZ/t+I/m8ajF8O5u/R8P3DqvL2L/wb0/WWoGaICAw4JvLS+C7+ilajL82Co/M/4iwD
96ZykX9GMLtIarrzuPr3SvS/I1j8l8Zao1PuxR2usOr8J+vKSQ1Z4BwP+oqV5WQQAeo0BXEUpV25
k64JYL7JVvINgVT6tn24RK+Y16Z/1q6/r2GcbNTVoBbHMAmknX7bXYWPi2EpvLx7zjd//Y3/Qit0
Q+ZE2/w/ppYzf3r+Mt9tugwrgZk98aeVnXHn7/qnYlcsxR/Bq3qhY8faeuYSJyvuMGgG9YdG3NVh
n9ywXvnQFOIaGn9du61Bc8gBszxu0gE7htw06+4Y+auhEfnmIa6id6pUD56oQaB5DGg/LVG2a41B
SnECxruhCGVlVG2OFapzLQQ6z3KTLtvYNN1BpVIyyXHpdgOVu8CKRc8SQ4iXFJZdvfTJ8KrBLXRh
GMLP1M0nU0q1pYzZ6acktsXrYOGENUqN7LWqw8cLa5YGU5Y51lFniYtzpHdmWtaebiAzC9loSsFd
2+Sr1upLF8GRjmGsC1dkksNLIYtlTQo3TbyRKUVMxZ9YNAoFFkQXc9SrtKVJm+gQ1Irq9Z1Kzkc1
tL/EomtcP8bZn8XQ56lPF89VbCrbpq5LAmba3NUSM7nym1TgzJMV5BbJ3xMoh17bmpHTo2va96Ge
3x9rZDEwFdEYWnW5S3pynwSfemNwpLPoxy2FjiwzfxoJEFRNTUVcldVgDyHGlkQ0cvT/yO/kkEKu
7BNSYykYWzNiKGlo1KRZ+5KyjpXqJZOifh/LgukSS1Z5X4/Vj4vFP1/B3A14N1Q7tTA6WhfSTt1H
K93BcoGN0UnEC00F+dyncHIsIp4kgFfL36/RidMt3cedO95kEMxwYlo9bsEw3+JlW8DChV6EAAkk
ULRBOzz1d1/fovTxHPvPPc51gXf3GAtkBdRjJe0MaSdwn8YWEVNI/XlsTIf4Ll2/HaK1aa2DLrpw
3+ce68kx1fJzDbd4SpVWGQZYxnPL4ZjgX++4c9JFgAV1I2r1ULokuHtrm382n813/+4u2Z1UmiVY
EzDgyEW9ez8YGRUWwiireA+Z1c1hm+L4pmsE7C0xjBdNlWI3rKdiU0+qPWVehHB9kJ5CiR5KHdip
gLh+MoqXQSi3zCgXns08wX72Q09aoMDQ9FTNm2mXVg19idsB0xObFJA6UbPVfnWXWq4nZ+B/3vvJ
KqKbgaKHlKp2MXle9T36en+ORugWz8ZAcW2pkDCVmG4Rbg3M43RBbUgH1YMh3NAorrNDmdx8PQLP
jAb9ZKmhylUIE1kzO9UrTKcboD7t9PKHJSHIHtZfX2NesT97rPrJogN6Dn14mhx3ygIb4fYap93u
aMcOuSP7fg0lahHZ1OyxNAyu6AYLfK3L0b6iQ+NZt9XywK5sfXQPtW1ebUiDX3TbSyvtyd7w7xdx
Wpo38Yd3ccNPk0xPFF2LFq++nyUsQ+MUr0qxmCgWDZt4gR2TcLAfXz+Rc7sI/WRuoziRQyyOpx3p
JR0yZDDyI32hTMFDflU80BmetroZX1+43PyhfTKu3yAf7z7AphOytulKPkCPGBEbWeQisS1mUxgA
y0vP8tyEqp9MZn2gEWePQGdHV9rrHvN1vWvswibi8mA95Kt+Yy5L23fDve8K6/hCTfvEr/zPGzyd
zzSOF6LeTjv297hJvkfwNBXgGMuBPUF4NdDiMTQgF7YSwWcXE0ysC6TjqnxhdJ/IYf/5ASezG+mD
Re73xbRDN0n3Nn1E/39FMQTsJ04nER+Qse6tbV18awICikhnyxMVlavhVaE+Z2mnbsR70YY1JoTv
aa2Yi1bD3JRsk/zFIgrXhNstjjh9jt8mE16liD2SgKGw7uEWtG7VrM1uLYA1K+7M/F426BClFBUU
uys2QvnYiHddzCcEWkR7imk0B9MjmriFaN7K/MJCGtwkEl1fntnY1wr8TOIrnGP00zimduOvfVI+
TC9N5K2UFjdxEWyObbwNBR+vTesqlddOtAVp9inhTaCirWvACOQYFqI19vc211ejBo9zuGO7M4z7
AQVC6YtrrYh4UerR1vSDPkpPrdV9G3uWuWaYXKXVrpQh/BlK3b4qpwul2nPTLofYjwuRGaVz7t38
HURbtC3iPt1Kq2RL1zy/kVY0oL+bP8Xd+KA/tfvhIO+a1YUvcN5UfPIFnnJOou7Yd1nIlQPhRqYI
O1DciRb12k9d/bGQ6dwH7pRt5id1rPai8m2Ub7++9BvY8bNLn3yWktESXALiZDem3X5SkD6Jqmul
LGpdOHi12d9MsbaeBT5q/0ixeM4ypYAu25rpqd190FTPjUUMGoLF5lsInSGO4B0Y9xpq7i4GrCBV
REIRywfDv+m8SnRTFAJlzYDsKSqrJH5V2EIAobVY9cwgXBYDmbnJcRNXQFEEAo/TyDVAFwY7yd9A
68dp9lKPOxGRW+fi/QxB2GckRam4vsMOogUbVnl2Q1xY9s+uAifrvmgKo9m3zCEdPaGKjLJRcsCg
o6YR6cfupeylTVY8KYQGG7NGEqHNADeYPNmFGsWZ4aGf7Af8IYvqJuUbb5BpkNOYDzsFi9zXI0Ce
h/dnI+BkkU9Yf8vGquRdVFfitzEOASUVUeC2fe4v4toisgTI+bIgtg9LOG18I1SkTSolFnc74CCk
M0VQ2yzsIXtxKfm6sWpouy1K1apJskM8UpUI/pu+SJYIljt3aKXmTlbMkSHUp+3PpB9g2H19O+fu
5mQ3MWWCbrYBz4oNy7FfmSya4WQskvHn13//3IqinRxgRyz0uVrzweCLvgLTYWuuYAt2zfwgua/C
r2gZbi6ygOev8LN3c7J8HYkKVVHgHHfEdnSS/w25qEtCIWcvn5DO4S5H8NC3DmQttd4W8TUupK9v
89xjlD/OhVE4oC8+svOpcg+xeSp0i4I4DMRqX/99Zf5Dn93ZyUdlDX2RBrl53EFM+Sa65svPZj04
a2mhPy6zjbGNl8jeFqNrrvLFjbgApeL8JFbeM5zuR/KDVfvX1z/kpIP89wJ92iTU+7K1RN847hJp
rw4/aQxJxQqrfPQte2xuexxqnrFVoTjiEfOETdYvo/t4L4heTR1CJAphIb1mL32washK33SXvNRn
3rx68lX2wJ+FXo2Puxi+thV/S8zHFqDu1HvTa4JBknAB26p+KlfV4GnlZuqcCELNkaAnxLv+miAn
rdlMkLyNPQapTLu0WTxzLj6VvVWBqBCcyHublswHwvdu2buZIz/p7NouvJFzt37yhQFWxO/a6wz6
XeO2u+Gu2VceGw8sQQ5anL3+XN3Eq9wt4YLIXvY4cz+CpXThzCPPl/lkZKon2wAKiCIJacwgx/TJ
Cr0Wl2mRIJNDbopaRvamXGBNop2iQ2p1wvInfCH/cRoJZV3AXQciWt2q0YtlaECaFs0PsD7cS3dh
r3BCXf17vKonhQlNn4jqBUu8830sU8K+vW619mo6bkHO9v0DEdsYk5TasMN+2fbY18mj1o5QJ2HO
YZdajOHSTJZj/pjDVVY2ZK4JsHyJ2F6n/b7RNkMGc6O9afKrsIY4Dp3h69d67otX59f97piRG7kl
YHg97url6JhwXZi6HFAxDlwzhznMaRa6LSx8B0qtjbd+oa91x0vWkT3Z8NhtIgvtS2DIsy/5ZGLt
pUY7plLOticKt7U+eob5Qk4ILvwIwDXki065qgtEbEPslsAhjvWuaqJFjEA7BRAH+HgZxN8mrMDh
ETJ/DlkPnK+mc6LoSXC7HQS6cj0Y2K8f3oln5J+3fjIfJ4JRGEM9f3bsPWy2/BLH5MCZflRXgHeK
BSxaSor5lWg8BJBG0FOMF7hK54rCb+f2d++tFfwUk7NAUfjafyid7ru0Or4UMheL3a/vTjmzwTk1
ufq1QYRewiWOpANdRY/KsrornWaTe8cVvP31tMy+pzfSVl+0j8Jevym86AF3zKO18RfhVWCzF1sG
e45M6+JgXhqvZ+aBU4ZpqCS5MOr8qGJc6ZWXY4T3bQkrsWeVGBAXMNgN9yi8yjeEVuNo7p0oACli
kkgrueCq+6XVv4ryzZA4uupG1q05wjvblNibyUCQFkOwaMNV0BJAuZhevn6SJ+adv8fJqXhdySjg
0XAG7GZry/QamfWSA5zbPQTuE6uoN3pwlpfSptmmv7++5LmD/an7xqgRrtc9l4zXKg3tXbFNPbhT
a8UBb4ave9kSrWQbm2B9vJHcFGT1j6+vPC+Fn0zUyslE3QtlOuXzhfWNtqMi4oxuvJr2lygM5wb+
22h9N/BR5BViUfH3Ud8ItaPb1l35qID0dON95Hx9Dye4mH9e2Mms2MJisaaUi1gHYcYOLror3ab8
Qurxs+iQ6XiTXF9aO84VlpSTWS+qgJ338x1ZqBXux4Ox6p+E3zplLcCn1M8u3NOZzePbCvDuwYUC
zoFy4jLBY/F9uJvWw+u4A7x0EH8W94LXLKfH7nBp/J1bEE8h7mEXTbpUcjWZtKVtvp8AHv5Mu20b
ulOw6qR4hqlc9euRxFK4iWSzrvq7nkyRmQQmP0rrJH1RCoeqhniDmaVZ4vMY4IsNNx0f+SXz2Ilv
4J8XfXKIyzofKZzqS7thc6worMhoMXQnCJ4HlNPEXBXKz66/ibR8XejbtIPIotx065menwHyv/Bm
zmytTuF40kDaX0Ta4S7sPRGB+3iLulk7aEq66MjKU6+j3VhtQYE3WFmSC9/pWwHlkw91FgC9X/nL
NCKLtA7knWhddQllAds3nYr3cpzhhXnECrtH3NJCWmGuvLbqvUDuC/lX7GYf5eEQWC7dFVg3+WNX
LuVbuFVsdMvKBTM3CIAYk2WULdX4hUjqoHEADCkaQTL4klZjsxqHRaVjVKJ98LvzZZvo72541BQn
AxvZ0ju7Du6KyjUVu54uLNdvd/bZHZ9sYeHQCwRt8px7J3GzjbWU3cJLl+Uyd0xvgs+jQ288rtst
QIpda4f71hO32s3R+5a65cPXL/vtq/7sR5zMj3ovj6S/8dhx7ZakHT4fhXWdLY9e90rWjiK51N1c
ghmqg9nb1st3Sivmdf3ADgfdu7zoH5HCX5HXJ3KKj5jYVSQPGEGT+69/37m6yqnyMKIhb0TKPE2A
fyUWwHCG+pGM8v246iZXBnHptFuKETrOkgs7jbMv5mS6JcQ0JHaKa46dFy4x1tiZ2xNabjjafOYs
4WdC/zlM5gO8N2TA4xPl8NIefgeE0a+GdaGwD8Tscw1VRb/KL5WJz22OTz2lcz/NSER+F8FP62IR
eo8oj1ed2zuyHbIeoJp1p8VviZZH45SuuSg9vO7Ow+iWnmQ363Bx+PqtvO0UPhs1JztNXIWV2M2T
d5E53UpmHbKnDcgF0pSs0DEhM3jRAgLuY/OUXOFT8yg+wEzK+L6uA1c5rrJpGT9L26B1gXm7+iG7
zV79K124KeMnpZHcSxu0czPqWx333TITpKOYWPNqhlcV7tfU4AyhV9Q45GNxslFCJ920wiH0Zrxf
tAj3wuRZzteP6dy6/bYbendxUSmhMM0brWIxuNkV+HN7rd26spO6B+PSSXh+5p+8i1Mr/JQmdaLO
o7VmMPS7zu08qOdu4ol0wnzH2tdX0Y36TILEPvR0z7Sj5YXbO7Mjf3vm724vU3p8niZXNj3FmZxg
ZSwjukKkMC/0a3JKNiHIza+vda4B/HbmeXctFZFDnM8HjOiqXasbzUnvyx3wIKpq4PDu80XkAQrb
sBNaB/fkS24tx7hw7TNbyFOjiTyIOAat+TZvJed+XKjXPiTIiyP0TLHkbeZ7d2dyUOt9PfDnlSUg
Zve34fUuOIX1pUd37lj4NjrfXWCQxS5t5gHSLsEksLI0nu6Y9xBMFpCMMS0ZANN+hZdmzzMbu1Mz
ClaIo1mrXA52i6dv7u8mG/7w4g68MWd4aXmd2Po1EJQF/jWAxo+B49vmhYufOY69iSTe3WqMyHiy
aq4Net3NbI6C7qUN69uJ4bPv7KQY2ZLaburze2qJXVmo3rQ0qTdi9XPrdeZmd6nT2AHUWRRFK2VJ
dgkow9y50Rf1dxx8S5+pT9uPW/rS1IqcS/aPt5PmZz/rZMuoKtHUxn/tIkQ3X4677hEC9gZGzq5c
R6tsEbuqh5EvcZtH1PiL8fUvRGq2G93WW1H2W8uO4cnLI4N6WIXrYHlpajo3+c7K7Q97uiqKi+O8
eEvX025wdU+1wX7bkjMu5DU4H3tYG7fVTbm/FDd0rvB+yi1KhFHI/PmKZTAtROM6FjbT4kbxvbBB
juQEzXeJ7WVm93bimiqKpQtzxNlbPdnMGX2QRtJoSrvpp/A83dPYogpU/2K38L1HjnBNokOISHut
HIa1+qN6+npaPHvZk+0bzriyref7rZ3s7vg6OSVTfziPOslGo8YXFlMADZz6Anji3H5MnNeC918Y
SeU1Il/uk7Pa75m2Vt0m9AHTxa3WQTsvaTcs2tpRQ8e6v3CTZ9aZU9O23KdNnIIG3B1vCcOsgDEu
w189qZDwV+Z0MeVbzVY/Me6O+j6KLhSxz1305Bg8CErtj42Gdmz8JmmPFjjSlOj1C7c0TxqffLXi
yQaqFbAt1z2PEZhVpi/kfXBXLpO9ehCfaz6Qx68vM5+dPrvKyZQ1jsCB9FRn/3FMDQ5yoP+rUHwu
W7Gx8Td5UJc4Io3xhcud6xKesih9Q2OLF3O96tHoFtFVd+U/Vvv4OmHdcbr7etXspk20rhfRa7OS
V+VGXtKyctqHkJPN17d8ZgbAdf9xgCpRPE1Cx2AZXjWHuA2yPZ/jG0gJkwfPq3xVNuVdfRXe6nf/
nxc8Obhao4bTzeKCwZX10/Lv4SlzIZ3oOwLifstPMrhoh5Qt/VcAwVJ6+fqyZzZEpAZ/vM8wN9Ip
Ah2yu+4PxV07P+PmIb0enGw9vVqb4JB7PQNrW7jJtNCpklbX5cOlzLTPPw4k0R8vDjpE7XwivXaG
GNrwPsLqsWsuMejOFAsBxH3869VgVe0IXgoVkLxp15FLct5iLvxDsLfD79+/i6vJndx5uSovzN9v
VeQ/P5VZ2v1hXktzPThCTOVTuWt3IcxzRJSAA6kzB1v5JvuGrZqdpT1ci0/+E1xm087Lx2it3UHD
Jk8FxQ22ak7Auh3tx1flES9OuTF/lJozPOmEP27D2+zCED/38E9mpiKe4CyRzblDgOIm99GFteTz
bS6RNh+fgNB1Fs4h/qyuPfslwTTfxvYueBF9wqFs6ehdGLfnLnMyJwVGngnD28z3M7qTr6Q1yTTa
Il6DR/Hd/F6RF/q9tjevZ5ax7vwPZ9+1HKmybfsr9weIwJv7iC/Kl0ol80JIajWQeEhM8vVnlO55
aLGFuLFfO9YSRZI5c5phMhNXCnrDh/reh4CjtMthvkrWxhb3w/LTV58lT5PBxXLdYqcxBwBh7C84
JFmZq3gw9LU/Jas9xk7i1itjuQXwEER7Z0vMklYfKzxOMxMHZtXOBOVlFeB81T7B+sPqHbQfbTXo
bSzFPlrZ2wvNT9iNfX9sBkt6TmP4sl1w76CJpsj7CRhgh7g3k61x6bedJ0DPWrxy++TE2fK5+Wi3
8Wt1Rm6ImhjUZsXln2kAq9bj6IRbOVq5BxfWX7//+z/ZhNz2Ki0SimuQPmc60nXAfkTA7QjYxXwf
rzxFXXrMLFx1RqNEBATSXaYCIhenvTXBtqblEgeU9RCWzhrR9zwUHYBcp1wNJcnC1Cm6BeVL0z9Q
kXNEQCyhdKymnc8n2KwAENP0XcsrM+4zwPmhb08PCby0yWOFdgjUfM4cwEwQhLOm+F3moS8BNxf0
NcOx6OyaKa6gDD7RXUN+gU4BbHs3IS++ZRjCZj1IAD6JboZmqgDxAno4steGXBshCFX+Vgww9UpV
c+ogLWBAMEMIPZI9pfUxjSNL4lFqqI3NQVOI65XE+v3YflVvP5wUfRaTKzXmhW5okcp/yLClqmzu
HV4OzQMNxM7LP+AiMw1O+bTytKUPNovGeZcJvMxNSGu597GBRvfoAOYCB+vGzFpnLE7q6LfwHYLA
IUgcm47LTDQmYUMPlqT7+2+4742fXngWZXnaaEoZ4id0kM8YU9wJLnQffVoXKw9YGMPBAuD75h+h
CZe1DEvauL3NnNQnyACp379zjrz5IJd7wy7zxC13BWzq95daSN+hlfv9mXI+xA2ExZDVesxpD+NW
2BIIL0OkBo7K1ANXhG0L7/eHLYa7WXTN4myYKg3UhEFkV4XB3z0ar2xK3IEptkHunXVyqGPZE3S4
6cHucAwTiChCR3wyJQqh+6GzEoxcaPN6twxKVIxuQV/5/dd9jR5/+MDS7NepIlWyqkBUJPpmMjaK
+FcsrKSAuhJECSweWrRZoYBVGJlpDfqGHIiTz6cbCASVg9lkAYfKPrfTZpdgDqekEvZiUA6xJUHQ
n2hWKto1AFFdzZyY2wHrQeiLLL3lWHZMdurq+ffX+GqE//Aac6ZXXsi13DEJLQ/kSHvpRfMh/HUk
aFHbUv6qljsNvWsIE+3wq0PF6R6ALBbcnLOmR6jRw2EQktf5yrm9H8+ffsvsoqkLStIuxO7S2Vuj
XztjLfwsJA3aPU78c09AZL4kY1ihsGBWKAQNGutCceuVTWs8Kgn0Ixvn9+W8/9Kf3mB2U+QE3VQ6
4g3aBFSdmDcHiXOItqUsg6Puvh3//v6cpXiqzeLpRDmVhCXOBka6x/KtDobH6AwBxDf9ebr1r+nK
F/nSNvnphWaRFEDyts4VrJzstQdYK2xiK7N1G0rAyDZgVmOiMupN6C1vq8fMx3jzaS3tWIo1czUL
CD+ouRDj0c1JkiFTat77U9Grdin8MRA/pDedmqG8DuNf+nazeCo0yUiU+6sOFndEpevA8sKP3Qzd
JsjyeIn9olmQgnDWxvJLz5vFUqNL2BAyPE/COMYwr9SE7uVaoL5HoZ++2yw6yTrXKRmPP07RWWcH
+F+YxIcFNvLD33fg/ej88IA5bScuoZFURdiAWfYqwZrnXG8G3o77lfbJUvCfM3YSuaRDdL9percM
Rr855kEdEJu4GLNv+y11YKx11H1wtAIZ8+stqVeW7iuA//Rms2Ch9FAkIhAA2uGrPGduD9NzCLRB
X1sxBcWfKh++7HfMCXQZTAX9Krg6wd/7JRrMqHPYVkKAtuF1zXxY9PGapdnJUTr9vuhL3Yk5a0cb
SF2FA1a9BmbdVS2kfX9gucBdwF7bGmfR7ve9l9sNXfnKC81/kOa/R866qRq9Bht/V96mHUx+oXsO
tI22n7zwAWNbA+5jpnqgXvKSr+U1C1t3TuJhqDdSmHngHZ3wnPr3r51gKATexn8Z1NRZblan4piG
EJlAOLtL1J3pJg+kJ0yE7XQHgrBf+cxuLCXI3gr0CHhPu662tJdebhZkNCh0DPU9LVQk+D5eSy9K
TKQJ1XYkQbyNVwrThYt0LqTKpyzkjBrNnXQULVZJVjb4v+/ApUbHnCdAJk6kJEHaA6Fb8hJNVnqR
4JN1DKWXnHmQLoXSYNc74WQpFI3ch0i+GMIZlYr22A9X0Q+3RXbojmBZdpJFzgL1JtmJ/rafcYKc
zk5CF6NwyBVara/Az655+P13LwCtICv/fSPLURgxdo+2tYNOlwl/F1fcAO/r6Zf/8gn3OP9PkpET
qapqo7g3tT7C3JYlOO8NkFAp4Z9sgvwGhNptlZq8dDDnFIGsHrJULwd8B/BYnf5ZO6KUu9BN4aab
6Rzfwgd6AJi0evtfEaKP8f9Gn+Xp/wXA//MPcX/hupozl5jSp0zlyb3XAfNBeNo6CpB4n6t90Pu1
90PYnfOTZK6fBIZbBZID2FJPMSZe1Z63EdTMPytfaOHOmlvJkDCRC5lDZO8F6Drt4N3W9hBCVr0C
dXOFTqGxEx90+OkOAW5nVz41LAX+x29WjuXS82dxh+9Tma+FCKNNFAZ/s4f+LoHZr41W7jnmTws4
Cy1CxLO4qjl+Nx3HY/jWbwaYDp7Ux+ESBcNgCt6YmuDwkslS339f0IW0WpllMKEajbye4ok9JH3R
GUIqGJQbCovv0xpH4X7P/PRSszyGQBwh5iosGcr292wby+bvP31hsebUB53BOi9s8HfDYTJp30Jn
7BDXEJlfuziXHjCLBhVvVEY16tCggKz6objqZ/hvhzt4Y1vhTgg4r3DyI3cN1/CQCyFfnmUtbReJ
CUsNfpcpcIscz7VUwyneoeoBplXw7p6AUxPA+TyUcAC4Ft3593Vc2NJzIoMANdBEua8j0AePODD7
erX+X0CSQpbwe0DlIPiVjyGWMDqwG4xhbxLGkxKzprf0uFbGL8XROWMgawyBAFoPgM8GfmeP2lZ7
hhZ1IMKTqUb7WCZmvK2PuD91OKquyUkvxFJ5FgggRjJ1kBRFdr7B3KV8FLzM7961tT+/9FFmkYCF
PRn5AfmNZqDFBqc/8HXk905bOTtLxeccrd9yfTuqKbsPVBl8UDurH6wJuh5bA7r8l9CtM7eDMypd
GVgs4KCgqPZ9I5TKVNcplFh2GrcX3pX9AAI+LEc38TnMgaVFF3QHAPPK0xYizhySz2ih9XyLe+he
/gFI7P9XB2UOmtf5sW0ELkR0VluIWd+4ipjKTVFgG7/C4PwCI/8QK+cg+TLvG2NINVwvQQUonwKO
WxLQa3HStsDoB7B/tasj9Ndg015ZPNgukPi2Y2BdgGi/6dvWgYXoZg1KszDMhZnF94+GKZM+GOQ+
NQCkpXD5QPRSNCbDa7XtdhjJWGhsuTSID6oP03Gfs5H/2TLwZcrL7yu+EIHn0PokVHQqDKggGwad
OwsM66Fn8MA0Vo7BwiH+Gpf8k+9VA2mTmivRgjGlHXeASIrJncLL7z9+QZcFRuDfl68re4oLBH99
yl6TXUy3Y+hpr319C0U7Rpcf8JQuNtfGakvNljmcnnEq1xjciJIIPJ/J0c+EQHhY2ExwPFTsBOll
qts8OFRWdovXJrVLgWQOq+eoyqftfWpaD+9vEtTFRbdX3XoDS1YRAgl+1zyFryjvf1/TLzPFHw7I
HJlOOS2USg0vSXYTYFhQsy4v0IUFyrHZDu5oVlcMRdHZUk/j3+hlfEuOMOIDXPj0+/OXOvZzjDos
2DQSQRZqN7r8rbt1hyiQDhhV2opT7kiAjuuHCqxtceHtNaeXpY6BOMsLoKALwdh7H+WO9VW2ZaC5
6bnaJhhRUot74bf0TL3Q+f0Nl1AFX8HgnzMharWhVz2Cp+Deehe5/J5ea49ckr3yPu7CTbmL/XID
HD1mP15kkcP/B1R3obSeQ72NdpAmOcFNDlipL8AMottMxUbLzKm0IEufQz6pZv9dJj+36xTCQjQE
iJfvYskaE6d/CLOX0biJT7+v48IF/rW8/yxjVXeh1rbYKOFgY0zGDKh6XMC5g43G7w9Yis5zLWto
TEEhrVHwoWz5EUL+jzyEd73wJD3ds1N0kIAgZUB3AnyNcxGQ+8fyXguUDt3KT1hIWOfIak5R657Q
Ut6JMulN2NXsy7ZfuQqXuhRz5HQeKgRGiHg9vYxNUm2KKy+6qInkjWTY1HB7/TGsT2p9Gwp7AgS4
cuqLzqyifirr293wtMifdbIZtaALa4wm4Xzem8UU9Oh3oJpSdr0Cb9HN6A2GGXG+iBmilm+rxoU1
ulH3K7ts4Yb5iiP/bINSLRLUP8izpiONHiV6gYl7m7gS9FHIyldYSrLnIGy14gZJSBJhx9/iq+RT
NMFGlMVmtkdeYP2+25aS7K9///dFWrXT2o4iye60cyfJH0L8KGJcr/i5AZ3kv7KRWukQOxhovLRJ
fukUiE9xJ/iyWbCcOlbG2rX61R754Qr4CpP//JKu0JWY3lt/fLpVGBiVMCIor3V3qdlRDUV4Uo2W
9iQfRZCiEgKpNa9hE6wl1cqTAGCIIYM1tXaR3YVqKE4m+BO8T465/FmRzIVUHyH4m2ACjTCJdfKS
N2OA1rgnWKoQ2UsEQB2pbeC1MguWkar4yYPUICTElLM90dA3GxJTkoMi2Tf1aHeRDY6bI4L1oNMd
L7/+/j0W6vavJOCfRYDyvqFUFSbHvNU8qMFnHxQBdL+93//6wsGe48WZzCC2FTaIw8oHT1/CaOVQ
L+RzX0nEP78aSoJRnUf4dFN+RCO+jH2jhCzyqkTVwv0xB39PKhGVQka5OZANDIHzxz6QAsFBxj4i
sft9bZYynq9j+M9LdGNGOA1WuhhrQPPEhGL9RvDzDXFDF90645StHLmFKuarDfrPc9RS7oRGTrFY
EvDy2YvWxGa/5iK9NBWcA7ONMmp57CJsIJR/RwGqkVCpQxqV+80GqKQt2ucOdnzjFzfglgN6a7z0
uoq6WgiLc5C2qDc0lssYrU8zyy1kcfKt2Oq7BDz++2DCsKBe7cA5BmY6L9pKMbGUR81VvMuUxIgd
2NXZpndDr/X6Hbkm29yBV42nu5Di0T/YTvsv9wk/q54Y49FVKXBEh2A86kG6B6RIPnEXiPhb/JNx
YpffN+TCYZ3jseOm7EkOd92dDIlwCZApolx//8tLQX8Oux5pSyU9QtAXum6fSi06qTHwL+FRg80J
r4ww9dGsMnwc4Ydbwz6GD+EyyIEymbcoUemukiVH7v+u/Jp73fRD4Odn9VQIzVVlIqinqD047aXb
5/tPisUUbd3v9/FKE3Zpa4rfq7Y0riv4KeKzNUK64+Hk246l09fTNh9hqSbnm6IdNytvdP+bP73R
rPs6yFC2x3j+Tp+SA/D3AuB+zB3nlWCLKCsPWYKH8Pdg+U8cEUv412l3hF2xEZ3Wuz8kctK9+CLb
QBx6oME2W7AoPXgoeORRO3Gb2DAZSgpj5RcsDG7kOSAbCCAAHe6vCcwGKDK1lQBwAM66tRaTjR/X
EY4Q31+R6aTnGwHdpbRxYcge8Xd759YVwICkQRev3IoLTSx5DrhuJijmaiNWkvNbM/z6ZOCRBGDW
QHuE2elxDTe19D6z0DFxUwarHwRn2jrAbcArE72J5NSc12A6P1cn8hxfrYRhHqUaHqAGrYns+Dzu
14DhS3/6Hqb+2W60TzuFlPjTkvYoybc+dKUUKiDHKl7pV/98QOF59P0BtaR1GjfiAUzwuksITRUD
iCz4KcLaY81CeqHOl+dQ6HEqCIf6CoufOxDW68q3OLN09EgDqTBTdhBQYLSQG4KDYwHacf1XNGyo
IScGZKHc36PDQq8DgvrfX1RER2kaBPwGuHZDVojmRy3bAfaoQe8uNQf+ptsldyuTwSaj19Fnnfkq
hEXyve72GLej9qn23A7iU39+/0ELDS3403z/QSxMorwa8IOmh97mtuVBdJKzJ3iKYoJPsdKAWFr6
OUS6iVUu4QeUTJQ9KeWmYVv+7qUFPcFJfYVxlCl3fhKXqO9sgvllLAal7jNuq41X/g1elEm6hpVc
oCHAFfb7C3OFBjMjAz0CZRBPXdS4yUtSMMvQVL9XYK447Im0h8ciI6aKpILcoO6XCxueopTY5zyk
BbZhEa/kgwsHa46U7qoyNsIaP4ZjBezl74aGkDnXQKiGFGe8Atq5R5j/vJHgi/T9jVGt5r0WI8RV
mj9NGHcplzpGr2flKvg5p4Uv5vc/300p5L4rvEPRgY0kwGIE6rixsjZB+zlDkOdeyEXdc9S4XzTg
YHrVbjL7rXToLRAuHcBc0P74/SAshGd9FoE4eNDSXMdjerd7g7K0eacn8Lu1gdZCbg6Lje+rBOxo
Lwv34k6EINcpemBWdkwD1dae87f+SXzWoMAAeadoL1gZvCYbM7UjKHOsDYeW9sAs7iRClRVdf389
wELScQNZdiPO7YqsjGcWAvjc/SAjEjfEyf31QA6uD0gHLB2j55VjspC0ynM4bDtFnEo5pPmwk4ER
wHArXP0B0u+OPpidPQVwPLwytDCVc+b/vh8WOJhwl/3+wbopnsryXi+Lg60jMPiCX3JweDVFYo6Y
0Yh+Q2wVNrheeuLuwZKtPHkBYwfa5fcniwXlkxL+ObvxA3y7rLEFgLkwLXYiTz5mLmeRG3RD8KbG
Pr2m4OYj9XLW0pQFUURZm0ULI4kMloJZjnFV9Fria06ubIUIkA+RH9rsJfXYvtsDXGqDvFNcuPME
b1b0pchWdUu/s4D4iz9XvsF9d/4QueZw2ig25FiUELlgtGgXbr+dzq0rWZXXBmtKUovfeZbbNIKc
6rEC7F5+MJ6LHqtp9TscxVto1xbkknehCx9SF/JACtBPK8dlIWbOQbRiMbU8GSdppyfiX44CtKcz
SA1XxcfvK7dw3LVZtGHo+MelioUzjjHImO1uDeq4lMBos0CSDtCBJTIKtmInvqEJjpPxRD8kF/2y
atef6n3yiC3qwPX2VO7Exs8SKwuUF3HHVpZuKWPRZhmLVkMl+AsQ3EC85w1qwbCtAPug5Uy4yljj
p27G0VpDfqG/IM/xtAymWXGjYHLSA0Rrkt6qgLr/w580mAoHE/pcH1DKbp+GYAjU1b7sfev9sO3n
INtR4/iQ3bckfc5vNWgcSEc/VFuyww11+G3qrtJq72v205NmoaavJGGC9yuquAsHvQZT80bcrMW+
Rphbqb2XXmYWTzqd9cKUUMxi9bzzdfiNWW1aNyvX9lIdOkfC6rUKCREB+zF6g/Ac5/QWZI0i61FY
Q20sheM58BVuLyzuuprfaQ/RBeNXch3+yjdAeWBTkCSgXoNLKJxYUOwHO8tMZhf7Vc+cn5sJ8hwS
m8rkf/FQE4qAoHEn7Zh7hlNAiCB1NeI0dr1yrBYihjqLGK0wkmySOwCV0Ayf+NZk6kHvBPjFrcmg
LWRYc/SrRrQmYuJ9dB66EO1uOJvF0LfNAeXhCquBThA5/x79FjfFLEQwmAlNVEP404aHEYbJzVun
3R26ezh+vnDP3PicrGmbLiQ+/wFgDQ0lg5Ug4mFiS2CaVhua/+kMd9Tcsc3s319o4eN8Kbj/U3/L
uQA3+rCWdqEQC28qqXIrGwlkSZoh7swqN3rz9wctxbs5frWPxTASqm7axRYZgMdNCRxOnrPQ7oAl
zG1If9sSlJ3K2iyLjTzZff9SNLEtrZ22pet4jmfVdL3NNNJPuz4MhnLbMd4sIHlVODyIghD9DRtQ
JL06SMZNHm7YB8J+F33m2a7K+ZXt8wWY+iEqzjGvIdVyA7r8kKttruAJmkJF7GF64TUnlnZkdKYQ
Oo36dOiqQ0pfWR0iaZAtoXzOEzesS6vP6sdhhOs7D+ZmXVgV0y4k8yUoMxtj5DRd7eRSbeWhj04H
xFszlGRwdB5NId+KVeXk5G3AJKoQoRTKO2JybbU/rHP/y088S3gSXkrqEdbdO24bBuLf4gp0RaBZ
zM0OjS+cy2uRmg/kceVpC6demdVViTEUQtHD+6OzIp+HgtPgYO7rwujegi/vJn5DrxcS31C1NlcO
y4KgmqzMQlkphLoAAyrIJIP9LV7bFp2kojiKEQSessdWBUcjOskKNH6ma0EUL1bBTi9SJ0uKnapN
x7q+QpYERgU4AhAkVlUnkoBWiM2cjBb03zpmV3JpwmkajgijqcWO3B0YVVfO4Ffo+Gn7zVIsXUth
7CkN8AAKKeQmME6ZZHdS/JRo6ERc9R5KlS3OJVo0ncg8Mf6TcoeqbP5AHNyMso8pfetKGFpHn3r2
VAhoaG0GmTMb2afkiSPHDurg0Iw2HsLUS9HVT6BkoZBhm+OUq9D2boGcCjO7Fp5UDHJ4pTjKpVdV
nMnxZyn+hMqJVcWQWos5My+exybb95yXGU4LowyGPwdFHEMq9jCEtbTGUUHhHcqVEenCoA4f6Xtt
xCVanVIFYsg8egGCzV0Ev7DRsL3VmxiANW5lqLkQ1ec4ZKIytasVme10INFlCFGbEWwwohLUbHY1
+pffD8cCWVWeK6on2FDZoEAXu7eHPXxTDDf923gAbyq+6OHubU3MBydBtzqP7LTnXnDgaKVopmiV
Q2WKO7gxT+6Fu1sftX4fW12LZiZ0NPoDhWKIvrIhly6FOYi5EwQZ3hA4UAjIafEOKfatfJwc/i5F
lD5rFqUgwoNkYgnEXis0Fvhe8hzCrIQq5SM45aIlXAEo357lCcMFcP3UY/JU6XZUHSfhOlQfXevy
5zq0mG6O+rMsjGZLyycR3ERQvz66cLIlTK34xO2HPWNWnNk5mn7KnsTqSsW+VJLMIdFEBB+ak5Ai
Cm1QR5NrEKwJhNIgsyA4bfRigLUPpHTzwtdrLZGlHTqL4lNFqzHl8UhIg10yN9qofntaK0+Xqrw5
Epqwok2LO76/BzPBQ/UtHpQKK7zp3+Ur2uQQwYem4pZtlatxLv72lyazppMA6XGv3K5NuZa6xvIs
kDNVMsqsvR/2sxqQF3gNeWQvbAQ7Dfptdsz36HxwkMXM/8j4Kb+fSUX82mE/xN//wFHrMmAdVIQJ
QU6uMm+cefZccel70XfnUlKpBlRILJhCClTRBI0CoXuWhEuiREGTtHbTFvuyjmwRUbA4s/CkJ27Z
nPvygSjw0StSq8bYAdaJpgTXp2gcTyGkR5Oc/YnDLqAROzRK7uslpvOkgvsPgWCvCJnmtEUC1KDY
NEIrr2FDmTTbKaTowgxOlEXOAM3LLHakEBxZnl64u/1yA/N3qy9dQxRg1Szb8A8wdXFT5Lusq/eD
8VCDJSnxG2DaHFroMThvRyF06KhbnPiGK8+m4eB2evnWJRte6S0Br6voL4TIgOTAc4I3w+49L+EC
k2UvzKisQvsbtYavwx0+ncTaxnWTUrcan/jc5Sh66qXeECuLIIuQ9okpslMsZ7kpCdUhymPo+rEB
OKdkqNyJpg7txgDJkt5sYJcVyIr6GkbZFr6dTz3JbCMtHpV49CpZfomNzBrb/D0ehyMd441geF0F
JVBa8D6lhgmmgNiSXZU0EFKScQqZSAooKMlJ0ZltqSBwSapTTPBzgMSV+JKmXi4GJPpTtp0tQwGI
12UzJjqib2FqPTiucg8qR1fx9FwP6murSwejMYjXaJ2aO1quko8+F+v3rqxzyLLUcIgoDFhrw468
gKkTNxZ2BHfFDRfB0SOvW83EKjKzbzT8l72oOkzuTUVC8AJD3oHLMGDMzXOsNtGzUhZPJH+lGe13
Sqp4wqjYZZ/qfiazV6FlmV9KSvscx5CmN+Ti71TW3jS0EE52CH0I4+PQPTbqMY5bi4OVRuUyCp3k
3oeXADJ6rYhPcWOloeFIkZcKFgkDVuSwiMhhsajD7himUE0Mw9ZzWjNwtP6EsikmJwk83HhLok1O
fFoFY3NskQrHaWhJXWWHkHsaYZxuxoPJUxtqrdi6MeKwauecN8JbgCY7udvxzOrkMwSpM9lHIQoB
OJ279OMubgFpUT2lsdDA1hw4+UpWmN74aQ+PjXwASrLh7UYwQ45tM77ehxANyTFHgRTaSZ/iiwHD
RgYmR1kdhvShwr7VnhkPi7EaLp4Pit7tyuYzrz9HnDm5gamI+FaN2CRSf2lp7Omp/IRxHahVGkoS
brQTmQDux8fQr+4sVOlWjDMuVNdCPk3htRzEcqMV/BFiI8esEfaN2Dg1XL42jEZPnaC7kYp+4nRJ
hUMORtg4vE5pucVrsAGzSQ7CPe0trCerN+iW8RG0JoxgkEJjQwvxQWLyBZ620lUPh9bPYYXLxTYn
jdlWIWhK4PBWeQHDpgJCVtgaMgZYDbSeiFmVvCVnT1Id2yMjV6hvDwzfPIY1ba25ZX3op6m2dI3f
aLCI73NnTGG00rj5OD31NZjdsHrrDQ65qDlGh+4lYyoWNT/2Azx0OehJxT1a5QmkNGANw8HbHjZw
HLaKkiUuyjOwLWGkM1xHgbiNNtmlIlml1uIj8fVGqO1CdPg7SQqqL+Wu4IoIwtx7TrN7dFV4iGo7
cI2y739HhivkuCsUiESLhkcSxXBrvi192NyrcOKqXupKPlUiC3d59DAMx67+pKQx4TxMmZfWVx1f
XU3QLaI2APs4HblaWlrHW620VTk/0YvQLrrDBG1yPal3XJxtcjT7Iz7NrSYxriHMhe0et6HEqQ8i
bSGhzaUBFnjw6myPzpMROR01m52GyHbk0brWTj2FvDMoP3F25nuTy15BL9aNBziu8P27aoSKyQGu
8ZoZHs98OI+ApktUi2aW8I7/s542hFoVDEl0UxgsAVBGDAQks4eSu5ocBvgXlTt+MqP8UgqnBJpX
hUNRwES1qwtbGp656W+cg9tWfAg5dC/gGaJBhT3tose+iX2OZBs1zh4pqaG0npai1+ZBjEFH3eae
3seaK4G+phhwAB5Vr8V91UkiPC9Sq+2a0UohQwtZTgVXmoIoeJdy3EbSFZE8YbBTYpAselUwSoiU
rYH6Si4GaDdolaUofsxP1CrKCk+IKN3XhZa8Cw9N4o6KE2YgyamWeB/PAm+Ze5KmeWBRQeB21CxB
TUxsHidqZYsrgUBJQOCJToMi2pNGTU6HlaK2b2FQpEcIotMm/5tNEEUBX+JSwfEghbj3hqqpRUt4
1JFieJHb7jhSqKVDkBytD+YU2Q5WcqkIuTI42fVOJwSV5HCxU0uYGUPVhuK5umHFQ0IhJ4NVe0vS
Qwul7hRl0QDy4r6YNlKKWlL+lHhQ9GWblQfCP+YTZ5boBNBAUx2hxYileYR0lKe0u0i2oxiEuro7
K+Wh6p0Wkl0yGgEwRs1hi0UfpnMPgA+hF3AYi7CBc17hQKVb15wOhvWV/MgY4lExuio4263YWZSN
MKy2O/5VJ380+D9QlDFu8tnpCBKgoJaIUwC8ADQLgXhhUxqSJYquIDhGc22iR6UMpHuoMNV+XxZb
TKOi/KAyp4HuLzrUsllqVlUhzr1w40M+XUsULXJn9+FGBBms8wrqG3D+RI/veYq2mD/KOBxT/Ab3
LVcXjZ2h1ntkefDtHdDJ1wTqdHWOOETYpWLKJsIXrSL+KKMKzaqE7gjsjoqmwTgK4zlLrifHmMaA
QLXDifgWVwxLj/BnNwshdoiqvumvceMkxYRNSyxJFf2ozbaQogr6++Kjo6sPqdvBIbSeoPReuj0C
fYVvgc4NHccAgheWUHd2wQ4ZpvR9rZ0aahk0yGJqi2Ptsa4vrLqpdwr6ACqctGWpPtZ0J3IPoZRt
W/ENBtIFC0Frp/1JSrgTKCdWDYFQqExeOw09JS5QOdif1pCYHAfBlEeL6GQ/jLWE8FSo8Ogsm20n
aqVlTAyZleCL0XOnoWXUyRqSKr5FsoekLBY1l+Vj/j71uPCJJtkkdwFehk68UXpypLpM7qDC1Nrd
JJkduv9oWvJ7rcL5TTe4BDQZ7OtyCmSmu2KBslJUvbgejuPwjHmxWcutxUM7sMkHW4QHIytlK1Z2
RqYAl12wrTHVsCeGFgcutkR9qIbWBSMR/pFwk0UvwOBy2Cfz8XMRah4XvvFoGaDbZk5GYGhnuJx6
RiTC+PS+mUEECgvZ1M9N4yl5GFSG/pdJkWT3hDvlxSas+DeBwL8qwadW+toTqwErhs78I8XYafL0
BwDJFUU3DW0LwHeNLGRqXhkbPaOBPlJ/y41Xkb/R6SYzpHVOlZ0n2AEI1GXw74HUdLiJoVmJVMAS
VXIZROmzBzHK4mGgAd23Dqi0/Fgn1b7sDdGUCm6jVtixXONrvSuWHp+TD1mrndigkNC9jxXLCebx
MGdtCtUZMpWYoJ2P8JmKtnWRD7tBbWEmWNB4E7Mx6GHoY4IFe+lLYa9SFvsS37+UuMN9kBYNr2ze
hIk4BTE+xxEeqyWxevVGVKTvgOyjz56cYO0OU04hf08JCpM+h2ngAKmUvrbbDPAt1gXIZjd1yG0L
gfhxFXqwGb1Bvm/7PySdV1fr2BKEf5HWUthKr1awnA0GDLxowQGUc9avv5/nPs2smROwrN27u6q6
Sghpu0y0OGOZ/Gk2YSgRGX06ofam9SkvJk0ar51BCjvVEpVEVZ65nA8a6uKuPa7pZ2J/yDql4mxm
drzJOPDlSKgnpv2ZVwMydXrnSQ2lZJzxp4HuPnTrTLwzq1ibxB7i49xbQRtql9psjzqkW1QXh3W2
setiGGhDP49St1JKHl8tB6KvIMrX5ThHhZ+siaMvd1kYn/XMmKaUh0LhQIG4pvpv2n3EdEh9UROn
ziaA1+i6tw7dRU16R9b8WP3u4HotrbxJynON60g7vZKJeixEfp37iE0Diz+JOJ3zwN+gdgsxJvlC
06bdu7b6WDQ7qLrsrYynNxV8ZlavzXCcy/iXZBAyQ0mMI1tsXELuRfibQsKXZhPWLxGJogpv4K0n
14qzkHlZfabCVpWndocMElrxF3tb5DebcYBe43F2Rb3vbTVQSjLfuP2bibeEBPEXc2h2TULZbXR3
kVCGKl+T/GIs7pCyOSSUXzUf3vXph5fQZR6jfjhhUXhtnLphNrth888wiRvXfqvRW83muNDIdVNy
VDR5I/W/hiVtFFKpy1fNeioStzBx4QbqrvBvmMFStfJD09OrHSpEekjZbmGdpDEWahwU6lS5qvG+
xvl+sarXJkE90BWBKjuFjKE1SzS57pr23qRP1P6lkUtt7bNPYfKQnIQ1jJQnNwR14onkJWQttXyP
NdfC+UKWjpYcFN8QjK3uRIT9lB+T9q5bO7qEdd5mHUiGsk8msj26eG/avt5wUzOmHPR5uK6TdYpw
mmDfSO5KV4Lu7XtaWgxTR8MZsYHqMzxT6Yn6n3klOYm4C+09XLYpvvEte9ZJEXlqehbNl8H6kjWm
BEoy2o2+bJwykFtMMMlp6zO/MfdGdaZ6ttwwY3rU8KWTn1SMJWfOT927lkwQCRmPwnJt6zPCi6Yl
GVvd6XCQ4dfyGiNMaB7+w4Xqm+vbzEpflzs9oBMpAMqu5kA151Dz9fBk2eSUOUw6NR1fL7mDee61
glp0yHvcblf7bNEFi6zxFIyUAISHNnOVbCDAjJJNl90V0S5i4tLszIuYFtSMYy3DqT0vJaBv79ZL
dMIhbtv1TBRzv5f62LcVPDOTB5CQEC7UeFH/G5LGmuSL34wVNa7aJO12jLatnuME+doKzGm2heKZ
eciHaA9pHrlVqtEbJ64hz5epMnd6BN8utB85wsWpaAOu9qs0CV/K/RCHxfk9ZH+jLfPdInuasa+K
P5PSM5eMHZ4CXBqmOxVl5cZi3xkmZzc0n6bYjYjrq+Wrq6+CrY9yA7/UkzpHBcg3dN/Z6OXLpvwl
wmjTVMZb0e3U+NxL76R7b6WJkAqL7Xpc2Hj6Vu+Sf2vZJyWnMwoPNlftWLGkltYVOFmlJz8Pa0im
ZdMcnuJqmj70Rp4/RNh0QJXWIPaSVPnaNG/TsvfAJxonjjPfIB067Jl8VXal0+rP4qxFZYsh+yT2
eTvvpyjZqjaZSMZ6XRWVjanM75dxVyrtz2oYyYkW+MWWozJAauJgdfTSa/VzU0x/UcTgJvAhCMPY
3PZx+Vxb7E+Flv0sL7axmY2Y6WUJSf+Vnip1cTriqPlcrrwM31Y+xtsoVP4kS/GqIfxZpuesOa+d
U39qzT84woHVD2aewdVyJ/9n4MyVjq23DI8GzuwP1V1SyanAxg1vN2v7IFssJjJxqhMW/DxTIjTP
VabNUnrK7PfVV5Xw02+E8iK6TV47sXisJ+w4saLyknxvKb7eRU7Y+mQKATEsxTv+lDSCJZJft5cP
Cohd3RAGvyMpzLavRYU15J/xrVzEm/YhLT7h3spWGVzFcOvOz5PbkJ4GvXNgjvVrz2WtRy5gBZus
+GLH8Tarzi3/NefjzaBtmy4/DemuxHpzdMp02+B4aV+0dGsQno2ouDS9hpghpuBoL9HoVK8Gbkzh
89io3lBsxuxfYvghqnNlJ04aSsRqxabw20yzTR5Ceb41bK11QaodiqLepcaWEHhWXaf+Ox5cNdmF
6a8Uf4XrS9T/G7N1Vyt+i41T7TL6lcCEUYtJ8IYk367x7PpSmSvlFDlbBAaW7Wnk1rryU+vLHtNz
ruMpbPDLOB46QQc1OcOidOaUVyPbZTetjphAn5vU4y5ZUlct8Y5K4xNq4m3TxUdhHY2LXh9xzLRw
oEE2U7v2P2lsmLK9yHwrQCbKSzfulJVE+AyqHr+txmAOP7TpnjZBYt9dJueApUr7tbB3tf4eKywg
5tOzIf6ZGPSmAEyE1E8Us/JdtGRiSoYnmmNRurH806nY/ZbfNvq54q8erzrsv8ZueeXhkKnoABwn
tfgAZ+rjS1jvGv1WZqdWP1Y4hSIBL3AKRdwkSx6X3tLuFHVHQ7BWP2Xo5eSW54VrAtr1HnaoGxWs
Kp37xxoijvDxaLjxH1dSSDThLF7LTlBm/UECaCG7eTjRjtRsmf2jx3ObOlDwMrsX1cb65lLp3qpf
vfGj5iU3dgL/UXLuSfjo2ezA0rjX7PESFtUTya8breZhElQvP9vhluDP2Hrls5jVU3kT8Vs0X/Aa
ltbXVqOziRMnTcpz3TPHM1QbcYGUadgaMh9uPYX3UlpZmSa8Rd8JTNayGuTmkNv51ixTTjzeerar
xFdpL/CQLnEOPxZN9WZwS+Y0YWrMMJu/6dU1WjZV8RT2vPIng3GmFHwDSAJlgf0zeaWLE1nXJbvZ
60rbd4JZH9sLcrWNaR6X6lpqr0141mloK1iw3NdCd1SDIj8k7FkPGuBh5oNbpeWue66og5gzdyqv
LHPNrS590/gc1n0hgfFum88uCyYWf80vjew3mUuTtcH5k89lxttJJuZM+VeKAHBzk1d7PfFxLyE8
0Db94ZdTJtleLwIY0IkOZL0m5mtd/g75l9F0T+DtqBC07lj3jsj47t75Wcv0Y9baTdNCGZrPiEVt
vr7OloMYLKKunubiY0nOK9Ya0XtXRptCe0rDbck8Hm1M+1XMLrCbfU5bcDBtq5U71FmOSaUaGcQA
gXKSC8270hwMZEdZfBhpZakjhtN2vO/HlHt/MBjnFWrKKrlAQ7QUbbmjA2JYTjiPpOrxLoQzG9Ub
nNlBvWwW2Ww/5K6LvkT1b8rfu9YR7BTh3mJfyqp0sOg1wEqUQ1eBoxgXRAxjSVrf1kyvzE6lyrVp
5BtTe7NoK0KnWh0ZRWz31GDCWHB5/GX6VauuRe4Y0TbSfnQ7d3XjJYucPN3F7XYQASQH1/BoOhNx
DvUrvsFpjt+XdFrKW0cGeX0e0mvc3fUSAPfQSZM3sjOQ5p+zvdPkPzq6Roocgy5FpY+JD9nKClvm
SjMaHKdpSMXYlLzzdC8y/cgmbq3dFIpbX0XwJ3w+HE7IN9M33c9UBZyUOnbTdmulQdvSvLx0BMN1
0W9oHIxwvyKCjV0z344/TUqrhvURa/q6F7/N5BfPrtpd2BumF+wY8NQXG8T9qBEfbTGiAC7JnOWE
K3BrgJJI6a6Jcjdv3zKDFPkCwuOQDjSN5k7qvlbLdIxkX2AU2FWObAYlEmeSNlSu0615zmZPqG/r
r5bcVaLoJYbfe8iaPHXZKB254NsnGNGNStekYhUnpCSS/tMBt74swgLb3hSYxrfU0ZxA4d6XWJgk
JRZGYP6ZhdcfcCNfFCRAwIsv3EBmiPWbGqjGv2x+b68VF0scJBie0KaFv0Z+n1ACA2XllFrhaH3o
otEZDdpzYEfwj83U7RbUkrr5EWmnTmA1k/lTzEOaX9XpwJuQN2CEjsY6XuPa3VnukXYC9rqquCeA
D+Z1nF1skzTmSOVNgu8WIMlSY7jjDCSGGMPcmM1vFZ4nbKXtnfgwwHNi2uZgsS4VgZHDxrDwHXib
pMpF97hZl58HHviB7NeUj/L8NCMpYvSvq+3SeXXqy5NTSW7YeV2/w7ZaTj6tcZelpTtPMGHy8KSN
4WY1rW0U4TPfPZUzJ4zxUyfZAJXeJa2fo9Fr66CZ9u1rQxYwDvN/zJ4hUkhxj1ArWl54GxCUf5h/
Q+bGilPJONQHqr1hy8eagnHfwx8Mnsod/aule+W3EDj348IXhcIbok+rf5+VJ/GiYUOgjk/du7Zs
K34izVuXFajyuYyUgB6EKE6HKT5MPldNdjQkW5gn6KW540oGl2Fa4DlsswdkR+m9RPqXklApvb44
ANbb6m8cuXn3neRbkFaSxa35VZEOXetmcxDKWwY+409kptN+pOKnHr4AeYna3qSfOOf3t6y0eMnq
h6ZBq7YFyHt+Dudm1xoneOxNvhwFt640gML6tQY+OBNN+jXgAGA9yX9V9cwokRuBiKpNMx/0imt6
Zm7dmdm/RvnR9OcH/o+DEpVNLa7/AUuPV05s0mMSB1jH2I5eBfADqLhkgKF4/TbSnUykofya85VP
/OaVBensBt68gWs1w5t8gzfpCDk05m0zv+r5LeWdimtcuPF4nZ7Frq/PtbY1FzecfdASBGGEAeBe
XaBuZJbhdGEMtG3lXaP4vG/m/DlwLUTHXvfM0BmibViXLsnQ1XRbYywPDnZzAyqe/g1R41TvQtz4
2uXOzbH4NrZj6wNVT6w8fK/GIQ2JNTDAEganoamRGr615U2HnkneOul3bR2VF8dc4D0OjyAC8dCx
OXZUOFrt2UrlDsUPbg9m5KXXtb1rAnxF4SbEev8dkzUpC+ii68Ub0UtJXP/bViABIKiv/SbF2tYP
ub5NsyBXHJvelYgcC1uufmtZ1Gg/Z/SlChE3LxVBNmw5mkbhg3BLpBgCJ+W+bL/FX0vPpF7ATanO
GAe6eVaQ+amnvgls9d/Ef1x3o7mrs00p3cP6tf4q1XAfpq8wJ4+hxx4Q6bf4Y3Xv3UkA6bez5mj5
U2sclJHLXGFt+dUO73OMKKRy+BLo1RQa7VV3UygxKnFH52zAkI8beXyYvSduVqHt5p/2SkdVv4i5
OMzkgarCn3i3MtZQN9KLwbJD8Ss05aNS2L3NwfJmiAy2q1pV4+Y4LKXbG/XJ/P/1TmJDRQLUMk1O
TEpTVX0J8g/YXDGezEZ9lwAgNpI+PDjsqnC6Ftaea8gCedaLDJSItJqoe2m1Zt8t8U4tK8cY6qCt
wz85rT/t0fqW1GTbQC1vMiNxRBcYWeYXk/BMy1ONkYtlU0a+YJq9ImRCQLqxFLeKf9T4W0WNoB5C
a8sITopuq+2U+vCA4WJXNv6g7IsfW9KCRMOtmp296tLchibyhuVvGDUXBUrHxQXmHAj+ZFnzlFUb
tnPfxA6+Z/6oe63ir5ZfQrXoQ/I3G3sV6mS2ho9SeAzjTecIazplDebF/XhYeg5xASamsl4DSK0m
5+rZ7j4iXfbTCT+0JvMjM3sCAvCz4RHfpT6P42OwB6idCdKu20efLOOLzxU0t7MXNZTXej2BqYXr
+KFYt0RLn6pwl/KrdV16FtINU84245rAIf4axyfuzWnxV5se66j/RdPvhNI6AgHY0OBjQWG6ijhM
SBc1kgEi0gMcSu2j6YUZ7h/owwLw3V+nKCjH/QISC1kFlaBFT3YJfwHPs9OVw2oAuatenVEF1321
ABPt1hU27sQtnAyOZfhivpUYVbeb0PAqFjRDUky2o9ztquVc/ZhorjJzvAIug1KM41Ua9tLz2h+J
s2CHcjQ/dCvi6bq5ui3MwK4jtA2/BlYp1UW9zdquyDC92xFyt8mIhafqjYPPwC3aF2E/o3bBhxk5
gaTeVF59+mS+o0m4c3RI6TJkGgT8Wiw8yCCMIoykSM8e+YWA1913bn4MU2CquwWnIuK65p8RTWAB
gXcZqeVioFsrvAyaOJwx6tbioBsvRfpmG6dlOmewrAC9+l706O0Ad5tHfPfc+PmQgPa/Y40De3Kj
yaNFUTA2fB2XS6Pc+j/7J0+MzZB4RvivngGwkuQ2G8OHws2w8JuH+F7VXzlKMHs6jP/l/k6JDymq
9a7Eelc/OtaxGRVaiY+M7pE2MvfB77R5Ywc2SVXhJc+2eXmzx2M7elJ+keGWh+xAcLGlWfflvQH1
/JWZtcE9t/VPFf7qlpPZDP1olTPZ4bnL+nmdXZ3nPTtYzhrOImhcnfItmUhLUgovTj7q5iR/W/ya
IfPm4ies3gasUEV2ZQSEhIQ9EuK0VqnbC+5PNgY7ZR9V3UG0cIA4EkExFvJuHZkkQI6B+nzOck/v
dDLyt2yFTkfOMiAOyDtf8HjzO9Y3s1gODX2carh2f1yVS94484Rb8hajDV8cQvOR3S28pfmYZXh+
R2i/y0NOgaLG9pg+NGQrDc3GY77JVBoLVCS5U4H40TKg9LFZ9E0/uheF0aR2ei2YV097tq9j+9bc
U9vhfQAEBaxQIsgt6S8vP3Elqwvf/ihpNJX3FpglSgO5tN2l3EQoZAtXMzd1LLvqNSmhw91H7/ax
LH4YBmwCydZ3Q5D4BfScFWuYoovNdVApPPRpK/p9PTDR2IRmqIdm+GYl92hili1WX4LGXL/DEbVE
+TJ9SA8nmP4oodJoawI1ez+haMi7mVGpWnHIO0UaqtjHPQOroNZeOJzW6JwtH03yHsWeLX/KUHSJ
uBuZvdWPs+zNBtzjIQeBt6F/SLyQE+PVVuTvoZAOUcNNE+KQ+GaB7Uv1u5FSZt14+FJwDx+/8JqP
M5dZo0RlaB0XHYsrgy8Hob74ncN9kUpbGf46DnfyxANKb8PY+HaRbRsTDgfibr3UaOkiCFCE2OOx
DqkTkWtwtOvqXxqfE5DpKHJaRCRRG1ht4SykszEwxO23Lr1oxYQ4aEKTz7onJyQyad6RPpaxn64l
PQS4tsEt1RiemU3eoqPHySOABy279Pm0qRXzNMDoY4wsOZr6NEQ3IibhuiMbgdSGfns0W8b77Dmu
cQQYc71FAwViotZBZhBuYzGFF7kfMyvCPIOY9Her/rKULe8lwziQojSd2uort3knEgAXulMrrs6K
pTql9SR17uNRj0+ivxT8hVH+xZ9mpsgYradc/IQ1NtP3VEaerzCAqy8S+fGx7s9rj80Rwy59cogq
nFJRBMqfCmhvxz7ISLOsyCFDVbilcZfIW7cPNaVw/ars7y6KHr/lwPufoooxIsaEkzDpuxNHFc/T
HKP8Kj64si0FONE0NiMS7cLMPjsDCDWf8bS5g4OwpoOADGLgXe6OZfzXwcMvTLvj3yo69z+hymXV
zwPUesSM1lATZct6r2iJkvZ9zLO9ZqHJitO9yg8eWeaBWMxDMSu3AU+CaV+KlzC7CrSMUfgmd1Pn
rrZyGfox9Fr10W1WH3GebouDNH/YCvg1Qjdn4KMMb4n9rKqjP+f7boWnCp/KCERJe+qjfaXCHD4r
UqBb3mqHrjH+tpUXw64Y5k4UDt2uXu4S6TVRRzrtf0b1LYCYkn6nC+iWTdqSOFmCvGdYqRbP/dSf
00J9zgVYNfFlcbHXsVEs/okWuUS/yLDOxNmX69fUcZHG9g3/Z87c3H4bc/Iq2XDt9ar7pTLCP6F8
1Npq1wyc8H7QqWvmv6EHKeEGVibJCobM+grjZU9O30s07Gf11URWXLFCkDR3XYqeOkDtlgEjMaXx
lMDuA6dZslMmELsZTYuva3Ls16r+bBpRctMEAqEmoqcv12on7OhWmaTeCISj1T81yjxV13ZSg5qx
WO+r/ICAKDmRTOq6es5jmFyEUCJ8KAOZG4Xd3gubKD3JGvdiGtkFwFdtI0o1GOw4dJrUzJxBbsZt
3IvvqDUjHyYU1cISn6wQAYnQRrJDFbr78hJKfp8HQrHZb3PZO5i06U3ifg/16zK+MH626cG22J1o
ErdEkVR+64ZwTRIE1o3eMk5luNBbbMI4bfSXSM8a6T4MoazK2Nr0RLYRJJyCsCFT2DGbe42YwKZ6
zi3p0CjS5FiS5un4cqgcVNu1+tugJ65SBov2pVvwX+o273kb1K92ZsQvUFPUJVwJnKX1IOiw7600
x8TIaK2bcxvXd8NQbhH3ZtSrHmJ2sU8V/TJivAlMsNDFWkBYZLrTBgeJAVegfYgYj8o4HndtVxzH
aRCwWiFsF868sbVtGpkvk4U5x7SK0AmlTmzaRiheHPG8TRuaZFDTxYXgOXVley1U27GoItJcn7Xu
004JOcdopBmHiugj3Z1tdKi6Vv/o0tGsil0SDezGDQn4frGVw4s++inxITZrWRqR1It00SycYHEK
KM+pRuPs0EWaSkB6g8ZtMUcn9pQSus6leF2MvdT6qr2v9G0030brIEgzZT2A09bX/ROvdeT3JF1A
Z4kVrD6VwCM1NGAK0izFS2cN3F8xX1lV55ovMWlK1s9ubvfgK0yjVe8U7UtN3ETEdHOB3pbMg4if
Dd3rsJroXDsBZ4LoTbhZBiaLfA2YAGwWpFhptSxvYKNB85A/+BVhXcNiulrEx613UWPthiX2BxQI
g8pg2bzFk9cMQ9Dk2q4RvYB7o2VK0Rwieqb+vjXPFXDqYP0zqds0v/34lfc2hjXaR93+AJyFbXnu
o+SsVEGuTsfV/hUWYHfBhNKq+0Xv/MXgOdTSzoq/NUHaieSyfoZb1D5XutqxS/lLtrdEPrptjfzF
bsOvtmxInklDRCSo8WZFuFJlfCWmstL5EAzYDfdekQM1jW9LmDlhY5F2Jxw9TFBCVBI63LFbtl1r
Yvc5V4P9M7a17A3yYrmSEiWeooe/SoUelUOtDR2BknWPbDiVCSoodK3if0AfxDU3+VrISDo7orTM
yD4gwdZcGEBORzcUfpamwdDYh3ieYfJIjUHFNEHIV3MENlbrsxN3lQ/UVlUCydkIfGONZXpI5wZc
Kr42LLU1wCNDVp4kyDhtVIIVJeI8VB+TYvuJlV2Q556zJH0KHwuKGrjTQHu/srdSoLoxDEP25KEc
fKN+KMTOs36QRWo9r0g7q8mw/fIh2kXn7kwx/vJhvDPGzWoVgY3UX6ehEkwnKbtJFSoF7dZz5Bvo
pbBoadl62TPGr3H9FE2gMndqyMlalDYx7Qk7epIbGc+dep5Nm16ndkm2DlV9o/b8iH9djfVfaBwz
FAgtjXJp0qUbX5nUMMFIhjsX97LOXhVrMS4LNDdYQs5o/lBvK5nm5uPFrK9G/Ca1oNR7uaweB65M
8J0sjO/a4EXT3tG0+EPGOpqMgjjWmr8aKX/mjNZ7EkVbLYGsaEDhMlnYztJbO/J2iCz66/CE6WZ6
HPuGhKMdL2P5k4Xf8QjcyRG2ll9EBhMddpGyj9+DUiyy4rWGvw5+x3aEfB3F1gyfQuWshX18zdjc
1FAh3vR5/Unqcdqn3ZuVb/vc+NWLhHyScasjFyPLz0cpX2kXY8Jwf8whVty+drL+JTFUx8Af1pyc
HDVupvVB/1DeYRSNNmS20fxaXtLnQAzXqjktMYIn1KuWWsDyF64Rt4ERo8T2sLczFyIQeLs2E+ZS
j6a2hJ+QYfakwM4lliffuXyRnSDhalGByEzd9WeCs1+hUF6F15bTeZ12SXhQrUunp05EicnGt7F9
hnSCWp4KiFTfLkHeEJ3arOU6kqL7o8y1BkMTj9nnKMWXjG5ctIdZ+hwm26doPyWi8aXpVWgC69WJ
3QTNLTNJf9Lp9YocOcPYUWnzp8iw9KBvVzxAaP+9KhzgTZUn/vxRjR1ETDTIHNoq648Jk1hRrKdI
IZUQnEIDBOrHFFp1uVi58VAxKdtCDvLqa11w/JiF066qoygffVjt7Tnnc7AFm32ZJtopfmP3gAPh
IZW/YkAAq3YbE0y+Z1ej0vLEBQxfF4OVU5COfN3b5Ferq1vUMQQJoYWFFU3oChh7U+m3sAwUpKgb
Edon6TaO/Bp/mAoAO0uCsV4s5rtdY43XWV7Ybhm7pMZUFUK7zCGuRc/42WCIYnQLmIPmj+Nf3JjW
M8qAZjPG5XAdYhB9yv4MrxXFyuLKMnseNkBVepSHtHHGWryZyFBY8KgM/VqX2jZhz2XfspXM4opU
BlZBDqJE4z0sFgd2RUQ5q2HsPhyd3usa399lvWfrKCHeCJReLrkAQUfapN+q0WkmAqk2hbVp1PRS
Sl6OQGSoMJjTNMZFU4JZkC22HvM2UEcJSesMBkgj9jRI0S0ac3eZNevYz8vXLIEbarrcupaKergy
7edGIXPMnp9BXLP23j4m5U6N/iobe/ZEuWo0oqKeMqeyzavawSrnFzV8QaWee1n62ZDUMd+Hlkuz
bm6h9aRhYI2ecJCx4Lfe5uxfyPDVNvd4+lAobrH10hv3WQfVVV5lQMP0oQi6pwKyWOPvcXltzvbE
7kAYN83RXCCZQj1XAjOJ1a+QbdUC4jRa4eSqMHRtmit59LXHcDdAnIdrY4OkmrupzcRXvzbepDYs
NIcvczIGWmi6RTYrL7L1Ew6Sw7WgN0nyhkSKQAMDQUar1SaK4En6buWIDZT0q+uK32iNQcnu9drt
mjR8k4AX5OElmYFkYwPBTafnWRCbs8rxQdVbyW7B67ehDlm6qbAIEB2FEeTyvyUmnc/S0BVr/4rE
OgFeDKslQyfTm7CWg/SNOq5XFExzW5Z/WmlAMPZYEs3KcJDnWMEs+F813Y2BPSEweSFs7rts2y1F
YIDiRcNXhUv6EL+wiYXcHRXiyOOmPEyvw4Q0VMgl00rq6iAq6go7ZIok6GmjQdDBpqbHp0lbv2ye
oGVzJnnb+uhM+Tkq7c+iLmigwS+NpZDQFjzMHRA9bouifesN2jsAt9QYTxgSp5KPbjzq563JQhQK
ZgEhYrlty7TTpg+ZOtkSm1iC3oDQLjRUL7qB/LtO9fAd4JcC1vwaav098s2i41BipKOY7WVXjIyB
SaRnaThb5Lk4HfOFuzR3fB1Rs2iRU0ygnLglD6x1KQN1kmGuqPSngn8q2er1Y78bZEQgq3UgHnTD
WvGsIGppLSfvk20SLuQYA89I9yXiG2uUU20egSBP7QjwbRlXJaoC5NNFNLXvMzmy5VCxP4RaDYdn
s+ffS9gPhuVl3WLPtOtaDpaOtWH9N4UAedVsvw9ZC/UcM3VLbDgXhgCXEbXPcsKMx+kZWXuz63Lb
Cla7AX6NxbFMQfvohWQ3quzmpA0ozSylRWws70OVZjjt3DTVmeoi3sJOHulL2UTpdLTpsQ1bKMIn
YzIAkEz9LJnWzcwaRwnP1dIeDTp6zYr9zgIsthzK2CGz6VcgwKLu3mSIU6Y5qIR2IU0P6u4VHnJh
x2I7Tb9qYx6K1PYwQHtu4L/4+15Ad9tiCqKx2SX8WEqHhn98rZTJ19NPCn+wVMUhsc0g7LYMx/Fw
0l9DNDt1TbY3qpWuUpwQbHc1RwcZ9j4OP8KW6siLgrgmTtZjHel+D7st5hko1nqtsYirJuJcjKuB
1Jt1a6hn2WnWX4FSqw+HXVN+2oQYYf/w6JwmtHHljz3cJXEbzB90YHHyFckQKejYBjeRviZ8uoVh
81FBNFpicrPFneqRJbIU9TicGxB/Jq5a+hFOV9rTqgfDqjnFiC4k05d76aZWbWDHmt9iH+8sDy5G
m6MdU/pWs1DAL1UwSvepybYGTrZ2clDnt5plJHUkEE3IjpV0D5rDUPLWyUcJMPJx6CcKe4phy/DP
1qc4+B9157EcObZl2V95lnNkQYu2ejVwh2u6ogzGBEYyGNBa4+t7ITK7i4FHp3e9WZvlJIOkwwFc
ce45e6+jys4m1IzvHo1hmzxadYZKW3EMbwnGmxhBnhzqqMwQJujSzicOUjFvOqW7L5u7tvVXWY/1
T8+2ChYCTIELgIqjD75WeVJCQ7ET2ZWhzjgjN9jnU7JlHJNcrduGqD00snSxd1for4J/J+o2/iLk
a8+9/CpnbwZ1eSmH6lo/p8mABzRo3/ouxVufJc9SGpwyH4htqVQnqTMevEGEXxAP88zqd0K0yywQ
cyVt4cyNRFYs4FQ5PgfX42saWBAL3hOGFtH1fiBKYj/ekTtmbrF6pka4clPk5yGlzH2dnTznjsOM
l1IU3sXuaJtc5nWwqLTgTSNx2t71wgPxvp87p0ajdNUBABDdFrG1U3HeICXP+X9bhejAtbY9i0hS
B5S2Vt+sKw4npulHM9lMDnLe24MWb3tPk29pNIUmVqnwTPpVtzBrFLiS5LJ2R9Iq0/o32TReE/nF
iE6DWc+jQkDgIpdIsmLLPZha94KCPQ2tReMgInc6kaxyOkZHqRM/SAXZfI7AthtUNeMiGSvhI92B
yKbLes66YDeUhFJWz5k4c421aC6lgu6EPurS5ECjmWUlF3OD2QwbXzWVXRhTXK5MZ9uFyp0aeMtQ
U2zX6jBirLJgJQkoS5G216otF6skOAimc4sZovLf2tY4u/03zf2B1ZdSPqdQXRNs2buVtHMgKKeS
PHthZAehE+e6ai5TXdRvjS5ECeUZypJDHACnuF1iRfzut7iuWghtsRmoL4YTQpttcrpoRu1f4boQ
ISqVQo4nZi5QOMuxAtc170nrloOH5gjDZJc8meYLyr9BecsoFihIHhq7E4hhWFCyR1Mf7jkzbXR2
nUSiNmK54qHBBCVUr90QHoxo1+dUOtzU9pMIa4WBaKhfh12/8kz3IKA1yLtgrwXZVnY1PDKdtqwz
Wbbx/ywiLSfrJG5zh6yBn3mPRSgu4PfyCPCd+CiG03JZxe3BLZ25S3klHXp0+UNgK6ZhR2mLhq7M
pZdssHSP1AqIV+GpNIp5bbGirungQOJ6IyNua+kGoONWsyOXJO1RaZ9ZeGvpyew3qsNLm2OzJNi/
HTzwLajWbwmwM/eO8aFaZ/TcZrmxODI75n2W6FRj7gZ92aU3FZGElJM0UKtVazp3zK9EBKcnvKeI
5JUunBdqzSyJMoSJVoZUKsgEW1LMau67JQ9YSuJtVLaw6EjyBoFdcHJ3fTunXpO37dbI9Fu6VmV2
qaXnsrzrvZWi2Kqv7DIyxJLyUOUpIbTLQWCRRo4yy3MsaelSpOqqmN08GulLnFaU5Bh0NcbxJyxt
G0tMVq4UyqtBGt46/bYlNsuGkyX8iLsnyuEc0UdHKE1xAPNq5jB30mBJuTbqNXSb5jZH+WCWa9GT
XpsyQ2QcbzsSMXKyNZsfrjIgP/ffDDkiFy6w91lwwR6r1N93QMDp5Ga+egOHNUcZdioV/IFYou6O
+F3IovSLno28PwpM7EbUsCJIM7/uvmEZqqwfvvJT0tdDWZ5i7UglkzJxj99YyA9ekdgKjvxAK/bR
cCrUaEWz1EVB7UiJz0XybASPfcE+iNfc3EUtWvYCubhyKGBThYVJknKsVyxTA+uUb0ejCpH6rEbQ
igqtHIx9IfxUQOZG+Ib1AhvMKFKq/QxvvrnAQeTBpSurNX2G5rHvLSjx9rQalHHcLhE/y7o5d5vG
ToeDqif8MhU5h4KIz94q5KQWEaJiSUyidZ/dxPKNTHwjrqphCzOWxP5sgINkdBhah8ex8OUu0myD
Q9cnK6ltSBip6qpqjnk9j0lzuXequ8gTgmzU2ep7PjaVIjFihg8C6g50EiiVvBvE5LNQeTU5P1NN
QF8lNBReCxy6wqH2kKLQNzZEjGdxKJcV3hHVAf9IRVPQ2F5RVuROPPfLZNn27U1WUtzY+/Wu7J97
1Q50bS6Huyo4l91eRzAq+8dMFBiaXvicxerGME2e3puVnQoh2eoGVd7CQpWJNVJ4JezYcCwn3YdR
mzzSoow8e6jMbWpZ9NPDuMURN62oa3fao6j+1OIEXZe+9d3hIchfLKmO8a1gdchbycadavdyhfwh
XAkBAllz5453VL9yTOfNo5ciO431r1adRVJlD2JT3/iUY2oDcHSxExoXm5iw8Ar33g3GUeGfNcvf
5jxp2ZGWVF3mSlFvKmVvir0GEZUQNnBL2uSFa7EqD5iNCe7uTTf9hlEDAQAFgSX9yxaBvHFCQMmN
hqikHxK7b141TSFdVJMecLMVXCzyqQUn/7aGVG7MZavfSGLf23mrguRMbtIggsziEYUlTUV2RW/c
bumYFU3Kco69eVevhpQERFjg7iTzVHflg1+kzPbSFWkNp8FYUStZPrmCpD+M3D7R1jnf226j1RtL
InHgWuQSVAvdptkhE8UChSVF6J/y4Yi0M5S+hUU6H0pIBejhc2rPzwZbe+fe5RSBNIwTVrF0guJF
rU6Fjlmixw/WdvF7UmJ27kuHGLVG2S/ljwa9eou4JvxqqzdPkW+KXNqaIwsii08Z7CI9Nf112pwL
EsfU1AYpnLkkwUwKx4bEtohlptO0Za7/oLkRnKOg2zjtu4tF2fI4wHnO2WoIkxKzz45JgUgNf33D
yZPGrRrevlY6OuPpMaMUoojPkaR9A30kpPUmjoJnxcWPm8T9rUEvgTuypmtCz0ol59Wc2gjhk4Sr
YVEy14r61gTXg2zf9976aiP7wkKUF6ZRb6iurDJAT1kU33nwsoibBqRqsAUJ0enMgLqvV7+74TGO
bRd5NqpQv0fd0J98qOYz4mz4AUh/PcE4xcMwV1pnHpQLryzf5CpbMZfspvR2NScnJRTmGtVHI6J0
nTsrmcyQ192pPYGZfmeSdbVLpx/mRhwRYkPHEuLmZzwOOH9J27KVot8g2Mmdu1alm6GZr7IxvCDr
lmffsfzW7dL0cbPRn0onR869Yj3I5SUiIjOlSg3PKDWOIhq+gPOFFAJz1vEfO0XXEUpgecO/6PmR
PSQJ+/hQHoxWGD2RZ7I7aXCf50uMt3jxTz7F0J7T2wN6UfgBInfduTK+MZIMSze+N+uF099KMFmE
DdMSS2tmLQvhe1shrAmWtTbviu/ovl0a44q3pbP12vte2jTOOnQFu/NPTnAToT217E6+i/Jl3/5I
4oWVvPhU5fXvvkZx6rGiiuo/e6wV7aMYLQyaULV7mQSnkICnSTjPDiXn+/jUxWTMTWkUefo3rkFg
cwxZNKzmrGt20h3k5jFR78xGPwqu9j1j74zMAzGwLTYHSpOlWD/k3ra2nhSC5Yw8eNQ46aK0dOdo
1u1cLnlpPh6PWsYExmElpzVJWxtHKwd2WKKyTyND3SmjqTbPTZCflMXnBYzzWCqJRMuDpSHtGQKW
qCEmxxgrx6pAjaWk/boWTCpRabl1jJRloe7lVYMAa55ju5Lip1x8i4J+leMl6TPa2xbDAACn8fkl
bdcrzkYKik2R5etIwC0VCSsJE4AJESa+8cZ+MN3CG3545tx0gqOYVhYpZn2bSSInDwn1NFnNjUXR
vyStl7XPXkgH+EQmgNGpbUgrxTLumpQoHjnwrtAIiHrseHn8He7cjSdyiE7xBAfeuTESlt9+ZcLI
6eJVpR8V+SgrG5OUEBVI0biJOKqX/d7UpJmW58VWNTzHDjztG7UJgCOUuQsPhBSFRY833kjqmyub
6wCPVzhQ0Q5R4FPl8BqFKa7MdBlPFoAsMXiNTVSvHqWZXlZXpG8zlaDWHLaFEu5jpbzzVSS/QvQg
uP7OQZuhCe5BK31lZmaY0KpgbZneWh4wREBY69LeBrXRUABMzrB/ZkrxmAX4GdpFKtw4NcjoPtbm
2Wg/CqkSn2uGasPiqoxOZT1koctzHXW3rijcZ3VLdpvSfDpzOC16codZwC/jWZ2L34TceRYCysJU
pnQd2oGn/dDZrItoISHMt8pN5y91n3DF63+6QbBLLBTsGBWIoLSUJF0/KjuTVW3VCwMZmyclC0c/
e66/r9DmaCJZijE+j3DgJrq1lQqgTveyAUbOQAsUktilslbldoAnnubfGu7CUnh05cK2qAxUkYdg
4+zyjZB1B1puDwO13aT/kVvIQARKMkBfmh5DlBnfGGQNCwSmtY+kCFXgTKEeGEfJolTzWydNjnrk
neibvOli85TV+6AFqlTX7whpAmFtCkc31GyQG98kx9s5sS7OQw9zAlE+ZUhrRg5rHzponIIOQfHX
OCpp5CR+BqOaAO9CNxliw2qx28zE+evwhOF5NiITz+0Mz+AVZOIFHPW0uW4WBo0myhoKPnXpCfdZ
dVs5j1duYKQWfnID0w67ueqJfaTI0k4U22wUiMrFvpe9ACmiRnVI6rP8uQ5brLFaoRHRe9Rc32vX
pKykDh7qgyvf4wJDVZmgjsNKTorGQp0zdIcRnxvhZ6cEuBxs9F34lORFHs1pNE7N0xH2AfkG8cql
jUuPYPxKH/CtRaXog26wM3QqYF3YXbrriBjyugW5PNTSdyHtOandYK+N62jXKJtW2uj1S1cBOigZ
YEK+qiy8irhB/OpbHsmLQLB+sIuV3pr5S2Iu4Wnqs5zcg1qeZa2fyz2RmsVN5bde/5SwDJcvSi6t
ffQfooXJPHD1F699YA/F/IQlc27iMHOyjtYT9TrQhG2klsjrIb8PNREtxnkGtoIXP57p7j0dSYwC
wlnOzH4RG2yVyTqvi7UUVtvEE9AiqTRpJSr8EXE+kPOtzL91Ec47hSru16/0QrdMddpEtfXisnG9
XNl5bSmgBI8qR4FomQjPfiriKPfJPPxoZdQiamNwzNRlkVyrBoZHrSIMhobavRVhNCbvo2yjQ32E
0ZOUya5qkeXmoVycO4OIRU6d8r619IAKfCuRw7MQZmFF8ikIRgP+0tosnSsT/td4/Gy+jHP0w2Bp
sjBK40Qc6C7p3RzteOuc0pU/e7Ufy3VYzcQVehlx9iTM8QsiAJ5t29ldbZszMu5zd/XTnb9hrNqL
CLwX1x7zpakzYQ16piCXguEqN67crAFviQhXhPwb3PxvhSHPMksh5+ouyEeOlT2kukhh/aDFdqVw
2IBJSUkmqgg5tzU1uIZ4ep1D8X8NyiefA0cMplU75d7JkqK1gXy9dkHJ95TOWqisoiYf0O6e2jcx
e4i0XfdT68cLGFDIhnWc3AbKowD6MVsg0XGPogeKa9Q8HOTWxLX11CA6TPQtJl61XqDhPNN/emHc
kWofvIdeW4owP0IYqHuBKK22DeJayurMk637XEnI3NE44bhcDCpG8mXSksdfQV28HT2iJJ9/tgYC
HvyUc9rViHvlDa5edmrrF4XNhg2ZER+Hu4gq1pAdKSR3GfACYYvKtDC7WQuZrZk5AK4SkjqkytpH
44matKbcKOzNBMF1s6Yeg4uvbDc6MKQ6PIzosVi57yAEo42Tf5QZM5uDvYNGgmZqAyKQ9lVTEVl7
9dKPhwO+S7ZNz5Nnoqgze91TVLgYndTHSFZPfrB3U4Q+1jFGUwllISDvVS6qflPKKuLUO1M+1M47
HXqq7qh0+ULLX4dkh0+K8vtjgbFMp1tJxqoDHQqrj0R6Tr4LWSek/K5Q/RqcuHknZ82pqJNXOTRs
i4OcRBwTJxxcge8BvOh3oWbNOR75xaIDf8AJmrB0ZgavskN/9C5behSO6XyduevYeSnFQ8LpgFxE
ppoAeeF5ySBa0Gqtw4ilVDmwMQ+UHBT0xAnfKmxXSGbRGg4BcJaMyFeh85vy1ONwwIYWlA9Fv62T
nYxsokDAjTAwD/Cy+wGbglb/NCHROSIeTrWda/JPfSDFQfc/jBlGd6rVfRyfQdtI7sbS4f74C+Lf
lv7uJea6ELuf+1zK/jfT8x7DZJ2Icyt7CKtzlsi21Li3AsFs3DT4uOlvlphzr8YuUyreqkvDGYru
DF1nHad3X89n5QL0/9dy+mGFqSU5CET4anu91mEOGcSV6TIFHYUYfE6LY5KMpKLE7LuAgkcz033v
Qyroj67ijzknalOl/57U8V0W9SsV2VVMgd+jo5ZJXyQX7UxR1Ou2ICWF26YtMhIQAKoMn17P+pUW
vJ9TpRV9EhVVQpG4hu+zzv1UF8JBx6SR7RGEX+kqMC5s/7oGK9p42Q9PSEX55kqkrLlzGUXGa1Re
i4Y+D+eUKcndscpUj8o02mvyLD1w6ODsB4WgJpT/2d+rHDY023lyr3R+uvCYtEnMI6SQBf2e+wg5
1jwW98It1aGRmZr+mxeYRDadWbSJCnNjj/poQKt30J/lezTxw4t2hZF8IQBWtMl+GOaCZCoBl3Bf
urfkLfyp/izPwi0nmkpamW/VXrp2pREr+9lbn2xzsRQYsoLSfN/+pDsb+xylRPTLt7IKGnxebL33
+gow+FK8PYGi11BdIzpCyTdOSJLbF9hEWbdRBqXAAr+e5ebnY1j9RUf/MIYTcQxSIqG7oUyEWwkQ
YAEgDmksuFrNDWZmqeJSjpaoXfYJGo4svBH8Nwc6uuAMyMk6O24OA0pl4T3MyYP74cYtKT4VwtJM
tl7IKiuRnc7QwJdkHePG1mLLVhDv+qPbIE9WDiVIzoFw/sLSvPWiN0m684LGJm83Z08tpH0Jrkwp
SdaG/nOdHFIk5PA8rIgtQ/pe0Kez7paW8Jh5b1IonouB0mMQ242HRlCCBm0FlAyEml56j7l6buj4
XcUHBB9dRiOG7nvmg06nJ0NN+aa3toKF1oiI+6ZN3rrhQS4oG3nxoegw0XASpVIbUDTzo8yYf/0K
frUp+tcBhRnw92WEvbgxrT7DEADLC5Mj3F+hefFLsiRo3RtsEDp6EY/j/hBJZ0E9MgRXOdxhVFSt
V8yQSHYKvvWQjHnk7Nvc+CmouGPiarTyvWSMHZGkJFmghmYd3hnbCnidnYcdBmdeWCN/14s5LoDc
4CxMHBJupLKk2L9vhW0V7QVz28RbS5cQ591H6DUipJVRec76dR+Up4ZyQmRR6M3qahVR9ptpnnfW
fOstdbR5av4onZ2DWFTEHBZXd1QUF1nVncOufVWcZq12/VyBvtJFwOZl96AO37tko1R7YxiuBMvS
pZPVZB8QK1Iuml5SRKpWngDCENf1N0F1H1QXq9LWiSEKgztorpw4Pl9PVXn8949zKknaHvGMuKvc
TL8zirA8UonEMBKnqQVnP0mAxESGjbwuBJBnGtrp66F0CcEujxjwD1cWhUFkaeqVnVAWVHEHJ1mG
vX4n1ASGCarAxOhcrJJHTazIgb7HubhohBI9b0vapCbLnZI8tUTfvLa8XAoiJstyp1qOKIdWCmGq
pRaGcGcuvjgvYK0Dag2wVkwFi6G51hSyUzbaywxB+Lt2l5395qV9EDgLUDR8bQ+8PahAq2EnoIli
xiNgJ6Kgtwk0nle9gO2xNoIXkqJQbOWZ9VT9DKMbVOzc7ntEB3iyN+xoTwW9QggF3ogdBWQd/Ux/
R7cklItwW0IqwEJN07sVUvUqgcQ2y7/jnC7EWXwChmmqi7A8Q0MZPBch4o6cfXKlYcGvRlGfrAHy
ZFOReylPB+hRN1Dhl8o63FIHuUG6OfNoVy3M7k16jalzfUvT1rm3tFBdzgSanWVLnb5POue60HZm
RJZrEnnjX9nxHJelDY9lrpIKelEWuOhW0Rw74xHfxCFaEezegFdGjbui+riJVvW63nkLc4l368q8
uxhCTjYw3XSdQk+5K9o2z/H4r+SVeMb7CmCa9uKtDadpoW94zLNuptrAUefvzw+uHS6JQ3bYyvMr
G6k0RjKfPd5xL/8wL/yhDjuWb5kOcZQ5bewq8/ER6TPkuXNIAjN/6T1cmYOfxweqPFnOCzIAYThe
y9kLd8mGPgin/g2i9zxZ/JuJOHmynlkVypNC7o0bx0KVnocHU0b+l3ShfOXNXTjK/0Ltf3heldjk
Zhe2xo0kjF7LmtY6eZACZBeWVpRf7TFzYXX41d3nw2USxSrguw8kMSivZm1tq/0D2w86B2PZ6rRJ
KHcmYbV1Ldq5sDD/Gh4frlenbZM7ESr7poZZDwpTyLcxmV4odtBaWjuTaXGSXBkIF6K3X2v0h4sp
lHLVKKJER25oNYgvCsZy/dqjuxC2SZN11VX1rA9Vhe48rnFucjyA0Bi/HsCXUkvSZC0yjNhMda8m
BVqkIJLCghJ+6Fl6NcewAVe70wdtIRr4czPkPEepo7Tsa1Ct6BbgLWLNI3ikgSxUbQVIQZ1XZC5S
y511g1gjSJahkPSoL2mOA4tdFPydXsriJjI9cVeDqLC7Cr9Mg3UculViPqsyUEha+zqo2vzBMm7M
WAIo6jgwtyLR+lFDtZ1HWYdXIFJTQAmw775+EhfiBmSCvy8bid46Wq1K8b4/B6ghaQTwHmdLmSrC
KOufI72icv31tT4fLTQO+v1ShuNldSJwqTTwpI2ZFEu0u4rdjVLWr69waU5PFmOKx8WAPJM2GSUE
IdDkrIhzIAwzWbuyi104hKnS5Hn5habjS+ISnhL6qwKBITBzT1s0Bno9TTLERdsZ5V5uMufoe0W9
jWKMeXBpAxxh2WAHLNNXjv6fP0/11yv9MPu8PqZab+gdozAnTPW3Jjqw3s+vvK5LD3OyAgu6ogdi
5/Y3Qr6nCYTcLU0L4M217iKfb1fiJIAsG0dNO4V+Bn5UkGgHYVvuG1lc/FsDQZwGiZUfRzlS3hvd
BHyjitb3EqqrXLavURNcmzoXlnZxklPAIesN8iBykZ64vw4Qusdpsw1ilQSRtzOt4TgovTED1G7L
Khqar+/twrooju/rw2vPAeLkuSN3GPYe6vg5Da5kMMZn80kAIU7WW9OgYFzkfK4rbcNkJP8hJJcw
hnoLfbD/ve8+WXd1v6rzJB2/u0A53Vz6YXJl6l96KpOpX4DPMIqYTx7RblV414pXGmBdmAbiZMLX
tDyNHUHigyMbKnIv2YihAf19/UAuzGFxsiYWZeu6gsyna4Y3o0OHI8Oyv5K7u/RCJxMYHVHnBuM3
t7ClipibRiN9cmuqc3SeX3/9zx+OYk1msRc77tBEqG9UGW+6QqVbhw7xxkH768//PJpRrMk89pN2
cKH0pnsdNbsrDs5MMgx5ozYQAGnfZzJQWXutCAFAKoMq/fqqn4fSiCZ+n2FehDZsUJN0X/v1axoq
Gnl6JV6FEQSINKyxZYD9/fpSFxp0KtZkNut1nWIOGoI9VqHwID4MMe7puXDuHpTZtSTupbc0mdmZ
75sZjVKDfaWkHDmS3Adzm5uvgYFcNcPgf61J8OcjTrEm0zvqfEtSnBJSLLp7rECR/2h0O6HHN1d+
a7zsSvLh87muWJO5nsdCpKpIUveNaPoPOS9+51ips/76lXw+JRVrMuE9N3AtNyuCveouG/8+aI5i
dmVGXvroyWyn2F0JjhoFewGMaGx0IH0XeXFlR700VybTvTWIT6WGpxI/AnJPMH0BY5OgHs4HWLLX
1tkLVzEnM15TggYF6fjsKbo1q+IHFZmAhhLOrIMD8v71K7g0K8zJvO9NqWr6iKsEYLgKO2jo2gDg
YYZZrxa2Du6G/MoKdul+JnM99KuQzslcCe0x4n3yqBh8zXIBlr6gi8SVG7rw4s3JLLdojOuEKejJ
3npqoucoKiF0vH39sC599vjvH+KBKtYsp/PjGLrCqcGQC7rbq/wrj+fCjP6VU//w4XjESkVG+b5X
93DkazxwJMBPYr5Q0ysr4IXJbE4ms1rVTdMkXKGuHkGlYSG88tUvPZfJfOiTzMy8VsBVMXTAf99K
TKXVlRXowqgxJrMgEYo2QJIT7gPZBpIhgq2ANzd6GewcCN+1HsAXno0xmQZqlPWJaQzhPgXqJshH
Jdp8PWYu7AjGZNSjPVML3a9DjIgxw4XEo6FSFEBhqiXy49fXuHBUUozJoFckMjhm4If71g1gjetJ
0x8lIakRB7McSR7ZycEdOc9WGiyQ6rULa0iUNRHLa1iZwlpym/bK2njpQU7miKU5Xp3oWbQvu6Og
3tAE6cogu3R+NsYrfpggpddHZh7F0T6DM2FRN8A6gLt+Vr8530pMtnQuuyY/uXQTk5mSDVLtmXEe
7QNU6bnxWJVXVpBLo0H+/R5qKRkGT7fCvTkIKxWGTEGu3KcLgHFtTx3H1b+eLZRferAPT6mO1ELI
Eq5QC7QUqICznBzhZ1WAY1UC++vxdukupvPd9ZEkaVTCA/zZtXoXOggY0F6kw7W+7RdewK/M9oe7
CPW016XOo1wkx49RWSExFp6//vIXHpA+meleoAhWMYTRfnhr7qXX7KfzDb/s15996WtPJnulVE2E
CTzaV72uAYmTnwpVuJKDuPS9J3O8giHzl/ygRn5Az8hHfemdv/7alz56Mmc7EZ1iHrjMLHpeULZE
ESmroGyGQKcnHHhkJ7L+zSc0PrkPL9bIYr12K54Q9hw6etUQJb6+hwvbpz6ZsklOszYweYyYCnnP
LlmKJyvZZS/X9qFLnz+ZuVZdaonpMuZp+indU6Mfu3AXWJJnlDu/voVfOdFP5q4+CVqbLPU9cVSY
1NosPpQv2Um4ZcNQvitz99lcz50FGuKvr3VhpGqTxxUIoi6ajhjuhQSRmrGwFOHKJ1+6C23ypLzW
kfto3Eo9AQJO6tKprdQ41UGWQwVZini3fXpTJDGJ3xbvnC1URrYw9bI+VGWqrtKoSrcslM7i61u9
8Oa0yVNV9TKtlEwK9zl9ZNGnfXMftFE8NsNn8PUVLgXR2mRBLMUW5zrNDPfJG15v1IaROYue5Dfj
7HzjSPD1VS68sml/cCtPDZGWCtHe8EizksVOi+LKDVz66OmamIktmne+v0iSPTZoaRo4V771hdhQ
nSyJYqz0Bf4f5s3AMEsEnP1Kk3WQItvc/vrBXLrEZGVMRQM8xNCE+waaFz55kB46Gf1r57BLHz/+
+4clK66Tnn66xB1xTHls1/ur1ruSdLmw8Krj+/j40aJS0VKSj27PILtpqFPY3Ut89/VjuRQwqZM5
3uW+JpgtUht6Nnb3zQnNy9gN+lh9L4/N9/L1ymXGQf7JqqVO5nuU++AvQm6C/m70junH3hEzMGbS
yqcYRtNm5coovTCR1clE7nzHcnx0q3u0BzC4tArY4Kp1Zv5bdm0DvzST1clMHptXq9DuiA482tvS
cAXHD0v9wiiWyK1h/JvXyocX5tzU/5DXcUnbZR5bXkGYEtY1i/7Xb+TCgJ26HwJR6gYnJ+HfCKDc
aKssPKeAsr7+8EtfezKflVaoBwsH9E0F+U1kB3Sk21+f/B9v3f9y39PTX0Om/K//5P/fUrBqvutV
k//9r/s05r//HP/m//7O73/xX3v/rUjL9Gc1/a3f/ogP/vvC9kv18tv/4J71q/5cvxf97XtZR9Wv
C/AVx9/8f/3hP95/fcp9n73/84+3tE6wp92+u36a/PH3jzY//vnHGL/+x8eP//tnh5eYPwMe+FKl
hf8S/WNV+8n7y/RP31/K6p9/SNKfVJ4QhhqmbpkGhu4//tG+jz/R/tTBx+qWJYuKaknyuAIkaVF5
//xD+fPXb/MjQ8bkaIxp7zKtxx8JfB4tSfkzSRJFRZIQ+Pyf7/jbW/rvt/YPFLan1E+qkk/+fbjx
fUBP6bIuK4Zl8Q2nAla/s9SspG0ux4/QXKhO1OgrUxkynQSMj0KKpkrfA2vU22W9GBs0nsuTbhUn
UoVFHs5Fa8e6AolL1rD9Qi7RPGPhNHr4LSmNkv4WrYipv7aE+g2nhfCi5ZoY7VTRK0dWhJhiB5c1
gQZ3gmrei/QP0+eW2KrVElBjcXTUEBuaJpvkDJxkQJUfSRlyGNXrNmqmyMlNDYoL3l2mYp7+8Db/
flIfn8zv6xUPRtV5bSRPRZPVQ54KLFx16LRMwxBsOe1W9NP6m4QlfNNFg3cTUTZYBVYAfYUOS+7T
11f+fZL+dWVLVHRTx+rDG57sjJ5Uqwr3NetdV8c9mlWHvpOu5YbN6YuXYAOC/2JkyqZkAkH4fRfr
25wtHtJ+WQcSNGYDUAS19VA7i4LUh8pGC8qk2RmVlodnoREbwCKJB6/KE2ow42U76IVvd3UW4svo
C84g8A3c4kbFOIEjPughTgkR5f9ZHVHsXca9yoopJUZN1rAtVbohabnxIFnN2O2mqAjzBqEDYqfS
WRQzA8Be3MwuPnEc3RxWAWj+6LOI3uKip0GGvaVzT3Rbt1L3XOSGdwgxLfzEvgnUmxbAPX1pmXcI
LoyUDh7yiMOUpR7nT2omkN76PHu1hjJ6z3B+0oZItGiYECsuqkah7wSQD7h1gOvrCkw2NY2B/pdF
A90pV0Vg70EL7XMozeLd1JseHR2eTnkRDo6f4zsuwcEabgRpNe1rnZ6jcDj6s8NoP1luhCs0ktMm
WKiZLH2TKfSOUNiatmC+26TvcS0P3bpp8+5uSCpRXcWZxXm99ANPsLVAwmLsipkT0uhT90HCD1GT
2oZZQIlGTeEiD8Zz0zk4L1TNjXB3Wfi6F18P0EnGyhRZlUxWNV02WNdwgkxGqDCkfhiVP1IQ2VsN
jse56SotA3IhdXYbYWDJyWfV3PBz69F8JTKVQ5xEog16KRt51O761xf6H20+F3eW33ajY/ae3FXF
+3u1f8n+P9iDRvnm5T1o9p74v21Z46//te8of5qqJqkWFAvTgvEzRql/7Tvin4YBPdWyDEvEqA09
gT/6e+OR5D8psfEXSHllVdbHnOTfG4/+p6xoEiXGcfuRDI1k6/9k3/kl7PrvwJMRZKiqgVVUs0xR
NP+lFib3oQMBNJi1mad1+L+1wlTJeuI8TJYALXEsdnUL6NEbcrqKSa0K/rdx2vS9FdBAY9Mpuzc1
luCKsZyMIOCsAFuldU5YzkozAmryv9k7jyW5dTbBvsvs+QdJ0IDb9JnlfUkbhkolgZ6gA0g+fZ+8
7aJ7MRGzn402kspkMoHPnlM5LAPsbAPEAtpPd+W8SlnS4q29GVpSI73XcQ6j+0z0gK1Kq2Cxa6qV
/k0/92waWw665q60AQtdfGOmvV3K5c1pzdIFjZatGHaHG2fbmzZs8XYFU6+mM7eenz2Cg2CnX48F
fHUTqdLdxk6GrQywX/aBA48u6ZDUkbwM1s5gq/oB7qYde0J9R5sD531f7WaPHx7pBaaFGc4PpTr0
0shoijz/2zF89TwVIchOvgQEtqnzwRQob4Yk1bEZ+xowmQXcJujTtzSDwLnpwzlh0LIKAw7DoR9e
yB7x2y9qXCqAkyxGbkLd2l951zM/26VeL9iwcjkvu3WtoMEHg/dXMKkxIVWbmExibB0RV+bUoDfm
wgFXHzBBLB/qxhTBFhQxu6qMTwFlHHTcfSWlH7OUXA4+iI5yYV/K0ZOmqUED+zhPCH1AxBrUEuFq
2vsm8AtwNwnDQzsnMEgHAYSx/hRXC/p2vx8G/4iCt8zBkgVefEjmNP5ZgGS/ywt/+mPcxq9uwr7o
xoe841DGr9xX1KABzyznpDMxVVZTT+NBrJabrEld0ByhDBYfiiRrZjtvkiI6NnJK/y6pM/vHmVf0
c/HTMWQyOat/tmFoOfBRYAJP124Xz292HsCZD+jU8+MIOkix0RgDfirzIQWgZfIe8mpg6sdwJqDZ
Z21S/OBhH+DjlmDRUY4YG27iYRQ/W6Dyvwo/9MLjvIrukfOYBUV/jAg6ioTFvU06acWArOQG3tW5
AbVhQs0QBquu46bySwaHUhmsPbu35bWc4/wDAMAiDyR8CsffGFqrF5cF45eGFwiy9miyt7CwE/oH
0SIBkZDocTSWE6jKeZbfhRmCD7TMeJP9PgbMnQI5/3K9ybnvlEFAkUxqLmEHmNnfJsZrPs3qi0+W
QjL29jtHuneOnsVp9PL0r+UqhNxUqe+mW/znMZT+r9EIgAu2adKv0WnEX1Ys+h/+BCNlyPvgLU2j
5ocL16ADEG8URP4+U8uhDYG07vukmS9uNDgwZcMopHMfuAos9mhiksGADySKbQWAI26jxTn46exd
3cJ+plkzcYFit8ZMNMJszUo+IAbWW+jU81+lI9cFXFMHrMCjZ3NlURX6yA3fbQmvRMwmllc95n0j
zM4KwW6k9qLsq82k+USdML5ZzpaXbEpyjBRZzyxUKpfpD0ZM3mtWY4Z7VVv/kbcXd8Xgjec60/1X
X4RjvfPnoP9yio5fqmdRFoHEAJphAy6VqVw5xOEftYgRi2nf8gnP9IyepDS595NRhvEGHAZWmqxk
P3sLRy2N+YEVOuvSC0Hd2ngCqeqObJxEziDSW9YfMzZhu9Vg8CwKSqScWbRrAmcclwc5zqJewV96
IB0mD2Kd2pqB3brHJgwEWKQWQ7ZL12wTE+/g0MuG/ssNJGIKBy/7lXReANBdlarvkskJottB8cVx
hfVM3ESYyp/zLmkx8y6e0ceoJdI8i27leKyRDYh9sXR+h+a1Qui2D4hOu90YQrfrjV8gbFLAh2pP
M2bK5KgXdW9y7YB3RrHMzk6eZ/NdN5gkO+pcyuxYp0vvfWhmi5bfSyL9H6ID+LD36cRMJ3w5xGqt
bqg4SjL+bctcwgrDoZoeMuSqeOohjED+sg4VvcaBnb4JEzP+Usr1m/0adkDkUkqqrJTmTebulS01
pgrh/lQU6d59gJGPPOp8WFIf56yNl+yeO5eB0nU2sXfrZ+Y/RoT+f4z0f65rqf+XGKmtcpP/j+z8
+h/+PUpywvhfQQjymWyaWMn1xX+FSU6U/CsKPFIwyckbhOI6yvofYZLDX0UyEaTLbhAGnnvN0f4z
Qff9fxFSkdhHoRDk9vy//4dAyRf/LH/9d6QUBdcz3hUiIDsnk/b/dwtVIujwrWByFo0My/NptLY1
fmC/n8xdo3Lfvjp+ubiXuLJU7dysZRyxb71g+QqXq79DaW7G0eM2ggHk0GkRUcTubRUxXTyR1pP0
IWtzmuexTbL84GpdAtMdi4RgZF4Zzb0CExvvAcoQwJ111izrhr0Iu1vXbVEibGsRw0NqPB3eWQrE
zSk1PUiXvSkZLWBlbew6tsQNzIn3qu268hx0bV8fgj62f22tx5+F6tnvkyPnX77EEcCLstixpH4/
u2J+7ae62aZZiy2laB+ciZXzsp7IVpf8/Tof9tuxfriDW0QipJYvVpcEgkLnorjbtlnMrZmNsEDX
pmSaC8EBjigvOK4FW/ie1Dcl89UoEMrx4EUaq6dJbkLw0g+ibBSQmxg9iAierqSgXdnrDhacVXtT
jew8llfOZSCjXRtnT2ltEcYU/X04zdl5zJaee1RHe2mUPLuUYNhkDwk3wvHPNQKFQxU/qCjsz51h
y1+2fz1neRIhC6Vhy5JFj3ammgy1UqNW6H9F++RV/ldSEFr1DMyAF9bdm65Zgy99tKmFW345Sv5s
ZmA6PJftMXLX3yLKnAdXTJxsecGV2IPeKyXrgH6bG2gi0+fCh+BZa37VXgI2QMeVvpVE5z9znoBT
riNYgEM0b8de2q2nmBveyNhO82tOq9f9tmtXvvvGxS7VcaFEL12TL+coqVNxGYwZxXdqKjCbfds6
DkLvOrT+fZFTETtoNgZGeDmRe6v9NWAFqVJwq7JJxi/OPDZeNW4Wx1TFdSk19+xOGKQK050cgyx6
jJcxke1eDl4Tyr/aJYpdgGVNQ+I/ZgGcH6BBdnS9/DL0Ie7MALZxh/iwFtk+UOv0TBrdLjeydb1+
p5zee7E6hA6Lo3XrjOTgKMq7J09C7jR26E+5H4IgY/EBfd6YZvh2x+iTxxZzhMNyTCui0G5Gtx5P
Wdl3d31a6L9CsaHWqIbqWZRA9LSNWu4nVcak5K1OK2d4H6Bf2y3e9nRbYm/GomUxjsziUcXAKbqI
1g6zHgYJSh1lwa5MC55iaSdtbmrOC3nxvYpI8Th0zryeSIT0NlCzc2O9yj3JZCQtSUOxDRxnAWDn
EyPkKW74QXeIugbG+Nwda4FpT/xTLslXknXpqQoN0xo2S9l4C5RKT1MKHGHphjfCjPCnY4EEytpk
UO6sYw/LpLPHgKjqGDuOt6cRnRwos7i44npwcwwLguuSEZywAGZ8m3+uOnTwwDXd2bNwa4nRV7ZL
eow/TV4+5cW6solXSwYsVCAKVA25n9/0CFBhOvR8YEOIAdLtgcepoP/ETuDctKMVO9uOkhkNW3AP
4x4pqU7t1bLyYgiVbAJA2Tu7ZizFWcCesrTyOAwUI+A3xvmN7I08um0vj+gDhnPlA20qrqxeUqeE
xeFE3rcNGhpCdvfkBnlxY5meupGBCN7y6zLloIDhDgPB0bIW5yGbuxeXz8nmn29ZjksHNg8DkwvT
gp8qeVc9JxYoefqqO94Ovm8+9p//vIMtAN9TS9iPM+D6FZzI/iEnbU5hnf0qW/ZlZsuIAgP29qyw
YLzKhZeEsxdG8SiGrRdjrsh6nZ8hOo6HIYj4/SjwHazL9mk4lSszWIk4531ew1Fc/IcuhkAiK56e
XIfZVs/RD5kuxa9/vn8Ld+vDxlF1LAf+hdup5P6f15A28fzqzvV4lj012TtVhdkHhE71rYZQ3jWQ
Tb7nYnSfWDCH6x9XzW7o1+JXOYn+kyh//ZprQ/ISg6LDHwNIMJyH6EfpOfN5VE7yGg+zeenXxnmH
68sWaAm4pKCqThbbyFsIO+W29qX9m1tH3bE7Ht+gA0B11DeJlh8gAjA9n3VazADieI0jiMGK6lVl
LmKOdJFty9AFLr9hhc+H7ljpabwErjewUR2H5dlp2vJ1yENxmeNlPo42ekhb92Xsyuclak5zI2AQ
SrvP0NX61XCmunnwJyB4QnxpKVFxFyogvRjwvMRUODMtH6y4qq2k9yjV+mFyYE2i7MDwR0F5WK+A
PUb/gYYbHB3cOcsh70cyODWUh2AKUQW2KDSXeZXkJbnaqzxhNVVmwc0g2uHoIs/YRiYXKHVpCMcq
VCdKGWozWNiSkDLHX3GHFHC+wudSu7zTFsh5/dvX0k9/Tn36OyQEx5/lvHi97e65S5LtZJfmRCOi
3heT5emOOYqnNQOUvcrqlIxl9Da3IT7zbB0+l2zU+xiI0k2fGzS/bZbtm96bj9GAnSzpFg7uQP6d
gemsC5RsD/D0UlmurHx9HuDG3zj9fBxSsTOA9LBoeeWDXzrxnQ5nzOv2iveOc3mzVMBRynLc1zX7
uVpnb2kDq8CxLKfbbrh0Y/HRjetRRz54kWtXY6Stsem8q4AEYG4MNHlbtX7/d3Ql7U5SJGBNKavD
uRdTo1xO6+R0+ymM672bzM0ujliDDKw8qAAD22L83VJE1a2qdAh+Gt1i21i5b6jvHimeORfjMlbp
0pbg81ocnZlCzeTp85hcz+o2245qaX4VCzVciOziyQaROCprQCWnXQKZeOzgUUaWyjyF00ZWErht
7B8Vq92nsk7nlvJ6jn6ihvU/ULBbd0Abm5OJvOQpVeJMNCiLXZ5Y/1xWAcX9TGf5/TrU1UNSecBO
HbzoG29x3KdepmhIliDq2KvOp7PMY/gMIsCQplquEfZ3xgt9kO/cyOWejMXeuc0Iv7cMvJ3Uun7K
3Y5Fsq5TZ49Leo9kCRQREfK4S4NJHPsYaJsMTHafuk136PGgvta6pA6F1wC9dNStPxu0O8d4Cmmm
hz0kqFXZszE1glxy/UM+dw40fVmew2bwbli9ik+YM+JvhFKaR7JwHoq2hznlqfLWY1TswLkIoDMK
FpbMZ+b1dOYk9W4NOGSyKBHLzh+va0lZHjNRW4x62ancsTMzGllym6+x2sUajLMm97xr85Yh67Ks
Du3iO2y3uP1LY4FlLoKIMZJk57qMl5/GZ22nqPxcbRXWvGeyA7uLQ7MCLLfZnyJsGZ5pJtANXVbR
YRMhD8XigUKqdbhxidR36WqXR2395EmnwzWEng9DVDr3VF3S33zh8jGxY7UfO85/A9XgzcBIj9IA
pVnuFOfVJheBdnWHxWH5o/w6+pY6do9OFG87DSUxL0WAVxXYVJim9jh7heVCjOIcaGeKUBmwL0Fs
+jep63wfVXFMBlt+jqUd7rw+b5+Cskm2KKTeu7wv97hU50vTl9lrQsi4i/0wP0ctUDkxEoCOtD/I
2vlCMm7+cqM/r35PYsxVBmFA3ptkek7dgEorAjw+RNafTn3PbZImWc2GqITN6cycat0cf1TJ+FoQ
2l9UOHzHyfTbrQBtrqFzVS3pYFtZj8tM+Ws0clyyPElV4CuyRbKbVAH0f+X2WynzeBNAET5jZPaY
y5Zw4qbVATiigItTyeiKvXQr6CJAeM0Y39UARFmyzutjA/J0O7tVBi46gJGpkwoMtOA8brUaCZUp
ehF9U8Rr7WFuOEd7cruNchp9yF3/lywqfj+AStS5eCII4i+LpjLmUAY8pexzP80NmqzJq7qbOgP/
RCEzxbabmMvkMiibu8sL886o7XEKsk0EC8YMttqlVXDfhNEvWQ1vBWXTgxsjXVnYWwGZGzmHoUvB
hLhVyYd+1c9OTEwplby+qX9ELuNN3kXTowIBtEe58AdCHoFu17NoQ094Q70Ju0oWT0/GaZCz+Ri9
QNP7wFo6WfCwTen70GlH7wiwooMlWgLtunbnkpLdMYmzHnB98ttMfrktowmVX8D7NCBqOhuuulMl
nNeyFWfhyO6SBtY9wX2PHkzZXbdA1qOT1eriJYGC8NsknCJZAqwtiQ7a6SG7TgOiaV5Gqn2egPDQ
TuqswoDHmQgcndLqPqeZwPoxsvFh0vkJK+Evb9XVW2Mhno+Bfh4cUbwqWsBHE/TiB3nVcJil+925
SYQHy3IWxt2DOzsPq9ve13FztJJIC2Cv3uK9as5lVIPUbgX11iT7Kuf8Fkis/Eg9xkkJ13kfgTcO
VZ5cyggRWJ8O3nYMFc7Haqj2SLXKYzjSgd4klQ5u6X43z7Q7xkNH4W+7pHD1S790DyZhMrisGLEL
Gox9JlWEZ87PuEHnEidm3onaMX/SQvbvIsedJus8OQSODU+cX4rLUqfvIgya+yp37XGNQkAxnsMV
hjljZ2dZ7QToHiflxYxcqx5tLJrdugzhQ95C8dlGbQtstRntHSojvCO0z+9C4SO6poyOXRWTSuYg
v16XurvP/aU+9nrGq+WRxbPcu343Ad3UYs7M07yA9p2veSjBCnjZYAxJvLsJhyv0Vg+wwa7yIoaS
kjprcLWPOOwQmjJDn28XL/SPUR5Oty0fbApr3o9wtfU2lIV3ycMu4PlfiHXG4HOxrKR1BWW2hTP7
o3Hi/mi7NH6t6MM8KTMGt0WC8TCdrUNgnjCMrhZ1kzclC/UrstsxEgf6CB8yz6KTDHS400bGWIs6
c7ZGgp3LOsuxEeUdiqY5feS3y/HUtzBsanqdk7Dhy1oEP6CW49qMSoYAJx0kjzDpIB8m/vDFxhle
tELyouOVZdjLJRKZpmvjx2J5W6mTn8LRcW+aqEh3ciKHItpIngJRmZcBpxg5e8GahW7F8py1ytuT
C5cn8PcZ8V8x3ZKijvs2VvHZZBCup96Wr21St8+CcQsYP5yzd53AtFlXY38j2rAE4oeCYZlLzvG6
Q1LKZt8L9kj4iKts9nMbOJ+QShEUsfe3qfpGP9RO2f3A8KYv+eRA1FNlAXK743AZgzB7H7LiCabx
XUDyrzL3Z0VB+E1SztrSE6oOTA8Alk5SGIdz+JbTotqX4VJ/dn7V3aKdRiji2fyj03F1yx4xcCJv
/QX1Se+hYy3HqQ/X2yBs/rg0HW6UzRCWWFb0PTY8T6KcR6IJ+PdUwJddAlX/RCNH7UOHuVydIoiZ
xbCnLPtlOsguFZxCnJqnYR3ahz6em6c4gv2XXq1jAmb27UjE9+T0aX6M8wl8tGuU/tk0YXXLS5dj
wJE4FBc/wVmXDU8xwfjjRLIF0Tx1bzRFB2wEIx3MsJuiHfVjOhW8RqAkGQeipZGuDdPczG4w6ADy
jS2aBZ570QEtzAYmA/ImPlqqecAGa3tMmthBLNo5n4lOg60bMgHX4lR4WW01Q62Cj8nr31004RBd
OGqMuHAtGIcw9HkIxRxi6OoMzIbFx+krCpwNY9rdl8WEcjNBa09Ai3AECSkdKX4omksFPSy3i06+
7upnjApi32Se8xYxAoDgYB53k48QqLlWCVx1RUsV3LZL6dJ1c8cTP1d2TmaKSdQaqjs6QP1RBWP+
t1pzaN2x9g62RMmH23Y4mq5efgyaw8dVCQIvDr7gN7BsmKDtKn/JsC0xnDbTaQ1R5UQDMs2Fss0n
srgF12tASzKfRg/vlNu8j1JDWfTyKXn2tIRvtxbu7wbC7T40st+OYxz8mSgnAc0HidsWUDenpWgO
yUSFxk95KNHB63dKUOnX1BTtfVqMSBfGuL1VeuzoTzb2N3a2D+ZIynur8u40jXRCaA3M7c+F4ZZn
f3axfM3F/EPmGpqsCeSXydfsRjuuOZVc3PV2tgvy0dApXsyQcgi3mC5tfU20m8W5tLO37oYOqXig
uYTajKx5o8DAik3QehISgcxvdDHlX6K0dAC5dhRmcL8uHvFOorsxotCYF3NJ8NDH9yJyyuXGMh2o
j1kk0NfU0d7xx3IXaHpNrCHlXDqFZ24mJ+nQ3EiPXE11yUMzF/Ez1bbyztOl+lX5HS6iyqlzulNr
T+Nemg/oiO4OHWHyG5TF+hqoKL1JoskBu4TVxE8UNPEchdIkGkQTjuP8mTTzRKBsHgdaio8+S6AX
/EvUz8o2P6Zex9lYrneJl6ijod54i6o6fXJ42whKl+TRn1EolJJlxWWq9J1O3fTC2VrfZyUdpDrs
5gc+HiMqUTV+JwRCulVfwk++nNB9CSiu3jpN8zF66UsuVuIhBp/YXpvnXcxjIjP/u64nPNIi+Rkh
tKoqmqC9gO1JcbF6Hb3AJwryUQ7Eb5HVQPyxEW7dRR08b0SoGbiCxlra7cXi70ICWZr9dNGyyvdB
xBaH5sqcDzsEfFZbAsxFX0yrxpeeiWBUvcxKZ8rnuKvWA01nu8083790wkcbNi7vqpk+2w4VYIYh
ifbYoSUb3Xipa+7oHdOtTWv6prjGcs9J7/Q4+ruVIvdN7DbxafYqdoF8YHJbIa9AaLyffjEWoGSj
8YQvfjku/UJ3OSkvbZ+Od6RJkLm9OfgyMcqhTHHz55P/JNrOnrrEgTsnENXnQh011JE/kav7F4jy
DvB7lIRWkEitS1VsRY+NxyIY3ziMS2wjXF57cquE0j0LeLZJqL3WWHUw3tJnl0XxOaF02MVZ4KKB
G5073FpegYoAqhdXSvIQxZR4k9y81nnl7bwhTjfOghenG0dv24WiOnRRmj2ZkeqBa2MHJdpwt4Lx
5MNC+XZijOOcDFF711BLOsQ99g8fm8/Qt7z2TNKhQvAcVCjX34zH4XVuluekIVTOTclwG/K5TdF1
PZDAZsP4ldkz8xiDx5lZzPXn3RA3+t4W7dlviw8UKndGO98Q+hj7xWW/d5c4v3fV8OQuTHIxprDg
cU9jvIRhtHOVJPoL5ZeMBtxssvmkxMOQjBtdda00Oheh5Fan17i9Rhs0U/9dEdk4gS+ejBY8ALam
JC1cJsrchc1kvEGVYwDiJaKFjWzlQ8aHexv4Ot8bplfOso5vR3Czg99+2gXHCWsipMGd3JZB/jEU
ebsnfUg3Ee2hQxeswyEso6tlAwsMzYm7oGhf57DgfuupyTYiumXPDTk17exNg4h934l43q81EtNC
AjOrAqp7mR7QZM3+xu9L8Ro7w48poUzHFCsjIQ5TJGPg3qRX1kCxSEZQMzncBNK+DQu8XkoC7qHW
7mchkVNOojSnaEpekbat+24UM86NfECFg1YtEVpcdDg9xxETa8FcmfuKyrigCuBoUHgoC8JmOSS+
+Wmy5IWJFh60tjhy0k87QPEpZ6+GZjqX7ivhI0q75Pcq8bgFhrGZ0k1eiSM/VD4/kGi0GyXaDPdq
873Qz7kvoeEcJjdu7gLH+45xgruJ3rk4w7weD0vSrc3Jiim74OA6cmOCbsOiuYm93B6XaxqQVM2h
CvS3Getz1vpvaZcGu7Z0n1fgMZdCIcvtazLbxCuwIzS/IgkFuq/JezzGRZCFBcMZegPhRXoVMTay
uV2L4kKWpC42Zqvfd7zfTNy+qjL/ZfIcba924MvZojrVSUUniYAVEZIKj4JQ7daNyp7WuLSnoU3M
fonW5GER/reoTfVSuv58bp1u2Ybox5+ERDkHBrjdYRjMtiTv/ZNa/QUH6/Qjn7lGbq0CD5e9cqTb
c1VbxIYVjG2/prFjQMr9hPXs4XaDNbK6IOSJu86jhXjNtE4BnN8cRVOfK7v+QIXErAEAfzHPG3RG
l6qcHtqJBzAP0/LgIeZZ2uCJ1/s8A94OafsLnruNWIAjUnU9DmX+Mg/pbi5o/XVTkz7mGf/ITPVN
38E0dfCX0Wl7FnN/mPzszNzwrsYVteGu2Xu14Sfs9HgTpOOumbLHKfHeHQCUrp7PZYkPae2m77JC
zghI5Wuo3TMTcXR7XSK9qbjTrjw7vnzxIlFtTYAmbVCXUJT7GP43UmT/8R8lGv21ic0NLHCR616q
dgDjWHXRO1KzzxDaXiYb/aObncewzLaBN7wgx1q2w+qdwYU+sDmLnmZd9CewofssZRKmxnYYDru5
QmeVIQMiij00kbgXnh723rL45ylJl3uVtrg4mbfrZR7s87pmt2Oh1wXcemfV/LUGIr44vSwvxrET
YVb6GV4ji9AhgoqwWkdA2SCHKhiiy/yjzly7ZxXizidtCY3r7vsOWw09IkpAuMgY8MCuMYmD7OKL
klkCO9vLyfBEE39QEAtZXisg4aWjfWCy/qZbieMiUs19HY35gVKD/gyw1Txi2SwuyLzyu8RZGT2b
4oJqatRDgo2O1FnyczY4EdZGJmw3NBb1e9AV9ivoCNiHmboLD3lT/cqjkGyduDpIOfO1WPA0YYXb
z4Ryji6/o8gEyNwUtPneBdOarBDeo4Gebu0O9PMoPWWGJSvBOxPFSbFvEsHtTWgSQKeIh34fTlSS
mRvZ5SZ+yaVbnkw8GyZgpt9BWVJ5oElFzWLDwtaZd3BLNIgeYpkaDF9tz6ERhhff1s9eHRlaGs4B
sNt7kDaXLkYTMLnuYzSt5d6PEcgA6H6vsunRGv+NVigqF03/34kYjO481Z+btQfhG8rfveo8EnN3
Opoial+n1sQXGRTP4xqdZZqIw9QhIRMzc8lTsD75eoXT3pv20pt1F1VMHK6N98OMctjaDnNiSHF+
CNzyKeQdjeMS6/TVU2FUfFxojGK3WXYiS0DBV2mJsze9L2v1HDPgKYYY2uWYjcw6rieTIVBNVXpo
p/DnIL2fkwF/39NT3BvN+HpfjO+qRRrnjrsuTa6WWOBkgcp5jsVjNll9aK8SZjysv6Myr09OJOtN
ENOfi8ssJnTwmX5cMRdU1U0/GvzPNjq3cfHDaWlGlJVPqDje944VxyDrvMM6dM8y9Ui5w+cxivsH
NQM26dM5uu3bYNqlI+VtU3Mrc3yKi2zibWzxYNKDzi6jyYPDChj0lJSE7bTPKaanJKFxhMi7V/Ld
S/AxNboM74Ba3AzNgD2nUScvnR8KkMqEE1w0SGjo9Jb7uh32dC6BipaipwJEB7fEb24h+UGPd5l8
jJdma/O8RN3YtvssIFAoJUJfWuX5ucI7z0/pxywoZcSTlbkNq+DFrCbaz6F96gQTI27svg9D4bK1
pgP+aLNzbvxfYqaM0da4fBBjLT7sbFcFmLvEdTM3IFGJF0F2UztxQxWXxC6nLFxQ9xTvRmhWrh5b
pT3xZ/V12u3Sju79Jlqr1pxFi6T6Zp5XRrE0HH1xR0+WBSovNGV/HqTjebcdk4LMa1V9RyeqV45T
HMIhsf2OOnr/q9BZRZ1+HNaPjFLd/DRQSoI0SDHSHvlLG96N5J/tvpLRkj1yv6f9Q4+R+e9aAjbf
02rX1OvrOHZPdR325SFPG8Ms/kyrpN2CnwNzWIS9490y/UFAiGs8+9Fpq8T9GAaxfvZpihFN89yX
+e0csm3ybHoW5zaOYuRtNzGj1FwalSXTIaHdTfE+TKZoq0Vn3CPY7p5ec7m2pXOjqL0u93ZO+eXS
FKU8n6xgGHeFBCoIFddgd5o3/Wjn4LPp2Nm5JIu3IvEt5sAb98Q9kXzIGZ7gOba1E208R+JhZubY
bLxaJo9MU8j7IPa+5i58lFcwZGBMtK2ihpHXcrDPkl08lAg4vIY0ZerV5pP6yeIoe9GlY0pMVOPq
b32Xu3TrNp48M+jxvJo4fK1V+an6+BAVaIMzL9369WQOqhSP0tbfIp12DhM4yGWWPniicd5elCM1
fuPZTOs7/ggp/xpml6/f30Q3STO8WX21RHfZwVHp7yy4OhGr+JgU/VEbYuC+ul3C3NulhQdKuIAi
YqNspQmDVHqO/QPNi+o8GP6yKcb17NVttetRkbLgMc7v3RqedD+3N+nok7wR9t7YGtVmncz+DRDM
bBdfX6QmbASl7x6znmjPw5wsRyv0V+PI+8zHhetjELGaGI/sCFpQveKbKv0ww8HJORr5ut+6GZ8Q
O8beWzoAQmMaObqrAhe/DKhnRhmK9OyYPvhY5okBcrt+6LH8bgk6duPcH4thTU8x+NatGnFj5GtY
fDQ6+fYXWZyndrpvAVQf23+j7kyW7MatLfor7wMeFQRJEMD0ttkq+1QzYahJse/Anl//1lW5XFKW
rYp6ER544klZonhJAgfn7L32OD0mczpfjnS+7gh+K/ZywkGZpe7HqiewIcW01W18CJUbu4LmzDig
4Rkds/qT0hxozUqA98ycfE6686hP5n2Fdo1DVcsgol0uGNr5Z5gSBoKcvWYfoN0/FnERUiWo90OS
cVKuuvkuFhHRI7KMt6FnMtrHUZyiaDDXEPjug0o3j8r4OSLtNbw7+R/OpjZWO4Yr7ZdoKpAPpyYm
S1XOzGY6QRQcGi9rO84SGZNa9LekoHH3G/ZZZzNYcrv52um7an2ZIqb52jI4oLm/7v1qmtYb7S3u
tsoNYU/S8dCz5x/ykPNnl7K11V72QCTWTDbyrPeMYR/WGdKQyUGJd6alGlRDb+DdZ/Mzae4lxQwa
qQsG3gMA+YbffkNblDAhBQ3xE/IwD9RtQUovIU7ZO4+uvjhUhZhRCyxo2A+9m7gXMiubz2h06Qdu
Rm70KihKOJ5Av97lqUiZMNbNE8o2eYnocdg6PgPOYbUX62nJIpqGOJIA4BnjsOqqQC64bV16Lo1p
Ogw6FDeic9Yzao7sOcubBM1TMl14XTRfsIBRWOuoIJC44T3YV5GdErJYBFVXV02NeyE8l6/P77EB
fOXQB6ZgHKTZ6zmqriw5MHXQThfIsIN7Bxr7hR5KbzcnTnhrynk5MJPI3vZLUt0nTfXFA4Z9zUdc
bfEpO3d1Xt55SjfnFrPgA2ORI63jFxT+eufY7CokmOxYr0Fw1wxiGHepiJzdGsZZhNomWftLHcYf
/aJ+YvI47JZ03ZNa55xnEUdkL03v55xBXrDQm2IfPtOt77xULRqD2iCdX2py3at6O7cr4TrJepAS
HZHmI9mXTraQcF7kwQ7Hg2BnDvPrWLkPaI1pgJI9zuSrAc0xXTakpJ57vtNtI9eQdpdOh/Wk3mfy
2aW3yg1wTpmKeWSfKBK6yhjD15I+eU2v3sZhqToOhh2ussxiJ9Fefy6SnFjhxLNPa5Y/A69l8x7a
rxyA+nskeKgc6ukBoAPBwEk9zy+hCh5pEKWHgXkLk/r7uCQFKbLweJpheqQEJS/IZZ1oyVk75EPz
bjWloT1bTBcRSTr9Inpm4oi1T6eLyU4uUpxlNn12FUtJkrAzqSc/D4PrYpLFASFDepyJFsvQAS2m
XPenVj7Xpr+lT1C0agjrfYm+tidxr62CgyeczwOGTHh4jj735tR9q4cl4KvjDYsEOpXJkt2Onos0
wEyGZz7qgGkT9pjwxJqLt2vdf8xlO10PuciPRdYt+2KIg0uGkd1bf26DDSr7rxXv464Z0vyytchW
N2UVI8dPUQq1+6mfD3T0rxaPL820D9OIFaJmaHFWtuOVctQOz2JyVvoIOvx+FRTjVUpytgvebfA6
6h+DNCMk8Z5BQ4fyh9H7hRnE2cBIzlv6Yld2w3a0KCK6TDyYuH+ryoa4ZnSva16Ph6aMEdgGVua7
IiDBPF5Nc5VlFqdOBzFfolTa2aplmhqTTBwmUb1pUx2ddSjpz3DaHrhfhF+pWZ5L0UPsPrkjM36l
vEtjZL0Zlsw5u3cIR3T6fGG+hU3IYJza9ETDstXL27ocSaKqJDMtJuZpVHaXTj5VB8SgZ4zq5l0i
KMnrmkaln7sj4gf9oUjwzwSz88UXy8PaDN62p/2+z+14NU2Zc3BGuRJqSQY1S23wcmo+n0+rehFZ
H+itCMceCxbmgQlw9HnFj3UdVUPFCeQ/ZhUcX2w/2Jf/wSnY/c+BrsynHof4f4FpUMGM+PeC+H2f
pHXzsyL+9Cd+U8QH6g3i9ZMbXJAb5ronptpvvkHfe4NFXBgThJ42lPk4in+3DQZI3sn3NYHruh7i
B1T0TNp/s7LDBw3Yh/H6BdLHU/131PBS/wzdQGmNVRBNvpGeCCjj/Vd4jIwWgduHnEnjXNSKVBIr
bz0kWIQGEixlLzjfMRHVRcVclQacn7hqN+ar84E0DMxXNgs8+x4XTmCJ5A1jL9kqPlt7mapTPPPE
p03AsZ8wx5stwky3oHGxF5g+9HnfZkV6YYf6lJhQZmjIs1VFH5RsotuuXjnve3kuGqLNF3pbqyfK
rz0Kio95Sadv2+WdjY9ZIdaHFB/LsksttuNtjnhl3IWIdPptQQbTnd/6/W2EOcoBFhvL+ehKS+oa
fwkD3bWdmnyHWsleeoa+20W2YIPeFLFr5bEliVs84RSemvM2cxC5FQsdIG6/iuNzS1putEPhEMeH
uWREfOG7rXFvqmBx7LGUqo0PeVQl9Kpij1M5R9XKZJT/thwpe2bfN0is+hVH96TdNNyCm19oyhGG
yNoy9b3t9lhjXPxUlVJJtpe1bcJpoyoRQP2bM8k4fBnyeH1QWR13j2Pu0rk4T2uZdPozI595Hi4r
Zv0uUhPVJUW0bUcnyczbYcLXNd17DjFw7bbskvpkxB9n2ZEPkw5B2a73a5h5tINHbqopWOqI8NyO
TCAmg8OdqTiR62xztH9YffehqHO1KcPWby4byqn+Mh2K/KNw8MENQAySVt9OSyJoUswJu7trbDU+
xAXfyz7IFFZNydGuusfMQCqv3/VdflTFOKHWK1iod2GlmcOKdvCIDLGGelbEay3RVwB8gO+ma04l
UT5hKa0nNsmzRXoD8Swkq+N8jwyCtAp9Pspo6U2o1e3MoWiJT/VBPLr+hbechun1MqUcvNO0ejRV
2ZH2SKbmbTyO/Enh885t1lwFu84pVHfs41XfJl03M8KdyIDi8ByPVzyh7CaVedWcmUH32Gr9dH6v
VDaR4ouy9fTehtFIcK/L0PJ87OrII1x0YN6idddO+ykbSXieJXIWfpmUXuZccFbdTWi0vY/I4fCf
6bTqTgL5EQ4PJyNEH4suPSRJVPaNvUOtp+6NYOB1No8uoartyrkRlb11rXiitHPLIx37SR5Q5RXN
IS9Oaer46xMPoVgxkgHFAUfCsVxUN9HTTaMgfH+S9VZwDcIko/5gi0nejznTlJulCPvi2Gd9EXzs
V9oIRCEW0nEOaY9YON32c15HN9iwJv9a8vGPb5O2xEhSV72sv4isWudtGyfhrduOSOH8hEb8wOAn
2Xphad8yTW/fOi1+5a3ArkBTuR2Ks2JumLEEdedcJkatBPjVPv2IlBIr2LZzKvATS4KrvFgWYu86
ySKRDeezgxORPtderZF+GPQiz8xsLBoSZgBIvJBb38Wznx+5ajlvOrOCERiChM2ZNmWHJnBAdHlw
SzqDCtNNsGE8HFa7bOLkcWSy13wm4Gsx+zSaQD6urmEA52SOoTAXfryreEfuwiVS9wk8DuodQGf0
5ETHlDCo8xFxGzLpgLlq3ZcUmzp+yupxIXTxlHShyzIm1i/txMxgKOJbsHlagGExJb46Z9GfZ1pb
TCzc1v0YInER9BgjfR4kDMyp8UR+QcKDTrctPQgiMheJq65f5nbAmUmIxL42EVjtIh+pl5BtuhcA
KLBn8oWU35RTnfpzuEbHqmiTc5fCI6nf5aadHkJ5WkcW6riXUMI4uEg5KGI2yKLmMSVk6y2B4u28
D09jta0/iWHFip0tb8MZ//jeG05uUc0ETh8TFjpG5mNo71Z76nzrpKeDbH3bpQd2MpQoOWvebZXj
7937tDzVlmjUETtKYcSH0OkRNXNIW+7wqMTOflniKOCYTgqJvsH7ko6I3osobhmJM/vbrGFnKOka
485UYSr3eQS27PDouEUZsNPpcDLvmiyeMSdiYkEC5DkzZ+geVMOpbxLP47adTImUIrG0TBcnDHFc
mLT3D0FYIOvK0ZDAQaOD9846hdNf4BUjHi30ek9vJ8M4EJVjIL56rnWqPVh2StymwHVOuheTgV1R
2bbYA/ugsYegQHytOne1QLIMEpx8bii5EIOkEU6oubDhtnSq6LLJVwRPU6kHnNiMRK5br/p+toFp
Me4d5rU+Ra71h6fJBMMDpwFcpV1RtLd8AtyrCV24cMY643mZRty28UX9bkVZNzJYRxXFobYEW5J5
sRkuT+1urwIr18r8G1ATpc95N4iCKwVjlQ3dRpx2QEIsxjhjkqqi/RAWzyrvTpisIRniRyeRTvPW
TfugJZzWzfh1vbouaxr6MnMDcrco8PGP6LZGX1+gNDk0SR97+043M5EoGYKPHfW/j4FhFRkpRBMa
5g1kD4tYK+kFYcpusdzm/Hg5/le0/hsnQpewlZwr833uEG3P/295VmNv7pfMWXlHinl5nNxRvZ26
QiMnnNr2vRQT5/9qnpV/sTIjJn7RTuab02Ukj+Y5YXoAd9IHgwbv1jMRBzTEhes7ZDEBE7Zy/JA5
dr1O87jGpG7T5q4IE/sIDW4l1taf8+FQBmyPRKUb3D68YiSRVh6j8E2JrjXczDpF3U/nHutG57sh
pYyP1HQrGeh2+MrLINkjaEOy1U0otURVxmfsqP0ElnvMSYxv4xJlSkBaNLeCUy/PLc2DmVFSCmHk
ivkXYa0JHePnTk/27RhHnMKGtcnuddZ0X6euk/d5HpWcz90G3RdNL/RIYdRS+/WJEx2LQJIAMFZT
dVzLaVLnuLolqroJG/cmnWUJlvLUOJBu2jDIigFue93UfKVBL/1NmMz2PRUaB57KJP4XFtiZrRjV
Vc6sEd/PBmSjvUlUQwvNrGM7b3lPyH4XJkJAyts0nfVVlJbMQLv8CkW5R8GpG8YPbZI7G7oEFsM3
TpZ4Q7Ysh6yyDatHMC9+dTmXMcZ9pJfUPFUFMXEzhDbsjibRi0Ovaww/uCKHs7tAtq/IZBHwvxYi
l1jsnYFhbdmLoNmvbo7siV5arJEn9GS2FEE3fhjopL7PfIG7eSgTMsf1Sq7V1qWA6TZ8SOWwGx0R
99tBrc5XO+jU3WRByTCOpnZYYKVYmHgSTB4HpyO6fjpdf9p3c5QUSIX8tnc5nTKpo/0QwSlhx2gR
FE6xkxjWOFAgZ3U8zeUhb9bwZo78xNv13uxjYkPTaelplM71oGorjg7VYHoMzUpt3gRB2J3Gyu7Z
jMeoIzql1HtiBCJ9KMGN3k8MvuPjIikWHVbsgF9s03sr09UqG+RLzS25D6Achl1TtHNF506ssFQj
lMvmCEGec4QyHspiul1CPdouwEQT1nl3FWEtcrZl3zd3Ti/o7RZqsu8MbqXCRxuAE+iAH82yIqeq
dqQh+LZJMaZPXlPgBasiCsAl55OnGz3Qpz3kujXEWRp9E9uKdyRNhvk+CjvEBAwyBTgNEQp341JG
ip3j1SWtafrCeOkiwOdnpg2I2wzKjsFBPDbLM4maaXNZ5Qxw9mUyYbgNy7BbEDU08Se0vQuvx1LU
lCa0+Y7ePOXhLq/EkO2a0oKV+I8dxv/LuD0nku2/P4Lvathp6ZefTOmnP/EPU3oo3nicpLUJRIjz
m7P272dwh/8UKIg5GgiTf0KFcT7+/RAOUM7XmoO4wCPOGfwPaJyQbzyXE7jBzh5ol2n03zmEf0cR
/mFIZ7QkpED7TicLRpkMX2eoCXfKGDaKFgtN6R7WTLtI/AP0XJFDxMW2HOiLYTBM2C2DYkG0n8RF
t5P09XdtXiqgMHiuXvIquwjG5SRAMs2tqCCsDB3TcjTfXvXNq5ktb0yOyIPDlrIaBQv+6oEu6GUa
OgsqN7x1RKNPaACxDr5raq/2mFiOJaZw4T1VbTkchzpfL2h4zpfR3NTYmxprqSfpbeznZKXO639P
svtPcBb+axtM4hSj/e9f7+tPg037dOh4o7+DFk80xe9/5rcXPPTfSF5vpXzt+opX6Z/QBRm+kVp6
+KL80IiAJtM/X29HuG98X9H6oQvF/wKQ+meTyfHcNxKUFFiyUATSFUb+nRf8RF78AYqqPc9IVyot
QGBxISEBQf5IeF0zFuw8VzNzHyUunBayT9hmNkG9Q/G29hNEo64NdxmSwhJ2ApZWRsXqG7au5W9h
CL//U/jaTnclfDAUp6bbj/+Uyix0wlUKyI2eyZn0YDsoJx0Y5xUq3lI89Xc5ZJcv7YzB4IeH9i8I
iKwyP/0KgR+ip4PUxYNQInxNog1bTPSdv9Y74yTPNAdQmVTzSzZDXIkpCX59MR7564tJI3lwcPmw
TJtXfT2Io6F0cs35wQmW3ZIMn/zGyY//n4to4Bzclosz6+cfk3OxxaKMVckrU3EOj2bcrcr3H359
ldPb8cfyqL1A8ffzpMzpVgwL8s9Xabqxr9ky+10+1nfSwSIwx+0jx/6XWKwf8rU51xCgCmv+AssX
8HG8vrB2jU93FrNTaLzTf//y6T6tYsif4n/rkAMQlpVhxwQRPNDQpmgX80m37yKdw9SMvHV2t3A4
P/nRul7PTm0ekyBC6UYYdFTuhqwEuyHblLZ+O+mnZXEMSnvG2e/SU8GPTdpxmT6XgoESxpCR+XO4
9nCIZv+x7zR/m0UXMg0j40jLlDQ6b6tlBV8paXt5wwpr2PMQkgLBdjyip4dYG6S2Vq0b3yK025oy
dZ6rzH8GdNJyDjgRKjm8DkrsZSY5cfjASvGXhZKp3a+f2p9eQB60OOFYhYtNUXxfE3788WRTO/kY
D6d6FcC6GwElTRmM/foqf/qmlM9rToP9O0vPvP6m+nTuGMoIwnDdvt2ZHtDa6jIsDmh9HaBlVdtf
X+/ndvnpXaTlboDXSMWCK18HmYQOxtIhsf1OKM2TGyrK65CeS9yg0AELJncCKe/fv0mQqZzlPEmP
w5Ov0KIcmRX1P6W/ygf0Ik1+1ic0oyYf39MC4+jXt/gvHhyia1cFQrJie6di6ce3HmePGK1gpksv
ZtiWlqHYYHCY/voqzClefVwUPPB+JGswgkW0lj9fpheNx0E2MLQ28+oj7R+YM4gRcoKE61Q/6rG5
4kQVxmS2eIwCllaVhyoNaNbR81WP4TLio+so4H67/f9EvfFfVkOL0/Dn31cZty92+KnAOP3ff6+g
9ZuQzUSzc4LBVECY/llBa/GGFZIovpDP8ERn+mOM5bhvXKCUjLgMBQZvcOjyH/8xyHKEfgMr2WV1
pYw+ebH+VhH981vL58Eby34utFGnWuhU6Pz41iYyip3YgmRqXXBiTS3XYyjy6C/ylxjW/bAj/OMq
bATG9xG9cUs/XwUsr1e3eUzTw2L8zfSxMemnZFbXQZ0YvODjLZKkbz88hdvfNrofwck/Lzm/XZOV
hg4cH4ES3qvtj2+iqizS2R0oBkKCnci5j4EoXjGt+TQzkrmeK8/7izWAx/Kn+9Ss36GGlwxu+9U1
pz6Plxok265x0nfCJP1FgcKWqTZmj1/f3b/6ReE+hm7ggf4xr9G3opapijWEDiwx03Nduc4OMUKB
3WsUuEwjEnvcqT8s8G7Pf33lP90j12OEymoR+q5x3VfPEncBcKjAa7Fl6NFFSdOLhxIGpUvP0UuG
v/hF//R+8u1QcjKCowqkufxqVZVda+NOBHZPRS63TdqNh1Ko5OzX9/Qvr8KV2JwE5l331U7R44Mo
CkCD+6GYo2uNX2nnACna/72rSMoLdhy+NPl97X51FdRefhekkd0XfbXcGigNCE3Cv9pqXz+f01U0
35oOqf1YeF5dpREJTMICFfvAkBRsppgeaj8KLxqGGse/fUMA4jniuxIzE1z5nz9rPBu9ZBhKCt9i
AKZjK6F3Pv5VrfL64XBDmirW4wFzKONI9PNV7DIXtPTQ+jfMAXccx9nClzX++w9He5D3sOczH+Dc
9fNVCtvVOU7Sbj85MKK6MvNpfQH2+nu/GAsDaz1LINRjXwA+/vkqi8wYiNls3rfAO88Y9MziSNgk
ZvFfX+f0WfxR+4cnaDtb+GlxQOgG2vJ0svyhiuQh2HHA57pXbjfvS3fuzqiZ8w9xoLEKUoVXt7++
4KuzKlek2Jenro7LO+ui3fj5iklZVyQEanefdoRBFq2PQ1I4NM5R2F6QEf8pDpBwrX0i9ksiu0sv
KNIrFObLX9y5YIb36uYV2iN52h1dSY8RQOLP/5QuYLKpxnLcTzGF6bbu6tFunHFVgLvQLKJcQKBg
MEelqDBw+VpTPkdNEes7uD84H51iil8WN+iKC4zfc3fdzigw30uPte6WJqwuL0yHu7ze+DQjETXS
rE+32eQxEJjzLN15NkRUXNZAb88KZBC3jPWm8YAy0V659QiSHmkHRkPjNfmjz/dVniVhB1UnjfsB
49iS6mQHc8brGRkPodq58Dm6fQum6TQ2n5avXUTvHC5ItAbvY9CtdKeSsEwv3bgN8ntoZt1y2eXx
fDlkcjKIwfpy3MZVgho7+a7MFr/JtD2fCL8rFSy53JGSBssgrQEOFKbSwN6lWz9xrkzBLbgdPrRK
chrJmK9fZtVis10e5/njxNwKfHZEAnnU+26Dqq0koIERGp8s1gWFJWqMkAqugyD4XBYJtgZimkpv
08+h4+1Bd6h3nUI2tvM88H57J5zdYFOLxNd08Dt5mwcF8xqF3vIyYKfDhr8OkBld2QeH2umwrlax
jxytNG1cQXDyGJt0gcOpohKcNfdeN6t7F2JGj2Pm9Le43/XyDvf9zVmtSXaA1LC7Y3TuvmQ9cvRt
WjJe20uC1T9CKzCoyRv/o5NMp0TEbBlHJiv5aeIf0HA5url30un/ptlvmulDFzfzN6KJ2ZmHIH4/
nNT9KZTKCCviFPnbqI6HDuXKHL4PcA7GUK5JUNo2QaeuQmsg/3qOBphoVPMlxy+ZnGX4GdYDQ90F
3lETqnbvZVl3EUMexrePbbDeRDWvNQDnpDv4S53K7ehJJIBoQN/aNrTPXcVA6eiDAR83FRM0uqVZ
xCChYTzK0PS7n4GdQjJ4HNN8N/ZJeXTyDGZnnDbvnXIJ36EXP1kg9Bhmur4zbtSt17jI6mHY98qr
jmmUToLhgGfueWResPPl5KT7nLJoQug8m+cQqcGEWLUbkcxMs5ddaofcu6NV4VodcpsPzLp63VaI
mCSzhGjoKua9sVQ3ASalE+YhSJEwYPtar+AKZOKaU1feRx9yvWJqiRnI8Wzi8CtT1+axgayekAjR
z+5GmwkhQxW0I+jAQTr7qhHqDj3zmsECUil09XGqHpKpPiHSoqi5qWuvpyjuBXZHYOlVBng5GR/V
kIX4rXVmHvNkKiRuvSF/m9gyGLfM9/z2UBQII6/9SQcfHEZtxGH3s3AvaWDN2daxoefv0cZmxGqg
dfB3CenY115ZiheVNqveDYGKLqbQ8wrgBGpZDhInpsPUuy7CLd4DbFvXbSaEs9XpOuDTRJI6Hbxa
RyfvLrkXYVWhiWSqmHRbN5X+pcpZrxj6KtNCDyBBY5PhpyAoDjM/KYyV03+bAkaknBfHNNu7FRjh
i0Sq8WocLZp50LXMU72JmRFicxsjo9XthOXEusG1BHv2uWYrg0HMgH+GZjTLFyQf5TPtFEZclgne
hwVkDppYN31eRe9/KNa5VUeUNxJGCn43JjtJPD9AGQJSg2ysQCrR1eKol4zaguCTgin/EjsYf5UK
PoBqWz5PS1vf6wRV6c53o77dMNDFhBUnq6S73o1FsPdrL3pktpF6V/SiFjSiSY6fhV/Y/VIHXQta
LS75eAq+ClDmyIdLCFZd+I0DWiG3yLfaAijSgmO1lLFqz+U4+GdjAVpuM5ZJ+w6EC5oDhUll3i7I
BF4s5JFLIiK1wLiJuEKuan1f2nw224wKo0Fygh5gO8QpWSVZsPA1Kh/dzrluxuDIu6yCLXL6+dPq
TuAECq+v8Nksw9hdDr673GsCcr6Zqm0ClmKqAMgY6ers4rFARcMa8NXJcpw5fuCEd16LIGo7BSdz
Z2wMsuqRPWjv+R7qs7Qek1sjvqOwZgWfvc7rDDn16CefAUY4oB10yrQ8ssMw7Z3MCLuvI5E/YG/A
YBVlnjMeU1vEJ74MUrjLRgT5TT56qTyCZalhHwCqLvZRYttvGLXAkssgrg+qV2mEBAP54S26T3nn
y2Z6C0ev/NLPY3PLoF+DPm8WveDMt/bTVLmEkGFBdR6RBy3v52QAeNFGdPI2pdf4X2GVquW8wKle
bbKobEaQBeUiD0vQYMDCZV4N8LZ61ktkf9DeVJ9ktyO9dXdbZoO4c9cmQUEYGqc9oF5n5s8v0dzX
c9J2KF4SGWxpORffsEIb1IzkDFZwzJ3lqhv8UR08Dn13Xj+C3Pcig/QpmUIkUmGQNBB7ZlylsxXo
olqnTyEPVxCojKqV2iaLv3wLOhjGOzToNak1VRl5WP0Kw/h4JRVoF1oXx1NYq7y97Di53Osi4dOm
Ta0uiI8Im41KlupGABHA8INN6M74g0TO0mMfJbTQJ8AnIkMm2s498IwSYXbPc0miO7KoEd6k/eBe
W6VEQBsu6p5Yc+jDsrGbt4jvsN25agxfWtebjkDwu5fQXw3WVIAJyzGuo+FhHIoVpk3RJzn0p2TG
MG/xe22WbnI+2qBcwSSA+9ouwdDdR34a3ATIEeR+nS07i06K82Ud2aeqUDC5K1npPi7hgjknnIM+
4gftg3chI7Uv9Cfrs6EIQHc1uec910sFhWm1qXODK5DRuUL29xJQwt9QBrifAz+Hq1fydycb6FAo
2SDTuJ9FF4jbJu3bF2o7cHVxLPsnJ2LSshkit7v24gava691tO7asV/hNeAcvhN95DzScS7FufGm
5mqgWVyApEzGz2upSSMcYGOz0/hLfh61PcjDWfUUftDdsk3fQ6ekJhbDeRWPXsRuG+X3HDDRjYZZ
Ezwwr4RyH0UrEXiTBdux0cwWaXT7HiLGphkRStFwb7EYTAaoq01csUkRlyYbDdgUcG+k9W2hWOG2
VFnosNbA5I8ZwtZim+Nr/FwiA+4J5OnEbTLBlNrmqw8FNoGREmyAWWBC9/ylcncrQpWnvi31tWVo
CqnYaSN0VOg628dhRdOyzUqa0mcOdUOKt35hah+UET5+Ek88nz3UKRIK2aaa98FII51tSCcuOumO
3AGJYWPdB4EzkIIyhCC+ZFXDBaUDHeCpnh1NilHSzc+xrxo0Fid9DOgAuGPluKmZvMbEdVXyQ697
96ZfawP6CgzAsFkGywfAr+98dt2mhaQ5T+XTYEtzV/QCq9hMoEuHp8Ybb1WJt2svaTuNpA3m9cEu
+JL2oJQK7HMJOq0DLkbk236bN+AwUKW4GyTZNY7OcPZ2vhb2S2sTBCAwgMqMQnlx2FEnhaHQsSbl
hNWY8isw2wGUFzqQr3UaE+XZtvSOT3pWn704nIAahsrB1R3MXi4OQe8P7m5ZO+h2fpw1zEzaVt1T
zw3uNoJn/TRyOmj3te78c8Kg8MZ78YzPr1rz6ovtRnsFPQbcXyYVjCJJcsFLOM3VzVjb7r3r2/mJ
X618adOmBfCcRWuzCVSChwsd5X1siLUAb55QB6dFZT7WNU27TbdYpLDAPs1bTj/ghU1YV8luggk4
bvUyqwVL0Vx2u8jvEU5mblc9jeNSPrrqhEA1xJE8R6Uuvs4REMgNEuj23IyaRTj3MeDAyFtQ6HjF
xH2krE3X3mBdiSowVw9NmySQqJzWH3Hpp8W69TG0fhQ2mKCMDjNAosDKEAOLKMznwnXByCPE9Tg7
ZMP8xPeFepi4sPlbAm5IHnOzdp+AF0wauSzAnU2Tj0V6aNspu/KtKlkp8xlO54KV6lMzTHrcTGs2
fFhbbd8DEMzzzbp6y9d4dpt+mxDcA5oldy9xti2PMmumYOPK3Ksv+97JiCsFuP5Vo4i98AMi29mN
vOHjIJeKlDqc4VcOGS038SL9x8A0000Shlhphcra2yTu2eAg0/jU1ZxDz5JAlt9MDIRy65zEzxtp
6/kdujb0iGm1BhNST/B7m2bs/C8DbwKnkdTTLrJdDz1NnDs3DpKgrzahCNj0Q3VCupRkPe66OJP7
sk8xaQEinB7BEqpHrPR8mWXmJN80x9WHWQxFctEt8YmQEU+k/HRG9+lu6Wt8c4sogVBUzlLdZYFb
Rnul6zkm5AS/zZbIMnNetVH1OdfL2LCuha3YQCBdciSeoHw2RGUA382riPS/BNv1F5ljmkLFbDUV
U9i7uBqHmDpEdnb5FKkatIajY/PedzBTsXGuS7C3slR4B3Mv4CGmjblYJkURAVVhvQx1BXXIjyL9
ZSoi1wJtBiG6zbBLX8jG9u5OEaT0ngSlZLnMGh24G3bJgSC10aBgtsin2YGbE7ix0Vo8NWsR3kFf
gR2Q8W/CTGh950Ojpu7FtHBSECDD9WBHmZsDC3V5k7R2+bCSs/Sk/HqBbgRk5ltkW2zx41z1X/y+
j1+GcSYxKq9IW0Ny7SBeM+HUflv4SZMNzmZVs3+FbJn4ih8mwbFma6s6PvNKXyRbrZbxowpN8m5w
gwJero3psjOjTMTW1X1IuKom//QQDh1E2Sgz/lVfBXQtQsptsUXHAk++w1sxXfSNaOatTmLF9pBK
agRThbQsbF8j0QvZ3Jc9pMmEo1hdI1f2IFaclIjVDF1/6cYH+py4FxBLsz1Ps+AQ57cN2r8x6iQf
Mi9DfmY17rKDmrtifc6dOCZ/MSzBnRJQonpOGFq9KE44dxAB5hfH+T/qzmQ7bhxN21fEPiRIcNhG
hEKzLVm2Mis3PHZWJeeZBEFefT+IYHZbof+Xuxa96Fykj2VJwQHAN71Di29SCdYStF7hrCCdawDz
fLIHWlxlVVdC0UAbYi9R9f4j7uzgu5cPYAM8IDhoj4kwh0JD4o8VdosIzFXjpl3KYHpGZRYwflkd
3LyDsv6QRYP76Fdt/M3L47lmnOygWiq+Bclow0mbFKh3FEh0mIZf11EiFkMPInUPEITH/CrgX38L
UBy6TYs0SYgcffcDmSnIDrgADsmDygYCYoh5gdxnJYpmAOZaDfMUcuteLSGtTezDPH3n5a2fXfmg
0Y1wf4ryQRXoHMm5vCwJwEj9Qp/OGUEjAMP/I4VA4C7KNM5GaCK9WnYHQFO0S/OKYqv3koM8lPvR
NxvV1nH2m0bnPqIv2CwPKu/1XyKyxD/HvCbQCeD8KE2EekBGZKDUB+WYl2hdBBKadelAtUCRq5ui
feUX89Popk+j5cAJaau0fyoXl1F5Mk043FSh4/2uJ0sWV7YOyoQFQ7d4nxBuJHX8knpXHAMRcRba
S32bBKXf/e4AVrYforWW6MB4yIdcjQPTK7SVHd7UDvOsGmQ78RUFEIAAdoa+/xDMHC2lb+UuNSHi
SA9VXseqP6zYA4S3yk4V808ZVrF3HU6p1ujN4JsmdvGShH/VUDjSfdO4DdIdeRreze0c9V81GMfm
U16jR3WQpS7patpWMox3McpK09c+nTUeHtrVOXLOBR1AqMujNz3XSKuAJIe9Mz6gWagw9bLLYJKf
IuDXAzVqq/wY6fUW07PXfgzW4dmFnzX/EYI6Kz8l7Tyq+DiL2A1Q7sCv4YAAFyTQFoLX1O10XSSh
xQ5Io6VHUbxes+d2GEP7Gp8KPJWmAI3KBn5CFDGHwiFCEyAtr7W76sFpV9Uve9uPYq0OoosGiNgw
HiM6G2KgoVXCv12CEOcqm77Cn8izR4l9ZNTU87DsFBjOESevtqSAdjWgBFlYfXqMysBuCDVl+S9L
h8MjBpVD7VBxzZb8MxW5t14vU0O2qBu0sggJCDHtZeYFVNzcgFEIzbpsAYWrGkqDb5yBOaAiC5Hs
sUDMATcyF6Y3ByiAZreQ1T/h82cBzU7kcXbMIJrqX5XC0Gk40Dur4ZvXoP7vbdHlwKIGPOTpnw08
gz+zYHDcfW3jTAXfm7Ole9Bh0s1fpWokKqdxQ9//aaoBItEoE6WEb+M4ievswia3Jkj9lldnLwSr
oXjFIBgzlSLFh+ng1bLLv4FTEc117HZhd1/0UsLmzvXCk/C1G1GRo2d6r5tl1RSR0zRUCHfH9P4P
dW03YtlxsjdozU/kcHW867rRCW7AS1vubcFoRexlBSTx9yru4y+MeBpXXOkB3ZLsOoF9XujbxYFW
tSIW6OskvM4mZ7QUkvtZ4tIrLgCxxPSQqZKCcu/aA9qZu2UGXQkuqG3L/gGRBZdIrCyJ0yGK/ima
xld+UDGF/t/DCvyfxSaa2e//HzSw/15//+f3n2ED5vs31IAUIGjBJDKLlCAJgQn8F2rghKbdgLah
+x9M3kIzUAehewYpbiABz/kPPDNdXJ593/zDvwVDPA2L/nuY5AWhx1DUAXlHwwGUrXsx2qlw4W5r
L0x+c/ykZprQroPy7SsbFYQAUYS6S+i6W9Mcdz8sLY3VEh3gstbg5SG3v6KsPDdQN2UWduNhrJy4
BuOFaF3dXCWMVvLlVlljQluhd1dZUY6OUxjhPB7GbiJu/KoYhuwaNnAHxbRFgc1tsacJGhtH12RC
7B9e/1xyXYkNLhGTM2sWaXRNZksTCtNBWirqrtIxFsEIwAs7eEZ8MEE+ucDgLfgnRBGn+ebB+OLq
aiInv9DvG87cG50mpvJeYOrx7bQGk5HuzFDEGAO5xj3nECDiaTv3K5SqKbguYqvx5BHysmyrx4Q8
qP1nzzxwQmBhnBsSpJwzgMZPh7Axv7/rMkuph1CXNQ+hQJKMvyFUmPNpHQrZ3HYHB4xL6DuAldY1
sGbIoXsf/T2+JUNpi9uGWSi7Hz+txv8HeMKMyN6+8sChP4/LKnAmcEYXr7wvRukzuepfV8pGJJvR
645X/KfzWSEG3KWNP6ZXIlmLZb5tpmZt1xdI/POY3zhVLBGu+PhyzCD5zeWA43AA5LoMgH0YGBeX
Y7JQEWkdfxvAg7M0dG5Dpzo4/rxYFXRfbR6VmtOqTZ/prra+etDoGyLY8vF1nCDlby+EbQkK1qez
ytMxO/PnueoaUvhO7RB8I8dvZPVJ9Qic5tc9jELfe454IZBsKZPmsoQLWKwYjO2sTjksrYwG+Lwc
Y/RB+UPNC8Iph2pq5eh8DqCvutbnCsZX+KNxR7yZHgmWbvEYQtr2nz++i7fDYfYz81mgDmxnsD9A
ay8G6gCWPPrC7fJNEyFTSQawujxGb6JWW65Tl8xZ3UVWPTS62X380UxnL18luCaAKyfnZnBP4gI+
UvWON6Wrm3yD8DEt8ddJVUXQHcfB73iHscvkWN0FGeCSAG5nX+VibzMtirrHepXo0X3Co0uzI9Is
MTsVHal0nXcTowKzLqDsADLsU8roCGlFxA/lNWL/5jiZMYrid/qMM3AsEM4a0K9rEA2L/hFXyIS3
X1qI5uxiGIkl4l+RxBwyOrol6zraDW0e+91xEY00G3dA30vdLXoh5d+j3jlx7mDuPXFF1QDTLNph
9WjOJBxbfV4+Ux7YafueIm9kmgoIsg/2bQeFE4yrCKBC7Zkwmt+iOt/8anvMM+5LE+i5JN2mFV/E
Mzwxt6drc895FrHvdTN0/Biiy46X/kkLC5scTHgQ3mp3cK3s7geHaM0Trge4jQkcK4Ra8PfAWApR
2jazaR/vmIDnMA5HoHCYNS0IevjBc95m9Oyu6zbAVPUZM77at75DhzCPHdB3x8vT3UiV+w/ljCVf
pH/I8/7NLsIxdzCnF01RgHFAXxYY5GqxGzhgVzXyrTOMJq46xOSA+0LBV1kvnhrNqVadr7OzMFN6
qduBtXpoZJCk5KiL6CvniGyRDc08m/wS6lJNN3Kwr9phdrsffj5avKbtVyWkaIv/WZ5PVD0mjf5S
IXeI2CvtSJVc43SpR4FqIEVed0Toz8nL30Y1w6/dFQFqY/FdkdbmhudxQjD6XtjLwBlTx4JZ0C+Q
Cyc4/5vDBSQee48QRKg1CkVvD5fUp/+8ruFohsbZWuwBR0cMQrczz+p6zSODjLiyaOY6d/ijQTuN
q9u+xc0yJlrUstVoPUciNMGaxBES8PVIdje/IOZm06ubSuasyI+Rm/PA2953/Gu0oRKqE02eKCkY
aTBkCaLyERQv+TI2UozrF1vnQ/JlRkMB1cAuWBcbML4ENRNM9+45gAp3kMVjY2OlFVyf/wK6y6zv
5rzaHbU4vfMJHThzZktPoYkMBbZSrIN+kd1gPbUObj+tv6sH1Yzpb1u0czRWDiXzbLoL0b6zoIt2
KFsuNe+D8JhzrwxxE+zuEzTsbBsV63QSwUMyhf3wpy2xAxM3zigFMdZ11sl0djFQGPw74GxJTDVc
OWutkaBwUAfGmzY221G21iryX56Cbw/BkAqLoArYCG0Tn5P44k23DIk5k2TxwtTbMyrBsYKLvBc1
i1Ps6d+aRwTPr8qNEADiGegcOAjnyXuEhmZO5bXp7Mz7N6MboH24AsinAIMCV/ou0VuzVkjcLPtv
CIBRGVzhf23+KIcuHqLHsVWy/cLhGzac1yPAovnPCC3UdrnWmJ+l1p+LPdo5smOOntAuFXOjkGeu
0WckulR0unJmYKiaecGjRUfGu6VJ1QzZ/cch5i3u0wN7LSmKA6C1YFqB8l08Ww3iYGpFJ16cpYc6
ss+UXhPGGwW5bUd/P86xxb0V1jzO7XW/IBcjvn58BRfZClfAPoYyx8IGw2/7l0lC3zsSP8r5BemH
IpC/zbbWcjlakYNJ1nXBtFfhFu/3I+8aY8eTf3uAkJP+Bdjs/XUAepc+F+ABF3/3JIpOeGiLdO3L
+WwUEohbccPOJ+wfxxgnmeqKLghajA8uu550BMiHyXs/fhwX6QZVjI1cjvDQMJAS1PrFC8mLaeyB
mAy8kMFq0FwgVNPZ3ulmqkX4lz/m1VDc554OguTfwh2zFvhgMp3AAyljnsJF3rguTV9AvWtfUivz
2/qJwyIgnKiYSe/INPp0+Lj11C/NrZsyt3iNY0eWzS+eAKnzxYaHuwWmEK6YYHnyTi+ewVyGzVBU
UfvSQJxlb7vnDZbmNW/vphxpLgN1KJqe7bYlMRUSjrN6wA6LQSyNYYk65tEpUnNkF5ZNbphNGSEv
HaUJCF4rT/d0/sWYsoSoH86Y1A8AAFKNhMgu7VqEHr5mFsIl+ecxrnDbvcLrAQrPLeAMr/DvRa1M
ogEz2e9+SAsVWGzSgqWx+kMpUKc1cyKcqLPrFku5fLmjQipprrcWxpo2Soy24FKyczk2Rmh8kwj5
82wi1fn4zxWr7wfuiybJQfq0y4cHJTWDnWumbCZoOLiLuT7WhLYvo6NQw9p8w/KqJ8Y4jDqI8ecI
2NioJ0PilF2BGNx9UZcVF+uBYB/n+xUGvdsebcT3Yuc3S8qy+FTHzejoRww0BOEIG2Lu8SjdkZoG
AZqKSTJdM5Q+smMcxrECCeGhidQdvBCLCUTCy8lH3m3NkWT/xnNBdOewZuZlH6knCy5hRY2PS2jO
OcvcVwJ/0WwdA/StOfAz/m0VIyfe9dx4Jl61CvhPTx23elwYgjUrZaAf9gha3ksmUXyLOJeq2JRL
vnP7ARSUTfZUE3MpJsnZzAOO3SXhV5P9Z+SI6JaSUuEs1LuYJeSKGR0aob7JAOuZdIFctNURf4jz
ihpq3yRaIPJK4inWMibXQEiQI5ThyqkUBW5g8XGeRugP/3RI9XF6dKt6SSRSCxXtQ/W7DrCATu5x
QwZYsBdlHiBll00N+Yg9RnItjoPCuekvzI9O2bszLjwjPNsbxJtC3GexaEowC6WYspKaNe67WY4K
VHDeGuuIXJC4GXE8bkf0lVPau9ZDhd5KZrrOw9Lhk4H/XJj+VVEPCIXxge9Gw7NXokIS3NEeNHkb
7mQY691UAL0bCEGRyjg7Xi3PBquFFDdhycGA2M5JsntabPZ0jAc0ZO5Rey+y9hOe7YinvrBjmNd3
B7rK+G1d4wOHidm+El6HRbOFkICsbp3zfgJ/OfI8K6YPUh1y5TbcJ2maK3wkIN2CDwqS3hQKW3Wz
vW8H22SDnDunUzBMzG/ZorKFEQondxQsiPPenFPojw/ud/ED8LDBQxNNbQPAvji0OgALs8d4/ss5
ftAxILVzuSP9LGetiF6ej8kRliBWkVJHNoFib398De+CB2wxwgZUGC/kVYXmGn8CMnfoE+Sqt9Sz
LcDmP6M3hazlUlNMvFq1S61zZMZVEtY+/ljvLYaYqMGnGTAzSGZE3sDrv/3csF1tqwGe/BK46Mku
PwYG4/geK8r9bvzGNGUCihDQvUIao2wmh+CSJ2nEGyxzECTzUdmSUS96DgqcJuIqFXJXtx5kG1wQ
WcVu/p3C0pwFazaPbfM5MpJoAtYG0GQO7j5DD+zRTeIirPfhGlilePbFGmYv9uKYnUrrHSDvC+KE
3nAEoiVMUo0uDkXtlj8mKtUkldtloRkTEfa93DEnQmlZUd+/oM6BPcAeKaMORWEAErlNG7qOwMjg
j0hGzxg7X8MVdJCVgcL6FS/o9Bh/KnnohPlGJgCOqotXDljwt48596tZZoA/vmAHjSzFtVNFGdrz
IhFgQa6AJCIu++h06RDZBnvZBc0VR16xyHu0bcd1/QaYsZ+Sm5nJhouGZ1eizHp0kpn64GYQEm2P
Q7qiq4t0b72icb63sDVUXxi7w5Fj3GOn+XwtWq8HgJGkQTtRZVJRO+U1vuNJ6x5KF70P+xelnmfY
BD/fN0wWODssLqKYG3iX+YDj44KcYDrwJapX30H6W3s96TQD7Ylt5TYOH7pzEBVggWBkLsx7BE6O
RXjGsRZ+HTXeTtmeZplpCDj2wH5oKW35BoCYaPgc7AUYUkGrYTK9HbRCzC/20LHL+7txcrQ3X0VW
z2IzPpMcY/cBgHq8F1AHIk289eNoYblUauh42GNtmaDvuFaRef/qAhDaTFlWIAZfkxZl/h4ZYjpZ
SOq281KUsK2K3gt3zkywj4FcCkejl90hNztlz7p16Y/e0EhhQnUMSHIcrFaQBnEAQkvC+lQwV1sW
85ZbEO6ne0fnwT5yRFZ+/Yti7LJeoM72yU7Z8qjEyndFTz7oDPuIKXp2vUyp9ncaJ4V+XlM34Ugz
qSFBMs0V852jBurC1Xx81FyecDScUR+gowhTjfPmsl5pOkLaUlThM5uNabg8H6mLWwYsAQFyhU+k
TuLo/bc/10W98sQx9MAFXeTGYC79bPZW79n2LD7XawfTLgfzY8IQTGqOFRCwDl/7+HOdiw5gKMw0
ATFOH3a96aZeHOnAVWsN7Gx9VugNgGAToM2waNqqAuJAKhoU+CF8IURG06OVT11JaQzkOmegOtBJ
QPywv22wNgdyLAbSzd/p5ITzPP2igjKCoW/3qXBsZgY2JR08faLh2/Mp0jb6N56bPus4nCjGwyI1
C8FI9YR/kGrlSXQQOSO5b7kaaI1BRFiY01NmT5QUW8UXM08GAYmDWZnXBxdBgW4+9G1gHvTHz/ai
bY9MA+WmkWqBiIM66mW9MzD1D3VdySe5wAsUez9LzSrSnrvwt/YUn7MZ6tFBiglM5DXA2oQAXgg3
pvz7+GLeLWwhDPWSYtz8F1zOEEw2NjaMNJ5rf8rYS/aEwBW2XpJxfXoYQryWngfsi9fXjz8XAuzl
S/OwnGFTQf4Eonp5uEaJTtYemsCzDoDc3oLhNl3uutYgT/ZilKZLuzbNpEKT4qdN8byltgkIGN7J
iAE3WdccLqZ+kU4G5HW/NT6rtvNR4gzRQjfJswITlX1yQJyPCGLoCg8EWrFzIbO/Pr4p+W4lIhNB
oOTd4itv+jMXKxEI+ipVrp63xneEAY3/eXK6JUyvsmD12/ZG0TNea5TrfMi2N1kthhG7VLs0aUky
zAju7YAPOWTcMLXSsmEd0xX8srbwDbBvzCfftfb2ONAhYFqNYnZx7ODilMg/VimwrNtg9DAHufZG
oFfjN+U6tm1dnXMyMUvTC88MZIHigt7Z6Q96DsM/0jX0JS3gYEAR8CpY7BYZKt/KPLmg5eHbqr5C
8g9W490E5NZ6QT279MYf2+tYF/CESKBOi3lxSFk3ICMYlGLEsfeT0inxWD63/2lkVqzmrWWPwSMh
8DAxi8NSDGdgYspDyUCdC+ugZS8zepX4Da2AboDp1tYtMuSA0Sg2NEUHgrxOlv6Kv/8u2jCOdRmq
+aS14v3a9GUKAh2/m2eF6SV7cm1ocP8oU6xqSNzazDzDwCnj8XbICiCcvzh833+82RQQD2HVEs9D
s8p+SqfJtbKcaUr7vHWMPVHbxJdiCn0+H1AnEwVPFi5XUSY5L/0Xny/eXQDCKtCWoXR6JBTv9mY6
ennurJ16SvzEFK95Sf5GK9pNJlQTJALrOjpwOSslcEdnhxcoIFKxrayoa6jdthLYErNpz04cyHwx
hm/Ni0ff1YxetqppaSLWEqCz3sb+FeD1BHBQnj51W1mVh+4fw9VkMiJlS6BqUMaRPcLvOYzOEiCN
SiuAUwPcGYCbyvrFCfnuoPJpuboufSkzpod4+vZt6NIvxMCM/Gk7oqj6PF75lri7dAW6H8WScob5
fu2yWhY/rfXzXPW/rLMuE1LPR2eI45p2NIRycTnYjB0Np2Mp9deqHq0EIwhd8RlzAfDzANiT9fjx
eeZcFlgeLB3fC6RnhpERndK39w40yDf8gcQov2Suu0cOhbp4h5/XYJEyogugvs9egJbpOOAEy6yf
sw4vWVTpOLR2GDMAO/zF6nxX9TEb5RGYfJARzPuQNWj8K5HPTL8mUWJOksUtXMJ9waiS9PecoM3M
4vRza008k0ojgEM3/hRnCGte8SjTZTaRl1YQj9GHxFE8Dpll3t75oKwSt1pfg3wQeXu9BryLL90c
M+XfY/toptrnBLQjd2YXDv5CNrqND9GHNcvcRz1wvC2diMxjlw4KRcSo8pmH7toAi8aHLqpHTBUT
K8AoejDEekxNA+xvxE09ZRXFspq7Uzupj0w+C//U4fLCCWyx2Otzj/Tj132ZC7Dpmd2De3DICKBw
X+R80+hkdsQ45mUr4Ks+GDEGzWygbnQAFjC9CN+Y3f7x576NmtJM0zymdjarm8P2XQ4iWqi0QIb1
02LZkUaYJGbIVb4yg6oK4Dn/BeB5OhdvP+tN0NZmyf53USdZMwJ3BPB1rB/HtN3fLmnAqMiaElKf
0qYBrbIraDC79i6VbdvXB4kmnG5uKjGatiBEONZPgpdULvexRMkadYMybvhGOJQmGLh2r62Xc19H
Oe5ivu80J5XYhPMXtPGo4XnLnu//4YvJ5WuAhR2qPbq+pn6cRi/CcssjGc3du3F2tS0OQFjNryI0
rlxGyBTCenEG5l84VeXTpF6xQMzhzKoc6dIRWVw6iDjpnS/USidzY4EW5ofjxA7KT2hoxjSQsXOk
AX6A0sKobVfQFoJyqbWLM+9hm6/WzI/6+IiOfBThe39+EDNVkV5+w0o8hPgmEFmy3c8MyFW23FU5
kMjpOEZaet29j2bRsD4ndJW5AXic3eCB1AHJWh/A1RokSBpRMMHQ7dSa6RtESk0gU+TvfnUj9dCi
8SqRGqcl7pG6lNmVKxE8EodUxFiNPIAE7Hhhq+mhGgyvztb4qfT8zMmPjfLKeN2PpK10rjHqovf6
jFas6/8Rl6G5lAxiCmOygm4UIWl7B8Va0EDckWJ1dfxl28eRXfj0nutiHmBldq67uu6nycYYWu+B
+CU0gNBNh2t2jcyrub6VZihwJycq5yomoR3NK7e0uWW6o3OOE6BNLxkm6VBYvHmOepNINLJhhn5e
QhaZEi9G1E40WVfxuHj4aWMGh1XmVYsdDg/Rc9qBFTpMpVtZNwXgWL64zYl0bzt4GENidgN9A16C
wRmec1YAFdVWAmDCDkM4WuvXxZKpKfgE4FTr9GsK7WPoX4WP07e1a+mG8zRa4LDzcsuwlpV5Cx3F
rHd8M82/KUiT3n7MYN0+bEkKwApSpkc95p28gYeokyuI/YOffc6RpuUap0y2/Ogv9vMpBL3Zz4FR
cjL5mkOsYgrydj/z6TK0ddk8KTIBDzQxACXL3fUQQbt619WNJnV0R58hxv4MxthQG+EZn7WkkwMv
ASEAYXAlwm8T2DAgZml0/D7HLJ1mh9qeFVENnhvTgEMYxXf2Ulb4WEY05JoDFY4FJ6f0UrAdt7od
bJ6uYu5nxkhDZwLChn+LcGrnMcmYMJRxIHPeYzxkQACSX8H3pWoIfQ+6cAYsH43K3rIgTTAQT66T
2SoYljLIiSh9qBtcRhEhltn8WAWM1KzocTDjg22A3+WIjOBg3fT09WipZ3WLcyxD6hmH0RJtnCr6
+wcXmHZWuI9HVmwFCUoFS3cIR+C93UG63oix4QqBuf5tS+MSt1VVe9SuNJal0HZPQJpzipcKKJzz
7jwJ2oA3IowNuEauPQLHa4ssCRjCuGgBqNR51KVcpXuecjQDniSYpZqTOCWbWkzyuOWQw5rEVjbu
Ldgm9NQ4O6sm+ez7Y9WzOttIjcxotvxxA4XkcvDW7gmAs3S6m2JBQQ6ISIeW6Ahou3X7+CDhH9rZ
NS2ChR/fsC3xOXntao3p9KdtgLchjERLukTctxmRtPCUgIEjlGB3fv6PwaEjWV+JAVZfcwt7lRbJ
fpsbRCy5xQWaaYFbuPt4J9ALu4xsdGo4ELFjYZ5tRH/e7gTUHbFVBj+DH1nDFPGKyBTicU9U4glc
DXQjeEQMFc2hs8JlLD9tuzlq0rYKIYNymFW3IuwKCYvGnqbpYcTHrD7GWG3xszw5TafZVdhZuaj3
ra/o062kXjRk6XxNJdr28jAvvfkEMz3UzwFGe1QA+EuZr0VebCYRTpybqU2LEWzl7RHpiNRypSY6
jgCsJnSoJTavLUUq1hypQ62DdOz6WnlVwa/qOEfoTNQhvBRQGNS9dPUBFRr0Hsgol1QJqphpXliz
TSOIKvoEPqPQ4hpzm93+mZ3CnB2VAb9YHkQQAYhF4QBSIB5zqjxB3HTiLtN+SOBhTNCgIdCmx0m0
ps9ny4ECzJ5Tiv1nl2Fs8dLOgGNvz2mgrqC05sfMAFRgzFZgddYjNuFVU11t84NiBGIGjX+yBqbG
mGB47f05b20929y+1JaBQYRV72fNnUJSx2sOvaqoKxAeDGE17OyVfsZ0n6yVSW6HPDK5ol/4HCue
3S58zS9t0ggG1qdu2Nar7DtVkFtCxkv84DZHt5NkdtTCJkphQAhrkBZ2Gd3UUexEy13uoJ1C6+l8
wUHnhFwW8h8GhjuAleQzbbsYzIPD9S3wcMcqy54UNm2W2MO9uZjwwWtyN0mmz9Kuwepeh7Odl+Io
utSjeTwXnul9Z4FGp+RmOT+8qY4UkbvICp1M+wAMYoYMU1YuptPeILbQ3I4T/yZu8mSao+Q5U3OL
46zIGz+9TUEmE+PbdZr4ABal5pHaFmyj7JrDvyM1WCKL2blqGdLaDcIpidX3r73fmg7cFtBCV6EP
cb8EGKQXN07D+SputocJMMWDjBoyUlrHI7s7ZK/3q2Wyge3HhT1hAr9z+UcPmWMGrs3nOOgZ7Uel
MKMOFz0QrkuHlZkXjtr0mOF/+0H7Zckq7WN1eCpi0Dw3GBDOS5bY9pemXAd+lnLXvPXRw4kRuNsJ
wrMNUgoH+p1944gQWY3dtDhtmx5VSPv0paWZVpBOSdGb2ZQvDIKhsZqudu9l4tTpiFvYaUq2bUY7
qwOUFPA6d5BDbRbb7Jfk/MK0D394uT5XolHLXAje2FSavuVuOK81FD6923kx9CYEhVZfJQvG48kp
MG3BBDscM0FwcGQejqq0OZCONHoz7OqHNHfjFwYYzmzf4fSAwsmV1QJXaA7bHcu5bxGN0RP+AvWn
psGvg5mIP2G5vm/8aap/lKdjZGZbch4QBlqtn4jJQTCVCMUk+KXcly0BTF8HaWLE8DO7Sou7Vlhe
h8gsMHMVfRqpR1iTo5LmfeWh3zGDh31mjiGoeQY+FUnWovFnZOQIlGjmNb3iMu0UfrrfZjVK2abp
vE3/xAqzlOY67W1zfHGgMGaqo86c1AtzJd7xhkEuenxjMnRFmHeCqeYeuYjt6a2jNXDLSdvZ0+0K
HewJJAaSEgilmMtxcs90dudTylHF9Ebp0wTzhIRHGtSdsK8apwTjCT43Vm5CQtBndYE2D4y89iVI
eGX2VeEIkKNXxTQlwXT3d+ea7iDXHaOywD0Vcd+aDX0eTnRxag4mF0fK5ZhVvo6+e0UvOJ1EgWvY
bvSXDlWNfBgws6e3mypfId1y3mazNceWi0fg3K+0m3Y67zOnfELDPqUkxWfqtJdVmPnMX7OmMCvY
pdsvg9tMh+YGDa8Y0GsvyOLtv6GXwcoMHad1WaY9X21VlJmln9tEomOQUe4m0Y5MIJ1uOzmByg0L
bTqkxYLVJeb13C1HyLmy7zMVtcW9T0rW1U/YMJkDq3PamCvS1E7825aZbUMby7cLVe0bBT0wfEUf
JRxvU1I53tB2PdU5pkFCZFCoY7hQ7pftfU0lGBuAaFPuUSJREVrmwMbZwDO0iRy4+nicq5S+0OMG
FisTtzPH5BlBptrULNC57sl4vjRR11lYJHWAV/+VzDZNpBhrreIRDheNDH1qXaV9YvAC87kLMYCN
Zk1zPJ8e8hkmH+YYfcwPVQUzP79pNSUP2OjApxm0lwPUhPnax/yM39KqTLAaEjMW/1FSGnY/lmhF
Cwes6GmbbDc4hsybWDV2dYJaQpxj0Q/AHrof2xFDA5sN4Ea5aYBt4TIuZ/PJQIY8nv52YlfT7HPL
Z0hCcW7adm1odpHILJubUT4A0/pJeXVOEFRNZbYdrGMT8coSmm16aHVt6rfpHCDh8pq3ANjJ5C/b
5Drr4ZLRul9TAwvdikc0CUyNL2tlhhSoV5i/NT6JA9s8r0z0n0IEx8x0+ITOKM4nIDbbxPj+1E9a
ztPN1ZtOqy4IFhDaeF7QqD+iPDVyOMhpNvjEbQCKYU3K+iy0R+9LnMEflcboi7l0N5otWpaY0wW3
+G1gkHRfedL8tM90f33NkJ2I5e3AqWnrOwHKB9zKdt/bItoexrazpdeYifdwHpGFOkA58e/aeTuE
o4Bt6O5GEjGkg5KZPj5pjANoGVkVAZDsVsDtp9swn5O/epIwsB8xOMur5l6PrRWUD7KvCuSigNHH
87/oxnJYHso4HslpxdAF/h8eXySXPbdTOhW77oCTJGpTAUpH0jQ6EkyT+ClJ8KApAT3clLJAVUJ+
LJ7MqxEJTdc/UNxFv2O34hPIHyqELe5dsap76laviesxepwztN1pZdSuy2/sZWn+iLwMEBs9UC/W
310FiPUPAy3lxtxQm43ay5BLZFLF5SIgQa11AC5Tdjir4UTXfiunzLRs3D40LZth1WblnjsIJBAD
f9l6Bsm5I9T2rQn8E/oBfP/oxaZ7+HE9cVlNMFJlCkC/2RauYHNf9MnwkO7remzcT3NGmEF7qYTb
PB5gdrIXYaGYlTOIeW2Qd8lV7ub353X38VW8nUQw+QZ8jQAvMqY0CQkxpmX50yikN/3uAouhTwk8
dtKw83TULkn+GMUTmciwz9P/ILV/PfZ/2/vn4wVQA4rwwAHtIN51JpWydFPBsv4kas/M59CIC3jS
2wiAJhV5V5JVGBUZ/v053w9OZ8P/YGR6kmT/udVBmwHMMohlz2WRu5f9WQAmAYmZzClGWdDVI/J8
SqNqk9HjsK39VA34216ptmnoAETzyItKs9bU5YxvDPRoq8HBD8ZB/sTUmfR3l/JzZLZRXBhgY34C
rSbBCQ46ocebfZ+waqsUtki1KdA23GhGW9GvrhLaUcuvxg7vnjowD7RRmbcwfWIQdTH/CuzU8j1r
EI+hW3FGbOdlkXIEUGue5uO5VibtxCnnRNA6T8YBf5ld8fEKfNsUZwkwpGfWYPu485ByXs5ccvCo
3SBj9ZgibUCQ0YrUmrByKgLXOTudv/VsSDgff/C7DSht33dcSjva4g49rrdLX4whFLXImx5RVTFZ
VgDzGAj2NsKdvA48w5YAqgwmv4djwKlY+/gyLu/fYCsI6WhLGVnUd2iFaXbUkFRz+Qj76Ny1TLG3
ONLCzkiJ2CCQCg51dVr1H3/yhVopo1cD6ADazyiWqUBw2dBA5C4B0xtbD2k1mL5BGcQUu1dh3iEI
shs74u4PsJ5mLKLPTQcs1EwQZtOaUO7FQRJ/dVpcjH81hLpcohAveBaSLR1hK4uY79uX4w8rMIAg
th+2tgp2FCZZGtEkGW/PS3Su8WR83qZBle+bzEH+Tw6p00r4+VwQRqMWvWfHYVgLVu/ykPQNIxOr
2ocCa8kVbO75mQC5VPaXJRk7bzpMmHHb38vCN+mM4/a1872bYD4k+6iDCEMbOsHBJ7+RqkzhrH/8
Ji+XMqpgnsRIAzlqLuQdQIcwowDsR8Hj36S480JtLVInWlJhTp0UZpLiAJIqkCZnrZAs/sVFyLeQ
Jsa3woj5hgFbGUTUO0gTqYAy3dzlMe+Nv9dRdUMT9o+Risr4NdHotKW70Vqg8T2vZybgRm7OfLDj
+MQyAfQ+jYFc2uK6XTu7+auNx6T4nuJr5iFF7A+OAmoRTqTocKEXy0zEmyQE4z07IuEcprXJJMcD
ssUT37J3zDgNOwwaqAGabt3SJtFqBDdf0+PtfoCDiOgibniN7UxH8azhV04zTM0ZsR0l54LcpoHD
fEDbQKQI5NkQslfWQxiShW6HhV/Sd3rBTENmiJkijderK3rM7hCiTVfkhpqpisVQz2zVWW3CHaTT
VF3jxGegDkk4mJVcijRNUS6W5LItIq/Ghe+u71LQald0QVL79eMl5LxbQ1CF2HMAculkOdSeb3dc
EHLCzUwKH7cucXu+fVI/CuI7gpGNYxuyUajiHmTPUAjC2hmKvQWu7kxJLfLJhDFs0wxyf/XQ4AAi
dCLEbbddMZZqvtlaJP/J2XktyW1k3fqJEAFvbsu2bzZNk+INgk1x4D2QME//f4lMToxaEVKcczMT
oqiqApDI3HvtZcz51HWhH//bEPL9DBLZP/QOdg8USJCE3hPWHCTnAMBm/0Az2Hr1T7T5qVNfEALR
HWkNplbLbbUhRQhIOWlH1ZaXikAymP7l/r6vtPyI9A1eU4cIEBma9G4TMWMT+Ig19TBXIYHEXx2v
H9viFl6Fa3wKqbMpNAOI0dU3m02MBbuIPKL5HDFzNaKnJXCreT7XVArBdNA/fi4b2fBA9w3D7/TQ
znC7saGyilBW4q16+edr+Cs9gvoMpoqPrMtHJBZQKr2rG8QKfylg1PYQbMbYQwwY4opgWmMB98Lv
8f+nOghMyKieDBOQgWmQ6/+6KpmZdPTkXvWgB4q6gu9UfY6PQEaz0PkQne1/4Wa8f15sYx6PLMRz
nyL1b/V5ITpJ3MDkMEvzgM2yovn2v//+flKcHf9DEA1y8hZbWLb8m1zqb98PJTwkmEaWo4Sre++u
vC7XlJRGK73X0oiZTU321H9RbVWWB/HhtrNRBv8bS+lvP4DHDOEJZQhKLpMj5q+3nsBL18fSYLiD
SbfvgO7eZOvDLzFGiayx/qoOBWufDcHXf15t8gL/99QNLUozyVzgYIn+fqgVy0zSI0zSewLK0+1z
GE5DeEllAnZ15Ef3xnDxbcTC//Ki2tbfvpfSP4hgIsmYAut96VF4jnC2qunvURal3fQUuDhrvhKT
nG+3epheY5bhfB2tXk61eW9kuwtfXrYuWWznEv/u8onGdQgg6m1HpDJAfpferiTapaf1dALylGI2
WbGGEGKZFNzC4XjsccSVgi+mqpIR8c+39X1lBT2WhQ3JFO4d1f/7Jif2sNtvbCu/HyPh7KeunRV4
l3JUF/gA14Xw8t/aLxwdGQ9NiOiEKXtsDsh/ecjvtxTCl6j7XVLAbLbsv7UiczkSmDCu+X2w03my
BDIaoK+s7BQM+M8X//evY+dieocQElIsJd1f13SeeR4zzM27w5YkACjLbYn2uqWggB2lJeu/8dpJ
z3i3nCgcaG7YxLDuMBHUvPvKAX/zLqJGvNME4HzXKy74LW+v0zDLWZvU0YvyPl1HlHQY2vmD2z7Z
JFe05QWRdGz2924LT0I8aLRSC6q8BNY62ErUA6guZQzKpJlFTTxjguo2KLs+eNs04lXl86nyYFjh
ZaCMi1c5wmrnQfYcVCpy7ZZ+JYdjaczsBhEWtA5QwZ2PXyqKlzcJOc4KskoO0sc06fnroWJMNfUs
R5A5jEGg2SYuwcgyVYfWRdcwyxSVlHFVOErB/LIyWZr+rrh6kW3Ez8YdIz7MpBhW32Zq8CZqQwr0
iC2QPxRli4Qle7RxfIluCpqk9oAlRTvJS5IuEb8lUkPuS4BeI2mxt8kXronDjQKrj0sJHaqOopQt
4NuKA/dwCXvDTUjX6I1+9a9DhSInus27DcG5AmdMc5657pwZyeZcPBzR0w/qZulmRW/HudIYa+BM
Dwuaxam3V422gGvK7s7eMR+FDQOuSZx456BiQG6u+ZXkHmO1jooypzvBEK86fn3QCSlV1rPQxp2l
x0e2g8z/y7PTbYFbu5n7UoasJDQOIJwulRkwZvsfKmTiC/oNB5Afozvn6Mo8wmkxBuZ2IyyqUq4S
bDTblyt5AtxAY7KleQH8gL6+tLxWkX+HEfUc3WdTMEyfczwikAIyX/C26KRKK+RANYWYGVdDxTwU
e4DEOea96wIUdij9f0B8yoIj1qGDT7aOSeIDsfYZutTXaR1TJtZMPYwEMj3ETPwoLQ9gkzRhEriz
A38EgjkWueld+6SWKHMNpBCVB/gki/dtU1MNHPJG5zkpfHTBJw3Ca6jLVoNzDUPHE7TEt6p0hSzN
gCDcp97s5iI9diQvbF/mfuV3OZ1hzb8qWJzYZaT5lnqvC5+Do+NAWf8TMMNyXxmKi+kZe5yqtS84
ORrra+BuizE+o96TfjPe5sqxcYFkfoDOmG/WUJ4GNQfWEwLcBST/EknRPm0KM9lpBuDVLFZ6Zd+i
LGzzhmlOwNxxu2gyALshewFh2pHfi5cgLEaD2ZNC2Nl5JdbSq11AF3DR6rvZ1yp0rfxFLevJX3hl
8TTnf4UJxk6umgjtoTmL0ZTLUJEVcHGLt5vWsA1RHIVi9qhWvUAUysJUnM7ctnOPvLsAX4vt1Hax
x4wAVZ2cX2hFl58Xc9KfcevzJiDcMk1ShKJ9LJ6CwklmiF6az1kvKYetvlK1xMLVZ7qDDZ8cNbuL
s+H9otBU9aoXYRQaX4XXC+ccqa1Lz/4IGq/l9rerK8edx2ruekt9m7RnQJ+XUiZScFTx3WpqAtQL
LqGBe9Le2Yk1ddWFPcypgp1NYr4uI9UFszPtepAk3fiprewgPTeOhxXt7yGHmlD5uFqzhqeZvOv1
Cloj79C2oLOAncCdiZKTmqJtNhaW3r2rJh3Edku+Et60Pn9f0gS7N230M85Mdr1TD8+JDX7dl2kA
1A7bIrXkkKWzUi999LLG3/CbURtlVschm2i1NB4vY9GkZpGTrm5gvXGIDBeWCnkj8mXDrZFlH+zT
jt5ZiRjHI4yne4jzFUv+A5Jpy2QVKA6TejS/1/a+6w3cBTb5AG48t0ztlAg1+HlWSNI74LhnyVMg
x7men6LG95pUoCgybt3L7idZ5GRYTLgGcrgp6EjP2p29B9TbgwIZp9ySr6CLVQTP1VfUkB7sl3VZ
d0NclsmxbTHRfY06I8gRTNY08dOxNsgChzAK4YOrV5s4WmiXKh2nA9lCpqqX/6293Kfv/11suwCI
DKeB914acPP3MSWUJxS2cfIG1KqiTEqTtaUfkGkuEvSwtzLdso/5sOZwhfQx5wYjNc0cbvJc09hP
0Yw7XK5w9ZVYdX6qcBMGQI8OZQbDqkJZFI1qX2mtEibfZZITaOMMJ5H4G1gOo5x1Uqcz0PvWxoQq
0XXaMNgoE9Q/WQrAX9S3q9oNPpFsHDSAX2AMwToq2FC5uHiqWSxoUiWhCNdM+Yl0nJX1KDM5zIfO
30dt7diG33vUVenXhOEy9vTAJMYvYspCrbQuSyHvmR5KtswsOBA1pD27CeWktHOAvpFP0hlA2IIV
q+VXERM6AxkYQjyAujiJ6sK5GD4cwOboKgo7CTrylHPbWS5xMGO3DDGpreKkPvkAgBMRY6aJGc8Z
A11ZHKllGykfAl0J6OMewyR2gNussyeYgPjEbXV0TLoGdTkj08oxtkvZN/L58oT44XpD1oWjXuiA
ARKzL1ZJgtLz2brn4H7RHSLGtStLUDNpIgNTA+RYLTooGybLXuMSdSKLKs3xQqIj6UYRMVT8FTSH
csUwMeO982rbo9DCw0/us04uc5huocaky6eR+fPYnDIl2umVJV1s080R6GEx+MQew0mq9KS5J5DA
ZFXp6k+kPuQTOdElNkoGg6T7aW5Y2wm6jlCxeEyOAn7VwIyad1mdR8RRM8Q14AQzgFG7kyqeelUe
wg6Ru4We/CZqzo51E9wXNfnVy3PLdo5jN0uLBVWQKqBqUJUtvGMf9zyRWpUNqw5GEneSTR7c6zav
uC6IF0YoXYHUap4SaKFwT9Q7l0uCc3dgtOHA7ewHuGPBbTjWJJReMjP23bdKPezGh2v+Oua4IuBk
kMIxfHF8Uw7cHYGdq/gcJ6L2GjQJUvCPCaOkg9ECSMKBYvQY+Q7Se2okDUJTlRAJuac2JiMu1fRR
z+DXwSsF3LkY/RfWz4MrJz5a7JIrDppFecHz74bS65oP5pyR5HYgoVk+V7+AUctkd9+t9TsGbX7r
p1NICE/p32qwwkjmEfvyBGOK1D90udiRLE7Joj6Ogs1oPq4mg1ym9IrU6JSe5BLyPRhBHII1KcuR
fWonDujqtVgMuRYtjmRWjr7JWoLICY0e9ijpZunyNCgKEYJUknjONCFL05JzRhxg/sc/95PvMQrM
D7H3ZJISeliQuu+Bxs3zF0IN6vKuKlvI2RCxVT2/yXnxqiZZWmby//TFKIVo4YFngP09hlfvoTji
ScYubLb0Li/TLnxb6RQCSP4tDiw4UXTGUtXnmqOCbf6fv/j9MASIn4Y2dJmbMfVw/8aCNYwQM8yq
Tm/qecUm/hZgdfSTuwiPGSjcUBymILxutttb8Gi2KR3K+uhmq4Objc+Z2tsPxb61EMJAiM8zjMBp
bj/88498P8llfEsiGwmDAcwV8++WRytslyBohXPVZEFFR1y0XVyfS8jXDJe2NC7YzrRpQPjVEgbh
p2UUbdtemxKTtwyP+h4ov28yo0mOkObgGh8qloGDT6Ty6evSqsQwmsVl1OVh8vqSRLuUStVJzxV2
LuC46m3x9qnAP1+mtcOf/4ORMTu38CZGdIA/KXLG95NcE2oPa1PYl9FLNyLhqE5qF888cgE7bOxG
LA06nKYyav/jNkdLTJpbFKbNs6185HyHipv+Megt482a2FQwptoHKtoWT/OxwTeh4GK/Dg+cnDh8
QAjQSdOt6R97ZtkrEUJBmuI9b47ktiDqmPHDxxMEtxs6u3kaUywK6Vzw/dfQNfQpOTh3RSsQGEYo
GGwOd3lGvGlfoKZs6468rzraLHFtsdQZMmY6g9c+NpSBBblsEWfaDwxG4S6cV69ygtdiiz1EtgHZ
KkNxjsUGI/i+s2PIQ9dtwuPgCTbWWtHAwNRpy0PtFVmTX8s1quNHS3bd8G69yCAiEIJOG61PRH+E
ToscOpOogWeEWwKNVmB4ut6aA9q35eTMcWYUZ11recMQLsbXdcU+qDkOTo8z66FBaGx8dmfT9LAt
bCIS7C4F/jd2cM1Cr2Svn1fEAIgUtnEtk3MmhoGxwM4xIJ1JTlRilE7BT+x20vya0IJ0gHYFmSTF
qe/GmWWHo7ZEYPQ0bYbjnKP0Nlbe4ZNYhqBLjqOz0skf2Rlhfd5W2BZN/Wd4Q8TZ3pldhJnFC51h
nnW4JTWBOWD3O7XFD9ziZ/ON6tcOb6e2xwz8WCxxSRBGC+WByZl271RNE7mNEw+kL+JpLR5E2Er7
JKVV0JamuhYweKSUCapvI6ZeCpzHopXVtEAINA1UsbM3kRVBhSf+VC9SktfM+9KA5Jjp3l9xPetP
s9MIbOzy0Mhf/+UVC6J36jkwYEBgtnZsqF0oA+8HY0j2angErXcrcG8nhAUma9Lkny1olfhishPG
NwH+OB7TTWKtyqhv8e2w4+BmLrFCPS3WkoGHjagbTy32SA/zPLZgc5OVfC7LCVucyCUG4tEOqmE4
povr35ncg4mXmfMyKe4gu4LjFccyGgfiRHv+XXqt7MJonnNC34Y7o8X16johi8hOaZOJH/FQrPnF
8bIZFZxt9R+xQciac9eOhEv0GPevaAN8e7714XCWF+IOo/bUxUkwHrNxgZB6Iklrse6xkW+fjGAl
Tc5E7RMcpiqdTzPd4Hao07A9gc400V3ioajBU6cOHjANqCMSR9s25GJJrynryXqcelfMKFMc+7vl
R9lduXgDAYdTkD8RTTSd+jGzXpdqSeDB9z/8NCW7wbKLp9I1FuuwjS4kEFJ+QI0Edl8pxqQPwFXM
wk+L525ZdMydvhrMBzQ4xp+RSJwr/obVaUUMcYbXnBwDbwhvuFbrbBope1AD/vHZx1TlMEAAwagr
2h7GLXaJYCqD9YtZuqRMgkc1R2GVw7PIuvZD7LT9Y4Lu5lKso/dxDA3nGkdmcyYkTToZAh7cM8yr
ryadw8kCu5XWMsEjzkPJDXmG42ez9bw/VjtMv8TD2L+sTOcfEuzHbsuhJxkLFqJ7InnUol6a8Zxf
chfW05Yvt6YzTvcNXKjnxh6s8zb3+bkgtRXbMtEmxBdZ659tOBefusmdP1SuOd5hUpY+zYFZFXCT
8u5cVv12j6Iq+oTrVnlnJbH3IYQd7R5y3FyJOivDexPy65fSm/ovJHjkVxg3xhGcJL7x+qmVmQt+
dQQuMlxA09C9cYVff2rHuSaUFA4+cZvC+JHYWfMQNS2IB03jJ5jZNjT73rnOQWM/2k5CEvkmtl8F
CSpviZ/hzYP7/6kRBQklW2y9kZ5X3gQkYtw4mbc+bzZpSH4ytFcyJ8VtOufImOJthU+ehfkxIyfk
A07F4XLG57jmW8i0Muhd79vWXQ95GPbBJSyL+D8wjV9JbZreLI63KzzF6FBg9IDIy2M/zArzs8sG
fCa6Nnwm4pDMgS1rsCcbuABgYe9zSDGPdH5GZ3tqwqb+MVW5R6JOlzcPLE3aBPKLeE/sGnEXpmTU
F4X1kGAw82PJXANqfY/6i3bn1mM7eWmaDAkpflqveMxsh2YT+Y+0LrLyONs17HlvrkFKYgtRM1Zw
sISFgw51Lus3NtTKOdj8nwyc5Q5iAGw7h9U2um+rEUwXD83qLQmjE3tGuhUvWBSOLzOHDdP4ob5O
2FwRmObUn3zIlsR/VATYFEcjE4S9EspL8OmlTKrhDysY66eUYu1szEydT7EIzIwIszk5o/98nXP8
AJep+Zpu9niLo/1PcpdefXB/vL+L5WJMQXHcIru70Pi0xq01dkX0AFZX3XBhpXOkPGqfqCjS6MJo
MxZwAWyO5NQA30G61rK91nBgDwyrzB8wKBayP735F6iF8YeRjMTBtH3m1mRuZOWfBKd6N3lKrG2z
rd13ZGvGXUFLw8vlLo+J68x3E6HMMD58rzrhbNH9MXN23Fur53/Bpq57qYjMIYUiLcaLTyTEq20N
VX+KY6O/C0YvwK2fgviXkVYpKVFTO+LvYWMkdk69ISMc2ZkwtYmH9tQWHvm4UYDqOPzG0D4kVaQn
6KnmDt9Ngqwo8m6gpm/+8JH4PuM82XmaXUAxzI8JkwByaclo4YIa9hLIvB+R4xsvFh5wvxpnZfuJ
MucBLUqeHbjx5t2MH9o5dKbqM/JMULZlC3/ETpN8KaA0EEQoKSrENbrtJyvKvUu+WLiyE8BeEl0Y
Zt9dfxpuAmNN39wB/oAbjwGOKDPdoU94LGF5dcyrieT2gsFfd0eyKll8VQUKRhTtKc/a7M+wTbsj
hW/40oOkYQ/nJjdluC009MOIsMZO7qtNtPfEmzzxw3/mg1/97DarZviJS2BTOOzdnTOeoedm/FfM
6O4Kd4yeEC255zXz+ovTzUl18OasJdjN8B7cdvFJxzS/463j3i/FggawdMbrHFmS8s67e8r6tvy2
uXaK9zeJe3BvxuimdUX/2ceDCCe1osiejMSwjxzCzce6X8QN4Zfbrcludp3XNb5x+e78FAjX+JiG
QmDuB+5ZXpa8yOorCTRp/kux60EJJaN4ywimPBWbJT1Dsq2TQJySjLUbhVp2zHAYp4q0oyRDr6Xb
ReUsoVAPbTuiWW3DLPlJHzWTvWBDoZ9TsGc4FinAIbo8DFLPI+5/ZXRcymTestcA4Sx1bE4GBH/F
U55WFFeyKVXzvA2/GHKMzHZCOHUARGA+t2Rj0n2NvahaiDHah38EEEHtoOxHlXZLpkztEgy9Y6+M
LrACPQ4VrrandRJie4Rdk/Q3fcx4A3eqpF3bA2+dXz/l1TSK6ZBEHulQE2Z+6dkYeqc/GUYNoGGQ
eRb+MrFcje+wrLcqREwFJZ5BvsF86Ri/1y/u3MX5N2Jcm7HFvmRoso+YecaWBTBblLZ5z9B38fwr
9gdJRzQVlrKYHc8Y6K8kwcRGiOVNVzQHjB8SdFrxnHNwHTDfkHKoYWHipieceVQi0ZssKp2TQoyi
3Qmt27Z2lXmeWTX+wnC4IKRqRJDg/fnbhM5uw+JxZr6c3K2mzysWBk17jYuYITu4W7H5PyjIguw8
5fNkXOG1FPUH7cpfbYzGSVZqE2aDakoSQYAL6UEIKueYENbwH3pWSbMx11m2Cws5OPwTugu0x0+q
NM5MQ8JoerwAqx856AGVWje8aAs5reiKYoKp/TNphV7dP1FLgZbPWsykBifOZG9kOm6hQeDdFYev
lu9Ug0Vjw0LwVuGDcgiCf9U+K9FcYWhIkr/KOpcUMbjjUlqqRhKp+jM9jtHCKwIWpSd5ahIJztXt
zHPVR2g5hBK6CiUE67JaQmx0QRK6NmfUKlgFKQ2MniGpX1M4Ic+2VsRljR7qyY6w5OQMwWhcl3Lz
CRfrNg2EJ4xbZn0OSbNRwK1prnTfa28/x0RHNv8ZIz/o83v6YqRoB8EE2GzvtoQIDpLAEIK2qFjw
oeclV5kVNVbtAwxDIu6lXipsGIsjczRdObqIAxgogNaxZWAH3tsCRgaO5wWS0KtWjTRdKNWYXToD
9+oRqMLrfDPkpmsJ4WhXZHWeEpvuYDyHGRaOvzBwTxpGlnFYewGrx5fw4s6clUyENLylWcdq9NCQ
GIItwTZvGK9craafVoz2FdLaufayQPogmtPGFm9Hj4VS+grb3mBDG00BfHuoHWoi9HpKAKNBZEfN
YWpC2lnXvzm86jH9hmUZVgOgVnGzMZISaSQfaEzBUnoPeeG24H8adQx2lrqW0tJZSNjQl2lx+bWa
0VtT+8RFv1INZpFEaF0bvReyvJpRIHPugSinN7Slcjl2kv3wtioHw2ljYNKgKJrTpJKGM537BStA
6Rs5wp8x02OW0zmgNvOWkCw/JbjTc2gt+vM7IehRFjdKyeIjptpbXhd8wYY3LeNsogzFsGZWDKBS
Gb9iHrp1wPBk5yNE2RqtJ5wf1+V7zrZgfjZx8CVVDa+YvLogLRXiO11b9qOWLsMz8/LIKj6axEpj
Obw4PTj90He5+5puSV4+ZD7m7peefsx/UXvJ6DPZZ6C24+pjUqE5MDxEo0QqjuZ/kXT10ukxoxZi
CCWLq0Qm76hdjmwUWuisJcvkuvP9JDSxJOt2kvN6bBzQtEGWqHxMeRTvuOet9b7PwWJFP5uUUvqt
8EbZ6PeKuqZf2l0coVCgITYlqwPJvRwEjS0i9Y/V2sTVj9bGomwifnlaVvOwuhgqZ0e1H2krIsWx
wcJY/hwE7ILstSqEERMHtdvSD+6+Tm00Q/pQt4hY07aSYH24xqwF2sflm5qMWkOTcKdc5Q2/7TaR
an6gTuwCohUbV7248rQns1Ge8w6ACn84x+Y+GN35TGqP1sf8GjCwaaNidX4NHryNCpk3yQAvWruM
MkjyXNQYyF4DGShQ4sxqL6cEcrX3WW1lGBNLZZ2ehqu586AAFBN7ROgFs+LtV+Mg/yJZj4w6YkJ7
YHUpsT24l/yJ1rLKN7UVuMsR26nMd/oKwUwDMrrzOwF+pGZQLRNgM3n8NF0rL15ZEZN4II8frdkg
4XtpGIYIu1pIPFEbsQ9dgLcdibAkwsG3l8qYTGDFkZ4iWM08LrVeRjV2y7NZkhccwre2V1+seNnf
EvZL0BCkawDginq+KXI/OOupV7fkiC1uhV/KnQBoUNY8aoK6tpHUEdWQAZruYJVNxk6vdQPKh/G3
z+oay7muQEXLQTYrooV6bloEpR+2EvY1mN3zuV2fyO3Gn2N5PGdKURE0wT4Q2CeQuCdM7Hg1Jn8G
dvQIWiOK393aod/NHNytEFN/E2f1QOYtpjFNWd4Bf4Zdf7UG0q6YR0c+wY1X069Y/FfcuwoT1WoA
miPuiiqVqkOBtSgU+wlGAnZCJAyXqHhv9ExM04Mdt5fzHHjRcrUi0ScK+FjWZTv+HEqrmexPTu9W
bnbyTLEG88WyVmkBZmINyZ1RM/RGRFIL8ptDRwEvp+cl5eOLvx85RjnIg1a5NiQ0oFISufOstaaR
klh+Km6E8gZijiArACI/Oa5iaIjcK1O5ZarDiz/3kU87Uk/LIFGZ9olmqwMUYxh3NO0NfA7M5O4a
nH35adtOiXMJLZVa54rBc3kSBi3lCdoBGUxPZGLQmp4SJ12C4qRzEbSWKwrxrbC/5HgdlRG02/1N
1stYERTrVIxO/JhkxrLBCSL9oem+DxZcqnNDGIxYT4zPXa5CVzqOev5ZZQTO+Ebiyb68drpakjQN
S7uIoBpVZz8YMu6V6fZy19UaZm0EoDRxmarCsUeRhCx9A4s+l1NdMj0lQaiZevmG5nEqB2vZEshj
tu13F9CB6Qm3sDdyrHJwohxy+IF4ILFc0t1kd3KjGbm1pknoObSmCTH4lAN3rdjT7g/a8M0Y8B1F
rqS8TjUvp0U5wGN2XJPW5aUgz3twnhqKPsLx6hxlBKJgjmD+u6SpNuy2CrLMgegXMglkaWDGCQO/
EcIkt6j2MWQiwGSkOsKtbUFqbBy3AlIXiDOsxIqYqb2M1tRCRJ6kCd0KwyH28vTb0Y4wLJ6LpeKl
OooWfpiSyagTkcxj6cFgILvgF2jRtDdUcli9kgXEHDJf3cLufxSFt/sNqNIWEKbnASpGZtOvA4tM
r5m+teUgHjKPtLsZ4x73/CtxxMwYrhnyrF0cXlOOUZXJ10aRyEICvblOfV+x/pZvCuQC+Rou8Sjf
XnNmO/EO0YCNh3la+nauqqM624DSJddiBYycz4FjbjW56L6T44uq14zuPDD73xuQARfIW73tZ8oO
U9NnyJWQQlvdJq3Y+A7WqUZczPxDdaRJM0h+2pinI/dMHfL6nSYPTl07PXF+6ZTh3moFxM9wxsW4
vlyUK4DesA2lN+fipX+ATg+rFAlBs3UCVjWfFa6O3HX1jNVdifXpkc3yifIQltaRaGzlkaO3bJhI
cm+fTDzcoHAqUXiZY2vinZSvJIQGt71CunJm67bdq2/NDjRah+Sk+zSz2PnOE45l/AB1o9WSi2Ao
co/UH9mKFqQ8X2ylt//9NBVzMukH+fBNdwFvOkAAp4TaBpwjkN9PUoiKCT1H9QqKNxn+Yd0imJsH
Ex+3uj0kTLaA8YGcSDHXa109B2cM5UNX3KY+TKSGV7GrE1Vy64M8onfiqyJlwaD/CfhAPiLN0YI8
Kw9oa/DSkMiF0E08rC3US9ENKKfyy2+LcMXgwMhHLtdaieJTRf/tcVOngoK3afB9v1l02BbxIMZ2
AQLQhEtFI0wxxuHfaK6XovCQciCXujoHfAVogFHumV7bJglLg9PJe2+ui7SLkDdTElaUOhweodxq
I2QO3O/EbmQnpkPshBVIHAW/L+mtsfWYKmCvCryBhbCYFvkwVrZoPqwBweZTtBm59pLQTe/mwZbg
Ryiv/Ump7SeCRvhM2a7J37LXMLpaFNEMWe8kTX0hxo3xnAxQbhTJmv4LXguBMnLzH/eKTYE2iROC
YB490MGA2AWOG54Nzaj0H9D2BpXBssVVYfflnBdbMnlUsauPbrI5qTJdpd/qUvKjKMMUsRQuOdV9
B6rBgvF3aETxELWJiqqihp0dXKlKP3FbSYXM1U6B8ku0YKOUN7FxZ6kYL4zv6H80M0afC4zadrRM
rXV974zUWeTetsMt+o1TteYCJYTr0HYNmg0C40NSV1X5FKOt5k0vOlr+gI1MPl4Fd5lZu8NkygdE
5wCYbSFqCrxiMLYBw9F0Kp6wqjG3+diZS2RR9ch2psl7SVhTpTYzBUm70co3ZwvbVdpymVgQQf2V
pymSblnGWrBk5cmk8DnPyWVNXMQWy1xxFDnIV+nrnJDJ9Kp9NrSrBbxQub+rViBUu7y+1ego5HGe
gmLx1AN/J/MHS5zay2MInOi7R18lWFo2tbx30iY5mhGpKaJ6AyLqQNYlCv9SDZCxQBx4JOPG8sCI
J2duQn2IVIMtlci/XSn+N2wB0tr+0ilSIjwjeYsGp0CAWTPfg7Zan7ERlxLu3zpdRSSiF5O1vm7w
pSqav/Kb56P4iLymdIlqOWgIkzjHFRspYgLQsFY7501DLm2Sj4FNNMFiXlLfkOeh5u+phazMpAly
G7l5GDDJZ6LUgNSJHjNzxxgGbbLUo7geHiu27wYNiqjW57LD2T08KMbq1veSPKvlPvp0VHkwOiBB
m7ZlHW2KdYbHuPXizmorapULardekIhDhjqLVO97wdxIjqF2quqURZmm+7V7jZagt+Qt13hKQ1Mn
y8peyFdVt0qOP8uyoVFBMHqz0nZWWutQq8qt8ULpCJZCbqGgss1R+l+Qy+WEAwcp+rL2CmVB/iKM
1qS8wPLCdFxwUokLMCb9a4coQ4v9rOmyTJblBSX+upj9FW//0FpPYHTSV7uESsR7qVi9vmz+uX3K
YIvYLVYd2BiP2sG1j6viJZaZG4pcr2ABzdZUL1GQA/3TlHauLDN605cGP2js5acGVc1456Rpzl3H
VsZBPewiG61bAy/duFxv6+VS0IWJUFYxm6qkIOFKErG0B5GfaYYT/8GgyhotvzBIDg2YiI05nsVH
JQuJN5y37JvZGwNKR91Lak65qg+svcWfJuiEyTntLHcsPrHdycIcz2V5w0PTlY/UWhmMAIYSIhrG
sDwCVLJ6H09LxDn8xRHpHqiEsi7Q2m7XlUV0W5BC1xygu8nNXdPQ9UsRJPj4vUVgurx9mvAcK2ON
QVFD+zpdA97MwhnAyzUAoVy0NL88WoZkOlfhiOaPudNeimrIWbPupTiXR5iqqi9UzjWzAg9rRbrU
DgIz6gXXPDZzPazi1UgBeekow9qylrvNItaFsAm/KqftsYX2v3hPyMWwnpNY6Ra3Zfpr6U1qqEtQ
1Hb+cSxg1/jX1PaFFyJxspKJmKEAS+WDB4o8TcfcH9fuV2K3jVhOKBi34olW2ypPfkvE8PR1wK7E
DU82ghfsZL1tc4JzGwMOXTcRtP5JolHW45Bj63UvOkhR6TUq6cQ/rKmYnNt6rZvytWYZ/cczGOu+
lv4UiQteuxtzzbxafeB4qFN3zdxN38y265snVHFxdY0Fvw8WlQOju+G9w/HLO2OC4F7B/NLpw9Kz
ti6VHa/mtW3Mebu3cYU5FU1uwwxq7IC6IGH7hW7iRs16GFF5TydzXuB/OUM63/We8BuQGvo766He
6npG4NXm/gVzmwj3H3ubm/swKzezv7hDNI4MS0Lyz7KLW84GWUxZY0yPRlAs5XqEmwuj/5AxAlyM
g1fHc+HAWjdrJ2Baa+AReJy2fl6hOoX5IAglg1jmLscmI+knP2TkSsHfTtkf/JPJa+AgqHdN7yGG
Zmw3ByMtRBDd4RSVjf7BEZa5bCfBzGp+Lhu/6n80Xg2rJRKpN9+jIp2aC0a+dk0SXWneZNhR4OyM
2uW5JUq3ve1APN3HqBwa495r8MH8GbIptz9b0/dzMFADjfr3aoPvVJzTaRGuOAzQzFuQYdwO3vxy
ZuaEAflXZCiMrw6ettza2c0sEUmp9zi40xGs0d+ywzwFTvPd2yivpMRtAW3ToTkKOAysJDEeYMbY
/gdIMtyZQ+9Ga+OQT1Ewi8LqnyFUtlaee5NIt9P1UKEmxb1BbcsGJBb2VU3+1oWyKvGVCiFDuiG+
hiDtNAeqRGoSKQm8KvsZW0UrKV92xaZeUK8Xj4pOrD4kV/NLdj/B4aw+xbK2gGsiU4mpjp5l5JUz
h7xhvAfxelIkZX3gKMhTjUhjnJ/2vRl/LRZrAJPePE4NUDb8f6xPCIqxt837EouuN8Pnxd1qIzwX
owUalGWBbJE2C6bfr4GUqAYa8V6I/rdnk8XRYnXsbgPai+bz2IZx/ZaNhR//OZMQj0DSFGb1Mpaj
i6/EPt5UV7tq3Gn/I8Wuz9Y5A2H2SnO0GQYN5WvASbaeG9DFKcTm0UgW54QtrcQnCuWRk+1VScJF
2nA4yKbO6gdvytvwui4j1MzYtEnce+6sKSnR+TKNJg1n8mgnBuKJrXmgpEB9++w7dbx9myg8yCTz
IVKKI8ow8IKzMxYoQ37YpZ1bxrUZygx3uI/BwMcH3Q1UHysS92k/sf0ZaCnXtIkww86yhNDKY9cK
3KmXyvTa89R3fXeANGUbSNmII31ql6iD/LTOSU4J4IXFBeOr/uKNc1peo3GFnoQfQBBBXE/tT4Vp
dObTgMLqJLxuYWRUln8UiFdfMe8ubho7nH5y+IztKdjM9RxHXox2Z0350jJIx3tARBzve9HOv0QG
BndDX9d8TEExn6pcOHdhLsR5miNexBF82f2zJb24Pg0EU/bXVJTLz96FUnYIN3vOjvMwtW9d0uLP
ssIBOqHqDj71iJXv8UF1HzDxcOrDNufperG9qnvyvSV/gy7ePbO7lTzl3E0xUKycL2nbGzdBzD6P
YnQVN3ZpzWixabLN79Ci2dXKthm/UssndwMPv+wPcTM5wSmB63lrg37/ifJiucOMNYX10UfoVRhB
cPOKdrDfGEEU3qNNm1dj/j3n1jFloN0d+j4DIbd84V+TgErvkDHW8m89b8sKRC5hkkMGs4e3ra5g
ICW27+CWxvwOHkWJCclqI8Syc7N7JDqBaXEdlHZxymmQmNt1zW1QZc4pt5z5IY8T61toNsF3XIey
n1laTHcwH53nebFYZZEfX6LWNuEvle6dPQ9FeBzB7ZeDbcb9HVYbzR+cbZwMAtHSH4b1f9Sdx5Lk
yJaeX4V292hCC9rcWUAEQqbOysrauGWlgHRo/fT8oqc57OoZsodLmtWmLEMgINzP+c8vzGqXJjx3
tHrPI8z774J+iDTqOb+rVE/uBn3wYstSl52B6/4PXerpN5FZdmB5RbablU08pDncHWfWSyaxo74E
WLq0N5VpsKRmSjqFMOxkGxvSyT6WWtEee7dPl6iY1O4d7uvihDAbAQDNVJkavykSVhaBi2XQdugg
yV7CO6tUiubGHZauj9RRlzKcvMqAaKpmU4xMfH7LPXqxsEp6NdBNMUEMWcxTjjHzxWKPP23JCG8w
Xa1HrWrL3ZgLguNx6j9gd5fAiRzmWRzgbo5JxLpUP7rjmpwxe+3dqKGCu5+TbP7QmyGhe5tcJvJG
3vRdyA8xHo1r6umduhBLxCQ6d9WgwRH5wtciWk3EtmunQb6XChbTT7k7kfjNO3budT7wlbFnvlWK
Wom9qkz2+OytkJmsizsvDopC2u/Ns58slyu0FMH1JVkSY6AOoRfCOgNURE7KmOojeE0tNCPaVqBg
dJaDXG7RQxXDRZ+RkByg5zTaARyt0H6uKzkEeeB6s2t9S9BZ5KPvaDxtrC06kPEQLsRny1tV1SVu
STBGseyXYbEqtrcZSACJ0MtvMwIBYBINdDTUg0fMf9jfy26dQ1mJ0bksaq4yia5VVT3Pa8Jot5rQ
scb6mm13NdYjjq8WVn+X5R4ad2IM9NTrIChCSfNzlQH7fkVOV5MlwawoJOtkQDAzJq164DYojbt8
LK3tb+MMfxX646iCS4cBvOBAUlGdv4ZlYkKyahZMrr3xu2TxjwZxYIf7Iw70v78v/yP5rP9I2ej/
9V/4/3vdgAsl6fCX//7rUy359y/X9/z7a359x79esveu7mEm/F9fFX/WN2/ys//ri375ZL79j6ML
34a3X/4TVUM2rPfjZ7c+fJKKMPx+FPyO6yv/q3/8b5+/f8rT2nz+8x/vRF4P109Lsrr6xx9/Onz8
8x/a1QTl39NIrp//xx+vP+Cf/7i8lW9z9h/e8PnWD//8h2H9RmaYhTOQxQaAZgL3KriC17/ov9n4
HyLjMfCtQimN81FVd0P6z38o3m+GjZTeM11IAzgJebg79DVyBf6mOb9hLoRcAksJiwuPvdr/+um/
XML/fUn/HJyia/ZfzCls2zIhmmNLwSQEyON6HH/2YpSIz/NN3xbfQ4qSI+Ko2+3cY0W/g0VUf0sr
fAd8fsOMrtTsdtiaW4e0kjwG3mhj2K7LU6935ZM9ZO5uKeAtQibYWNgaQiS4C698pzlIth5hjjm1
wzEh1uHQNMMa2h6P2NyeOns+WbbUP3VvfUWsQ3kgHoBCIw6uCep6ckObxdrH+vcbc7WVI1laX2/N
Y8m3N6MWsBreIhACTUe9QfYfqpikHEafRdjbzet0UrtCItxXvhTdexnrYpdsY4RHvXZY0bz7y9z7
Y2MqEXZhzbEhzZDGCfI6qH3iwzMPV6jDT237tmL0TzaJtYc+uewS0+b7W+0xkcXOM+obUBFzt6ny
CR/+mBI6TBe06aLdD5hsIr/Y15pdMAcovGia+95v0/S2UuAjiH4jCcXE+9O+mErxLJSoR5JvytK7
1crsBfkzqzBcVIJT6sIME7v5IcjE9rEZZ9xm6J9q36evamJXoTpY635FtBzKRtuCsS0N8j6AkhYB
Wc9zwVISCVRZGD5W4wUcRIJqah5r1ZCnAp16hIwlDarWbOgj1HdjMDGTtz4wmT2mqnLfyCdWnNCS
u6kYLx5yTFnO81tnzWNM3ZQ8uBr0rqI/NsNLVRzF6lEY9EhdQWBzUrXrwzxo37mjqmB1pxMcoodK
r87NLFbaLl2PSfu+26r1s3NISzT66uBNsCStevmZzOu+GIo2dERxvFqkISyQH1lG5Wdat5vNvdRh
iCDVFnPcjDArRKlfGP5J4nmqg7SwbpUzFuYqFhq1Oeb7hRJAcaw86vIFQvrEDuI3VZff5mqCMiiZ
ymPZb2e9cuiJgVp3syEeOrvc9RU51bnR+gIy9F5t+pt+JlPALNt3vGffq9oMx3U9GBQ7uUNwqvBK
QjQ1jeJtaJiUJfndWBSffWbda932xS7GlpYMMMq17NPsjJ2no7ffVi+wgBqIV8ueXXN4LvL+JmnU
R1PhFRKFpwMiHep6W4aQqyNHpAfUV0eGNT/7Mdsih1nz22R2P81p+j55BpTrJdduuzkLK6978uj+
wPeZkpTAWSnJC2L4SIYh0NFRGar9mAGP3rUJtEbDqOrcJ2gBc379vaBlPpL/6zLi8oiVgHIV5kp5
JGTiTZ+NqJMb9w4yivXgbZjuZndbgg09TVffh1Xm+qu2F4UHa0f7sFfrqIskbkaIyrtNW/xpsZKQ
iAGXh7/0CVX3aWEPVRcbjkKeM0G7GP3hbvQDFGOl29daLjTmKeUULrB6q/LF6B9r6rROargaIeVB
bsXwagyK9m02YzqHwGleJtf+SMuyod6FZM6LbMKC2sBMIK17I9S5H/NALcLjWVEF+oXY9OY6sc6J
+8IDbUwLfzXS9cFVV2U9gqWUDacJ9u67lU+mB4jBqpP/zsFGsuiJRU1/qBCk4N24K+DRvWr3ZnXr
gNK2r6gXpLZPMyLZjl7XavLKYJONsxervq7ByNC/OG3lWth+PxPSHBJni7mwOaUpBzUkxs+uke4t
9K2sCzWF2O4hHU0lQM7THJYcDrGPwdRkBRB+0sR3B5La47Q1jRdIvIvuz6SmdHHfGvY79EI1wxGI
UBAQyGlidaYtH7BC7JLWC5B2mHYEb6PtoVIbAELkoAFWDqNSMppjvyH6TB8XogUaYoZwOyRPCyoT
aT6bbjmRwGEkTkszeSXY2CfnhgfetQJVS5PEJ3iguoiuP5Q85RYt4PeSUc1bvzHSzstb082VS91X
xlMtDAwSapHrlJXro6E1pm9hRvBad24VLkIw5YBLSg/+4Zlms2fmJ2+1YeLRoTXqrIZyctlXendU
0AIc221HeFwwLMVpsOaLeeVjZkkgbYIuRxbRqSfiM4+SYuLE13ezAWrtedgnct0VjfZDwMRsy3Wf
bEcNAjW6/l2Fg9tlonINi2Z4yrIMu5hJvPZGFjGBd84z82J/7D83E/GJK1V/ttO9zNBwdRD/dNDE
Jc9g/DsF9X/mtwbSoJLpdTQ3ozgqaRmKbo6NcbJ+0K+hzliMzF8se9htPEUHOxm/2WkddPCkEcMe
+60J56LFd3/ikSSo48HOxMVtkt02lY8Q367pUK7xlKypPC/rArimKr6dLPeoCOXBLMsT44/Bz+BA
BzYK8ytuH3M147Ee6YPW/hPXCjQvuebDNsj2EIOaUPOQ1hjkGwa940RYPy+IPdYIOP0DxXcZ0ZvI
u1nCi5jkF8LXMzZIsbD7sOjUGzd9Ncy13yV1dpJ9czdUVgDFLSiM0V+zPB6JxSntKZpc71uqLOem
2R7sshY+9cUUdp1k07En5r1FXDbb3lG7L3Ud7uB2lrcVXxwC+MS91rkRMbTnycJ3rSOovCu81fJH
u86ePHN5E/OtKAo8PXLFi2ep7dJMBoi3Oht5RjUhPdBVtlJ3+qit4Rspm6BkpJlQ9muQzkmd26WL
sXPSqoqatX0GqT9u6bTdCEXubbVLzrbBWCzT76Caw+nzSMJESn0nLRDgycyftvStmoZI0oRN23xw
xKyRcTRi/dkcxZK/SlysVsMNlLpie2lHD9VLfiIPb40czkDjZA+9VbEex7bDuryocg9clQRZY3sn
fEq+HGOLkL39xAdi79bcSI0WzUsZYkEXDF4rg67lBiAEtoiLbP3WoK5Z6yRMVG2PdeRrIroLqZF7
2PJRQuAnFqmf+QTZTELdmKjFTL6VPIcXwxr2Nvnjg6huC0Y3fge9bAfgWx1Ig4uNtt6v/bKbU+/n
UDiI5+96ccYYlZWkvYKhLPUsxt5TvzTnbVGpb54hckRCteNhfmmNfq+udvltbFR2wVtvU71YDhgV
CmWv64q/KB4sMuSljv2itm84g717yAK6/FyLSf3McKfXC+x7etBWsJFSePGYKc9SkyJKUP7FVeHK
b3hNvZBaUj7yTLp+4rDL1cl0qS0Vgaz9ZedGpA6UNBB8WH0z+m8DiAHzlocshYELbzLFEK15YVoF
bUpoES6uVQwdU1BDVzAtWQpdpH1qAZaggE0Re+b9sJF0F6c+u5eZFeWTlfgw3VOw7S25m5v6xXKz
GwbDRWgNZsyt5oABAapkYjxhW0bFU78t5BE1g3vj4Q51aLOG3jXv9gWJe5jJ4tAKTs8KFpUdY05m
B98RMlTstD+a0qvDpNWu7uMgZE6c9Fd/CvWGLOIqcPDx2AtMsJ7zWey9bN9Uy/dN2vel1jPtqM1X
DyJ02Yajnu6neh2iFY6X02TzNV6NlaFHtHaVDAzF2O9yPMzDdJ4DZHiBmV/zFLFiAqKDdhnjGN+H
maW21ESye66rqqQlt83tvXFr7wpvrQSG4GAaju2y7dxBnxmMK4SAAmiGbWM+dR1bjNZYd7Vcl9dN
77evLOMzsS/AmTG95NxDUTfeecP8vK0tlbV3dLb2UFoC6JKhR6cVwdpmYQ7aQkz8bmrsXcdUAwV3
ZJnlNcLMUe631R6Q0KXTN5jlT1KnwlLWUzvMfYSuaQzQZQci014UYZ86R+wNOR3IIwhLVynRvXhn
d0nPxNr5qZffKJX7MsrlvemxiK/uvdEi1iO7bi7f20ULU+lGYhyJrmF7mkUH+KJVCulzyAR7szwo
yGPsoT6BaF/0PIE1Ps38DsFwfKyiyVIfNVu/lfBPEF2FG5xqf6FxBX1ru33japQh9HdBkkNqt5y7
xlXi1DRDbx3eJ1nbe7qHNOgJu27tZN/DFGnAPvGE4OT1V1pBgv/uXnOXZ0MdaebAq311KJ7Q1F1S
WcSdLg7GPD5TCB7HWtY70Zt4vrXrMZtLaoKX1h29QCXW6LbqzXcrU44z65eo5E8PCmY0liLe1iwa
rHu2lSdoiEFHjkFUGPoAxmmaCHcQMk5iPDbL+FKQsm1n483WaIB2nfY1d9lnwvx+TPJvozeexxSc
tNKy72a/XMx14tn29iuXxRb7gSFUU/8Qzi7r6AlMyts6t9lfCXpC8RzkNHdRWVYvbT163/J1HM44
vO5N6QANluOO4MvbLWNHzpwWFlVOT5gY84vdGD+q0tRCx8tuykF5a7cMVqF8TttlDXLpBVqmfYyD
FyAnco79dNvqV1J5twdQV8HYWrhw5p3rpN1jCzqadyVTC53qtHGa+7J1d/PmMJDL5q+racp5hOLL
EoEOmSyBFsI/K5Y3TlG76G+qKEZfrsYHmlFMGfDegiAh90qxYCRqFaEh0CmSl+IbLs2H4UzyhOMG
VaL5ZjoV64jn0uFb66O7GT8hjT/R3kOYVgJnWsAWdsM47mTZFmFfIPirkwcyQnaW0B/mPIkm3Yms
OYdeY3zASdyDKT7aAusnCneyximV6JGqMmjdk1eau24on0V9rnp57xAi8CAsJ8ymad+ZxEZNm9+k
P8etjLP5ZRyFc+la5AHDZuc/isLtIlMTeCsqafuQ2BNqcHk3Ol76nqSZirQGGtRnYjABzk3wa1+t
K+3AHQXdE+yRC0xBgnnpbBxS+NSIBV39qdf05k7VNvVMDteAcANrGKiE44us0KxZpqseSgZKIZoR
zDe37dJKSlyToJUAMn69o55P6ai5gTM90UIw4j7eNuwIrEbdzZ76U0AuuY7nE+1QSA1UlinInnDh
Mu4m8UPR0+pZgwhKQ5foP8ulbF96QMM47eS08xKHjDXRwCcxXfSWxVjf0cJq9wIhzV4QBbgX7ZRy
7mVr7FJmiM9GWiH7UFK1Rc2drPoDw+/c4vuxyID5jDhZsJUdm8rBcFuBx+N7zKHCsYRY74vCWtk0
7OIqU7aKNsbeqQznK8xBFs14SZtUu61sMR9l5WZyp87F+nFNCwm6tV0OrED1IenTFfuDRDluQ0Xv
MZhBDVUUwCDTd6vqjeDjzvJSeJs8WIW+fO8b0sv8barZADjMB0jr85egngoziIZxZUyA1tm83C5C
rh+F5dH0QpGMVgwUmqCvEtcLIHp0cc0vq88FIvpIq5stxnN0CZwucWOF++EtGXs79vA0/clCfpyK
Mo3abVL3rgrgH7JTLZ+m5Tbfh2myPOTytvE0QwEIlrEyz9ehRAN7yxT7ya2zvYrmKZS06n3eSZZM
bDSDrWrof1v55LIfYsyY5WI3cvIvsuqrgFg7ZnjaqAIiISDT/Su+eOWT2wYTqFkUQbFZN7Y+OAyA
Zf7EjI7zZRt6Hntqo+wYtoinaU5r1P2NcZbZVIRSU0+FkhXE5NhqFRmKycfMaj3co4RUfyRWOr4i
BFFZU4dhu3eylobEBUL/mWQVxcbCmDvUqW73TjvYhZ+vxr41F5pYaWXWR4UN+crkHppgQMgPBuRW
1p26oi+OFtzAc0559H0oZpJKRgMGNOND7FSEZytBreviaPCtPm4Grbkra3B/LktrvNA/IR5R2GSE
SkRYVkWD2A6WZ99rFvdA1XkPKMXfdOZ3bSeOc9ElcaohdbZdVOYUHL0ridIaBonEcgQBgL/kukEp
LZT8GVpgH/E5rdJiYI0ZpJUXk3E/hTTy05OtzAQFka2R+Q59PbZsRAjQe1RMswZFDUza6Rhfdocp
mO2IB8gmaaxyVlZrnWDLDGNcEDNQhmMx0uzgjShiOOn5rnMbLUTHwYDWZUzkDvXLNHnanaIuJnVA
dSqN+dIoiL31ohzCwvPye23bnItiOg+1KXcYHN1jvTHFg7EN456RIxmzHeyAy+IMrQy7sh8fcSL+
UVSk0fpQKYeDzPLexE9lbRxfQd9+askRKiOMIx2Kkg1u1WL+ZJ7KOFwDfL0kVuUtPlG59pkKWYvg
joO2SmIzCz+bsB3WGkaMIzLp2L7yrgOjqZqPUt/APDfHTriiWNgEY9Xdzyqltq7TS1GMjNNr2siV
ySlukqx+2Jv6ir60IsyY+wdbW3XPSt/C93T43KOAlB9l1zgpwtynPUlZhwEjKRQm6niZ0cZGhjbp
T4aJgWBQb+50wN27BFN0xHocACrYXhmSXhYBtW/UTOusN0LvWEI0b2fMdIg8W5sGqDIMB0AZBDa0
gdWIVd6V5NM5E84O+NOGPUYCfm7bDdTZOvLsaQexNEb4dGa+OD+QdEp3Pxrq8u6QO8iInzqEhrnA
0sRG0E3gqdIeaK/aTyvr093m9nnJUSS402VWellQW55Q7l/NofR0aoNmrJOjvdZ3lms1FD8y6e5L
D6eThB7M89uxrSp6SJOnLU9OhsaKnRdQU5C9fTPH9rmoe4DFIbnXJm3AUlK3w3arAwMf1xi4w+T0
5rNfw4XxHeNx0GPyfedX3LZqJM0gbaVTHnXWWlqb7IehKenVdubVlvmdtgxPk9C+WEbwlGCO7eb0
4crN1KFKRUkHWmOSv6D234HAeMkqvg9CKyO7dOdAz3E2qGoXrwI7UDBZsCjZrDLZuEuFPLfOq16b
jyBJWiy6FiNQpmrMHVcfS6pYWk4Ae0zZZ7P1jaR5hB3kQNyDM91laD7wmIly9cnYNOdMKN7PhfUP
PTp4r2KZ7RlzwvZeuYaF9CTzMJXkQuI40iDUJttUUXzNAa/DnXGX6kL/IVZoTWwG9lVR5TxnHQE2
vRIUo/q0gs/72BLcLj2VA8L299LUb1SzbtBOVGS2uNg8WjlEXkwu3y3ulYZVGfJ9eUuUYA9FT0Su
NMLZmR9L2xziTa2ah2lU3Ug3l3Nb6C/VZrz3g/025M/EswaqqKNsw3esdF7qkgkEnBgwpwEJeEIU
c6hZbwxlOYmZ8zyrJLEtkmgRAIBunQJQxM1vVQ0wJcf6aJhDhCbQuojeBuWb+ma/NE3ET91ZrAiC
6Ysc1B198zeMn9jXpTkFos2P3lxJP8sXCeBqPjjQW4BNu6d5RNjnjcjhcgCvzYjhciBxRT0fZWv5
mfZ4f7mD8zCpbb4vqNPO4A372k2yS0F+5c51jZ2hVOIOQ8Dch0H7adgUpBtZdHcAxA8LVb9vT/TK
YrYebcs6rg3gdps5XjSoGl3yvGemY34fyTSMigZyXLqjL2rR18jPOcvnGE8uiCJzmqu3WV4pz0SX
VYfZE7aMDVt5BTk4QZHxfBjr31x9xBV8Wfbq1N/jTgpJZCQqTcyUaLX86hOE1Yv6tVTai9uOeVgb
PVY5Jp4lWWJho+ymxQ5E5XkmUtVXk/Y+gRZ+BH7eLkom2p2Ekw/3TTYBJIExRLN0rlHo2mV58BKN
Mwca5s+yfgKNx0ZGqkeBr0TcLSaRy2vP8IhhxsEi67s2e7yTdGHVl3q0DRQXdrj1bqyi3QhVreXM
iYCkEtT8WmmB5SzfV6tIwmry8Mrb9IvSq7lfKO58v4yaEgwqXWwK63HdajOiM1ixYRkKfiFCJws0
rGnLe4E/ToS325Ojwx3V8lz/MVrpvFdn1b4xqiTJfASX+a2dK1B+8Jv0XSZrwTJ8uF1vHQhJ6R/X
bSpe2ciXU12nPzdFZK+4q7o3BBnuq5HbJVFs2pP2Oh7JkyBp2iNdkWgLEWXCJW52LJHrYdgaZW6/
nm2vUGCC6Pjt12ccM+NxayIc89+WFsAO2EMBkmIwhrzpMliaPy/zp8663JbF95Q5TM14KCDYeb+B
4rCiCUJyakx209G66DbPaYPBE2qDD/xUdnhKIGrF48KZBQrD4rmFznsotQa2AEA1vrPRrChcJOJK
Ffo4YTxDJCHJl1E8ePTwlfft963w0rOHHnxNHM2XOHsNVBi+kWx5rGca1Ov8WMEq6DULVJslOqXD
zbRt+mG1ShdNAlWHqNznbTbeJyc7KXl+1HJnn5dF7OF45BQ9kEq/T2e8TQrRnjMlaXGo0wRsHKhY
jc5S7akCdkS3rSSsJMjVM5T7S86PBLuqm3M7bge9d0uq1tHaa965Mi25Rz9fHAu8OBIyPK0At/wn
hM0virF8McXi52635BJDADGvFUL63QNgGscSLzvZUerP6mOWZ89LpxhBU6UHsyX7YhEnUWkXq7Pj
nCGWz9TvlJnzkY2xBwPGpec618SKELu83KQVcZhu5IUB4qh6p5KEJl/frJd+G7hz5tnFhMjSjoxD
nhRPBtOIbUirtK/Y5pjh5AjzUvBLdrXdKEEj7dx3Leo241tNBvz81fYMO+BB+qm25VQpmfU5JPaP
jjDmzjH3tTQ0BlgVgK9peM+1ZcgjKgI8qpMbY9qeEP++1Wr3qi6MFUhVgCW+BnNy004ll7W1Vx+D
QHOXJ64benSYnqZgezoqeFn3JmVDouH7xa7Ya/dTm0tcIecjYuWdSBCmWwIdiXpC9ST3zcDqsGG5
GGD3RwOBe5ZZqZGl7Wab8OV823uEQvk9pN4gVeHJ0fbfyEVqISx0Jl3ZclxIp4lTYhKfnQJ8GbcG
stcLp781beN9ZNox9Up8HXFOEGcDMlHSsE01+HLN9sPK6/s8P8/FEsm8UbE9NGlgyvqp5Syct0Jj
AdfsJ63g+NacLQ/+b1hoA+O0bzX3nTWpX7b6nk/d/HNgfrizEMoqxZ1qK47f18K7wS30/hqGXDjG
bd6AA82N/FbowoCjtlFxT48KtcZ+U9H2eONbx/2V+6U3fzMAZPMW5ug62Peqnuy3wfF5WQymylAj
NZmQs7UvrOOq9qDaxMpCUfVJwn1utwT28Wx82duuwqFLYHlaF3g3Jd91xKEzge9xryf3xLjkPlq0
Y5tsD4ISxFRT5s6MSBL5ldhlAKKd+TbCn9gaKVvZam5bFnmnqWL8Q8IW9/naW5KgysUpmeXJIEws
QEk7hk4h93llHLyGvbpQ+/KdDYVIaM9sdpXSx3UGut7XdRei5gKfYYyHf111y6NVhGO9PdALBTah
1VAINzMcOgLokXtPvu7MTyDAwF1js8dr2Ne0Dwr/vUyVS9XQ2xPI8YFc7ILE/cX0BI+e4eFRfMdE
CNf9hiRpFuS6h0y8tueKolC+4MB50IiRACsCU0Oc+01q5c7Y1iTMBk08uEXzPhvlQz/zlKm2ejDt
AfAxO5GyDHUw+V44TPAbrfmSWFXTYiTxwBYSaGp2HZURk8G8ZPX1KbvIVPs5FnZ90cdO+Fpvnoih
HZEow2WY0sjDNfaHrcruJduGKZ4VwD8HUCikZtzjc/W6mEVUEbuzMy0Y6qYyB+TuMH8tjqb8KHNx
M1RTgHqI3XF5Ss0kdNX5sdYQ/+rDF1gn80xV8GCJ9RnuefZjnKq7lWZ17gComwnqoEI75LYndxhO
ejPeVdtrom5B40q4Axq+AM49sF1spGZMulR0Zcbo3IvC6OJFA7yrnZXVGcND/EsPJb6rsQEPFoeM
m2FyfTlN/McdbvqGrblGReKYt4wHDk2u7ZbaeFda1n1spy/VpJ6R3fq4agKn3U96T50JpaPCf8Go
2nAyvskx8RMGf575WDn1cVjVI5lwlALmLAL2bDpANXQrdkRX+a60krmyNp3QzMD+gfBmLFRK/Tmv
xY5dNnTxKj9oOmLiaa+6kiKSey9z42FN39ceyUDdgK7VDFtaSlHVLxPnqQfLL8hyiUfT2pm4+jFD
fCAV+CVd22AoULHkrj9ZaRuyQaZfMOKPVmJgVW0XB3p8v5N2tG1QmpIhOXT2eum1jCcLN+22SF7g
JB4LDWhF3lNuzrucKfGSl4ov8zergztrKk+DhLY5JagwGO1u9A0GvUWnMTbQT/hKHpprUgH6flBc
OQCzW4gkOgmXGvsWa8r21QYTYDF9t99iTfRHmcOs2mwf//E3qzRfJme9BXMrwwVs365OU9fuK4/N
y2rTe7zThcL8Z10iR13B6fNm/dSRWzArN7+WtArQS7DeNw+qVzxu1tGriFUo9Udcim5mhiYs7B0d
VdNHi5cNUV4U0CLqmFEjSVEIDzBY4s5e2R+jqi1ujLLdnnvKUxbIFMAVOMVMTNLgK0IPsRmGAP8O
STzG5efRK7dHt5/3yLSZk0vvkuMTcW7VMb+BkrTdonA5LfpGqSM+/sSq+4O69meqmvaXeL0rUU3X
jCtOiihAJS/jV6LaNUEJo0tuDVE71u1aCLuNzWosPiqnK19wmgBIzarVORMtM1EBEmykR3PJqPdv
srr+mmBqO1fmnYfBs4shNmFWV0rdn+KLs4xCWw5a5UPf69/ImeRKa2CCpV/KqnhopaJ8ANu7T+VY
94/uYMz4ecz9ECqbXXz+flr+n1iZ/zXK5W3zWT0O3efncHlr/j/gXTqwHv/PtMtdVpVvFffQv3E4
r0TN6xv+oF1qv1mu7age9HjsV3WXOLJ/o13q6m8WvpQ4mV+jXrmG+O7+Qbt01N9UbizIINxmvFvj
TX+wLi3vN8e2yE9ED0SroBr/T6TLXxmXDhQy2zEc28TLQ6UMNK/27n+6fQwjz1Js7VL49dnYAQa5
8xEz8/QZNtbfhS5fH4q6XJO6+v2M8F2OjY4VzNnCcdHVrumpf/qunDylYhiyLFId1/w5jhILXFA7
M4TGgPGupVCNAx4iH7Kqsvgb1/b/9MttHlxOs2ZTL/765bjiDXmVwIFoUQyeyBHALdlrjdCcBIHx
kq8eXCGP9kyx9ad74T9bLK75Zv/hd7uOjpDANTmCaz7an3630bPhKvjLRI2RAfIpWhat3arEed3M
N8vcYC5sL2Z16pM2xaXpik8Ujn7Q68ImcXte2787oF/z/a4XnQvhqXC04e2YHNmvB6RonVpgAptG
eSWmc2nW6XHLoUNwS247sbX1l/TwaqUQGtHkZEWBbKTw7qmLtPPfnJvraf/LuXHQU+vkXnP7QQn+
9VDwu4WdhxNsROWTX3LEqx753613sPGnYMqG2eidMvduuqNPq1+RGm5fg5Eltj92iYeZo7p2ZzvV
VC/MvYJ82b85vl8X+t9PleN6JhI8W7s+cde//+naLZ6h9au95lHrztkDuuQl2uS2kmDoWsxF0z7G
4qc7GSUJYH2rAPZgAnLzNwfxn1wvYhjxgmIe5l4Xi18PggQJKxXCzaMU24Jb2BJmaODTcJONvXJw
ytYJV+t/cnZmPW4bW9f+RQRYnHkrkZJ6sNtOHA+5Iewcm/M889e/Tzn48LUoQkTn4gTBaSBbVaza
tYe11wpd+DHCJn2GFLMHeWUVw3ebQqZ3/7fc+gsbLUdTI7FSOTkGfun1friu2rtFGxKhton2vwYh
G7hA7e7chU1wvm9Kfvr10XhlylytugqiIKQ1k/p0/8FlzLbSP9ZKEPxt5vP8oWem+nTf4MZZlLuL
qwYj79q/9YFffesYclglA9ng65GrQltfF0+GQYJz34q87atlcVEMhBIQfMC1r0KHwsw1Re1UTtRY
BV4npywZ+ptB69oUkR3zuw15wM5XExufDaOuht4jLkjoq71MlFmJJ6TOfUaJIdSD8vRD0uIM80zp
/jbqPjqZcE2euADusXcWwtwRrq3DmKr2hzQvtTMgLoviRe+afy0DDbade3b7+3AANIAB/QsdErLV
psgGTx33JSWckgJ/UUOePmUxeMLaCHZM3R4rRsgFjg9RWaEx4Hp9gksc3diUhvzK5gBWMqbtxA/7
FNYgdhfbDl/uf++tpaHhasBOYbNGU/791alCNGwBe+LCV250FOWYAD0HvQoisiLkfbspokFiQU4W
G7naxT5t8KJlCI5xcG3fgP3X05MItl76EjsaqitRT+kYHZXHg0xF6LpgduR6WanR2lTPa25n6k7m
ERaMmdLxOEHDlAXOEWLruT84fai/h1Vzfu7hs3wXKh1ogzZwf9U5o+YxHFsfYEQev2bwFfklbG2W
b+S9/nh/W25vnMzYGZ1hUETTcF7XP5XZOuJmCFJ85uLK09hZNhFymJ1wb7qnWnQQukIbdzZo2ygb
pLsmkbm9cpRLyvB9WcypH7clZXc9T52PJpfq0ihL8auaIadPdV35cX+pW4cNNp3/Z9VZ3fMaQnuh
qj1T3G5nPMXO8DGLMuuiLJOzc41unSWbCq0fp0y4LHJ11hxrTgVDH6mvl4nBI+gawFMW5+n+ejYc
17WZ1TaOdBQbpO+QFgnq7DGiOnoI9TC+iFAFrKgnfXes7bJneKNXvlQmhKIQvU052BwjRbM9Smmk
TUXglWB7nuHTsz/c/4Fb3sQyNN5Ey0GHSJVP96vbTUnbmYeoTGnCZhD29xN5OsQUf/aRW34Z0QO8
3LcnNvfdtGjWc8tpOK0Oc6lWHUTvIvVJz+0fHQP6P2eIGTTaAgzgMwrsjmA9IngSGWL+iMBpPz1E
IkYKIHNTKgF0DNXv40BLlFkGw2x3Xpqt/XBxCvLuOBrxyvV+jMAiJycaoBfpu5H2CR0GavS18hln
i4oabeI3P6cOYaxtabhWUuB1XA+VpW6PEDz5wAlhPcgF70es2emXzubfusSdUOQdCvfj/e8gz931
K444N+I0whAsk+LR9TrTSMDUknewxnDoDnBVBBKyBnCqccoXUwDGXTSRHYUeUomkMrRzDDbuOebJ
JX67NWMdRGj1XOdtXsKz58CTYLmUrPOqQu1An6cdR7ZlSjNUThwFDw7c6r00S+LirAMc39rAatpy
aJ+SrkUFqoJKaMepbDhNoSPWYXGuDQe1metdtfsAfQorRTcEcsADJCjOKc0M2FLJHDzk6aZz3497
cuAbC6SCImXWTdXgJV4ZHXRUN4YqppLX9NEf9LABeIzoa/QpRCD3T408/atTgyAve+ki+A1dwMpb
pA5dE/ovISBZxIcgKqE5lmm9ZzIij0CBA+XF1OUPS5T+erthRDV+xz30CMzb4zoGuHJgUYxQfM1E
1H6FpIzCLUEQVB+9BmTXSf+S0e9eCrXhEYgUVGZLiRgMQ11tb2ZAVFDGVegrMERDJBX+WtrYOjEi
XhySUh/9+yvdMoc1ihp4A0L51RaTZpOjQCruhRQQ34VocX9Jl6X6XEdF9ocIAm1nZzftuaqmCkGG
z1t/fWRrS6l1TRkVWq9d+wzpt0MJlugyHJbIV/NuJxe8PUEu3xEoF8bk95Q/59V7Axt3iEgJbYQl
YBqN7Ld7BDqW+Uum9mclaj6kkfpnATHkzrb+1ni6ProYtkHvuZpmaNBmXBsGbFRMvatGfkvzeIDl
Nu9f0gmWLNCUk/ux1CcmSqaQW31wHCWmmdYyJPEEonR6sBNCQIClavSkqRP9wSZSm/8xGtOUCFcl
7mc70d2XPlwklso0xphMtptpbNaFipxHaqof5tFtJxrXWaF4cSjZKKogcY51NIO/Q47K2PFEG4EH
g82WquNiTc3W3dVGg9tGxwYiZ7+WklFZNdGoB37oZZMcoXLoTw+0b/xCVWHUnROd/0/JAbIY2UnL
air1aT4/RUBTfdSgmx2fvKr6yuib38YZNzWeHjzm6tdp8Uirlek6v1oYlITFSfujBIR5TDX68Ayv
0RjR6Bd3mWugb84sLEzhyrFILXenrHbrPF2Leh7FJEt3XW2dWNJjno0oNkPfEqN9DJFFPCK5Fz4g
HWzsvHlbn8RigIOUmYDTpCZzfQShZMo6MGKhD1OW0kIRpjePg14BtE5jwBKuBgTJbCcVzFkdDv/A
EaQzhzmNTGxbi/No1R0aLUuungbbtGls53S17zuf2/eLAi/VVNuwDJN0dnVJBlhmwe+A1M0SPktZ
w0ICF3XzXJnA/+CoBd8C6fLOvmwalbtCNA7ngr4yGrbOoNIOC/1+4m5SMquiS6q6MKc0S5F+hb2b
siqDHDtfXvrtlUOgiPv/za78uqWo40S3HSeXjMlDhiYmJbliPr19R3VIAUxH8GKSqF1/89DQyqii
k+XHpQ4hzAJAp0+Z/GFSj2mApDD9SUKY7xtdtXf+vV46EEXwmWQ4zvryI+6wwAFugLguMsYcIa8/
6mEPR5qpLJBuxeSOMrRHnAlfUALdp6Jh73zW3+Xw9QbjdygTwUvM+NHqjrtVQOIif0SJMPKLYUzh
xQ6z5r2Vdd1HPu3wxUakCMxyCnA4DvMHWPFLcA6F8gi+Wntn0jRrd3bmNux1eXRUwybgNnVz/boK
iwyzoc/pE4hXfjs1xROSjOMphq+BIZKqe+6SPD938ej4PWVZb+fDaBuHDuFViD4NHkFq19fHoRdT
OCgB9lurRreGBPuUu6757DbQAC2gc5/KeZzUYwiy9kfrWPq7YmntxluCiGY09MU7z/GW+zN4FPlB
QlDTW7kk4XY1ZF1N5HdhzGTR0NN4Dp3Pjmxg3l/65s67Fr0aKpM679L1ysnwcn1WJy4CfNuXuTGM
bwOVtDMD+e106JQ0OKr9qF9EIaL3wTBp3+7blzu7Po1QKjkQfrBgTVuvVGdAE7FvXJtB9W+ug596
UfSfJsDcF7uKkgcN1vrjyFDb9/uGt/yMqYH8RHzWEaQ81wvPF5jpx4UtztRqPBeFmz1BUGXsnCy5
fevl0Ytz8N106Zzfcrqv4iqrpF3liJYZrgpsUqwW4zFqTaArpR1+0hmA2ilsbDltMN0ExBYnh7f8
elWw7op4AFmPYJY2P8LFyZh/EdRAG6raVf4itslOap7Ar3V/N7fsWuwicEaoJpz1bk5pssAOBKhY
lLOUgrd/RMqsvqCD90tXYnGpLf3XfYtbB4dXwnDIHlmstfLgkYIIT0jI7zeGGnsAqDpi1Bk86UA3
6Iuw4oEmV+Z+aPNm99JsXU9LBszUREErrd/j2EZf2YZpy3eSgvHoHIYJ8EjRRUcDdccTbB2g16ZW
zyHjn1M+9HnsKw4j047F5OygMxjVoS1+aoVt7RzYzQ9JKgMzDxGHve77U2RRYhhtYj/IiIObxXHe
MS6gH/upRsM0VQMA7tl4vv8tt/YTU9IDkc9RaLw+tUbbMlygscjFCOlkNgoiJDqgaHL0ceegbl17
3Co+VTckbdFqP9M+SV3CJhqDlNhOcEzAiQBRiX9/Qb97Out7bzuyNozILQW81emU/C3Qf2YJw+lx
8zgDqT3RuaaBpqB4ioRf+DyoSYMQpFP9YRulOLl11f3q6qU/AwJiwkjYo6cPle6niqA/pQWxZ8Dr
4iNdW+244K1PTh+QTr2tCerYq0DPXnJYELM6gYYeLJ1SF1LNwoTfRI2d41CVyxlCZ/3PnR2SCexq
h4AGaJbLIBLFmXWCC8NcWaQQ9Pm55hbPmtZ/0TukaNAsXY7KzAkXDGpfGgHw0lk6dGe0cadJvLFu
WtWABgxooXQaodenTmm7LOxQvfURXux9Q1KhGlMTX1wmwzxhMEyoLuW0s9lbKRZFGo0KG2AFpFrl
r3r1IrRIsoRRQ7ZRDQ6cixVtMDC5kX2k/ArHW4Ziw8I0KYSh3fBeEaD6DksdJyfUE0B+3v8IG/eO
32K6OlVVfNk68+kNFITy0Aj9wgrVk4HvfrGHELocFGd32lXywK8/twk+g0IYYYa2ruuHUGW6ELsg
V92lwnjMgw7ai9zKhV/TYzkXYZT+THS7PUehC2Z5LJrm4f5itz43JUA+HCGeYRhyM15tPMwAUA/1
ZeTTejKeir7UH0YAmw9ZKH7VSC8chmjoT/dtbnhvqmIsm4Bb024gGsDkJyWBJt+PRZye9SQcHhRg
ZQ82OoYX6AKjz/ftbTyKLq+/6mjyZQRFdr1GG6msCjFJ7IFf8BngLU5Wx2BD5LX/wP01PQNzLnZe
jI1DxFvBBaIsZgG2WB1o11QAEiMc5fMYz8faGM1zBij3pCP++PH+8m62k4RF5cGnw23a2m/OuNef
sKbPtpDFp36iGL3M0NqzyuzfpTAUxVMCtd5Z2u1l5ajyMAkCRNfQMXm9n0KFfI0hCcWLDCCe1CJM
P1AQsjxUalr/GacCAhT0Bn3Gq8Up7YvyU5S4uV+jiLRzfzaWTiNbU3keDY2G48pZtaNZD2pHlapU
Ybc11LbwocwcaVaVTX66v803b6RcNSxFUl+NUpCzuilJjdcKVWzlKpwhB2FBr404TwUh6X1Dm4sC
v/TbECJN8u+vrmQI2TFJWad4CTM4FOfAxyoFgx6BGNxDNEMjd9/e7bNMhsNR5ZC6IDIoN14bLFXR
9TM9W8/omwrJCZTWG9gR3oGMi37WLR3cREtQvVWn6Ru4se7FiCbjW65W5gkOD+1ky5HQConZC7zx
xbcaWOYz43jlz2Fo+p3DfnOX5W8lIKIdTidIW/sr5J4yGJRixUPDrXjUGJz9wQB2/w2O3BBUtdk0
3xA5rnyngXrg/j7dXGlpWlfpPOKtSZJWxx4u32EsHBoWkLww/JDU2qdWcZE+dJO993DjrIE2JCKD
8NGhv7c6AtPCzNZoKLKTOoePfZZAoSCU+PP9BW1ZoZv1u5cHvZO5CjCZXStB3CSK58ALIdna+qe+
qvZ68xtWaDLRgNF04j7ILa9PVyKkODRUyt6UG/pTXUNHpg2g79+8FuN31YqsHUz2ulYRuyBomJoO
PBRHnUtRK2g1Ibqyk3dsHAFSK/Jjl+yc5ax2TOkRGYdlS/as4vwBGlX9BPV/5jVVL3a8wI0pyuHg
F2WXwwTR4KxMWRBy5dSEmM+D7s6fDD3+kkZLQRkuD/+5v3fyP3UVhVjUmLhPKlVUnZbZytTInH+L
kjOmmkQ8NgJipSY1IwJyAUNF1EYvc2B+ysdO8+4b3lijaTokOKT7XGpj9Ug2XZ92CbBIyMmc+IUJ
+hBWjN7xoSV1duKcDVMWARZKGhLHS1x/fQormO2csBUuWjsTgJluKCsagbP91LsJTOv317WxofT3
aPwB3XNMvMa1scGyangTRmYgJphnj3XiTE8QfdokOm1rf++Ltvpihmly7I0szN7qpiygIqRyDhEi
naN1TIkAdFHlAq30pnP+jhnyf8zDfOaOg095+zLB5lPY4xG2bmLHRU+MEQcFGHTSrP7QdhMTx4iS
/WH0jG0e8ykymKJxiy9hUCXf7tve+p6IqwECoRhIsiL//uqRjFFPTtzBcj20x1EMb2CY04fO9HQR
7eH5bhwYGwqYzLXo7NOXd/VrUwHAU72AEoxZf1dA678Mj+ijtTsLunn1ZYsJ2KlOhQFiZ2tlBVFo
Br4Ae3gE+sWjBdL7OM168R60lnYJp9Z6+zGBmJilCZWEX1sj80wQBU3ZaOiWIFmFaDNITLrlysUt
K3PnndlaGoh7UHJ0iW+RcukYa7DH9o6nUGt+7MqEUTaatdmhZNqD8dyxY3Dm/vG4reeznS7xAZ+N
J5R/v/5ovRSZkSBBz+4oBx2GGalHJHwz5ijncPgjF9ZoHpJsXry51h3I83LFeVTcRcAwmBoQOZS6
b7Vq/Nf937VxbPlZLtAlkgKanSs3NCiN3rJ+h4c9Kv5WeeIHLwyH+Tw707KDltqwBQZA7jsTBxo2
r7dA8srNUxG6dOwQfWtLhAPyIkffR8+10/1lbTi836g/IkJQpRpTEle3sYnsIMy7wPGadshPUSL6
Az5clEfm/9JjpDfDZ6dfPrZuXv68b3lzkXxLMKbgn/C115b7UkPyYmaRCHmKQz3AuFwB+mW8eaj3
ztRNcYYaHAosIAGwRxywWiV8+YaphRZXlKHS59poxQOqteMZ4XvxYDl1fpohGjrXBmBMFHLmU+jC
Pfz29ZI2SwwEXslZA1wThnFpegp4qaGeQhhhhAobNifPLAbj631TWx8V+Ax1OvI8C7D29daGozt2
c1wjT2TYyssQz86xp/t8Cowk9NQkMcltNUahmDJ7M0KZnUaTmfEdIa/JelCG2UqAZi4cw0Fe/cwX
ezyHOpZptCw75a6t80MsT5UVoBDQUen8X70jteHWc9h3DoGHy8Abs70XuIV+WOPo7ny5Wy8ICgDZ
DmIdeh/QvF9bGgHmTTTKHC/JARCWsV145tgwKYjG0HM3D9mOvduVYQ8+AelqCHjWqDU4TNO5ahQb
ebL2ZxM42WXo45cJbqbz/XOyZYjCCih7MByMlaxcLdITtoluiuUJkDAXNcSnFiA1vNree0g2LZF7
/b7sKp2G6y0sZlefxkygi8V0P+RYpnkJ5YQ0dTHlPyyKN4uU3yZcdNe910RUyQxJjOWh/0KyB4gf
eOOQH+PO7d/8EtPmI0HipPMeU8S5XhVDWbIuCo22jh6Vl7Zw90yKgtYNwmL+mz8VQwVkYxrBMO0w
eeVfnfZK6uQhaoTgTE0/4cAgtLhU8DK89LM5/rhva+O8y6IbHX25LCBp17Z6NTBRdCksrxrsr0Bn
p5chFD2zs0NBQ1s3d7zzbZQGOhSsH+uSrUsp3fB6aZldhHUhRstDPylgbndwfSbX47cWnHD8fKp/
kVncrNWiXFLYmRK0RfmBpmXeBhJzAmd1kHTlhTEIehn3d1GmQNe52bXB1bIYiWn5jpxDkUIBKAw0
qihywInbLcZ7KAlin5npamcv5Y1dGwUCYTOdo8obvYocFji0pwbJWDiOc+ud606K3xlzdoGcND5l
FFPRaZjsB6aQjIe8mMfP99e8dXIY1KTuQSihamuUMWlgD8mcYXkInQfHUaQZnDYd/GZ81QuYX7ED
rpEf7Wa5DvM6FA7Igq21Zy4Hbp4+cwHVxvwGET7qx0o9mo9O7sAIcX9xm8ZcBkEtZiOY6lqdoJoE
Fa1DFjcVGT2dMZwghyznCzDK5K1tbw4rd8Kmh8YEIgOu11eisHt0BZfa8kaVYfA80zUZMLSemjnN
HzzgyYesLv/DMyfHb+TDw7tDufTaaBci34agFrRic4s8wlIifzGFLf9oxHHoEvXt3pPsjyoJDUXK
Muso14BmIEcwFjfT5XB2WTZkDKahPLhqGe3ku7eFb7mhcnCKAjDVmbWPKfQ6oy7KQbEMxZ2OA4RD
BiSwS/AIV0EINUmtwGFDYKQC27hMoun8BqXc80yGsbPsLXfH4eHnAH5zCCqut5l8NQ2GQWfZ1YxI
dAh7RWlH+k50tOV9EIb5jXskbXFXN0Op2wi0xGB6mR06HhkV0mKRPkApMyMzGZhw4sSFvfP03sad
EuMo5+yJtqnsr06QATs2MH+U7nSI+89GooFQHyfrtCBDd+wg+fLg4h8e3AgO/ft3c8vxyEwC4muw
aNT5rzd1znkbm1o3PQRo85c0QQiFzDGmbkOXeegOFlXGdMfm1ockRaXpS65mccCubULVjkQVelse
iKPwhEo4jLlZp+5MZW15nddWVl4nAJkdN/FCia9Qe39WWqTuBnc5xuGwB+7ZMkV5HiABgYZGf+96
QaNeq84SowShdjpYMNikjhG9Ab+ozNi//71uoYPsFxPNZJ34N0ZT5Pl9Fc8siLiETqeiy2tFvepN
E0qmh9AMnK+pHhfJQ5JG2jnvhQvrtkE1OLBGkBujE07e/V+y9RVphDFvL4kCCBGuf0hc6H0pBCVU
U2dkYug6G45rZ/ly38rWuyxDRJqnwKQJTa+tNHkQhC5KP17ZVZpxyAYLiqxKjNFhRIMYirg66n9M
qMYVx2SBfGRyK2K7+79B2lg/lsQFcqifEXt3PaPNu4hsygKlXOYqhVd00K1bNsTiHsCrChYkEf8y
rULPd67J1tUEJ/QvpYHkArleup6YZRc6lMOnCU6qhsbSUUQuVOP2oE8Q2wZwqd1f6JZFoGngilXe
TyAg1xaLUptiCMNRuipV60OrKlAPlfjx0OgDv4sZ/dwxuHWGJKyYKTIT5/P7sL86zAi3BH0Td5ZH
mpscZyMs34/uFPx9f1lb19ORnoZKBiNj9srf1Flo2LPOewmoUT/Cken4Q5ajS1Om7qf7prZ2kIql
C2idkSHi2OsdRFo314cRR25F6EOkpqIxhwv9n1OB4G+mfN55E4W2cTZfG5R/f7WDpRaJmekzFLnr
dHgSTu1CrmnkR6t34A6va/douGN6UkXrvKur9G9nhL3TcoPwaHV9fL6/+q1fw/tMIR4kDdVIa3Vb
rUZpCtci2YK8tv47BiWLWGVTQTEVK2b+Ew7xJfMjK0wZuYIYTdIzx/kztBVwziNGW02XeenaN6Nb
aPCA7iGqlzGoMNZ71Oo9nPzE9tCgLf7UUQvtGut5nkp7xztvnOcrS6sLVCeGhioyloQivlRNWpyn
RbF2UpWN44wRQhTZDmZBq9dGzMGi6tlEQtaY2cVoZsLNLBg9hCr2Qq5NU+AbNYaMyaLXgouLCft9
36t8zyLpDildlscqrT8tOpok94/OxsXBwdNasWWqTppwfY7HxC2ZnKciYMNof8pGzT6pwN4ujlMY
PlJqyY69DZ8OHIcWB36O1rqx+lJ9ojiVjp4cjGAM3cStrR9nUagX2LZqRGjLNP3LViOQ9/9hmUyO
OZRYGDlY127F6Hb2VBBOmzA0Q49uzR8oT5Bcpkvw3mjMZedGbjyftBtp3cuKjkOP7Hpbk3puCiNc
SL1EMlJjKRffbHqIeLgRxdEp+vzchLPzboyN9hjBfrJjf3ObX9mXB+yVe0qGvqsWHKI3GsZy0VIl
9dtMcx67BlC/Dpb8aMKJuLPJG9E0bV2mKohOaDusYwZHDafCmDLbS0oYfSPb1iQzJHiC2o0ubdBm
D7pI4cjuC23n/m8tl5iIOB5XwwMg//5quXNSNZmNW/EYDo/OvETBQe9j/RjPZfN+Sfv60uf1m3FX
uDfCEwpm9D/52Cv3BoAj5ZHmkiYOhUGShdzrsiJ5xpHuMZhs+QNKJAyMcIRRQV59znxG2nWYqXsu
MHnD2W12xxn+ntNAF2FnK7ccwmtTKy83D5YYTDQkvHJhK506EZdMBOIwV4YOUXnknu7fzNvpLwkD
YLMM+ZxSBV15IDuMlJbaHellECg/69EyHiGQdX27DqjGBEsET7HatHZ/TOZheCp1hbmvdI5Db0jG
xldio/mShiaaXX2y/KmPiv31/i/ceFw4Vipi87Jgw5zi9eFy9LmGVF6ghZ0H/TOR8T9jWNcP941s
fGGeFZ7w31UoavbXRgy17hHO7m0vGJnvQ6E5OU9pNRyq2N4bVr6lGqBQ+trWKuuN525y+wB2IWtu
7PLoNostPMUq5n8QG25/xvXUiReGBuzcB2OffrPG1kDhK6xTyMcjC6SYTXvB9vMJ5vwObYTmzS+t
5CGiGUSdmgdw7UhsV1H7AFSMB4Vz9zgqzXTMmlj40Vg7O9nq7cclu+BFYuSJqg4x//W+K/2Sqk4C
N/WgmNr7MbGWh8pdujd7RqrMRA0y25eByio8VaxOjxYlIVElSDs5U1U+EI1R10EVcWbssSo+teOo
e8iyW2/FEZE+kcERftGapZW4ul5QQ+uoC0SmF3S8BFI/Bm6iejrNXZZ6bz3DmKJZhvsnayO5uN7L
oA4yPclqE42hInuXwnV+QVwhP5LBfP4Plsgo5MiSI41eW5J47An+Fb6aq3SAp2FZZVqasHYS+k6k
f/u08N8nPiJmIGK5GSSANhQYeRYYqMEWySVs42/4s+5kTwkSD4wsHhAa2pteuPXBVzaN1TerkYJy
0xabo6kgBQlP/RH4fX2Mpyo6xSnSnve3c+sSvFrj+nguE1Jk9HKwB5+dv9hI74WR7u7c6s1V8UrL
Sjt555qdbmnsRS8CE2j/MKL74taooFSDdSjTZYI+3wnP91e1aY9aDbNtxLVM2F0fknFEtBFaJsOD
WBaKgBliW0eDx6jOqWCGZrtXN5Au+rpcwVejLUlNhhgTNPa1vR4phJg6KScFBb+Takrd0WieXpgx
j46a1qOdqKDYrDV6svN4bK1Ujm8Sc9EBu8lMrKZNxhbBeM9Mu/CCyjB5qNIVl2ZSmwcB9fD9jd2o
hTG7SsucJxuPQjJ0vdK6GdACRq7b0yIleABuUz4GZrcckgQJPN3MeuRXQ1SLl0j54ejFV5Gqe6W/
rSUDWpUDM5ZkP1v5bV7SuRE2YtxdZad+bSZ2eIgdxXxoIaB4mJV0D+Zz+0CzZgEADK1BvvE6++sr
d4zoaJte33LzF4eZ785CY7QJyu/3t3dzaRijGiTph9YpUp3FVl9X1DIgFqtgCI6Lw2BD9NVbU/ZU
wjW/c3o2eg1YI093qGxqUK+vDq6uNdNYQqOC35bQrHBQTzms9NRSIQlHCKt6yJTQOop5NF4gPGvP
uRupR91K3Z0HRBpa3yBeKjrGzEIB0JJ+6lUYrwEO7eg2mkTUCBY6Tsg/OlV4Qy0BPjVT3Remd5Ru
x+z2eZbFXQfEFMHo6jBlaZ+lodbzbZvOpZDctNofo6lnDx1lkn/gxlf+Z87wLGR2bHzQ7KA/T6MC
/e/97755wkA3yNE4GBfWk7hW3OrTElbUHd20v+RlGn0LMlSUskWc/oMlWV6APs1hmmH1wZlQpRqA
1JeXd47+RzD37nNvKO3DQoFjZ2+3FkVQL28o5Ua65deftFatcFZUTGmzMV9i6AQgRU+a0xxney/1
pinpfQGJEqiv5+rDSjGQR8crJWRhx4jJalQu0sQLrCH+5/4GyoO4PqgSgELsAfAFqt/rVWVZ5zSL
KQyPWanmu9bHvC9GtDcKuuEIoNUB7QocVGKUVnvXLKKD8RnXmYxR41t9Y39zpmZ4Viztj64P551F
bewfdFASyctAGhXblTktG6dBKMhuZnPFQFhq2R7X0PmulD3MLfc3cNMWQyAAejF5QwjFwOlo5EXM
sWAOhJllzZZSWT90d0n/um9p41XmPSZ9I0GXyMTVp+oK+oc2khte1lc6qkWmHn60RJgC0eyXBgWk
3ImBLbrKI7O9487p3/IsBvBsWZXlM9LMvT4orZlqVTsTE4yqjXpDYjTv2rgzPMVRuk9ookOpYCct
svH4pcciGSqfwfT0y/0t2NpseSk4RfAmQbJy/SOmMpidZiJa7hSjU4+1FlePicOQCSiEqt3xLVuH
VnKt/lvdo056bYzGtDYiB0Gqk7qEWQm9hcNojt2p6Qc0AM2lVub/cJhem5RH4NWzMUXz4HRza3qu
MXQo1uST36Eg9xKIeI8ec/M0MeEHf61NsLfGZepTqUZZTbo4lQVkqqRb9XliTsk3U8dWpN5H+lcw
2c1nxRrFTti1ZRsmA0c2iOSDvVomHY6xrHEYXpnH4tmVOsmhJhAJtxodcTxr9Psw/x6HVbbzSbfO
D4eHp4k+K9U1d7W/S7eg2ol0TdHY6tmOo+wwZAi3lNO8+G8/qgyWMxr2eyTZWvkgBH6UdLEoR1tl
B+d+an7Iraw9M/hi7ixq65waguI6oboLcewqx1KobcOAV1pejnP1hnYwPgyIAnmwJkjGHfvH/YVt
BVkgZGj0M+dN63Zd4JmADieZRMg4dRB9z3B7D1GdmE9ToBU/XIq1n2am9NCyZuAsVkbzYz7TOk7L
uN3pqm6Uf5i+xR3Kkr9c/ModxO6g9VZDfOmQLRwQc52fqxL4+tKIb2jbV5TmLcQZjSZ8QCPC9lw1
VzlkqAnNVQpDWIjSrDD1PWyidAyrNxUXyTQCQ0iA69aDaEFpmj0SZ4S9CmwrLiOEHjK0+qENiRmG
ieE0KCj3KLg3HvIroytvVWXQHgbUeOWsznAsba09ByDPd56BrbMmUTy6AN4Cfkj+ilcOKg/cIB7H
2PLiSvvc27F5XjpwAqaaPItALT7eP2ryOq43knqFrIRjkPLOtbVZ0UZG5ITlIdknDmocalKsZHwf
iyG/hGo1oTM/qmhXUPtD8TD+cN/8lrcwTQ4AmCFmPdZgYNNNEJpLMF/HUFgGbdwe+kYLj2YcFef/
YgoYBJBx4pZ1vrDA9IXKHqaqMpoukKmjNV7U9UsijL3gfPMTMlVCxcn9PZd5valmkFY5nKP0sseY
hk4Rai91PwoPoj7oo6pyD6uzuYuv7K0OJvSNVTvCUO+5lZKdFqZPjqRwi+8qzl7bZnNpdM4l7RId
x3X24zhzPLUU9LwQEpAn6hTZhHpVhcBdVtTDO9OI30w9CtcBxTQm8XBDjMzIxb+6D1ZOwS7qKPkz
220f8z7WULJGO9JNgjePUq9MycW/MlW3btyzJJAOy2ghYIdgU1sXw04VeevKUWCi+04VmarI6oK3
7SCahAvl6YrbSpp5pz+kgXAfMy1Uz2ZEAJhVbvBUxkv1XXOndtkJgTZ/gARDyjovTKSr16wNgrmF
3N5CkBOlD6TpAFzoSPr+zEtDQQ6C+27pg3JCNS/zhBPvEQNsHVckOGiG8ZTCybN6U0oDXmQCPOnh
+mI+uFWF+qcTOfqf04Kw9PH+vd9crZw0Yrdhs1iDIxkdzQozwJrWigkJ57F/WaDW9KIO0iorRupb
o2LxbFfCereY016vZisQo1NAqZu+FQWh1ZmiHSiK3sSdCzdCB0kdi2+9mih/CsSLT9rIx02Hqjs2
edvuOLzNfELS/VP5InkCf359nCe77dVmAinkin75ZzCm7kQhvrw45eBealjUnm2lbA6y1AE2lZEP
qinVXjdj69GUIgd8ab65tR4M0pWWwfiZ5jI1rJc6C+DHDIN9OZMtv0TLE85XSWrBeOn1WrMErpBE
BY9uqu0vI2vFKaoqRO8yo0N5S92bud9c1e+HBHgkvZr1ES4yJ0Z82vRao0mOy0TnyVrmvdLL1tGV
EQC1Nga7CQavF6WErZtOPYlvrYWTflS6Zn7XZPBcnmbI0OJDi7hf5XPR4VslRRZItNvZ9B/QjDzP
4N1p0kABBKXH9c+AFBjZE0GlLRBL+FXlpTkM41g8KqWdeWU4IbZuoUusOiVih3lWXvSqD3aw8Fvf
9/VvWDtNNanjtAW9Gc90mpUlap5Fm2uXtBfpARk353Lfa2x9YDyUzUgbc0o308pWPxmWHVIyNspy
vJRmp11cRAr+vG9lyxNSaoDLlzEb7Kxu6BhRtaThaHojahv/BF1t5AcnzwaENodg2MO1bLkix5C1
eKZsYDVa7aHo7W4uFuJXRU8apkxNV3us4jGLjk6kI8PUiZixgsLqkvDQQSC9V7HdXC1xA/SkOAM4
DK/PkdGMQ6a0DaUFc3ROVd7OlwXMEuMM07iTt8iNW4e1HEs5TgQvBoiya1PpOFvFQu/GW0w1D5G5
7dyjrcyF14Hl9GOYWb10zvdmKDat/u4Ma/RXbg5NXUBalMvObWpl5UNppZ9Kps7OKqQMTwpq1E9F
yE19+xGiCEch+DfAZN3+RlR5+Lc4FpVT/65Bw/EvMcTdhYnTXc2orUshA1rK7rqgDrf+gBpjbqEN
41jWJOWphFbn3SjKcOfqbR1TmbGBhQId5KxXNGSN0UMobHpRqem/zKItRq+BfP48x4XhMVcYP3Zw
rwEXysadyZStE4qrBWTP/7h4q8fa6EMtMhl886Y+Gh7aKEPhkN14DJtwj35k2xQjDERAcGyt9cBc
UYPbCykDwyWX+7PdfW+nYEAweux2AqANS+STyEbB3c9LvHYyzTihKZWC97T72DjCFRM8DqNjZgfD
6vXzm08jvOt0v5kEpni4djFtKAaEHRPL6+Yw9jpDKJC0OvO7KCW7vG9q40XAFBgnjgh9tvUsrmUw
EKUn1EjCsld+Jqg9HHTt/zg7sx2pka5rX5Elz8Opnc6siaKggW44sV4a2rMdnoer/55A+n9Vuqy0
ALU4QeqdEY7YsYe11taTb0PbOIBqyyOA6s5jTLtL+k80bwmr5LF9lRw42pSnqo1L0Wq3Ut5PpaJ+
EhEyaX4xdUKOPRaFe57d1oS1uDqFr8zT8s/tNe9cwF+jkaiEgw4hA7v+DW4RGwTLVH4G084+j96w
hh00zZ+3rewdGAr70DsprNBS2Lz37Ur2igYiwY0WMSWvn9J/m0FhCCdhyEEutGcKnhB1B3JlfNhm
U4va6xg+OJsn10vaO8Nt7JcqJrKx1UN1t11TvAgu6rl0sbaVrEWlujxDEDs5o1jD2IuS+3yAyj04
cXoQrOx8Jtmn8JCM5yKAnrr+TLbdDtBJmSs0Gul8TtLCuaQOVY3bn2nnAhCM4frpYEnVn00aZw4u
kBL52pAi96GmD+Jvd5zKfz2l++7qaX9QlNzZP6nJgd9HC59FbT5V6zpFVFNaRdmkE++ZlYQOrzdM
oa5NR4HK3v4hOSJbWczM0rYwJB6f3tJWmktpq2t3bjMOYRPn5sH+7VsxYeZ6xCTko9dfKWryXtDC
NYkE6uqOkER/cmHO3d3+SrvbRtcPiAeQRdLAayu51zNtraGfEjNl7ayk40p2P6rvRif73+9bgviC
k+d5Rhx/s55Kbese1Rkq751pPqvVot/NS5IGuU2H87apHV+Ilg8sXPrC0A63swjLqqKX0xFJVhpz
4o1YGIzXVZI7JXH+MRQmxvvMU1Hv2mFGXtjqiGdv29/bVNQFIVjii2Vr+npTibEgXlVE5/CA1QsU
zs+1WVO6TIx1+XLb1N4pwQYjWCEKUT3cFEjVqMrLEsmAk9m0nRSbX5CWaDy9OFjS3pa+tqNfLykX
+tRAhOM2L93w1WG85f26uA0Mx6w4N87aX8ZSWGGi1JE/T93RaI/dHZW5Dghl6s5bZ9Jnwp76Dp+/
TlXxpDPH4i9HXRffirRPtzd0zxIjNGUYCffkjVzdvK50TVKdBtyQ53eMwvU+Jh1ZOqK59sGe7sTj
rAeZEGJJCf2T3/bVkz17s1sXHb0+FCeKH95gqg9Wr+b/iwE0PKBuVj5bszH+wYWnKUH/1qNBYW0b
YB0wiSJDTvO0ZLnhJz1NkbGK+jsPpMHp9lZKl7vJcuT7IisrCD9yRDfrMzTRrgZMyaafSWbyaOgv
aV0Xj4nhROe2t8QLivHKf56aH5V19h4fXjcaQ4CqoB5vTLe6LkYlSeht5jpUxpqGT+Wsuc8bYYSd
WrUHgeXeUgnzqGVIEhrs4uulKqndLzbBOaB93bofUfbx9TlqT5URd7K3qPt1X7VhmvRDeHuT9xwA
5Ea6IFKnDf3da8sjfIRm5eqdsNcE3jwnpa96VXPgvffMEMvKWh0FtzdqXk1pZmkpZN89L83/1cxX
uIhCWw4ik70bQcggNVnpTrCi68W0CUSSOEKPbDUbZsfn1kV0pXJxhFKB1rZEkEVKfXAhdlfGc8Q5
RaznzWitXhidbqasjK5gcZp02Ofj6v24/ZX2FsZjhN4bGu/U47ZfqVYSj04SqjK6Ssulnnofkc4u
ID7v/LQohT/U6XDgX3ZWJh8/ifaFeP9GwBfha7VWFwX6gzUMo+9kqnhs53Q+QGXvm5FwYkJ+EIWb
taVJzOjogno9swmUn2Kxis+acI666btW6BqD+8adgFm4PhpJadCUyGHuO8JW7uxYWTK/GQbz4ATu
vHPoeMtpfVTVgJNtFmOWY61mA204y8nM50pTvkdo+SJbbzwUILLe9+34TZ2Z76CP7lF9ZufpQdOR
XpKUrUeKcLNETQCKKKNYiq/F3mPVNSjKmrk9+602m87B4dg1hhyv5HXxBm07qw1q1a2ZyjZPuXgv
atQ7oW6VtIvVQdRzePv47xpjN/l6MHWJAK8/3tjF8QLG0jnVjfiJc2z+YvYoww7W9IhdtHdMNMgB
SP2iC4jC2bUls1MqpBEi+hll057RJJlWf2Fm11FPc0cpDwgtRSZJ1MVxbMkWxaRSu2v4WGqLYqVY
9ORpFFUXposz3hU1/L1TMa3GqbFTZizOY6y/jAj0n1Nq83HQTkUDGdJGxft0e6t3DzBYYgopjHqh
pHC9ARqK/8o6wPDReVq/5W0yPJAii8Fv5iE6sx+uhzQNWnR+Y6h5Gth5KZqD+Hvvc1NiBGUjK7nQ
3a9/Q5010N3zFrgFicA7qP3DU9ba87md9MNYe8ezgsNHNwVcJnWxbaytpVY0GBQ0qNom7n3d18pl
sYY2sDlyf6MWOAd6nHZ/cJ7J0SUIjUj+jdaGmtmdo5SACvPOXr7oE5NrPa0YvpUkNH9wT6lHU4Fz
md0GVOp6L1tAzgXq0TgFHXVuP9Ij579cL8rqMjStap5vn56964NAL4RWOUAHMMK1tZGRGVkcc3oS
wNn5S+EK1KrNxln+gKZBwokWAwAiDsjWIwzIvyhkUHDEVvHeaTX33wZ5n/9ur0b+2k0AypQzeEpo
D8r682Y1cW97bRTh41RqwY9I2WsvEXTAIEn1gcHhc3qUJe0dfJO6oqw/UKvZ6lwxvzn2AA0ifuC1
9tkogdFleT+chyo6kh/fNUUJh8CaBij1gesvRWt61JikAYNbYehY1xv5XTs2Y1i7yRGaac+l0KD+
/6Y219loTaduGw9RNwN+Qm/Tp7Dn/mvPNE0UnWfPn1ZtDROz7f0yc8RBr2TvSALWQwsNPCAOd5NM
131m6RbtrpPZmdaHHMbJuZzK/iAK3NtOcjFCJUqXfELpZl7nYgU59JSBrciXuL1booWx60AUn5AT
n863T+Xu0wGpWJLofqW0m0+XxTWY+SYGVdRokXXfFmSxga6OrecriHIiu9rE+Oc5pnz8bK8xk1MY
rVE3vr3Y2lcQ/fNFr5rpx9SbSn3w4/Z2G047YAB4TWRQm2/dQWIqNEPW/c1SfF5qMB6AfP8ANMOQ
eUpoQJ1kfmhc73aciMjNNZjzQ6tFoWN2/6vVRrmLtfVP3KekRBI4gkCiPH5tiYh8tiYdaCT6w4yy
sMsWgYNC1RhMmlNDOlAE2D1FlOo0DWEtsjL5769OkT5Ws9ByKTtnNck3jzLhXVao+qc8KuyD0vTe
uyflTqgcIECAtOq1KRVeRdKXEiUDkzTUyXhPlTtRn9aX2J+caX5Q7ET5fPvoyv/p1qFKmScmgshh
f9uapLZUiQmRhrvY9snTbAnHx7WKym+8Tj2JbjxCxe0aJBohcfoFEdlsaMSABbesZzTtGKaOAIjm
fW8ciD1jZyR/J7Vx1CDa3dVfysecDGn3elcRyFG8RaXDFjPA8LkweuuzppTDeVyNAs2TJlWDHtG7
o2hy99a9MrvxCBbM1p6ZTXjYSdWDNi0EjTBxROrb30zeJuAuNDW2df/SsBU9kUIOFYkGGaelMb/W
QmM6gNrCiDNyQ/TPb5+YvRsh1bK1XzkbHuV6Q/M270ZQPrQsE9N+7pbSCOPJdN7lrpseRJ17mwgW
FFoAgRK92Y2pWGXAyEz76WQNaZ74pQqOy0cr4TBP2zsk1LUYukT8ChloY2ih21RpJfz2bqyZ8lHb
/XqOtKkR4axXDFovPDf0hqb/5/ZW7j3DDhhYQhoAU2So11s5gOmJc3KrUwKV5ZK5ff+/tc3AYiSp
8WgZin22wU0EaMq38F5N78Dh7KG+6Trj2+BlUi95k4HXhTatIHDoMDbI2kGwqV+shFF9PlPWtfbU
ruP01JuCqejmMAG8nIDGT74YXBOZELepj3rUe98BEDruSAZ5jJm73hCUsvm4hYy26sJ4As8dn0mZ
85PXq1Xmr06jnVAFqg/2Ydcq2A3+4AEBmV5bhWU/TkNPUJkZqqwo1sbPLJ+zRwQc1+c6pfwGvfJI
WnR383lXpNSdKomNm49PJ4qpUmjqnRIQX2dU2rqgq9rkBfUXJ0jADn/1wOg9VTx2zIFQbWKFKP3b
7ZDfun0K926ZpB9xEoBcmdsAQXcSe2TKDps+JtGFXAGJOtU4yiD3rUC9R0OYcuqW6aTMBdDdgTTe
ntbs3tCn4snOLOXAOUm3un3OpKANZ4iGOZiO6085Z4phtDI/8Kaio+pi25dszufLlOnrfT84tV9H
SN/bmVAvt3dxR+VKtsghUZGbANHbpq3OoKFEK3IXq/nworuKGkRFuXxBD34aQgW293DJc0MX/mi5
0xOTTXM03OQHL2frxWy07Ah2u7sZdDwQOVORxtwKENZRg6xD5zjELtHy3ZhVPQXs5TKhRRdI2z6Y
WowGTmuYT0iSHmkM7T1N5IGURqli09vfXGUmBWtGvMpZB1E5ZM+K6IpTUunK+9jMm/GrmsTm0Xr3
7rHMKnSVCo4cF3n98YmtUqubWO8URZ71Tu8d54POvEL1gz43+ku+9G3YWY1xkM7srBSAPw4L0K0k
6MqT/ypExD0uGZwylNMdLXtf6FxfbS3LH12r/L1aY3VgbufRYJoB6SjzMTSpDHxtbsnrvKEAxTkb
DPulWFoGCkEs/WZHlbEEy+iZjyjWaJ+8Ss6IX5Ujfem95VKa+UU04JhvdTqXoo0VvTBd2YqNhK+M
yBb4OQXUb2s7eDKkctcfB3dLZoSba032jcSFlDez3tyttlwQXGl75zR3IvnSNaN+caY8foF9Y/9I
86H0F7sXtZ9ayndjMfoT0vz6gZvcuU38BsA4iPmC7t52uzs7Y7rCvFDxdKr10toCbQH4aHfR6pS+
bUO9g43ulOe8LbMDr7YTcpG+0dOHN0OStVXAGErLBiiN6aVMl49NL9wvMFfde2313P8Otlqe1jdb
DXaajobs12wBMqVBySNB3OQ0eiJ7JgzwfjrMXp0DL9EZMRtlml4TDeTtszPFivAXtVL1cxrz+/xK
zbo6TGkqIajYlQmurtXF0YfY/4WcBEoHPJzbzrGtDEk55CkyvJGzFIy86csnqsfG3e2d2DNDuUwi
QviPWQXX96yx6lKtU86cFiVJfVrSGrRcU6zFX7ft7N0ndhuEF+gC0sxN9GENddZ7BrpkwL3yONCG
rPmkdnrk9yQr6LrEH2/b210X1BYUHBhrjb+8Xpdm5NXiugTVqbtU/4A2UH849nCEddldlQQ+ATZm
TVv1605Upro4qDiV6zo9m3VGzwMJ7lOjOP0H5CqOrsiO70ebwOReUuYANrHx/bVLzy/LZuckpkEp
AhXNjepsWEkfB8k6lPGl1gCvhwyDTv6+vZ+7lqlTk8868q/NQ2cL11q8jtzBVfLs02JG8SfeCg6m
Lmze/VKjYlgry+m21b1XgD6PlI6hD/imWDg2BOFKRtAuRs8YAEat3TuR6/F7CHywbrXMUJpzmhrJ
z6RNvSSg9br8QSUGWWpgB1KGF3zbZs/tVasQ+qZmbnZaQ7NJreKvXpV7i2/OzRGrZu9AUcYCAgRS
liEKm2vSedZAEEd41RdJfmbeZu5H9tI8VXH0fSWhP9jfva+KuheFZkInuk+bV9Y1pkmnqevCcTWe
1sho76pBfW8tVXPxFkDr7dAc4T33TZLrIgdAPrAlrkSFYpcUCJkdhLwY+KapgQ3fuwsqjav3rbaz
8pEJSdYBAnnPqlQFAlLBtnJXr92BXriMfUtUuksG5YlSSZRQseL+Pl4z77vNNJOAuVCHoi57X/OV
1W2wbCMpjJgZXQll6dQXDwWw81yqy7elMoUaEPpMuj8MOnUMO7WfFX0wzw26jSetn1YbYSZQjnai
Gp/Zxu6vOKuXZ4YI9C+379iep0RbS046Yhwgb/711hjKEnc1TYhTMsfrpfaq6LkbZnG5bWXvcUe3
W15ml6dmmxi1S6TmFj2gExMQQDCXlRmoua2eiOH68++bgo1BhZH2GnVx+VVeRaqaypQmrydS1byR
YdJKZvoZFbAL4lPpwf3Z2zsgChLpiKDpm8kZpU2QVuUukN6syM+Mo1LOhe6MB4d3b+8kAesXcBME
gfwVrxY0ZzkDsQ1ZZSuXnwDy4ju9Xb9RCz6ClOwZIp0kqtLliOHtlD2haoMoGtBqSkvjLMqNKTAr
9JzymGj/tz8SQ4pgI9CyI23atriqNc+KUUIda0ihjyji56EO7jyAqtgehLQ7qyLGI7xhC8lctnoG
pp6bcNgBz69pGqFLP+TnmtL69xX9+D8wRUYOJo4mBG2CzZeKR1QDJoi8RDmOuFDYT0InRdWgy7Sj
iu9eN4b8T/JwJHYFIZzrU0EelGh5JpxTkan1RdMbJUgZLxkuYzz4FTXmYM6dJuzccfGjJYZOV2rN
JVnnyk/UYbnvKqs4QNTs+DsaXkwxlRLgNH83z8niVkWrVyxfHdLm1NsjDKxaIz7W7TSwpuFIcnbX
Hhog9EhtyNHb4JUnmwFpDfCMZFIU8KOatYZLOxtfFiMy7qKk1Q+i2L2j5FFjMJlmDkt7OyBj6Axk
D0eiIGUS088sq+P7iUggnEqvOQD0/OrwbFIUikimLAprMhPebGY+FRGgPZ4sRatHO6h7tvZZ0doO
FS566x8YF23/l+pdO5wU3Gnkr0TWqL2gWdXAF8zm0V8sEsYT81KgHk+dIz4SC2tOmKxtqfqd5a0v
YgLjGIhVHz9nsCAqf40LGO7wdZLWL4jlk6A0leo5K6TiiKoOve7HMWNCftTarFo+E+0H+5wQ1McQ
bpuRml7TtB+KVQw/9bktFL8XNjJmy1KpTaC2fb0ERtLkH6a1HsQFKT1DDTPR6crJbsv2ryzTrX/X
prY/JmXsfWyTqF1PHXJjRz2Ft5Gl7OExiYu5CvS9t2woc0B8xNJG4AmuLv7pmoWJOanVXxrLqi6e
gy6n8Ihu+yzSeA7VT7e939uDK63zOhECSaGVzRM1MPIoErm8u10Uv2NuQ9/5pKPWO9saOzOYEt39
8QcWQRYxBAz1Yl7ga2+RL5wbzYG07OKQn21QIMFiG/WL5iQi7ETvHnjCtwEXdVYSFdRjWSlFjWt7
tWcl+jLS5uuZ74aGSdKfDd3tg5rZAGTQ2nLO4E0dbOvb64lROkQojEPvBaZxbdTLs7g08Honu7OL
L/2a6tQiR+s5Ajl88CZLT359OzGF/g+FR4rJID+vTcXZoExLRH6ZcBmDMlWi93GmWgc1+71z8tqK
/BWvXv50Mea0sqmei1VxHoqmGp6c3CiCZFStzDfQP/qTz0YPCjgfRBuezWuDkasVyoSHJ4Pt+7DW
1yIAWD5fiqwF7wnL9T5jEuVvxwLspQRhSvCb7BFdG4W9aVhQeuhL9Un30TbTyB+isXyZmkNyyt4J
QQoMjgWSpFQjNslc3Qx9p1hc+8GsUCsxxyZAS9L2UYc5UjXeuwFMSpbCKCgp8VRfr4rMQgpfAPCK
e2YmV6PlBTTlos9ItIt39jpZvu2WR9T2vQPzi1VO1ZTuwDasStfGaFedrUwBD06XWUvbD2Ph6iFa
AU0fNEaFHsFtz7K7TqkiwquIIpcr//3VGVXR8+g7F0Bh06T6PRNgxxNcxeapXCD9GAzguKBLUF/+
xCgpuSToUivdXD+zd1M0kIC9dIVaQ97vvw0ecXeiKH2gLPkU5JV2tNDt3sJ6lsQYQjuY3rjtzdlB
ZAaGYp6vIZXY6tTlMePLoyoJRCnmk15660FpbvtE/bJH0AoVAP9J7Hq9sVHeeeoypms45X37Qfac
Llk+Dd/yaGkewA66F5HF6gevqaNA1xo0fm7v8d56WTKvo1TceeNNHTHQybBn1usk35ysnT+k0Mp9
25zuSyOZft62trdaijzMw8R/Aybe7K4gNV0TmkthHOnMOlqa5CETlVqdRbc0f6mKgIunLe3XaJiL
p3529W+37e+ulh4x/FqocUTw17vN6D9lbLtxDSlQuEhPWPnJTPrinT1omq8swxFF842MiPy8CAKi
R0Yhj7a8/EGv7s3EmMUxMuFM5n2l3a3T6vyQSdmlG3otNJdyOilC0cNhadRHU8uTvxIwawdRwdYd
8hu4Ow6AAGRugaFuHsyZrkbHR15Ds/CW0wSMIsisrAgyOErh7f3dNcVJIj8AoUXd/nq56xSXek3T
JEQbZXg2k0I995UqPo9zdcRz3DHFdeGSkl/Scd6iGdc+tdyuY9wHsEb7o22UpAZTnj2WuXKwf1vf
x/5RMUGRircEXNF2bOwYZwrwjVgN9cJOToq6ov83L8r3mLD+OUNq0vArs+wOooK99dkk6YSm/OHZ
vN5KgwqoXjFuLHQ61QkiVGj8iC7ofZMdzh3cO6UgirgXoCfgJG5XGPUs0dKUNRw9yfaYnXmhMJDZ
dyWNj6+LkRf/ru7iIMZr6WdtFa6KGA6KjAe+aGejpR6qpOWCkXnD1WDyx+C2vaKGfT59UWJTebCo
oSHKWi3nZB1p0PRwtg6M7uwz8assIiGECB9F/vurG7qWVqGrRayFpCfaRYtj5ZxYc/pxJvM9eM92
vB/JFH0EIAPUfreUurKi8q7ZuRZGWuOGLn9dXA3R6bTUl7AxxPDkuUgkMoijOtXDnB8k7m9XKoU1
YA0y0Vz6gc3lNJR6VhWr0sKW2SanuYyTf2KvaE9LvK73t/3AWz8r2c4kXXKqBHWLjdtLyzZrmSGi
hSVwpMApi+FhUPX1QQhP+Ebb9Z9v23u7s5rKgAIw4fgDyVG5/oiu28ImRCg9nOGB+a06jXed0/9r
DCJ/sbRaPCqdpz2ofGl/FVVxum19Z2OlvCXRJlx8yt2bV02PiiiuzXEKUYavHpU0+a+0mvjF6XL1
fNvSzjqJTlCjosrByK+tKtViD4u7uLiiudXnsPb0/CPi+8t9bFUUvJe+e6xjJlsqelafzGzyDsoV
v/gZrxMiGmD4WsRZOKlgVreYlKGhM99V4xLauZ4YF8OOctUn49MRLbfj5F1HMcILGNOl/+sKrZvO
siWYBanaZx8KUqfyfcs0zsxP9NgTQW+lzPORbJPlsSdWF4+DXfbUsBCrSu+LLotav2lcKl25M0SX
opwqcfDp3rocmhN0iGljsTa6FdcHh+54o8V9ze2P3Ppitu4cakKVm0fdpIhFijeMavvn7c+4b5Ub
qEs5xTcDjcq2QNNaxWpaDvoFlt106ZdhfvaWqv+vnUnby7FK/nfb6M4pBWvsSs1PlLQpTFwv1Z6U
yluYphBaRdT7DNQw7h2rmsO5c+2DY7pryqGV5iI7qFK5vDYFvs9o7d5Rw7QT5kWAgA7wwUqAjmR5
8AGl09qeSKJnchLsgM3ZmEJouazqJFfD0nbzwEiz5WJHbuqrimu/9yJPCe20faR+34a/v53Ec0R3
4OxAF2yiqokpaosA9xeqM3RCW+draonDUDfNig+u3c77zG3jgZZPFP2b7QwGgUcHPJMRgUCquQde
93VZvfZcVvQ6cnVu7vq2bx9mA1S8X7VZE4C37A/Wu+PSufFk72DiyYu2LjZ1YhsaZcvxUZlxnQ3l
8JCOWfJvCyTsqW4Qdzl4mHcMShUVKeQLQAiQ/PUhMtw41o2mWcLBnOtPcZ1R4Y7j6j5lElyokIIe
2Ht7KSWzkYYSkQu90u2sjdymHkfnXQ1dO40flcodgLMZEXIMid2d62IePy2do3+6fYzenl+CHTks
zyHuoXMpPf6r8MMcesNNarZ1AHAUyMIWE+iV6ktStdUjpJLvVS2BZ5Zy0BB8e0XxBXSZ2Fw+J+nn
tV0jJ6hbWl5M3eq8D3mf06DN0+IhzYvk4IrubOyVqc0VjefBzPIab+C5WQmgDZXKIrbc92prTOc1
EiLQjLU/iEB21wfMSIWtLQXFNtAQtWYeaiL4mlptZv+AvC5/OBbvyZSU3sHNeGuKfBInJ3Xh4DJv
o+dJ2LHVd0sbDsR9wUKh6N2qJx9N4Si/7VfBR3BcQHZzDVE2vP5oCGikdteuQP+itghKlDnPdeea
vpMqysfb5/JtpCGhGPga7ryUtdi8FiJFEhHeGqYcfbgX09j7itOWZ23OKIZwHv2lYjgemjmQ35ff
H7SK1pBqollL5QcYDGy866VOQ7nWjLTuQnVNm/u+mu0vyegYPsUi7bnW+yogSOruqkIMH3hE13MP
kfI0Ajcognim43HgHfY+Mth2Tca1Eta98UYuws5thEJ6WIp1QrClVD/THKHrpblHQ9ne3hdX490k
pcUpUDLdHF2bCdClsUZVGFtGFSBk+WOyhfeQjX0X1qOxfkyW/git/tYNSZtEljJ+lfHl9XarhRM1
BcFdmCtRLMdA676tjMu7JS+GUyonATbLop+9LjmaKPvWzaODgcw+XxtqGw3ca8srGMe4rPQ6rIvE
InLVtHuRufNFGZiFuBIofbh9sPd2l/QSX0/IIHGu1/aKrIrqXjPr0ConN0xVJw+QAktDd+3Mu6zN
/6aaedRy31sjRUXI5VISE8d7bTMnaCfkU+swqmc9yJwmAWeUcJnUOQvi2rV/2/lxc17Z2/iJyXI6
r061OpxNkfp6I5x39dJXF9UV9kFssrs0ilzMaODhJDe4Xlqt5J2IuqkOzcYcfUQ/KSJUQnmfI5aB
OrH3+xU8lkb6gygvgQh0oWt7S90VCTkKWznn8Z2b1z/HvGYKcYs0ZTtY3sFO7t2LX6gCRkEQN289
bqfbrZG7QxUidGZ9ien4B56Tpqea2V+nrtGcd1bX5kGeGeXBqyIXch3Y0qRDo5/FIPBGa+F6oSY8
56KAshMmUdK9h5u+PNnlmB9Umd4ADPCzr8yACLk2EwthLNpiVSFt/RQ15z4+GWbbPblR/CFiNPFD
4pRJmACSDtoYXlaSsdvmNExPzJHrCetn84CmuHei6A8R+tF7Q1p/84VbV5Br9w4K8+syhU3WN+Ha
Mcxcbdbp7Cb9Uc1y155HiAAxWpZKNye4G2xGmULKCVvdzX+U6uj8I3R9UoNx6crcT9J6/Pe2C9q3
SNLCCy4LixsXZGddT5rOp52bzvRbanvhkEbNWTOXGCi6e0Rn33m7EBmyZFkN2RDS3Otv3C8m+F/b
rEKtdPUTQ5DdwF296l6Ipj84T3veVZZJeUxoFsG3ujblDvWMEInLx3MT7505LdOpqWrnr6grpyfk
v/B5ywD47faG7lhFd4u2FMqqUsxps6EjxUhnHo06RCW3u6/nUbkrR+CyNQF/MNS2FmR0qw6Mygu4
uaBSxwKdwl8dqq3SYwY6N1u9ogl7zRmpaJjRu7wyf1ijMZwYozI9JJYe/xpU89hNWnFwS3aWjJAT
BSdeEzL6rZplhxrROhlImWlTNARVA29g8mIE0fUx/+TYrRakpn406PEN0YtXGhUiikCG1LB9s9FV
RWXNNoR7Aigs7JBOyooscDNa34mNzfu4N6IlLBkd976cwQ0/Llkf/ePVcSpOs60oB2/Pdg/kr5He
EXkpIIAMcrs+bItJu7PMdVfOmFzus24YwrVtstDq245+GiqmUV0e0bK2fhmjxN5MRKVyAyRgKx+C
GqxiJXkRnZwkqb6w29XfS3vIDN8erl9WACCB2KWE+gakp0UeNbCxjBDAKY0nXVHMr6XndafIiIf7
uR2Lc2cIy+/TtH6sRvfAQW0dhrRORVPWiE2pOyA3/lVSagyDxWh40zvFg1ifksp4MGJ1fBATxerb
N3fPEhERdRuACJIQc21pbmtjQpQC7DdZz+RbFSUpHzpm81Wt1uoAzrFrDCyOJE//IjltjDWeNa2r
DrzdWvMuMCO7DSY6o1lg6Ovy6fbK9s6JpN/+P2Ob97vz1mFRBhDlbS8EkGe3vTjAZC5/YEVmgzRH
CIu2LYXKXgwtGiXiFmbNWU876y5xe+fjbSu7GwcghA417wTn/3rjnEkwXxXc/AmZw/JDNMWfwcMN
54WJvAfreVPqkkdPimOC7SEBfdOKQunC0TNhQGAFpUpB1Ci+NWblBTwiw6NoEy1oIlSzkaHtLkY7
ui8ESr+LXv/1G37hOcA2UTPdRASTaMrU7cDnoxeZPsx6rvmq1tj3CFsvJy1W1gelN6eDl3MbFGCU
6AvCBwB2XPqWQN3bmZmoaYYzs8VwKtW2m4KswpNGkd5eFFLag4+6Z5AQWjYXKZyi0nD9UaG1RGmO
6hMd6Ai+UwO1lO3WT+5qKw9adjhzdOcQYQ0YFUKghFpbeYYxLkQ2mB6iwb1W3zmiHB8Sc7HPDlH7
wV7umuKFovqDa2Hy5vXSqmgsvGpy3VOkT9VJM4TqN5Sjz40Jy++3rwb1UCnYLXlmQDWvTXWzTRZQ
jKwqa6b7RMTfBWSAD1pHInTb0s6TALEZpRvUpFAL2gY5faaMGrNfUBBoC/vDMurt3/SDU8hsVvWJ
NNZ+rKI1DtR4iqh5T/GB+b09ZcQz7xGQRtDcGx8QtUsDbBukakll7ax1bXOZ3Lw7tcv8/fZCdzwn
xTRKsNSd0LDfgkQSZhM584xP80r4zY2peF/13BMHj8He8QeKxp2D0ivRRdcfTtiVbbVIspz6dir/
6tsyuU/jbAzMbnDvNFp3we1V7X0+UKCySwGvGvWOa3sDA0ad1aLxWnTjcFlErPwoF7v4oGqVmTHB
J+ku9uhW7yJ7aP6unC4+GrvyJtWTHkbqY0q+KxfwTak5nTybQq93goKvxufJaqMgaobiO9By9XOb
iOqcafHUnXphmzMDbbo+ZNih9xft3JLpP17qfEm9ePyDg+WQWjM4QOZDb4QSIhp8fbV6aL6uxhn+
zOK7BspDDR3Bg8u6EzBKUS+YdVL3+w3YyYxVN0OVwjutDdoDeDrhfViSwdV8K7aGZ5F1Rjg01tGB
3t154E7gnGXrH0TH9bfHzxpuB+n6VNRJ+jlr9OQO0Srxvkli+0JmVE++MetyVrpQYz9Wrepz2jOt
HdT/uFLeVYf6u2qV0RGGZmc/uGgUNcEH8fpsqxtFbBbDEDXeyW212u/Zt7u1w2CyUOgUWl+nfstU
1/Ptm7DjSfDNTBiRBU5ZxbneDUs0eZzTzT/BqlzJFow+nCxrZJDwvJ5um9q5dBRPQHfYzInh/Muf
8iqQnSzQ6lrJGzelShsyZhvcg90JyNV5H/SkCfd2UX02m7IIyxUty9vWdxwZxwwaJX6MxHTbwarj
rs9sL/FOABaNu5YZ7uSKU3LgWPa2kyGeiH1IdRnygus1mqO9GlHOuwp1/n+VVcWfY87gI2NSj4hQ
Oy4TwJWECUoNXAK1a0tN2sRzVbKHI8i1oG5QsKlRVw2ctZOzvJvs7vb+7dmDKM8DTqoJHXXztqpp
U7aq0XlgVfoSrnr+qWPa/UVp6ioQRXHUSv7V4Xud0XNAGPcqO4DI9FN42qyvG+Ocj9R6p6FKqnOa
pCOSzE4XNLouHpZOWe+Sxh39lnGSvhzz66eI5r4rDI6tN3X23WDZPxDY04PZpojO7L3pYEP2PjXu
w+Hu8AXoy1x/AH0Am+p5hQetMjU4zrH9oS3Nwge4GIW39/7I1GYvCl7NrqwwNRVqeZ9pTknTzkhf
LKQoDi7pzjUh1ifkhTZIv3frhZI4GbIJ5Y9TY+bxxVwrWr6rUh9ck53DRI6EciTyA6h1bRU1YiC/
vWBAKCqvCt+1Wt3Yd+JOC4U5wVvqXfu/2zu4LR1LdwP+4VfBTQUKsUkA6byukW2jWRUxafez5lKP
cqLinSLS5Z+F8t8zYgu9X61pcbDSnU9HlEaZ7xdCB1rR5pTUdql7k8VK5QQDF60D36OZ/mzGTXlQ
hdpdo9RbwqAcECg3/ZV/TZaF0qkeR6cR0Z2fEDBQW0sUtWr+j7Mv65FTV7v+RUjM4Fsoaugxnc58
g9IZbMBgjAcMv/5d7E+flK6UupSjI+1zsbPjAuzHz7AGqEjL9suS0PAhm7z6NEk97d9+vxcfE4bC
GzUOKJNzsstmbhNl0AhBkt+Gn+QCnNGSJzUviLDXiESX1kLc28AX0D4Glvf1c4o2i5bUpYgMeR8W
cELNb9quu8lX0Jv+/anQeNkqQcyUkaq9XgnGDA615lhDBq2RXoV2D6CJxvbClKyzzXLlirpUbwP0
sPmEQPFnU3B6vZ6fNDAizlm9m61Au5L0if6ahq2B41fuF97agdJTp59WLTnMWPq4HAY1XtmwFwIA
fsMGuQBFfWvEv/4NrKYxiGADnhmeOZ+h/Cw/StQXVx71QrKD7j7Gw2je/cfte70KLk5PpCJD4872
flvlPRNg1oFhI02wiyEulOy9QAX/6ouKMICmCfYoWhrIOM9VF/1QdF0T+/VuDabka+LP6Yd2ph/+
ede8WuTsK5KWDesYYBEXqRqUExy2UDC67+U8/357qUvJLNbaOLZQbofw4Vl46VRfd1lkaoiQL/1N
Rx2ZCpNp/jEMu/V74KXNzeK57iDnqP1Ew9aVgNiN7Eblk+gL7QMMb+0irm2i7RHPLm8kCuieoBEM
TPj5kMObWWTiNah3hgXtAS1ct4dJ3ma8VMuCy2uSKpd206Ywhhp1m9SfVy35EtgEFgNYLqSs7ooJ
lCNToE222hMmZvk7Z9GtegCEQl3LUy4EIwD4kLjjvKBz89c0eYgdAVPD2+V1DGASpO+fG8klTLO6
Jf73jOO/OTkkxDfcyXnnz/MyPs+Rhls7D0SpOumjHdzIag765vT2xrr0AbeR/P9f6iwKBCDX50LN
HqS1+mjHHTF7yJPaPfGMLgcUaVfWu/QaEyicAWcCcQzgD1/Hg4DIepbJ4kEOR2JSXgfxz7Bxn/vA
pJ/efrKLR2ZrpUNUF9f+XxhzmzGqgxBfbCFi+b5G0ActIn/6biSkiV2Yhs9b2Q5NX84KCGdkJ2ie
xIX0gY5V6CShDxnL3du/6dLb3gCv6MVFoKmem4dHtfZ45vneTmUEFC4wD+2jhDtbMUDf4QTarvlX
b/YtEGYbpgfVJur9c6DHwkfp+Yvw0BDvNDLpTL3Exo4V3LAeVpL0/0NIRLcDKkRo4qKbdPZ5G1Nj
oBC0eOf50B/b3sBPJgf/pdn8r99+l5d2UgaWD84kUMR/DT2Rknfd3CIigjRef+St+AIAC9kHGf1f
9iwwmCBHYAqHfOss9gakXfsmdd5udWH2ZbHsaYqnedc04TXy8vY3nYdToCsApgcqCNjT7Zn/yOyW
jHXjQrA/Oheq3djFqqg9d+3NXdqFaAWDmoQXl/+lH48Sc0WXB2cwTpfpkKt5/gx4YF14XHd72oEw
/faXuvhU6AmDggHQcHZekXt+ZpZ5k2o0nfB3Lmvlk1laANLfXubvDYFCBmgCQJpA5vqrr+KvUCsc
IGlUJSwVn/kEAHE5Dot46tg6qivZ04XFkDWBCIXLCP93viecDh1sNwWt1qBfy0gTcvCTOittFs5X
0v0t+Xy9KSBRBvcFgDM2vfVzsMgIuQEwMGKcqTnKXsBeo4dhnH1VwDfSnBhwvMdAJiYp1iQmrqij
Zb5yqv/+gPgFG3kGHJb/WG2vtyUsT0I2S+LtAjfzW6f74KYdIJr/9vf7e1tuq2wU243b/hevPbJ6
Ue3EKbA3FAJUXtN/hawobysmR++DFwxNuHt7xYsfEXkp5I83TMh5o6peRtgydZqiDTWRU7s2NbQg
ZFwxzDj++UrHw/2x1Pbwf5xss9BZkHii1SQ6vtPJoO/GGmVTSNP6/dtPdfFrpZCsx6YJkUecNRFg
MRDmLTO0Ui6H8XSg1LNPSf8/PBAmS1us35oi57wmI2MypAxSr6KZyIEl4w/aU7tvMhhCv/08l74S
GsgYs26571+gi6mO1ihyNQVfs6GnNKj998PY9KLwG7Rw/30tIP03Si5uTdxhrz9TkDet77Tn7WTq
mx0DqO6oFuWqFMi+fx6XQVllKzrxjSAHcC4HGffRyBZPs60V0h9XGtHjFEjYTSXuGmjm0o7AhQxQ
738NinMDGD+daSBMyCpQUnWllQs2NTu5//d3t8kbbH1+AKbPaagxHbK4biSr5qnLQPtPdZHC0+AU
SXot+l4IFRuMFC1m9Jg3pujrz2QdYTMm/E2FcT+903DV2UfenFWy7/kBqKT03duPduEFggiCThaG
gOBinAN1AUDvglQmDCCXeH6EjQ59gJdzdCUA/l3dbNwkWFqASrcBuc4ajbHnURlNpKlEUEelmSJb
pgANg3Dfeu/CljZVg/T5yu1y4VW+WvQsWtCul9SyrKnSSQiACwb7rnPddJv16/ySj05f4UNeeJXQ
VwbvAtcZxtHn3h1mDlUYUkT1XqmoxJckJ4g7XrM8utBh2VT3NusOqNJh25/tkFZsshPQ4K5Wf/Wq
muSqdNlUVwLRpExbLzzZYaAHDXboDT44XLPDbq7e3jUXAhfI36g9Muiubv6mr3cp+X/2eLSrlmRk
O74Ke8i1V2PiOJAv/74UqmvEYtzPgDOcfUWuMH4DP6Ctar+fTqPzmmINxrVUU55f2aU5fvVZOrJZ
dqHXCZYpJofbv//jJgOpL+wF4zDOsPlyg20yPcGIpDto3KaP0t9aD1bwBnleD/WEtx/zwmbF2gAH
4X8wPjr/qhDPzQKa9F3lUS+totWJArLyQRlJXOLhOF8TBb30Bf9cbzuxfzyrpHW/JDHWA2FYlXk7
izKn8XQbmohfKYwvHH50dzYYCqCNSOfC10vlc699HpG2Clfmf3c9hvwu5u2TbOJsKDg6gd9Q3fWH
t1/oxQdEgYixIILOXyRagzOftJDeqGQC7CT+HD8CMBLcEGnYlQe8tBTC56ZZhIkzyqjXD+irrRiR
BN9ubuZdTdvmU+gBzzBBfvnKUpfeJXIfsK7RHAdOa4tBf3w2MfV8Upg2VjB6GMCUlWJPfViisMXG
j+vciUMKssKVtOvS3vxz0e35/1g000nkwREE5yLzx5tU06AcGy5uhDHNTW71NRGc7e7BX3l+FDFl
BX19E/xEl/X1ksrOina1g5AxnAZsVCASBXB6GeEtUygW9JBuqf2alXXkFlWix0DkzlAp4p3n2nBH
4YzhikivLi1k68nnAN2JGoqOkRTFPM/xqQeWTpYDWCpjkQHX+3vyUrA+hyWmL0sGxHGZEUf6Qgki
YfxLoFhejHGmYUoGf6u5XJpFDhBwYQ3WaZibj4A2DiN2m46+Wd7J/uRsnc+7UJtIl2bEn8RCHRTn
WA/cUjFPY3f0k65XZT/S8EsDEc9ppzVbHsAwpe3BUON9S5aEHIeUdqoIXNPkB4qnrkLTAD+vhTNh
idyUqSommsELAv5bu9FrFagSagowQMQrPPlK0L4A7xkSSTMBg7pQ0BC5Vw2Lf7fQYJtK3ULIGVB8
O8rTAJtvVuTS89qCN/56axvmReDct61/8jBZw/THIv4Xi0Ahc6iXnD9bGkATqaE0O3SxhvuXykfy
Mw499QMj124rDTS/Ma3O4ttR5g0r5jC1c1nHnj11YySDh3xJ/bsu9efolrmVfkJsCJ/s2szfh77h
XyFgOX3HYG20hadyn6D3EnV3RKDDVdUqwQC3Trz0e5AhxJRTls9070+INirwl0egrKbxIJemefIV
+EhlV1t5jKFKAalK3aS8tKHt5c5K6FYWPgiSrFj7yfshvaE1sA0e6xAT/3k9yTHiU0FAdBxLDwoE
73SESeNxXWs+l5qbKKtclA3oB8BeC+LGsQMIQEFJIC/Aq9efAqbqh2DpdLObxlh/aZnnNiRMl9Ey
d5bfS0StX2FLwqVoRmAGjxZgjxffzKwrpXBRdB8a2sKIg3LIeCV5N5hd0Ij+M/y0alEuZLU3k6J6
3IGhKE42GtK48PwatJ1xNcNHbilkNpSsnS5rLfElKJfwLcEYJf6FPJdjgghm0VSkhrrPKXzZ65se
i/0AqjbqS6hFY+yIm7NOCszhlpcZYg+33SDTnxDbABCmI/U6Vn0PzaGqg4ZCV0WZEe8UibysUD6Z
/IKmmu0Vit6saOvE/A5RA/1kPplv5qTu+MH31vCDznoYMHhiSBXeSe2Xo4CxChxPYJiL10qbpcxG
TiiUcL1G7SmzbtrNfR80+8W3g4AAYdj1JQRPxPK0Nu2aVnymaQ/xD5HeTXw2eYGs1P9OZ39Atx1g
m9MchZ0owrHrflgJx65i6XsP9s2WvoD3vTwnOkSGFbduCUqOQv9OKQwESvB5mviHnzUke7d00AIa
UZHbXZxJDWJfPDpZrvUatQPsmcXI9ksLnUR8DVzA5UAtBmLGpHCOxNiMfI1HL4if6tBFEAVXGpiB
QmfzzE82DEao+XhKMl0Au5p87w1MHPZjlnLxGwNEAH0m0F79ahQheTRBa/yhjDmr4xI/ohY3FDKQ
XdFkms0PtAtWW2BGNt9lU+fFEFwUABzM3jS1XxIvxrjFBcMw4yh52Qks+8kWJvCVKjNe1+qDdXG0
HMRETVfM3pr8gvsXvYc+T8oiSD0GyzvaQSKhlLPyaJGPs6OyyHjffSeAmE8F1CVN+6ghi51PhZAZ
C953ORKDck3b5uNoAo8UWdzYDn4/gcUcBDoDUDcYvRlwCeW02DHKo6jIF7Y0BxJZ8zlJaJ0WWUfz
8OhWj4iik3PG9v3SuGC/ruDa7heo34Z3C1j9/S+7BrR+jiY2qPeiFvHzCrAaZJ5JrMVD0oZhc69z
KGf95F4dDLegOxL2kPmOh18gbxPm97kdu2CHfNt7P45s5AgINE4B81DQ2otSF0ZlvHRtc1B+2v0i
PDN3ydzN+igDhJt9NkJR7kgyIfuDbAyTEK6QYi2HtE3xERtPQec6nfUhYvXc7pNuBB+1rzPziwWN
H93Pad//drByXgG4TbVEUBtMeN/2K/84ek7XNykF82k3pk3+PjN+0FforPXTfomN+J2abEgxjmXL
R08by0tDZ6+5Y7px6Z7g90S71RC40cRLMNIbP61tXjguvebIvRjiuyYHfx8CDErdRnGT0O+LtqLd
TUOyrruY83EsfK268L2SzcDeYQPKrkx1xD1Z9j6220PW2RQStE0G4ClfeEgO6dilsminONJgMdEs
e48ph+fLMlWmr/dCN57bWejCQZJEddOi9hwPI+9HRYGP8RvT6b4Eq3WOimYy6S2KJ9sfiV0zsm/8
Hra43HMGOXUNv524yqls9M8mWulXHSWtKukg86wSJok+8syfp7uWhjlsMwnsHJ4B+Erb3RCnEI6H
qKGJgGbMQ2ZWB/EColZkJznDbXpvs7H3ADyEAyehkOZhjvwOIs78R84D334Oao+yquUrGFoOzcck
2qdDv+b7SaUz36Aq6VRBqA2UWaUhFJXt5z5Y5BefQu7LKxgGk93eU56FwMcQw3z2oNu2G4sY6Lv2
F1wNoISG+xk1roS9jjygNT3rD6nnT0upRskQFSEgFuzmbBDAzLG1w50XLYbgyAci2re5ySQG99M0
FgLT2bnI1mz0v5Emb0WxqVdE0Bp1I0HVANJZieg1zAXkGN1YOqgjoxyF+0RW+mGHCKB9OHTAn4zo
5Q6gWBD2F1uzR2PTfqmYqRd2H7pR3E4e5+2umSS/C0jn9cceSp9+GcycvtgW3xCiL3nHgbTDeLRs
Gxk2lebakAJwkGTZMdMTd6NjBLliDem8lo479WUBwfnRDgsBfmrKXF2aoTF+UQPVfHKUzjEk+RqN
4GZD/dlYRgzExVMaFa3Ty+NgdeIdwNwJabkgpH4i8wS3Bqjs80dooCLk9piWsl2AUNAViYnD5h20
aXwfcR+Wz0VHdUNgtR6YRCKG6TAupzhc+71Wvuh22puHcL/U3MAdGYoifBdFy/Ko3DBFZYDkuikE
S10M6VPNbYkKNA2xGVdLHyiAs+yn6lvteCls3QHBhhx9KBOeIyEOWihtFTgQebvnwiXLHawYVHxS
MYvCIx/gi35MVKDHA/Vqjd+OQVO/QEh76kn6QY5LKjukQEbVBJA1mdEibpOB3MtYcH0/tiw2+G0j
yC5FmK1LnBdLnHnyC9JVOX7O5Cjqx7onFDHQRx4/08JLOjPe2jlcUdiGTutjUKf9A8Ugh+4y2TF9
iutc0WmHf3gNfLNpn6AOHpTdWQhMDVXqwY+paNsc2RmCQx8XdArQTgdFWDXFQnro+jhrcnGM0LP1
dlDijeb3MFSMPwb429bDikkNLZwXTlPV4xyM+9Bf8u8iXce6gD+nyI5SUSgW68jBRDkidW1v55io
D9mKoqeKszkDpnag0EFuE6Wnx1Fzzy9cmv2H3dNQps8QIFjR8kQhEnnQ8Lx3SJ8hUISrxe6CqW5+
JC7LF5yXNvkWznUiyzkj9EkhJwl3mMnERy/1oU2ycII2HMobpqFBHtQhTE9idYf9V3uHqAWnpSBo
VzyqiAh3GBT+3ZCzuNt1QFD9hlI6HK1GdE7fN/Hsvuq5bx8kj1A0Nh2YdHfdyGPkH7KmSSHIbOSR
+YoCWirAUwlrVttdGnQRq6BREvOKjDb4mHQsmwodL5hvgzI2PEK4G6wSj8cTKQFnDN9JB7xjAdw1
0QeUYPLnuur+lpg8H4+u5/MXaAaR+3YhkNc3Fog2ZA8B/ovUkkUdmy7bqy7yHod4MAjBLMpPBu5k
Pzv4uw1P+WzCR2zMaELhQL1nTD8yhhSPdzcYgNQf497rVdGhmnhfdzX1d3EziQ94rJjdZmygWKbJ
/UfnLSQoBy/Q9yR1foiEV631bSpc/Fn5yGLxKPWij+2SiminogTUXVRv62foZ+PER8Qs8UFNMJc6
yVzyrHA9vs8uF/X02C5yyorOtBQcSmHxtn3cdbf+HPo/hph2uGehzvQCh47wpycoJKIWTdp7pyVu
ttxYvym4RfipcBTiLy1s04dKgioHT1ydJLxsUPEkxdK0QPzHuV6LgDbBKZ9CKspwzinkTyKuSuJ8
G5ZRrE1WdZEN7kSDPQoRzqTui1bxtS8nm9XDkcxxPIB5CB3NKglb7wb1hEf3qZjSH8x4mPqtduob
1NMr73DDjLhD1mgg6gGZGFyl6aCSYK9wA4Bxh5bEL70IB98hC1mEQ5d09YteTYtawbRRUgG9l6aF
CDG4jFDnUuB+WbiVU166PEcqD5Bvgnp7O4YKfzdm4D6HEuIwpGW3Lvywmnp2xdD0Ufve2MD/AYum
1JRUZt2w7xOH8z+hlG5xfiFrgnshDX50GeF0J5IASX5Xp0OAgj7BbEUMgrhSpzzkuxb+ml0RAEo/
F8wNNi65AOqoyJTtYEM8z4CreUMMUK5U6XfLzOQqXNtU4WLmMigC4sv4IODc3FWDk62tTJKBDd0I
TUpvsPWCDwz1lSNrU9EWwTSZvExjyqYHV/PxoYdahi7AnCf5fY1i92h5H33GiLY2hZiVUNBXJ9Fz
y4B1qhKvWXeMb3dDZEK4mvn+hLQ+bIFELp3JzPs0ViErTMri9maQaDcWoILFH+DRpJajGlvyGbSb
CB71NPjmKz7wu7WBFgnu1FWO5Tzw6Ckc4J76rh3S8Xsbe3zYr8hqf7kVl3HJ8RN/C8BrEUngRH8/
9+g/FcgSdXNcQmHwPiOvEQUgTqEGl1c0pFD5RlwMmxgZy7Cm38bBWXrD1QBTp3TOY1sCdZ+gdRYn
fQaVB6ewTWEBiissVZw8mGFeMrRz0G55hJhbZwoAD9VTSPt63c++E7/6zsHEOk8cQTbl6gQ9oSBm
L1tFgssNEXveo9y1P3ERBA3kj4YGgjPc4IWkuWv2iXTwF0U/YN31VHjkNtYsfAQUKngeRuKz0reL
OaG/yVA1ZVn7NMTJYosxhKhJkUJFMi7yhKuPQR03L2E0xb+00wSd6noUB6ehSFKiZEMpHqP6TXAE
ibzp8tWqQg859LUaMfIa8TxYfiH25wLWg2b+Fgnf43j3hqIFrLv8sd+UpjBYZf0PEc96PsCzRMkd
3in00VOahu/rVYQw03Zr1BeegArsIeLIBQq84+n76LeDKVqbGldgSCM+ZLnQdwngg6IYsBMeJ9Hy
zw2EWX41LKmPyGS9GXp1fYvcQ6Wnbl7ll9kCNlqMkqBJMESyrwsKXzT0cTPt9UgYu+BGN7xpDlEf
UvTWprXG7d8HDqIahCLMtfM0N6cUXqZjKdU2VRPaRyXg9yJ80H22QP6fGTvhwePgiJcxUIj5R/FY
4e+wz/C2SXDD9pHsdnSZBXY9YZNDGqDHFzRcMh+5CHXvWyTvA0wGoFVQtHPq/0zQ6KYFG1ueA7/M
1UsPfHhajNOEmtVNLn+YpklAWa5vg+fI84NvhLM5KJ2ewh+aE/HUYsOvZSJDewPn8jErPY0M5JQa
6BOiN5mIGzjWkLz0Wh3v2YK6FhZwfjYXXZC7tMrGevaQoM39guA0Nl/A5+efJQm6L6r10XpQ/kKT
va7H+UVZJt6TFmbQhSKpCnfJmKRfa+ZglizRbFrRZo78lybuorsZQ/G59JkH04w1s/RnPgvkgwa1
E+JAmPhf04iNaGlRS5E6zVLdpRBz8VCod+sdPBlXVlqyYkobEpF+CFQbn8LOdl+GBBIdFVNJ+gvp
1oLT6Mn0WcFlfNwxf+k+Y5TRvgQ8WQyw4cJ+D8B5CdFWWJEDpXCnZYBnGsx84WsqXpYAeK1Ca+I+
Ac7R6xJM7RS7FK4CYUVHESB7qnvUbqNy9tDXcNaDhk8SH2XWUL/gnVjQE8mNx3ZdPW0RG856j5IH
jqJXluQ/HJPqlwVOXBVDnkMFPtJTA5A8dAveg9KS8XJRUv7wFaJuhW2V/FoQlj8BNCY+NYkK0X1o
EmQQtScQQDmX41RmTefN1RoF8JIQWYtf3U3Kz9GEAGwU6kLEejtHUrldhfl4Gu2MUDCbqHkkHoWy
VZrpeddZ6EiVNm5wCc0oiH4FGkkUOB5DcupNDxdAlDnxJ91ijPeQdCgMS1zYOsPx0D30VDXjDlJu
0Ks6+U3jwndDnGEPrRb2UyWb5+RR6RXKFJFhTX6c0O1FdSfSmN1EaDLySrOW34yRs3bf+54mRdD7
iStNasegzKGS3VWji1NbhCrNvmMUM+GzLLUJ0bIZIIoToMV8IG0wRyWtVwdafce6Ww67FO8+alHl
72xEvLHIdYS+DaFJjNlHFwXIym0u0BNXrXyerd81OyNipwvdE8Me0bun33QI7U7gaTv9TvdJgMH6
OqSP/TByeuK45d8LwSywiwzJfwWimzCFAqZdgdvmkK4OgYinEmLCwUEr0/JKLrZ/nnSGUtW4DMl8
jaxjwtwuJfcCephQF9N6fgC8H30iAvbRWoQmxb2W8CSTSJ4j2Bz3apZjEaDb+BwOs8eORLXtV+RD
qAO9eswgL0rQlAHfo1cISBgKP9EhEl+bPK4/msXN6dZFhkysxlwiL+cWFU25KpXcZEM32rKn0iCn
hn6mKBwStP7g+iR3J4FO3Ve4JsRP1Mu6ppS47UkBFl/Cd/4cBAbukrW5p5HLoIWB5ktQgIGMDtuQ
J95Xh/Lika2J/iDt0r0T3YjkashF/gHHCh9pzOvuVsw1qnvgpfPwvU88rznBGS8CWkePw1ZXpBZ/
xrO3imLesgQcxE2lY9SEMYqI1iKLWxJUlbs6t5jfwzNwbEvC2+QQUxvC8mHoYoErMhVPiB7DOzFw
1+JWAJx6N9VJUEWJHCL0sWxwj/TN4igBXp3kd9OIHundhJoNCkEQ+Dgms7NPyRws38xgdHNDtEIY
pEaFR9WnLCvnTQi9FHWS//JkEjxShBoc4ZHqruKZIx9Buw/Qh22G7OtSS0AOZqJzbLDaZM+dmoYW
mtQp8PpDP41Z0RCw14u8GzN2aObQBHs/Rz8At5ukgF8MvK/Rz0toV0RTZtSWxuYHLtC+27lWBh9M
HPOPCTXxA8zpFvhsTD46v4K6Be7laAwWsFFoR2iDeQQ6G4SxL5M2tToCHUOhkU/4j6UBRLKQa4aC
CMhCv9/nU839Kh1I8jhog8PBXIshTkpjh8Ymck1/Z1M2PmUYi/2OQ2lb6BEiEUJkR5+1yGlvSMlX
mrzwWLcvsLWRFILFrTlSODp1d2IwqDRDXAEoXdLM3aD1Bt3NiWaqeRqiDe6eDJP4d8jJxjoHfyFD
MwpEkdezPR0GomcSplMg+gx3qB7FBxn1zRX0x8VJKVAYAGVmIIOco9pjBl+Qrma8gtrnfd/PAAYZ
dgCGKz3UEDouBcmvgZEuLQmMCzi5G+4EkNDXD2bDxU8lmZtqgWTR1vMi4U7qpN5BzBk5iwCO4dBM
+b8TNuH2GmBAg5cKitY5dABjS+phYIR+2KBMZSc4w3sk03faJD//faYOJZcYEJfN+DU7g/F4LUYL
be03FbS3k2MLN9yycZHBcMZTh/9hKQi4AAMFaOZfQi6hqVGhIj2sOO7wxwSTqVPiJ8txsdE1/vDf
uB2AUKFNA2DXJoSQnn02g+OJ+zNrK6haDO+gnyPuYo3h7tsP9PcQHW8tAjUAihzxRtp+vTkgUm9r
s6kwoju1g6K42ac5TicV/gsmk9GV1TY03+v5OVinsGMGjhGJCMyAX6+mgnUgzQg5p2xgmC+sPN9D
IeAxMahoM2bnoyKaY/an60MUu2sssL8PAg44mDywGtuUWs8pPczMvQkc5CW7GoNCTuxyA0N78RwT
dDrrVKI6E2R6evsF/w0ZgLFdCNw8RI5gn3POts27NouHnKgKOEpbdp1S6Nx2Hu578BH+eSkoygFJ
ifUgEnbu0uNqwqxHbF9BWdVYlKoUnsRUDRg6hWnWXpGl+huWRDYCkg+UOWZmAH2cfctttJ9OHUz6
6kjezNCu2KGmQsMnw8C1z4f3fR1FJ7DdrzzlpXVx8DZrcShpogB/ve4wQRAWJTevorbP7q3P28c5
XdMdJkXPrA/1YWjhdx0u2Mr//npzUBZDAqceMMLOFm78ad2ce3lFp2k+BbZbT2FmDFQtco7e+tuL
XXzKHOjsDE6ZwBRvJ+kPcAt6vTI1yvFK4Q4G5ckECp2f3t93ZnnECFF+GAgmtRhWXRPQuLBhQQzf
ANpA2eOiOvuusbMhODweku/EB6ist9FBIr0GAsPvr2yhi0tB3Q3qcohfOCJnD9kmiKKN2t5oHoFO
BwHKxJvoYyzH4coxvPQ+oVCAfhbudpCVzyOPbJEOeoJXXQ7BVWiRqsPoWQGJ4TD4ZKMxPCxhYnbQ
lbNX9uvfEZYgqdjIV1gc5+QMhlX7cpIQDsd+NTFaOoT5+9FXASwsWfKhpcp9fHvnXEBiYsEYNhH5
JuYJhbPXb1VxDWkDmH3ArnNYHqJaubJTKMmogndXHXQY06FZeeq5mnfMs2Rv+vaahPMFCT38CCAw
N1j8Ju92dnshidZQEWA9MOT1dLsi93w2RHc/m3XMdAX1dnSoGIUWd2FXhroWrDJJdwlk/m6g24LJ
79sv5cJOA38bSpQbhwS60ufvZIkVkBBrX/kUUnLAKc1I+dPklg4ru5Ii/H1v49IGyz/GvYq+1/n3
ZoBDSU7JUBFuSWHYON8C1+BfOToX7rKNlQp9AtyjsF7cdt0f8UH0eo1y1+OB1ISsv8/4L7HK6UNS
p2CirvC1mzzpnv/9LQLSkAQA+W5eBNtb/mNRTKBnpDx5X61MzqXIXXSMiaj3ionhCqLw4i7+LwIR
vEhsoLMH9GCItgJBP1Qxo59GAyhvZK0qgd0Z7mDEUR9DCCbuIXqpPolonUrOQ3FNUfTSp/zzN5xt
Yhp6NJo1wfM6iAehgcKHO+bx8N9j0+bFDrVmQAshonIWIfwMlsgLph8V1sIgQvntCybDMJ1dbfwC
+MX/sXdey5FjWZb9lbJ8Rza0GOsqs4FwReHUjOALjBJaXWh8/SxEZnUnGbRgZz/PU3dWkIQDfnHF
OXuvTQEgzYb4O8vhVwjlzyYnHvBK8CP4GRDt+28UU+TCTJGWQZnr/WliNWgo51igI4Tm10lIxn49
gj69HhgeE900eBV1nab/MoKSGm++lAsotHI+B/TmR8+QMnMzGMhv+hXL++vrfeJJ5TgHk2bNRrWY
FNev+C8XxKEZybORl0FY5HW8z2au5FWqEZ7Oo5mei0nrrtoWQU5Jtg25zSM6MS2TFtNV9cEOoqow
DkWfqfe//lyfjizoZmA9gZGbHzF4fWloSQhnMiBgOXuQeizlEqjnLzYRnz5tQrZRb7PmUYV/f/Nx
P3XUfFU2hAtV/8SRqmOmjGjRqOueCeoIX8yyn0xKJL0w0QJ5oiX8URQfm01jDBQBA0JRnb3a990G
IZNBn4ztmhx2xuViiWr4u3fJHhT7C0PYgKOsfkSVLk2m6NSpyqAt6/DVMtLsDlPUfF4r07KfdQy5
X9zmz3PTjyviqSYNiT39R9doXAADSOa4CiyjSwHxGvqNnjs0y+zF8hI03l6ZM7znuaNRp1iIJgsU
sL8eQT9taNbPADHV5ODLkeaj5LoTg56ms8TAli0TlNViHzJ9dboNdNjLPFI3tlzbXtrk/d9FynFl
HBo8cjgPfIAPowrhjNaFaQubnNTtXd81UYD0tHXreSQbatC/QoT/NIrX62HYIpaeeeqn/Qwr6BzN
S1GRfaOmj3Zs1rlvUTh9WuCtNp66iK9SNX4ax1xxtR6vESkouD9CFqbCQfZDgQYby0AenWW2xyFG
jpoQw3OCmNE6RzFpfTEl/LRFWS+KDN6Cy8QR+WMed9IPpQ0Mrgr62i5dx1nwRqJVYouff7VF+ez+
1uWbq6wKxZ+h65Kqo4sog8SS88Y1pKIpdmDDFNvVFrnbUirMHkoe7vbXY/bHi/Hu/M89ghSm+sWL
Cjbow9CpBqSjCIDrQMIydtVRuKYL5pAInqejBiQNXu0d3b00aOrIvqeUUKIvGcLoNEZ9jQgBKXcQ
cxq9jmMltN1cReL0v5hNsEqte0RKPD+Zfyn5aUNshlVg11W5k2ifBZQM6q3t0O2Jl3k4/vqZfDa6
6aBSJmM7ty7D7+foyGm6QqeuH9RjM3vGnMebSYr1E5h1Geyr9Ctf7I/B+/E7YDVcDW8y0OWPlL7a
LNA+FV0dhKNOo1kOlws2F9F0EhJgdbRmc+kCMcfa905SrfNULosLUx1E6BZi0S/rlnrV33/kkDaZ
vlmpKBl+XAyHrm6GtgzrgBTcInDaqt7RaYkDwFzKxkLf+MX8/cmbpoDfIKSCQCBcTR/2W/QntDKS
Rx55qiW7XnRPxmxGgQ0xZ/PrL/enZZ7tHL54DkCA3ajifbjSooexHqnoI1I2y61ryon2CinvK8Dh
z2vBOn6gcPGVrpWJD6ebaCS3heyvJsjKWt6g6QUurWnSwV5ykIsGiswmtLQ9J4av6FQ/n/PWCi/n
amYS7GFgP98PXxLQncoatSbQ0B5xsM1QYVpW7HfwrIag7nVz31VjH6gx+xy9c+pj3PTtN05IX4Xu
/vytEo6oUYtSDIU36SNjOxup3ssoMAEE2OFOmsbpzaHYfjF2RtN/MWI/vRb7So7XtPghPL6/a1RG
NqULrmU3cufmkwZ0V0kXd5rnLPj1EPrsUpgqHcLEFUxHH/lqZW/U1WIbTSDPre4zxPK9Gha3mdKk
X8zOPw/W9S3EeglLGGDlx5kIcYSGs8Xhq5yypXXpA2MCiduojr54ej9VgRkzMOUVHh9pYKwH758e
brFm1PuUJCkx37WdeSNRuPSXIW0DwyR/etFoOFmr2rCRmuyLV/Kz58ktUpRYGTwsuO8v3layNscL
dzlKubMRaDL2yI+TXSaW+otL/bzM/kgFJLmc95+9xIf7pGCo1OhhRWClRrfJa9m8mNk5BbIV1ihp
OSMZiGsc8UWL6dN30kIp8+/rfqjgqWYTyxkRq2jGmRPGZoj2RWErG7Ws201JGqUP6FDsi9RxWGE6
cb3own4syaz+amb/5GFz0KN2w56QYsjH4veiRwCHs1IQAdKbHh40+WAVWHMb4XzV5fpk9DJkGb5w
m02+2g8PuyAcIeZ8LoIZGZVPk687qWhoP/ztt3GlL6zGUS5E3eX96IFBqrA+NiIgs6vc1sMcByTX
qe5UKtMXq9TPGwPMxZxoOL3R/GGKfX+pCnJeZDcqb0mTi8DOyeiMWq18nXipXHuCkPPFa/npBYmA
lrkHGjQfqTGxPSkoQC2BrgSc44ib2s8z4wX9IH5DI8u/eDs+GxtMnlDFwMdgZPqwNpLGHJMBU7Uw
EiLNS0pDdsEayt7MQ/3ijfhsbBjEuNIkZHWAAfz+UWKQsqbcIS1D8LQvlZEEMN8xU/oxvx4dn12H
XTXnBqgtJiyx99chH66OsywCwdvZduCE3TnWz69y0z57bj9SMnmtLHqDHy7Sc6CVonAUwRg74GKR
B2wiq198o+Q9//X9fDKBEeW1ZlawteDGPkwkrWJ0g5hq0uB0bY39BbUXJi2q1iGZzmDPm16fDH8b
DcmwpyVAfXGtwFofk8uI2orrIR3bQCk4uTtiFDuMqRf13CpfLHifPEnmAdleo5TZP33EBSg0BMvR
KdvATon9GDMi7lJsw95oI7P59ZP8ZGTwGCEDWSubgF7g+5HRrpZv9k9tkBPmcoHuxHL1zhi+GOef
vMEsawobE/CdjvEx29MsgX5Ni844z7M5SOMq3pW1KshaQOhDKfl/sQ2il0s5GKosk+HH5rEatpqS
z30XVDGO756IWLcp2QamRTz9UXT4j+fp/0Sv1cUfB5T2X//Jfz9X9UzfJ+4+/Oe/zpJnUbXVW/ef
66/914+9/6V/HevX8roTr6/d2WP98Sff/SJ//8/r+4/d47v/CMou6ebL/lXMV68thccfF+GTrj/5
P/3Hf7z++Cs3c/36z9+eq77s1r9Gg6H87c9/2r/88zfOfn8ZS+vf//Mfzx8Lfu/6tXyNHvOffuP1
se3++ZukKL+D6QGjSiLkj3WWMTG+/vFP1u8wzagNcSTQMKwbTHtlJbr4n78p5u9rj4/hCIgeZ9Ra
h22r/sc/qb+ziWbbgQgGAAs8z9/+fe/vvqX//tb+UfbFRZWUXfvP397PIOxGf7AjLcxdyDLWs937
cV+FZTLNRXhpJpLyzRRafsu5e+w8ZQLt7OmdPT1VkxV+8WK/f9v+uCoZ5as6+0dY8vqp/lr0tSNg
h6VzOdDHxYxZJNfNHCVflME+vQhle+gCcGqYIN9fpFFDhHidfZlFuv4NqVJ7k0XNl5qF96/0H7ey
YnJ5LFxG/ije6e2wEb1uXxZ9nKsuriT9UreTIYicUd7JpfW39jd/Xo5zBkOGxK+faqkZakpr6a1L
hfPFiTxp19GoGKdkRXzFffrs6a0Hmj8v9BHGhHhM7eXRuhxzofgx0F5XFlL2xXr82ehbp1sHYRDC
p4/rvhm1QxHH5mWBUfeKHxrwWRGNdMiXWtrg9slzTyfP3f/L+/nnO/DXMf8BsP7nQwSFQXmBfS+A
5vcjI4drNse5fdkWGu5vXRD42XS67odgzjZL5WTXPbb4oLRy694gMWFjaEX0lEQmLAhMoJM7pXVx
YgnU+GOcw3rNy6L8arf36bOhCKKhhGFN+ih367F7NE5qXVZ90260LFt0jJO65RWynbzhKHcuapax
3a8fzSffOjtz5CkrLZBV6sOTmfs41uNRvZzSTjmoYkQyUobx338xV+EEnSR2YCSYfdi1CEkM8dzL
lw45kp4arnYN0dvBr+/EUN4XXdZvGakZl2DqXSVUH6e2mtocXtTkdFoGywiEYYzfnNSGPyJs7P1+
gnuncHMltXp/UPFvBUq5DJWrN5rS7xDgN28gfzAIL0U5jG5r6TU0hpKvZCuW1uKMJuLw1GwWGzh9
NUmphxrTvMrGOUcb6WjhxZKWnYQEGU8H5eKkvrXMor4VSAlHd5ga8RYPbdeT+WHLAzVeDVku+koA
AqpUa/cTirzSndQuvelqmS+/0JX9mtvUBUhWlcxD042ylcSJJWjRnSkcVfvpNJJG7bKebNATJXvP
R0NJk8nTLWzqXmWZytZuNO2W0mKJ+VJytCuhNdq0oTWjrTwDUVymEq/glkqVprrziM3BbUdjfDCV
Gnlq3pRIaYymLoTXtDUZkdWc8CNNF3avelwSw5ApnfQcYdZ8EymWALtEVe0bo0G0hi2k+JrnSO9p
KgtnryyFo3u8YtGJCcKi2IOK725kLVPTTVR24b7EBiF51DRLbA4G6s8gxJYcb8tKGSq2TW32Zkca
onYoBWoUJE23VKfqmGgtFiB00lhCjCjhXCakVzEhb/YFc8KOAJrUOoS9PtqbyTbUBzZmAFmwAi+V
rzeSZuIYiNG8GV3pXGuJ0VzAS2nOq4IreGlm5TclkRr09W3JvmVRibb8dRn+SW2O322JKHo0R7bm
N1omLvDrGCeN7ESPMSL5FC9qXCpbU0xYJditp5skMyixt/pEh9fGPRaoQJtzD0jnGG7JyMlqv7Cc
MSMzc6z9NJaJuK1Nggw3li0axaeHWj4mlNopJoK1kFxlGeunog0JhGxnozonQrsjXS6bpsLtnVgb
XRIjKN3PSxY9GwOEGFcvayKII3aHz/LY4I8uEGSslSb13qp7CBhLnCLJRjAbLmRuUFH0BVS28yrr
VfgjI7ZwXM1EyPh2Zo/XXZJ1p41WaW8yI3S+IGhlPFGjbDyvUpyWLsyBWfczDOxQsan3jC7Sv7wg
h8DJUIjlBmAZZwwVaZMaq4fQ0Udd9sZOCAQpBW5Bb+l6+apRipJXTBZj7ym4hGHfgt3v3Tma7IUE
m9h6G+1S7t1mQIwg4dMEMtOgm2JdSdYgHCqSIMK0fnoG96DfqlnePowATq4x7RaZN6TmbHqq1GuP
VP/zW3qnxmWmLcmTMxX24CfYfIVPiTWjy8ho3jvsrM+biVdvm5R6te+LSpo87rV+StSRL4hSYfEk
y2H0nU/Q3peD1ZmeWS7WYVALvEm2Ujk4iEgewgUhzNqrndXMocP1+x6W3QLFh2cbuV0E7dcHnSyf
5ZksHhLoCthTpyJ9nfkaUhf6xHCjqGn1bBKm/d2meYUxf1Sjh7pV9LsJZ1TiZk5aHlNwIrIrY5+n
2V9VGAhUnZXQa/nGL2zJUCVXKq3keyjFuO5xCZaehnkeasa4xOYmrBYx4mlsNByTJdELvhRZxi3i
5eFGJrhkcCe5v5vaVMIND8sFlzuwf+5gambZixZ9vFNIKrls5joH156ALwHV1mfJFiW0huZzHOIz
+Yc3kzAAPPtVO+j5yq2IbG9oIiXdZEaivI2iRy0dMy1PPu1OXB4sYAnid1J0L7o6yi/Hap6RHhuS
ckr50wCEM1DxwnapNjMGbyfCcogTAZvnOOSXGeMeeIVdI04QSLYu2hFAgwfJhhiNSCeTmFNwth8W
6j1nEzN5/VDQWsYVhZ8/lDYOXmFmIFJiYF56ZmWgVbeFiFqUC9ZSdm49GquPpLfEqF0bhbCFV8kt
Zjahd5goJC0ufGlAG3JA+x+3Z22ewZEuu5I316hVSAoW/3+IKkWIlQZk1wwIZ2nWxS4STJvqOPv2
SLJHMEiWeqJoifVGNczRA9wVGNu1sY48Hex46+ZI+lZrxJDvjGSQTyAYqZMra5H5XRj5fKrX2Bpc
eYHU5/W4PF+GTGrv8iF0jE07zbSkqlROHvqiyC7kMh9epdhQXtl/6xTdcU1GHhj6eNz3YRSnuMXb
fAqkxqZfBdUGcTPOUFm5s5NWvmnmJs19ygm4ORp7irpgMRJy0GqtymJXikl6w45XzLTSp9yINhZ5
Hy/GlCqzL1kim3YInA2YBFaaqd4yhvK00/I6kwKyL63zvJ0ia9fZeaoEJMhVA+du8CQBKAZ880Oh
N/cpwKkJAJdT3IeyPXfuYKV9dxICTecS9Fky7MXryNIhYDpeU9S4K3V4K6ZP5q/qaliPHycxZvT+
1dGqPT1r4Vw50Qj9QJhdmNNGbIphM+nFzBLftXhmNDOrpUAmfRFiAGwMhqK8UqDsOA+ftUmHtUME
DhSwUPDuKIKFaMPWIw+DGds9GlcHpxPwMY6BsIaMOHStAu6xayQjqDD4QmaBiaQaFDfhWNG5YxKN
MAQSRn2AD6RXfQ6oGZlbYJsaL5VilnnsvW1zJqvT2G1aZbSHbdhWrFQmsIh0l4SlKZ3KOX71w8RS
4ASVkaXTvmgr7X4F3u/NuIVeQCSL+IbUASJIh1Mx9IzMsmN/QFga4qfHk3dTAAEs6+MC7TVxoQah
QykU60FtRtrHodPM7E+WTvJsJQszFiGtyNkxjdDS3AZzdYG5nCOD2yqzdFRN8hA8u9XShi/FZOOg
jUPB4wyBRm+ivlMKj9UIv34D1KNxBfLvxW21ET+glUbK6AstVN6mXuv7HRWUnDMJvOutOgMev0hm
LZ02HNnjBaPsVEs74O7FtSlpPRa6ebQkr0lsi19qnQrDJyFNcnwbziRjIaFcnGIrKBsvXs8iUm7y
TqBsJ3QPoEgtA2YDT5nYyTMcyapK/HgM1ToYFaeVtzQJoGi4TkMrylWXrp6yDWglKzvOKY6cKSsP
AxbkYU99SfSe4xRF5I2QNKA5pVH92vKgseIbsQDcgLyp8qDi4FRUdfIjsADOymlfmym2ZHYqPcbq
HuJNhy++cBep4SDW4RU8pgrrq4t9Or/NFieFpwYzCeEzEvR4O0nssyEsSzcTpS9xUpjD0O1xjmc0
j/Ik/UYx0vqTEvn/606/rYXV//h3aeenspNH7Uo85v/4v28ieX4s/3H1WvdPefL81zrU+hf+KEOp
1u9UvdW1wrP2Dvi//65CKfrvVN0hw4K/B+TLS/7fRSjldwobODKQPlDJJjPyv4pQ6u94GNYaFFMp
qmkZ9ee/P+n/oAilctbnyP0X0QO+J+LxEFhy5qTfgGjq/ZG8b1OLaKZ8C5MOaDZzndFq0g5zYRtI
EnATXcgPZqvVW7l2+gd9kVu/Gc3uyFmiulesYTqKqE5B50hWuYlCxbnLsNQzvwsSb+qh9c0hMbdr
DxcTIbo+LxGy8Wpp6XwwCsVkf8VfnJpk8iWSKOdMVfyZ5rRgerCr+5jktwSpWlnv5b6e7rBWsrs1
tOxKH4VxaoLmYwauaI1KKQdBdL7psaoX8zaM4/luGlLL6/r2BSgWf7E11HjfGqm1q7thBXLFdFcU
fleeJ0TJYV6e5WXrt2HeHYk6yo6J0b+sa9I5JLTJN3NN3ae1LLOqtS9FFEr3SVl0xwoPvEffsLoH
VmWdc+4ptz3y8T0kM+u87+r2LZGSp6GQ4v36m9LIX0QOYNxI/fjSiHA+GWonP41sPjLouO44TZLx
xtpo7RIQKzt7SZ+siAe4ohSOwl4WtojrbcSQ73d1zHP68SntecyOstpY5+Ncv4wJv0W7GhaIpvhJ
27cskoa5K2mf+ZHUGW860t17p9fF4qHh6mDQFfKOZmF2NJww3oOVnPyObD/4ucYb3+rUsPxxE7Ik
tZ3bNoqyheeV3Woyj5nKtrwxu2HcJAW3Ha0fnPYSs2QI67hv5uw46iYbqIoRd76YKnci8fENUFUn
fd/KmUcaKmgrEefybsBBHUCEMEtcvUB8tDBWX1CbWrsxw8bsmoYEpeTHl9fMnewKwgEhJ7QvaWyb
u2Viv4jqLjTeUit/wgvKFbXxpRDpk2gl1VMbo9qvj7XUOphuOrdczjxg8AhPSwSHj23b6Ft1ZL7Z
9izeDACGe63iC+HIZO1SrX0BA2+e60Y2n8+S0B/USuUp2sN51hnjRTnLoze0Y+7yo3dyKF8oeciO
Z2gqdW/Z7Mrcfmzya9F0Ft2I0TpKSZOdKF2YbK1hdDjPIjm7kzNFrN55+Wh0sx3UrWafFpRDgwgI
/OA62lgRMmISzsNre94Uch/I9QQax4A3l2GD8S21F9+TbBo9U5+SvaPhAAQ5P1BY7BDVSq0VvUDO
NHalVU4kOqlVuLN6W3vR5EqHBkBMk+qyVCIxDIXha9XSnnWQTzxcyt1rOoK4sQYHhEs0OaAWgYK5
hBe2R9h0Tzb+ezBPk1K7xaIZWwt6w2UDMPSe7f14RUkNKlGkxpxDER48RnBXTpaF5cvODWWHOHm8
IiYvJSZP6+8FtARgLXqDU6xvBkL85Oi8pTRysJZR3pBGNLpmW8HgixSzCSp1VM+luQmvEOGA4oTa
c9HLSeY3aWZ4ptyoZxnszfOonoTLYq/5ejZ0nkhk2qxMG7EnxFBx5HAGOEucy9310LOFPZcG1pia
553Za0cZsOy1XIXxprF72eM8AiSlLvLUleBHnI3sNZ4KLruZ2S+vJ9Lnnk7XlcJUOXLInIxDXhjG
6isHIatxwogAZypNe6OUfLcB+1jAcnKoBVpYN3zCUmy0gVdCkx0DOouq70nDWBFpxXgYJP2uapzq
Iu4V5RxwTXKbyaE4qKWkP7VtrUdupiLJAVYVK27RdNmhaFWzDhxIcHulVm7BHib3SKSMe/YjBw3m
g7t0Y3xjJWUFzKuDwqFJjU/KyLxLlpGa1FjG3UEv2/COoyrnu6ybd2FXdRfAbPqdKGyN+K3CABql
Ebc6pnV20impdGYKK7yS2cd4gE7ZoAsZvq5hjgqk01RaNnW/JIlXg/J7qREui66qSBXkNBErlo8M
L7nu28TZ9VLNOdbm3QfHJqXhhrwEznixMO/btFT3SlcW3ki1Zyem2AraXhbnPP/e7XUgNV5epEdo
lOXGBgt1y6Z8cc1JMQ5xJUcXUTRJXhx2ti8MnPRAYpOTeAkN3ureCdoMyaOBnRsagJoHMftltxfQ
L+VKhScVWdEjFg3uScSFm6hN54N+/wYoYlnJJZXEqzJV2WGxl+JsMQAeqUJV9305mb5IIFcIQvZA
T7DnI0dgcgKjj3eRXvN6h93wPOj9mSBhyK067pc6wUk+TbrvtPmwl83Z2dVhDi7WBpx0kheFFoh+
FmdZU/F1wOCYZLcG5QW21xEnsxpDR1OEyoBSjOYqluuYc5w1Uu6eZvi04bgX8mDei0Eu4GXb47M0
E2LdjPVNO5TJXlR1cdvWznJHp8Y+madIXl8J7ZzMK4gbtT6rh04pG2Pl3VBgMEfJuKSAOu+MRTL2
Ezjz03Culh2y3CFQ1TD3IRaW/gqzAkCu5OdhWYAkjdtmW/BBAs6BzK1yxQthsyCLwTq0S6MdTI7E
RyIxu2BqItjP60rFepfuVcBKl1IUXZF1PJ9HxuicJN2SvfQjmcfgCGY3r0qQCxD7BkUdOe6qxStI
1PLMpC5JHa9mFKd6tRH9Ul1gDrsu6KIRfWuG1qYAlveqiYhzjj3NMCmZ8NudExbqCVxC6VIuUFO4
jFTrYHJBCqJDc3TqTH5JiXI4aXU7vlPN6bs0t/qJjAcjc0O9L6FRJsVl3prV6Yy2xTWrpnExG3JG
MpLqag29iDyhGCDF6yQ8dlVzOXGO36o1FRtTby4Tqyr5BYnRLjp1Z/D3N6iZL3ppKv1kgMtTjgTT
UdcYt2FcHOvYuMtma7qAPTyQ0DUA4iCNwaNwCrJCc3UARWe8qzP4LgZxa+uHkc4eKOy6OFqiuQBr
B/KxUG9iwLlmsTyxg539EJrepnKMBydUGKadrQW1kDlPisRw6ZA7Xm3l1HktZSMEB+LKmORDgVDJ
ZX8jUSHo2rtwjK0TZpoyUEZN2VSYBd2yzoanZZiqhwxAcAKrMRHHxVCmvVSE+rEtVwI2MXlXSU0c
UovOkkZAvLwJRxzEKA/XitGGR5iU0rlR2kOgN2q0GSJt9ouGdc4cbW2bNnYVGEkjdmpFePQg5UTu
jhpN/NnUNvXY688a3PEgj625oaQx4Zzu2luTxe2sSCeKfuGsSHtd7efaLSuJfO9mVA36CWbjz3Mp
32JTM59nZco3JRtfz7DaOIAeVPuwXNptj0liw5F22mjV1G3swYbR2VeFP2TTIXYM/OA9r/RBM7oz
6rjUUPrcDFokd4c0LYstZf0zsMeZ21D62DoIic8liXmCWo95q3XFfSpUUDmK2gRwvqW9ifR5axgA
gZJ4xhmTE1qV5sD7isGAYSGNl1NTpRvNoWjN4jB5SmRlvgSY0Y2g2u6qUpo3i14o3jB3tE1KwYsW
D8nJ0EBgbfSxh0zT2Vu6GclW0hv5ZcYnvYWtNbtyq0EXdUAvREm/nBhqvlxAUnxEuts8g4EuaLqI
B6jU1Mv1Ob1c2K9sNWfST6tZZzc82Oe1ER+lhb2bAqQVYlcpX8+ycuzMOHZLldJK1QMAYWHohDtb
6hAMDrhzGg/695zV7ZnoRmdf1lB/3EpelD00ZZSBMslMzONgZs66LCTLgpxvW/UBGI8nACnEHtii
dsEbW9NT0Y0zuxYU+RulS77JVpudGnJcnYdD2IXePBvTzdBJzSNVWMmvCejcOQtTSt8qiqdUQ3oG
cXE5se1iCV0aaKYPQnjFbw5Kc2XoorzEfiF9V7RYyB4yq3A7ai1OXVYVOgi6Ws4X1CqkK7j6S+HG
lRY+GVUW7tgTtndGKFO8Nttl3tOp0G/RYhjHxDG7TZgazdbABg9IM827yU1r274YnVreUeVGJy3K
rrkErQIAXDNDehFtOfT7pbDqJ80srBcWimVP8XJQ/Y6m8YU5qMu2o5sLKsbut3kzWnfjlI6BQb2F
rKShUs4iJy/2ZeikF4lWQnFWB6puXmJr6VmcGWeKJGLftNrlEEP+jDnuWBpFIjX24djmV7AgfaVj
Y2WiAFhrko9ZWkOMbdvhxKbqGVhxJ0jhduDcDgBYwHR9m1oY5NArbws6015pwZbjfwpAzbFnrGYm
adbp0z7M9ADkaHYsFuRdjWU/dnW6BI0YgLCIeDjVIzk/HaLuMesLhW+6lzbTwG6cRphgvpvjl6HT
aegUw5W14I7IYE3xWe9mlBAwH7ND1JtjMIC/JZq5oVpdAPifBuNsStvkDNrs+LTSA87zeNbfFKdW
LscoSk4dFdVhT66Ri4U1ChBWFzu2P5dWOT/MSioINRiis4n31V/SfgRpEpoHSzEimIKdBFVSV/2k
b06nogUfzKHUF5FeYfWOl/Na9NlutgblDig/1E2sDhQiy9I11O4UB+YLcyd42TK2ofzqm4qkskB2
ik0uOXehKG5g+V3DuwSTS18QLuF8U1alLwPecung3k6FZXttkurf6zFeEJ+m1oUGIPRWmprQVS3t
bumH72GxlBe9ASF0BgjhqbwKZ3Wdspr3L+DCqiArlKepqHJ36p3B79GNoYyAJwkpNd+kOF1vZakq
TlPubV+x3900S3pNiWFvxVDP9WzMvlELo7M0LUcqCJo/JeJpTuSnct1LJZJ2I8im2DghSFZ2toe0
yIixNjAhknrkdYpxDQ7ubSoZg0t1rOTpezVWA/TC8aIwqsUtrXY+DUNTOpidHW4WkxBTTalhP8Tc
fhnObq9I9zTLmGCk5RSifepCbbOYbhpYJiBGgXPVQ9AsekWsLrtJ+JHGQcpsChZ6TZpUlJ6zLVXc
VNZLmplTGMhg3YIacPh+UfPEi7v+VDOG6nmqrBmAZk9/OzUUSJgscj4kt+mGFpF9YsNreEDc2PqD
bUTBkEeHhmozP6E9Q0GqDyPMPUB0G7r2Z5lRGEenKYdtyl6Ytlj/NndWvx+p4rudhBidRpS6CSnT
89WUJ/RnH+hBXS90U1zUNGdJ4hBKMbyNRv9MX2NTNtkBUeXgKuwpks5w4BqFJ0nFukkl5zx2wi3+
JV/S0pO0mZjZZNzcU2tXG5Rpd2UunUhOetsm9Xim17N0VYep7SkqkPQs3fRCfTGkZQ+oGO6cwkmu
M7Lzvq+x9PeUXec2HoJOUe6ptoJOdEKvU5vdUBondcYyB+IlorncHvIQcFmOUCEZJfN6YJHMGBAu
W8vvmT3VLkA7fRtN4zfyCPxCwiBGy/I8MkdYUCnQKamvtqFuHSsJhrFqo3SBytH7eZcXvq2OWNHt
pONIv7wxwClpp3PNGiBvw2K6qyOjuERY2G8lpzwg6agpAOS3shJtixwPWJHoPsv2HWi407rPp4Mq
96/U50qX5/E9L3U60XGr3ahSeF9o0nJZp/L3qhVMV2P7TZGay4oeUaEXwAydJyIh3lLdPh1AeUZa
z2nceYtyKLU1+241V1U3Krrcm/T4aum7x5ge9AlCBUZbrQHFydt91NFoqCWpc7EMZscODQp7RTk8
JXcpBVyhWX4exRkbzTb3s9xUXdJ2nB0rXk3uSTFviT3w0eO4ctMPXg7Ce6iLw9RqW1Hph6JcO3eS
uWui5aVcJtB6XQ43uFlO0rD5zsO87sp4VxXVOUDlKYjzYUMoEstqvycsxfSK/8femSy3jW3p+lUq
ao4M7I1+WARIkJSozmo9QVhpG33f4+nrg0/eeyzKZYVrXDlxRMoW+r3X+tffRAqIAHbd+wx5/i4r
SvMa21w3o0/DalJ8gmfOZKcedrijFZtFVasdLqhuaFV3KbV5iIE6mCdtU2bddFngl05OjI55aGI8
eukqGJjj3u2YzXGK4sd1IKLMUctgPfxiJrjg4YJB1Tf6gE3BAwaDkKsMYxeMMt8MeHbuqeNvlUU5
8T34/JY7c0muZQwre1mMKz1IDh1DLcLtsydcMe6Gio0yKC8YcCiuU2PlmCwPzHWxoI5ixQtT0Aws
lG9z9i3Mo+dHOUVH5sHXek/+TqipfpZGg+ukziHC69u1435vmlV4j09w5+LQ+2IG7QX9MLZzBYHv
ZimifcVS5k8YgOH2aPH2RhGQcFmpwWZZMutL0zDZStPEcTtGxa2rpLK6a6vhAZBQ+G2miCMBEKrb
YQDmp0VbZ2hkk3b16cUjvI9KAAzGtjQ/NrMNCBEWDX+3nHC9w1K6VLvdEPcWgEONLS0oMhk+QEPb
VRV7NNPO+ZbJwT4ElkERELXTa8fsd9ORzHiEJzCcqFSLr3OqZ0+LEzYH3JbiY2eBDIMRTGa2aaa8
+GQxJ/07aHPxAsSmY7reyxtyotqHpk1wYW3w8ocTpNKWk9WQWel8RBjvESXw45TKRyoTy7VK2h9R
0+61FKreXHbfFrKMLvhsjd1gMSNkEjfvAttkwk+mw7pOtHetEq2gUWfSykWiQaC8DFuUKMt1itf5
aZa6vpWZE93AJl72eiWc55RRJRb7Jk4aQ1Q/WnhX37dkoX0J57T2J4xid1HGroRNgzxC01Buh1jh
7COlj31YV5g9alXSvqxkKs/sJhsSksTIth1ktnN02jC1x7A2a6zhkm4dwKFtKjrK+qXAVhm+zdBD
H4Pm6xmxEeDtXTkYZOKSYOVTvW+NOtsNkWXs6yTXb+15+TaHSXBa3WUPCTwCyAs5lYYa0vCKUI0P
RTx2R3aU9qLI7NovrV6mmNFqkGOTcTjRdBRbzJ6JY9GBCEZFApNoYXoXOfP8KSrL8GBZdfYVZb11
Fxnts2YY5BZbvXKCqKJ5RUwZH1AYH6tC3jJfxYi8n3E6FUgs6hpEo+GEvgSxPX+qjBYnmg4XXqCu
yaeM6V/w5BuxHLexYJd5s9drxvx9Z1O4WqK9aEIle2AgSj8sWLEr4kgvozJTLxkny8vWVHQPfzbt
GKbzIXFIJCh7o4WgVfWHtGlsF7845TpSk89wIqlWzfjTotG2QPO/7vAwv6xUzGs7u7iP9U7eDU4i
wZqLErfYDqvPTUbDsIMl23mMvcONoSfFIcudmNjmJb1szDJlmeuyvZXDWSKmXOSbPCqGA7+2/HtJ
h/4iKMuZjqFXtn24PljMFptj2PQDcxXuA2/mlrQWcRpbkvygBH0Kc+hwfaLW7OYTQV1zbhwKOFZe
jAnuFkOdjHivJtw4mIQj8u8LD/uk8BgnmfgyCXrETjYJslZWFdmZ1WmaOCpN5egKGylzwc3YkY/S
+bEjm6MN8ccNJ8O4zubhvq/m+Q7PcBz6QhUTzrkYqJbLZM26ue1mw94Zc5O65Icsx7olewaaUL5N
4pEutJxXwfKq2QBtc6soj9wlieI73tzuK6pazLdNPBdhNjCvUiLLi2WD1DbrPwV9NXzqSlLVllXL
idVw8QSLp9+a5mSRlcXTALIuPXRCldfgZIrJqqx9sBbGJqZiXDFjH9wmIHJaSRXzFExGsON8TmVL
nsOUmtopKbT8UtrIQZsx2nU4NEDbGGq/Ui0AFHqu3ICRVTE3PPL9yptBjP31kBaWKysMFSIG8/tO
RNkOW8uX3qxadyTS4zLAkx2v/j7143l6HRoVg8MZqxGQySW86JRJveowif4aJq2ewAJYxHEexsKP
dLU5lmpTnxhFJTsK1B0Y13YYYEBIvRfU28XiyawQnsg7e0cSorEtxqp0zSBQ/QkU4gLQUt2KCH+n
xEi/DdgrXXRJNB1WgxPolIl4VafChjejTV4UtjrRcKJxGxN8tlIje2cv9XQcqoIsmnGxvY61YTcR
3IYhc826HvX2CQzGehg0PTuFQUXuV9S2W2K/iIcBa2+gNkEUaeCgj0m3dTDuJ7Gn5gtM7OY4z8Qc
8vn02SExMqIOu8yvM3U8DfxtV1MzZZtA4Nm3qWrcY9Bkk+mQEWxjGpdRrlPaL0a/uGFK+MYQ4rxK
QgZfuqW0XOSAe7jTTKrL/mTeolE2m01G8g0VdDfHnwYIbz4eKiNG3E7sR2Yu8I0vsfeyUp1JFFYi
DwLe5LVonWWvLE73twrT6ao2lvGb0jPJFMoAI2HKGIoFTAxPc7XUPsZotGFgKjdLDDMaz0sF5Dfm
GxCFdjDLRXvG9Bl4tc3yR9sgbkcz9OzRpPPxMngvHqfp3MwxU65JG7Ij9Efmjs4wPAy4sccxcbN5
Sy0Drm+Oj9WgTFcVaV2uurRfHbL1mOLyS8gXUDzZW9ikleagPy984jfqbAUsd6J51rPYudGwjJBu
oBp9gINzAq111lL1qYY6wTzYHF7ycYYoUxGgYLgQRiEyqUkJBaPn3MLI/j5RFIG3xpy5jbeq14qq
OxKlOj0mTdd6CQXh5ylKlKdq6Lp9ASXq2Jv28KISE3grOuxQNqGum1daZX/H2RkzWYVZ/At60PZk
OcQzWpVQjyLt4bFWDTcTRQXrmwXMAcVIOzVhVz4NKneP4dx3p2Hi28xzQLvJgFOfuANhFy2MwBSm
Oss4ia86CjlGM1PCUhcmr7XtjLe1VoyHYp6BvxQdtomcmShraosMT3Vu0mYMDiGpYlSTcLW/r9qg
xMvnwfTqyaG8ItAn22SFUhDqurrl8+pIm6m7YfVZ4FaCxrqZ+R+IB7lFUzQnnpq3/Gu4h3tCXOqb
CJnl9eDowUFY4Kk9a/JBUxv9uZYNVndFyp1FdzzR+nC9zsCcexF981yQ6RHjTLSeW5m12GrbExPi
EUD4tMicNnk2cLfZDE32OnTkoTITCja6RZ5RlQ1fjZKXxcmJM6AJLqsDY/bqWI6K6iZ6H+7Ji9Gu
WVSdG2yJdbC0IB9cid/762xUWvcVYmxdKbccpruQGBdPbkje0KPQePtKhtb9RtMWq/PXu1JwrTdB
y9rlVTk/jwe89LddNi838JCZyWmv9ZJCECih5hPUkaqt4Y4i1vdgfdoG53qEuctkiy2aRV51LXuV
KqSOBZbxNH4NgHZdp8iKGSzHEcULY/bGuIvVKpxOTVbAQ4sD/fucD9iHMq2O6kssrdfg0SzioIGA
633lTFXyDW5iPu1Itqqy68xoFG+0S0tcJHO86NuFTjK6k5klr6tAJX0Dz2GBQoQid8DghwQbdpMl
o19mXdAXEtT66XF1ng8+NWMy9J5ih3dJjJyRfbPGwN/LEXpzU+fmqxSiYiLLF4TEoidH96pPopUP
37YwyEj2I7B01LLHha6H3bRdlCdM40fribTCJN+l8BJGal2sqLNSUm3MMPN4EZ3OTNiuEud5NFLZ
nBjTPPSSnywjrtxfchw4lyt9EIbtT6XdH20SONjfukAVj/FUKsKd00KtDxLm1uyNGG27Bo/lYSlZ
djeiXww8+vvkWTVa48sAp3RNOVG0fR6HZBUsRlrrGxmERL7EQxmBQ9SE0oQhxuuGJQJGsCEL6d7i
jboIoel4pD0yi7Ntxp7eiulhGNHt21q5wE+HKM5MXZpd1NMXMYJM1owgyMZzlts3gNusEcZMDEYf
jR3zZuoMm5Sbasqexhb/Kl8fUxUiINTeZIsrRZz1PtBHwUC07OpLWSP8BrU2szp200m2DZM7oWfk
vid4zdqwFiDH5hHS5qboh1PEaXTUv3oRXIKV2J1rRKb5DRZpC3w/ljRyGdhv6KqWk71mRkF2UCll
/TUyMGS9JjcxLFxTRtV3YwnFtVKrOrxFDnbnzCY9smYtC5OwIqnvVAol9YL8hjm9YHpawTsmnfK6
0skv2/YjtqrHgrOm3SJ80iX5isI1CfCkwQAvutUHaXmRzuu+0UoL3nAeagrenZKFWd20jaO6g0Vc
2YGAr2w85LWTY0xfpEvP76oUx9m1E6OO71PpJG4BLRtnqTH2+P5c4p5ghQYiP2jL3O0cRTWvQURa
Xym74pKU+WS3ihBcwAF/iarunipZ46Z1yTfak6LdTG3Qbx1r3lLamRhzZNkjNdppATdotBTYODbn
gy4IqlTQULslHFwI+FNBmMi8ShvmZxI7bEIQ5lurHFQ3zoDQKUE6F9r638wjKX/L7qlmJ77UGYhH
c6TvElP53JeLwWxd3HYAGF9hTzOmYunsHD33xUhWz5zQmYBeX0yAIN6ALPuyMrVPRLzlbqzbBz1E
ZZIadEhGUYBLlHKTWjO6BVCPqPSmEiE8pbEXIZqYgdIw9ydUpSU8NK13S9U7L7NVVC7xdo676HTX
PD/tfjHYZHPTvl9CvYarAqJO5BHIKMsY86mtNQ0dNpGF/YSHCsb8taAjTCZVuEkfchKz3LZNOi+8
qKyIRQwKBCu7uIrjJn6qGIEAJ1VtdlnVRX1vDEZ+IlPogVSPeGfN1aMDQjsGLrkyigVzl/u7qZLZ
yK/swLKzCDzSJKOwDsQaySOrTdo6obukpbHVSzHdABoMx6VkFEn5E/tdZ2DhEEwbQ2QXVj/eGnnu
VYlxoy+Y6CTZAQJ/ua31RHdbVbkBHGvcsaS+gAV7GwRQ6u0US/eN000wNnuSZ7PGuSsyprmtPe46
bYk2DEwvkXPFrhKJ614Fz0X5Xe1SfQndYiHXhcCS1yVprR2GIcUndY0nqqpJumMwS59xn+qCBF/0
k5rizQuJDg3zsubTUDqSbGYyIFioyGmBVKJTIskzDJOb2gHyjJqOaOEquc0z8yKsReSGcj6EItsq
oIOHMk6edD33UFSQEkIBUu2CKsuO6LBA+ERfPjIrHb/IuAREIw4HhDJ+UtDoXxRa+hlJZ3Q3ZfJl
KgvChltD2TpjydhsVFvkM+FWc4ZdVS/yMNsGfoAlu5Ma3DVinLZqnY77Vh8WHw+h/ptjBV9FGoFI
Ffns1TmDwUyrHlMGyIexNewrWImAcEuUXSIAUNaBY+VpLVkSCuIoFLzSkwYTRrLYl6+sTPHqCwis
VpfiMjcadUfePNIip92EdWxuzWh6JlHrsZ8iTMGVDKSDpEs9ew5adDiIt1go9fHBMEQNWA5ZGNsq
BcK3ZV/rMQPnTp+/4CCRXpLDSwOQ6N80SSwOa1dxbYuFwbUdlbs1h4YUY4glwzQJlCXJFytXk3Uc
y8xLkoWlGbDXsawZXVxgPzE2IpW0oaiYJhuQMek8a15OkSzsQzVbD4puTWz40Ajh4DCKUDX7pUyl
5esaU4wZ2VQcKy55Z5+ToY2wpFdoH76nhbxsCudvu4eqYsoFLjWrNGkuRXOf9AyVhIj3jlC2ogmR
oHeg3spxzs0bUmOWi1ba2WEuNXk1R8FtLofXJPlUmsl1qlAc1Y7uAbNdqGpypWvd4M2JckM8kLLP
uxkCjZa/WsQfzlV4atsyeK6G8okwz+0cI4ioR8bttWp5bRMEfw9Jv4uHbL5vDMk8cr5rbBtYy7aO
ommuIvIFt0VPGCsuSDTCHiE039UuQVRnAdvoGLEQ4diT86Ds8IU8kjdB4k+hOT4OgFToZnmdTEay
g50yH8k9KYEzw2CLrcDzpFfPSSM6N9ZSWPww/PONqk+XU6Nyjrj7miMsmdZardY6aZwMmpK8n0aI
7PG1aWQPdmgfokQnfqrKDwuAFG3IQK81vDoJUTkojmDeK8mVkZFgI63moeyiY9ekXpBWXzSKv7SG
ot21xd+tIfwB83Z82qaBeU9BmEon3Uwmj6FV+1pYwSLsbh21vGhFcW3F435VN4KW7LW4u0rKyrxo
1RaVABQTKp+BFOlEZGQbxkc9h6iH/McdIMt6VgOEUZTlQ2STRFvowW1DftG2nJXd0urHrk+/JYO8
Ssv6ghZHbFK7SMjEJUtGJV+C1FPwfxtH1zKZXsWUUjUAZ6PTKo3PqNhUsMYoJs1PQitB0ukmCXlO
dS6RamWj3DWYSwHnWeOd04faYRgF2DiqxBVdzyENDRYONLXUL82+E1etzr5FnAx+fqER9OPsis4w
otgbm7nLdxYc0oWBTk0I8IXM+dCcSIcLo87oaOy4OIgouG4g2VyPWUrHA0HESTmxbGSuVbHFLINx
lxnpI/ZgpRvB1d3bdCAkw7GV086ZrJ76Ul82te5CqVq1HTJTXEH4jmsVARhq1B+YXw7XeqMRTkQr
fdP32UZri5HJXlq5Vm/Ul0RW25dZgkd+lI63sR74C6Nweom08dS0130gHPvYk53mj+100WnNVSyM
R7a2C7UwSAdrqJXiTNUhsQpzn5YdL8Go57edNmo39ZAbLrcfCWcakG8rtnUf72lOGE2CDKVB5Ud1
Q+hX9Qo4zawB/bCrlrarL7bixUZz6KzxUukaUKDwpC7agWT3R3Yi+GqTp+XlQ5WNMHz7EdSmpM7e
zEFgf9Xt2kBvZHay30KVMb6NuhafEqdILplOOqeQcegximst2QzUhF4wGPpXU6OOi+v8e+qsQe2o
fD3U2VTuVmvfCqpjd5zxz4GX63hsOvbVyMjsEknwP+7E/ydN+E9MEP5nZcJ/Za9fivjLz0IE/v4/
OgQkBXAkhIopnUa+yqoD+JcbhnD+kvhPYTa/ygpwbUCh8I8Zhi7/MlcbDFVKnDQcbbW1/scMQ3P+
MnX9h0kmcm9h86M/0CHwe96IEDCkxmRFB+bGrdZE4fBWhFD3Na0Z9aEbJNFwmxYd3pvWkCjkiVVT
sfnppvzChUCuyoq3h3NoewyKByh2Kt5Yqxj/JxeM2sgTnTEJo2Hmi89Aa/GratURROS2L0+2omPP
i3oV4+Uyl2S7abkNJBzK4WpeuV977BcDRmu9kVxPwUwwThjBCvWcfl1RepyWvKgzY5Xv1smh+HU5
8fZFNR4GIt4RQDgGrfVkqvYzqaclmAhE9YnvSBLWiYICCaklk/wRxVBOqFWTaLcQQsobhowD51In
9B4pMJSrEzALQI/rxXMTVCE4Ua/A2TB6h3RXPRkxaI2rCrZHU0gGc2kgP8PgtWqYSFb02GLix1Ih
iK1FKJhPNv9SAX5ZlE7LPWFaVOGkKw1XYZOVT2Sw5WRRVcldWFhNAgV+JgUyE4ww0IzUxKWpg77q
VWmPbxhqogkX3SyGb4mV1ialx9J9DiECXkdBtGgQohvj2W57ZV7xIWlunEyOpqssRf1IcNYU75U2
ZxVFJk1zlULk9YpZgizblVK/SN0JnmJnykoPaxDae6NQW6g+6gI/UVPH8TM5Vy3wBfyjJwnRWtvM
U5e/5igyxl2pz/BQMXdoQ+ot2x5cgslg2SjMNPZ4D7WGZ4Fw3SYjckuKmX6Nvutjm5hDSx9Uf5zM
nrTYsbEveGsrdWM3s3NvUzMj881t6M5hURWU8cgbPkeTqZOw10n9C2G3tEXZkmjh1kzxEt+h+a5v
5rGj9kJHTcKus2BLUMb9ZLi5DlOUhsCWD7pqADulIFC7oa6x5e/CEeJzOY7zQ1eNK0+n0Bml4zgz
XBPWnVEJDnlTu0FUGp5BttCuYIg7MX/Wm29xpZZ4x8s15w6RZIY0NhodsDXbZAKgUHnho6DeF6Fs
Y9LGm2bZzuh41L2A0LONRDb0zzp4DnU/LQm5WfgFyS0o9Pg5jFYEMJhMXACaslG7Nes1Jou6n6UB
r3V0ckQxLWMNU0dIQecvlVebIKvIk6umZH3rkF+3eOHyZHHQ7Dyyj9nyJ5FBwkVUU3/SUMXWGw1G
d7ED7SPqWKa6nNzAKkLMIupxerVHBwJWXacrmGSsKOawIEjCMxHfho1azWt+tkgBa3B1GL87PaYi
mxFh6vXEadwzihjrvUmCKgRkIXUNus5cRe5I4aEw3sw6DAOdsb9vu0ZzNixdTbnFGi89WUZZaVDR
iabMwX+jLeFuRCpDFlxcEYgeyx0Y+vO2seLuS2XaVswvDUuce+0x+zzOXUc8S18F8Mji2EKOuoTa
t1Ez8u6U0Ce0TD6atgTMELFxdJQlvI8ypO1bPB2aYgdVtfs7ixazc/sBVtupm1sYTChj8ajJmogK
R2uXpUE9m5mfF1NpOk+DAwpF0pofrVUBDDBb3IWQvVpXbbLhxnCQYmyX2pa1Z2DTlXs/luL/26j/
c93C/ued+j769h+bL9GX/Ev78269/qN/bdcMlf6yiCnRbcx4BfZo6r/dq2z1L83hxVPXrADEg6uf
6z8btrT+kho7OTg12kIMHv69YUv1L36NMByLIQY7Oo67f7Bhrzvkv1WDhqGCKar4u7J3YgdOkMDb
HdRg8jJrwqh8/ElL1yD9YrOCc7ufbsovduq32sT/dxSsSG0imzCsWn/+0z4dGn2vaxNEkzAgjrML
nE0A7dBNFZ2Cl7Gv1xX6R079v7wyZJKUSZiDobB8e8yljJZl1s3Kz3VZbrEzaFxFhS35+ytbH8S7
G4i2mlRAlfLJMFcPnZ8urQ9L4i8D3LNLkRPvQuihbrLkYf6JvWWXeyFcsGoDbhpezlnHNrlAMTiC
usXGrhG1cajVGqZ2n+Wv2Fs4zF3wF9A+JWan9b6sLFjM0dwql3NUKPKmhwcqdz1JwckF5Yl9gjar
X1ciz/Zt2ykfJLD8MPh5+3awKtqMoWHzmKQka28vbiwXp4ejWfoMCvQbRUq4SXoRSTe3I/nQm3Rh
8zombknl3CXIS/Yg5cluFgXQibLq/X5/t89iCdYXCYaMwM4dfTghVWsd+/PdRi1H0KpVs3QqtnnU
hZxe4glvoUUt50fMeLIbBWtPP1QGE98J8i4VddL/zHxpPQemCquZIiFLBC7xQf98DkapB8Ow0tYt
hjJPsdnmp8GKP0pye/deUcCbGlU+f9hrPtbboyixWoCkh+h5qwEx/lhmR9VUMISPleaDu/ru62Tx
MWkpWGw4EDrmt4fSjU6KFijD1/OivsinbnrqNClw2C6LB5WJ9FcRNsNHFuXvvk+OilwZdIePVGLr
/faoc6XV6IOd0A+NSA1Bdabs2LOXf+DH9e4+4tph4re5Or5iI3KepRZKa4ARIuBvOJZNp7tmlNp8
PXQm9gdebO+u6MehcMyyMHmHe3K2ygUVTNKpHWtfYbZ7HwX6RYudxh+Z6fMFcBCekzBVMhSQep8t
2MjhshF2ceXHAfV+g/hzL7tpuM5RxJwyaNd/unRb5C/hVGowCBVEep4tAUCYbFPzBJHLHm+kFgMb
JC2irmGbT8rfxlT8mY/ojwt0TCIheWAYgWj6+V1kFSSI2Gbdtk2mGHMSeAXJjX/+rDiKQ0QPxTQ0
1rPbaPWwv1aYwxe0VJtF9pixiuDP0pX+uRZuID55a6iUPNPkUx1yRzO98semxmYkGV8nYbUfXMqZ
GfY/R+ELpiyghae9f/slBV091LyVXIuuLcy7x8KVtGmbZhGPuZjNSztI0n0t8dWRWR/valkg0BpV
84N15BfvP6kLAnN6XhTVOu/GZTFkBmZ0XG3VVi7KTKwAC7hRH+wBv/iiodjxaoCAEIlzfrnoq+Fy
Ci7XCZzKszsIq4ANW5mPnxjN30c1rkyMrBDXln4Y14egEp+nELVLSMfhYrOibOCOfnBWv7x2FrIV
h7AFcaZvn4FOPDEhy7LyZ62/J65a2em4Mf0vDsJYn0Wat5ZtyHx7EM1oY1NlYuZXVVf4ioKTkMX0
9oP36Vf318Y4VTfZ4rB4PKto2tZOS+j6lR80hbrv0yq+T1nVoHFbyQeL8/qr3tQXfBts5CpUARU3
93ODwZmHMfRNX/lDic9fsOauEddaIKkisLmfUmVj5DVtlgqn/oO3aP303hzaxkaY9RP3RGobjEDf
3svADJGCVmXlm2M7vCS9URyLNlT8qgcF1ajOLnprLL+1vMGnMU+zY6ZrAXw4I/7goa4P7exEBJAz
nCMKLIr9sxNh2K2BFDulj7TtO0zwZFvNA6zqDrFm2g/pBx/pu81+bRkMYXL5rEs4kLy97jawwxbt
QeEzRUlStynqUG4GXt+rJOjGfZqXwbzNB31++P0Nf/eBcFyScdm2bHyUxTky2KEKb5KxL/yRbulE
XiYzFALrP9gdf/h1n91N2guIJvQzOoXT2YoLGGdYUz/nftYr3UON6cPBmbN+j7pJuZgrXAfsbh4P
0EVBXxQruwLS1rZ5TjFgwpd54cZBFbBzg6G6MaLg1Mdk2oZz6dxbvf6cA3fcoiGML+ldBt+UYBpp
WtcHB16uN+GgctQUDIkKdYKnoxj9rQbUtMUwHcerDFewol+ii0ClY7d1PLO0TotWBvA65mZNSsM+
QBkypVdVvpjevLCu/fFj0Ai/cOAL6vx3XrwqaMtHac1wQlExerlKiV4nw8vvDyJ+8U5zFBJ6Vyxa
0GK+fclG0JdsTqfCJ0b97xCSyWSa4KXr8NMRQ+ylQ3ETacqnQl22iTANnBtMH1xjh88IIruiwo6p
aZiFOB9VF+9WHLpdhsAqYSNiXUTPqos+gEBk1wuvv5yQPjK59JYK8EdK3D0HEfIFSFYBPRb2Bx/e
u2X17Mhn98TAitbu0Rj5+ZiPADsQRgt4B14e9+X/5iHjB0SFaPKJv6t5h0WOKs7vvt1MEHkJy3Br
E+HS75/yL75o/CmEDRYBN4LsgbcPOdUqLUgItGUa1gtfwzHf05bg8c8PQqyhhsf3j6L3bLlSFaOO
1UnB9EvYWFb0EpXdOIoPns2v3gpwCSYW2FDTLJw9GxPdP4ElCc+G4gJNh54+R8FoYGA0lqckGc3j
GHbDJm0U9Hp/foEksOECxWakatb6Kf2EHwxpHJPpMeV+VOjxo45Bnac0o7H//VF+9UE6uoVxA4CS
ZqhnJeLSBjMAe5z7OGSaCDOK8YpVMYIWFOsu+tGIYdT/R8Fu/rXg/mwQ/YsbygMDfOGAxooevL0q
/O6mWppJ7itDq/gGqPumQZXvExLFmKFn6i0H+Fp5MTcf3M+1cD/bAHTKbZYerLjWsK23R3YyOxtQ
c2b+MmP6iQeW5i790njYyCafTB7qFgkReQEtxnVlVYkP8gl+8VG8Ofy6Cvz0OBkcQXaDk+0rNcL6
vIRJN+FT+0H18ovHqa+hmpRN7HQ4bb49Sjrhahe0BkdhFrefqDz3TJQhisBZwWq76T5YUN7fVBZL
FhSd0EtyXM/jjBZloqouo8wv+ZlXJOXzyKrwYgP5Y4losgeWkX6NyoL5GCj14U9fJoGDMNWogdU/
RoFnL++ohSjNTbXCyCG9Zo12PL23lOsag283q7CG4SVTsfb6KFlVe3+bmWcC6VG5sJMRmff2NgsN
DjsklNKv67hrT2neBKVb4nekXExZrX2TPF46EBQM7S2yl/ZEG2Csw/EARlqOk9LTlC2221sTy4Y5
NziBtmJAZabrypcxybBVEjMTNOT6dsN4r+9AQS04kHjqKMwUqr6nbUGrJ0J3God1XGGjtSuMrj9o
abhyvGGY4K9TVSTnjK19TZ/jyVox7RcthOGEweIYfU7tvPn2+0fy/jUnmn6NV2B7F/jPry/MT6/5
CL2ZbJmk8i3Ymi9QXSpEek358vujvK9VBcHPNFMahZzJcvL2KAXTnlypu9JXADiCcLoUo2NvAq24
x8urgtRsOx+sHu8BRnvteDBUJqPYMlgv3x6yZtwYQeotfPKuepw0COue1XLy+D7CoyMDXIHRlG+n
HGueTdPI5BoV5UdF2vvrXk+C7ZsiZe1Rzl74fGohjbVB7g/OWp1nzlAfe2zSD2IKl3mTW6G4UAN7
+fr72/2ri2cD5EXHg5pu5AfQ8NNTNc0gCjEEyf0uttJdUpXqFVu/ghCmSbxp7LqrOErsz0FnYVhZ
kpKT1Jjg/v4k3i81UoJxqRoG71z8eVXh4E6bq9HCzoER8n2GXRPj8K7bWmMN7w/xMToMdJwXSdSN
Oz1NrQ+O/+ub8NMJnL0BOI/lQx3I3O+1qbzFDj25nbCH28bDqHgJnscXIeFyOyXVMthGpbKyOs0P
XsP3n9fbm3D2eQXdjE5iRkRcx/2XsCtsXEOW9oM9+lcHEQhVfqB7/HkGwHYt8PYg1fUt06KbdtCx
j5JMzn//PH99FFJmfzxRXqy3HxTC5BG1PvWNFeiqh3WsvMEo8aOsgrPYVWonWzIaAGJbOTH6u6VC
G3ARh+tEGZXAtSBuNPo0tXPnMUVQTp2BXWXdT8NNQaDvqSiyhdJuSr/ZOlZAy6SYV0VlpPtw7lPc
2brkj4uCtyd3dg8wUSsTR7Q8TrtcfHR28y2mWL33+zu9bvpvKx+OYlgWBqQWuMZ5ABOWLFrdQ8/z
CzwmHjStLi4Jjo63GCJ/0GW/3xc5kqkzfjEINWOFfvtMg6oJ4cNluT8vscACqtA2keVE2wprnw7G
3ePvL+yjw5319IpkV2Nz4XCI310c8U0P7nJwwP4lOTiBonxwI395PCY8usXQC6x9faV/WgZbWBl1
POS5r8L8f8i1UvhKG5mQ8NEhwXIL/ria43ZaNnEehKUTuXFWzY0o8Ijz4XjoZJXLbEQ2m2J37zp2
O/syGD/KcPvF9ZGLywx5zd5jiHa2umBJp0Z4RWQ+VMrFNc0+2tpG+WURS3thkUK9+/3j+4Fyn72Y
axiKJEZEI1bQWM/np/uphIQ8o61KffY62DRJ+h3OIJaM3Q7xyrWiQiwZcEcScXqZKPUxDpBi5KXX
iHSnlOFlyazPSxGBxMgds7LaaVnpU4p5+ItGHzz6X+y8wMq8OI5Q1+HD2aMYAmYPAzkeGFlY8IGA
HzRENhohAriYO17eCOeDh79+++c3B6oecByoLnPF9Yx+ujlWGIqoI03DR6qHsYSlrAhVTDZJm5xC
szCPobWgSGHMuP39Y1nf4ncHthm+YSKKYfB5i4bV9VLgv53+N2fnteS2EbbpG1pUITewhwwgOVEz
GgXrBCXLFnJGI139PtD+ByIGS6x84nKVbDW70eELbziNvbRARsfVoSnCduMl0+ZYZTGMycRwoeMw
Cf7len6KUKceYc3k1Ca5s09paHkiD5vnoXXRgAUye6f7YvqetrCjXE2qT2o3uBcrBX1dmqiBRWlt
bcx8/ojLn4QU8wxEoClI/nT9kxq3ztEoipOTKCz1YmAxcwBmBlU3dbaanKtDcZOA/7Cx/FtufYji
DsVdZp+0ZnTK1ZjEN2izS5u4X/74c3Jf0U4leJ1LP4t9lOkwv5zGiclVfDwTjar22sSJN5Zu5eqw
NJhlNkk9ps/LakWjjiaUwCI+ZR07x+k096OMO/UgfX865VUXvt2e1cr6zRZTAgwlhVLqltefir56
Rz5oxCc30Mw7GiCDJ6J6vHNkvuWuujoUM6Pvgb8gvcfroSSSU0ME9PoUZt3EKwOjcxrRpbRlbG68
n7922GIHYjOk0X1kZwgk2a7HyhpIbbKDLR6bWv/mVqG5d7ukOFllV8PxyppzrdbqecrH0LMr23yc
FDu/GDQQ7w0HlkcYoSMyUhH7xxCBVe2Uwfq3HoPukA81WL8O3xU7oX9goFZybyPUsx9zv4Osgb2L
5Q+gSsc6/VNYhEPh3cBVmVwNTrszr+9vF5lU7aRqJuY00Ow42F1p70YL8t/tDTGvzPXKUXN0uDA1
OiUIqy9WTsv8Jkq7MjoV1dR5hVXax85Cm24w4+KEoQ9KDASLGy/Y+60x460pnDErGmNiEYAgatx2
GfzoE9WWxIuAJB+rAryOEN3Gfl/JPsh6COP+b38fNPX1KmKCFWK5Y4QnfFCUUy8d09MMhF9kURnY
oerRviqq9tnq6SD0vavv7aDONx7B9y8D/RkAYTRhDN62JfQEYnhTgUeKTjWQI88q0vZoDdgd3P6S
2uowJsVdbhQDtMRiqlIq4CUQpEMjzIGu0KG7d6xjNC2UCbZfUPsGIt1N+1BmRX7BtCN4Ht38G9IQ
1sPUdyCB2cT3xohWwsYPm8s6iz3GlQ2Aw7AoOxOXXX8Djd6LAbZ9/gaKj8jirPE1BM3ZyiYMn9Al
eMp1CJRZ3GWHVJ/EeSoLaKB1NMElAyF1++esbT6Kbg6PJ3c7uc31r7GQpTOrwg5PQWNbf/njqHod
ydAhHBLr6fZQ72MRvjrzpR5NvPbuCFsNz7OBytpJZXtTMW1ghUo6V2NQQJXOAdC2ASh+CiBbpba1
fU/uAt5bqMCCqG1ez1KXbdQhGpSc9NhVjsMAHpkLFHU0o+vP7VQ+mKPy6Ft+thtLKJdOaNQfb09+
ZZ3JaTBiQDeHq3lZUxW9lDLEX4sovAIGTI/ubBSj3NeOZm0csJVLTOehAZqo09SguXE9WSOKQ3v8
9arpenOnhLZzl3XYGfHbkmNjARdHqP2PsShgPDnRoEl1sIrvgEPCztFrTXhKR91Q9vUsckmTcjPe
W1tGMbeXqROrACKWc8srJ59g4554+J6mIXaex8xRL27ooPsBbbNAlRTEuuprBPKqEl3wpBgPMjKb
XY6sE41PR3mgdXCvlVr5+c8/sQDgRl2J1h832/W6h0aQ2pBC49OUjk+JY1YPsdOVO8Ca5t3tkVbu
Np23Ym5BOwZdxvnPf3sMzURrSxtd8pNR2Yi3oXvr7IQpIW7fHud9PAaKjg6LgJ47g1znr/H7OGOm
TBrSHifHGDXofMjfmVHzb6yrGBHgWnB7tLV9O3f6NDB7vAzL3kpb62pogSU6kUGii9nM8jYwJ3aj
mVVeKAKUkmRqbrwTaxsKoAIpClBUbGgXL36cui5cAJeQE0s4ryztwLNdolujM7b6pkvDS6pIlB15
eok5Zz7AEjOsupEW9qrPBlG0j1B/sNVsnwhAH3xLP6KCdo6t6gK51Yt9bWd04lVFQ2IomiekmBH9
p+qOAojpD59E2Z1vr/17LO7825D+pmA3+8ZYi4MlRKKMBHvxKaX0uU8ijEztodRQakSBxM4Sy+vj
unyasH64MMXgKP2pOwlFoj6sIwC+8XMMdtbikeTn/EI7ESzTCLjeeVVDTJTUnKW4G8sj+nXa/YDu
WirL5EPQ9K99bKkH0OA0BoCt7hO7He7SzsIHoWobD2fIrchwHvDdD7LUGU46gyTNxeGGgTmoes/F
E5fCvAD3cBEXV+HO5Kp+KdF+wX/Rtb8UetidxwmPvdsLsnbiXRoVrsrOmVFF1+vRCVGEasfnwWCS
ZF6Di1oA5NqITVYniakwuGMiJuop16P4RU70i6rEicsX6Tgqnp/xV0NiFRcatM50TC8cnAhjaKdP
TYGg9u1J/prFu0UmzaSzaqMvsrzdhzgLFBxLyDJTjeQlfJEd9nuVfemxhcTg7ohh5d7iA9vSfUYQ
KcVuK36mJvhW9+Vp0nyvhE7eQunKNKAWEfqxTnqHzPJ9AybFzOMfbVI+iKB7ALi4r9TkRS37n9ZY
PuSzoL8eHS0reAuK4cOIbQhKWHswMntQMy76nfFpcJP95OofhiH5klWo5xK1irrySI7vQKJ5pHKP
cIgv2thesHQ8qT0EcgA5fT5nSM4lqUoPms45RiAEOf57+GR3NnClvpWezPQL8rAfSju7IP34Q0n6
+7A3j4oMkWEZ9R2DcQkil9cW+94uvrYI2HSOdfKH/AJnKNk5fXVRmurj7W+yej8KNvxcPrSwBL7e
EsJAJbzvOYhhTj80MgbVy1q417J13bfbQ63ucfSQGI2QnZbB9VBD5E7Shco9X4/OCcFGCIwy3QL5
r49iMg4lBiKJRShYocUHCk2NT3kw20Ozk2Dg6cV/eKFduHxQX+kBAIW7nks1GKme2n18Qv9uOuDX
gqdiNvyPt9qP4X+vm8OvfBwOos6LQlGB4tdixUpUp5EfHeITOCkTpFE5IoCQ+15SbnVk579pcTIZ
iQ49LR2XIeek5rdIwOpqE4kDbobRdqaHTknMvZoUDmZHCboASVls5AorX4n4ziBVBUZmUOG7Hi+j
1NdKnZmlVOHvZS/jpxG52Y0LZ30U7kmq1XNndnHfUUSQmUoUecIXFKvpzEK+EurkRlyzOoqt0j76
Ffgv94IgSu3Tee1ye6zu7QhVcvK9bKPqs7oXqDvC9QKBAxnsesV4sSfdCGV8krEWeJCJUcKCYHq0
RBkcbx/UX8Wqd7uBzNqhQaOD9FuuW6eidj3rJcUj18OOfkZW7aEpNv251srwWSpZMR0jXSS1BzSs
tfYoY1n9XW1miN+gJDvdC0U1sSoZcMs68LImX2rccd7w+vnH8qfpqAyt9XmIbASAE6EA1stHN33U
RgAOu6oUHcqWOKxi7WVX7cdA7SVK1lrf9adhtFHZyIU24pxKZvdDgEb1ksiFeqYGJqqrnPhKe/H1
GnmIrsu6r3YdxRLZnqxvT5XVoR8cQbbq97nW2SeEyngK/brQ/0IVAZ0yWZiwU7VOp51pWD8ApEDK
NjI6CrkosucaL0w91zU0WgYZoXFEP+0DdjhIPsEFSL+VravPv2/EBjVA8wc1JwuXdbQS7a8ppnGv
rV1AynLatv4SVlrz9zTRod2HMkQ4lzc7+cqRufB/5hiTp5aJ8VNqoZ5RWnG7d/XO/stIYuO1Jg3C
qqfrE/SxOnuWNE1EMuBoYRcvNejPs8y0MkayT2oPrJmc7uoyDj5ViVNdRsq9HzI7rI9yDAt68ZOO
gbQmPdUaM0RmBJz1INIHF/cJjWqmwGT9i9EMUKQdPIj/h/35/7zlVvKCuXk1c5jxICSpvd7ZSq35
VaFa2A1blIZL1/lXovwDnTr+oNalvCsax9wIhNaOLIG34OoB4Uib7nrIOjRy8kpq6qLNUCxslOkY
Rna4UdNcu1Q5RaojKPrxIC0uORm0rCfd41NPrkcso1vdaSqtwdM1f3yceq3ybh/ctTuCEqoL0gmS
m7XsrKpqryKmxLSMlmqYk7D9TDxhT33mfLo90to3I1/Ey4kiNFi9xQLmHSJqDX3VU2THLYqvhvOq
5CPl9WzsTxWZ3t+pPfkb99LaekKGAVZDDZjwdf5Rvz1SqdQ7lAxAO+f9oN+xP7uLkQ3FCZGaH/TX
1I1NsrKaFIktMC28UaCQFylT7Uuh5XZDFo4+MDrpVnEoy+ifCfrRxsTWsjOGoslDZRqww7Jn7OhT
3SQYYpywSM7e/JTHRHVq7VABpUHprRI7WOPh0Wji8ND7gX1fo6B2DCaCT6zDt9goKx/36tfMC/Pb
OjtZXAkcxgiI0WHuigKxLEwCMAxGKqNKFEzWTa672xtqdbENsDtzk5fAbTFm23JPiprz38jUPWKT
Wx7Qd7a8SRTG4fZQK9sIdRECN5g2Jo3aRazDtR84vG6EvFOCGDZwby9Ao3jfVmZzVBtq9LfHe8+w
oojz+4CL57R3YjnoAIRPYgKnF8QD0CNMV45G7cOnz5sOxTlfuSAZn3t6iYNTixbwEdrcRtA1H8rF
s07BHMAFJSXqa87i0PYWbNREI9GZyR2Hrm5LitL5Nz0d1GPsiuzYNmZ1UutEOevoNW8cJ32uyC+H
p1JvUXmlCAGL43pbAXsa8ljo3BloTNF0Ko6F6yBNXT3govjvJOwjeoqendRYfcUX8CgPBHB7tsNB
acu/Bq34KnT/ktoYjamIdaTyTZfuuPErV14GE/ogzbW5Cgke6PpHdlCjgmruEPV2k+7rOHePiSz6
jd2+MoprYffLcQcrBjXyepQEyLuaKwE9khFRBin14pQ4ibYxl5WNN/OMuZ6dmWnMuboeRk0NOOsR
aXON2j9hnJuhONIm52wa/Av9YPHgKnH5WqBjc1Tr0Drqdq2esib6efsEvD9xc6OSpE9wN9IZWRzu
HhszRJ8rin6hXjwkVlOcK8XQT6SExfeqMsRGtWtrvPnPf7vAVKkHtQrGwxMI9RzMGCQXYn7BsQpH
izIASua35/eLOH69tU36DsgpEZhD4rMXV4rusmloqJgerKjwtTQQ/ECjIIEE7TutIXYTQFv51JRd
+QZOI6KW3VjFW+Q3BkKkhS8Nr9JEjuCPO9YdAVmOPHrYOONsGhSgYhbYvXNElhUkyTQ2Its3qIGg
wpb42qtfclyQLIqGeO+mRayj5DJW6Hs2Mg52oawRkW7kYHyXrlXg15vlNRL1YJH/cfOk/w7BOfuK
TWBLwAueotjVZlxjEjQ10wUdab3ykJqj5J6rSKOgx0nau9MU3DkxM1VfXToyuF+mVevcObmfZGff
wn4UP2VNfeiiNpWHwFYyshTFQrAuNa3yYOMR2+2tKijSg2PhPnEskWNODhh2pS9DImR0HMfoS2Ip
TYnTpT+gw+Yr6tcRA/mXwYlw1CsR0kzvaZkNzoFWfi+6RvNSw1azg+1ONmigLhse+fXxQ1dntblP
xhyLE4yQjC207Qp2kJB1xpzaVFgdztv1ZtOVNAaXJ1wUDPRLYkgD9SOzRk++LYx4b45jfUyKcfTo
GPg7rZktTUy95NBH0bNT+d1dNEu4HPJGVog+bKHRfhW4F1sTsAV9MQHZda6+XP+8eKj1NqocBHQF
SqoVqsegG4udkVuHIhRIK2fOK/xGk4ZZPxsyoiVbSmYwG4y92ri7+rjAlCL/yM483j42K8cUUjPd
JOQ1eJGs+Zb87ZiKsho1n7fIE2340ONeNyLnr77kUWF+wflti/r77vkjVqXIhZgtUuYUhxbPX9BW
cRiiwnsyg7zfs6Oc/RTG3aNjUggc4gDshN8co0T7C2eBdiPomJf56jPMgzNF+iy0x9+h5rCiNmQX
IkgLpx9HDyP4YPf5Zy3BWaqUyC+b3Yfbi7s6IG1fQmWLLrm6uPsjZXKqvux4yLoSIy3E1D7aI9QV
d6TOalbotUqn/eOCC6B+moO88iwyEfriHswVuHFhxyxVaRPB9Ng3YHi2taff7Zt5FGIY3hIDANqy
kOgmA7wBDP1OVaCVl8DCM3xSUmSWmlEeex9Zp9tLOS/V4ttR3KFJQQOUZ3tJes0HzF1SNGfJ48RT
VcD6pajkPPp2Pu5o/Ip9p5fW3LbY6tq8CxPmif428OJqqbqgxkqehCfOIhX37AC/nK7ZQv6uLCcv
M2E32H3AX0uMHcpkTadHI4CFIsdqbEqE105DdLTVEe1Sa5P59z4sgaxsMh6HccYlLGFgePAqOorX
4QmRbP1sy9R4RSPfuCsDdmrjROUFcdn0hAuuf4+KaIEMFs6hGOYob7c/7Mr6WrQ/iXthbNDXXoRh
5RBXSpgHIQHx+CO3jOApsjT1cnsQfWX7XI2yOBSIFlm14sAY9sMatyUTBXNdaf6lSgM7h+djRx/m
4laDF+NBNFLiQ0J/xMWGjubO9WMEip36SC8NKd5EPfr2TKEaQzR26ThEvOiDqr70TfyhzWiaAHjc
RZXAB1LDSNhCC7lp22bjQKztGKAHcy8RpAdn8PrirmTZ+UJPwlPTKOauJ4U5Jrb6CVhad9BNa4uU
9z49ZsOgr4JEHuRbGEPzd/ztoRhEpsRTK4JT2FX/iCjVD/FoGh8SKOeHzLdeLUTpj2DGwgcu4JbK
kZ96I8qF951h/THGd/4tDtB1kBBccdYCd5QbTlvA9A9ObmnER8XoA1SCmmmP5RLlD8xyMUuctgoE
K1to7gCgOTCD12DXXC8AGWOQaS0bNWralzyI9Tc3kNlHDYzAG646FSZWFIfxlcFaZWP3rrwjDE3J
hXNKh8ha7F6KP5M2RlF46kVxH2iz3LnvV6B4UvrYghJim+DDnA5fByG5p/yXVIiLYVc/qGf8U1kE
XX3VUXvvftphQjs3JdxTuu90Pc4BkqOHppaPUCiwPauq7yjnNUeZ5e0Rjen97ZmsHHabhI6XianM
/c/rNUQJ27ZGlzUcch2bANEKz0VAb6PmtzoKySPfCVCFWJbpKXIicx/4waknjTywo3X4haOzcQBX
PwqYN1pCECg4Fou5JElCAxH1I8Aw0x45AvUQJng1ZjZTa6c5k6CCtrEVVqcGb2NWmQD/suysJWqU
YftiBKfGdH9UraYdrSDKNmLC91UCAmlOOfgXisJzr/B6akXtm7ED5AClh7h8Nitb2+HTpx6DPJRe
HhjpgWpKcgT+p3xSSowNqjpVj2A3o4+A0/p93+EGPYyogndTax7oBmIU4NcCgfsSk5khkfxTSTdF
6lZXB3wJggVUsSm/Xv/uOI4iv1VUPonEwcPWkTiyu/Dnf9jD1F3nOvl88y4OY5kUfu1UDKLaDbre
cWYd7TovD38+ClEyjAsQLZTiFqMYosX2yun50BMCFflsWCznqOD2KO8TJ770DJWZxX6gTC4j1Ewm
uA2JlpsUA7DPVT+Zl1Slu4SrChI81GgO4MOgTvSgmqdyeEHHRYAQAEqZgIQ/98OIvHZSg2bJ8+q8
8ePmJ2wR81G0Vxll5tbQX73+nGjc21kA+9zjLZHfQZPhDg3xa69mU3WH0Qzu1xlvCyQDxNjtFKqh
tL04LputVZoHevdDoL+gRgK8/F0VGmPwKJdJq3hjVrjPQTQ84D3rnCc1M7EIMrJnFIWzPWa5P2lK
ZT9xYyIAmLrhBa9k7eX2qqzsceT8iOzpmMyCk3Nc8Ns7HLhNX+O/q3hlOlYHBLa0XehDrfnTUWb8
JNE2EKpZ9HHx2DWFBsNiQvnJTvVhhwlAfcHQcktQ4/0Vyiis53yDcp6WzEJTHe0k1zBMBPCHkxde
gucIZb69rkfDWQdfsldzrJBvT40S37vPybC0LnhT6SugZ3O9hJiPG7U1tL6XSsSkIu2hNLLyB70g
Rz2qZtKfSnDJWJ+6RW3sZdakr5aP4cquziyU73t14hEuhfoK0A5F5LJTeITVZzt23Y9BZybfhgIk
HAL4PVmDMenZGw6t+o/KsMdpXwqJo/fUReo3mWrZcKhMZ1SoIrWZeRnqAVt7l4Ztuvd9BPQPqTHF
b3E9pj6sxsgd8W8M8W4RBpjBQ6PF7oCwfBH4s+q7gou5os+C0HYaPHYoKz/UmfT/GnoFA/fBLb9H
gRzx+IohMiJuK8OXTpbmJ60fsp95q+d/x2VQRchbqlZPW9Lq2M5uRF6gRH8nZus+RQgc2diHqAyF
8YDAH2PCQu2oiL4EsmJDeJ+6JPwROxUnoEia6LvSu1hcIj8QfQn0Qn62pxHmO+SPz1oxldOuNtgD
pxj/jVOntxKEELjWH4OpyWc7yl2Al5Zdn0fNFC+ZRp8X1JGuPGi1GflHA/DOOZQGPWpdUdNvoeL0
X/LSbF5SU5swSFWbF4fu0T60sgcs4jFFrh10vwEMlRRc8t5/s7vKuud2EW8ptdGXKo79Y0a5CEv2
3B3vMbXs3TPG2pGJx03qKofaaUr1bwxuWmeHiHIU7cmJrBo5zYRUAb02bCYyxXd7D5538E3Lp646
SE2TT3EXJuOptkrF3P+vtI0R16l0cCSRwJ9YlKaLF6WdP3U4EXxKUSnJdqhv+h+Gym1fA/BXwS7H
d2A2QlUwiCXhDj45qa289FGWfb59RObTfX3fUaOCPE47DHGYd/SBoHbF4Cex7wUN0qB+iECDLDT9
JBr705+PBHJnZqCigUFmf30UiSwqvQ4yquOIjdyXTfgTW4zqSXWbaCP0XJsTADFdtWaZeaLp65GK
OAjCbggZidTAq4KsvsfP19ojfP719pzeI+GB16JMhuINdyfd2cVQiVM6CNdHIOVwVTuFxpS9KYJO
P3eDceYhGXHhauj0AzDGaLODJ5ngyLHxI+ZBFt+QH8EPUImBafUsLrm+NIDS9b7rZYE9eelgZztr
cAevMPNP+ijvIUpj+us7/d7ym+957FDckG5xXyvtv4H7LVb6+7b1/4oc+94ODfunxNb63MRGufHK
r3wXCklwC8lkVa7kxWINlZhMtWCvtUrTnerQ+SdtMnmEH+3vbi/Jymtj0tcFpgUzhNbbImN2Ah/g
loFnqG/huIeZB+0+KQT+JIOKEkRqDDsTJMif7zuaP7Na1aynBV7tet8FftTHDENpWgTq167Vxl2g
x/2Z/9b+D0sJy4n6EQcXyefFYRJaa7phzlBuEqo7GSXhDsBQhZ5kO23ManWPE5Wyvx04NpBPr6eF
b4Ls0fJwva7ugckUfiaOrmI1x2bS3WMKzOLS8/geFUvrDpVT5peKSGJjk89rt9zjSOiQ46F9q1M6
u/4RdoCjCZUK15tw4PEoGtIgD5HmjyYa1mji1m/VQHaC597WV10dmbYKck9cKOzd65EtNcM0L6Vs
3kLuPuZ5jT9AWDl3Soe0ahL1waexiGv08C194yO/j/8A0gmoJxZ9PPp5i5GdADmVOoCDK0G5YwdQ
avQ33C21qbVTiZMIoZkl2E1LlHBf0abB2t31csWPDk1s+99hez2ArhMbDfHV+ZCFgJihqPJOoNok
CKrSRHc9M7KrJ7qGmAtE0RbYaF6VdzsF7L3FI6NRapx/xW9RswViwiXgYJQcKaeuNhrP0Ib0Edu2
+jGn8rpx16zdvvqsWw4yh9rcOxZ6jbEyKCPXU/KwenZHRG+Csi2PRdFhLTfhW9th7YEJgBE+53W/
1edfu+q4TckT2Cu6tUQZRNaUhmrG8L4helxwB/eDHgtlJ3VkWeh3QQZTo+HL7ft17Uz8NuhSYqov
NR+kG4NifKz+aGw/vsemIPLg4WUvo2vWcJpr84AVx9vtgVdnSyUUXCbUILLy64/b2sNUg0vi49I/
QzSkLg6OkaZnta1wMm7D4iMSXD9uj7lSUaYEowPVnXtJZBKLcyhtK/aRcuKEaOH3ArfyA+l5+E9n
2rjRG2PnIZQy1bsuN3VPxEF+V6PZuwvwUvH81uKOHrMGTKMy0jwRXywFs8TGau0nfUKgIGOLeJB1
7XNlYlzX0R/2aN/rl5TiGrBMtFWRg8v5Xw35o86z4PX27Fa3L3Li6N2ye4E+X6+oGQ9FWPSsqJUr
SbNTwVvdy8YlkMcp4UeUoqOaaEF4r4rA2GmuX2/JrazcP1R3eVxMCq6UoRY3e1hPgmyL56Ut6vZR
VaP0MRoc+VgLM9tPRl48qhhmPzgtttsN0vU7LIP6Dwp53CHXEvVgJyK94CDnnHukxXaj7Pxjij8j
TejK2ncqiMp2cvp7XZnUXY/klo945xmVLXQkp8x+jFItOKJvoX6ynG7YNSXWhi4if0cV686DqoNG
GfgtextryXskBlFN0wxay0OEO4w8SoMmionCFw1UE2fnk5NN+aOJ6v9XTQuSy+2vtXKFonyI3C+w
BwpfyyBalWmlqDV7ymqz7rF0OveoRqGxcaWtHO9Z6p0OFYrX9DMXeyLMrMjXnYqA0lLEMcgGxE5L
LT4EdUOpaEzSg55hFVfwmHi35/crNl/c3jNuBd1Pbm8Sk8XtXUQa1m8Wry2Y3OxShkbV3UNU1+Xe
sQfVR4WzHL+lVqxdyoADoYcJumzpII4wwYZxD+7D/AsLKfmxLXFB2CP5pD44aljkqEw3DRLMkRZd
wkn0f8xomlkWM5OJe4kofNmoSMbEUVJlXrNcM84KtoN7oQ8l8OyqOEy6KQ+2ZSA3R0LhKa7cAhGu
nSIMQuf3bq7yLbGoWJCaw1gXBGkZENtR981di+vr2dL8jSt4bQsC2KJUxAUEmNe4vjCixhHI4DFR
LeoCL3LQ0AvUQN3Ygu+lSFhPgvc5AMLuWyzVpocoi7Jmqonw6r6PPK2JnHoH3hYBvoFQLd1HXdx9
bOo6eMFTa7rr/TRKz5GSRrQ/wHaSAxUjVkTt4EYfb2/SX8jX5SalYAa2iooShaX5lfotxCgwyYx9
kbpe3+LprrjfhhikoSqzYx5Y57JI7rsifXJ9aiSB+Zr16t9JNz2WY3YX1OWLrPpjX0Z7S80/dhTG
y9bYJ2I4K1px1JEyVlxo9QEbRhrdAQ5PvdORltlY35WHlKLfDBuArEk9bpFARKktMczVHY8ECaSr
BJ+SlRJXXtN60NwWq9QZGLqxbvPWWK4b/XXwCuTKBPKLewWDq0ROk+14o5DNmx/F1rMLbCKn6D0k
TLdqXSwwg/pviOv6VxDXfb1rpPtdqSlJ7aouGp9HyOY/fLCN9cEchseY6ny2C60o/ktXNAQuR5RS
v6SJ1YZ4YaGhusdYUcfxLda22LwrDycrSOsEVUWgTsu8YJBo2If56Hit+z1Ns+ke6dvskpcgypwO
peZaxawLl8jkaAQwH24v5UqPdtZmsoDrgKiFULx4NVNf80UJn8SL6QfvRFzdaz4e3HH9pgYOrW8t
9xSZfsxd7TW0lZ8mVBkdc7bD7Z+xuosErSPyo1/P9/VB0JBDxtu6dbwpcJ+0Ppzr9xPvJf6TR9ev
2p3w/7094trtA9qedGiOAoEzXY/YyxStJ/Jir9R6NIgyR+yLkCvo9ii/kDPLncoNhwcD9GKYzMsT
HqkouUietzYYv0Hadbw8w2MX1zUEQRP84MuEZnhJQ+UyJHl9BnEs964WWp8cf4C8GgnzZGtBdZqm
uXEb5f2ZVnb4MKLYeI8YoeGlJeXbwQ7TJ1Td/7xhOYuqz5igGWSCt9D1KjWToeRNaThe1enJPS0+
3VP1vtmFgV6f3ClWHgNFGTaulNVPQ4wM4xmGGQiX60Gph08os0xYLdv0l3OnsgFbVtZGhLB27ChU
wpaiXUmWp1+PYk91WRt+73ip5hQerCWbsmjvetVUxJ8sK2oeoily77O8cz7WaZVuDL9WDaEIMgvM
oEwwk4evx/frrnJThfGTMUZqhXCMWDKJLgXIiH3rh+5HkWJ3mOUYQaoioXpuS33jR6yu9Az7AsnH
67hsfiplBPSqo/rhhCbGgb4wzy2SG4fbh+D2KK66OGoWeMWByrnjKUbdPGCli2KAq7T/ZS7g5TQA
ZsD2ncV6UrUZKbA0bFVNYjUgNXEIHERc/sNcwLKgd0RIC5Tt+qvhR2xkpuxmG/AQI/XA/pijhrhx
Ka9tTUB48AXhOc0a6NeD6E7eIhnMbYhLov6cOlP0NLkEYsroxGcjFWiGDA3CD1WhH13QZhtzXMtT
6XXxC/Bnglu6ZPn7wkgKE7VljkYo0JmK6wmedyIxN6gc51tru/FXEz/pArPpUcVKVbWUhHZuUJl3
ZJyJu8O6pwxw2cn9n7Kj5rZzlaJzDgCNBL2O3EJ5VBuZR4ARPGp7tQvT147NtNsnlSifJ3ziAlw7
+edOSaq5kyLc7JXrM3g13LT5dvujrqUpxNr0jYnBQPYv3kBQGWHZVSkxTAE9HIi7RfTAqwBFsz/H
5NTH1pDWflDF+PH2yGvv3kwSpqPIHQTD4vpLJ7pe2TTUeYWmIPxQYwdxqOzkq1bXHx3pvIZi2gJF
2vyNywfp9xEXG9hMHQAuKu8QWsoH2ig/UqFPZ5hf+6mflI0zuRZ8470BBgxZX3htS8JeVctIJpJX
Nu2V/GtWFxiMluh6H6sGrYqQyONhalCfzUflc2i37l2POuVhwI1zLx35D+j6PzYIhFzOsz6z+0BK
gCe+XvHaVRyp0ATxAlTfznludnf/H1nHyne9GmVxgqcurINgvlhHRAlOqImbHqqANl3FpvmAKW70
rKj/IZ9Cg80BwURRi7TbuJ4Ze7dX3PmaNYqpJxGYxr09Fzdu79j3Al4sIDo6s8bNL5zPYgPZ+BJq
BVBFikt694JbcUi8klWHIdTCYxNozuc6bkdvbPBBbczRuCvwsf9O/7F71iw/vQsTRdlPEtjF7R+2
cmmSCMyoULJnlaLi9fRRizXbrkChBgvVescl2cyek2RKUsWON8lonhmK5nWW8cVR6+7T7dHfi8i4
SDrNa4JEAox8dbEsGYnIRDPD90gZu3rvxkH/GPpWV86G0ZCQB/wNscNtgletmrVTZlJ/uIsURdxP
bWXh9AhmeOfkJCgHha7xETOmNPTiIkrns8Dp2iVOam787JWbDzItufFMCgUYubh/xKBbStzPFSdX
7x9HKbO7SqnkZzcNkRfp0EsRFL48tfHtDe7NSlBAO4JeMVR1ICPL3mqiahTOJKII1I7kP1o8yH3c
Tc4G+35llF8QSE66mJVvretN4cZp3NmTIzxtxKt15zql0ewsE8Pg25///XmHbgrQcubpccsty8lq
KmqjaDrh+Y2bHlQlCV/DuI73ljmI00Das8tcP3n940HnZgvoIqAwMyjmenJsx7JMNKxLTF9vqt3k
uOOHwtW++LZePxTllP+oxWBvBAcrVzplQ0iYc8ECXbFlmwdPo4j6U4gpdWkFdxRcm9fRorbgBJqB
tir10kor/afaBXMyDLb7hHxI6RU2TczGoXttivLPEwbKZBx9apkz1HWJCQql4wdOY9he6vrp2Ugq
ecLhtjreXu73LyejwHNFjw9cFzS76+UuUzOM8C6zPRzv0nNNPHFASeSAot5AklJsichuDbfYuo3h
Ni27yvZgAdn7Ri3ro9uB4FWF9A961P15lM7xJ9mjo2YgRPnru/9Wi4pSpVYmZbS9wSjr09DSg01L
pd/YPu8vHEaZA3TuaMwel12murENLB0a27N9PTkYfjO8dEZgAMFTGA9L5AcB4mA/RcMWuXBer+vA
h0IjWGxefYrCNLyvP18alG6WjqXtgYBW9mPaIIdnptUlSkS31Yp4PxTTA87BgkIcWlY2yxR5HAJI
y4uKXr/AyPMv6pBU8calszKjWQAImwy698R0i1CGmkEWQLqyvDRUgvskivVz93+YO6/uuI00Df8V
H18vPMjhnPVcAN3oZpZIJfIGR5Ip5FBIBeDX7wPZM6tu9rBXvto7yxJZQKHCF94AjCishVOfOa1P
DAWrlkbNimSEhXV0uZpDgthElcDrTpUa6bxFBDiPeJumXs6Vgk4OtQrbrV5lwLOOvlPSJWnXSs8M
KyutQ0UigRtLXe40eIRnFuOJUxtPMFvF9WIFBBzDsWmktX2ymGaICzY82zxC/DGJrVt1SfOPWqup
O0p2y5mvdqIzwTSyC0wY1ZCgjinzqkbShDu1gY4tSbCQSNtNjbuJCse8HIu8RQdzNO9lrH/NPCN9
yA1ghHjBpOG0eN4uyS3tckFLZGMXZh/Gbl6ETdeqfo+Y0bUTyQ+vn3on5uh7kYx4Gfc4hM4Otw0Z
SUQSuNBrKE2Xw46zIQxMkGj7toyS/euDnTjzyDtpPzM3K056XRs/nEH06DwX+Scz7HDDviL0sHbK
rIzoHGKAMiul/GnUP2EW8B6yXaQ5QVgejieLRrKFQeRGC7DNVoPlXLpleuatTqzo72wlDJ1XWYrj
zeNkYyaaImUUezbvba+Yt3Gx9Mj9c5y/PoHrAx8dciSyENRpHgEBP4ap4kheVEbmUBWcW+0u8roY
UYL0XKh9AuyPeBanOCLcNLNpaR/OmyidyUKyVQ8xK1YuFc+N7rs8buhKoWOS+6mp1FtXNNMF7mPT
c1m3c1hN5nTRog9xR4vGuvJs2qFWKuoF0Z2iQJ9Cy/FeSRN/cJKlCwBF2m+sIpnDn50gmsOUM9ea
L5vPOTrIekPUvd24ephbFNmLJvrqum38dwZZpVwQAzXWiPBwejSxlAMiynqIn/cIRK7unuxYVO9e
f5WXmwWbZNI8tKUoEtF3PxzFLOM8Q4yA0jIKez59mCRY+p40ARgFKtHpOee/EynO4YD64YCKhOSd
TbaD2IXSX85FW1O7TMpnWefpZXKdwPXThjEgPXOQehnIxNIpCZGFko8lTlewwR3vvutqsXVSapzk
kNWuaxDYe31eXm43HhMc+lo+pqFy3PAz0kUA2nOccE5zEYiBQLCR6uCDBTDOfOgTlEjGQjuAIi7n
FVfJ4ZTgW+SB4cJ+O42RQoR61m60utYCRWRTGFUNlXLkuy/Upu42KDXNmzE3lcCuRHXmjHm58XkQ
zA3WSi4J3TG1z/TI0GB8OCGOZONeRmjLG7N3rnh0omjNMDAJaAdAmHmBUYqrpegi2td0HWLo/pCV
9nGUDL5wBdmV1aD+MiPZWOBCdtWAhkYhUtPOfN9Tr7q6aq79RnB0x7isOktIe+j5h0nsmHiuJnVg
qIP50ycpgf4KMga+QGpx3GJUG1erV0OmMO2ls4lmOe+zyqm2r6/VNUQ7PK8ZBRIvEkKr4Mfx+lGH
doJFo6+UNgcQoKtNe21xnmXikHTrGownmZeXOjHAmdDn1CZZZc7XEu+q3bM+2A83LZKyfVQIk0lc
Gueq76xo20UFVuFadW6oU+cUpxOhNxBTxEmMw6HwVDCUZuZ7yWGqNmNGR0vT0gxX5Z5L3TJ/PpH5
nqLRIgJBuxJwDsfTULrulEk6oa3P9YU+pIVfjIl7JnQ4+Vac7+uuXw/go7catXkF7k9UFirHDeia
NKThabVPS/nemETx5vWF8p0i9mKlrI04SjWEj8cbPKXul4APZOcBatrWlZiCyBt0MMhzFOqxEV8s
xkgLiUoE4NV0utTxhoT00RT7ckKPl0Cx32hqb16omYFqRDkWm15J/4CJqN/QydOA/Fr1Xuu15rLP
x8elgF7haWATxqgc7qrKMbaQHmIfLZB4oyHFvuk1cChxFlUg/Zdk9/oLn5pfqmgEZyvVRz3uSxti
MJp5oaKitIUeFkUehZQdGA9OAO1HQzuHKV0/2PEEc6yt3pr0AZD6P1w2OQ1ANUpcO5z7ukJnf/AC
h3ncJHhqBHFsNH4HPWaP5q69l8RfIcwTjAFkm9ylpnT3YhgNX4mXObQWDHWKwZTBrMIkGbtS89HS
H28GTH+uY+5H+iZud+lF7rR37VFuhmUFe8p4vnAWrw2AgKm176EmvG/aCH9knD2MDtVau3Z9RnHt
esJ2K7N2+mxkV/WEtsB/NVrbx2nbOmFeQqBslKW7LDLuvYUm48fXP86pY+vHuTpa/I0mEtYYDaLO
04Xf9qXxweot7U5EmREIFOl3yMtZgQdoKnh95BOHP3guhOQ8Ul6KCOuy+eHcmuLaMzsn5VgeLXE9
TGira0XX7V8f5cTpCDqOKx090/WMPAqtQMlOuQ27ORyLHtvHwmr2qVFfT9bUnTlGXqZX2HH9MNLR
qitLA6nzIuYYiWMrMPRKYokBSFtZgBw5Cpa5raq0f2cS4U4QA69B6rGziQKfoxddxq1jVdOu8hqF
nkF2Ds98ahKpxtMeWxtA1nGhMBFJ3JgNhcK8HVCoUZUKvTSpX/aKdQ4zd3IoTosVQAOW99joOFHa
NLa0wiHYzMVGePoDbN9s39WgFF5fGSfaH6Q8Pwy1LtAfFmBdFgOYXdsOFdtybjwnacIuqvNrEw5W
OHlR86TUxbfMnXrfHkVymbrEekPVOr4o1PZqqOyvBYD/MzHRf3gs+h/oxJ2g7vRj5aV9WbIvjEpV
d46GaeZmdmtd36a1avsu3C9kKVI53zXlYrZ+ZInuypVm020EDhh7e66BnqFzJD7lvTqdK56eSBmp
vq9NTuDBeEkdiwYhcMXHH/lEZmIjPZGETT1dLZ7zpHnLXaKAqlI1EhgT5luSvTGGaT/qyY1cEc9D
nr6ZG+XC1qoPtdUHs6Hedo4SyAUB2tc/78vjhWiPwh0XD2wYxMEOv25H+7HXa2sJEdSPLlB5GwIV
HcAzi+jl3baOQoa++gyTJK6trB/WkBup1oAY2RJaXSLIBoqbKI9utbGzA0eF6vmz78RtRMkaEBK8
lhcVnGaIUguikh4OuiFCyIQFJNZOef/6KN/D7qP7c00/YLgTEVF5OHopikTO0hWUx11FiUAGDHK+
8qx43PZpj/IXflRhqXfNPsb5xG+WWu6xtxMb4uJiO0+G3CpYBmzzcs72SlGYt96QLde2tMG+c71u
M3vRPv4XdAwNFLyFXXuD6bVaOXILrsX0YUydQzaegMaxZKn2r+4QK7XxaDHMi5hjJzftcNXY+zo3
Xe2jrzNuMtVE2z2a+kAxRn2n6OXyJvEqQJdeSvGjLK09jf2zvPuXa5PHoUi1Mttheh37cOC/O81Z
5tlhsmJburZExUiPzZ0VmaWfFQuCv66SBuWqT6gW9nM7ViPE8yL3iexHX7bqELbQWM8sr/W7vvju
FFOAkpN3cmEeLmZPAdVTECyEXRJdExJVD3Yei4d+RMy4UdVnO3WafQnlNzQWFCpfX3Wn5oQsjfYe
Ol0wdY4ual2OeWZnkR2SKs4bLZ0WzIrSc/7QL/crfDWUQKkXEY2iynj4ioMWyY7iN422GndeKxrk
dTUX7014Gtus934eycRwuMSBx3TIz44hCitVY0hbxw6HJHK20WSkG6GjpP361J1o5DEMnhUmtWgy
z2PRr7JLDE2RNJiqPB98ZJSKgJL7x0UX3mbmv5/kjORG21qXRlyjO+3euIq1SYbpw+sP8nJ2sZhH
ZhIpJBhqCLsezm6rd5odF1IPp7l4JFnVA0uBAB17hQskrerPrNeXsQLDwRnje1L2R2HtcDhhjSa9
1EoPzUVRBp8C0uCPRZlc6XZt/nQj6HCs4+XJnYrqY04hMFKna9se/3B05DT/xvxhOIRaNbsP87bD
FyrqKLdaG2TmPMNRdQdP3RpzU2+dticndeZzlZFTE2hBvl4nEeC+uYa0P9xeWPLOK2BYCyen6f0a
vbo7wshq21natH391U4NRQFPpUBCTZvuw+FQlVqiKIG2F/CESt0OKRAytXexXnOi/MxQp1ahvb4W
hwhUyeP2J7q+EMhxhSDVNM07o26aS2R+m20MDPAqaipxZhmuq/rw2OQupigCQ2UlZx5j/Diu5zxJ
a15tUSkJSsp62xTrVzK+vtxGqig3CqzEzVR453bAy0OToXV6BDBxiT+OfSgBnKd6FxdaiNF9u6tx
MPErDG7OTOjpUdjPyByhvndc9ll6ZRaam2q4+Wpm0A9UmNA+OOdvdmqF0AMlFUR2CHLb0QpphrZB
vpTPtroCwPKaF6w7G0xkTNGeeaFTKwRQDjcviROIlaPNjJS2BrNMaKGadYWfxZO9aZNB38Rk/n4P
ifhMangi/gAerGGrhoyXheTU+u4/bLQVpbdIBZnrQuvTN4qLYJCpxpaf48mwLVlAiW+gJ76xvUjf
q0JdLkxdiKCtnC6IZFOdWbEv35/HIfdBRmYVdTtunUQdaSpNbTWkkmRv59odQPHlmLpBG91Ct/r8
s3v/cLija6FSa23kCML3sHOhQKkiDSX3ZQjL+N3rI71cqcT7bPxVMYa47PhA61BSKMuKkVa9j50n
IrkttEqcsZ55uVJpJXLzUG8lg4SZdvg13a5CYrf2FsTmuuqCkDwOK+CfF5TezrWYvyPkDw8XkGjY
F6AfCyyIFtThWF4lyphsUw2HoYuMQKpT9LRUumVshET5xx+VLso3sogWojJc1a8ygKZNGLd1Mlzy
T2S8rTs9UXZKlDcjwoRK+3aeXONxNDNDBEvtLJsEz75bkcihwkBlAQvc232LSm2Vut29rgxfrWxs
3uMVlml+1AzLx2yJWun37QAlMhkVnQ5FJoviLnEleUCpZUJD/1dhWvIW6Ovk1O/VQmrw3QxpPlnd
wBk8rf2Wzc9+fpt8HigKdYOVuX50hODqRM/UHtVw6sp+106pSo6aJI+vj3JCNoszd61n0rGgKHKs
fpAQnEJFQ0M+mhT6vqlMbqtqaRHQQxUhu7aaWcngOVRWtsHKTEAxdcf+jZcNBjXXyJivU8WSV/kQ
9Xf9kkcwA8FZnUtM1zPscOGwbih5rY0V7J6OwRcLpKeibbSeivKEtrzdJAH9DxfNYeku02aqTWXx
LUV31Z0YC+w6o8gD0tsVtiWpg0iz33jgQq8oiUSfra5Ny9Ucqy8uGjsyyr3j9cQIWS8MsA1pt7U6
B5lQQzTpZxrFo7eLU4sBEkRkF78zcI6EkuVCzKzBXlU+yUyl+UAQGhGYXR3tjZ4qIMxnXb+F5rNc
p07n3KvmhAOZKvqq20QOjmE+amVJFaA2OWw1HbGSQIssb/KzWh1hd416dz1nTRFk8FVhCpd59bmz
KsxdO1XRHlMClJu0xnFlP5cz1RsU5vWti/Z7DWQEpHoQZegR+13SmtOmcK1hvDa8siPjMhL0UhLa
kVSCKcu/vqBeBhAgcQjAQC2AaDKPoY1SzVN9qvI5NCa7ulo5rRtDJuVt2ysAWkovgQzeVXd2Pp0T
nn15XjIy+AwqiCQOL5gWuKXSBvZozbeWOu51YKkbw63GM2vxxChkjQbuKtx8DqoVh2cYQaapyIwi
ST9kEinZBesDc7J/GiCKacW691f2JYHf0amsWcJBmK9fwrju0ysbjFiQ2qX7N97lx1GOQodcQBU3
2naBXCSGTSnmOvQM+Fyvr4iXNwzvAuiDWIEJQ0HicMakm0sF5StmLK+EX7ep4Zt5tQQxJ9yZ5PG7
5eDRQQGQDqwgZ6ZB3naUdIiiNUYx6+A6zIHiQjKVxceWrKq9LBR94URQCnHdTWpcXSl5C2s6MSQ+
M7E614qfGYprb/vF7D83TTJee66ZRDszmsV7j7p3ErSNAvetgRSIlpfwFN9rlwHTvrrSb/sIzuxm
FFp2rop8Ykex2tZKwmq8AN7tcP7yHIOomepoOLu5eznLPqaN063EWlWvgsrtlK1SzlTkk8T56Tto
RdUxMBgrgphjIlZRyQxHnIxPF5vqpsigx1NCVv/OKCticAW7uaSKhy8Yg+t10tmdQxIh6qxWKTeK
EZ1LL17GiSsxgHztX8iUw1FatS0hMZpQAGYj+bBYY78Dp1jsagSAgtJDeO71ZX+CY0mFj0bNWsUA
L3gcmMrFLtqBXmxYgny+Knp9rAMtXT7GRoTwNpvbnxqiYW/WrA+wpbw3uMg3OwespG+4Y3XfVkt3
odbxiBUY3g3KqCL/ltZgmqQu9mYriMCb7A+zV5P30IeqM0fQy/laTx9OUyogwBaOO8l21ziDKswp
bE1NhrKt8utkTu2HyJp0jH0H+0xgfQK0sna24BwiTInyg3l0ThDcjBHKLhOaTx4I7iyNL9Okiy4n
XX1vT0YWIlICgQTNwz05RxlotTncpI3x/vXvduo5aNisQffaqaeqebhQxBxltjr1EsBq1XwCtlVA
DqL796Zu4vabolCUASQgy2prCDm/rTSndfCDcz5XpizPSVW8PDzJ7VatN8LAlQt5FDJPRWqxNL6r
edNTNFpnuLYQmtuUc6H/9G0AXIiSBrf2iii3ju4cJ0swjSoYahxl/DTOyrDpgO+cyTdOTS/Va+pB
xAYrt/xoevHB8uzRLmRIgfsdojpRUIx0a+cFwZipuF5663JypBko+nhh9dkXyg3ngHAnUlhSRZIq
0ipia0DRh59Yny1nLOaEZZ2joWSxkvBY1OO7wjSET22vpgngGeFUDWXQy7m7jDK8HOo07oMyHc0z
J8W6sA8vLZ6GihXdHbovpNWHT5M3lD5GxRrDMrWN+6Zrlo0c6vgMm/DESkLjHTW1tedJtf7oGtGE
Cz2iYxRF6AIh/rh76Bd7yHxVMbozb/Si67JSFtdi2ypJSup6XMuREko48bSAzlYKvEa9Mv1YNMb8
zdbThIg5bpfat5FQHghZmwG1fPxn9LIczC3c54xcTtS5CXAvXkp/iA35oa1GTbnETTBrUUooKiJY
mCxva1et7x0Ufv4oxhp7pwpD3GxUWTI4f9nnkqXjq3h9LWpwHE9ruwNw7uGXUptKMdENw8QGsNmW
rNN9nJBm/jpUBjZ8feK+LSKreHKVPL4wa+ncmI3S+Mg40zxKkbluzLG9aktHn/0sVz1eSnP2wG9B
SCdwyl8/yI6X1fqwlEGp0AA3WgEDhw/bNo1iR9MgQmlWTpAsi0PUIpcz0d3xNcEorCVETChaIx91
3LSPnHYVCMhECGgMluhAjlMkTe1H6fxUASR5/Z1egD3X4ajvQiwDg7+i4A5fimDM7ZMV1YR88Vcr
tvtwEYQmmqY0l0Y7FXt3sTowlcJ4a06JuVdVTE29MlP2nSW+ZK3kNtXjbuvV8Dy6qXSuykm98AZl
PnfOnZh+na7yiulFx5v+/+GTFgDskpFoNKwTO7l1ZpFeG0XivdV7u73QlJrmUG9ELUYUbX0PHXO+
z5x6LfrPQFQyM2v0YOlq4+3imedU0U89Ggcw9TKyC8owRwdONWOHbjWlCCdc2mHxGUmY1/E5W4cT
m4Xwh1HgFVBfOi5gOELFESZq8KGe2+IWdfbuBpupMRjSyrpposq+QYY23ybo6p7JQV/gQVklOAng
ogTeHDD4MfMqKnXE97A6CQur/FDatefHhooOS5urw8OEQ9ht1MF/NbvoscltxJnzSZ75/sfHLTqS
1OxVl0I6lCIqLIefHw9nS5eOMYbjggt52trdpWgpXaGkcU5d/ORQa6NqVSxagdeHQyGBqqS9i8za
krvPXT4bF3OdfrTL5hwP4sW8ri9lkwyQXJERIA17OBJS4XXZOOUYiggfUjXBlcfJc+PBntt4K3KU
WiZU8zaRLNp3uVotW9P4aS4Bz0BSvEZmHqG8cXy12DGzrY3eEC4uoAsjLXsui/7c4XliTtfU2zWp
vqr4JB/NaWYtHrzJaIDpWuXgKLsoIEMarkqS/83rZ9qpoeBkWcwr9XQ6rIeTmnSg8ZzaHoCeFJxk
Zlxc1vUsLid5TgvveEeuUwcklH1BsRwzhKM1uVjGJJOYfnviqFUQK7RZBtfK9y2u2b6xGN095r19
CEjonEnmC9+wdWj0pKg0c1XQNjt6SfzajFY27RDG6TzgGWZovtUMcOq9uPW1ZKko1CaVeOiSNflW
l509ADwbtLa5mhOv2Uc6yS3bzQoNo8yxNzSXdyKqsjNJz6lvsRqwr0CbFWqz/v2PvQ1aGFECnjRU
JYgEG4X6XRs34xassHXmsx8fwiAmVow1sQRHBG38o6yXUH4e8JYXodc3ajCbBESDjM5dmN+VP34M
LhnGoi5G3XSFu8HLPXwjCp7gI+J6raJPebKtW695igCWL/C2M+2S/rqogjy3vPixmvVW86llZyma
moaMkMG1jU0i8rlEJc/It2qR6DspY633LTHAJGlGKOx+WRcjRDVq7BPwUFxXfKV0KgXubZd+7K2I
rChD6P9NnVFoprzeW2CtsjbtgsKu3D/4HeqzZQ79+8Y04niTjd1Y0VaFA+ezmjhoOkX9MFh9T1iR
WQlgU3NSsq1etlYZepGFeIdbacNba9Sw1tXVadR8RUvrK6EsbdhVpRUIvsJ1OXQYBtIriLMghVbX
+CXb4a43R0w9Xt/Ux2ER045g6nr3r8zOl8e/l5nSzKwmLOpx2qhG3uyk5+PD1Gipc2as9Sw6+sSE
X5TvSdYBUtlHnxiNkBlodtmEQFzbTenp0QYZ3xxoDS3qxlGiDZqf52737/pfh6NCUbPxXl0rRMR9
R0HE0EDxBNqd8oadAjw0NYt8U9rtajw+Lt6dJQpvoCkoM7C+EX+NwmGrfrWcBC/pZYaXktpz9IQI
zyK3s53Ot2LIa2tn1n2XhKaOwm3URnZOY6pYmu2EZv58YXttej9D1B19JYHFvU1FH+l+hbfDNvIS
tNIM8vMpUDJjwkeI5E/f0KaFY++UfQwrmohxCB0ZpzlCEZqK+jzrP/cxB5uWrXRTY75o82n+qprl
SG/Jri/M1dZyVrHCYhhzeKewqXGSX0av5l6wYJm8vnK+908PJtYjMGOXIMDHFUsEebhjK9GrpdJ0
OfUOPmemZPRNy2FY3qRLk5eQSurc19XWqNhDedLv+74xeipmvfK0FMhSXajLWD8bw5KCb6NU6g9l
iU7TnGSO40diHO4HoMN3qjaKrdctXb81tcjWdiheMU/laOQSNvdq3yCruS7fvP56L3JvjiEWy2oF
YwAA5AMcvl6SDEafD20a9vhhQ04azWHZmIYi3kSzpzh4RaZeE+RKwj1RwJprN+PUeEXQTJDHtrVr
alSqo/rPkPEfB7bx3T//mz9/rZsZ4G3SH/3xnzfp17bu6m/9f68/9u9/dvhD/7wbn9t+aJ9/ufnc
dL+EQ/XH5z6tq+OfOfgVjPTXk2w+958P/rCtABrOb4fndr5/Jiftvw8XP9frv/y//uUvz99/y7u5
ef7916/1gBATvy3msX79668u/vj9V1x7geKwT//x4xh//YPbzyU/e9f1bT3+8pCked1/rn75x//+
50VXfK7+OPn7nj93/e+/kuz/tp51a2oM0wva0K+/yOd//Q2iYugxrkEjQrgEJhVqt8nvv5rGb9xO
MH4gXLEWaET++gss2r/+Cp9R3IY51kgkaE7/+q/nfvPnfvnzAzJXf/35F+oxbzCw6bvff0XP/eCY
xKGakuIK+qDwRKUZDc3DhWfrUVFDTF/eK0L7aM76ZZtUb7NW+4qabrkho7/S3Djk91zpOQC3rqif
sVt9iNz6w2BYN5hV4JDR6dejcpMuyX1EwB33TSArubOK9ENeL2hMYAKIhkC2t8Zs2o41bI2uji8w
lsbwNH/rYdKJbMKFI+Ynt7auKjd6N6dZ5Ze2MvveYmzAOXS+V9fPYx5XPg5AhW/13jsj0x5KRWxT
W9njN975teCq7mv7mybdu6E3rnGVvCAPfVc7yjsaqXewY5B/SOF/FPvBVfbtVD6WZfYFLnMVYMsS
+YQ6wDLz+rnVIc83gz34vTQHH13xDA4sCltqpF8Cju5xbZ+f6irlZ6b8UUGQ2m8zJHwQDPoSa9MD
tW/oFpqFDW9nbOQ4ZuRb9QdXqgm/170z+b/AsPB60/t7pVP22LaEsnQ+dNoUYzYkENdPQL6Z0d5r
+FVd2xmEE/IhztPFVxb90psxJJL1PVrGla+MReR7HnM7jUQmpT6IwK0BgHgWz9ySC+R5B8Wyh6I9
ZuVb3ektX4gymGbxgZ/FeASw1mw7/NoaTrKL/RK8s9IHS3qbIGu+jdIJB5oM1ErpiucMvTGUwkQR
jElZ+I6ZECXFOgZ5WKj4Syc+ZPHyURrRdlaVO7tQr4oMqHG1iHtFcuPVTea7kymoPGiWX3XtvTbY
71RvuFWsd6acn7vGfZPG6SN6z1qAiu9zLESBKkyYAR/F87l8XkqKKxTrKZo5Ke0f9GMCvaA53HSZ
t5+y+aOXGbSLpydriNkizm3hKB6Xm/JtSLpdUS8PsUlc1s1ds0FjIt1as7c3lSryGxTGNlakbK1M
3AtN2Wuj+nEsxIdcsy4sp/5QqP1b5NBvZr2619AchS5RfoiW+UGHIbLBu/kBtdUaKpGBLmRfBMWc
Rf6CeFpgJ+O4GXXr0+i2ha9H0V7NGScxrz09WfyoAzoksvY51/jCrX6lJPnb0Yu27mwGjpHsI778
INrn0c33kBC3blbeaOn6CSL37WSOFUqk7dbpoq3ijpaftf1udMTOFtp10ksqDUN0Z2ReF7DHHpWs
3/F4/mTNmAF1ePQoezVDWp1CS9plj1GjPsmh2bpSBy9cvNVwpIY4XsCeGrx3QppfvUb72nvWRdPj
S82jSct9h4HQtzwxL53CuWgUJseU2jXeFV9m1XqHn9PVPJbxZpHmZaHme89oYKRPD6pQ9lZW7meX
VaGYyZdEae5VfXoCz/BtrJQ7KYxLoLFX2bw8ZbV9kVvzk6zK56nRr6R1VrLj6FL+62ykHk+BmBuC
6OPwbIQDmlqxnJb3GPOoGwCGn7ChwCytypDNjb/KqbrOQP4uUXUd992nrByBXpzj7x9Bf/98CpTQ
AUUT/gAxOwoNSk9IIdpW5SnKBhXDSEGH1NqLUdnGenGNHflD1pRPpRZfNXN0iafVWz1Ov/XVXwWy
v+7gg9vj39f834sG/mPM8P/w/v9uJ/Cf7/73Mfc7Tbs/Y4k1YPj+A39e7ob1G0UXHSz02tLkMieM
+PNy173fYPdwpyMzhSbkWrH9193+G6pEFBsIiEEnrnzef9/tivbb2gMCG0kdF3QTWl8/c7nTxWWB
/m/QDDUSwiskHhJXclwATUdQBsmh01GKvBeY8FQXLfUwxVfnIZGQMiflZo7bB4FFNurTdUHRtaGh
d2PVBj38uaiTR0VSx+YWlmrGRWan6a7Xh8IKkllz4kBxvFn6RabJGJ++eLF9BWfRepNki/ykFrUF
odzNZoeEF50Nv/fS6N3Y9+O01YWbub6mJuXnGQfAic6HuYhrStYCaIGRqL2Ufq4tY/TWQzkaY+jA
kRXu84aeVA1hMJpZ5i6JmkbXgrroxfwg5zgprmJu2kCMdmlOviVnHhXJ7RKizpClD60Z2+1ObfU5
D8bv17HsdGSwp3yZYsBMvUgCdSzVElaIVn6Sg+LgRzhW6hDEuqa4AaFB9k0ddPOTsFNxm08lnuax
HgHtHNO4moO+G3Qbf4ECDSi1Bn4a0lScSHBb24ZxbzsxZsSqzKpt2TXqHm4MQJzIzvKvGdLWeI8h
LEl+EfXAfUepGk9Gpov3zYAwSOLGdRu6SyScbR3DrSMSaLJdoZrMh8CzzLvKUs6OXVu4Wvo46FH+
1YqyItkUi1i6j6mU0nvUVaV5zKYizzf4IOv6Zk5GbBRwX5PbqS+tj1XaL5+dKWWdYNo860FRptoc
qKacSB+bogGICOYtkugxbpyyWiI/pwRy3ToaF1Bet7mGq5nAZMnVRe1tBQXDO0n4hu87qz7Z5MoE
M6c05+XacXvd3AhZTvneMFAcWXEiPWL/iTZVvt11hvSd2OW4o8dC3urR8Aduli3aAGuWpDhQKno5
m8YbcWZAFmBBylTMWD3Nk9Wpm7KiLuAjfCq9rVYZRDLZ3CXPWlkpit/GS4WWqaYRv8hotDMsMJUl
9r3YItHrpHRvW1wKC196itduJi3rkxvUWvIvWlNpb6ZkKMpdQTr4h9tByvZHr0rSLaSw8V1KJ+te
9qj7GBsjL1u92YL+Ut0ucIcIvTMfo0URPc45pIlvMeY4luLr0l6GC+yOWB1+4k55jeoiZdGgZofn
NwrWjF9jd5COP6iT2e0SllsfuNo43+EgaNhbqMytdaP0HAdBgnLrpxam9o1Xl8AO1aWRADW1KrW2
uDyPfVA5JnhTmc7ppV660x+zjXmVL4be0j/ETpppO89pkmJfkYlbF8vczTujyfovUZ8475IllVSX
u7J4y6U5Sl+xi94jB1W6/Kp3lAGtiUHB3xGDWdVvBy/N/MWabt0ppW5R5k22pyjSyl3pxss7KTvT
8edG976pTZyjny+W+cZRXIFFH92ah15P5SPYv5ajS3jDvG31JPkAos6JNonulARFptgiHFK3gZZk
hFqNmjTXdUWgel9Lo46hjWS2tc3ARzxaFi6FfidG4zGp7OyjKKmmB2UBb4d6n+3UPoQ/+40kL1J8
S7TOpsDnJ97gNpC/j9H1jW6zJhM0Tby2uGzr1G12y8zyJWB2WjMolDSfA61JKMdqfT9/a1DUnLpr
OIRo64bfxXobmumyvFcTvLv8oaGQEg1FfecUMF02MYo6Dt4loEo2bj+UN9lgxgn1x44jz6jEfBf3
eEn60aBKAZOqMkwM3loq8ZHlZiq/OqWCV5moK7816UUo2zY1Z4pNbtTRXyVP7TaK7MpsDxmA31P2
eTs+Ta1VwJkfgTFlPtII8ovnZihW2X0yfRWc858w3HS+qFWp3dtVgmxpV6j/w96ZNMeJvOv+u9w9
HczDlqEmqUqDh5a9IWRZZiaBBBL49OdX7r5xbfX/2NGLszgRd+GNbYmCIjPf93mfoU6CZdjkvXA6
uqNIWkN2EJrAYsCtC+aQzJbgokJWVid/VGIK10zWkMvqEuE0dJ9uCuve2Q4GVnlB4qQdj2MhVCED
H5tdNynJDfg8eg1Lwgtyc4umrEbtb7qbVHQ6pjcly2rBQTalnWd4ck19j1o1SLeoNbTxZpsqg85B
6OpjF4yLH+qO9E/43BnYSjoDbkZMdaTxF1L1P1Al3XWv7btxeH0dAU3+FyAl2Jb+CiU5P69iHF9/
LJW+/8RfpZLt/MEIAQIAdB0e6w84CP8CPAKnnyrlSoC5cjD+rpU0w/wD3zUYMRgE4ZrE4PSHYsn8
Az08ogKYZNC0r4Ht/wIJeVMqXQe/1PgAIaBwgC5vcRDQj9nEJdsPKX/yfekY1u1EmPoOD/GXdPSb
ww+P5j8ALz/POa73iZwY4h0ze4BWOEw/txb2UiikiV0QMgw2CS1y2RSc4ne04zejyb8vg83u1Scb
ZPEtMSCvta3X2J1DA6g/8eY+O1Wo2yKL27pZy6zap3TWMtQGswgHSOwXsdjm72Y615v5oQz9frOc
v1cvZ5S5HEE/3+yw9Pq0dCD9TTeIL2WtZw9btd9KyikhhPNVTgQ8U4LKE9nqbbgZ+bwrtXYYEgD7
7t71KvMzHv8oDhqrMfdlWoBGzpw/kzPM7ydHlagcxuq2kFqfhTphXTcGttHUfbIKfWKb/d20DPYx
m+cF5zgN+88+11GllWjWsMAox5fJqZ08Qf7K9ZUrd9RY0+e8bdXnbVjv7QCTVLerjcivc+jAfqPe
exo8U0Mb6AVn0p8iw8Nd5H8Of/1ftpdcLXH++6Yryp9/wlSv//uvbcS0WPQse3BTfK1gALIl/Q2n
Wn9cZ/1Ard9tQ68/8vcuws/YUPf4MYBOlHRXrvDfaKr3B5gsw3v+LoBfCTHh3+wh/OhPb/qVp3tF
ZK+B61dyNw3Yz286YOdk94Z7mjDCh+PkG2mjjgPGY93RJ54l8iuz0XQcZcamem8FIn8o0ExyOAcY
sk1pX0VgiVvwPjAyxz640E2xlG2steIwI8X05lrVPJrehme4m5FHvSvt3sFPbts0/Jl0MkpwuBhg
dn/IjQktIsnOBvne2VwWVpx1GRbX4Vi7KzWKOzEKdOD+SHl0VKU3UWltNCGLi07AvrqgU/3311Kj
s1VBUSra+7zAUbJt9EmEi63vZWFZ+V6xEEJMjdxwstuVZLb+mmEs9OxCT9PqF6YdaLJDPpVOvqRW
PTGICZpDVY+G++S3df4MYLzF2oIKnRKvNe+Z6sFFIqJbDJfOc7Z4qNMPU5uvnR82cKukA/zpGNqf
Fr8irjxttR7VRBrfpa8aoT0Ng5u6tGZB9lg2rfSHiA/aLVXUjlNf3+rCI1Y+Shneks2Y+/mjrq0T
yGWZGm33dSmc8rXvNb10Ih8LOPoSvbWzd1kejM4jQX52+wnOq4AzveVW1EEf+EonblhbDHn+S957
67exXu1+w1eBqVgydLV7Z6+1foD4U+ahSy9S7KR0prNPC1XeoRFY2IOlad71ski1w+bmRHoTKmis
H8Bw1WtpGlUHjc7NmWBmo/L8xMyy7n1fBOlp0FYv1pl2HnR7Lh7aTVUHtRoz8C2ZXaEs5ZIQ7ZZb
71bVSL0L0SM0y64oPID/sO6YvNkRDt9NcA56dktiXFQTSJ1EH1PCVMnrpQEizOBH2DccjwrfQJdZ
kiB70exXI4RdOaA8C7YuyAmTZ+i2ESXVph3PN2ucOpwcu/aSxRamfzNmCrtyoJOFZERiqmXSAZpp
NxNSjnq/pK5/b6ajO522pSzzk5t2Pel/6TjNscyncWAASErVwRuqvj1KoZyPruqzqNCQPAnclfbz
iFQlbPrOmxO9c7vbtWnyi9Y0cjc6Npgs4VrNBaXWCjEn3bRzmmvegHuQdR1HrKS6Al0Mh8UQ80OW
d+tdSboI+T/rol182U8PSkBQjBZptox2szr7aGhaezBzAdCetyyJRK5oE+156myK6aF+Z4pgYgmN
eX/setN+YCzRPWdt5n5KebWGyPe0rYxkraAIktGxOVHdZsw+tlpY3dGx2qaKfeJ+tRCNNymThawq
7bacqvFPN3Xy90D49sWveNIIpPpUjsfVzGXTfxgnOKfL19xcypR0inS0czrAkCEAq0khrVL9OL+w
K9jWlCDp6LG7Wkort2QWd80y8X6GtFoBtOpgaBff2FtotQjey0F9ts9ATtDub3Jp6+O7QJazgYNp
kLt6RKY8ciD8EKC0NscKcdMkvnWDsuYS6ieTpLyMiYEu1K2+tCU53WEngK3bpA1GhaBiqWGQNTep
P4EJ4KHVLw21vbGM9m5oB51jfkFouOuYHTEFXeC6OuE26tX7NNP5mGdLSUepj7je+qsV2T4AhQm3
Jq/1fdFKXECIa7Uz/FxmM7VC6bVz/kEQ3yfonUxX5c92QLb3x2CEO4u9mi2q975Zq2U3GZMYzkE1
FsPZTeVWJEGVD5j/CcSV0/2AF5kCcy/FEI6VauJ2MOjaUxzIn6feISJFr3rv0AQk4I5WZoZC6M3n
nC83ROWmhYqnH+c0YydrrrV3/orDX5uDwmACV1Y7fK5wCjIdhvMmv+i80aKe/MpFgtn2Wbzi40G/
h8cHZE+iM/bBpLcHb1Hyk2UpMwKMwPxds7YpnlXd7IppBiLRZWvslyaoP+ZQwOkvV/ozHYl9Ygpw
FGvMcMTPPfvYjrV2N7mditRgVlB0W3e/dpl/1DtVgB+Au8CQn2hfVZPHzaS2GJ1+cxiwbL4N2M61
cKG7f19hLbtEQe2MScOEMU6p5VRomou5N1vpDSFzSMJeraHcF2ZufHCq5nG7SkNE1kynbtK/ubZm
vPc6CmykN3YeUitaxyDv2o9Anm5D+Hnv7MnG/TIaVT98zjN24tNUznP/Na0tKc7wNBYjqSCXdsBL
nvy4mHNeRpXgsP0EZOiLArqIaGm9sRxOz8tQ29nXipHIM5xfU3tyl6nKbtF/tP4uxRA9jVkgJqo+
XplQZqY3R0FWKD+yC9k+LN7a7YtBr9dQTG57ccEc9RhPEqMP8WFs111B1w0Llxy3c11sso2Nir20
b9ZxX5oSjfwwXudrQanB2mnW+9HZ7C2x2kkP4kVWZXB0+7p2q2RbfQv/Z9FA9smdaAvmfl9bnc8M
bNOB22yEoDqr86GRvXeblpX7OJLG6kQSgckQWna7fKk1S90W0HOe1UKAKuTUEeKFpojC2Jy1ereg
l4BWnkJLm12d7/7Q5hwzYYkX9/YicyfPL2mVYeu4NmNPMl1RrDdWjWF80zmOhx6/yMPV0/Jv62Zn
615u7TVkNB/JtPiLWfH/2/H/812s8N/X0Kfn7vknosP3//83KcGhjGZm4dGp/V09m3TTFvUxNS0+
+Ff6zf+dVzh/ID5DKsUIAWKJ51NY/109m/ofdOu0zTj0BxbqUvvfVM/WG44Pag+4NLDyiR+C34C7
45t5W7vKeVrnqr2nRTdvfKAkBAFEabmFvuxYr5gmLWMbTqP64AfqAiEvXffDJ7sQMdjZsVDidtKf
XZRJuje9IiABJsrrULonCuPdbqu3y2K1n+XIDxYPMMIok8hsZCeto23RmriTzRJnuoP6pvDykOKd
lEWnfLZLVwu9jQGxygbyvZm5hB3WUZHc6iKieLeimnqyqJ/wedjitjS/ZuvaRKk/4OaW3clsvClK
8TJuwK7NqtVMgj3yh7t3pt7LaMrtORqHgGhDZf7pi/XFNhv7EOBdd9HqvE6kmOs/Zdk2Z0sa0+E6
0q3uy3t8xA5jkN1uzW1G+jZDymOw3cCReNTqzd97quc042yK9WrRki3Lnnod/4KxA+ZoXug+Qk+d
rHpP7vRqBxHanhKLM2B0Rs0vU9WiJ8gdm/NBLcliraiy2xYReZJlRwWITtJ36YSqoBlQbix6vJKv
NvhEw0R4jsHE2tCnhQVgdthLYYAm19YUeqP1rdOG4S7bJoz0Nct+IsziubHsNGpw8EpsqRsR86Ry
H1jN1xK1FftpaibjYFEd2Vu2h8toRHZKck87Y4eYbuJlnhY/3jCcTPqilCe59jWdDHjgYDtENvou
lnWtXpwbJclhxVMxDozBjNJZ9u/HeijvJl96++06hai0Ob8t5sGPjbF6ynolY0+rv8w1k6GqrMVu
nFO8d+cSsnU610+w7Q0oS0ZzEZLXdur6z/W8MsdYmRMb/bjeWoqKqUnFF+B0I5pW71Nbo7bIMl9E
KGbxpQIjjrxxQgZeO+/48oqolVl2goNZRl7vLojxvYfVIcoYekOa9BjgRLOzindp5WX7pQo+IPyt
dnYzChTuTIeyqbVjH3D9tKkivddHMBCZr/YNcrzsk6UcYtJaKua+NYwxIluao5py7HlyMy9Z5+tL
TlTsjdeTQavXmDvhVFgmU7aKUylb7yibtOYZYIJHyhwFFB4W0aRWmwOl8UPKvgUmDa1GgaMd45Sq
C4WGQFjLKMoL8HMHr6p+/pYGxXxu8IwowpHo8aRSqUgMqauQGCDsaBiDXbUp1UaKirnkd0iR86TA
UyXGuA6cuPDzqCIDMjYhye2k5rFeDVuSKOW2kUwbKJNitg54Z3y3/a1Cg7bhibyknnHSFkSTPsq9
6dXDjUHGcOKWPjU0XGwzhqelImZ41Y7noENy3OoE25gxKjG6pxivp2NumjLSNei9y5RmyQjX47hQ
BURkMRkYHzZptGYWcXhzmcVeNn9okbaSYGx9dDWVhyPmeCfbZxcbFvfPajQpwgSNReEV3zw7k/E4
qylSDrejTSudaqdFNn5xCe2Lfck9VrLdZirOMoUl/xaUCdibEWLU5+9XofnxPIj+XIvaOg5BucbO
tLAajaVJzDmFNhKYUwiruzhR5rBOPNUwFcu2ZG1UFU4967et+hnQfkXY3RTP6NUDOESeIKWLuKBK
IyjA1wc6n7SeyWLfPmF83yLSCSDlzFtOR08MbqXg6EDAFrTB0sMnsnZ3fUmz/QM+9B/w1J9J/H8d
HdesMwBGTFT+4dKotXiJKmto769MtSaYYoeVoJPUEWjNh9RFoiiM9Pjra77lh/CpyS/jmtdILMKN
31pDVqqr9H5ZjHtbMOLqy4jJLVvEV8SRO99QYSPf6Vbiew8W68nK3d/hqj+DTVwe7iKuVITXGLAJ
3oaSVp3e4XaX6vdlO4cUX7yIv77Bn3FbHipxgBD+r8rjq33AWxXbyoSft86z7oeq/KwV5VNvwYRD
B7H/9XV+xt6/X4dIRTiQmKJxubfi175uSiyDaue+HfbGOsfq2C11nP9OqPMz5v79MldjTZxCIXwi
wXzDzQbcSUnb6YP7mUj5NXjR83+lk/jHBbw36N/aoJ/rTS4grXMpL6X9UDbPv35U1xLo/0Hp3y/B
kOIKYgJmMjW5roMfpBgKrqg2FrZ/zyw4yucb+xq8bD/o9rcuf/n1pf7D40JljWMI/Q/eHm95Rzyu
WheFEdzDulLtLjB/Y5n1z9/PhJG5BO5+V0XmWy2YmfZDI8teu9cMWIExhcavP/8/HxV8KTSeiMRx
cL0SZX96VB0kfUPbKvFgwY0ed3is6DljbKzTk19f6J/LxLiys0gg4G7w4rn++w/fCRQwhvdArA8+
7pK4Nb0LivUTw5Qvv77MP1eJAUZNcB1HOazit0FVHhASUHBeoJV8tLaPGYYXxvSSM4v+9XXePjc0
MZhMGu7V4ABp/fcq/YfbwYgBv9dhre/z7ozj04wyYMHbMZLav8qpQkVGBAae0yAvZMGhxTB/fm6r
o0lj9bPi3qvRp9TPGvlJ9u/26DeI/PUiSAb06zsMjY/J3s8Xme0hS3kHs/u2nEN9YgjNfhk8FPVt
q88nkiAj3ymjMv3464f49uVmFHHtlthAWTpMJ99cNm8VeLNrl/c9bfJrq/3uvLOYc/y0EXABpC1M
NTjy+PP9bPrhWypgVgE/l+X9koHxjvMszoMF+2bA6DEy9XRKmrW1Q0nKZqIYf0c06tZnrD7gM2vi
CRqSFYrZEZHZl85D0zbzcdXd1yVzivsCfD7C/olkGGRziTE7kB41SgiZbwYtWQ/jyy8okDcXOLqr
fCuBH5He+TNY3WzLbeeSi30QpqN+Y/z/dqn9ddfkbTEORub81qewSlfN73qvuBfQp/pTIC5G9Rdg
8JPk4UdK/H/45niwrFkcwFBTvs0yqEUwWMR8lfftrUNH87sYs7ermDtw0BazrIJrv30VHvy4WXSA
N7D/eMiiPOfWN236Bpx6BdJ/s4r/eRvwVX3cE2wEScSFvnkBIXgseaD66V7Bc/Dfe2Bv//YN//kC
1xv94QWEyKjVxvUCCySfNezG+Ne/n83tugH8eNjBkMf8Act9E+sRjiKQhx8vUbpWCVLVe3cMgJG9
tK0RmV5VHEazXA5iwU2xttfqySxlHo2cMXslSwPHBGYYvL7Arq2RVWfa6mzu52QpZxjYc1DsuiJ/
gSno3gekcpzgo6TpzlXmJ10vi2haKLbivijsI6KQ9NajVwVaUOZFL8olklOzRoOv8LyVjn+T9aU3
htOEe/3RwQEvaXkol1mMzfs8KLr9qpYa9p6VfVuAsPeQzkp18qwuTwZnpsXHOGg3qEmPFmVVcaYN
H7ZlwOhMNhJO/0wt70YBEcGnarNrWDcwgAEqx9j1u0/dEjj7uTMbGE8BvwGq4aWAVBlX2VBEYnFz
RoJssmGlxvRP68rSL4O131tw9VGZ9wAr1izu/EXrH71KF0nLrOyzW03AjV6X5reuv/UfbMLaz7nd
uCfPzQaIVi3RuK2qd0Cz9peCb/XkO0QfuNg7I/nwva8yHRXjEU9n4qj0ZAEyiVbfIIEdXeDR92lI
tMxSu8FfX5qiwo2tnT+B4NuxXU1jwrDBhS6f9/uhmHwmi8znzO4pywG9Lbm4Owwyyghq6XKTyUyL
x36umM+QvIc3Tc2TSu3ujDiyTUZ3xoXQn2VEb+aGY5MHZ1Hb26Uv5pZhEIzxqRn4mMPaH/qs6/ZT
4Y30p3YXAvRMBzEjDjU6S0V5O2YkJ2kEoQWj7p17u6qPPbErceDX/gOesVygXMzysLXjR2PUh6jX
AOylBanJ1PSe9HR/PBpNGdwYxI3cGoPSbwdX4RBaO9uJki7ArDovdu4MxRx02Kc3D7Ryp8nOt1/L
yTnTWjISamBowZoXj9fcZ16ZyX5FM2vaSe4P06tstqfWr9Pj4g/qtDqWfbulssBNJtgemd31N1PT
qm/Z5H+ZG2OI9GrADDxgv7fybtnxoLU7aGvbQ6UwgPIzNz8YLX4EvlisO99dDL5Tz7oDXnGPpSet
XS4QUZYeAxlS06y4dfgxkuA/Bks2kyvN/ilGgsUsw2u+wYk2MQ2CrtFMeMHn6eLe0D75x82ATFfp
5GBlWMkdWwEUr8rNDF20hDtZ2vOx5fV9XKalKaIc5czDMGMhq08+xAsNI0A3ndMIEKJL6s2h2MNd
Pawr6aHtcKbIyMxnDJuYLlljgT6xk4dJX+ELZppJh1g2e5C+7BX7GwBwYYH5+1fDdvwbEW/0z/46
+knr6A/C3drYEdl4zLNJXLRl7o+Vnc+Jn634yMPBOdKFrrekDdHldoZ1NNw24z+7SNjFuMXb4DLJ
WZnKhTb+jXFreU1EeaJugp65x2pMJeEig44hHNRT0YFfdILJvNsY4EPQNXtpu/GUrqdUA2Z8btwP
ICYXWoIsStNC3LoUVLeV1QFV2a3YZXyDoV/KqGzf+8qJgwaq6FJe+3tkg4gav1IevRstd9TYMYX9
GSvJIfbk/EGRMRG2bWoc7VzUu1z65d1W5CmZScMUGkhmTg6T94RU3fw4gNseGpF2+3rtx/O0dltU
Q73EtZQItFDDWyTUxnp+GHC1WRujiCE5+/cgQIBU9kAAjjV6cSFd67xqS3m0RqGHjCTLw1RrQaLq
TCC7Il7ebweSZ10ngBFZLF3iNKvzuIhKC/F6g8+uu8dhZCczRk1/JvRD3mz+woSZbXY/5CNBqFbq
4R1JbgEnQX4Ubt8kdY1K2GwysYMgiHqmq8S9oYDlmsKCA8uU6zzPxEzkff91K7vgliGMdrIKHYSh
CKpQGCI4TSJ9mpzgM2P+T6rdROQWsBWMuih2CLCzENPtF3OGS76Z9hap0WezrOrqy0JoxmFpG/Fg
9Gp+3fQcSz1rgnyhu9P8fu768oZtsT9CFKsuXmd0d5mgV1JVWezXoEA15XVJt9VETK3aO0cZ86HN
yKgRk1McwYt0iJlAtwR1kEeKMV+itaLYTdZaXrahYOKo8VynXgs+FWvL7LvMmuMarN3BdpfsExNX
L3EFnOjUnEp4sZqfFF3aR9a6GNB6s+myqhkRWWcXa9ibuRZl8GPDVuu896pzswjLc3mQmFjxhrLf
RY6vgNe1Znwy1soxQ7jmiu2e8yFcx+XFQmawww4XMsNkVe8CUfqI/eq1AA5M9dPWL/plrInOBmgB
zfXUi2w8/T2kGbz+yt5G59Q/9rrYEAus887I7Q0nBfXaCujkqm2D01A2IlpAqM/2NE/sZz2qNpd5
3Vjmr11Q8oqTQh46aasfIMHjKqbhz8JBWtwvnvVFFDL7as5Kiy2ZyjsMT6G0yc2Bt+1qRayZS3fx
Sstk+3bqfWPN8rjmJimDhipvFl/n0U3UEZMoX6bFbqxkkHgAohGX1QOJVivPTpXZvprXwgw5yftY
H6di3xARdr8Gsz2jldO3naDGuAhKhcRrCQOQo9+HfTB4+1qKcqc3+QtY3hraS2+eSs3+Uw3COAuR
fdG5CWazEjR7Bc1GTpkOqCKDVnJCppZ4h+Awj/qi5gxvO9HDLnbHh9abcF8dHf1iIBe78fUsT/Cd
WP1Qbk0Q6vbUGVc1uX3Scg+69OJp9yJ1m5B3Xj4s9TSEGQKqC9EM/d73KxnjG3u1o8K+z4IPk3hi
Lp4UXcaxuUK5Al5OKB3zs76O2Y1OllbUM3KAx4ILu0HvE85zrmJ02wOs+/JbCc/iOXeMV3X9o9Ab
8OKMp1yOwQTjzw/OKLmeS5eREOEnEI+Z5h+Woa9fGW4Z1BU+i9XSX+wyf4Y0rj3PdMm7ycY3W6t0
8/3qpn40OS1MakCF4VJWGnOelDiwOrCyw2w3kJRHvGOLINcjVRCvWvirFsneFInUyW/zh5ZyQ87r
/VTrz5kgYwcVzvAF3tCr7bTaETBvGENbW9BbQMK/Weq2SIh+GyLlzl+s2uOedcXmMeYa/fI4cWRq
s7q4deaE1srhu5ozoX0aTIp9MLt3RJRdLOZII271g/1xyJ7I68X828cmQMH3VxhGwEsCl4SJ+k1r
ttdBIys0Q28SXkPXIpazuqHyELuG4HS6Z5cMNXgOsaz0Oercq8OEO8yRHYx94nildiatjhd/JUWJ
urg6C3aeC+M0iDYEtUXz5iCSFTo6dbLL+0/MFHRKK8fAcWXI1B6VYxHTEGRxU6brbgrM7IinrhE5
lf4ZGWh9WOG8MI12+5NVWdNe65rg1I+uzsmZ8diQP4cWppm7enG2vb2lFUQSyKRIMV9geU6RpcN4
8svJvRGpcvY4yuYftAD4tLMo4Csk+Mfq6sChMwgLXSKcb+EGXYag3iLRbtrHDF5XMjHG+VgYNXPG
lnlmz1ELdl62sJUmAmoYV6wuH21ZTlljoLjtbf9x9YHxTUtbgFRQ9wp7fGlnmd6qabPPRW0/uwbl
F8KjJYRMSpFQDBl+e349kbGrBP6qdhePk1cl2O85h6xxxy/r0qaXxfR7LCjhZOB1YTwONkWtwd7P
oZsfy0U88MbZsS4D/66EzXZfS+pYdxEflnzgtZGDiWGCNhzbwfqz80ec5vJmSYa0/bpSLCUuKVRE
iLMB+QTvDOEABysW6Hfu6h7RjGfjrq93BV4wKl2PhkCnENV5b36UmKnsAtugl2HGgzqAae5Nbl5J
DYY1yV1lzQOi6CG9d+tZnefMyc5sdOth7mvtkEJM3Nk42jGwYeJm4C7L+1sXWGeU6XguekQC1tAh
AV17E3azTuRhaI9B/4hsyHlp2qpMmg73cYaY0/tm1W1OzX7eN17nvxe8KwnaGU4k20GE0Pqmc4Tp
grsiLdMJ+pizl5Jl2Bv2eILa97U1Mzfpr44p8IJzjpg8j5fZynZUCU7SLih4UtuHZ4RLQ7xuJkLY
oY6KQtgJc4juDC+eFetOybzKS22SipXmyMJ7bPKXfv1SgeRcVe3rIRPZq9P42zmQvPujyINjXjj5
BWYNYUVz24TeQC1p2bOGbXSLWWplZpHZSTNmxJXjng3r6t1SFP1dms5MubY1UPE82fph6oPsxdqW
Ea+gsdv329Vlu0OUX0MV/FK01nZ28VVNzEqfDn3drvc4oK0fy7YwT/02rzFu4iX6qLU/a6nmkLdl
9whO5+Cpdvvyg6YZuN1446LiXNOqPYZu856xu5fgGfno5KvIGMguCtcTp3q0jO4wUKJ3IFaYpekh
bZjYU7rlJ9J2mo8lUh+a4DZ9mhmF7dg/271jSRW3V4t8qy3AuNR3c4CpD8ecVE3ckd7RjrkMvFcH
DwD0M0x3g/ywpkwqt8JQz61s3QTen7zDWGlE/LWWxwJvnFg3spesD94x3YWh5JNilqrKPdRW6ZyR
TpePuIbZRzfts71NCNieQrWE1movl35z7J1hLZ8KyeCwpbpMSJlY9wGOL8m2gQdgvpNHjWLSS2Pd
hKNTuydVTDIuXApTffWsM8yeb7g+Nkf4NWrvapsfq8JodgN7Zkyz/lAYmTrCU4WsWavhBh/WiqAF
A9ZDPpu3eD9C9JVZfhGtOzy0Zm2djLZ1sI+Z2sgUroG2vW4PqAvLkKjj0Q7zAqpt604bUysP6tkm
gk9dXrxqQsdEAYrOodF8pH1a8Hls+jmqDftPF9rCoV/xdIcPKG9M4r9pPgM8gzEg6mcqqXnMoYxJ
uPzB1huwulpUbKllJ+ZG1e7as3MsTa2LbHNik/AtdoKC59LahYFMyDZhShg6Yx8XasL2XitM6jKH
sxpbTHUugxkQUjrBaSZR7INdqHnvZJazL4LNjOyeiLIUalpUVjLYL8HV7X7T0K1PmvMBaaMZ43GR
oVw3vkI5qKIOsvhtU9Zf1tQZjnO1EoW9pcvd2GfLXq/U6+RNwWXtsLYuGTKwR4rlmCH4DPOBzT7X
yhYqrBccGnNQScZ6juTqdXsfT9R3eDH6p3ny7Ce1Wl68FKbzyQwm/7hWafPIg8t45Ev10i/a9bVo
PtuztbBfWRfWiXsrarPa6Zo+JuboOGENdzmcBJ5Tg6A/xUbSxtHTbGKiysfd5NPIkVif0pcWYzKP
1wDUeSKMmGxpFglN9DJqTI4JfIuWlPQTdx5fUzEAE+FuEUtSZkPbz/xETsF0k6opO6C0HOMpc8uT
yFS184sythkzkA2D9TIE7QMLIyqUfYQj4NxZVdXg/4PPRzd2H6tgSBO77bKwS5EEB3lR7noTreVk
YD2uO0IlnibtY1caT6i2QAwo4XaBXsHf7Kp5h4+wGy2Vrs4dyCYnlflUDYOW6CX8XUy51R6U39yB
X4Ope8Jc9sBhQWiLNueh0i0f4ateN1it3VtGNcMWgjtCPCFijfpaqeY2WZ2w0hJrw/bfULpzKeTI
Bi5MHXiwpfI3M+3oiembJR2JeHeqIKDDU5bGpuMP1kA5n+3qUVw1k14v232u1v4IO07u4SO3BzLk
s4Pbz/5utoMhaYJ5PHMLbdIvdn22c7wQFgLpngnb+ARTAB3nMpaJcyXPZ6rR4fRj3dFDuNyXfU3r
nmbrARSL7r0guoDXuLkNZN69F1kpMCwyvgmD5snoqylyZ/hOo4LPEthle+BzBpiZYCTcAqEms4JQ
b2IwFxJdLO+LAcGmsqcvePh5bG8gKLVZVHf0MSvMGj+7FOtWURBpq33sq0rsWk0Fh6qT4iYbr1Za
I0yqPOVx17IvT57ZeE8BCdnPI9k+ybAsyA7lWsAOsbxD91+kndly20qWRb8IEUBifiXAWRM12n5B
2JINJOZ5+vpecHXHtSi3GLf7peJWxS2BJBKJk+fsvXbMg0kcOCST1q6UqyAMQvBFJl01NuaVUfZP
jhYLL69ilN51K3YhMuq9za90y7CC58CJsW/HlXYqWwelzNyoFJiB3A5WXKwVbB6bEIzypm/hj5B9
x7epjHIbz123I7MMPKN0vlaGaLc5fbG7apLj2pUVQGPB2h1R39zGpuy3RTBq21BbXlWc7Ta2rLU1
cgqX065l4Fi0vvR1XewE+ptVxtnFy/IpOoWGVuwXVP41ChuyLPSBtJhRWEhF+nTjtFjMRYTsAZdj
sg/ShC5E7CR+N+GBDkNp7UKDOU6RwdpgTbIrthmYsom2Q+6U9dsQVNEDMvXct1ioK0bZvEjl0kTm
uDh4Sq1vSHWuo2ELNIOUI1eCTOH10UGZG5rO2BV6Kq4SCCZebhProZQhhv86zPNjRuDOJuy0L0lU
qUtENEluFSJWOQDfo7UC3ybq6GELF1c2eo8rAZPjYEek6wUchdYlGtorAdV05aZGvi2aCi0zOvvr
OVUHv7WtxKusRLuLkDvthpD3+qzkP+cwyfZstN2GFBV4tVk3HWIjoafbBtQRYZsi5HcCuD7LWdFs
XL+cTeWLnvaOn9mg1SLdGg8InIoDti/xWKG85w+HiKCcCG9z1vygea7SgZmVVWgPHBEy7PWrWcTm
xqE35uHR0badkcTIlW1EOJBjaAzXz2qKbmviPEXSJcwWhSH2PoSMfj9M9arBKr+alBI+ARXUSjOI
r8ocd/I4RhLZXXB8TzkVv2SzGK9KXXm0bNqDjR0skvhB5f2whFCpdkad0dCYmqtXI6V3wNjYXg9q
pa3yeK7vlh6/5zYOr2lhT0TMt2SzVCojTL0AlyfRHu+SrEv9yqiUl4ATw5Wo6U3KJKVk4HC/0kcV
qTy9uvs4uVPzYxIbyg8Hrz1klcZFJE4qTa+V1g2NzIgWFjcX3Nh0HWlJslF6YlQbt7P3sIC7RzMK
kCZKtTuSt2NsGz1sCcbJe7Kvq5pvni7DB/xHuiNL39VF5fUk6UE26ORxAL3k9xm5OLFh1V9wRxvH
OtXqh66CZ8KB2Bm9Mk2668IUCi6LRPcUpRDPjGHIMrIpBFd5gbQdTIVJuzST6yBDgeQWq6RN07tR
aV7qfpkCDHPlJXCKuMNDfWW7NE5yZ6jfEvgAtwGBRbfAHoajnYlh68zymYSj9oiSr14VaY79km50
QZdexrZv08Rd54JSx+jC4skwcvHLCFSSrdrBxXkQKOiyHNpurVmoN/nofp+02dpW8aDRmEopC9W6
8c1xco7aMM++YMNDxR33m4GDvUfbVSVzY0o2JLEkV2MsXiMr1RGqmvoEdC/K0MjNKVwMyw3LWzKY
wq9AAJWbzqTKasdZ99SgRg2fm8GdzpGRk3KqnZrYIgGotumX0UQI/RDVvecYo3lspTXcIJtqNpDe
5hdig+fbVi2ziEOi4yBPLF+qPkempdXlo8Ewz0BYECCgYF7By0Y3Zfodb7nYa0E03FoUXNi3k34X
RLPim43Uvjlupv7imPjVTILhhvmb+s0d5/g5topO+Y0FPFihI9H429F9RS9uCwPq0dAW14DOGaG0
nY3mNvoNC+8Zfb4z+BqOrke1K8uVEZXptunmOaM2ncEuVMxY/WJKS2c9l+VEqcNayWIIgF1tm7ec
Mt/YELvbQJeal4/QtSo72qW8CWjuUjb0gsl4X9Aes/RWX01mbPluC2CghjDNmTjT/Gq2kqu0EW+o
29Mjx0umO1XQ39YqTAitgl2FvwatZWQsrKjhB/ITax2ZWbTtdA2THV5R5QpugomJvxz9hpVyR4DW
zJNh9pyl6QFoBilJSlzrV5k69d81HH50EkLzh20FKtOHrB9vISQr61KPxAGnFA2OVEEaq9CzbmiM
1l4Wse9rk6v+mrNBgxkm0nuRpPGDrKLqyTLM9hoCxbylquh9rXHbry2zemHLdfpN0cZ5B/6p30dq
pWc4T/CgyTiIeDvJ7kerpcaeHvNwl6oOy9IZdPfAjpR6iV1HL4TnYlGZu/Y48H70qngu/DhylOti
YiLcaO0Omz4EA+Zdaw5jNc0pJQYoVoBJKUqhH8u+bLalE7cY6NSU+j+xtxmMNUz+Yhp9Nx2mp05z
YsHgjAZtbUflHuk46mWn1bbg7nBqw0z056J2fipTD6ugCJZ3NGcusfxHLgv8L7Lg++rMzcoEwit+
wZ0m4rdRT+YDE8Ivozs/O3HxZisqreoucvTOG6sUVgHdkeLJ6dwHPGVqu2WpplsFU7E3jG0zeirt
gudK0Yy3uBKgGtpQOFdBEumUD/SvCsxsvPRxiADM009TOmfMtyr74FiraSCgwxFwOcrFfIZZblXh
+km3IsP/qdgOKqUEuXQzg1lZceSB2xqDa2lXMwzObcst2lpB2H+NYj2+mqoSFE3DiAbAB0llmUXA
EzPCG7ocAEITqw/ztcMU0k+ggTCzc5WXwlJsj4Yz5AiaWB5U8HojGSFvei1njhipoCdBfawdJYqO
ASLAgxqF4S4Ck7ntOqfiRGMnXjFojF1y4GyA5JWTMUf9rsQDtCZ8MbnnQIbotTJ6ctatYWdqVNFG
INx1bBj2JmuDcFNk/cxonj2gg2Xqg0NkNjcV8w7aZoB4WVD1hwZ8udBJPDvRdcLFA8vvBzpLOFAa
z34LslOsfO2rcuJNHtF706uY47Zb/5IKdkSMJgbm1FiozOyXek3PSVfibnw3qlp9o8mttvy9qX7A
euasuy4csQCl7SZK2oGTA/ELoxrV1y2QRMBJg/AVBymc3djm0R7t0TOsFlcVLyjm3fKNs7bwhzlG
9boUaY2b1b4ksG6rM6Px1JKpk9pO3x0t4pidzSNVBzu8BFKDcpXUzenHgKEOZTT+RdmHD7z3jOdg
MRLQf01e+NW1V7fKWrolBNNaiS45r5GsxJCUvatoXlOs8nc6U6Z1NqaWl7haej91rklKfDY+K43Z
VnBD6cG6YSr8pm9g/ZZ9gx+QFrKdWF9M2PorO+f07Fpk0leiF8c5V5JVKpWY0Y3NMJIDUU+jx6ZK
j0upeioDne/KVFQRWHAFtCw2PBDWyfhtCHjAV3NctHu3sfqMUjXRVyNFCPbLHgkxhQMIJzqImlVv
hDO0OyWYWz5A1++ycAgPSOsNMtdt8WVKNVNdxRFmr8K1h9uuKk1ft6boaIW6+k1JDSomkyi7jZmP
wmPN6f6oi25vc355tDk+eYBwHZxhJooDRyte3JqVHJvT5E+WgQY+IJSNQwQR9tEQHzK1FAwekd7P
jGu9VtHtTWvo2loZinbLpxm3k9I5G0sN1Jc6r2iPq4FxiCejfADBZDyGGZbuIO5aBuMh/tQBfM7Y
4A2z8sxbtLswibv+GJVNvom1NkNdL6ODMhvcj1hQNNlMrouV7GoTM205pY/KlMZvTAadH1FgxNQA
Y/+rxMi24SAPTWfUkod4ClzALpX8MSYJXfya8wwNt4FDZNau56BMHm0mpfcMGRmp9gpGAriamkgQ
qau3UKN4D6g9anx9ltOJfjijWhWqFd50KTnRDxwL+hrzS2dnVImTszXNElh3p6trh94HmX2KPh0X
87Pfw7fBYUi2FGnVNzoi5dtRKU2MLvobIGyVSpH+9aDn7VGfs5hszaBlDAUwsSI98VXF0E0WlK3S
FjR/TImiru1omKGUZerPiLp/NUxK6OmisDd2Rtq7ClqmH7xewtHuMxFxWsUXitqN5k8RBvFDxMK5
T9IhfqMz13Ubs5zlHUNFZPo8Ltu+K9DLVNAbU5Z45JGFhFtPr6OblKEebfhZ3adEqb1oRQpdUkua
U171OEmJF7yTqs6AsrRue8qek8nBrUKBk4L36nhUZ4FQhCJYXQM0qPZFktZrrd4JxTziEeS1P0w8
KFFWYp/X1WY9py0u3dLWKmwrzCyuZC7YsasoO+hdULwZNm30cVL0o1UI62vUjzFWg7Sh7FiqN4qU
DYMABnZ2qK4ZELuHVmsNv2fUFFm1spg7psoroby6pVvSFAwjL0enKEMedaPQxS2zCfE149hl+vVM
8d6MNFCYcyAdSE2JZdlyhum5LNtmJzSDpoOlymCbRbhWV7Wm3CSyQ4hlR/VaaRswbBY+G1Af/Bak
Y7Zbs27TX71mBF+CRsynOJbWs5sEdK3iUKHvWDJ5SO37QY8NsFkx2+UFcdlHWShGACB7PLEGg4tz
IWGlGqHammF1B/Hj2mYq3I3QP7vsaEJYMvT8qQ2Db3hgqTj79efX/qjMWyTPxBhCtUG6eY5+6V3C
fyWb213kzfXWHf4VWWZR1f5GT4DpZ0NENncmmoukxizf7INb8KyoQCfrQoTHx48Pi4ehB4Bigfb0
gz5yzNWhS0Vwq47pdeL2PkDZzee/0G8u4Z/Cv0U0+9sIsORpLIOl98K/pJsmUmzq6kZooUZfSbGW
dmI7HNO6xXdjZQ2uH+yvoWHjG2bqfxOoauKXOedlhcDnn13vgA12+0g99GFnAqoa5W40gFkINezu
CqQq3ygImALYJFn8NwLqf5WQLhrODx/ftZFsWS5xPItj8k/dYirUuhztrLphjLjq89tm2ErIYq3z
rPKgFoLHKWouyCX/86O8v+oidaYRgSFFteE6v7+qqoShSae3vQmtpsbfZNMwTTTqKSQW8/BD1ei8
EJdeennM5EvE0fILIT5bUXTQdpup4AE4jI90nsydpDW/vD+HZ1zUeNZKrE6dWPrImDUeIhooG0UL
4cSapslUI26zPWoSa6NJMV9NcOA9s6V+Yz7a+XOmMV9ym33KKdnPheJ6TJ6fe0HSBS7Q0ue7Kqgv
aht82ETXMqMNooS0+vM6fwpG6AvQEDXc3xE5xIaG/ohCkA0Qb+A2yGc0c+SKr9Muao+2bIuNtLPk
puUBeZi6rr6xB1Yp3OHHZCSPV2pqc8x1xFbOXisDpE1jSLwZmp5dWY7wT4bylWrCXXWiap7tQUF7
Fo6tXyPd8GM1cfbCqQ8UydTtBA8OB8VIf7JWnVPUO8zvrX6+tp2s2tuaO3yRzCPoQfcWVuhJK1mN
nAYn8nDTVR9jLrMd9xecytRD+a/4g9BTkhnoJFVm0zwUi+8VLEp8k6L0OJXw8czNmCXzfqo5Y+ZY
u9YEymYH151CaIa1Jh8xSJprA/6eRwX4KqzK2s+LyGnCyXvIAs1qwXrYuDyDUQeOmFrXUTqxv3KK
oQiQo8lvm6Z7RZni+6YoO3+wtX6tFyVKxawJfjpWGq2H+lYDT+1IbE1hdJykYPACgtgf1aG4m+gw
/hRWTj96ZLRWrhKLJnAwIzhtGsveI9WZrmBYVps0hwdXAlj0oCwaHi9sWjAORfrRtbo33A76yY3t
ct/YM6W9psQ32lyk+1kXNpYON9tyaqcamRLI2E2gKt4gmvQUN8W0VpuKkbhTTWhjejMwNpND63Wl
mVl3JJV09kFN4uvDW2nBJ3Em5gjW/Nor/G85648s4yFhMmKL0th0c0FFHJVEB5gi6r6gD+ftCdhu
2yYTEJ28/cbwRD6FBV57DPUD0xYR3lStOvoxiR7XlW3S/Ser0p+HFjdNVAD6MGNdXTl4bE6l8nVq
XlpPCjFvkZNiBCS29MnRyzulLq4kx58+CzIA6x3SwCiFwekXz1ju9W81DK+HsGqq7eyG0b7UsuHQ
aV104w6lc0XtQHOPTzAzEEnNkUOCbR3l1JZr0k+qlwJN4hMQ0ymbmx2giprpX5xra4mngGGRPZ5U
m3FemAdf62l8DRq9/KHUTuDF2jJMpFXp3CiISpCRmjpTv5DGCbNiD9tAuqdXPBxUO5oYXHUc+0GA
zFuE6s62rrpAW4nGj8U6rX0r7sWL06MtzQzqghVlCr6E2pXMt13FZEjpBvqGsY64jvopPISW8lYC
tN/iRP0ZIjDySbt313yE4BdCmnIzKiGBzkrdeWLCnz3Z1a+p5+hpQbDxwnDRpKaqvUtLUjl6AqkO
gjcMt1paiOM08Qi7NKFkGb9bVG9vWh2KQ5jYEstwblwDc6qPijXl61k3qqugGPp12QzuVdGkHO7d
qoFBiINyEsoCbcHQmRkl/eJ2jsOrz9+TZ69iMFM6/jwTGBaTRpxfZxp/rSnMLo9xOLGa4MJyX/5/
f/9c4i/KoqHRU5zS9ESuR3ApwfzMtOmi7Mfkv9gLeUtQiZ29J2EXNUFMIXNnzsGxjcKtaXSHtLeX
0QWETWaaOdv859/pb9dckpAJaMFHRf31/i0510NQE3ei3UERtcc1erT5VgWaCQm+BBfiWM1T7SDq
zNH4ywvXfu9ewR5GKbO4Pwhc0AwX/vP7a6tKkBDMjkq/yrdyIDeI8OcLxeXy8f8pApZLADEjnZUN
Bi6y+G0b+sOVQRREoE1t797g4h/f6tknobO7VJ9dushZpTFnaWEEOhcxJmZsPuN76KlggT+/U5eu
cra66R+lJEEN7g1Hn3m4AZMoEER2/8qFyA8GSw7AO78YOY26UM/WIIK1eTL6SPKyleRwjUN1E099
uP1332VJxsRHqRsksVOend/5JtEAPqvVfMeQOfS7eUq2iazzjYo84qCINLmw0t5XoA5ISd3Gure4
kxeT8rnVVRtC02HckZ2K6AUV+jx8cRt6j3ei+RLIHPnnJT/a+5tFRJuKBZJIx+Vi5LWd4zMTgLXa
NOWCQXe0RoLWqr4qESQq/25L+nCdc/8rLiF6D4W4NubeuZWzM62VIgkupMJe+jZnJq3OSQuE03yb
EuBFRCfvVUHF3k0X7tL5/r3gAoGewG1H44SedPkYfzyso9SrtKyj5kGaKW75ytNq58LyPvsmnDFt
/ryGowyHOmQX8f4SWHECeOpp8MCcnc4wzdHJpoV8Ydd5v7EtJ2m2U4EPnb0Hfs/vVKw/vgi0YSVQ
q6K4b4W/KFFsf7pksj1zpXIJnTBMbKIWMlzu8tlugK/a0BnRVfcwzFZSL/0gOtTjLuafBohCnz+u
5zeGixGnunjF8Ywu3v73v5pOPIzhlF1xL74xXK+f/vVfZxPAkMoJQLUN82zLUQa9dedAze4zdc8R
Sf13DQB+KfyuwHS58ZhQCRZ6/+FNczRgUpjKfT+4K3CASAU+//wf77YteNKJL+VuIIY8e41Vckh7
I9DM+82UPKuRjuLmUsz6h0tQGWAGIv2RymD55/ffIWJ+osP6qU92D6myX/f42ziGfP49PtxlwZLC
KwIXl52LK72/SBVnhtGnsjk5WyuGNv3//PNnT3fjJkagLH+euFN7S5LP55/+/MkGOEEfhntNAUh6
9flPNFZZIFUxlCfVHNYtGrBexW1Armt24Xb/thL/U1PwdMNk5gFnhIn5nN/rbEHlJRjIZE70k5US
ryCFdqhNTI9miya16LLbRWbIGOHYNHj/5pHSY3jGFfXv+k58ChvViMaOtuyVZHW/v1tJaZgQy8b+
PtwFyjZX/u1Ts/x5di8exwVLcN4Q1JQqQjdl9vdCnb+bpfkFEtLnN+zjcsPvzlsZmhbJH8Y5TSPV
mirshdPdJ/a4+6owWfj87y/PxLvb9Pt55w3JWjaWWvP9DzSCarMQHjJ+KCtfaZMjwzMfO5EHeGdP
iP0aGGx4aW2876N+KDTOkRcohuNoEHkGTasGEWDEV7VrQQKM3pKhQXpYMq1CsHZQiuaYld3p86/8
+4Twz3f+n8vjg3d4CIR97nKedNkigAyZAsJB5O3wpZsR+aOz6aWUft8HQGl7jGxTaR1IdX9UGCxd
+Ah/K7WWGBdabzavDOOsVpBJrWstQ6yTUPSbUWmv+zRGIyLmX04xf6FaITA1+j6O9XUxmr5Zk4bA
+BU1TPw9VqxdHS8iVc0bM8fTRH1EEHxhH/rrB9ToCJI7YzvqOVWt60N8ozgJTmnGIzyPSC5cuOMG
iqocE5NVTH5ttUSQJBdqjzMa8n/uDgM6bdnKCf50zjbYpmy0xIjT7JRg32omJgM5pxIa7Zn5xBOm
99+c5koZL2wUZ/vVx8uebbwTs52oLlkUgQE8UyEp6cc4fJvCkxm5vhy/BBBu0+YWpQ4+1P9Gdv/v
vd/3j+HHq5+9HUGmFFjcsuykJMxSscceU7syGe7gpLKyH72FabcNYa4PEd4JtAmvDHd/pr31YKa2
x/FuU832VYmJi11oT5IQMFStxC9RvQ5RrSBSUO9MunMbrcvX5cA16jm7cxYJB93MLTA6jzeqs5n6
7leRYZQy8xC+AF5MWrFEqGyJr13HOQ70xccUjQDX5vkLppejkyA5coYST2fjZ0W0mdrcJ9oiBP1L
P0SMuy4gFgy72VMahI9Wrt4FSenhVB9XGI+QL00+6SgHp9LWxlQ9DJa7cSHy0nAkuGXIgFOWfQQB
i9mcgY2YxIqM5p0W+1VBcI0lfvaV8R2vF9bXoV3XGax22msSXSrCF0TXYfhYyabz4ka8aE14tJ2f
CUN+mrXPlrGIebt+W8487gPCSy8cNPRW/dVUGI+jMlyBzl4XyC29Ho932VyKkf4QtrScuZjoWNRf
FKri/DljH6A3STfxpIIwZoQM0swdS3RMymEMxTaa8Ehl+JuseavH81Ebg6dIwuBFlsCw7XveKScc
Lpd2yGXXf79DInVl2vS7WoMWcrY96QUDaWkU5Smp3kwOgNwnA/2Koj1VMSnBlq9M39v+Ue/oWNUX
Tr2/wU3nF6fDQ5fK0C2bf3r/SlJR0/XAxqlReiU/zojBNroi6rVsjRmh6qj+qpFC/ZjdFvOHXZe3
bTr/QFwRHWZNVddKqoNSh6h6W1cTpjUZtgeD2cNGHZLu7fN9XP/4JkOiZVAuA6KhKD+HTTj4MVBo
msWpdveyf5PFizMDj3Bj9AZ3BkqVuLsO1W9oV4mZvNFt9UcN/dCc86t6vA0gomC48XXne56g8Mt/
jSMLU6l5drFRp8wWQUuE+tWoSpriyZ0b/ysyyrLtLIM/TpTLvab5c7bXyjgsGalN5Wk22mMwJXeJ
rMiSYqB7oYz5y65OnaRRYECTA85xXojBe9RqgWbwlKeItBnWRG8od9Jdq9hvYz5mt9I1xuvYQgeA
JB2bgRyNC7Xvxz2WjwBzdOkeurS5zmpBy5bZEHRNeZLV8zSY9zn5CxnqJ2TmbvpqqOmFl/zHVyjX
4/1J48ZksOacPUSKGhaqmfDjhrlrvRrDnKK5AQgY2m20M4tRPGVJnaO51XA8tEgbPl+bf/26hJOQ
gKwyizsnMilqh2qwyktOEiTUL7NNciXze9lm2aqf1L0R5n7nWhee3vf16u8V5RCfbdKg5YnQxdmX
btQoYE6y/MgRcNOGDoU9/vsKgR/2n2v8fij/aBxIOyiVuW/LkwFgHClFOxleaT4jY8ZQB3jfXeea
3E9dfmEBLU/D2cZEl1SnFWfoNK7O68ZS13BdBw6/qOY+9o6G2qx/mtHgfX7jtI/XoRy3aNMzJKXf
fN73qyTqapHb9anRzNsmyJ+Uokcrne5Cuj74fHwAT4/wNvatUW+KYaaCrtdo24DpZ+X9kGgXVtKy
4b7/3u8/z7LS/vi9Acxn0+w4NRXZrdmwO7FykFuTPVBvhuTx82///oS6LKDlYjYjTBoF+NTOtqQR
KtGMLw5LmpR7QhfWQ9fuZyfbobe/cA75y6U0AD80Hpc2pHre9ibILA4nlGynTsYPllm4p0Qr3U0Y
i19hQDrC51/sL3eVqy2BIoz3F9jv+18RZnCnxX27XI1iq2w2qk2kn7iw6Xx86jmK0rejQ62itPgg
5HCxCRK/1ZxKs143WffdBiBg6g67AMk1bXOFReXCY/HxkV8uCWhpeejpVZ898spU2+mocclkHgQk
DU05qpUyvHz+8/31KuALOTSpqvPh0KbDuc+wDNMYKfNT3hsPRCZc+O3+cjA06bjT4EGcbBDMuTwI
fyx0ROUGNrCZ3k72qxaFVw0TQuK30eEIWKJzGIGvn2YsY7EbXVgdf/t6f1767BnTseqEjrPct6bc
VRrBy06Pe+jz3/AvS3DphPD2A+FDeODZEiQF066QuJt3Nkx7AEyE/eFWz46zBHL9+aU+PltUbnDs
oCnSUPxwu5S4dxsCAuWpM+2ZhYesO9KhJk2Msf2ySuYLm+bZHoUCziDZR6eUJsv347aRhPSzu6Kf
Tr0GTlbJMxL2OhU2cAp+3kW+w6Gi0S+MUj9cFHUxYzOM2DACFrTe+/USpCLF89TZJ2Lyuk2guRx4
ImJ3ehOI/cjve0gGJbm0Spe/+sd2DFRVpfu49FJBAzGMP9sh9YrWSTqqykmg9d6rtZZs2hYURFdo
gIWaULtVbDm8cKCEm0SpfHDCJsm8uk9I0bETbJkkRseeuyQzyxJQRoZl4Y4QUSqVsYgOBVKCzxfD
2eIWKObY1SmTiUgDMOWe/U5jLN06NDP+PoghK9r24uHzC5yttrMLUOW/vxEG5mOnt6h1QqtciQw5
omTybNSQui4BQs+eof9cCnkZTT9aZ9yD95fiVYtip9KKUzFjYHiN01VGzOj/4ev8c43zpl/fJOBZ
UBufMO0YxgsoBnQzga5fugxnzfO1tNyZf650XqPa6mhNQaYXJ5XwJfTWrnOTxlnnjxVjgAZT0X5g
ud0kGOOPjSG+05lW1pqN4IcMkdgvYW7RlOL/AD7P2deVhsQ4axZFcEoXe2cQA4JJ01AIbW8NWD1h
7vySWm7tisH+Cv2BOXA5/0wUxT7FiPf8mDQZ0+8im6aw1M0W3Ihwd3mWgiSsw2Qd4T3a1ANoIraQ
RZRPfrw2avYqNIeW2NAqx3L4lCLimMD6+Thuyy1C5VenJWat5FjlhZX8hjDnbcBbsI7HijQR2YDA
agycY/Ng/UQCx2FNJJAHaG5vswSwHTHOpHQ0cXSax+mQz9luaFrVcwAUKFgQYAdYjSB3NcoNb6i6
8rFT0cpfgyOQS0we8iDsKWAYpNGupIAGIhLLXblalfu2CZWB/doFBwOlJhFjsLPMuLwTRfqqZ6Gx
xgJgf7UxpMKhTYptXkXdbaioKIEFkixmKljl1HbwGycT60ay66hJAiFFMp9QrNa8b/S+OaolBs68
owKAlFPuEyD4KyErY6dpQfHVbsNmaw5dtbYFrkm3QDbvRLp9yLXO9ec0JREUI6pPNqHtB2R/NuQi
e7nZab+I/Ar3ojaHp6myBEboaewAaIGQmoyat+a8aMrrMsBE4+jJWvad9OcqJJfEmAaiTJXR3IYV
YCPXzdunorUMP8mIgaIfI8erdIjElQizXxUpJwjMC2ffd32xQm1tbeo5BqOY42XHuyIASvL0D9IZ
v8mexJoQI/RadQJrPeVS3xE3SifVLOtrmTjOIRvqdme6xDmhyku5lZZ2jMLqB+vC3qRi0r+Gs4UV
RkA46rvQ3leoW0nRmtJ1XE9vYjgO8Mz7fHqs7ACKVETTrIyi/iYIymBrElNIxMNs7sZuekNCruCg
dbgfTl75FpwGSNUplLUSOePW1rR47TR5u28sRFZDiQxXXvXJQZJo3yPTQdVur3DDii0yamJTmsHY
BUUHzwuoBQr7VMd/NRiJpyfdr3pQvlWTyZGvtoMtwWfipjEyun5NGbEvTvYXWDKTtWrSDF+wZFad
kLe0bdLaRjbeaPhmQ7AMMlLu8qFwjuh52k1rxiMZR/gXuk6OxwHADfpJIHmkU4XXjW38VFwVubvT
mp5W4c8iGMtcGYn9jRBketTUul6O+nuTMvMlUUob95rMRl6Xuryuk6jfN4EW3AfhLPdNWQD+H6vi
1p2w0rozdExsiwAZc4DyisBebxgQWEiFDtdZKjX8tbpzI9uI5ABcNVsnMl8tyJl49BDBJZXzA3bi
ApA3jCVLDw9LFnC+KMr6iN2cl54aXg8gLvZ54NBvxQlKCyS6c9R+9KPCyZ/DzLJXOv91oxud6Y9A
6zZ9PNsYx4qZ9qSCVy8O8FEpg9iUi9fWLPPSrzpipaWLJVuKxa44Yg/K0oVjl9GYQmUbXln8V082
MJGirpCg1uryNVRw4gL+Aq9o2ArNia4iJdy0UeFb+SpslvABx4lIjwhTT2+dHCVtMiL/t8BMOg55
CX1IoHpL2I6JwfpoBdJYoQHsvSGsuoeQBtmmXZy3XTkXh8hBT97nYB+sYq5w3c909omaXvFvBHca
sc3QD8j/7qRO4mgIQKKRBh+55vynA9OCVdECkUM3HkWgZGKXqA8iBIh2lmj4Zghjm4xcQ9qsufEj
C0bVq/BPebKyv5HeQyKHTN6Iaf9JcNiixY7fepOIvrKDvzjqr3mQBWDn+KI948MV9+fVNOnZ2CIo
Pa3rQLbqcezPUK7RdpbRA6dKEstsqDJ5qzzWBHmvlMpK0R6SH1dl6oxcFXRX2BKOVWY1Pk4n17cW
FInVUFE49IYRMnOBeZT3E4ouMAbNE/8iT2IqR7y9suZcwI7xJO0G75BZpc92lj1ZqDVfuk7JjgOW
vcM0F+ExVB23whYLWqpbdK72wlnAlqa8GqHjEjWOhRGrIcJPN0Tf6SrYmTju+1rkWoc8tH+SQAb9
ERfvVWO7kMeGhjhrmv30wJsRjzlHvLDuma5apLqLwTDWfZzBy+A52UBKsO7jThu2CIyaa+Bn7U1Z
GvGhzth7l4L2iko58ZMxGrC1mr/YhEq/J8mD7Y5Um95qETgnTrwpe3fagnYZNxGDIpb20NE8wimG
cQw7p6FPHu/a+SD6bvDnphEP5BVaPVLlroOcDbZyKxFm4xFy42cjaHiri8LMX5USqMkK0BemLqPm
x1SH8BSPC5ZX9Dj2XIZcbuF8d+O8XcHFhAHizoj20yIBa0RYx0rgpQQNaiRX0Pu/2I351ey658mE
ClPrqbyHbZngZaAGNHtKBsua3BWMnfqYdkp4Z0qYAy4GX69tdI7kY4L3ZQjGBclTZ1iRpGbouyCN
uQlTaNaHvDSYvSDPwQD2Xxyd13ajSBRFv4i1KKAKeBUIZTnHF5bdtsk58/WzNa8z0z2WBVU3nLNP
FN0ZfGvsGkDE21lJ1g0lbtDnWI/KG70HDn6+oc8iZ5OtkmfbAwSUuMw3OREqx9m25sBozfTQ4c27
EhjJqjGyINKG1m/RsO3qMCUe9b7vt5PInfcQ8hR8vaLaEzlbe/gEzMCBuOCzfDfeO2BqkI/QkuG5
WeUzcV74ngcrxT8TifGxgE/EM6+XF2FhXJi0/K9eOSDjFLlip6sW3qqW3K0VkutCjtmezch6V7On
518T63e21IRYGwvoabmNTeFPRT43XvjU9bm1i2RHMJ0OAizHoI4baahfy4aB1VA0jsePKgINoduu
L3FQepXWt8CZR/cOLzrP8dK4/4jaI0S91YQPp829h6PrbC19QjA9k2AWkSW5AdocY3StX41S678U
7kO8WdlSwFxcC4nlcuWwN7IBgoE16Q+iacLncIhgjQzNvMtKEfqRWy5bFbFUc8uVUzl0CHORWjHs
1n6JnnU4Jo/tjHJwMmsy2EgY92KiQw91NIZb2sn62bpZNEGXO9te4wQCzMRWcDbTADmys0scPfXT
hkDDyWW+nQ7Okyo7qFMhNWQ8OVNFHlTza+IigsKZT+hj8d3nQv3qFiuwpqSkJYi148TlAdvkY1Z9
Q2mVAZssnYhMBOlJupI4taztnd6P6I9TwvpAM+VVcUoT0T8Tu/6lOr2jBBp+AIBFl2U228vYGrqf
6eJnlrdvbma+pmoD+9zkkHED4gKgxxLv55lNDwspnBQOZ3vdxOIas5DZaCUnqtMna1C3kg0BPtnA
WsT8FM5L7Wkxb2Sc5y8TGniQG2nvl41QWwPFahH8q/X4WUcuC+qY3hw/yrKbGkKAJjgUG32ehh1K
bJw26ZKxwlEiANQ2b0HB5ZgEwnyLdAzrGPF4yPwpfk+LFPQNad4fkyRvHmVDLn0zk90KiGq6wK7u
v/hlLztjzLCzTSDvt6n9f5fcdHzsOT8Rn5Tics7CZ6zlON2xKO5KWlgYig5gWmqPWz5p3J6MVAxv
feWAdUXT7Lt16VzQskeBXKmZzFr19xCyaAJ08PafZFlaWZC1y/RQA69oqVLH5oOgoPNMyKGZTpP5
k1rmJJ5l0ycme32zyvcJiLYwkHpbfeKyvT2M2QiZoDNNvO1y3DaqvwXqlNL18mEGVmo58zi/dmCR
LmriWh6VRdYi1v6D7DGNFuTe32elpbauU1f7bE3Uhtzbj7zrs03RJG6wNoX5lTWCvsUp4gQ7JC5a
L0rKmz8w1amiXD3ZYM/pN2EOs9/LezM7MCtYtmORxveiJpwIc0BrP8WJC9yytZ7GCR8LabfpzYTj
3BOKLf3QhhHatA3OK8jhdv+B1BA9JLsO51hT+R3MUUuCBrLEIc1Zu2uU1D5Ji7WfjNMPMBLpLXGH
nr/LAHpZwEcZahXgnql5dJW5OFxr85DW9puL+ifQnZZPP7X4aznNNmUcfuRhX3pWZpFKvBipn023
cxA/6aZWaUzH5ACQmpf4UvQ2BE7DDotrAaMq9V2Ac1T1jsZPKnJqGIAlHJcyXS4gYMC2iVSuF0fU
91mTfwww3PaTwou5GUxcllrutvAToO/Ys976MRyCLerBIgBjydUAaRdDJE8nNtr4lTKAwRFg0h8V
R/M/Ww/H+4Vd/Z6/YIaW08dX2IxI2qJVCsDP9hhyIIjqvS9wqhqlY8I7mu29QbDwRguhfVFyjAcj
Gey7LGx5ycsbcHEkdgG0V1P4bbcA4HFC9465Few02X1Etv2r5QwcDTqQ40xQ25trONquXbTqy11C
IA9ssXy8BbUX9+AvtCLusUCGGmtPE+MoB4IntUbbY5Bj9sWyb6MDo/ebMGrPasIaoZtEfjkoVTY1
Tb2xSStqPPCFZN5OE7FcCqTbvd7NzgZmj7EVIVwhGaXrpsggHhK0xpjLtFcPUo/w3bj8dSNAInUF
OlyUkbUpqdz8xMKvksbJ4sdYfTBEaZZfucN6b8jFOKwJwEdwfcslMjNFj+HWjM7admfJmljOTmK6
L6QD+C8Z7rJCDjsEZsMnoHTnpOZUu074GPmmkjEowPy/xxwzJ/AEmZ/OGZBYHifjnqIW+kYVw71z
q+EJ0tvvOLXtIe5Hd8NGbD0b8dOQk0gMt4LWh6/CyMQHxevI+ULNU2uy96ahY0fc14Tm8v/zjciQ
G9ETDTxhlM38JI4zn/Rm992qFNZ0CVvhew3tL1xV00tklNWhlxphAHqxVMmBlQacItkIaPVO3Ku/
OJPzIWtnYlTnNN/mOhvmug7RSwgcrtti6apr1xs/yjS1I5i9mbTw0cBigaOP9yqBVTDy3q8EOMCX
UJ+lsvu9mRNNvtqWoPRrMZhXJhvGMmU5hzP51dWXNxszEnXVAuyvq6nutFzb2QMZflkxg8srqVbR
YYFEyiq8PCQV8N4BV8H424FIWB8YXYwo1JCKsGpWd+aI4y6xWfSlDZkBSaHHeyJRo73TlO1jbDj2
Ex/K3CibxzJxUA110ydIMvx6FjZtnQJqwwwXUEg/DtspK6y3IamT7dLn5mcfG8bVTTMj2TRd5Pyt
fU66GqfpaSSXmiOxAx2kh2+Yx1BHxBopexyjfm/BXCvz1th37hj52G2/1zYbt6BvcHM7JucmUscg
de0QR1z9PcMFe2G0BMqGzLSAAT20NouveFkW67G045c1nciX1HQYTaZT4UpfCp+Zo4lrcPidyKHz
anK+9/HQWhw8fHt6PBiHapHdoxxL7QSTxD7BUY6vtpWvQZE55L1CP2ZeW/MxxK3j1z7cyqzuEBlS
pfZly1DPYmwRhbyW8h+3yi9RLdCvEEF41oJpvtdmDGeTdH11kwpF5IJzeUKVb9RU3dmJhpWxhMpQ
wg/h51Mx+RlGs41094vFcRNoQznTGMrui2D3Bx21KGVVNwWGVRVXKsLxbS4hZ5ltGG9oGMnfrmS7
C4shu+FJaAjWWmUfxKdFQVmOwjcWWWxpZQgt0Bcs7XWfp/u+grEe2cYfqA/UdfW6enUjAdlZzl9d
6w3c5Tw7ctbKC9qh0rf6CUFUFJntY1MMM7173uPgay2YtxhLAgdbsKcB8A5qXI0bMy2+Ub/GvLbt
TzxDmwFxIMyjKnn6h1X8u9n6N7FeM5sDJE0pTf7DbxbiU6s6Ke4KbP1bENoM4qzR9If+BhNNnbO9
AgU2EWEeXYdDgYnWQNpR5sCnAGzB9huglxZrpBZ3+sNoivih7cySeGnHfscmyWSKjnTDLxfq+wro
AGSM3Ft2t9w8s+YWJnyxtRRkR92gUtOiwYCLVXXFR9+r8ASNsN3HhB3uQ9HF98AaO78k9nA387V4
Q0p0tzny1UQq4hDXG7mtJsBaRZiuuyol8MsAfwDHT+AtNUHAk0ZX7f7PEmmjLljL9UuLB5uBaz2r
Qz9ZcYDlBPoUFVsgOggNXa1Ne7ZwcLWcmK8jn0guSSx1mGZr79TJc6OANcRVN2xzq6cZ0+P0wFq8
ubrg0I8Go9nTCviUK6UV1t+Y2/WHcvr3sM7jk4AGtss6iEhzkv5E3Tzx4zPwtdZbdmHYD3hlky6E
IaNmn6UnI6qmBlZtZ/od4HnebwntYIlcfVtUZr/n5TQDwk4sTIBGfdTauXwywtR+n1fn2y5nnhed
8wYXaR9UNhioWSudgyWbirOkKZ87zel8w6Kg0Akx90SmJR+jYfdnAklzTyYakGSKPk9byd1M6xw/
YqHVL2vSE7nARAJ4vOrD8IkvQ9Dx5bVLCCh0BlvUAJkV0j/RKfmxrHI8Sg4MmIWzAQ+61acXrjrr
NtE1Dogt9Lu4ZihBCTTul9G+YRy5ImFLs+20IMAUNXW/ZNb+k6JsMTbM4yiu4wj8SjnkxR8jVwRh
TsuJvAyzujikOT1Sgbe+KTP1OluopFMwJqQ8hqSUEFMb4GwD/GDxZN+1s5b7kT1XzC16ou3DZSay
ox/lZVBM4VYDpCFBqe+4UlEFzM0vZstpT84PlJV56pFH6FiaAhYT4H+mugxMYcYXo60meLE2ZGQX
1HqLHeRNLdY7yzOdQq3+lFncgSRo6Plh2PQHq0HoqRFca4Th8GMWroiY4uKCZYNZ90fHBUxV4nHA
qdS370ZhQMZpi84f8WIb5fsN6Td1T0ZlcTX0pfxzOPTPdjF9oNisj2T5gOFnxsTokrhwRMdzRLwP
I4PeI7+HTpKomC1MZM5f6t6P1IaUZRS4m4feTp9GUbWsBhrGCm1pkx9exvupFgZrB7QgBLQUx06x
YOWVkzHix0FVoNMG91S7ov6Qa92GkNc7I1is5GVwY9oTc/qI6xsF3OL353EDWE8OUwIYykOe+Mjx
V+jXRWGBfy7McKOn4WMdT9OFvPow3TKHbrqXBCX1EKR927/gCRg8vUtciEod6QdNbOpHGKbOYQYF
+xa2eufz2rKBVF14iBaGxYYbv7JB0L3SiQhDIVtuF0IM2NPYhAc8AsKXaURyc0U6EHl5vadFXb5L
h4nJnUtAPO+99Bun/i708psgduGBIMWQL20ma6eRRrLd5uFwnzvQKAcH7jU5LindUmxsG7BPjHWz
70FwLI51kd9Smlmi6IMdvjX6UlFEz26zJ95i66afzM2q8FyWg21eYFhPaEfHPkl2LSvg64q7F8GT
leyQ1BHvDHaHKNSWAVchSA5QmvpZMyDAJUYe3P/VvzCPbtPI1/atSE+qCcTT7QOgeParKlDqZIFP
g/0PZcua4SRwi5CULp+aBoRFFRIDI8xG7JSAjduzRAJBBbS7KGuYBhbHxFIP/dFGyr5Go7ZZ0uwF
A8Bt0NaKIM0d+Uhs1fdiiNOSZc8rL/xOR8xIygmz+By8PGluF2taBNFEHWkgevILqBnLhn2yx/sC
76EEcMmQ0ygUJXuRh+8r1djFKNjvePZCSnttTcNzqpzuUwCk890FuALub7FyvzuptU2LfnywdXM9
Okby6Zjda1TrcOJzkBO9GJl+2Rr097lq+YLLxHOhvT6bFfSJjQWv7m6o9elkVVDbGAlPmyrRMJER
X78pE8YRQ1lFTH37lnhqmlJQTKxHTFie5ggPHyjEtMlL8oRywUSfOVHOZoNTeOG35VkTjKmxNkZi
EYYkANCFRrkryGNZyhh8KxMakke41Sx7eO5m9ihNEtunPF0+OM+Nnc2qw+PY0+/Asqd+iDjGK9Eg
K158zOH01+yYYnryLwszHwtC4zb34e7Z5MXY/RYYTTZm5lTbqqNWA79AFtUU/c72HG9J5FrLLeuN
94bzx2OxAtEqnL8IaIBCyGSIJYxOSQIYOjA0i5YwqWf9R2hdd6p7gBgpCTybiNnNph1J/mXwBOud
QcGDuVT9Y5rEqL1HXZiPtlGUlMZr3XhLOX2aHFN+DnHcg430Rc46+1ZDNQsz2sECvJ1aX0bkiAv7
muoiOUr4QeR3RSt8SiO1QJqVFgsTF0l2J2JM2oKNbBFmdOb5hx5FDRD/1D0ycv7u44Fhr+PcNpQh
DpFUdOHi5/3YPzVAn0HUZC2cM2iWSU6EtLSj+Hmso+GuLNovQPjG1mpcpIcpVzV1HPG6UG1HuL12
u7B8Gd6sgrAEYJzFRRvaoj4VRlZcdDZINsryfgbzO6ZBNpLopUEr4GqPy/MYzuFDzQwfmF9JragP
/cuEm943U22GV1/fUiSM18pipLcY+PsHKdPjarvZUem3crvlu2CRSu9sRE3QRFnst27fB+1ot3sW
NaRpNWUcUHNA0qhcg5Ov1DcuY3U/TOU7yaqvhPM5vNRdvF2T0NiT8iX37mxQv4X97ASsKJfH0UTh
1duTeQCgMW+nrivO1dyC/+yc1UdEs0ApheaWmZFLWJpCAGup+aKtrnOyI/4EOcmfVQd3cc4EewDd
IHO+a4mHIbndo+/lzISg+xCLNm59PVStu2n1LLq0INbZydjGhjU6TO4uvOcwsUjJCsVRiTzbj72V
7G8MYJobMiFF6tIgkESyzWYI1mjhyVldmGABk0LGKREYoNRv2QASjCXj5sMSotwkt4ypmSlu0EfM
xMcUVrxLnbIZs7o4GhRGbDeizJtF051mHC4nXSbGV0YaFv8JcvWphWoGmLXaOzj5HgT12S5Kh4eM
NNZdqhrSL6xcXPr0Jtq2zNGHs7qekE9bR6VkfbA0nA6VExJo1ibtZ5wk9ZbpXO5ZVKLe6hYG1wv3
AFEYGeE4+vhkjixkAMp0J1IOWnC+fbeV5cpZEgtk3UISA1evPZ90ITvKzdZ177qR2o6jFe+mfGLF
vL6tzdjuySmptvZoDY8c1gvrIvyNKcbTvSnC5FwbbX0CGANP0hybh1qmDlutZaDIW9nGNlF617XT
k0Xhuddmk6FYr1nEC96205b+Jd22uywW1orS7tWhW4zlqR4Hpk0UGJ5NUVNCRTPjtLhrY8Vr4U4/
CeCS92gqVbxZbngLlXEu1FP0U4yLCjInCemep4ylts4fGG8wxHKyHmgooq9emuWOgDtSl/qMpW5E
GHaW2uMV7TBwf73Ruc/CBg1X5B6JtHKPXMnGIcrSGr1vAaenzghD4Fpeu2zZEUPX+tT4DcnT9XQp
RZHtOUSGW5moeSQFUSoP2rIXWl0iaVDUx0sFUXta4o1K5UteD+6OFU97rFV3S5ZrdLrfEROG6uGG
hi5EmSr0tGSar/UcVYC/b+Rx062IKnL/CLb819KTsJ/+J00CnJSj5W+TaWUP47JMnt5Gw9bkEr4j
VNbaZiOrXUNG5TF1M3kEOJfs0iJ7SS07pxEV+qmTxswvoIdFU2ZAZdjYsG5C06YmJHVsr5aDIcPo
LYuWn7JvPrDUxJ6gAvCKqmNiNlIKsBOk9dNaSRavbFG02PpdFCJZdu2sCyq5GhvicAw/4SS6lHkX
b7JlYUGu5pexyrud5sZk77A7vU4qLKBxC+2VLKsDSszrUokkYBNwJV3TCdZRfo5GH/ty4aZ1BI84
yLv47PKt7ujTxNWFZPiAdjXzrBmKFNHEbhAOufNDwSbgmtoV+6IMhJLmtIelg7ZjLvITRlK9R1+K
nMQNgUwPs7kp6Y2DmERUXgXz08GSyxawbUDZ3nqzRn9frSk5u2U4HGlqcDSwDE822EkmFGhMBxI0
956wSh6XOjUfiIvLLqIGJLrGGITWOG62IqnJjKxacWfcVgduSXdooY7bSEXSIlbm4kFFyoHFML01
lOw+WMoWUcAtjEl0cr+GLut3pVl/If7Y24uA0MROXyGyjt5qaz9S6TZYzfrDnSHcxNMwXDJO7n2q
8WkikwFQ3Vmv6Ajimydp3a+E9XpqLR6cae3fFD+Zz3CKL1w3wpNGCKSf9fEHCh5g0JZ8NsbE9kUU
T89OZdt8CAjGMmO2BIyqP9S9vQYd6CKnH1+rkF1iOhEPJdohAaTjuj5rj9Bz2rHYurHoD8aQ9/eD
Hva7LkvKZxBppk+6juGJSJK6CDaw9MJmUp/S0Lv96CzmewRR5EWrnQjUZ0WkIlsTBztYLqltkUp1
tFZbJ2ZWuDS3iqhVsOlrNTy0Zrk+juOIv4hZFMELN6quyC6marov0tHKM2MpixW/HT7DjOLVbSaw
mVHpTbQM7DbZgtF8tvq/rHPoeHBOfa992Lznwln3c5zagRmbTBfZPFaa5VUu4izQKtTrv301vcVa
9EwEGRkdN33OnDMOhF3koEFT06sT8X8A0Fhtm44FIu3R4FtYd+9kOrXfet+Mr0Kn80npdjd5NQOJ
1AFMiZ5btnM0/UqzGBETMNjekE3AcUGV+K49iG3kIj6YwzICWKaMZzGYv7p0U+T9BCrPhpl6QjTh
g4vradPJShASjy2yVywwyJEgyMeg6kF7Ct6ZdcVemDXLfG1M78xw4oFLqU66ok2HzQjx/R0ZlBEk
o/3idMp4NK3a2NN5oc5RWcMBX3OzODI8h2mzBstUpGTGhE8J1NITq8LipZfIKsrFyc9CHVFFkauU
aekb+SC2V1c28aYV3Y/lICZjQaE/mtknSlnGOQ+g1CgHvJaXVWf4nEBnylj6T69pEQjkROwPL035
bxTpNVwXYMj3ZG7j6NeNE2MasqepW6IfYPRclYx+c0h5t52+cxmWF4SMgVTt3lLPJNyQVsZLKZ9q
cZLybJd3UXx0kj0Q6YQVkg5k13X2sqHKOxOhERJq4hYl7Y+1KZJ3iyAoU+PXu1/zvSp+XPuBtmuT
6HQO3ZlBpFhphfRTz+izHLZJy6UC44lv66u0Hyr9xaSnKu/iZNfZFLHysFTEA+W/xbTPGUJ1mmd0
LKiq88JUKTmI+b5nyDSwYczHnqUI8ziutrb/AyJGjfDbaT648HY4z8XPgAfSCK9r9E8ULbFYBOq4
qFXiNoiq58h615qzqNODZFGtrAe7cQNuvXMV3tQ11bbmNw8h2ieU9KQPwdz9LMwvZIaMkb5Kn14X
JlNdtJ1G5AU0RmZLnqdHgtBepEdrOTkxu1Yr96W11/OHsn4ueXVaGu2L0zPoBxA69rlfmwSlO57T
O341/ty+NRX/0WSSPoqzeSWBYyudu6p90zkvozo7ZsZuEidSgQ5FDiqVJpqTYdD/pTFZk4hQBdzm
BQLg9BRGWJcGAMHzDyfQpoD0ODCLs+pjO3HvgN/PMKzr5WulDopJBMmZmyScNo15jFEa8cRwj/j8
1FkcNOJeI0/X+oiq+1wc+vjnxpbHXORNkl/gRTMIlrq4xW379cGMZbIfXDA1nSQC/p8lnpf5FQvU
hjVHZ11CZ1ezxkLeriHG6Xcp+plCbnvxk6NSLLhVAZ0nq0ay2aUKr4lFhhZarezicI8rMqysTm+C
inYX/j7ar6LSWja4o/USj7I8MN39MjIju8LY3Nor3VV2mciLdgjno/jq2xkplHXvED9emKQ350T4
cuhAU1fn0GhOMZRLke9zu9xMBLPBpSPJgVwfYEKIc1kuFZlvzxeTuCmLI899GRtOXpe9Ws4gNdxY
4wukch8ikddQDabZLmGvPOEqQ8W6X6IEG+PTTP5XcVFE68w0+LJ7T+GGg1xhv+uYlwxCkpvBdOvv
5Pyiu49NuEsRYK71H/PJnda+6uuj4b5E7W7N/yYSKFhgVY242c73+piiRtvdsk0MCbV++Uial4SU
x1Hfh9F8UJPuZUg3mgrHrAukn6E9xQIbhMOC6sZC/uaSXdCWT5147UzKS21PbXuojFugBuEhya81
uGzsC0ICcOWRFVqP5aZQ3zP0wyI9r3xbQ4IWhJHOEnqyzJknafeIinyAl7MsfNf9IayP6/feVj+I
/7wohr5vww9k4L4auwHyVcpxu7CTP9xUkOwmi/jiLoKKhAORZ4Cmydfycpt02uuI/AyM78YJHzJ5
P8fZPjM/DUTtSwmGmOFrVH9WY4Q+6xm04u0qnG8jAMv0cw0lQL1xCaJJcyrSQiBNeSabVqdTJMWi
XC4WuZIm1og5fJMuyow4PIbAle1w0yc/tkagirnV0lNDfJhzY3WO9wJC4diyCWdhRMnKud/4xMSf
WpK0FqIRY+lH5mtZEYjOb2Sm4UEQUCm4QQFLT76wZxV1uB2vQIotrLuR89kbNxnqfM2W3i+08Lsb
az+LWTKUF7UctOJtmP5Jfb8UO5HCnQTt6X5V8h4jsJfAFM5M8Kjq2NInlnJXkhQ1kdaVCdy/D9yr
CaRF6eWT5s32v5Uzd2r+tdmzLc+0FxtZf0TDB1KyrUQ1gIIByeV1TdGw7yft4sx7nOW9w/twP5DN
Vbxr1QdTK7+26HHtL617inhT+iQoip2RvnbjP7usdwsSW8QG6NueLAg6DfrCUhvIPE45soHTFV9W
dG930FSrA/sZ3PxPXf22OKeCaIf/3cqk+9D+8RejYhy/a3l/S1F0tb1Uj/n8x/Kj6n7Q1+5hltM/
Fxvd+CkWIiPd3dKc04bLk1O8B4ltI1M0091aPA/MUZL1Tsl7breAetqDbRD+NYxM/gAakzn828NG
iV7T8UFf3gtUIqI/aRRZke32+5uwGHlGwomkIDGnCJe2JF71x5zkph3ffg9dtSIH3lTxqTHz+wl3
FF98HFC/eGp6GCeUgwMzwuIqXCaQKV6012QiEFT+s+ffDgFKCldczqCg1+iWGbXlYfCW9Fdj7+AQ
7NSjrZ5iy0dBukhtx3CRnJI3JGVbFa5Xsod266zuQlK62WtvRYZHHZVTroaPRZhBFx0K5519Aa10
HhTyLQ5/1bWHTagX++7LOTT9nar5Byd65c1Y7Ho2cusYHab4oIhRqAE6x+v5pucZlxeTUzUrODNu
B4T1U3BPkUgOWOreLvCGETdXPTrEdtQZX/IHh5hL4iCwuzLLfUV8M2eLI3DfrB+RfOqGc+r+ErOQ
j8doPhNduFH95famsZHmJTq4VNzGNakfQ4OFvLS3RLDxt/1W+XahymNWMnXfLhMxlihcPa3XRpCw
k680u9RoD8AerGo7OG+avBrG3SIObUcrq++t2Q5Grg3TOQqNfUQXWOlVsSOZ1gfEqejSr0v7uExf
tuCJ+ciTTy0mdN5BUE9gUK1dhsZn+7+FJOrp48dkn9bqHsJmxWKwjs9TQvDmF7MfrZz3sFeL5lk3
UV1+6fZJWY/h9EKEURUdVhm08akAarXu8Kp7VnF1GcxW012e3lsobZP+M096HoKTdF5GuZu5xZII
o8qLNJ6j9H4Yz3pEYj0qqf49VUeQEMPqUK9sEwyqPKFgZB9dg8BTcJeBGiXv4/sq7txhSyPny/4f
9xG7bliExMaFv7MiX6c8OyQky5ygBT3ftgBj6fOt/iHOgJwa8I9TayP0QDVYZNBFhVzO+i2Q7FIQ
xhVVh8F+TPXpPBqf0RDucsNlVE1qWXulo/GU3dL3lJuRDcas7zAVktRYbynTKZiZXdMBaEoni5m2
JL6SbbKxuYCd8hHHM+LTFyK4Oe3S4wwsP+/+JaimixKQe3koxG882pvGeEs5AAw9xf+ZesykCwr4
mW1iNP0OS+xryYKFd7lLuwIKCFNchmoFH190rzDeuno6DO49hgpKgihYyWlbqDhme2tDwq3Vk6Hy
IJm6xyEiNGC1OGUivw0/Zolof3oJ60seSk9rSAFjVLXKv7Er/DV+muqvMIZQgqQz5TyoGGG2mp/o
d50r71c3O/c1yagWN1ZUbEBgYd8wvIkgYtdAl6g48Qbjpcl5mqscnn30zzLZWKW/zViyi0Cyj5yG
G5Ec+uE4Ympjtc2ZC+qfgXPJX1mibQnJAbYZHqXt0zi+E/Om+jvA+IgvOLHDoC1/TBbsMGRZef5V
zlYN1k6EITTplE68OcT2EIzip2la0M+kE944PUPRHmpGoDq+HKji6Hm1dy2dD1U5HJCaMF2do782
3DnOXqBu08gzWmYusvh5MeAJV+2Wwd+5x368s1eJnP6vdojybF97Zb4aWfO16mqTE3htmT9N8RdL
+yRJyohAbxT5+9QmdOjo3dgCsmteRyIE72uNizd+TdyX2BDboUXTu37P6ELC53L5cxtiyHDbiI8B
VO7ATxzvrfVwS/Je6BJz9RkR6tr66arvR3s8D+p5agKVUKuAn0m1jWAlTMejtz/EWQ7NlzQfGhLB
WbfF86mpglzcDTZg5IO0BdEWPi6MLeoJr6dGVGWyG8jknFD1GfpD354G69SyFlfxT2FKb2aE3GsH
g01pzSA3FS+2fRk1sUP4udHppSBMAI3mm8etgjLAS24dGYOb4XU2Cc0YSGjNH2bnh8ix75V8Dauw
QOleK/MZoeomqWbmPr+c8VZ4bbWTsA9FuhsyMkP52Viby/XRlX8Doc9sAfI2KOK3yQ4hiXIaYUM6
ajxFbAyIPTmzfzblbxnVKEWfWZck6NwwrgBqSfM/fb7ozbNEq1qeRcrDiU8w0q+qRva1b2/hKc6p
7uh95Hks/kyl/IiQk5Z5VfKsBrZN5EvUzX2oXrJJeuNy7ZuQdT9l2ZtA+bXABbEZtNP08QB04cWG
Ml2VT8X4qjVPTvs4LbuxfSCX0mP6ywz9KHP+g/q+7T4MOhjLPXWJfqiYZmQLFRA+wyJ/JaD3bk6u
tXbCEUhE+2Nunwr1noKfX5fesxXxr0R5xQCaydNbBXt57Hcmw9WCljqmrtPTv5F4jXrYR/UlJTgz
qWhzub3L8sclZoMA9V0idsQqmgZx8ZC5o8VvUsIdo3o/JK8jYRo421he/0umL7fnE6I60Mz30vhu
2nEXm4tv6gcSI9B08RyvzvAwaCQPQ2FVFYINMON9W2ITHIOVKCHV4L+wCMzKpm8LYd+iZxCWhjOu
riPjhnCDle+VyBFv5aRGS50dQ/c/ks5sSVJcW6JfhBkIIeA1CGLMea5+wbKqspjnQYKvvyvOfWtr
K+vKzgjElm/35Wj7VvBAYDDayuaualf25aQc0Xsog8nXWCzjZQTdxe/Dx9wQlLcCruHJBfYyOxZx
uD6uE5L9vYzK1P4XDFiShIlhhP8KU8JDaLEN9fJL3RwxVlz8aT1N9NPYN18TBWN44ycI9aWwMUlv
f5xEPA740OGicwULj+44UcZ+axJZ9n0jT/3Kw+6v+hy06dds2i8prVO4LXGg7Lu2pYe12yLksJ1a
qyf0zNhdzAWN/5fHgKjC5aLd4pkGxb3W6yHvKDAXfgvYSQGGts9TYN3VZXrNXOvQsP3fsc34GSx1
mGvzkq42i3wWVlpEmzeeR56aPMQ3X7u/cL4wS9B0w9t42OWlFUHreZU+DrBMnRu3/8+UAQbxFmJA
WIUXGr+pVq0ie3Z3veXGG2j3CCA28b5/a/08ja9KLozIW7MT4e02V32xHnrSeXlwDFEBf71sW3rC
DfdUhVaUu+GxGRw2lVTnOON9U7Pea1jSz8PJJMmTyBeYKxDX5m18mLf62lgLrd/NPrHpYkJcpjb5
GnBA79ItecJReG8A+TSp9ym6abfw0pxKQdIPX45Ir8ST9vNavDtgsYzY3sdtjEP+jI07cl7TKDRF
LDk4evoct3XDoENPTxrir9iOlufcjW19ckeeUyyVmiLbIfBjVpe/eis4la2+HxwTteQrR/rx2GpS
4Uw/9wdu/pMazAty5Kde5osskz3datRLUhQMH4Vrz+1eq1tmuxFZnlqgYG2x8MpHe/47Jx7sFOuU
8z7JbC/2WDlThodWZB9wtD9bHq9gxdM7rds1q5jeSzJwk3KeXHuJ1f96nED2yXGPuyzKsuHUjxO9
VdNxtg29RZTZseGj4/bsi3aviP+55e354WfnxYyf+SekBE87/mV0tj2kpgfVMrEtQr8uiEiT3x1S
C03ORvkxntlXiPBIUz/2Gr7kEIsib6FOnRnuZ2j5vIM67jxeUVhse4HpzGWEpMmZTm+ZrDFwU8w1
eD/0VJxLXe3DoTrbdkO6szj2pvnFVrmiCz1L+b+xDsPAKubmORQNlQN09ux9bSABJgfWxjKeSd1n
RQryv6U1LeFtoLiXCpVfy0BTSJQek8XQfB5amIr6uDLdtU05y4PtXeJ8XSYG4p76AnruWH8tt77j
EDXQtocr/qJzuYJ3JcqXhBkXEuru2+2Mc2jmWkcPr3JfadLbU1f1SFVUBaZ/O9ZD+tnz5aUrAvLN
/NyAHOOiWne0bRSv7vRRLtzyRiLxjiIZyK+TI6PvXr2p/FWsCi8grfVeczJ1SmcGk9XcMdYRCMUA
2WA6q/eGpVLiVHcD27Bu4khm+uHrUfD+6OfuccU1OWY8FE4TBbggMLAS2sYCvnHKJzllZzwJXc+A
wQXHG7JLk0y7Iun2Tctum3QDzXRYIrtoaHkRgTbDdo0438XZEJwEAiu4xrhYTFxO/k6U7pGqjL3w
mgfGzAspX25aDMWTFaVwswJBdH1QZIVIWvqEIPMGPUxSMsqCALNB0UZeRSBr6i8h1ajt7c6WUYVc
O+NJMvUOc/2PHg1a6tzty9Gs25b1fuFmuCHLdj6u5wC6LE7jYALK3XBiKrJDzVyi7AlSfiDi70UY
4LPtUVfa68iFcGyryLH0gZPhfHOer+OwF3jzQl19dHNxmU1hR/hlH7csodNN1i+th00RFwU3Q5Jr
hWy+RkfiCiFAk7h4YgvHvu8XxPKAH5TuGP7IxHqWkexWsp0diWXFumDzu/EpIowSTdoniYlAjx3c
xN/NKsBNQC9jpYiQUf6rsYb7SPJl56KZkEfl81yxOOW60DuMXnw4tyr3LYk78FzVputIWR66RlHv
FcnkbrB57RIayoI9jq0oNbf7eh+5TXNnB6SMHU6WdmwwKwkKvtVfl2hJtJYyyiQGADvAOc2r1KYZ
sFKE9cfxp2UQ7/h5rU3zgXZXo4Y42ezYRd7rHPfeQfrvKVHfpQvU0HQQ10Zub27hnnB3HymfeYXn
+cxWmFZwEslGHWcrNmGLJlroU0Y/dTqpI0GpPTmyOAmLZ3tiVGUPGZAMBMLx7NfWr07jEQ3Y/Dn2
xoWDGIbK2ByHe6p4I8kMl83WS+hyfdPNeWJipw+TLkrP0EpAg/04EHUW/jE0vyVvr4W21ZFw5IhH
l/bwpd5PirAD/9ah0iufGIVluuF9l39WIF0Y7r/57nHAkh2WuI8nf/qqcDq6VfGoEegmQ3vr2pDt
Sq/50B/J8bPimSJlykcp27MzE4drl6NQxQvZb/RQtrMs7s+2EmdHhv96ldP7WxK+yZrXFrbobcXu
2iGaDA+FCafzzLq8TuRT60x74vP8lGNNYSluQ5cDyfO/Vgshfhr9B2aPXxorIRWjCyIPpqzy9h9s
BIul8LPskrttJpmmJ1yVWfoWNuZ+qmaSg5j/vY72hnnlV+Qu7RGJmbVGTkyQAtu8YMXAy0ESTMR4
fVuoWHG+kHA0uqVPdv0lCqqxgwVTj+eDzyO5LaK8mhmhJ/tC5QmrgKSDxODh5x7YsMbZZOgUw7iW
cEkV4Xa6WTdXf7ynsPoIvOjqz+t8YsX2NzDuwcuLO4PKWEsRd6n6tNPlMCeDfNC6RT4MgFi0IXea
YO+zU04U3UcLREy/D/bp7epYr9zlyaTaXCfUMD70VcIN3Llzu/xf6wY/YbDdDxA+O1rxpByZC5uL
HqBdBG5kRHbx6Ey6uWGYefdrgCHtJgKhKSmEGEcMaCZm27leSmkpAnxr8cYOEHIRKNPby9AibZNz
XZXDivmIyu2+zBjlqOUrFKSMuk9jTA0HI+j/7iieZG1/WCoWryNh8sYM7VlmMhLQFHrjMXRL5BVw
CZuLJj4tR79q8FjOWM6LRtbxDAHmxVrJ5hek6R7aTkETpW+Ea5L9HPKAdlU90IEb3NZEi3h2grYL
DnSdTsc6z4hzLlXwpxiD3/Zghw+217ODcECQfWwuayzh3Y1j4Q/vLb6PT1g51VGvvA20N2ONVriF
XKimp8Snj2fXt+V3QUnqY6uwgcEvgDZ7TLK0uZMzKECSDBa3He9rXmR/pT3nz1aO85GIYU5gvFGk
4YaSbsMseYSeTLQz3TLDE5QJDHkIeQJShR18dN0gvpw1DZ6EXOsyms0gjhJNO7ICWledBsWhXJLi
sgjv0oXQMORAmHoT2vlfQ+aJnEt938MBOY6bJONG7PLEJnaK+9LHszRi2jOKSPFEJBLzEBkmwmnj
fS1+YMXjsi3oyXEDX3xTO4pra8ETn3YTu74iTS5jzqW+LmdDDDUUrJ4IUb/gTMvOxUDGAI0k71Fj
++JtLufhuR49zPzYa81jHqIfg9cH4SKI6zwXYDgC8CWpftJd7v9RtQelZJ2RPQPqasuFFmXHkwmV
TKOFF1uvr6z+D2lK56a/+iAeRjqbJupHUKUWXf8JnG07zAWfnl2B7yCd9D0bS6d4o0bEnQXYADHK
fUEHEWtFs44cn2v27G9T+6/cJu64edtwC5VChRixfUAj5IXF+lZiloj1bL/WRv/t7KG4NJ5zX3sV
YI7MZx4smhLQ/e19OwWEjD3gKk9h3vlHz5mIRw7a+WL9HL7hUDYfUF7gltMXwUOxLtdhHJZDSsPT
1Q7V/D6NglVwWG9n7pHkerBlPfNdkU8NFIK4tUX/18Yweew3s5waVqdgEVXOs1IkrHeG1GVE1671
11dNdXZKQrhzzr2CWMH/vvYNPAqOtbLoCS33Nn9fp/+UNiyU0EApdlf3NQ96AbsFBwmzS1daF8wq
NuL0iGDtpTWHlIMojB5YfZChvZk/t8Y7YJnL77DFiD09RvOla4CnsBadzHkRNbYPNc/vi1lIZoQB
GqAdtu80GzKeLhZndEm0xd5VhSQ7VxB6x8k4Siwh3nRsb2ueTof+7zAfqvgWAIMFsPQkEkvYp2pk
LKs6zyBkpEzUeRZEAPc1gi3HTwO16pW/guNJsAFv7Xp+EMB0OEDNbRetUlJ2CAvHccl/gE/n2Js1
slBThoQVevZfWV/zT1tHmWTV8tM47hjAf6U5tapXXrkjpIc1w3UbIIcWxbw+WpS95QjolznXFL0N
N3oUvO3CZ7Lww+7UteUfN9ne6tKQY7lfcvUUZEDgiGSC4wjNitMPa80pHVqOctG9FsxRVDdlHKV1
IPWjl3jNc2ncgBcSXHxupDI5U5t6Y0o43rtlZlRNykwPXsJvukxCsiGjWp8mv6bFrF0CTLtIDHsj
aC0OucLOzL9f5eq0BC3Fctbv0AOy5cCPPpzzcet5/NFfmQjndl9ThUZFbZX+dcP0P+aT7d4xTftV
IQzJ9T2tOgTvZJcB1UjgGZAsTyMipxxwdZL8G6g2fbHnIPmZVuWkLMWT/OwnwWPCO/BVazlcpYWt
sLZoVAPwFnKe3M6LanNi4+XRmBxXl5FWBiRQq2Fczh4mzt2cUlm+Z+opvMjOdOjAW57VHI9DBceA
sGt3cgkURbBwkVjXdGVDUvT2QAIXqbUwAq8jwhX9g2l24GNNzxbl5RRn8WJ2C4cv4GY53lWDc8D2
xE3hrhq+6uHrQH5kr5Mmu+8lXmLBfLYFCQvaBfAycH17V04WQ7Pqty9rY90tteXynfD+Ww3flknk
8QJCCWcslxZgzQlSvoWGpg2DHjRu1sXtGPWDTI6jNUiEn6I/zOsIOKQPEsYN7dSM3XiuptwhuVJX
jHXkJxjQyfZBFrfhVWWJIoeL24en3i4P+GN5fuaaJBF77t0gcl5ENOviiqY4ek5t7jA1E3Jq+d8b
qYd9Zc90iZf0LDDBMaaWoUQtnJIx6vIVPpFNvCIJCd/is+ujMRtSjAvqOSU1kkZZh19iHiaiImVT
tNRNJcmwX7buvtPTjw2Wd3lRTGRYEJLiadBudR4HyZKIpJJERc8eMLhJ7hOW0P9qXuOQvlzxm0rH
v0hYYdzpmqsVk34ZhQlbvzBdLov/m8YyvAV1LzowB8LCWQuCmLd5/dn0nngm3zB/kTiyIw0pAdeB
+G+a2sKN80o7DH0TwLEUltmZhcF0DjbcNhI461N/Mz0WAoHK514T+1NZH6qUNzDBLALKcgyf+kpg
YByda1Wa8ZGUQIe1Mu8RbJRFxqarvoKtgskTdN/cWmc8SWnZ8dgzlfhwQ2QUViOncVBk5T2cAuYP
u8Li4Mn1sdvUv2TOb3OtZ/7g7f3brZifTO8/hsoy90mWEOh1Qm5Jvt0vUwzHTqbgGNTId+PW7xQW
iPrGqNu2PLTsk9sWzjc+dCohVQo4eg3rJzKU3l09w2vY6VBn7D+F8T5qPLCx59wEMEqQrXuR4XsM
NM3bkIRYD5OWiAobXMFdq1QRPudpyK5a0gC5pgqB32JHouCxpCb81U/YNWFTYML28scUVbufnSgV
X8nENQKRJWkzVgMmFD80g76AAnvp5Yw42C1PrrbumqHsP5LEK7A89AgC8+K+uTiu2YCMy99ajDY7
Y/muJ7qvG7/+oF0gu5dZOr973D+4wxuEWpdwOj3Vz2tHYVDjvVUB+SlJZpLXN6fobuv7z6kw6qEu
mPykssAY5RB1StnqX72LK/UPcZy3jYhg/Wh31Uef3mJiq886q9GW4+N7p+gIRFId9fPGYiDgTRGg
TOzqZfpXNTWQjqJBjMIepDxW0D0AKp6VIp2XqHMtGAw2X9Pk6OQ06FJUKzH00z600xPx6YV5NOp7
qzmqfP7Pg1ZyhJ8RXtcpvVUphJgXZAGwbcgQDlduRxGULpBpoytOs9ti38+XsHX2pqhdhx2rdEDm
F+M/GsbruCoXGA0bhutq8//kKHGHps1/dV1DomTl4tNV1rYrYLNE8+r3iAcbu44A4kXcrFn9p6vt
+hs+2s3EXaJKxnJgY+anPjZ8JTvOa7GyfXRnv3txROFwq7ezfgOuVrwhZ3Dj5O2FHWGkcTdvs6U/
WTr01sM8lJL608A4ZxoiNU9/4uAyHNYEkE6KQfyDu4c6D10HWGJy8Aya1jSxo5bsiJ/WhuFIYe+T
k+r5T8WjXcZWYH3qVf2uSza9QOOaAzRtUFH+4v0sbjW3USP0o17G5cNzQlzPasQflWc3igCEVa6H
4xvr2zebjCSlU5ZPIElMh75ijc/InRFysD/cjCqSE8YRSQFq8LMEvBy46PjxUnNzPvTAmM6ut5EA
roK1fhxXtLfeD0f+kMfNyWUvTjdhcZ+V4/M2EO9jhhMMZGUvn2sQgaxbV5s9KTPTrmxmAAAEMlg/
8ZlQVVnv83Hy0U/691Xp4NmifuSwZEt9TdQsYgaaHp0TdHzgAcnf+TILD30SDj/lDcqG7YRBcfGt
pxme1F/AWOZuknK5umIczmb2UYOToPmt5Cb3Vm1PXEHs+Y6nq40qydcMHJY+KfxI90uo+nMe5MG5
GiidDWRBcFVPLWqZI9lvmOZx0Jwq9YKuhkLp3rRi4kYDJBJUPAtf5+3MAO+0fMGvUVHpz95D24j+
V2mP46UfwvJ5NEVyL9yl+LR9unuFtuZIl/l6WNaSdRMoq4vPGoN5cJYZ6ZNhvUjP/rNhTrOgvu3s
FnB6XYTWeSFqfpKpmGMPUSwqfLc7oYzgUxA2J3nAj5ZkrrjoJlffs9070erlei/AHOxtq3gv/9/R
hTOQ0AK5Pcou5tjkFtJa6CQHZ3F+tnn6UiuBe7uw1/8CFJura0hus4BvL8Dty9fNxkpnV8bc4eBW
U0QShXXzWL9tXj5xmiBNSgv3mKWK350cGIyYtXZjOMl//uTxODI9R/Shry8EuERk2E/tCJk5O3b4
SKv1JQ/XGzHI6iJT0pxc4K3k3N90Fo8zRy7NHANNteSGxrRzDoEJnb1ts1Gdx7WDjYB05WFnqb0p
5sEH8pF0/nXwHfFPC8LNo5m5Dk25tR1yxu6/JQympzW0MaplPVM/1J672ThPlS1/gJSNuyGbWEwx
2obMC6UCsXZj2Rg/lWwfeuu180tvXypDOiZxG1qmtFDBt5q77IMZI/wiXPhfDg8ff7V29edQy+LY
EqAh5UeMGP2nbz+zfhpZ0JVlNMIhPcyLo/7l6kW25SlRnn7uK0CRhzplKdiFKW8JsQ6X3rUKoAC2
ReCSGRuSWvUldQ8koiUrgay45p+086xcOwhC0m4902i/od7caKlXZTVoKBmuJqZsrtjoJJfGan4B
1iv31AW/VaP16YR0qWCiXu7gUw3veJ7HBxbQLtHDFMXKKZNrSJSPwGCf/kGyodDeJpISdMnwp19h
iAgKqXczl8VfbbvZCFYaXWUbvDu+Xh1IC/en6gcvYlarT1ktN3H1RNpOf41vqTxui2C8m/3UQV0X
+XXAsHWBAqKP9aI0HqaieasnQqR+RS3vUKzoS/YqFmZcYktJFHK1dk8N3FwC3nWJewNVZakOQ835
GnvSBA/pWGiEaMe99pLI41on62nDAf8q2ZBitB+rA/1GlLQQM7hzyo0lZqHavQgth36DEMpplWdx
tXXWfvN97aMn2Zjch7Vzd36goDKVtoe9dg0+pxzlvRRuWu4bd/twN5eFEcwoF3k0SfF5rtiPuqQr
T5PjfJcZL6a1W9k0jP26segsuuFrK/MZ+7xosQrUJqP5s5tBNvmO+xQ4w4LILuRDRn/yc2IDXzIL
lhgzs3sD4LXFdTYOx0Knt78hfPenavotHPS1cSQGIPCY7VkQ1NE0yzCut7L6S7/wcFd2RQIvLqm0
ikaXvd/gK+dxk11AmHvwDt1UBHHFde1Sd9nEpo8F1KgaJoPM8R5oyAmfe9ub96GaoNxb6HMac96a
Az01W7W9Q9ltT1urnSfHtVQUBsX0RDa7OXRiq6N1dCgz5PIZdUomv6uFaQNdkllhc+0j2VfMGiNH
fF7k0LYa/HEJ5MJjFbQObHOUdDLj+LOoTaOkx2NgG/W3LsbusWhq7w/gAGBtHtJ9DdRx40dms7eZ
3jpmo59FinFhT25/2Svj1Pdbt2JUcEu+TvALqe9eQMqUYOoPzerkhNfTZD/5Kn13C7ZvvDQs98Me
rJrg+mTdUbfKWM+r4YhE1x7NaNeH3DTOE0/BbduEillnKKCAzugfWOoQUtD839wnwc4iaXZEvq1i
x86zT+Ov9qW25+GtnvmG4LCosVMqasUti51oJW0Lt2bWATyFbhyANYEqywKsbIb/nCzv/+q1Nq9o
7zN19vSh9WndPTSL+WMrlT4wRdR8r3Awh0PfE4ramlOoOv20dY26kgQGkMfKca8mD7SMmzakBQnE
LQHHejew32iXns7rlF1cmKNx5RPt11U7ksbpAf5i4ds0/mPYyHCHaX9u1t0KyuGQjjxsDhL93hls
RsoyvX2BOcjWFe1iIlSzfZXpLN/HjEGNyic/apZJQXcMwkPlyfpkI1Ttinz9ZOxE/+YiDItD2egU
dKLsfSm6d2NK3kyMKSx/IL8QoDdHCSTxX4ZtjDiLTk52TXLUq/HcLXA9EP25zzg5mHypSo3YHeYH
NmHucdYZAyYf5ePt3Nr5ZCx3Da/buKEegeBxC5pqHv5bbZy4uZc8JIoYe7I2xX4ALIVTJfuXM6ru
lGO+1gUz8TAk7inT1TtT0hQFtvVauQxsu1rL/nNWFRYfRzt3czn8SJo1YCQQr7/3BQHZYLXqB+ES
+pxouHz0IdN/9V2FKi1dTHGdw2ory3/qLWAhTDXcR8cbZC+ovTjbq7TOaSK5OrNtjQdbAsrz/foC
nw/TSLal4vZe44XlmcD+zdUV9ci1cKaYyRWxxfcjyhQDWy8ddQxaLsDadZaPtGiSh2Cch7s2b5aY
CxEuPl3nrywySI4PuIFzIMXZbiMFtduG/HdY5+11aYfqig2DHx10Elf+FFt0O0/OXVV2yCrBBDnK
TcEVMhLI6hXimHuat8Z5ZvODn3tscJ8tBBNw6Nw+h9QpmD62yRuRV3v3P0/bzQPfOVALWfYDOwOj
Wu6C80lcrBB5Sz1dnk/ufnSRShE5gOtNBGm8zhK7QDZM5rCjk6B2Y0MA+7j0dEal/cBe1W8R00XT
sxm61YPNowuHUYjrZuOocTO8xvg1sX5NLREL7Eg7AzzrKLbppUI+QQ2pX80sn6o57WK7TfURqKf9
7d8M5OC9wtvTw9wovQFDrmffq8X67VR6OOSjND1Q126Ii8JZLmBHNOT74puAdRLVtY1zVwSkdtPe
PoRhv16zTSIrLLCKYMsth34WNrctULj+nH1DtakPKXYK4GaluWublovFFGJgshj995nsmONtnBOh
EvUx30Y/TtdqmA7Y0FhGb6GJXGVxaRT4tYLBsLo00zUkEbveBWsDyCuRYXY7+sunDI3/d+pt7whU
xL1GJqdr17aCYrxqAlvOuhQzP0TA8SSAmP0445Q95yoInpIM5/BAgdIjLWg3JBUZet5HZYEqXqxt
i00djy5pI1I02c1IPuHt+MuW2HtIGpM9OgEJwAb9GIgJCC7RVT92xkYVsZoIH3tsVuIpocp6kx89
ZW6nDGLJkSAsqX6V2vBGKF7VHehTlW7coZjMj5Yg/TM6SLV4ZdVeuum35o5+kkunnzPwSPtiIAdh
zX0eaU7lqDShui4NLVC+aT5TSkQPaUist1xbTTIoC+LJWd23oaWzfNIMV441VQex6pv1ko+1lu2v
Ig0wAQcW3+eFR8p1xr/cZlmiboIMTbERJ4VQ8iqWKeTZtm8hBHz3PB9wivS4kNlg7PEkYnGVADet
J3cC5eGN4dlDQ8clWvuwnFL2IG8umfglHrd8/SLHMUbhSKwZjuKyS9SNUu6szHpDgIfC7RhydFUy
O066uISuWSPZzK9Nj+A0V0ysvrbY/MKJOgl/Ce60JAOwk23P7q1vR740RSoMC+3BVuu1zgWI2MUU
b0lX/+UAhl7eqNsaqC1e5jUxr149t5xKBXHNwMcRrjLxtQJcu5NmLRns8faETOswJrP8vekL+Psb
3o3EN9khsxHvpUpsPB2b2x7xHjDZB+FP6tffE7dLfilOftwoRLh2pqekUPvMed0ASDaDeserL8cM
gMZov6eAKLCqYem1AWUjlW7p3jXKCXYFO4V92m85GrLlTgiofe1EtsuvbNp88UqQ03lx6wKjh8t/
p8j/QysIuUXXy77SCRMBeCHcq21y2ogQ4PHFMWc6FDsrYb9RLKxw7YQDu8qtUz0P2X+VpdgSoI6d
hGWGS1j57R5/Bb7pBojjpaqdideqNRk+GkZagIXlHTWdOFKW0TvwS6Ln0At/6E7F+N2n4bVyB+7Y
PDMQw7uNK3duIdqG1cBrP4EFniYEU1Gul/VaLT3o/LxNjw4Xr8O6LsiVJr0xQAzlTokqeljc6RhL
d2yPRVB4r9pV1euap8AU/K64MSrcnTcSrEw1m52ZCcUX3OyzQfxaaMJ7XMHHgs12SBgnkveWKw9a
nhPxo1Gp9/YyK2h7KnVeU5ONH05Q4sAkwINWPk5IRiP/V6OF5cGe5uEySKt4kwEzsphchUIyz/HQ
YCez3KL6SayifG6nFFQn7+/vICegWi5cDaGDmwhlnFiWHAX43BWWdYCtr1mUe0T7ZzAeoEYC9THs
+grzDCrauVjKm76T3vNuSDEzPC0OLBArKMfIqbq/SAvuzzI7HOds22IlCu7MAaCGzSqxa5AVIPki
1S7puRw7c1Z/q6p041mb6auZuVQAIGHG1sEfB7IjtZiJe2CEwNESeAOy/Gjm56z382s7o5I6WNOM
u9wiLK7OOHWc8lfAAp8LO96Eae2tpz4L6scqUP2zQMBCQb0pwI4k0aM2XJdmVZjhy5yyBUj5xD60
3xwCl8sfq7aZogrt7zNbbA+hxyhBOhB9JwVv0kpOq7mHzQDgahaoe4X5wU3enAJr8g+Eh9cj4MHh
tPR0B9i4sb4rofWG0VqOp5YTYy+3kfNUmvJu1Xg+VtuhareAQ5/0tGpVFdqli5vjntsylHpN4gYi
Fadf6/ww+jCkedXtNTwMl9FioNgoj4vBRNKP6UCheCmalLud32VPDrFyGPxg2s6zWwTH2dc1cXXV
H5N+m8Bt+Ov3QAvEgUw85wUcQI5/oqtsB6aPKltBZ8laof7fsiSMByeHtdKbmbCK29re7k0/Uf9J
3+kRyCsIYJvXr3aE9SACuRy4eomTHqbsd5ds48lz5jraWvN78ajVm9o6/9fA2cPfaMaDU+juoKmX
PXgoXPCrUvfgbJhza8mAWwP+P0i6N3Ch4kHLWmeUx2pFXixycTQQuHerSxp7ST0QC0UyxZs7+vhJ
Kcdop0V9DZ1GmrsdtisZvvPiWsklMGjeu9wM/5WWDP6T68DmsFVde4b1O+yV8Pg8IAWk6a96vsGT
e9XErB2Sk1+QsUmoQ4kb+pKhQfjWqczSIs7T2eJwTZvYXbEh9yL4N0kLANQN/YW6A64nK6GWOAVv
9q1HI4SuwT8iLbDZHK2X1G7l9dbu+yL6Ooshrpc7gib4EmbPOScl+zqtRPDMJocGnUD9YrIQd3D/
rasCJciQAlMqcgEp7wkG/7CNu9mllO9Hue3DWhpbWjrKcob5WIbFufJwa1cw01R4xWhJsK0qqi+/
sUAvtklHmRdJmwzIy9Uqu+7Tm8HMKAJm8czX6dFlBLoUZP6jQeFAqYoivffZQN1pvvq8pCaNzwH3
f1Nu+3ppQQVm3m/2Qe4TIfM/mPvQ46gvPi5aTfs+ddUx5Pp3oW3CuQZiHQ+8f7tjtXH4FUMTku+s
NSZlmR/ycgx/sX0zO+6R9q6vsfmGioKKZi3GKB+QTPgCRtDK0EtqvJMdfJAdK5fiN2IrDCRM//eM
iGXEbZyUGW3WkWlbPJbWgpAfNPI2yflvgABIQsAJAjUH8ZAQS3YLoa/ZMVOarsaiaaNCWX94yecS
nBgHky42eSgSP73D1Yrvb0Mb5TTGSOu08iDs+hPBK417hMRoXYTFwGnlV5S7LF4tn4Gp7ux/Wxa+
D0Rc3lVl8UglAKaf/dnY92SJh0NY5cxURNsIzru07gIp3m0+/j3KxYL9sGGiyWrjnVKBlSQFnDBA
8vDZtz644BI+nRRONLeS5Spsvh1bu3X7rNigeGWkAxs7fYE7ctpoxSOh1bOfowOUGWytEL/IKwqr
qY5lTZKa0YBMwGjZ8VhB/818W0et3dhnBF4gFFXeXW2fcygKb706rl79R8vGATShCAH+IrBTtv5R
m9F5AGwZ7NI6+6m7Cu4Pe7s7eNtblDvoBKHK21PICuOEvxaggcNcc6gFhACTNx9jw36ckzc7u/AT
fZz9K9NzB9FyZ4LJ32s6aWK36fNP2aw0f6AaYtREw78Elud+4mvyDuNtvFiWpTtOAvUZSUxeN/Lj
pwIQ16E2mGfzfPk/0s5kuW1kW9evcmOPLyLQZ2JwJmwlSqJIyZIsTxC2bKPvezz9+eB9Ym8JYpBR
VTWogV2FZPYr1/obdDY6EMO9mWTPUSDSB8WCaMvbeQCoRfY7ivMvztDrG44LNOCovFzVkSqOsa9k
G+Ab4hkkJwIesaQSBSKBUmemwVelQNPHDSryyC5v1AgFj0VPnXQlp6qQPTrGiIhrBGY51QqgHZVD
0lnWXBIgSCe/QlV5MqMEkYrYL5+UpEcaixrhHoFoxrrOkyPy7YhxmMhHVmNerVyryxEAV8m/R2V8
68b5+CUjErvFb/rQIVKxCtPmF6cLb2XHawgMkYV3cTJBSIRw1wLes7CJGHHIIM2M9hrJCZwy6ri9
zlEIvHUT0jdlQXKSwQRp3Bsa8OFa3SKp/dWX3A+LtPEROgb45cZtrq6EFf1G8DO7DXLZEA9F5baq
QO0ix6Ede6/7DpvkW4WsxXU3+sNzTbJ8RT223QwewnVBWjuEBr59R0Ut21ZuyxsFejRKCvjjeLge
/UFiQYtGkM0hebFES8ZZRBFFxSS3s6VR2QUaw9xFJbbtb9hmJ7eFDKgdtgS2qjr6dzzuCp4pgN0e
chklW9k65sodyBN1GhofeWuEj8D7umXH+UbUDMqnzWSPLCf5zCoNgIBnrrjt9RyCbHQ7FsdKReYE
xX711cob60egT9pZAi6Qjc7KMkTq9E5zO7G0m2jYpKNrb6TqlC9hV5FTEDyRMWJGD97y+1sQ5tob
pwAk00rtqRGm/Sui6eYdwo1cqLpXQc2h/BynTnILXjQhusqIQIpceeMoJupCegRWhups8eQWNxT4
orXeG6gllR56US4ZlTByg41WBC22i5PQZdSCgAbshpq1QUqrzZvnADjXi0rgBu4WcqloyVotHBfz
oTBv/CdqwS6heRw9dLiIHB0k6EHWD/VXYN36Brk1Hia2CcyGf4XPnTDMKwtExHXRkLRcRmRsgL7H
MfjXIC6L2yJKC/ImRXLNkTU+6Uau7HTq9tu4aDhniFi0hvAJIAxPxFBAtHPV72jTvIAJODZotyPh
T5Ipdp7y7ikTJPc0Mjn3RS/kjQfAfNnUgOeouvoslSx7C7U+XkdelGGFLCbGOMZ+D86Yqdd60uCd
QMJ2a+hR8EWfKGCq0PxbkmbRr8SgCK0CGturGeDSUmv6tVP38Q0Pjuww9om5UXA32yDIgh+BHT0H
ilFky+oqzDByQSfOIVcrSbHjgrKyPJSTrxK5NgA4mtd+cgdfFSGSxqU0ktc6nI6QZIRE4WeSRKmf
g3aS1ZBIm5ZdApoEbCelAKB7vRGMqOqX2ZqTJFjXKfBJeBrWhrWAFySumpu0NEqw9Zk7vrlZbLIE
JkBHGhQ7r/JCoK0Kyuwqf4Yysnm0xtGgKNtnK8esna00mC67RIFAdZHyQtfnmRyz+h0XI+vKDrMH
tx/LjWJqxh+8HORs7MQXWu9gahT1r7KT+R28Jv+NK66/AwoCUAcx0IRcJRSqBmeAFS42yYHE8PDS
ZpwFVF+zqy4WT0XRl4tS8JFWc9+MUdMLHG5446E3DXjAHF4G3uILy+iDo0JdZjsaOrIFcc1qYaPd
hA3DgBw8DisQTxq2h4mI4WSpQioqv/HAzy8CmzjLqf11gyJxCleWoN2f/gCFHcfvlrU4tJFfPGUm
8jto8frejdNH5g7wXr6yh4Gyp2oMd0WYSC7wWu61lFwZfn3x1mscFkwrHFBA1N2pBeKzMTjlbUHm
+UBRI0AONv0BT8VboxXtHWy/0K76Fr24kOohUCI92UnPg2+b6Nm2NVCTc5vSu+8L+w1F+nSnZS1k
XqOTCOu742Lg6bbHTopjGfw45wUvdq3P3AfbBhLpiZzMSoqYY0QZk1xISfWId8+hF/AJAo38g9Eh
OlSHudyXbcX16ZhTnAbPI+zViMwhszaoEJaiCOsEFruyxhEyuAokaCqeb/ok8ZxeNWxH5G05rLra
wZM0gHmCVkb1YA0SpykuyzvFw2sJ7KIC9QaVTB6uATepzH94UwSdFkX7S+pt85bYjbeJsfdCTA71
FV9x2y0JzPRRbQcP9xezpsCF1mwYAs0RhjqQskZq0AVcclMLONYYhuIjoSMmYA50Ui/rm0rADbAc
c3iuRKGTYHTNHTAcuOC29irRjwhDUk4IHNYWcm34iKOi6WwtoBJ7JLsCSFhgOPCy61aYdjWgLnLS
aTHYYQX2tOZCKJNxjpFC6vboPKHaUzuxig2iZu5yEPgb22id6yIZ862iAZ5pRqW8YuMRVVck2+tQ
BCtPT+RNDAB2RXjHaVQ3X3NQhFcVgJmHQo4VawtvRFQTwg356O4ajU+2q6iI2wdVPrma+iBiq1uF
2WDejsL6qrcWCvIxt2qdUqQAYCkfGgh0t1GdgN2uWR+FBRo7Vhr/iupKiEgDzhiDg/11WeTouyUF
m4SsKTGXYiBZS93pDncrf9VFBmwbNLZ528DAroZq4LyvshvNgRlgNPBDEdJskHtI0ys0tFSQ3k1I
WdQqvhO4EuUAPkX/JYobjkBTra/R1GLhogekAFXiDZv8MM2SmmqbtJvcKfM968q4xpBtRDhqFBAH
/Qovviz9SQgEI1bU+auIWpjCrdKIhcYLFYSiDrWkBPpBXo9XujA0zkogRn1Uwj+KIMoo4M0fDDYX
R6BmruwRlkprltCqArd6KcuyOqoVHo5eIaOtN/SYk/umtQKQ+53KP2VBdDZvM+6dtV17CK3nFWoL
MLKX4HnEVRwiHGA0Dof9oH9relHcVpTuIRVRAqo0kMoxCO5FiznRqtO67/ijqVvY9XIjE7P5hTGR
vdOckOqRo76J1kg2JVKrD07nfPeFBMxWkkGggPYTPK+2pnrDQzWIscBW0HSTeQcWxGywzGptcn9q
trVMlKM0eN8I01juRgwwAE2culamp8CTd3Dfyno9Y8fnRnLVKIZ30K06eTB5NwISr3sS96Sodyyq
t6KmTpEnGQ8I6XMRua267nQVBGmlqQshlHTVQ9pdmEOKHiHh27IfIWGCBMzWjcfNV7tUnHDj86HD
Bf22V3wd0g8JGbI5Q401FqKHjiXqXYjNxYqp4Cnuq8NaxulvHbvEFZpO8Y96INFtiUb5XmDoRbLB
qGEcmg8FgeWeAhuaU6rbfyPaewVdZpN0hQKDs2m/KhsSR10LViEMs590ji2d9dA6Jo+RLKQaJXO/
2vWxaS6qsiiPPsfOlZ8jignOjwoFdVU9hbIOBAcXFQoZOvS3yAr3FsbPKy2BMGsGvKBEj1PKQncH
91rH0IQASwygiLnT1BGpmQanD0BSIJkqUY47x2nRN/Zl9FK7ZK6lTtGhirgaLLXDhRXBxGUchCCb
SQOjoFtW4HK6V7wlSS1HsUBMREW6H9ZI32dXlGmUZRRBd2w1Y1gDnZbQRyBOqB3+QmMKU9LB4WlV
t7Wx1aMKNno5YIhArfEGrsl9GEXyCRhQuCzSQmzBtiDlhIrHknS/D02g4eoHVw9BRgVfLJTq1qrt
gqIDABvKBCbvi2bIvbVsxW/PaVqPCmnfT899Bdkq2FEwZqxV1g0myV8XZDIyuGjMhfbQ7Gxw6R4B
oNXUJX5WHqfc0pbEk5RHtRfgRi/FLTaR5KUMTHsq5MCBLThWS6nVQnNRmTJ+gVNFr11TIwlqK+ib
I1gIVs2zdlXukVEBsPHT7vrmt2ejUmii7avE+S9JYnYL9gar60EO069LfldaYq5ag2K+r7O7EYVA
OXDSKVU5gJeBRLQ78dH4Ub8UCGUuspIKpYzNblXYarQtgeFemwRVuCEStS0qrls4biK6KrF2QsIU
QbNAwlFpHB1B4Mgubylijc82XgiP/LeYFdS+sk6aQFmbjT9A2wOABAJR/ak0IC9JyBU/I9sIeCVE
eAj0BUNjTFoHZgtr3zYk97xJNRDufPRS4Usbcq17E1q4grxyzcu0hVsQVtdRQ74HKXm51qnfIRZi
CJRBQmuna1GAF2i/MQo4yDmlUvTq21bRn6lnw4k0dTKUtrB3pktkyXUBoYnwcJ0nQ3mHeri1Lsek
QBkCewBRBvDZOPOS3kASyOIjblkVWHxOwh9kq8GgBcHSLBs0a2wLHKdnKVuptcEWKA0VBTjuVH6M
9rUyzeaLjj4XaqqkmY6FAcIsw2xoOeYukssGa7EMBuACQfksqYpvhHvvQGIgxpssSdQRiGuhAKdB
B5naHYYvaw9aGKjPqWyaNuY3j1jha5FSHRvbWL3t/NQ6+AmZWQWs/YOa57DTeseBWg+kFTBkSXLe
osBLERzOFYBvYWnajd1BlUSk/HVsJrikjg6tGkAj5yHZrOs6eDW5FhdxS7KCHLu5ZfGTmTM7EwUa
AGsBOuBbhOxAS6hosU16rIpCDBKqDnVXDb4RsZxzZ2FBAjamL595BWvbFk44LGjpurtC09g3IW5z
rhb2VzoXGEhYpd8L0tzqVV+AQcZiLBL5Meuh77pgqjiPSJbpOtkdGceoPuSSaUsw7gkcCwF8K01e
wJM/i9rmyGkTbIwDLIRtB7AAIr0gn3j9VqjH2tFqTAakxDAgXjgFjNjB5zRXevTJan7oMiwU62EE
IAUoLyhfsIbRtzKPu8fIt2xuFZZdpVNQpZI2UlNGQkYGunmj66DZubs1UCtGQ2mVlJY5iSEEVZpt
x9qQb1lYY62JZu/Cc0FOnfcTP+m/bkhpQjQ1Bf/86//lb98fAsLc//mX9v/BvmGXHKBTjCoa+oT2
y1/9vGXohqNbBlUgS1e1j59v2LC8uIfsCP35izfmy0wbvp1v4rPBO01YDrG6oduWqc5c18mziSYs
2uyojbeDfIYbZ0dwk6E8/sV2GCJVOqYpdfLVYLU+diVXY516VKag5PU9GlZYhFOCioabf9aK/rEV
s7DGaKJvHTtHPrIzs0fbJ8kLjk65JZQ3NuebOzX9TDxCxbp0DNM0PjYXqbz1jUAURy4ervDBveAj
f+n709+/W14oBSRaoTrFsfhGpQZDn3/2862Pn89JU8LD5uebw1rE28xdnf++NvU/Q1wzS69//s+/
pK5aTPe78ZkW37vfD5tYwDBzC9R1D/LZ0Y5ei4IZGEIoq0tEzJDFqMDtvozKw/mWLw3cbF/WoCy5
ScziqFhowK7y5kLPLn1ffuxYniedb6sWEwPWEmK5/w8nfrYrB8RMFHVkZtIR7vcDNJh/ND6W+vH3
C4eAKKv5vke1WTPh6m7PNzAtnc8zLzDpQjhDI7X5sYGK0nPe2EpxlPKxAHaI3Ff1dr6JaQ7PNKHN
+kCmHQOqzEOMyezXYDAWTUNIJV8UAI8pL5jzrV3okDY7vyTQJED4bEXIMcDhu+q6NC8sqktN6B/H
LDNixxim3Q6gIoUWDuhuvNDE6XX7n2n5s2HfbUgEszwNoGBxBDWZtQuKEudH6dL3p79/930X1fIU
aFNx7AhsYaw/nv/8pRGa/v7d5zWFJ1M0MuUIGgUNVUlgcv+wB7MjC6vC2A5iWRxLokpOpwsTMP3v
nxatNC3hEOBJy5x9Pueyp9xZlcc+wQOAyDwMly1vF3c4nh+qkzPxrqHZCSgrJQHDV5ZHh7Id7vZo
OJ1v4ORcSHzJwe2bPDZmd18iKNZqVYiC+KRvDD/YLu4TcffPGpmtJ+nCO7MxDT/aAXK8owWDWVAD
THfnmzl5lDimlEDWdcO2Zpu7ScYW70WD02oLZBHE+cEYkNA8nG/l5Nw7khY0NEBUbTYlVlspEv8i
rlvU+9wbA+PLlf31fBunpt3QdUOYDi9uy5m1gW9aXbtGWx4V1P3kJofq+M8amN18NqXWcrRpwKmW
TfEtKMoLDZwaJVPVTFU3dI0uzHtAzYoRHPNj8r3CQrDfkinOs9vzvTi1eE1NWlLX4NjI+TC5ce2i
Q1vnR7u5VeKvfbmvtQuh6DQQ851u6pYJ7dqQmm3MzirpxNJrkwgURo9phFPcKqrcW4hZR563g74x
4rXVpxcG79T0v290dryQmW4LEnk5+bC3he78OD9qJ6fmXZdmUzNQV+uSNs6PJNVt79oNyM6t6ub+
b7RiEjaYKh5CppgdLKknQyJTrziSrQrupf9mRl9H/cJNcnKgbApDDubjhi1nO15Xya7nANSPdrSD
p29fmPyT6+vd5/WPF9UoqxaGlMrkU4AP9SOXFSJN58fp5AKzbXtaxeQGzFmINSZ5Fupmnx89yotU
40iPoLQ4Fa0jEnlXlvG3huw/7c1jRqCndjxEtBcTliTj4wDU4nyP/oRsn/aMw6wL25zOyNmeEXWC
6HXjZsdSADPZ+sCB5QYFN8rWkDmTH+gknW/x5Dy9a3C2XwI/S+ykpEEEMbH08BFYyq7ON3Fy0zjU
Rh2L+8WYP3wtq8SZO6UJnDG1HhnY4mdhiYW4Pt/MydXwrpnZimPbW6NIaAYNBnzgtkj9FzoSEeGq
pVLm0fD59qa9Pp8qS9VU07KYJ6HPVl+BHgO0Tj8/VukhcgEZrCNxW6CQ314Yv1M79V1DxizMp2wH
J0fSkPwdZLeGuT/fj1MrwFJJS2gW2VfVmcb1XUipgi/TcBzk8wYGcWCYsQj6az3A1UfnMuMG0JBr
gxw9W2RwE8B2yyQAcfu776D7tV/P92Ea63dz8amB2bmMUoYF9SsLDgo1uckIbVFLbdUGMNpQjifq
2Ddmfega+0KMqU2L6nPDjpAg0+ifNTuqEbBC8itW/IMh4ZVrMF60ZFu1LZS4jPzrJtJ3MdrEdUK5
+kZ2Fy7x2RL8d7fNKdrB0kkjoP44daOmVRZCH8HBUfc9zDAcD7Ph0Va+TMZl50f4dFO2bTmk4lSS
PR+bgnaaAy9rgkMHVURf1pNZOCDClWVcaGhabp9G1PxPQ85stZP8VPsQp/SDa9wI7TnnkTail5l4
tzpE5uzhfLfmB+7/DeF/m5sNYWElIexsVs7gPMbpsFYTxODSJzvfqcbPStwl4VVXXAi2Zwfipzan
RfVux3mYfsoML9uDg3hfIW/1wlpU9Z3lXNjZs4PjUzuzxTnAqvQn4OBBs9adfC76n+cH79JUTe2/
64cZWgJ9KPoBqHPdoAVmFEi5tw4assp1iTarj/zCheUxO60+9Wl2QXqDg+CjqIODZcPZ26gI2xir
8926uCZmxxVKWo0aJIwbkKB7eG0rLBiPlRHsBOBD2PKHXFW33ApXGlqs59s+eZCBqXAsS4WnPI/9
0yLLVODNHGQptkTprSc2kuvFf3RDXJPcH9lw4Qg5OZ7C1IgydVMgkPZxDrvE1n3kuoKD9LRNljjf
J0suLXN/ne/XtBQ+7WrBIWmgT8phNVvyfVibrUw5qXB5peD9HWmAf9bArB85kKDR9qLgUOPt0neT
XJL343wTJ5f7uz7MlrtUgC4mKU1YFqXE4EGOcuu1xSKrj1r4PJEBz7d38ph4195sqaM7OXqouwaH
Qj+m7hcfPk7nbBpgLOfbOTk3jilIU1KYMM3ZEei7OE3nfRscMNBCChPLk/PfP7nE3n1/NveKWmPs
ovJ9spNe93Cw8r+YzP1zKBjq9MTUUAHU5m+Zyk9YdrCVD5DRMbBe5Wp1YV+e6sP7FmZ9aMAT+hH6
mAcQxEADSLMa+TZtH86P1KlLlgc/2EoKRTwzZwfPiP9aCDiHSxZvJr1s1kP3iik56CBjGVXX5xs7
Ne3vG5t+zLvTO7OFEeoVjdmJRGPrXpHN+m+0QFHVNHhgOvp8WuoC0BL8JcK+iVGHqgqspX/Wwmxa
cjCPwLWs4PDFGZ9C8Xz+66c2IOBCa3q2ILo1j3kQWcx9rx6DQ7XIlCuoywIXifbCNJw6VQwMFag9
Gg61otnBNZqtXfZ4fx+C5FeecDhS9c+zqYz+xcewxQgv5OBOrjEJIIpAHPOH+W53Cq8LREd7AwvL
Lb7l2JKE8mummdvBfj0/gCeXmJzeFCYBsjovGWRNZ1g9tN9DoX2tb5rh5/nPn5wfCqrq9Gzh67Oh
K1xDiZFW8w92Z60hVK5GE/NL5OuK7kJLpybJ5GyRti4k4k7zlga91BuViAA84bLqEBlV7lJoqSVi
1CrKH7Ccznft1MiZ5LE0VaW4isjox83ZDLItCjcNDlm6wu5TXZ7/vH6yQxZbUji2SbJ0FmUjKOO6
SRYCxx2Q9hmAJ69jb9QWHLHtGq/YEfCfh82CGr5oxph9a1OwEODl0JwfO6QRvHYyMqy1bYeQy1rJ
pAO5o4K4gQzdfWDnIEU8vIVcR/tpYtZDyg/TUAUZvEWlOP3GRrAXK7lGvuIkPF5Y4bOzmqQZmRMK
+aoBJgHgx+wULTqjdqHfdvuJ8J2q+9L8Bj73wghOE/AuoPnTyJQ4RdiWMYT4+XGCYM7mTQzMdB+W
Ss7Nhn7JUKrg9dnq3c6nzv8Smab3YNggfkwlvxgIn1whlmNDmOeI1dRpFN4d33lYN5YNreag+P6V
rqaATjrU88+vk9lQ/rlYzXeNzIYy62OlGGOWCedfAStJwsMBIXa+kUs9mV1EA1AopE9oBPy23PT9
9m98ngcebG8erwBVPg6UgSNKn/tldGgSu9qpBdy6fkTe/Hwrp84iICpE0kKX4lM6FfKl6fWpFx0K
NdypMcr5oM7AOyLtb/6dSaFQA4hExb1znvYUsvI6y7fCA3qVA/5VcbYNCnT3VVy0rs73yjk1N8KQ
7CXqdZ9rXEYsgAgrZnxA1dxYWSP7POmFcW9B0Vm2PiwHgAxpj1YKwoTV6FZk+Cr5laF+hRmTQgMw
8XxNUOgVk4hnh5UNUoaINPlwgfbcudjcgNRdOXXZfY2DLEJpftJhM7QSAQksWMyUJ56DRv7WHVRk
H8yuNO+LuH4FCe9DSUDlnhSPCSI2QLENJPYdJg2IbvhSHBLiG1hG2VeSkv1Dqabj1jKar6Sivg/q
ED3gZuKvySAjlSjtCPiuuUoswTNviH6oQ+Ft6zFsrzR0JDAaQmrG1vvHFqmgq9ZoEFES6Pugcow+
JBIxHWqDV10msAXpENsRE/mibuNX1Rm++aYBOM1Lx40fPSf9Fzkes4MFFg3Cb4seXYRSejbimOW7
YbcC7mkjFlu1k2LfMoP97mZYewgNE1gnSVZFVSFlBOBwFZtkOimaQ7bRa7mTNeddkesoReOF9neO
AkfVHUJGqgXWHOiFNRoU7pbH7xhOsSlMaPMlay8c3aeCk/eNTNfWu0Mta2KY554fHjxsJ2xbe9Zj
UIXJsEo7b8OMX9hJ2qnzzSE8UXWTSjEwjY/txTV9RY4rPKDU2MIecbuDA9nxOrMdF9tR4OWaP/Rr
oejOjYYyyGOFegBexGrf3cFjsUGChvGuJ1mwrb3YuJAnOvnrNNvmTUaO79NGtw1EjwZcgQ89WgaY
xqzgQG+96OnCHqeP726yP2c8pVJeG+xxCRNrNgapm6O1zdMGCb8YQa68+0KQ+IYIagZHzISkmzTt
VuOuuaUSbV24R2d9nO5RDdUEghCpUkqfZ9HZfJV0O6/eNzYMGjE8lo5ApQXR3fO9PHmQcYbRT5K1
PAc/9jKPZWTWtR0ftOEFOLh7YRBPxVPiv5+f5+hjDUYE0P74MAS7ot+5aNRbmxbvxeAtDf7GspCm
cCyTLJFJAPCxK9BM1SZGPf0Q2+7BEx6GttC4YuvCiJ260SRvBPbHn10/u5abMIO96tTxwbBwaU5/
pHgK+5m1UZoLl8yfsv98Bb5vabYLbfh8UHobWrK9+7Dp1EWj6NduVy6tAQi0Hq4iJL6dClc8gQyF
A6lBN15sNECwGb6q42SlYDvedZfu9Nna/LMzQKiA13SIJYnGPw60r6uV27ldfCix5Da/Oc0vK/91
flmeOvDeNzELsFJDG4o8xD8tGb7jROY59zo+ftGDByX+fEuXOjMb5NgzUf4r6Azy0Qsnua77J4jY
F3bz6TXDgE0xkCMc4+OIoVGUwZSq4gPazTu3b5eCXE8grjNRXmhpFn//39z8t6Vpv7+7KfAxhbiQ
0VLXmCqSSGOJlMZowKANA+xXuJ/QFJsED7gd1QEG6/nRPDFvGu9Bh6LmlDqddxT9+tyyTeiMlaUh
KdDaWKKH2LVaV0VovyB2vT7fnva5vw7no+qYkGCwYZ8DoV3DCUan9fp94EFuiPob239RhLYJqz3y
ugou4JX/tXDKhSh+dybmleouL9+k8cjbAd8qG4ngAPWt/sKq+nzugXuyBTKOzvQunlegqGMrMK7d
YZ9qLy3EAbv4OgSo4YpfYwXvz3k4Pwyfh53hnl52ghsRHufs6APnHim4HQ77PHjokh9F8hrjMJ4g
bqJq3883dWLA3zdlzV7IpirLzAaGuo8Sd4H2oBOu4SQupHhqvEMBf6rYnG/w8w3lTBnMKdcEUlzX
Z+etFis6ngX+uE+MDcbU/oVb4+TnCXThLVPB+5RnQpTQGIDSj/sSrZFM+224j+d//59szsdjnA5I
1aLywaXOWv24JePMKsjOKsO+6e9NnL6Ffq0ML6XcR/WmMg+JifjPcbD+Il6Rk+BDs3MUbD6amZVH
4bjHgNV2HjAKu7DGPx9qSM065BIwKtQMy5hNTBtYVPnDJLyPMO7EzSdA4tY0tkr5fGEA/9zcsxH8
0NLsjLahfPHmCcN7N4W4bmgRlJRO/YE9OAw0lO8WEZScr6UU4XUS5+Z1ZGKs0hiK/y11x/KHEHBO
UWRwl2qPZFdth+GhZto3iVo982bEqFvVII8Ekb2OkGt68lzvZ9QIC3PN0XLfRkdFWsJCzUiiQfAV
XP+XsMn0ZY6s7BYlhvZLovVhv/ZCJKrKTNd/B53XVlc2z4GbdFSKJ6XF9gHYs7ORnStvgyTvH4oE
QSYF4+CjL5VnX6BLi9sINjBxpqKB1JMm8tLI33eeXW6p/WIuUVYIJeJQAkOsDWR73VZ4cAnbV3hs
ou88+S16i9ZmEow2siFsKeY1TDtjk1duc5P4fX4dahbUOSwQdyYk52sz4x4Ix9rfKiwYhPYweK9U
zCXaGPULr9bdg0ZUT4ElSa51cyDqxSp1qRuYFywaS5VfuzRR7tE2HWDPdVb7o5NdvFPHjSyb30ik
fzd93HbQgBtDAw5Qljz4KDvfVGp79JXa3MJHa66RMO7XIG4QLPIDlZcc9mttDitKlK5177b4eDeU
BV8tPcDvXGBuH0BEesTuUbkBeT0uJ5Gob4U9FWqCOrkHWVNuI3sImWFtHJbaYPnfykaTx4z7cR9Z
wc/RguRajWQQpY3wUJIXFaZkvtiMAfqCjnC7HfWfjjp+4l51CFXwiEXIC8XuDoanjqcxnvfXehza
fKVrl2Wv/2gyiTq5O4muWRKCatXB60pXjVg+oVKA0kUfPag4zDyNWSkfIj1Dr34gl51Re7pJkZW+
bzHo2yKFnkwabIjUa17+UiRNsx1kLJaxPcLExev7DvZcgJAtmnGaSpYBU4d82ahjtIypAS80Kxa7
2EqN7+pgKL+1mjjKCZNxZYMXuy5xplq36Plsg0ZlsLtEARzWhWuSdcoav9J6IxSsbnWravBwy9CH
M5pyK7w4g7jNa1wZcCMoUGPBiDDUt7aJfUOQSOvCuX/peJkdm3AFc4EIfniv6egrOV+LYOt4/cp1
3s4fL+LEjUa6H4VNzeL6FOYsnCXN5vVR2gf3veHb34FgQbxFtbbauYbdsAdIWDUI+K+FWo9XXCTQ
2zodt0+7KHdCi5xFn0TKqmq/kW1cWrWj3PVliGRx85qbOJYWAlmtIIATPNYj9EC1+yErVoxuB5uq
xielMnV9WaideZ/yUtrKmpd12NndEhmMalWUcXZXu7XxQMWoQNRzxBQL8jTWRFhkB42iIIIVo3xR
lVeBRWZEMUM0CJu2W9lOYyMdkTc/mhr96sR23mAMVmx/sq5iDJwliqzG3VCQnipRjdatpnpQh7Fb
S0cWOE5EdvtYGFF8ZfBSXZdR/TupDOfGLC2DJ4babNsJIwdZALmiJGZB9Bb+Fk2u8hIBa7wQVVD/
rgMNCa2w7bZupSJcGsXhuoir4B5Wbo5vmQ8nIIW/e35WZ6vn3+9ni8KnKbh3QQx8vHQxcOiEMzT1
vnB8FAWy7IZYcIPa9bBQy0tg9NkK+tOY1C2bvOOETZxHvU4YYUZGLX8vEtymLeWu7NIDLrbJEnI7
4txC36ip/Kljm3u+lyeCF/asSu7cnGCE8ytYC7JYsVoN/dgRlSEVqX4lHS5VkU8El7ac6HlER1R5
5uUkNAfyKBtG/x63AqM9RNZ6DFeU+rE6/Ru9edfQ1Nt3bxc3CJWR05OG2nvXxMU8uRC7ngrFJlQs
CwIyMWWr2apIfW3AN0fx7wtj3PuD/xQ3XXvlh93vMeiOro+cuq/fFZ56W/ndr7zony70cIqOZ5EM
SRZG0pyOHGqbH7sooCObDSZWezFmk16rPfmqQcJ8snTkpYoMO2S7ruIrFC8GuNaIQpRJXK27vKsO
6EWHr67va3fCsNx1jB7RcrRz7ynTRLJyUB1ChMjDZNNVnSvkh8cNF8RvTbOLuwLHJJxXvbwEs6PF
m8gq2oc0Hu2jn6N+oVXxAHtZLx91G76uHSCBQHKbVO3ooNkzMCtHd2jFMZeJ99stZfbFg9x+4cCf
44v+vY14v5g6kEtYp7MTP9Jcqx7wPdybzqOqXBGxLQKY4K4SrbBb9ZWXskNU0L6QW5091f7dqulQ
aQaLyWjMWm2iIhYeCpf7RMuxcCbfyTAhe6uQ3oktZwsT0keK0r/wLDi1q6bUKmQGahUAQD+uBKRb
KiRVguA+NsRd5iJ6gXDuM1ZBeAmiFeS7x/NL7+TaN4UK5oBsok1+8WODUV8kaaoKzopcZLc2fP3b
ggzXurOwuMGeMNwxCip46kx37o1JObIZfZwNETENL7wcplU+2wX2+5+iz35KY4211tr+fR/AXE4q
FJnzh9Ho/3LtiSKuoCAEcgQFqE+nY2OFoo0s/15o2pKbalHZT8VACba78Pw+dQy/b2j2PimiQhkS
zfTvG+clHOHqAzo9P3unWgCMDDpB2pSm55CRoXDQs0NO416D9KJY6gK9yvMtzLbB9FyE3sTGmwDP
HE6z15wzOlkVqqzHUSGClIisY5pUKsqCKtgKwail3l+A2J1qUarcmZzHPI3nZ2EykJUOqpzpiaWA
sC/E7Wip41pLC2fv5zY3p4ou8uNY69aF4Ty1GRzTUUmVwOuaMlUfVyCmotjIuqOx17ViwIPE0J8S
FDweBB4f1w4eF1tUSH2U6W2MIEKuVL8InI0+at7v88N+YmIpvoIpIqGMYs28fKTJwei8ZjD26GPu
giTbXcoin2rAMYQ+UWbwz9amv393qepFikfr4Il9eqtZ92n8l7G0LJx3n59daEmnIGhoKPa+bndx
fEX18/z4nDgqPnx/ivPe/fysNWMNvJ/Yk/9N25+K87sq1ueb0E9cyiAVWPVsME48Z9aHyWxJG5LA
3uciRv/cDhSBYXPQ4J0Q2B2aEcIzUFog/zhsiwCIN5XZfIf2WIH4j/cgEZPRmN8NFMTsGCqaum4p
hH2PinR4RbBD6gvCThL2GlLK53/6bHL/fXexexzDgVDNev44Okj9jp1ScHe1A0adkf0IKOPH+SZm
9xRMfY4EoBzsFHiDxvwQDfxytIbESY95eI+spJl7K7hqyyZ4LfJLsLVZHP2prdk5WuI3G+BAlB6H
/jX1fjsGakrUbjXUkeMEW6AbDHzO9272TPjTIugEQjG2Bh2c7Q6T0m1U4HpzxF6tRi0x20OUwAvj
fCv/S9qZLcdtLGH6iRCBfblFbyRFSSQhavEN4siWsO87nn4+6MwcdVdjGkHZ4RsHw8jOqqysrFz+
X/B0ixSdK4hGUhkviz1fblOnAM5vRFL+rGsPBuhL0aH5Ojl3qXq32ZH1Kxo/u1uvZAkaBa2RclUh
qxhoSoKXsZufdb2BauoHDG67TgIUGCjq4R/H8cbkmNF6dFtZwSb/+wNI1lIgUxVmmYUTG/h0S0Px
BPLJgwXsV353+/MrO0aO+ffnxXtKK5tam5LiWS4fo4qH5UkKHsqtoFBwO1dKCJbI+1ex7QEpVfYQ
hDTQ3Xf6xmNkRRHqAktrDHcQE0BC3JmS+Arhl8ifv6f0kQXAHFKlCPa3V0scxFkUgWyX4Afvwk8W
KwNxYEx6Ax3wc/Ify/0B5FxkPdnpA5NfnfSgdx9gwgidz7eFrriMc5liiQD2DY0uHzt/tgJade0v
SekcApA408LznY0Yb2WjLmQJUW3sO+qshbgnG+zaAaZtfarI9339A40At9a57JawQTCHfLbArzU4
VKrzucn2YMpKvbPrDOg95g1/+6t6KhxgA29ENIZt0Fwk+HRI5KxBbtEIZDLrXfqcHLWj+dNo9+nu
U6V/MjT/0HevoXE/wlQVjaA063DyfnSK9+AwRT44kR/T6WM83lfR8fYqXJ1soghLxox4J/FyEbs9
x7RqJSl01BcG1r/W6ivsgj//nQTBebX/k8B9mztP//LrwsqCf+vIYczvrxX4W5K9BDTX7d9v4sgv
9k5YoeXvZ9FK7ZugANM38GKB5Vy4MPakxrtk60yvSiFfSTkZ9wpC26WUXqGnKm5S7QXkSphkjPxO
9fuD2cMt2A1/05NzBJbyWR3TvxTA2Eej8kCufQri9GTaACf2GYB8AOqdbut+bR0m7NdQhlLiBqxC
nJxPCn+k+FWGHo8g03yN31an48OXnxeU1uekTQZQtr3aPJjZsXvrrWWxmMt1pckqGTyxYFslUQl5
igE27nzXjSeqOW9eHb4PngCZBroTxQGmKAeO05cU/wWA4tw17T/4+eRmLC4UnUeNrV6aBDRfvOrl
xnqpm/c1HVobXnZlb4n/dJpqMPAFPuLy84muxYEyjf5LFzxMx3p8+94yKYzPo7yk4/mEq1ApqVTG
Uhp4plZAZF+4bz74ZGVt1eb1o+G8NOH7WqhD8yNZ0kskgXpbfKqkDTSStfU5E6ALRfGxM5Upr214
PkiLBqe82AhTl/W99CsmaMMWPQmKRQZOfJzDVAQ+SVsEnkMpSIMW1J2MPzBQyFwYQeMtylotKp65
rlIu4zkuoSppgn+c92q7lUW+dlpMI2gmtkm4zWtUuKgNqW2lCSByDw80BUfoj7T5zlHfbqgXUoRz
oEhT3daaFnlRfmgnkEnffs4uvi9E8iCcwRzZ8/22vm+je0B13+wmLr4v7AK/nNA20iNv+myFR7va
8NErm8B14di8aHWHMFpwopFh+y20DanH+AS9L+k7XlhStPFkvwr/MFHSt+Q1maBQEXRpSQ0VK/gT
ECJ3LVNzr37+CI1NDUzPG/OIy53AidA5GRZj3lfP3yxiMAzOnsbL7A+8EyGW0J0NzJHlxwon70LE
sqJnx4KMfIxXrxovgR/sOObgqNvBVL0HoVN+cpLOaxoj+mTqcLCqfgYc8G17WBPP+0AG41Ex9asy
Fsj6dOjnJOYhNrV29VwXO1MKjA+larUf49LoTvIcxZCoyMZ9Q9S9kaJb8WvMEf0WL2ifh/Is65JS
e8dq/JpIX28rt1ibuLY6//D8ppHwasbWYEJtgt+s9kblcz17VbubFFjQ+nuHkTspuL8tbcWHMmxp
M0HDyN11y74Nwwz0FHbtdXRWqEDcV8YPjc6l21JWjJ/ufGPJahIGmaLxp20Ot29h1B5MxX4f7cfs
xzBUrtMdQPS9LWptcwxGyZfhYUA6xdQhfA1VZQ9j7UH8+lKbwcNgaBv32tqakQwmcwhYo3lV+qvz
aJztuK49yKD6F98J1adEaSVAiiV544pbMwZqMKjDmCfoIcL9EIA8Lcda0XpweBWupX2lHHI3mA1g
4PA8pZbycfTzjTvvV/JTtECmyFTivl8OUXBVkAV38HghNIOmAZRj8xiCqp7+nNXwGCCfMvqXIe6e
Bogle+egMEiSOfqxaq2X23u5ttBnP0Rs1mqroQ7BFW69Nupcs3+egHcoqi+3haw5k3MhwhJXXdlA
nl23XtfuZ+ljMj0YFqQDtCXKXhzCObdxvtcMlEfz0ifNW0URGyuiJDGSkn4ST4arpG6fY9/fuGq2
JAj+ycr9XtFhs/bqiiQsPT1wnfsbx0wsS/66ZbB+GgSXHkQum8srgHZeejOMqfEa6QkWkQLqk0h5
cqpvipbf6f5dA7GsAtvbH2zWmdTlvJxdPL7FTD3TNY2XjnDD9fe5/pmeJHm+TwZQzbvUrSDUuC1S
rIr8V1O6CAgMQE6hpU+QCUuc00Rh6+VpQ+fofTZ8C/2n0j9VAWTt930E44/0A665DV1Xt/FM7vL3
M12DaJqUMoiQG+ofgZr/Qp/fhojVAwbwKgUnG5MUhwPCom0GqfQbj7a/2nxPSbdVjxvLtyzPlTdZ
Fs+2mIBUxDSvb8OvF+FRvDbrgYF3drHzbDZPaveoMLyhND8L67sSfJT617D8kL0Zs5dgiP5naLao
YlCrWlbgfBEzyZkrjbMwjXsZwt031hp+Gcf594WzZsfTABsq34cbC9YPvdt4BK5dAOffF44Z/BxJ
msCO7XUTmWs/hsGk0oPKrSyl3WUL5VSYTqEnzYCh3964NfM7lywcNT0cmFay0ayYZ5xI72bFRuyx
rI1oGWwM7x6y4jatOpd7o0w2xzkrsQwT7vrPdkOI8xwp/7xVD0uWecHRwkb0zXjipRQA3YGJjfXG
U46SBk0v/Tq3BVwfokWAw/T1fy9pwcRmK2CYs+oRMMJAcVLl2iXu/QMZS1ILNiLCNV3wBfqQjoka
Bo035KcqocvlNGyhyV3vBmrwSCHoJOvjiPcSXYR+r4Mf4RWgFbZ7OeA2PCTJRux0bVWXUoTzksGz
Vne6VHuZ/jXWPjrZ4fZCXd/mfN/R8DX/XSlhM7pRI3wuDS6I6itVOqKXE/wsMA4+Zs3dVH2wla1w
aW37l8iMJjAWzxZ9KOUQUPhUu/EmeAYl7QjpLNH6xpW+IcQRUilKr43NlFqNF5YfZ+Pk9PtGebm9
cteehufikk8kpSXTtyd4Gj+OK/qwOO8Refz2YNS7HnaBeD+E+6jc8Grr6vyWJZxJebTDtK4zIpT2
ZKkUko6xvXEql5976Vwu1RGcSxxDDQhPK7fn1O7ilm5Hi0KSobpqC6VwvfUkXYkSLuSZwg6NUa8G
0LS3Xhi8+HjLSHqQGWdqlH1r31lYopS+Y9ZvVDYO1NqxPds2sWMq9quRfwgnNeWxTz6qwV53Tu1W
E+KWFPXSifZGV0OQhRSivTH+FsSPYf3CXXTbBDfMwhQirbJVo84JkLJ0WDl7zd7Zb5z/4L6+3CbB
kY5mBYvphFnYtE8PbqNuqLD8/zfMTqxT1d3YMtdeocL4ZWS0Qn66vUSr318aD5aeWu0KHrMo9EJO
B07OQIN/WHyYm3/+QADgXiTCKEzIYsFCikNNHiqN7FH8JWQ2/PMffB7oqAUaEOADEUGsHuWYJmSl
8fQRALiduuHEVpfn7PPL38/CPZ2ypz2PfF5WpQOZyC473v79qwfBwJ8D0k/ZT3yQw9GmTfAs1p4V
Fw/5/Lkm90S24dDVW7H5qgNbMvRLEybdWMthOVOFuYNKgt2YsIIpBNkMjooJVECtjpnbdnD7pfPd
bdVWnnScDQe1INhRicgEl5m0MeluU6+9PjXuJ8YC46nfB85Jsx4S6z0TEYeol1zYv2/LXV1Syhvk
XpenyK/S75miFnRYQeeTzRuS2qXO6ur9hzz7Zhv3t+WseZelNEgS1qCWJVp2MMTRZOYZScuEl77u
H6JEvU9GfUPMmgkCwkNvy9JYcFUzk2yjg5FPaz3Tmp2dMQ+nlGHMjXhwzTjOhQj+uNSlvpVSvfUq
koKdepwgRWyqbwXUf1uzs9e9M7jMc1mCV66tCj7N2EJW/hT6nwamq43oOAE6JsmebD2S/mn571R2
+9nfR9nGBbe+nsuU45LRu6oRqj211Z7atGdA2jQ33XuYnb/dtow1ERrzBgvDANhT4iNRawol0Zqs
80jruU8+DOy3v79m4effX/5+ZuHhEPl6o/N9C2gP5pXgIv5gdYdcO92Ws2bh9KLxSCAAZnJH2Km0
smwo9YrOAy6c0bJgl828SrvheFvMqjpg44DsShqLB9ylOvLU2EYs5ahjqm5gHp1pp6puQ47utpyV
iBQ/RF3G4q67xtHqh1ELglAevUIvd2Y7HGblfqjureiDWu+rrZh0xQjoeuV9SKJaJYwXvJ8Uj0Nc
Zi2IuME/7a7O/3NbmZVFU2iVYR6Gi4M0krA3NQx9vRFaI4573w9HGmrbGU75jSX7lXYT4g/EkPSg
MXiZfRYcQyZ3Vir1M2sGrLEWvMYQl+fGi5Q863SLBkejCHd03bllbIH+W+yhwd7pjFc0H0x9r0Fc
9gda6/qSLSdiscQScKHLhVm10eR12QnqwWSgxeIh/uu2kNWdOxMi2mOi9wrYYxMOKnNfi/kPHt8K
bFX/U0JY06gn7WIE+eRB9zcEO6ojWrpxclet40yEYB0wPrYGbKWoEP8Nd6T9KBm7qN+qNm8t1PL3
Mz8Uj9I0Vya7ETZ3I/na5vn2RmxpIYQsejsqAagpLFT3AL2b37+fnUfHOvw7KcuvONMCInjNiqNk
8iIDXANpZ/TQ3zoP+lbtZX21OK2EDMY1Zlqh9oBIhUBkN1DAWjv17Y1jtCfov78v6EFPgxLZDPl5
ynwctbs43XgqrNwGF99fYoizdWJoNqPpoJ68YD74Cjy0blkeb2/FqgimCYGGBMCDocJLEZodZGnY
+aNnMoBeHuAqM5WN3V7dhTMRwipVWg31TxZMXlZ/YPpzrl5uq7D1fWGVwlpjFmZABeBNrH7Pubv9
/bUloo8VPHsaWrmShe/LI7XCvlVnzzBfYvnvqezh4d7o71i+ITp9A2OiiYFxRxqpLrcBpAZwM6NS
9mhqdSXVC0D6iuM7y3qI+nFjy9fWi4lgbhdCdjQSPBWwjWFWDK3Ms4R5dWkHc8fGnbH2DllwrGh7
ogh5jb5Uy/NYBLxRvEAvThOnPE8U2TVabQft90crnpn3bb5DW/8wx1sNdWsxB3oxXMjkgHHVPNEa
RhtUdDd4DvOF+Z0dP6jQz+hHB8reN9MVLlNYpkxkyDAusa1werJomGYyrqoHKM2+o1exjve3jW/Z
eNEwziUIhtHMbe+XFhKGYR98iI/jzyD7A/umpm8xVfwL8liwh2HKs9ksdMWTs73l7/LkLt6izloz
OaAzyUszabGMEl+at+X7+jiDdeIVKkiJCbVva0OJVQnYMuVuGIiu2DmkWCrDOStmr7UZP21j95/b
+7DmBKg+GSQOCIPQ4lKDSUm1Fs72yTPa+KBk7/1YOkhvZv7AnM6FLEqe+fsIPntdacvJm33X11xV
PdxWYm2Rzr8vbEObTnNcOSihgXUoM9W+v/39NWM9/75grOmk+kYMlInn8DxSSoh51OfWyA6ltuEu
1xWh4WsBIQJwWIgXNdX3qyHpJw8cGBAdgbjYGkxcUYXkHH2DTM7SPi1mUoixRmvQhoE0VHJUCvm9
1g7MPxoHWlM2nsdrz3MmdAD9Y46GrhfxdGRZqKWGVg3e6Df5XnZGxS2KAebq3JYPuZpFO60H2dKS
6vZY6aXz3DVj9Uk1c+luJB++mxjL6jdc+Kr+Z79J2MrJkOmFaflNVR7t2uyfXnqp1A+2vPGmWrsp
LnQXLtdolLJKVurB0+BJHpNnOX4Nosgdy6fKfu6lw9C+6uZWM9P19Ahzs7yyScIuTH5XNWVDIfda
J0HvJZruWg4lReBH2z0jceW4IIK4cwxFef5Jn59qbYvSYuWuVykDkoFcIA5scUZTctLBkWyrA6rr
P7GSuHTdQVEPvLRvbBRpVjeRyQ5Ks8QVhBeX/qQZE59ph7z3ZvVnajdQjGtuOVluXL65nw6khl+4
3Dxcr1Ed47SZO0Ppem+ojxLA0fOG41rxvjTYcj3ZdAxep0UsrZLsYhwHrwM6lZD5NCv1rta2ytlr
YiDi4KlgkH65Ch1kbcqKSq9GL8r2WXTX6C/KFqfYlgjhXNVgHzM9hIjRcSN5JykP1lYGYUuEcKRA
+Z+acUaEJh2n6B2DcEDW3Xb0K/6XNAhecUn4alfQX2EGyoODFA9GY3lvvxH+YynxnH/+l9M4uwdD
1cpLWePzw2db/9Amb39WXXxeuD10s81GHx/KXX6IJRCKdvnw9oz4hQj18uTJRdAz8MkeBJ/r1gVZ
tetA8du4bjd2QTze89zmThPWo9dZ+yGOcVo//tU2izPWkRI2vbWcB338S/qe5j//4PNL0zwpO/p7
xN8ftqVuNwWnWsrdtGOU0/+DdAll8N8SlhU8MyRVB/KkyZEAHoN6ryWHP1FgeWcA6rEkHS8/n02q
ns9hM3glePNQCO22alVrVwWdsP9PwC+Ip7PfX9lpb+s+t6NtfUjT3Uj3SzADfzq6hb3REP5rtYWX
xi+iesaEmLm+gnYsxnh25nbqvLT2IJAK+nstfnXKU68+tpZ2aNVTEFXMSB8Ghm83uTdWXm1LAITz
BZOOJj0hd1sGWl7UalR5agpcKRPoQ9rtFjcZhm4ZkDXY2ruVpSWjiQez6fsBK0HwkoCotfzBKT0F
BrDGv9PD91I9unUVuom5NSi9/HphbS+ELdpf7KPmQyVql94vBO/8oe+OUvMcpP8k4auVaK45ahvv
obX1PFdPWM+UEAdsQb/0/Dz92rQ4oFA9ts30AOSVC6yHC8qW9+bTQP5o6ea3YOe8Qn6JGqdyRlkp
vVx1p3+Kja+vxDIXXxfOmtZLat5ZfL3/mI7gydwrycnJX2+rsNYDciFFjJgGJ9drDSnTdDdAgKBH
Xxr4/DrnZ00PteO40gjc10Ojp2+/US8EC57KqEc7M0cEl8yyk+r7gyv14vtL0HBmgRIg8tnMMJ1H
00GbuZC03l655f8XLdxmLoYmQCInMEcvv++HWd9SVS88w/4WVY+q/VAn32+LWLnuFtR2Imd5mYy5
wtxueyvSwrT00kdp3htbiBxbnxeiAtmKGVKastKTJ7fvv/bdVhFiVYDBSANFHaZPTCH06wY4oCVJ
K7xJ/+A0T35tbuzBmkuzmTYk8iAJwtv4cg/yqdF6g6eMFwELN0bxsY0bN4H/Imjsg1oOG4/wtRO5
9BrAwQo/w1X/OLnpvG1D5jR6+0UqfIhkUzh/PWvjbbFiWQatgNB709vAhItgWWkklUHZ5JUX/QRM
oPmb0a7bdrXiKpn65iIwdbomuAwul40MG9BAc1p5EJ+ARSrpD8WQHOKuOw6Osq/LlgGsN4NJ0KFx
LlM47gnUJY5vZ5VXZT98oA7D4A9SkxcShGXLFMvP1QGtysl37eyY2FszgyvmdiFBsOdssIsurtAh
qRs3jI5d78r1iYEBy/xye4fWTIDs6jIRxHV9BQPd2JI1Dn5Qecbo2e37ygei9XRbxFoiwjiTIYI7
jFJfDbHOhVk3920T7gzpNXU61zGfdP9j1j/F1ZOhbt3SKy4BFBomI0Hktkn+CLe0XPRmMlsqcYG9
B5tJ22J73vi+2HQatSoOreb7qf1e1/bN+OP2qq24gPPf7wgeJ+yjGqIIvfTCdilQqfY+SR5ZrH8n
Rb08oEHYF0MQaUjJdk14r6t7v9355kayZGutBDeQqFKVdja69H37tdKKR3gy7m4rsiVi+fvZJUz1
tvrvcpXhoaE83O5uf39rO4QzH0lmoxcaCzU31I0OUvUQSO68dRq3tBDOve/7rVzJSLGCUwZ+Wrm/
rcXW9xe/c7ZKXdEBOBssoRBPTyYMg+5x5Cb7fFvKqvf6ffREGuy6KWezz9AiqXa9/KgyRC8fAdCO
t1p6RNKZJZtxcUiEQ17QT6JpGYfQoToEy9ppmNPUtaF2BydOPyS2Xx7mRD35cnJvS50LUuSXNJLv
Kql4HPpABbvT+nZb+duGQpfo5RLHhQJORs4SF9khzHdt85h8Y/zxtpC1LOuZ4oqYpZ+rLJLThBPl
d4qyJ/hJXb8MOtg9osENy3R2CfdeEjb7EIVz7doRfAWdA5pYwCzyhoNftyrKnmCUQlEpNscroelU
A3CDDLAekwJWkw2rXXs/o+1vAcIbzylLZSaGL71Yq1+spD1EunSygcWoGuUAqcmdpDvHfjQeBrRU
Q+dIDvNUV/Lz7VVf39rfP0OwtllOZqrJ3GNF92j1Ifw+mktHMw9oa2N/10/Q/ySJ/fJ5qA2mUSNp
1j/P4btCfsrDuyJ4tzmhtXr9/15ZsUEe0PK663pWtlf34Cs0kcuhuL1q69f/mQzhjkn8ZMj9nBd6
VUy0QLyaxYcq+xDJ7/XysZZPQ/B9CqfDbaFbei0me+boAtVuSxI83P7OowZOq83j/I+uzt97JNwI
VlsB1r+IkDTloNTdMxyC91PRHOvBOt7W5v9z3H/LWizzTJ05mGiVgG7PC8MPrfpPpr9a1ufBr10Z
cgin/LtXXyFHS40TUDIbprhh9KZwZVhN0Ke9hoU0yqlpj7LzmvuHpNvQcHW/DPolAYAjKyc2aUip
Vs55O7NfVrOLnnkh7DacyHI4hVc0VfjfEgQ9bN9Q4yzgqjDqe6e704udUX5KpGMVHgLl3dRsVB5X
feKZOMFlaX0Nkro1cAea7lS6ZN1um8TW9wVfVKbQgEYmC1Ylpy/tlkffWCwxH0DzRSJPCosVKnuS
WvVTFPzwIxcQ4GD3J50e5zujCZFuakU9xDioYsAytHBYhBt+e8O4NMEBVamiN2Y3cVLTYxfQKv1x
k3p4YzvEHoYk7ccw7liwAraRlz4eN7Z7XQWdDCLQIebVnHCpZvE4Odz3Wn3n9yAuw5c+b/UWrSvx
W8jy9zMvY4yFo6XtEuPWd1P8NBh/EqMbv78veMxeyZouL/j+ZByN6D77gyFNDOn39wUv2TBtyB3N
IinNcyI9WOE3NThZ2fwv90LwJJZDrcBOlmUKDrFxyk1iqg0Rq/c/0L42EC4avbWCxfrU0YAAIWVv
jwdp+JnkJyNmHsj6qyBsv+1IVv37mSjhbdZTmY0GgwRAEN9N+pe2/wrzgdtYG0/AdQP+rZFgW7ml
hIOVEdE0wVcTli3zXZJs3CFbiyaYl9rlcZKbhKFD+1jZB1r7XT188BsbLqM/8ii/tREsbapyILd+
ZU0cN60o2+w2YZ1W98XUYV+GHY1Of8HKsqGURp43OPgq2Qfao52/L6r3ZreBobJ25hl4gFEcrC3l
aiBntLKi7OIR5wvx4XiSt/Z9Nfo7FyCYsgVKeBr7XIRd/ZhkEN6cUqtzo/6ltZ6N5m+rh0Kr31Bq
be3OZQo2XcF4NkJ2VHqmccxz10+OqnXI6i+3T86avZ1LEUyaKk+YKB2aqdKXBRE8o6f7GCn7eQsl
YksdwbAz2KfqJm14tTu+l7XDQ1XVx4Un003yaSOqXeISMUw6V0qwbMvqjKxoUcooQIfe+cnDPB7U
cT/IT7b6ensBt/QSTFwZA5opevRS1P0U0cB8N4/vky3M+DXPc66REInlndxoU4qFM5pllXttIom6
8cRZV2QBHWdAHBgnIRhTKnl0EpsboTPNR6MsXxR7gEg6PIAt9QfdY4bO4M//lSXmHYvOhyVmiZbq
++BOpqM5dqeN6sO6T/gtQgjI4IOZ1awjhWFnJ6X9YOt/EAecqyC4hC6I0nmKlxQJID9y9R8Q0Tc2
ZEsDwQHMYzt2cYgEy9NmV/l22263vi4c/I4uKTofiCez4mQ2B9i0bn9/w5xEcPkuC5LADBZzku+k
7rOZPNXl9yjc6EpYPxe/d1k46UZodjE8I6UXFE9Z8lmOXqT+cFuRrYUSDng0WRYtqxy9cToG2m6r
Kr6a/js3JOFoG7Kf9I7PNndJsq/iaB8kn0NaHPPynZQ96WN2pO0Ynsnv+vjQq+9D54emHeEl39iv
LTWF4180wF9YAUeyo6OihV279m6v422DoCnsMjAPyrLTYHzgplGeR/0uyo4jnCzx59tSbqtBv/ql
FJ/wbC4ypGi89LQ7bdoIAbe+Lxx7xYyGtC55I6kVgxH36Van5KpBa3QW08do2VCaX/5+JpVMOy1r
nnlZT7Or5tpj/d0v1T/Z7TMxghpFpKiTqXFrNfVTHX3xQef/g304EyA4r2hS4woEEOLYkruq/WEW
X/+dgGWjzt55s90ObT+iQTbulRlU9w3vu2quQJ9BL0bpWhabrnslNi0LwBf6f3Zx7abmSZEOEJbe
1mJLyvL3My1UySbX3SwXIWMJo3IYjG8FIX9qbVUStwQJXszp86gPfZYrCEa3CT7p+ace1M5p+Hxb
odXzQfigQ5/Bv+KM7TS0iQXlJe9KiT5iHfulfeq2iNUj8j8RNEtcrlmRyGnkz/h82SG1487+l3or
WX9bi6v5gcyCkJK2QQLIv2fAGH7cVmDr68Lh8y3JHseJJ34bvNAql2w42q3PC0evlmq9UnO2QLJO
uQZG+sb6r5rS2fov8s9sFkpGtY4sbDY3T/ax+PasbVWGtnZ4+fuZhKCEIcxcytJGupviD1Rzi63b
aH2RQNy0AGZWFTE5KE8tLUQGSlCZToZdslkwWNWBA2A7Om3p+PJLHSoC0CxNKvJEWQypzuiawzuo
doZQOSqR42pRv1eKF6v9PhsPif9YMtcXO4/0Pm7s1tbvEO51bWghnexLfof/NLVHEwaWLYNYW0sb
INEFAR+OP/HOzWO/zY1+yGj0Ue6cNN/rzY/bJ2ZNiXMJwokp/Dkbna7PvFn7GRQf9OpeA5zijTJs
km70lcPrvGB9iWOPRuqrQz81xWtSStFdWATmO7I91n05mc7G3aIsm3/xQP0lC7p4JILAJ97yYwLE
WVrMxWvWqLs4Zqhn3IFbsu+yu6557FLNLaRk10ywxLXJC7QWUVreKVH+qCclZOpwp0YJ3enyxhJc
JQP4WZC300jDoBwTDqLnSLt5ksq+eg0ay9XM9iDFnwoae5X4R2tvtG1deRFBluBF0r62Kysbq1fb
/hI6iZtqxS6MVTeaow2troxHkLT8/cybTLKZVBW13Vcz8A9TGLuY6mHYHBpaXTybCUDew3QgiliH
uPTM6IqqepXzH/JY7jLlYwQt9TRL+7zY4re5OnLoxDg2ZgpF6QKSfalTZflxBE5R+Qo892ejjd71
SbhhpFsihDMHZLGpSxR/Xv22+J5I9l3n+xt5mhURgL4YoOMbGjOyv55GZzujT31lSFlevraJvCu/
2HmzocOKkV0IWP5+JoCCg6pIcVG+qrHvJsMDXuM4Ds7B2Lpzr4ubgKWcqyLEVwFFByZ3EjZk/mgo
IcinrQveiJvWzX4uYCNXjnHb7rU0PHVO7Cb1W0t1gJrYcNQY4Jrwr8ghWhmF1RfhULxqc34fomwn
b7x8Vux7aXi3AQ+kf/SKOhD6dcWY6rB8HUf/1Mfq6PrD7PYw47hZY/hu0SQbElfMYxl2V3TyRHR6
iEDftmQHYewjMZdUbujv41b0vSYA4gcN1Npl+FhEBbJ6CjGxYRSvXfvXFFaH3tlCpFoxQDhHmaZn
Mm2hsBQ8apv0bcFwc/Fq8NyVn929En2+fW0t97dwlSDBYcwcorVruDKY6/tkLOTiNYKdTq8GaPz+
zo3mXZvC1T6YO8U+jFu0UOta/ZYpuIZkbLWUwS+uypHhT/2llT9FChzg4+m2bqtyFuQJLM4ilFr+
fnZ8s77sQFboMGpan4Zxrg9BTGvcUFr9LgPM8u0XhbPQWdOtzNwncy6X4sKmS1OQA5PXeagot6SH
gY6kSn4zQCGgYcScnFWwOGUKoZdipC7JJcd34oXLatoXW0OKa0Z9/nlhc9QgnDtA+uPXMq3zj7Wh
lw+WuZneu75UfzVdQy2zNPNfIUTVU6ZKdPuHr+0QHqUwP8CAcqiVLVTU60CJcVGYX8G7WmbfxRNa
a2MB+c/YQljd7GPtbkr+ssIHw3gnO8c8/X7b3K5XDmdg0Gy7QF8ASyH48MbMutkMiACnKdh19Fy/
mSHEhssJkH/yIjbd5GKrOjSZXTfMUkmfi340hs9F+hjrYA3Nf1nDW9O7gijh6IxDVLZ1aZWvmek6
mVttzXOsrJVCXyLUevRcA90lOLZAS8FToxv2Nc78wbUlM3WbOn/z9Y3VAKmCa7YJEERcdswqnlq5
7V7hzpHLo1kzz76zt+DvVlRhTGGJepnsJaoRXkgNrYVKNMzhq+8P6od6zLODYUflRqb6Woq1MNUz
14GJOcSHl6fe4BE2137lfwrq1tjDqVA3+v6t9nspQnAsthxKgwJYzycjfMlGr7n7d58XHAt05FPV
guP4qfxltWny5hkn3o+MizhLBXepGAv+V8+NrB/byv4Ew+xh+hA0+uHNGlwIEA6FqYFMWge1/Wm2
MVcbCsG31mwFDQQPUsN3qfPasD+NRbOnW8f928mIk+Y3w+gS60EfbUBc7SgmI+mXxhQlgzzlkNK/
5tO7KQ8TV5vId6tvt9lLMYJBTeNQTOAdZa/qqQrHvS5vAYJcHwq65BjbIcHKg5NMyaUe2qTKcz04
ySvDv65918vDm6/0RcCSieSEE+iJO274fqJ1UvJqpB8Z2oqVv6LOu21UyycuAzDuCyC1Qa5chjTE
6zxvlCJL7D5hL1rGX3eFvmvDQ+kkG85wZa0u5AjHL1b8dIKNJnn1Dcct/xPFW4ijWwKEzbATqykb
CMJfy5F38qjvlOitNVmgJHVyHgtzlUY4LOxGElTapPTm8AkkMZ7Ke3vewhK7CkuQYMjLrPhyYVzR
EGW2U4x2Ooyf9G7fBvvAOgz1RlB6tUyXIsSzx0srzs0YEQqFuY/OFvjAlTkJnxfOXNz6VmAPfN5X
HrqffswkQPlQvHmGYpGChyUSBeP4ilgvNZLMhNhi/BQ9SDIEskzXv/FUIGB5hlLZxFNdTeWN8tw0
kTb3n6bn3rzv/Vd/+tJt0TNej+NyU+CimCtdRj6v5qNyxPumPagAEHBjDMa7rK92UNY+zV17MME3
liT/qE/6z4JRLVnaunCva7e/5Bvky8AdWXClLv1XXs1BbFeZClpH6paGste0u3SadpTwdoP+UIbv
++kxagOYeU8+mJxjdGe2L92Wn762mWUZWG3jFzOC+HBJq5AHYNyrnlUEuxZI5yZM9xbzdvn41hhg
UVjhwQlTL8sttohWzCTIYTWpnvFF7u9k461ZDOHzy9k7e/DNgwIPRsnntWE80FYftltMgOsmg72A
pCeT7hVb0oxKamy7MtBg4IE3FG7BGLcfHXSH2YQDrcKlecwHyy035yGufRNrdyZ5eeucKefPQ6Kl
s656jfxQz++H4J0dPd8+dde+CRG8k1FPXaD7BHtk2LLqilBVvahxe2uXzPvb318xNFXmSHPbAULI
O/ZSBUBL/KAkZKeocWiru/RdU8F8sHHRrawTOM3kNlFhAc0TlNB9SQsjLdc9qR7uI6l/jLTxfVXN
x9u6XCVOFoR95qxt3hZwI4lhf1KHcqvItU6T2LdOvze0ny3jML7zsVGPaUVDkrw1SLyyO/Q8Kcwp
c0yZMhIUq9o5z51cM7wiCne1+jxWG/nUle0hl6XiCnhnUsEQLGyurXqs/ND0mvB56Ge3+KumpbM0
Pt1euRU98LcL0rEOiqKiC3oY2mxZRSoZXu8cVWmnbWix9XlBi0R1KpK2fL6Rnw2yL8m8UXpYEwDF
OAVq0ERAZxWu2Lpyolr2fcMz68L9x0q2eh9WDHjJ+Mkwpi/FFHGfE8fv67xLTS8ZX+vIB69B2TvW
m2MpiAMUTBjeYyb6RfIAJ5upUxWj6cl00jvFLg3+efMuW0QHGNT/Ie3LmiPVlW5/ERHMoFeo0Xbb
bcrd7u4XoqcNCDGIGX79XfIX95xCEEXUPi9+qbASTakcVq5U0fsYXJ3zuz7qeaINPXcupnZo4525
RYi8sguIgWD1VSJaA8j5klxXeyNGKO+SoRYHacU93d87ATB9o1YISgRCsBvzCdgt4WwAA+jFCHd1
7nN292M1G39hCIZ4qBjCCRdVe2z+smJDPy0vM3pmAXwi7jH6yRrS+uekr53G1sJLnyUeJ9MzGepn
p/vhbDW2WR7XuSDx+9W7ZFZu3IGdPbzQaF88KMN+q13t2kwEubsOsldjybg66E7cRZwBdEJyX6Pf
bfNL1HlarW48HMsThVAUZMDFALnFgrKnQfG0Rs0yeptMPw8fY/Ny94HC+Mi46ejKAl5JaaFYOei8
bpvoDYHBtDvRLVKwte+HVYUgDuIguNjSgXV7LFJhJNGb0ueB1QwPKYglN+zyDRnyoc3BkRPVaGj3
NqKetlcPxNk6t0sJQKbDn3cdC7caZvH8OJGMEiUnmntpdsBeN1unVWj/mbuNKMH18OKwXZ1WQ0/y
GEER9zKm+14ffCNTfaN9bgzHDw3Nj+539yAP1gh6qMPeXZBvNlFS8k5PCCiX3YPdkMOGHl/evvn4
0nxsMrE6L0PMZ0K7nF3YflLvf+/mIuT3emSZoaUQodsHpfFK/Xz7Xoj/l7dE0FILIjLDXryn4TTU
0eSkykWfBrQcgN1ZnNzo1IfPJIzutnARJ7qSJUVBhiRl1TBCllsHiAqTfAstsHJ8gWDRkcaH84i0
o2QchE7nkFKxwov7lYKeX43v5kYUnaWFtwYo5wq9pxqZ6HfiNOGlfihMsp+Mfn97O1ZuyEyAmOHV
DakAqqirsA4vGk2PUes8oGeMle0qfWfrzSk03MNteSsneCZPuvC2MjBmp5gQs9Q/cdqekjg7jYz9
vS1mbWNMYA400Zgb/HPSRWkHnldJhmlR9gr2DXsjdLs6PPqQwK/BSV4QRNPMTIAVKEN0Tvieo/g+
vzvth30HuAjMS2hWCqtKOlh9otXcdvPwUnUASh24frdVi47iaLSJPAZodxahr8Rsx9auiXUxql2n
+Yztbq//2jbDUxIBZ3DdL+KcXQHcQVTa5oVF+XNqsifdaI8RJ/cm/YVLdiVGvuBxVfQt3EPw7OzU
3+pWUaI4JZKumg0vBTktkIyjjwkxLzkoGXmS+pND/cjCQ7VFILi6XmAMgLZykSCVk30N2KJoQamF
msTpl5qSTzUKgxpKj7e3Ze3cItcHpxueLFAZknLvyqZ1wHVtX7Su8evi0DPn32w8QYRLJGYEPGyu
T8BbkZSgV8LBmiY05eHgEt2PW0pkdRpXQqRpmGrGzL6DEPAxIzXzmiX35t/EuboSIHmVJc3dNIog
oB0zVFNQ718YCjMBkvWm1gWKN8QygUlsRz455H5/RvCPgZdaZKcRtZX0rFowasahY1yMYjr3ibKf
yg3Pe+XIziRIO62bXRuKBkqXUHkf633FTvcfJShXA1oKNH0aYETSUSpYqatNYl+icDgraCZQDNzT
u8PdVwLdFkwUUQDHCG4d6SzpdSI4vUP7UsZP5gt6zd0/PCKgaOkARi5kG6TkW2bX4dDpuX3p6Vf3
RTHe/8XwgBAijiPAw/I7ERdakfctzhHCxcaPZPx1e/gVBehogHYSARciC4xnZJCMTaWiXOwfttX5
GrP90hr9gmyl1ZdFswCJ6Rqea0HBD/yWtE6F5rBpslrloibTXu33ef6o8udkOCZa6jvGTkVA3C02
no+VI/zBmo4gNUEDEUcSOumVqvB0Ipc+eue2tTfL8sSiux1BAMZgu/1/IdJTHhkqWq8JIbn1UhzY
3dBYcAVj4YCIFJzsi/M7GqoST2DbvTgpeuG11ac0Vvd1l30CoeuGyyyugvQcAvsAKA8gNg7KtKWr
kvZVOiVtSC4T6uUd8su2g5Cdja9U2wLEr2yMOM5gVtIsZOfkVIlqJ02FxwWGezceK/hRWoUytlo/
3j7ey3cEoTcN3a2BTAFyUI4qDYplTUWXNW+58Sc7WuXv+4cXvUGhftFGG6zUcwXWomvNMORu/UaG
z27sa8X/OL6kIMNyKoyqxviR6ztf7m7NSmw0ckH/Q/H98G0k/d6TaZiGkERfRvVcWYf67icWnPhY
erjnAigqrz3JQiCOnKR6606One1JtUWItNzcD/MZVrSpIeopp9oVfQwRjs74GxDwJN6r4d0Rvfn4
ku3ZqJEdmhbjoNRJP2VekvMNActLgJUH4QHCaYg+63L6zE21aHLzpnwrSPmzaUefdALLb/64fUqX
Oh4KVygQ5GCR4pBRpzFQ/mresfqt7r+npuGPwOiGSOhnfCshtNyRD9VuO2BvI0Boid+vfE1SVXFv
lU3zFndHTjy+xVi4Nb5Y0Kvxk7pTEqPB+Ea0Gxwv+XN7obaGly7EYLloptjXzZuCHK31A122vLsF
AFBowhuzEEpf9NKy+7rkoas2bxkadlVnDZ3j7xeAxxWFNx83Qs5lFHlnJtNYszeafWv2+d19U2Eh
4LYhVYoaA9FWd77+k+2OdlaW9K11dzW6IWxo65X7MBteWv8kUiC/wPA7Zv3g57z9fvfqzMaXnjeW
1Uao9BhfB1HLz9KND7fHX/t+i8AQsEXTKgSH58szjpo+TUpK31i8N8ejFu4HfSM+uIzmAFOmAZso
0K/w86QXoSWZG00qpYCUvblJ4TdV7DcUPMSuA5BO7vVbha8rdwK4TsCgoaXUJUjV7ApWTW5M39Re
9fL4XHVvtxdtKYCADAaZXbgSSB7KqM6+DlE9qlgoQE1fQ89s7nZi5sML8VcqY0xSikAMhp/ocLCG
0Su0Bq1U7I2t35qFdDNw4+sCjn/+xr2C7tAc6PYiiZM/N8zms5BuxgS+QTgaGJ6Zo2eZX5X92H4D
Fvdu9YEoJzLg8GVgLSNXOV8sYPNAMZGw4a0qSs9hiVdtPEUryyRycCixRMRuiQMqGLoAtvrQvtm+
2b4y/W5LXHSYQYoSnWdh8cs+ca2gG3yXqf2bljwVGfHjKL9/n4WxD0SFKhoWynYrsg3VONZkfEuS
h+gYk7ujdsLY/+/wkkEZ0yGKow7D6/Z7m73Z+9vHaKmgYIeBAAM1FGh6B4t4vr9VOXLFsgv1DeTy
ykOhapmHUJQLlFBTbfJwynuNJCt6EsPjsy0ow0XXH5PBL8q4Mb1x7fyZaafbU5FvxMfoMO/QwBtR
NVg386nY2thPtOTTm5uN7guI5ctAU1h9tLmKJsssDbl/W+ByOpiKCx4Ukf8GrEZau9Z1JtRRJH0Q
fyvcfcQ3PNXlfObDS29HDGQ7pRWGN0a0emq+6SYKgg/xVnJmaxbSsqVqXGmRBTGd6ZeuN5GNE7Y1
vvj9St3C4YhInWD8nCBNPT7WbMOrkI8wLEtAa3H3gBJGdZucFdVCeL/d0HeBxt80snNVXPLXu3f6
WoQcqYiMWEkrhB8DTfcq7scbVs7KEomuDiiHIeIayrUSlBgtT42sC1r16OZPZCslujY+cAZIKohE
PlCX8y1olUormiTuAkQgweRGvfuXBwiKjxo8A7dBk0wQHVRHrgES/0AU/SWo1c1+315/YYZdP3bY
YqRd4Kzj4TcBkJLOaJN0dWIB3hBY5VkJUaXphe4Zb12qvN0WtLJSqPITPHGwZkU/oflKAbjLcKPD
JkhsL4x22obpsTW8+P3qLqSOi65nJYbv2bvS/zDvJS34WKerzxdX5Xr8Menyvsf4qvpdqwIa3F6d
FY0E+AFipohQi+piyVpWbKt2xzRvAxCr/OBlfXB6xVNa54AeARt2x8qlnomSnr3MyAwE+7M2SPhB
6/4wti/aaEPG1nSkY1tYXWHbA6ajxbuQ7hS2J9xTko3LLdvnH3vy30WTdQe6aCQVCtnbYKh6LykU
D6w63mTVPk3+0fi5SbamtXZZYOiJjULVwaLybrRLNFOMKhqUkRP+0NwBDRvjMjXPMQvHx4Hy8YFp
PduiR1hgnTFRQWcB0Nz/sbZJy6mUFPiI0qFBVaXmC7qO2yFek9wBsUWPvisO+adv4vYQMps/lVj6
2MuVZqy9wbX7g1K16HMX0ilHo5E6O1SWE228E8vtxpkFONkRJYkoKRG/X1+OzkiShmNdCD/Vw77p
PtkW3VXFVhed5YZDDqKyKCkRWkR2X6pmcq20pjSwmyc6xOdcKXc9qC0T8CRkAbC5G8d4VR4KYFEq
irwoaonn86o7VHAORkIDnsUesOwPTvquD58Vex+WZ72PN8QtdRg2WYf/B32MGJI8PTqmmTVMMbaZ
HkJP3WoxvLz40C5oBoroF9I/iIzMZxNpapcNHaMBGo/scvexzl+nLadg7SQQPLMq0uHwDmSnpq5L
s4qRLQtKp/FL8PKF3RuUm5+myu62xvyAckovF3wkFQkOCEKdg2QjEsYzRuMsDXhT8qOD+uHEsxvN
fijz3tiPOnh7G9cE0SUf2hN3UaLNNC06oPnOd+Br1b8dm9CmTCmVTznCRB5lJAVyN+N/b3/nctWB
B776TH2+6hpKxUKOMqWgHuPn1sz/KmiSonfO+baY5dkRfbdgKYC3DD3zXEkMpc1ARh0vk/7qaPu7
e5RBAzno8SPKpgFoIrIzMyWNZQ+VXgXNQQnfSBnc//XIpANfhlqSZcI+1rWMmzWvAtb5FttZvX//
+Miiw4qFoQZfW7rIWd85Ku/SOjCTR3pqs3+x+NfDS09qSGurMGoMP1pvVvbON+JQK3srGHhErgjg
lUWV7JglSpMoah1Uxs6l+8jZCI1vjC8n7nit5EkcYvw+3Zmh12/YsCs34PrzHemi5k1SFj3ofQKz
rs+sRf9K0vjj5Jxu7/FS9WjwUKB4ABIFWOIjJ3r1CFFejU2hWlWQW6cpsbypChKr8gn9dVvOR2RR
UjwoYLFNEMDYqCqVc9y5Edo80po8wNcYvtu4hq/lduqTgumHWEmIX4Kia8+guR5jklc7mw0ddBN4
jP+g8qG6OPHw3QjH7J9pTOgL+o/0bwWPk6PWRe4Lp85wqCmsGDUaMt0bKsPZMihWdgQZNMGCIGIr
QBXMdVKvZKYauTkLurY/m+gNf+IsmXZVaHy7vVZrglAni2w9QFfG4sE2syJzSFKzoC7z7jNqMNRH
B50BXiet3KopWdl+7DqwryZQwksyDsMdWJKVSh6kw6lNz1H51CWvY7kROVi5KgKIIx5QhFEdmRcF
GSR0PM2cPCiTJ809pFuF3msLdj2+pEk4WmnaboHxKX/VySdOn9104zpuTUEyJg3eDqhYhghVO44v
drW7veVLGxkVRHBVhc1kIfUiWRkka/W4sY0hSExPN78j2wxDJop/TX9uy1lOQ1QqqaK9r2GIiPb8
DDdTkjkWaH6Cgp6SfVptaJOV4YGzE/3GAaxF4lDaiFrniVub9RQM7T/xqbq3wgN9SoTJgocUuHmc
JelBGjqrS9WIdEGNfhXGe343lvb/BIDbCbBgxAQX9kAHiknbYn3Q13905w+7+0FFVQQivwhKwFZC
GHW++tU4IResjAjQRaGfHtGDYEPA8iJAgHCzAOJDHsmQTmnvpBHgwHwIrNTyoipw1UuY3Vt2jUUy
QTUIZBdg/3hXJcQKQ00ddXhiBQ16okL/NRsR+KVOQkNEEAQhJAtqGyQh56s0tSxGrVZmB9ZTrX51
S7ZPSbG3tPfbV2EB9xHzQNAAtwFLJiwcSU5ohk3MEyeo4kD7DdZtxTxU/3TjHzA3naJiw9tbuRqQ
JmihEMVZ4jz6PEbgfIS0Nga/bFDk/2JbMBlgJZC8xSMrB72miLiFOuRNwDTb+0T4vXzLWC6Mj0yb
8CIFEGu+XB36xFRx3DQBcOi+vkcTq43DK5TD3EIQiVscKlcHKwEQzXMB4IRyEpSSN4Ed90C6vjTJ
S108ul+Ur2U67W9v/spuzGRJZyzPlJi0IWQpBQKoia/we3G7YrnACQJnjogwhEx4Zw6KaY/11ASW
+tzWxslNO29wNJDObHVxWpsLEiZgNQKqXZSgSutWsQwuTIVo6s/GPkbO8f6lgnsExUVQ94bkzHz4
CEESJaKpiEp5rbO367vtdAC5rsaXtqLQYmDuQtoG+fSoUJ85G+jHtWMF8xZVVvAElsHssjTQKqxL
u4Caf4vxex3/KatfTP2RDf9Y2laDqAVRpth2VEOgWzEMEjAnCQ19ZU9bndJPiCK0ARmIl5t7lZ7q
1xHcn436bjOfsHPOHspfnPvl6PfhjmYXlFbDf0OF7e19WxSOy58inYuiIKTVFaMNRqdEh/TnTvkx
Jj+o8pwy0Z/DaoIpftGTt9tiV54gXGAwiwD1C7NSppEFgb5RZWkMNfSt/gEEDHAqtwWs7ScoJJFT
w6ERSc75Cg+laigmqAkDx2n2PDlVpDp3U+Xr5ikjyaFwv9+WtzohS5QRgKdDlAzN5akuT1itkToI
LeulUsLdUI5furvZUsRuwb1ANAIxLKEF52L6geZcL+F+gfhBKY/KFhhb/L+sXVF2C8sMFiaCHZJp
YE5gk1CisArU6qmO7V0/fm7dJ7t8aXhzuH/FAJwktsjfCkTofCp5aYZtpOtw7GNu7Cez0L147Dl6
gjpbxLRis6VZgURS1JAj1AKDUxJlhVZhJ0PfBj34vb7l6VDvtfi9CHtjp/Noi8J9ZQ0FEFFHchVY
ExgN84nZAOY4GUjXAoUD4pqAw/3B1U/xBIK/uz0mrB2Ow0dhD55DyZCOqROb3SSC9NGeNY3fuZZ3
e5NWXg33A+KAuCY8D5mCo9bCJItHpwnCIsTDtIurrcI0caLkvQHmEecAB3rZvZ1QRodCyfugibID
WAo9hw7PakdP3UheUqf4ZBuce2qk3n/84MqiwTqcEFQfqNJN0tVoRCuSqQuG0PCc9htaLfvRqN2/
fsIHQegQuHpRgzU/C9XQhJ1RIraXfNV+TT/v3RxE61F6DDWKur4FpF5Uqrol8tNB16WPMIoeEcja
eBaXam0uQnrW26J2wxoKE1yYvT8V7gk9yT+hbdQGXEQX6nF+CiAH3gJuDfzNBQS25YM5GqxOAhbW
BXqdDR0I8EPTd6b22SHF2dS+Rbze1Xq0dys7euJhOv6MEpr/ctFV4kBSu/cG0KwcK9uMQA2hdV5R
5Oauzd3oQJi5hZBbPi/gUMV2CpQ5Iv/yAx7prDfHKUqChGbHyKx8Vzvm03ju3OFsw+wFMvX2Xq/k
qSARWlKw7YlAnHSS2o4zAoJSGqRM1XxTS71Cf/J2TUl2VC37vcOi3tMVYuyoawMdFhm/K24OeMPT
bt83SbvxwK4YDvggQQzmAESJ0nHpqZhqjnw0yswCSr+MDMk6dc/TxyJ8cPtPcWN4TFP3TfWL2FtJ
1qV+RfU1lMUHc6a9qCePJ72fuJOmgQV63qkc3kE82nhx71Ze2hivuVHvNtZ+ZbcR+kLwC73YVsw1
XS/LDH2jaYDWgt5YP05l6sfk1MXWzhzeW/dgKp/QL2tn6A8MBNy59o0QUK1aO6Qvk9HXs2+3P2ip
lUWlAVo6w79C9ZocJU0z0HRMYZei3/Khjk7RlpO4cutn40vvCgc/JVHTNg0a/prWuVe33Es3eWm3
ZiEdoDK1SIqi/TSIEmtf8p/aJvH7xjxMySgbstGOrLFOg9H1q+I86EdnC9C4Ogkw5QmTD4++XNYU
GfDWsmpMg+4PdQ9E23B7VmdwNbykf2sYm4SBYSmAT9gBFQuKvC36ngXHN3hIRdIdGWYcKWg1aR96
y2aRrZhpkIwPPSm9xjpk3RP+OuYpz9JdmvtO+2pO34Zwi/xv5SqDLEVUkkLpw7+TlFpu6YNVuWUa
6OTJSg/JlPkOTCX1BdUcG+/9qijxBAt3ALFsSZSpd0gGmBwbVe6icNemXhie0tAru7szPgZ44f4r
SBijV75dq1s8N0sIMrVXt/xUn++/+zYedgRnEVxz5ITS0Fcd1xv2cffb9NBvHLjVZbINbAeIouEA
iN+vvr7qG9TLWlUaKIaPntXKs/ETXezyra58a+cavh+CnNpHMls6c3Zi8pKZeDzGYecQ5Gw9VPPf
XqjVmfxXxCJnVWiZ3tk2DaJ8j90u9Fc38btwzzZNWLGjkvECDvT/TObjpbxaMxqOYR/bBBANzWvo
gXWHEQ077+0GKq7ptRRJFVRlzd28c2nQJF7fe8VW4mp1FnCT4FAA1AegwXznU9XtFdWO0yCcfAMR
qMHLs7NVBLd3ZXXjAcNCmAWw7AVQArzLBfKLFnYFfZjt6KsznEGHdlvGmk4Gl5sgPAeEAaLmM4Ft
1BqjVeYB2k1pyaHbwoaurdT1+OL3q/3OK/BWTVqdBxP5YoEdNUHQLgIiPyVbHYM+nGDpaJGPECHi
UgABybiSMsvCxHGjIqAsrj2nN7+z2EVvEd1XS2D02+JkA5uVGvExLxuv4aZXG3RfO/eWkOHwofQQ
HY+hchBTkcMpCTNT16ZIbOnhvnIOLt2wJleOBYFFA4MGli3cMmlJ03RoObeyLNBZ+VyG4e+UNOds
SDbcmZWTISqWHHiyImMqu+Z6VgM3TGuIiX//tLay11uji9+vzkUyVRXqEKssiPXPqRNsgd63hpeO
tTEAqlAhbBaQ6Z3sbfbl9q1Z24JroJn09T16X0VjU9PAamFqvCnW2711muIQXUuQJjChUEmvuZBg
7jNz37/fOwFBTocsjagCFWia+fJ3ZkVgUkK16Gl11PMvra6B7P6f20KWmzAXIr2Po101aC+KVwUY
TJ8Zb2axFTJY7sNcgmR8h0Oo1OYACazr0cjuhRDfLsq779tciKTs7brO7TzC+4ue9XF5nopHdYuL
d3UeSI+qgsgbWVIpcaaN0QTuCGyHoxymSfN61MUT/W5PCPO4EiI9ikNESkT8IKSn70n8pwo3AhPr
k4CNKoCDxoJ9ZqKmxdUB66ToqV9lHJX9SAU1W2/vijMt5vEfOTLcFjZjC85wmBDNN9p6ZrrL+XFo
Du6hd/z6HW1T9S287Upicy5S2h9L76YEVc80SPLao2MMiP25y54USnxkhwrtwMAimzaX2/dHXML5
gzaXKm2YMfRT0w+Q2glSsF05nhzmmfcnuwCSQFkhmNrQ9WzRYmesGidqCgXL2YMNP3zW4t+3p7Gm
BtBij8DQF+AxOXitmFXRxonCYCbHnhZ+DuPdvxBgIeYq6GKBiZF2Zwp7tCyiPAuU8iEkys7N2+Nt
CUv72ISOxHOogTcDESVJwuCM+oRGwyxomx0zme/Sp7J5mGjik+T+yYj4pCvCV8h3yliALANu2y77
KIi0Ym/Ej85kb0xmZT9mEqTJkGgaWaNAQvFcGfvSOdxeq5XhEckXjUFMvDCLMLhCOR3LTo2DvD4X
fpnebbCaLqK4iKGh7Bx5P+lhzM0p0dSYlQHvfzJw2f26/fUrSmw2vPQworNlGdclhk8TP8T1pna/
s+/tSYYcNkgwQUUEw14QzEkPI4KkXejWXXFRzV2Rlzv0b9hZ9NTod5twcznS82gOaZkpLeQ41aUv
8UD+ub1Yy61GMAIpIoKANHAlcoaN2BkDzCpNLs1v235EZv728Ev9h8iawF7gMgiuCumgttTp1Q5V
QYBWud9tdTzQz0pcHZHk+H5b0HLTIQi+D1g9cWLRSnxuDUU8dccka8OgVj7n7SGaDvaW0b6yVOiR
BLsdECjoW3kuemGQoUTa/xIN+/JXsVVJuDW89FSYuckLnWB4hb+7v8pmA2qz1H9IkABkgzynaJAj
w67zqs71Sq/ZBS2rDOMSZ98Iu9jJLrxfeYCzBV6NgLzhbpjSPCwgmJ3earJLqWSeZSue4+xv7/XK
SoGxCTUieDAQk7ekC96ZRmK3pptfXsBf7Q1o8/S/jS/d7ZJ0psLKML+Y097sT3m/sRVb3y/daSC8
e4Tf8f36cEqHg7uxPCtXAdlsPDsGiqnRnVQydrnGVbykBbtQ9ydXKs+iABQnW10TViZxLUUOzNX5
kFeZVrKLQrzit/1+9xbMRpf0RmrWbpHZObuAsWIa9rV59xMEWi5QJQkuPARgZPBtx3vsL0nYBX1K
Od2NW4wqq3twNb60xYYWNimzYnZx0E+tg0PgZ1vB5C0R0jYPk4I0F/LJF908kHiXuEdtq9PZiva+
XiUZ5UE7NhQOgIeX1HW6PyMagQcmR2MMqy7DPUys6XR718WqzK1l0fYSBCuoh0NvCtnMHEAooUwo
nrlYw4DeynQXDcfC+ltbqZcb36rpXhJXwD5A4g+MGITBbJYfjVQPM4pu6uxSKT+Tut9msVhekrkA
8ftViKRtY2boJccxq15tfub94faCbY0vzsjV+JY1RMU44KqH0wkdQzdhbsszNv9+SdMWEeVTS7BA
UbYrjV1Hntm9TdqxB9DhwkawDNjmuqRs89DqjREVBgGCsABgFdndyhzjI8aLzDXKB2BvzpfIiaMi
i7LIDvTquTzZW3Xty2d1Nrxs609lWZl5qlhBUZXPrqn8JQ59AGXUDiGNo9vR3e0NX95I+GDg4QAL
O/x86Pf5bBhn7aC14RiwXfyrjA9d7o9kQ8bKoUI1iqjpQJ4P7p70gGcgZya11alBWn4ehr2xBU/a
Gl8y1TjazutMwfixEZTNZ93Y2HGxBnMtQuAIC3oJ1H/BThPyry8FFS4Zs7sgL14NNarOQ1I9g1L3
LyrG/uFD9dCaTfxA4sudW4PKFHAxAgeFowYWFmlrYq1TxinW20BtqFeYnlXFnup8jbo//0IOsHCI
zoh+h/L0KqMdFFdFQXSCQui622V8V5ql93pbyuLmYxagUdaFsQuyUtlHC4fW4Rkt2iDNj0ghxs7O
KO9VXhAh6tMFe5CAVkhvJCr12lgDy3WAttSTn7S7MSbjxllYnDUhA6F88MugoQCqb+dngXYuQ2cp
E8DL8Jg1p6+3F2lldFQYog+oACQt2abdGpxaypiNAYq1u0PE9//T8Ib08UrXdTWbMHzvPmnHlt5r
hqIS8+rrZag/zUPDrjoM3yiHaG+Z928vhkcKD0zcov5F+nrGSmDJbX0MuietOHXR+fbirBzQ2fCS
hch0O+xCB8Ojg4DrfjLpp+ReDi0gleHag9YHcD3UBcmdImwlQVFdwdUgqUMvexjJFhp5ZQ4QAJwT
bjMuggzUbIpBL/sxVlFnGHqRYnhDxv2u34pVrBxTtJnEYwH4nykoSeeXwCIIIOA+q0Fm78ph524V
QaxN43p8If9K4Q6dSsp4wPi1+pIln/PiMCUbluEH+8lMqWMvkA8W+4BU1qIWDBTcLgpLjSlIo3Y6
K2pZHvRaZ7uw7qIYurZ+jWv3aLrtN7wt/R+uTxTGRK/y1EtTXQsSJcl900w1cw/2zxiV3m7qkbqm
ZxpHzAdmMX+O6zj5A6+VDF5qqr1y0MG1uWud3n5wJ6c7dLGeHxHbQ7uKsWA/UMTMXpK8Lwcgeafm
2RlI7WmKE/mp21tBauh185BZ5Y44fNcYI7d8W+3dbOfkY30Ia3Xc0zFSXuErG4eWafERTczZrlT7
OPYMQFEO6F0c/dKHuH8NB+uHUneDZwH45lG1a6d9WTsA2eqRr2oDO02kmqhn6FR7Ql2h4jXV1JR+
pZjOe1zEbG/GSfxYpbTxq5jVr2UxTn8i0+ge0W8eoJdsan030WLfVWr1UIED1AcGkl8yl0Z+xYra
czOtO4Bgv/YalFb8VnsHlCKFbQaDUU69B3qi0B/Hwn5BMwztd+q6A/VLNvJX6H41AuzB6ixPCUPy
uacDPXAn+tWYobsFsF0eRjz6uLmIyuHAw5mYH8ZqYmZTdokZGCa4K9A3MNmH9u/bumd5oeYy5APf
t7yqAOoItGRHnmN+t+bE8CLIhCAH6F3lmlrXKI2iGBwjsAflofYL4Az/xfcDAyWKjtHLTFZsillU
eRNh6yIYDq4etHRjBjYWeX5bMYMrAeL3K43QodAn0gbLDCbrL1iHvIpGHk9R77EVCloVhNglynXh
Li4QVZ2Jdgws5GaQupd+OBohun5/c/Wt3kdrhwodegHhEGp0kUi3O6b3PfxfVKjVXlw9UAA+afXl
9q4sXAlBAyP6laAYDmaXjA7jKbpuVNVgBNNg7CYn84rhmZtnrf1C07+3Ra0dYED4AO4EnhI4B+lt
rgu1b9S21wKDvw3K5+54e/iPZIq8/+iyA8sO8X04LJJTx/Qh0bSw04KWDR4Z/0l5f0QOyY/TB+L+
0esHyp96NfKV2tmX5ePQfEGpgsftaj/lgZY/981zzn8bExoWbxg9azv53y8D//v8ZE516xoRwcwT
+plP3ggEXrdhOq8trihoRJEmnlswVc1FMHugGe0rHVXRJ3V8nD7fXtwPH09eXJgLuGC2jbpAmUpG
VVtVx5OGM2+ovlO4Xq4zfwCtGj0xVvv6yHZc+eS4YKGLdl1/YKV70JK/IdgEouJHkZ/06qRsmWPL
SaP+FWza4FAVvdHlUIpjT65dwxl7VWnle+lme/flRZ+PL6ncUusSWlOMP/J/esPZm3qzH9nZbbq7
PYa5IHn3eGiYZQ9BBp4m8DqnyeTd3sDVqWCdAAcDfGNBBRSL/H6EerlX0yw+g+jp0pTluefNj2rY
wj2siRLlZtCOIDtaEIO2cL7CpC1ssNH0z3YTHesKCdyaMF/Xoy+3p7W8WbqgMP6PLClsUBVRQxiD
rFZ5N3Cb0RmVb6XT104ZIraAzaG3jGCRnF+tlPS9GSah9codtEtsGm+rsdraJEC1jSw6LhAyb5L1
kMcUfRXw3rzG5uCp0PJl2O9xeW4v1eo0gDwUPYRg1MrwL0UZxikFu+0rAQ2w6ilolnJbwOo0xDOC
Dj/obSFHpWxq1qHVTJhGy9BzQN2ltH5rlWHjrixxHOhYg/jXf+RITpijdy7ggar1mrihnwk4c6bt
DX5pUYHI9l3X+qNaeHX2zXC/3p7hyhKK+lUcN8QOUG0kbRTRaIyqF1t95RE8J49oh9vjr6zgbHxJ
38RRM9h8wPhK6xtkZ6Z+8n5bwsrdnEkQX3BlIzlJSpKogYS+Omju9wSgyt90C1C/tkwGGCvxWgCU
hCDLXEgXgjXWbXv11XFeWPxyd1UZ4rUGytORcEVtK6zV+fBKZPO4NTr1lRjow9Ttaeh6dCuftcgK
SEKkwFrYl0qjhphDMuVwIH6xsfAd+7PGDzQ51XxjW9Y2/mpK8tWpKqfT1GLAtiT8xcntn27PH9wq
3t/e/aWYD6IxUToOaYtHADU2EVfTcAK8eZ/058jweLaBzF8VgXwKXhpQK7tyaj+28tjU+DQB8XSE
l9ilp6Td0DPLM4zMCYrYRCMdhD5lkzVC/X1ppNYEiKPta9UhVZ4t/TUf7u26JiIx13LEd1zdlQrH
eEpTewo0UCD9mbba3C9viei5ZYBcDXxngDpLtyQpKFgHlQoEFPz/kXZly3HjyPaLGEFw5yvJ2lSS
SrRs2dYLQ+2FJEBwA/evv4fqmXEVilEM+c5Eux8czSwACSCRefIcf8oC9DTdXuy170tXYzU4DTIk
wv7E+MY0QcSUGWsn8cJKIBxEWXymRZ0RiJczNDSJljCLRp8GMsVvgkVRyB37LUOv+1feQcKT6YUG
jg2ART3eKtN27qT1XKodoyQ/dJrqd5XyqzYh/zg6n28Pf46pLwPWi1NCpmAea7D79SM28NQd9WiX
ik9q+qC5CdCFa6muRVNAwqEZGQgs8JVfTsOkKSTWG6aGFvs98q+TxoN+6HZp/Ckvs5Wc1PWUY1gW
sJJoHkAvr3yLox1OgIgvV0P05Qe5+hbNITiiK/J2e/qW7SCyBqYCXYCudMjaHExRqtWoYRbviJ36
Bd0kxrNOf942c31czMP5Y0Y6Zkdj1FqtEWrYxonPlVR4ual4PYlXhrNkZ4biWTMtNxBg82Y528u4
pagVVykJbWcfa0E5ee6Kv61ZkPaCiU5aglweCRsbGNx8LyIAL1dGMf9K2afPRyGdSJCAn3I+wQYz
PHsM+BoByOIYcOyhQIJs59ULPR6RUSVRRsLJeINKIyJ2t1vx38UhgMhwPvOQZ5LrLzzuC7dLchKW
Wed1eweZvdsetWZA8igtV5nJG0HC3vzabhuxQol03UWNwABNL/8dwPvfn3mSkVl1pbUV1lnkxwr1
46bFPafb/Te76vaWg57UKd9FQ/OVt3ZAFQjNGvZGBalIabENM9BZxHKoDdAhSCDa24g0yFi5Aqle
nASkA2ayDMyxXH8G3X1am6VLwi7ZOHEA9te/mOQ/35fjlRgKmGPELBKmZEfTQ7V2oi7+fmBkQFqL
1PuVoiqqElncRRp+v/XFaT5/uf3rl842w8HFhf8hEpKvLWtys7HOY20OIA/T4PqjtWv7ZNP3XXDb
0lIUiZbmd7Ye9HDLKS+tFaYeCxWn9UgPtss3JDcPo+H4PVFabxzQkOusUbovju7MpnQbmdwR6chg
EwUyT3EPU37U9Mqz61+3x7Z4WJzZkeILGll8zKpJDcf8BZwIpvkax3+RtQA51J/5kx5cHRENHA02
kH16aPvxoSUoipWouURr+OnrNrB5Y5/Zmn3ybGNz1trR2I1qqA5pMKvzsXu72qQWdAPGcjNB5CQG
2WBefyuGl1LFG+D59nwurRsUIRE/IA2D7KV04zZqPulgacF8mgiWTuDKh4JttyabtOSREGxBsIIi
Pv4lWTEKYaIqhVH2yQOjp7p5ULrPIvkMgpCNKlaeNdccx5jTc2vSYUwrPRqGHtbQRXhnQkAiBeHI
YFQ+YpgNUctDZXb7Ii0Dp6591ZlehyELmireqzoJWj59j2vHb6pq5Xi87su4/F3yIT6WcZPo81rb
rPBc95ceHZiNLF/rqdk+Ya6nErqJ1vp+F1f4z9zLcWLiaGkaVdiZmjEGZWK8WL0SlKnYxHRNnHHN
lLQ5GwBirYxh4zTjNu+fyj4oqr2+1jq5eBmera9MYtnn41RBRUcNI6jeUTJsIyvzSl7ckzryxhgd
rjG4s9Pxk5ln2ybLn8Rg3Y0VGBUo39K43tdohaAJC/Q48ygdar/i8f72vlrKF0HzG89RMDSjCV9m
9OzT0hXUnV0+uysK6AsqW2Ic2vp+rNF1zaP7pELsmVfegBLobdtL99i56fnlcHamOKxNLbi/GtZi
w+6osrn9+cXNDLKq96w8UDPSUW+hXqvgOYAjK/vtIkjnvPVSiop+86oPb0myhg1ZsDfLPYG2FI8C
YBNmrzsbDmOdKxSXIikSbVixVX+Xw27Utyb5HK+BDOeTQQp18ZiaOft0EIuBv+rSVJIx1bUSjpmz
xt+1M3kUHCe5k35yIhWdWh0PANXcDsq4vT2lC7ca7GJ4OCFQx5V1ItFBk9QRT9Swi3cWDczE19fU
vRec4sKEtDeROO3M1sDQlD73SfUVyLqPu92FBenaTNWuthnHOtlgqQHLCHh6uv+nCem2zHKl77UR
JiL2LMRd+mGULPQnZ90eeDU2kC3jhLQ4jjNOM7ypqRZ00waYmODjKw1mLwBA52blq3p005lJy1x9
CvPKeGV9FgAd+CtfRegtOZRD8FxHlQLyNHLOmNYJbTizp1Bx71xrVympN6Hp7/ZYFo57sPH+MSKt
hpLjFEZRdAodu/SUAnIZUIAm9yxdOXDWBjP//dkBkOV9Tl1mYDDGJhG+y9HDuGJiIZkyS5Sg5g2E
9Fz3vjQxoABTNIY7hTE5jMMdQq7upTc/nKUEezHgmqhTzICNqyxl3ViJ3alTOJJdXe/qfAdoz+0l
WYonQY8Mom0bUEawgkpzRVVd4Doax5Bq2j5SYy9l7akFWqej9qYrgDcn2o6L9neji6NNDb+rud/o
a0u2cNrgZwCngLwU2IhlaIrqdopjVPoYWj7NmG9MhX97oAu+d2FA8r2EGB0gx/YYGsAgZ5vS+Edk
qsfrj/Lwwb2BHURrCRo2Ab2QpjMScdmhEgfudXDweS5bOQ2WogSwNePNaaAJeW5pvfQ7FJIbkMwp
I0KZDtSndF/p3C/sI9OVLVpdvZE8WlHm1eaTav/4+AyixxWoGAAwcK9KLt9GGkPSQtVDYW0b54dd
JsjLb/WVEv7CxkLVDPVFSJugZCqzznRALk4VI3pIs3ve1EE9piAg+Z0Xro+q6V+MaKbNgnaZhSyP
FPdr4MHVx1Y3Qqc/TdGb1Z4yAnQYXYPILPkeUJ7A/QBVspAnqDUjybIBdqjYGOadKDy99dDMseLj
S5vozI4MihWjltkdGqjC3nm008prP0xqD+8+NyBFcig2AR+lw4DK7tBhm61B+K8JqGYDILWbUcMG
sERSJJr2CQjdCtUICy1Td8Jsa68kbeqh4s3v9Rh5omgS1a6yijdN9MTD07H0BbAEnpt0axWcea9K
wR22MfTpwRCCrIghBXfcjPQiUXozLJr7CuIN+T1pVp54yyZw585Fe7R2S6dS2zQxUAelGVqifMuM
+N5xCxDUmpvbjr7oGMDS/teMdCr1LE6mRoWZ1ADfqdMHw1/kMzFXfyzMW+DsyuWp06SWVZhhBh3f
zaA93x7AQkgPyr2ZGwyF7evHUUqmJM1LYoRWE5jR0UgRpGwpO0IrcRVOs7gmZ7YkHxzFgKsCl1SY
t5qXab5TAue6ljJaXJEzI5JvtW09UvFupPF/qR9HZ2MbodPDBLsZglM5cLAoittdmuDAwVrrhXKv
2ePh9oosnmlnJqQB2L2m5kqVYqcmhXNEb63wLQVUxAJqYV5p5MP24/ZspPwtQJxx+6nS7QO8lrBa
NYe9xgggsObpRutDyi8QH8f+Y8IINNbmwj2EC6RDzh7LQXHL0giVal/S/f72OJYWHlcbbgK8fcAQ
LW1FplsZ5yTGEZp5yhtfow9Zct7zz0v7MC9aa0znZemMjcmgpX3vGCswwYU3L4LFPyOQ9ocT8wgC
XhhBnO+Aly9yVAj2ubJBY3bhDWtidGsDkvwMug48hsKZEeqlgwz4Y08IgH2724syf0Q+6aE/ottz
uRKdMFIgABoqo8l1aoQpe+4UyH+iNTg2/9H0l9J5YjgGbptb2juoqQMxixf8LPJweVii3792Qdpl
AHmiAYL/YnVKkPYUQoKb24bmD12P648hafIi8HtnlQZDI3rx7gQdTm0CZjKWZC8c2YzAqfS1WGfR
v0EBAKZKMv9f2qeFK/qSDcwIh+HJSTZpuxKzLX/fwBsVyQ80eUm7s2DDLL03GaGZ7MrMc/uVKVvy
N1Df4QTQZh+X9yeK55WTlaUW6v22zbcoSbBs5Vm3tPznJqQ9miV9n6EFSAsT0PhPwaDdFQn6Ilac
bGmiwPhAwGkAwVwU2S6drJ1i0CNrmhaypqq9lOiT7zbVGihwycNmojbwxiBuw/vt0oqalro+iBSM
ikTfpJN1cDM30EcFb8Sk3ur2ByWr0XEJgnjAst9F0a+BO5bVtBStve4JKTXVeBqd8PaOeY+4zrbM
uwEsDvD/iGZw28gDKknZaIlwTzn3a+L3oCQyDtXoM+PZ0IPqu1psS91rUh96S9MaEYW0ZlfG578/
i6KcZhzrUm/cEy2m6h+3arJtRZ01wWzptLuyInkGN5xCh/KZezITw2sn2yPtkzvt8+yRUAuB9PPK
lM5v0qspRegGCBHSIkBlX46qB8KrqureOVmRBhCRAXQLsF9gZDPBwVuzmnhOJsQRsAGxI1rlHLjK
6s+3f4Tkp/+O+ew3yHsutYSTdq1zMoGK1uiEt6vh+uhaQu+FFmZmFdy2Jx0j/7EH1BQYLNHjJ+fT
OmjTQPQyc05GJTY5rbw0ioI6XkuhyiWif+2gFxnbAuKpV4ngBqkIrYtgZ4jzRzAcQ9C0Lo6NC5Bx
pydPbWG/oV/mtYlM3xB8ZVJnd7xa2DPj2uXCqg3K1oWbOid9ch5oTQ8u5Sv5FPlF+D5AQIjgNaiy
XyfaWGUoOatt62SqT25eBFN01w+hNp1YMXk932htv4k01ydWvGvIGt2JdFT/a93Cq2MGpIP2Sbpt
XAegn2qAdd7hNJv4b9utt5MZBTyrVhIfi0uJx+//bEmzySwwbReda51qPHE9pB13TWx81vLpc9MA
OxUPxaEs2609qLsJybiPXRf/jhQCkshSzGOVOXCSJIoajSrWKRmO4ou+9tBdchX37PPS4NQoQwte
gs+Dd9nbmvjjo/sNtzWOFzx7sExgObp0xQpf76Oht09F+TNven/ge1P5ddvG9RjmiACgGsDG0f8t
Jyfq0WxG2+6sE/OoeYB8zO3PX/va5eelYM0atSJmLj6vJ8r3XGse46q4VzRxrKxy5fG2OBKIeGBB
5u5Xma6J6pMGtZPROk1uA0nexGM/b4/l+rjFWMCyg9SJbaEwMv/92UWmgMvdzI0WDY/QREC9skLN
HNdmVx51Z+2oXRzMmS1p3qpiSmkHtPhJy+NtwUVgrrH8Xl+Yl6ORnCsRdTMkFkZD0UprBzn0VYT7
0IIo0Wp/OWsC0kvjAQU7Ev8IQma6l8u5mzK7SeyBWqcO/apV5O6m/vPt1fm3wfzy5AbXNuhvcT38
q0dyaSNWRmdojDF+Aga+sqFYrud7rpVt0OC2Fv5gtiZw18604Vpff+7tLgnoUMWHUuiD14Fj72lQ
KvOgVhl/ynOQbcQOM77SlA7PRd6MO5xg/dfWAfdHDp2dfQe43r7ULUh5TG7kV6qAbnnKktKLUPvY
MJVUG2Y347PIBdYwSgxA05LovmqqbgeanW6foZErcCxIvOkicTa5sOlW71jvTSpL7ljG0C1iDy2q
13b3HQ2ov21YPwqSqU+NVbMt15i7IZn7farUZldntIOADQBtSmtMW7DZG8cWDKWdF1UdoruuGE/Z
YMUnkwvmTyBD8iuoKm/NhP4zQEXAs4uE+HGpt4FRRcqjO+b9PXoW2KZG19WRlAxCJD3o76a0LwIL
1QxgUg108WVq4RdDG3lamiQbN6L6drS18lPUJtxPOma/RIpVbCMU4/ZGZyq7QsTZsawoyiLToB0q
2/hWmkPio3HY8MZiikNbjTpfibXGJyLNPKcm/KhU6j9xT5IgF8ozEqPTL5D53/ahpR0+tzagYIN2
Yhy7lx5kN+jxNYCAfYo6E7Iq7Ghausc044szil1Ouo8lSnE9zXQlgOAChg46Cbne1tiCmD0x4yc7
SbZcydEjHh8ze1gZ1XXYBjNzQc+CqhYahKS9FzegPVcnK34yQCWD1EZyj8U/9a21vT17S3scrVRz
PDxrScrDoRGNxWhi/0EsZYiQxl7rclq6TED/NnNIoh8SOYbL5QErYgR+axE/0ajxCnXyQB3ulzZo
XM3d7aHIJan3pUGnE3InqFai20GaM7eIhnHQm/gJ/fV7lw477Nxjiawp3nCeQtVA8B74COONNfwh
ytSVdNTSkp2blyKLNm7bdEgHHGWj830ytRczaXZ9t5azWVox6FGDkvNdpEw+lTuacN0uouhUOMUP
A7wEXkOilWB3yQaStrACDBBOZ2lP1Y3GVZRelZM2Kp6G1EydrWRPFoJM7V2+9D8m3v/+7GImLTcQ
x7TKqbNKy4vB5wdaKbZHf+IXrWpDq7aDVowHa8Dxppgr1pecEvm1OR5A7fwqWcDo5JipXUanwc62
NHsrG7bJxjc6rczjoh0k2JAthh7RVQNc2gx6q/IpOlU5qPjFF1Aeea39yci/3Xb9xfWywQWrz0R5
SBhdbrJyzEphoZ/kFGUbnT2wNd7she/j6p5bNXAgzcSRl9/Hvk7Rxe9Gp5Z/Qisz/3T75y/tXHwf
OE4AS3C6yrmOVJlcJ49S5YTDXINHdLqfK3p8NwF2/NDqrAtUwR0PIq5iD8QDCfJ+cPao4a+hWhcH
CkIKvGMxl1f0of2E3vNcY/BKEdgP5lov5jsMSwp3AKwDsgBZPaAA5CxVYdS9Puh6dBqbpNxoqTX5
heki+5aDF4RmJPs29nkeaHnl7NBYCW6QLqK7MlVN3LFR8rNBkLEdWFz6tqhA3UHabAdmj+9OHTsB
IxEiA8ZGjxcK1PfK9nfqmse0M3+1rDUeJqG1QUdTdICaY//xCwsjM+ccA5rmrhSijYrkKVWd6KSA
PDtK9U2c2aGaF/vbrrK4QLhMcAKiOwUKWJeeiChVm+wGnqI7kVdk1K9WDMgYzfkWmbGP/7UgAxv6
uMz6TEmUUxT1Qc4AczQ0xEq6/cQn03ea/NgKxau1PGAT2Rl2+9SZznHs3X1s5QfLbP2ZPNcZ+geU
ojaMp3vC1zgfF64akKcgLJiVRBz8eTkLxKwqGhMHblo+WE5QEDB3jCuBzkJcNXe2qC44WvAalxnm
strsx1IlymlsP0XqlzzLAk2tvMmFFNO4cgAsvGvQRqODLg0JXLxspSDBYkZv5mkWP6UlVrX6oThW
kLBdm+5GRfOt5vBxJ4I9BzscKT9gOy6nj7Z5JcDNqpyG8ZECufLz9ucXXQiP8xnJgact8BaX30eC
rxCd1iunfjDJUYks1U9MXfi0BN8RndDTxxtXC6eipveR7TQ7Y7KzIG6ib3jFxsHU6tGGoz3/GQia
6MeQ2cQvudF5va00KAR09tGoq3glO7rkU2Rm+3cgTTvjsC5/dIXYUuszTErjfIkttOhoQO9EaxDc
hRsR3O7/syIz0pqjwliZmspJJXAsn762/ZHSlQzWohGwdYH8e86fy+vbOGZlDXmOQ0KYboAnJg+a
FJLF0EEhG6eq1+A7S1sFD3Mc6sj5zEH75dRNkDnEK6hQTopFvRIp3d79nbHHpoLutLqyVZZtIQOp
z4q7eIFc2tL1hLuiwNiU+aHWxh7hbVBMFu4CsDh3a2WVpZ0JtND/zM1/fxamZZDALc0MQ5uo6cVk
546NZ7svjRamtebVuX976yyaA3wVIPkZCSUX1fSeuFSUc+CZg1YGJygEjLydYYKlcQ3PujCROOmh
szpn6+Z03eXIzLZL6oogNmuTHlQr6WsX6bteSTe1SFHQm1aO04WL69yc7Ph1n/IicQbc/JMHHrL2
g/qL87V18X3JBzNbcHu08P2pQJzk8bVyqsxo868BcKq7GqDGqLLJMWAzAzTzFgMQxk/NDuLCm3Zm
h+Bkg2M6YV7a4+rrrY3K3WeNVq8q7zyTZAg27Jeh7++rsgSuM13Z6wseg4GjYQHnLAo79jzvZw5q
jYOmpgUiqinadtDczKo7BQAsliT7IeYA5azhABb95sygNA9kpB3THTU6OUr3YDL3Ls8xbheR1TgG
k0JWdsR7SCiFjCD3RCIc5BCQW5PfYkC3RDmbesx7Z6I3PG8f9CnfquLVyp4LrwLNXQ9KrW5fTsaO
aVj3uFxTeVqcY1BRQaMQfGdXSdRRaRKw5s7PmDTyDOWxHUA3urUa6AB9zfKVe2jed1fjnfW88I4H
J6gcItclQLlsfpsBZBMYmblxyH08/CyM1ItwDnDHj6yVZ9q7EMSVzbkrH9JsALO+92WdORHpHHVs
izo6JdanYmBeaZEgBbHMZADZ14T28M0Zdwq46vDfbrrW9TookJZj6gtS+EoufMZjr0jwxpsemK0G
LnRva2I8QvZ2Vwz7Bt1afNJ9MdMKRHul13xqHO3qmKoj7orEUxqw5HNPjXaO+Ujx5o77xzR9M6O9
yaDd+6a4X0fzMFWHZOiD2yfuewebPHa4F45c1FswAZI/i6THY6NLo1M8vIpuw8cTWoI9O5k8Mv2w
xtxryV6zuifFfMwBDSlYgjzKuNFAwFj2qmepFIxxzv72r3pnlL76VfhJwA2AeAAPz8ttHRnZaBFO
3JMVPwxaEwztVxcRPyNoeYI0+zgpQBhvy+lYlK+6hjtphERR9V1RJ980oQhA/4lF5Rtp6U9D2DVO
YEAvUozbsfkd0Xu3MIKoWsvMvOt1Xv9oxLDwWhDZymF5E1V2S6kJjXD8mpyWoABAxSH+nfdToJE7
pX/JjQYPvq9N+VBwe8P0TYf8jZbsdHXLDYr0pQ4inlfTyqEEeiRKtsvqx8n+XHa7zjiJIhTuS2/s
p+G1a7KDlf/k1YDUrrMvk5UQeaHcqc3JRxdwiZle2JSuR8eZ8iYRkYE6NWRek0dF3HF2HOvQhMvT
8qWpfhnpAYWOD4vwzjeNgSMdmDe0tNjgrblce1GPfd3FgItZ0VNbPpThbd9aCHTB+IbQHEwcSM3I
Dm8I1iVtWZknMJU9uAMYPS3k6aYP0qH8Owp9HsCckLxqZLEFVKLLqjZPYDoMmui+IdXKk3shpMBA
/liQrr4BJKudEK15Akw5NiGYpX+9PVNLBkD5jI4iWAEMRT4aDCsfhsY0T+gf8zxbZH8xAAedNlgI
vAmu0mN6DkIZgez0iYOvdM9//MWvP/u6ND11LVy9bfD1svqca4+OWKvJL1yLyGwj4TZ3isBppelx
21Hv4ryyTmVnPBhDe6KD84UO5WeqRcFox/vBFGtM+UvOi9QHYE6QyQIJjn65N4B27UlH4bwdFbgU
BRSHim6INzkEV1ZW58oUNv6sVoYbHzc/6h2XpqiFJEhatVmo6nd1DmzgdmpXAGhrJrRLExqEQrsO
0gthko/dodXQO1hDjuFUaM4arOAqbMNokL6c8wtgwUJN+NLUFBc5jROYUvs4qPpmp1Jqe65VJOiz
0H+2wJDedr+rR+hsEHxIUIlBXx50di4Nkr4y9cgtWcjSr4l1R5K3GhsoXctXLY0LgFGQX+PKuZaV
g2qCxtvWZSFQG/W2Sfi2dMTRKfsfeLbtzcb+fXtYS0umg6YdWXMkn64wVNWk93HkWiwUowVqv4R9
FrFxKrU1cO+iHWib4W2GjgT0NF5OX6ZxvLaniYXoTvFqgYDzR9WsnG9XGxhLpJ/ZkNyPxkCm00hl
IV6IPw0j/jrp1h2QD6itNz+0uHgENa+5squWbRoQ0INPgNJF9kPUPcZiMBjuUfQTJc9WX4J3+hWF
EKM7gqx+xdzyNP7PnMw8omRjh64OnYFcErwmeBuqXQUtxb9wCjDMIWDH2YQlm530LH4GUjlmbVZn
YQZJynywQ3N0w6lfS3subSlAatDriOtIv9rDvTNGRKdlGTIBdnAjnsyvtEp2Xfs5jXDk3nb0RWM2
FJsBWUULgwycG808zpAeKMKxroPCQGmqSA9uz71RWcPKL5mau7+As4D2OKo4l9OXGaWetlyUYStw
GvUvIwQ9xfQDT4XbQ1ryvblDfKYaBHpVzh1xs2iZritFWGUx2SpsJvedTCgnk5+WRp8Rtd6rjdGs
TORVFIFdBmQu7kkgpdHGJB2EiUKFalNYbbR7oty7KwmAtc/Pk3vmeyVL2zyt4jKsvJ4GAHLenrOl
DXT+6yXXtmghFK3Ar3deiwrvtm7wrZXC8doI5mU7GwE166y15hFM6UYRq42Ma5+XTpyeGjWv0bsA
Upi98ogm2tsTNP/nF48eLC+60oCAh3IBYMrSBKlAd3S2ZZRho0y7gt8N/bbk32jxKR/2prarxjWD
C7sFFx5eJ8BfI3p35/GeTVcL9u28pXUe5moFsG4TK/c2q9G4X2hKEI/of789wEV7cyMgLiOUxOXI
YainIqraAfbcLX1G+fNXvtYe8c4EIU0i7iHEJhZgEtfNpuZIUksBz1fILXTxe6DlV/wee8oHSAk9
6k91omxo0ftK5n5puLKpzfSUsRF0CwAB9dWTZqJqWKaEejim28/FNA3H1klYDOqHuHzGEhLwaDuZ
foAdiNyXaJAqO67el7qZBmVlqZsyT2vPwn9yiHKj9yzRpsc4oZE/1D17EpWFb5UKzf1SqdFZpcYV
BftcnWC1C9+KjSBD3tSapk2ODErnoc0UegY0dveJqk73eNApByDvogDLRE8gK8jJVu915K8BQfFQ
joiop1X8tXdaclIr8uoU0fcyVaDCQHkDDGLK1E2v2BAdtqHpCYJE28g9nTq/id5FL7qiap47xBbZ
4OH/2SoF+5SVBg1VkrhZQC3oFUdTUh8o0UcvITG5Q39p9OYyTeu8NoYEqcJSzc+M3LzjmT2rkZLa
I1CaeOTDqAd9wfrHmnMb09PXKy62sEUBT0TpZU5lougmnwB2N2Q63le4N9v7X1yQleTzggujiRV4
ItTvQQ8ikzuajQOlCtPgYWwUXjq9EvaQ9ncdJvD2Vlk4LJGoxBmA4jkCAflFRPupraMmzcNsBKU8
uy9rByiOFfDGwmQhBsCLBFclHl26FLUlRAfPbFnzkCeH6Nke15KB1+cZWsuBl5/Z9vAqlS7jYjQn
QSolC+34S88iD0IPm9uztDQA0MKgCxtpgev8Blr61FRJ8jxMK99sX6y1aurK9+UKdsnTkUcdvm+4
G3eDFOT/6+ebUmQeuywy1RGft48AfzdrrdfzfSEdhWAeQgcctHyQAJLvEzFmcZ2wMgsnq/VF2R50
/YQQHSfeQV0lx16aqnNj0sZz+szkzC0yEFscHRwn2vPtuVraeDOqDmkC0A4h13F5VxmMD5YDREHY
xJuCCa+lhcdJUGxvm1nYd+CjR7MQYnAV/CzSknRJo6P6w7ElpjjQSX4yanMfDdrr35gBRgdNbyA2
kpcGcWKlmEbKw0RvQ9QavL7X9qW5xim0EFHMhBV4qMMJriGWMdpv+KwJF45K72luu7F6ujHIQzKd
LAqulq73orVWuAVHmJcIoT7StiB7k4IkauTwOVLUYfKk8HxTF8XHN/2syz5TtYB/CqIxl57AbVo7
dlFUoV4iX+eZa2WThW1j6sjezyRQ2DQyAVBauDpjjVaGphbwT5+Gl3oI1sSVF7zZBMIMVNXoJgJ8
TxpDZbQko1lUhiCEfO7KDZS3AElVHG/6IOcT7hBkA2fCSXg1/pRfRHZOjIpCeCsceOm3+Ce87clL
yz0zEM9UARDOkyv2o8AS5VDBCMck88dgGNematEAdAYhTIbAGPm6y+VWFZzwgEfXIepBVZDhn48P
APc53os4vnCvSzs+I4Vr97zGBNnavm2SrU4Oty0sLfa5BemabeyK1E7c4VUCrrnY1gIETRul+wda
JrcNLU0VWuldF496JHtkCHKSTmM9guQwjN+qZO+uEQstfh7hO0oyM5xald4nttLF6mhZVSiKl7Hy
NXut42fNgLTUtGdlm+gwYPAdUXfRx8Tl562AsivSRej0gRqQnIcw2oobVqWUoUjr37pAcK/lHw95
8ACAVM1cDcH5ITkT2ownoJX6MtRbQLMBeFtZ4QVXuvi+5EqCqG3SZPh+n4gDU/ovyOFsrSjdI8u3
chMuLMaFKSl6QwswckQJTI21p0Lw7MttX124aC8+P5s/e3sW7aQVtYJNYUOex/EiVKfW+r4XR4DW
cRUkKUj0y+utpDVPmtgtQsMqUG0Hskdxxw9qzsxOhdQnYKjoYHbw7pCuO263SmFFBVbEqDaTEK/C
MLZtwzdRuaZwsDieGUYOz0I1UU46kcFOAOp1ypCy+2nfspWnzeKKnH1e2n2WWkHO1bLwecEOtroR
ZNPXbOUsXBuDNF3E4t2AXHgZ5nzrZNt+f9urVj4vS3jjNdBXGbXL0Mp9EKwqa/iNpf2HlImOLjgb
CQw5PatFTcmSAi5V5V36OAjtl5JG6VPDYvVg6P20crnOUy5F8Ig/VMDGZpKcqxOrEGM36HhpgkA0
Jw9TYye+xjrX42Nr+wSXVRCx1HnN9FRbg6tJM4lCHGjSUQlBnoYAICyXjvsoRtcSAVW1CXDc126N
9UyayP98fkbdghMfDSbSXaLVtTuNBH3a9hhHLzYfdESKNU89czQU3zV782Oe8a/B+UUN4kUHkL/Z
+8/Om35SCmLoAlhR494uH801VJe0e/7zfdwwyDvNKKp5Ps++X0MUNG+4isZzwoMqeYqSX3Pr/W33
Xpw1FIwA6EMC4kp2rLZbTcl7C7NWmh6amgI9UrcGAzpz5SxYMoTgHc9HHDWIiaTRiM5yRyfF6rcd
cGfMZF+0XhOeRqB4ozPS+LfHJYXc75N3bk5aHBTGLcrb2Zz5PXG+ZHwbZdu8+6K7324bWlollAcQ
3kMfDFxN0v1MQM3FdFcBvXv7ze5fo2lbpytRxvLU/TEhXdGVBrmTqYMJuz6k7qacDoY4kHR3eyDz
OXl2Mvxnxv5YkW5nkguH8gIzBpm7adjGRzRe9vYOqDL9N2gJ/sIYnBr9kOCsRwR16dtlqWiNrmCz
8qoZD6qVmc9UFTZouzg5gLkDDMZV1VsB2EapCrzNYK/8gMU5RZIWRy/ws1fIqspxWJQ4XAtJ3D5U
NftnEBHaCcCl6XXRmjMu+siZsfnHnO3kuELNbFQynHz1pv6Z032xltybd8/V4uHFBD4eULNC3/fS
AjezqXDns7UzP6Xpo1WsXLLLI/jzfWkEGRIKBVepFgIH6QntZ53vx79QHUGr6B8bkk/wkU7C7WBD
RNOA7uLpKzxf89Ki+3rb+dYGM9+RZ8vRoRuQEgv7CRjuHchTAZvsglRZ8bC1JZHikioZADcxYAXn
e4oqub2PcudvDlXgC0AShj/QL3E5Et6NetlBpRSOFcQPiurXD0O7Mo7F2TqzIc2WDSVjRQGWH/oV
r8mwbci+7X7/xYKYs2Iv4DraVUNt5uYxIwWmSsvu8uj7DCdV+2jlplscx5kR6RQFYU9GGj3COADK
ql2PDhsjtVauncVFPzMiHaK0rVKumzCiKU82OGQ/ztmH0jreH0hXoeJ1leWB5nVHh97U8WBGB8hb
D4Dn7aW4HoD+f5xd2ZKjOpD9IiLEDq+A7dq6u3AtXdUvRG8FYhFCCBB8/Rx6YmbKmDHjibj3vlRc
yUipVCrz5DkIDiGHggQ7WC2XBbyJGCDb13QzVvcTej+ZvDL5gmsGLheCJWDHQJzm+YtjkeijEhrq
HbGdk52nihCZw8ufcO7aUUbBa5zMCTfQ5JPTQ9EoNYGKAbg7k4/pAzrcX5DJgiJKWR99QTeCwPmE
nTpePAaRNERrM+JbdCaeTpYmQ+EUwI3EjYym4l1McCQhSX+Y5sYxXNsYnGTMAWjKObYHwMvMp0Ja
cfIFugMJ23Dw68OjRxA5asBuli9bJY22t3MwppHiHoBC2j5d3pTV8ZEsBGoQkpPgazhdJ8H6xNYo
VGHbMSz7A3pULo9/frqxLgCfzAhxSJcvk4aZWyov9zM7blxwQ99QB8pE1x8N9MFBnheJGBSCl+8X
u4YGXQPOsVivlP7MqT/80FS2RfDyDyW4sChEx+CnQbMSUtFLcK/PUPmSctRjTfkQZEKqhJg/lXIR
l7w2toX6c3UQ9K5V6FYB/zr/U3YbB2hlrwB2gS4lnqQ2+JUXR1TvNZ7alkbifWKRQ02vBAnMLuDz
+Msa2ARCio4YkP4a9XGftu1OsSwwhLYDrvqyVax9CRg0LajhgBUCiZtTq7P5JLSa4e6y2nH3tWvU
7urxDeDfcP0iz4t+xcWdolssr+lQmLHmvfdxtyWjs/Lzge9Eiyf6ISE/aSw2onNJpVsAF8YeFLeG
V+v6iAvg/f8Z/4wKOi2Z6wjPRO7vY6wfoJuDMv3h+iXChYLORbySQSSz2AKB3tHM1gcTUEsnoMhl
bb1gz08+MBkghUdyAX4Fx/90jwn6+KXkeR9r5b6CPAQNaBpd+w2YAiy5c6LMQDPTIsxKs6TsuZUN
4C1+SbI8bOVGAHR+ZWECrBBo0gBmQwXq9BvcDiR7Ctnw2CzrPS6psKmjVtuX3sZ52Jpn/vunyJdD
TU4vFOZJEcYLLTJNvk/sm2qzdru6KZAmRJs/EA1ndQOpG1WpaqOHtCOLhCS/+84NTCf7fXljtqaZ
D9Cn7zHAITraud7HTFp7E6nFkte/PLP8eXmatWWDxiyKxJASJGclXJ3h7T/xrovzPHZNCgmSCuRe
Y9SK60XWZvgk4ExATyFXsmRkgeS0dKRryth2Dsx+7P0bJ5WBVzwP6c8xvzp1MU8G+CRacUEpt2SO
aG1ZAMuuybiZbjI3BgWT2W5cJWsbhDOPqrSP4uoZUSYykEbZNUUXZ7kVcHKcqfM9vru8PeuToFEB
CdS5FW/hhQGGqgtiWTJGYslSEfrCbG/DA6xNMVN4IPTGExUZrFNDIxkAYJoFey75swQ+i5Fv1hal
9JqVecj84wFkz+32izlygQouSgMDvHFx53Lrq1/be96LiNve7eUVO49aEUGiOQW8XsgXnOVKKXr4
kJopVexNXeBWtwPd2b4RmcMzKuEbYdPa0n2ea/F+TIQvB6gfqdgaXjzvFTL3QUOfL3/P+tLNRobE
L8Sc5t/wyQ8Ak2IoNHgNMfrkdLpX+R2fQm8rgb01y/z3T7PYesr0XGIWS1MHPQU5GEQvXeMraa+D
zSJAwvbAzlD9Ru8znjGnEw1p52fCbFUMLt5gQl6qHDdu5dVN+TTDYlNsxf0i94WKhflb1XdJDvW6
ra6OlUjWAnIaMHycGxxLZ7FeLJHCK0eGSdT3bHytjLupcHaWX0JOLQ/QZS2rN7R+hJpxJ4wH0TUb
H7mkrvm3joCNoBECfSXgDVmEBl7qZXnvGkPcOvytd827nOlPBW++TZ65M1G9Gxvz3p4zjA703iZH
vF82y//lBwAJR8AT750lh7kNyZrBgMV44siMD73vI1HtG+2WdN+9fNfxG6k/WObVWSGsOzRv/2vW
hT9koxzbysGso82DBoFRE430V2pvOJG14/B5mkVk1+RlZ+ejM8SN9+awdw7OYwh+uPvLazhf4afP
odOPWV7xY21nwAgMse/mQcZpkG0Ap9Z8IfRKHNyEwOacpaIFGi/SfBxgJCLnIVFtlE7lQfO9HSXp
u+am3y9/0Hy0zj4Ij7v5HkEJeemrTPipMUumIU7Ab2o0t3pVB5261QcjAv1gUF4JbvrPQzAzrjng
NULpZWENfgUcrpmmKuZvefJiORsh2HwrnX3Op+EXVlCiu8PrawxP+CPrsggcKRkI61FSCiSAwD7o
obSNzrRzw5s1RfHgmt3k+avLFBlF+jZFFb5+8QcjsPIdTc2Q09fLO3VuenM6BFRkyFPN0NmF6Wld
zzpQa7G4DpwxDX38e3mCc9PD4KiFAYqEyAKg2VM/P2UGU/k0sjjb+/rO+fBH1MN25YYbPPf18yxI
7SDNhX+WcQX0h7OJ9pgF9JdBYIL45EqAHkzsZIblg74u+tL25hl0b1+mCI031mllI/CyA2Jr5lNC
fmqxEVlrth2HXjiiyGMVmmn8/9gG3LPW3PcFPqXlNlT2NGTmgOFd0HNRPSj6d02LdD8CniS6PNfa
ZpjomZ812yB+sDz9aihBsJIVDIKJTy5eE2wHdYzLU5w7GHAbo4wCfTGUpaFNfmpVorfdIuuHOia0
iPTurp3ebJfjEdHtKNtr4Ka/PN+aFX+ab5lFyJ1OcVWiAb4BWh/sqUFt0yer8vWA8OomZWggvjzh
2hpC5R7JuNkLGMuUgnRyH7zBhMU5od8NlSNMysOx9De+a83q5gzYrOsEsLm1cJxWzryqoy6O/8SC
2zHbyieufgbeE3OTODDtyzeF1o+VVw0aiwEDgkSF+1dnoKBSybDJ/z774FMfjWwiAK5gKwWoEqt2
ahGmMuACshwUBaIMJL/Vmls2jQFx1M7UbhznFqTvU6fjR9SBob6VbHd5w9Ys5PP8y2jTol0HEr06
dgr+U1j6QwXu2gDgz30q2KPF/A3M3NrKorIMDTpU5WdKq9PvNcCc6rVjCh7mMmRAg0l9vGny/4d5
fJ5ksagTaPtaMIq2aHWKtCZIjpfXbMX6YBMAFiKHAo+39HntaHYoRFcitgOKStWWH1odHoMbc1IL
cLZ5CT+9ZdB3I6aEjRwKQ2nQ9t/rjdB3dfyZLg6lBMDF/cXhEVqSq1xg/IS/Vujnfrm8Ois7PDPf
gfYG5A1obVv8/CTR3bSrcqCdu2zvELErwIS95djWvmFm+MUDZr6kl2pSAEW2DZJlgK+lP2VPA6k2
ApmtCea/f9oE0rd2j+iJx4bzvbE+fP3p8irNdr449/ON9t8fsFilvO2zwZYz4LJKgt4+KHR42feE
v12eZuV4AwELlBJAkci/LkHC9VD1tZzsOq6IgFarsJrAYBmaqM3vSe+9aancOBuru4+GDcDIwCGH
QPp03dAdVJfS0+vYBgc3UtYo9TSpe6/54kr88BzZQPIJUG6ULMFQsFT3G2uwajNlNDHtovGZbRFz
rhmAZcK0CJqZ0Pi72CA/KcrKc3BKUijK3KmxUse6y64E7P/7iM+zLNwhy8Y+ga4Jj2ui3RWD9YV3
W/iQlQ8BGQBKIYhioYezBHJbDoC9fWrImPxQ7Z1iVydEUDv4NPziApkaOJiMYvgO3JOPEzlcNuDV
Xz8zaQCCPmerF+cQpLdI6zQYPv1hde+mlgWXx1+xV9zhCMXA1QKk3dIZ5tzTmmwsu5hAMoygZl/W
kbuF31r7CGiuop0BLhEV8EXZ26VE65uh6uLK5mGxS2i7EYWveBPUb+eGKbxXZhLW01NX17TKOjuR
8ejcK35H1f0I7Tgrun6tgLuZaWcgb4DqweksvmybNNewViOoOFP2F4BYA2JrlydZW6tPk3hzwPTJ
8fYAtNROj7Vq7bcm7NjG5bey31AFxJMb2lPzuV7Yk4IiqOiI3sZacsiNUGyBeLfGX7gNnROvqm2M
z+Wd5j8PZjjxDRe74tPxqHfAwThL1p9tgwEmS115hYxb7LDQx8gy3lp2VOyYdt+v3gwfhCUe0KeQ
sD7LdpJW6Ojg5iJ+0300p2487s63GmAD9K4AKwNcwFkKrmt9WxqUWDGkedqbRG6EmivDIzzDFQRE
NRpGrYVv1SfD5hlTJjx4GgiRB1v48NUJcDU4oCnHK2vZbdURDTIf9giASfr3rs/+XLv2/ymVCQgL
qsxnjCdl30hdz3s7Hr+U7deEbwQgKz9+ximhgQhPXbyhFoZqmWjWBu+agaY0Y2+y6VV3t7hozr0S
mMDx2v2HoD+HfefMbqnFdKAGRZDZofDBJHtjX0mGBF+E999MngJ8ImAmy+7KkWaSVN2gxx6aRUtn
l7tkzxzvag+LWXCBYqkI3NOS06uxGuUlWmMAxDIEtXurjTs+xsTayHiuLRko3ODEQTOCyHbh/erU
cUeosxhxrbMbYuMliDayr8ixQurcu16zHZlVdG4CCg+Hjpa4U1freWlWakmrxS4ICb5nyetlAz53
hWD0A9fEnAsAP/2/DPwnTw4taK/RG+7FtJcvHVrCmTADX9deLk+zYsgn0xinX0FL2xort/HiyqjB
vRj0amNPViZwUCVBDnCmwDor/nWOhH6MjoNoid/Gs1Fs/P55lU9fAjghAPX9y6LhLbM4iImZGw6r
DTuuyt+p3PM3Uj8oY0+mPVUfVy8V9hsoZIOgenxWVQaxekuLxgQSa0fSu/zKfpz5JMIRohY7Cxcj
Y78IcybbzKaeaE7MjCBH/WQrW7q2EZ/HXyQDPUrykejUjfUnkRSBl24Jhq+cPoQ1SF4BQzbzeS+2
ovdbn7l1qscM7URDLUGHmwcNr8AfcnP1TgC8hZgWsg3Ik/+jQv90NvJCq9qRNyRu7/L+MdkioV9Z
qZPhFyvVG01OtaIlMRhJkyAXG85wa/jFkQPtkiCVwvDUjvIspFtUFfM6L44ECGUBGgDLA8A3yyJr
k3f2lKf5FFfdsXMereKHyq93TmhHQlYZkf+c5F9s9ajxvtFqAchx7gUtZE5BiGGpjWrf6nfgTYFo
E1TZeA6fuqbMIsXklLkOCqc0KFSsWhNc48+XTWl1EvS64v4DWARFkdNJuOl1Wi4SEvPq22T/BYMF
2DGuxoqgeQuFSwTNKBgDVHc6R5e3SBHagAU6xl1ayMCevg3GFvPnyumb8xSg2UIpBAdj8SGqapI8
KXIC+YuP2nhIQFOiAXH1cnm5Vmz3ZJb5V3w6eWR0LVE3GYlN+29NHotkf3n8FXcO5oqZ/XOm4kCS
/3T8rMwBDi8ZAYj6aOWvWnvrV7cm2Mul3QRsq/9o7WssBD6AOuJZeVZGHyA46IJCjsRQ8dq5A/iO
uy0jXqmUQ+R67gWC5AMq5csiVdKjvNtUgsQGGX+Jwdh1FQilp4TflChiZ3Zz4ylr59TOzkB3msBt
tvEkXLFwNDEA3wfYOOLJZS2uGcacaJY/xUJ7sccvZnZb9reXd21tHVFNQLofjWLz3p3umqQJ11hq
TLGTuw9mL78mfr/xllozb4Cg53wSIskzmLWeQOFUlPMUzS+jMgPus2AYbZRINw7r6kTIHwOnNEfe
S68jsQs2bwY4fwKJVc5cKyCjihxq0pBz9Xp55dY2B6V5vKXnHhF3qbjmUXBOeCDCQtsDDe0eCRT6
lNAsujzL+ZsXAcWnWRY3jldTzRaQ9Ywrzf5S1V0gwR5v9z81Kg8O2XAR55/0L/QG6hPsCmgemI3l
k4sA7XgqqMqmOO84KuV6qFvQqdXeLn/S6iwzpckc7IMDbnE5JJmDIlbpjrGeaClUm6fHaWAQXKvT
jVtoqRk2Z2ugCvvfM53VgAkdObr1MJNuBFX1lLjf/erDps9tC/L0Dv182f8hTXFuhmjzADsbXAb+
e2bvXaERqxyMEe3MQVfsmg7MVgGkgK5fxbl3YXa1eGMsH/mJ4Sj0vimcKtCwleOIh/6jn/++PMm5
d8CnfJpk4R3srmlBnDVOsdYRiGsND7bZbhj4mjX8u1yR0AFYfWkNdMi7yWntMXb9QzVBHf1b1x+u
/oqZDWPWoABgGvX6U7OeCnRZtXlbH795wgrwENlw0yur5OJhgawU8N5wpItVgu4d8MZ+Vh/thAWe
DpHdjb1em2BWOEGiE/lHd9l+YQg7r/AKZseujEa2zzaO/cbwyyxtkTTwpi6Gz4yXdNo72fP16w+h
L6B6ZxLWM6gyVQJEg55eHScJfibUdOsNCPnaB+AF9q9/C+k0d+FRjLQqxZhW1bEI2uStrq9+BwPg
ATIYSM2hcwvp+IX9EMZdT5HmaDArRH84YVv9jOexE2ZwkY9Hyghv7eUtzCylS73WmyPUwDIS1P59
rgekemA5YLAbt+T5YmEu4P7m0g7YNZb3ltnTgddECuCeH/h430zi6uOArgFQ1aEWZgHetQwEjQxQ
v2yym2M2FhH4KYNsC8F9finOMwBvZcG7z8mv0w3ppMYmyCQ2x6j1v/p+1HWhE+hbkqprC4UkKoIi
gF7PiUgq4tI2HXx+tCoSJZMf4tK49mDgOz7NMJvFp/tWeSWqPAozlB0LB0qiYQtuen4XYQaUC/+J
MkAeY/7GTzP4lWsXtU/4sSnuqhqQtJu2u5NXUtDgnkWKaE4RIt+MlBpZONh0BJZ1wjE/tpLvocHE
7K3HxcpeYBKo9gD4MgPtFi7WzfJM+anXHE36wurH9uooGNIOUOHwQWqExPnSg2tJPeklpdVxTB5V
HrLrHRTGRw1yVsdDyvH8qSql65dJeZRZEyU2hJq1m8umtLLRkBJDXgWQunknFq8v3aaTM0qnPHbW
nmtfHHHnF1HZbFxEK7PM2BUb527GifnzZf7JnBJHL0tv6NlRCwrx92/h/95yHqszgEEb6QlQBsAb
ns7gdLxuCFfYCfOOez8z+owef7QcbizXisOd8x8zBtED/miJZCmQhVY2iEePml085IMdaYMVNdLf
K4Im7KBp3y5vz4r9nsy3WLgya5Je5Jivz8adY8kd2WoEOI+jgODDQUdmbRYQWDKz9CSfVKFcdkya
vZdAecgLGuvqQAoFY6BnZpZzAND+acB82v601sFCmuj1sRt/GMZfSJBeXqW1bwAyx4e7gpQbci6n
m6+XrtuVnsGO7pMpA1/c03Kj8rY6A+jFkelESAOe7tMZSjDOqtZqEOqg98ejNPRtyJLlW7XcNSsG
bvu/pllSzjYFuqmEjWnqamexRy1/QgPQltLXmk2hdo/qOur4SDwbp98CXjbuVbJgx8b/Wz11W51Y
q8OjPIY3Gs48bqnT4UXZu8A4EBiUj4hkKHegctzY75UHGgwK/fYw3fnZvsx8EaPRvDbX2dEjWqB3
N7aXRCn/m+f5rtJAu4zqz8BJwNUWn9maHcw9svABazxJXpkx0U52deTTX9N/0ZtXY/y4bMwrQQr8
PYI5wAaAclx2r1sZ7dJqQNTrVH6o1+YPNy0Ok83+eA2Yp9Pr+VygQoxzCVlkiLAg0D7dLkvigdO2
SXXs0c1qcrCCNfrO9DcugLV1m9vB5nQRUsjL4LHOs74cG8zS9A+ee+hVZGz1R6+dHZCSotEbKD3Y
xSK4U2mp5W6DO6ar7oHs2NGmCtrhaztsgVNWNgh5IrzRIVqFS99arNhgWAxoxzE7ykq99UyPEAqC
plwLHNnv1OB+v9oekEYE8BMhBl7tSwFzv5EmuNdZefSrmMDe8hdumMGIf0nyfHmqlaMLDDL06eAb
Zn2I+e+f/HShKgTIvY1gwP3uBL1x/WWGVhFwgKGbB1HA0giScUqExLYcy2fahZAUvfzrV/KuyBTC
uIDbg5qYvYyW0nrCzgiExbnzK3XDSuUHT1Zh0e8lOaT+PmnzXc2+JsZWxL9ieicTz3//tG7CcdvJ
NRN+VNrwRTpD5Crzoa6SW1C0bBykpV7aHDNjLqgWzg3cCG0XARupsxIUTIjMTfCMpflXz/hi9V9y
/l51/s7xfjr+s0l5lDgy7LaO2Er0g1QsgW3Ar0NxaHHE0NGZ6sLx+JFbf6S4980HtGHs3PGQNDfp
MG196oo5Il6YPQae5vaZcqpofMVTNeCZMz2iCBFyTyExy8O0qMLS/uukNyCVbNHnYIDeizePvrmr
/fcNo1o57cijwuHPyXSoQSxiC8obt7CMQRz7SfumJ7BaVKiiJKN7IzWfzcrYd635htIY+k+ht2yS
XQ9tjRQPgmqE5p6EXoJOwdwnzPrn5Z929svwRJ47nufdQFfyUrkorbw+mxLSPA3qG5AxAXQKhdhZ
2YGkV2eqMAHuJH+m6ZlRVAvHYCo+dEJ0/MmsqvDA02Jjq9c+BW+cuYyFvC5c0OkBckZtNDJPYnw9
qA3wJDMRtb/b5mdW/7q8aGc2NS8VwXvNma9xfNTpTGWRS1MxSzw54aR2Vba/PPzZCcFzzUK+agaB
oQK4zGHYzBj1STj9k21+FOyJqgMREPs9Jjb4h6yNm2HlW0AQaaMdE3QR52rmRqcNwnRq8cRAEkvu
9MfL37I2PB7O4MZHtgcgxsVpb6si6a0yE0/C/Eh3Jvu4fniUjoCpQp0KaqgLpznn7r3CMcQTmrV/
y62AY+3Hfx59trhPLpl3ldO51BRPTfUzdMyNzN5ZOIN8wufRFzGulcu0tzz89h/5eNR+DN3r9WuD
/BEcjgXGl7PKrtYOZY9CVfNUsncJ2ddOt6421LmNGa8AJFbRebSsedWgk9F0is3N/C9KIWx2Hgbr
j+nej9ON1l79rkGUhEsZeDC8MpEmWVxamoWL0atz8TRkSLhVMqzY3nZfkq1uyvNdxzzg9AcQwkLa
ZBk7A+vi133aiSed7mq6G67NF8+f8Wn4efpPRqUIKVtWYviufaD8pbyagGse30GvPGgzfJyLpdFa
fp6lCcYnEJJVdfqtaapQ16uQeCDsNb3ny1Z2bsUA7SCCQHoak54pj5V+K910UsMTcI2BPvxN3Vdn
2OD7XNmRmRQToT8U28CGt/ikYUoLhJW5ehogdWPXIjKudoIoESMYx5Jh/LP+iTRpS/A+dwMMGTJ3
XzLt+vFRFgYZ5fxsAVnG4gOwdM3okcJ+kvvW58DLXY2hgsgh7vD5tEOB+KzjZKqKcjTczH7yix92
/kSrPUR6t3oaVrYaZw8HHW9ydEgtIzdA3UfEN9R6ao+mqSLZVrvsar5AfMjnORZ5hV66EtaGOSg1
Ijq8NuZW3vv8dsUMABSiKjfndJdPPKvuOrS0YgaeRZX5FRfLvmR/yXirWbuCbEEcVtYMry00HM3K
pHNy7PS0k66vAUsxjSdvIjcFgf4x9LPTw+UziGBt5YjM2LO5nQKEdWeMkY3opmRIHPOpVdJ6Yikp
bxSFohWQaMYRzYX1tyQfWGgkrnkQxgg+1AGNXIE/VaoKfUVGqMX5TnNQdlU+NFL+aj33FymAY+N2
6cudXqXuz0nP6MsEHVQByW2UvULLTJJbazB/OxZaXIAlMm+bgrk08H2VRzmkt3ZDx7SDLxx1zFSn
jtroOz8tPB6boCtdbS91rqMDJP3gTbbv3BxkVRRwhqbRCowOAe0+dZEk85V+S5P8V64V0PCSjgh8
qyihI5E1fwuldw8KdID3zJNIPAqD/sgYGg6CbBwN2KiELyxTaz8JNDaHTWb/EJW0URpy6ZtopFME
6J1/0r3htRzaOprcqfhe+W4ddVTv9/h8E7JhTIW9nkw3tCxIANmvYscTDdecLF5AHJI+tKNGdman
/ZpGyxNBLycjC9zUqz60UWVB5/R0ZxXc+cpH/QWaUMWLAOnvjc6FEXp255ZhWk5Qcs/Q0GPuugDy
Nd+7QvpvA6pY7c6rcnLQefezaPrvus9UoNejce/5WPSA+RBHFJKr95zXLjantic0YFbVy8hrvHcM
zU9uR9Nsw8rIrUeXDlDW8gSryogx04utzhhQFciqMGkqIBMKXaSPrlmPvynp/3KRtvuGtz/YhFxY
kJlaqgcWyVBJKHvvdeDlq2q978Y0jVmAli0SS7fgARB4oLXWxjQiE/N4UPUp+PscX9Ui7DSN/XE8
4HDKNEnDvk3YkSIvc2P54hnY8h+2ruKU5ZkRDa3a0Zb8lfoggqR21De/nQYZtV5n119are4Og2Af
5WC5yR7gfbT0t7397NC+6cKEo/M70qUJ8tS091ov9NRIn4CPeGOOZLhLNEchDTIcC0F/6I0bj7nk
bQDluLdB579V1mhBU2RWmPgKnXysG8LEom5AeebtW+6IW1/rHHNHKWe7kudZFRH0lt3LKaNNwM0G
/BKpCQE6mvQ7x8npoc6nNOhtySMdzb8fvFD8tiiqF4iQpQGpCwuSdOn3rtXMV4cZ9e04tn8aR7Z9
4PCU3fFy1MJO2j+61JzcSHPN1rup6KT/6W0wUwN9qiBBQ+XOAI+viIkswJ3WgKCpGroB5IhFjZiG
0qhM8QBFzea10gF8vwH/aZqhpbvorG8JAYpgasUUNLasI5WYRah634nckn44ecMit807uas9uwxs
2dXl3lP9BFOyjcAYyEM+moQF1mg1zW07VlYAOjc9dPKhCVnagCWsrEEQr4Nei6BJJEQaSUZkLGIj
AwGItNQvUMY2B6es0nBILDv0jcY09kOG2lbYjt4fc9La6mEoxJcCfPZf2MByA6YhXoyqehhzLS7d
mmuHqeesCluL9GCKpM+JKt91L4fjGahtTZFNhzcOJqbhTng0f7B7AbfWsaLXA42br60ysHTIx0Av
2CToKCr8YnhhpEqHW2lr6c1g8/RpBEOChnagjiPUsllQaKl58KYkvW1kxegu19wuOcBSvxWCHGQC
Yb/OKN5cgp52XIMicvADwtbldZgVWtcFaWrQL4anskehkiIa+r5vdqM93A+kweFjlBMeQejc+23g
otyrLCG/E7Hvyn0PdPaOJAPsH13Y31RuGQlwOVBCZJJ4XwU1KhoVtS2+e8Icn1EM/AXWZ3Jfyf6R
ldgMDbrhbwAmeVAioW0W+hADSgNuodc3y1oWTEOpwhLYn4fUhq5EaRP1s5MiOZi9V71A7uxlYvk7
mmf4rWc09oNROuaD18A8cJq1sLf7JAAiSwa5RmiE7GiCRm427ieApB60ItHYven0vQrKavoFpqBc
O5hIYht/mtb1QJwnLSMqBjVEHZx9UGaWE6FQaEWd0zSAIEl7ImHp1H4wDJYfmF75u2/MISy1Hr6V
ocMDko6ZXn0pZk6Nh64CHGdEjbqNRKlZNSjI7czf1RVoDaRBcA8ZzoC7WoEMjnIwrrc3Zje+12Pp
RVDYoAE3puo+ncRDO2QykH0JEJ5e/vK9DD6SZ9+kOxkRtB/NnW2DcJ8McKz20FtBa3HtHffGx2hR
SkJZ113kGaPACvcI8gLWEc7x6QnVDy6uvyKaoE9ZHMaRVTDTLK0htCLNLJQdLYOM+eg/tOsXMjac
Q24SyTRTJioCZuQmd7VwKtHjqjMGFkj8RGJWsKpyMA+1Zho7mhleSDsv/2KqogrKrjxwOwkSHfsi
e/ww3NTdE4DI5NEQKQvRnIszavUN+DNy8DIHTSnZKwhFyz0fibGzaZHAaJP2yVEKRIcJb+IBpe8b
E+zfD8BIpodSTVngyeFjxFKGuHB56KEI9uigwf8wZw6jyjeHXdrnCc6jJt8bXhbYjWR4b0pwmRE9
fwRaJdkxLZfv8IfDO8RFxwiuur6rvaw9ehD5hJNwrSZM3KH4Ko1E34HGrWtDECIyWd/QrKzNL1qn
Dz9AVWwEkxBmCEwlTqHUk3chqt9669h7B54iILPUZq+MBGKiXXELrdHy4LvdH8uURzLorwa3GmBB
NO/J47m597rMESFVqH+bKFYgY+MkN7op2ijhWR2CaJKGVuIbD2Pm5EHqsPYWvpkFLPfqXUGF+4wL
rvk6mEV3Zxdg2igMnJnOqN08rPAOOwyF1R0SoxjufT9JAy9TnoHIVU4B81jzBZ3H1rvZ59+l4WWv
g4SIn6285r6EZwmMPEefVotoirsNzpNCiPfoTY3PoZalzCDNTfanlcSN8Ftxy7dtCQ3phPxJSxT7
op6TZ0uqVt1oTl/Ib72lZ79bA/FNb4o74RuxtCr60ExjWd1aXV4UgQ6lBhFOtXgg1D0WzlDAwPUy
cGzxnnrykedNfaP5FYXsSnZAEOfZCgSZap9nyUG0XX9bOJoV6ZpybsGdJkOgkptAkN7o97QGbZnQ
pxmohHvcHKs2NBgaxzu7+ppOZrpLrEzslKb3+D/ayE9/itatwq7RxA72Av4Xx4wo53mgfG864A7+
MEf918CHPfgUGEDkqAAU/sHKvahJ7D+pyQj04xJg8dHJF7iCotUjr5Coo1ng59AQNxwuQ9BqYZVB
XRpaOlRt+ZD9RSdkuVccqoq90X43i4aGpeG8T6NN7wppfxtMA1RRHv+oauZ9zVPS/UGrCnmgXtI9
T16SHPSSob9fG/IXlsp6VyVkvEm5M/i70SpJ/gUc/k2gVX56Txp/AlUqupI9d6j9yBCdLQOz1hCV
FegE2PnDCAiqh5vOZl39A1VOagdQXK3e+IhrMCCNmT1ZIJIdQ4025s9ucMW7UbQ/wMj6c0idJKym
rEVEl0NKZHhOoBF/bIREQJjB9TyQVvY8KgunJGGeD0qEHi6rP8qbvANIqfufiCZEhGyOHVQWRSEl
l6LZZanW7OykHHeQuc3v0d8uvhnVQB5b6dB943AbW+EURZinbeUHnI7JSyE5EH2J0Zbug+zc2ghS
q5+mKHU1Y68Z5CPJZP+tNNiLcJxqB5eMtwShzY3OnARUKDXwQr1WpT9pyySCV+EIrE7rZwdoqCP6
ACjgh6WJ+h7vCXB4TVqmhgdmVY3xXHKHsRuweVKogyHoBYl3ku+LsimigmbPKLj9qQuEf7Wdh+Z/
kHZeu22r2xZ+IgLs5Zaq7pYll+SGSLIc9t759OdjFrC2RRMinANfGuDU32cZY0yt7rkLawINa/ht
WU3F9a5x4xj8ehohaps4NMNXAFnm7ZDJwaYLwEH3nOljpQ+49mleffdlrToJqvCQFw0oJ8uoiI36
eiVqNUchcAh9ssSTTqymWe2kPvADx04TWhnfyH2ceMjjN4JV47VSTajqPMeXHJKt24rQY2pB/9aw
QN+cyNLcO60i1WwAQNuLfpeqV1kj3VPJbNAlbJR0Fat0544CTak3nlmQ93F7CigAuNX7XPdN2EnR
LznQ8HOR3ruXLL9F4bL1rununOa2RILqRahT98pXHLddZzKaFUKio5MEGSC9tvKYS4dL33vtdNe0
BSNiHgDmIKWVpbAQJCXdQP/5oWtDKIJHxzdWO/Mxq8rMLguPtnnl4K9CNziJUu+v6L59jMXqOSWr
f61aGa6fO1S8/Wa5crw4fkjFOFl11BVfEz15HDIPJ02k+5Nei5xqL/WuJBnBSV/KzB2SDjKHWTHX
gJOTa+QMxeIJbotsm6qTJ3du6+XxPZoVT5Uufqd/UFnfOm6lmgdHFBEbGsQ6sp08+hVr9UlUomc5
LzT2q9q8eqKWPZtRKWW2IPfDa6bW3X2TF7dm7OprHtGQXW+Z3xt/eFXNn4mX1MQhgrh3dU34HiSB
aKM7A9zbN3LZ2/q0XHxyUIV51V1+vZqmxs9mqHkGVeWAaLO26fvsJQ1qf5UEnIvYLN/LxnQ5Zemr
2nbJShoIE70uT22DVqq7XI+SValAeak7SzzhEz97puq/olxu/EDDy7seNCnnGS2NyI46J713Urmr
V2lEcBtBxNhE1O9va7SXxK00uM5TaiZWsqY5QZLtB7V+KhM9bG/9cFSljHTiPc+CwlW3zrvU9O9h
Vd80eYAQtB7/6I3hmOoy+taNRm/wu9ozfyn0ArfjHDjlJvdqHqVWlGqk6kwgNqaRoPNmovxE+bZK
WXBU1+Urq0oNyDNqfqWl4k+x036qVh2s0oQLUovFn3IJJ1HmKrIHn8mg+hRTB+485ix3qpcBiMqq
NyWHExQ1v3N1EOxIM9xVXxhDRCrCc2+rpKmvM0WoFTtss1tncAW4exook0BuNGkduvprlwGjl/z+
sYt0Y03UTxTY+gEXi3UqROdVoLe4bWiRuhv8KFv1gxLth9b0tmng1Pw0Pz/obdIQ3mcj2cAJiu+Q
0Ku1P+B9J2HGhe316X1nKoyhhXsXDlFzEtoh+hHSVOsN7l/S7EkTFQ8BaGNb5ulpVq2hHgeUo55z
lAr2Rlv4wUr2xPAWaTHtOQtdnxOuFxWINRoW2fiSyrcMuNvVIHdtvXZSwci3SRrru6bOt1qWiK/E
yu06BgN136CWuSnjtAR5r0g/orSq+33jQlgmrgLh53JT8ApatlWJ+ao0rWGXdeYbU+/YeCXQJ0yc
2H4QT2mktvvQJzFgNHuCxK3lV9a1WBgtjQ8cv76vqrBQby36IW5qzZev/dIsVpSai7XaVi9kTZW9
LsjfLC/v7C61nr2GgSmhRoN57dYJxGPrVDjnofvLKLNvOGbGZvAU66otiA0tKvWdEbbHzPWqalMU
YrQqxLaIVoIoJutccfx1YRLrVL3z00DCaqUJEZp9arSPI3kv5/o+Ffq4WOE+57ahD5sc98rSo71S
vJnKvtJLW+q1d7lzi22ZZ9KN4nmgEsnGvmskRX54RkVonohuvdajUUo2Sh4IQ1/k0g03YdPE+J1l
sG0to7TDuoxu1Zbsap+L33rBz25oEm/E69bJflhJpVxLUVNuCm/Q7x1VbQ9t4TqEm6jMiEZwiqvh
V+Cm2q5Btrq3S8UjbhZJ8zReZrHzS607mZH1nAhi5AGp0snGRX6zDjkXq7CSrKs8EuJ1gEpRajs8
LL8cXpFnoBiNtB+C4FeGi3Djdop457t6vu7arrFFLpmbwczkh0qKVfI4sSDajeqgUWsKb5bcPqrD
IO2KRG03aVD5t62MmK4DDcv26+S36QnvhZaqtmUGRyNE3CvDYV5Da/7pOAnyog44ImfwjStXi3X9
ukO860UdyIVJtWC9dXWhh+vGLUxzpblSRbPqYEAeQMvwAyyBZoFObNi11GRohQfZs5+4mPKM18aS
m3UTmdJT2yrZu1/ndBFxuDnhyg/DW8ZzsKsUwt1tR3h4KHSZmFLXs+xXqYTIhZb5UyFVMiK8CPau
qsBrq5UkJ6ck1LtrXlkKer0VdbdN5Bvbrsl+dm7IZaQ3bX2oSzl/QzVmQOOwiDduIVj3XpKL3DWQ
OAKIhYZdOHFH+tD6TnIgWLlVXL4OILse9E523ZVpOgPDwlW51uXcF2ke4hjb1unblVgHSMvL5ktf
Fv67RSb0ETmlV5BH+n6Qe2VFZnjg8vB6dTM4+qtEKi8auFR1lNyR1PPCX3UhV/z6oIxILzSBv3bL
WvkupY7+0vckkXyn5QK0XOV7RRB6Iwxm/o9Tjysuqo/87nLdFU5frXISZ2t6bjcbYEH5ybEIcKXG
epIbz1k1amrYspJyEJO4tSPVV1cdF862UlP3RwDm4QkBg+pJKsthKw/VXaO3yiNItqC2W9kfwwsh
VNlJStdxxRId500h7RJ/IBcCaheUQUai6npQ9G6ninH/CF3OvFNbGmf1sZbsxoviqSpaa1gHYmLa
kSU0tifSIceWqkEgwghVfZVLSrhQlp2rOaAwIo3VDRgdU7BXlqkSflWvHI3mdTA2jbJP268XtFAv
AZqAjgXEEXVSpgkNE88iDhUqcmsp2LtLrOS5cgZAkT8wLOkzZl0jl6WQc1KOsbAptZW0JDQ78/2x
hAyIAzw/3SQngJw4FB0rLC3zWGk/uULZiJcrMjNL8PH7U0CkXhotCTi+H2UNuaO9mly5ZOIuG1kY
xLSLOkn63iT9Y1KovuUZERaqSnOfB1GBhDxwOwhg4/8/FKplsj60EtEN4MPX7+6S4v7nryN3B5ob
oAvdSdGGOv+62VuKoPi1cgQDJlyZ8f7y3IzAjzMxA/hFHz8/wZ0Qvqly6fF5Mbu1jKtmuGr7nUE+
4rKZpVFMzgGZSsofQqUck+HX0J38n/+/z08gD3JWZi7FYuWYVXsS3crCCs9OEuVJ1AUohcJgO18D
BL8S3c80fr24NUO7z2z1PV3SHp2bIgDio14xIeInDR8nk7wwC6h9x7TqtvrUppXl12dpVKwY5S/B
Ok8pln5QJrGPBO5RJTfpq5s4/Sprjc300YAxmacgHYIM3axjrTR2a64dcQlAPTdJIOlpPaHA2cXW
uQUhbxRyTbJ6fMnojag7S+SGue+j6zG2sBqx7tOid2uZoa9ktX5seQ/x2I1WWFiEcQ4mB27EZ/Dz
wVp+bmBahyrlVLUyjk17P7hr5BfaXfFkJV8/EWdmJqApIQ5C1zIxk1FCWLvRAoZw5kTI4BM1SCyA
5j+1NclT0h2elxo4yNpd2K21eKdSOS5Iwlzes58fCDSzgCmCj4a1CxHhfMErXVKaOLOILdTBv+21
5EitQnvI6kZdsDQzJNhf0I0gnYw6RBNLrkftWg5N8ShJ79S0Vm3nUM7z4TjUX7cE3mwEFo/AaaR6
z8fU+ihSsPn6Y9XLhAN5WzQ3AA7k72Hrk4X0TOfL4EISGghHAOxl2yFIf26QOlsP+q1Sj165KZtN
taSr/YcqM9nUAEllgK9wh0dgzbmBQjGIUlLcEMkiSecKWrSK/cgEMlyUd0M8uB3M/oxu1BR93LXQ
SS1oCNWwq0HKbwbJDK8oQfpPEigD2yV+3pFkMu5xXftbJe5FYdfrev0gUaW9V7rvdBxDtEvfh5JW
bSPRbTdJAUvIFzMjsR0tKB/EwXA3nSYKP8solJ6CANfz8r6c2S0QTiHe0DEcwPRUBtmiFYOoD4Vy
NLlLrejUy7LdDTvSeJftfIagj8xWTFHxwwdg35xPbRfCxap9VTlSt7aV9rFGjoGsVl+SoKIS7na3
db2T4yvCQPLMC5fVZ+4PmDU2qc7DBAGDy/3cujImnhJTdI7SQ2loqPO6TPCvTH22/HQlZMR+pNoW
FCE+38FsVdA5EFgwLE8JZk6tp6bRZc7Rc92dIwjbw+Upnfk+tGq4C2NLLuTlJjNq9GIb6U7mn/K0
vU+k+FqRvirPzI/+aGHcPB88wjSurBJ5R/9UU26tNoL+ZWgk3wdbNmLMkKY0J6sSarRFqpXQPwUB
XsJqkeI3O0PovevsOPByU9KaVWe1GKGJd5RkQDLxDoHbv1iCDwYmF1LpdGrW5xjIxG15EuWFC/bz
7ydgoXgE3hYK+iedQrGpHCUlO3aE2RdmCAt/2c/h+6wAkrlj6DglA4SSK1Rp6wjH2LhJpF1rLhy7
z48egNQ/x27UgkW35nz/yEJFDwhJC0/mcJVYp0DfJv31V1fg3MTEP0i6XBOBx4QnTVjDboqXZF1m
luAPBRWaGz7tp0PmIlwcagn951TxKr5O3S+fAAs5v1FUZWzk8OnBaVovauNBCE7JLw+Ac/P1DQTN
HOAjFwR3nzGZnTCP5TjvrfCkkByX7fT165P/8fOTqFpuCr0yGj4fJzdmfVcYCz9/3B/nz/HIkv/v
508bGatUEcNG5ftSvcoM4AqyTXqemvnKN5e0Amf2KpkT8N9gKmE0T1HgXaDrXmTFycnQn9O6sTs6
nC2Rkz4/tqPK7P9sjJvtw32axyW6KrhnJ2GTtb7dbKQxc7n58qKcGZk8C6aewP13MJIq9E4Lbobk
y+8ao0CGCq4ulDlczckocs3pyiBJTlzom0Htr52o3v3FGD6YmNyrbenoieNEyeml7O+64MvPGo2n
UABC4Ebj8ZleS2HUFJ1LgfcYhz+rdKXIC77OzJ0BAw14tsVEQWGfLHOUgg3qSG4eO3HtX4GS+fLk
nH1+ssChAJkVxL9+bPxuiw5YGvYL5252AKilokSC34J/f77CkezrQzO0TFAB9NGgn027YGH8jZOT
DZKId43GUqQTp/Fp4JQSCVnTOLbFFsCbHm6dZnt5mmYOG309iLFJ+/051eeDSIHyyCkFziO6tis1
uE+Fm8wtVtGXWxigCEnGkkaeCDeO5MpzOxkBgo86pHl0g+zGuY4XvaSZW/DMwOQS92TPK3qK9cfw
N6Aiz9pq/sqIoIsuHLqpkwzlAjAI0lXkh8bgZ0qQbyTVKbPOEE6VgT8mb9JIvhbqFwP2Ql1fDVa/
BvdFUcLbX16pP0SCD7th5JIQQxIcIIdF1Drl4CaVr0iu0ymnvgNaAjMzVG0X/MOzNfTKzqfHNOWL
9MWvtPbdieX6vU116ybJWud3bOnxdeKILxk9Mbax7Fi2oAwy1dwGZJoiEFpUeYlERR955pNX5bQx
q2XvAZHeli7vqO2v4utGWUE0aXMXGEL3LJgJ8ISs3NBu3toBgsh2Uq2ATQOQeFWCVaG7R9iBXI+t
MLoFeeo9tZZ2gtkpri9PzGQL/zsvCglTaI7ouUx1ql3ZamLPaJSTr9287dLkNny7bGBy0P81oKI1
SsOKGfcjKsvKEsVaOYmNuwZ3XzTywhCWLEwei5J+y7LqMQT6Sgg75y8GICNhS7oO/3WUWT8/fF5C
Gi0tJT6vCjs/8PYL/pkyswTQ9uBmqnAlxU/UT6X1yaOZuXKijRfan04Y3ruGlD1LVeo+ihpKR4I2
0LkmdYK1g3LQSgsz7Y6CtKvZTWuUW0OptetMDvWnuEyrHSkD+bfetncOkLm9KLcmyRkhWOeBkF1Z
QyntAk2AJmDUuINSCZLOLLNtUwGqamAh7CTV61a9DzNuRbG/tLOwFv/JESK2awd6xdB3yg3IpCV5
0pll5HpgEiTSiWyV6ZsTQCX19E49KfJv64ervFzeh5PnYNyHLCDCgpCmlM8cnaxyTCs2HeVETtFW
gR103TUA8ctG/iitT66ZkZQDwwfdNiplk0HEg1F1oeWqJ6M31mm0c8o3a9eQvVG/A8YDDa6k6/B9
BL7r67j/R5cOuvG9IVEuNAsu1FR14N8Bo6CEFoSBRziNvGSrdJBRTNWTXKd3RR5tWtV7lOjZ27j0
J/KGe8UB6YTggZJKGzlNF07lzK4eBdn+Mz85lSCL6jrwMd+UQClDiA6PQnbjqsNCAPhpnKSeR0al
jOzRKBc0JcIPZW1pDqf3nlzhg4BYiJ5xmbdZuFWiPNi0QfiQm/5bJ2ykMnwUVX9hoPJY0vi45siz
/qu3QcqQTOX0gghbhRid3NqDXFPyTWtLWsmCCGIwzU5xLkZ39D1Kr7wgVMd0nnzF3qlAanICQzLa
mrivzchduY31e6gCdLhjNwMw2KGaUDTtHsj7ku81OQokNZkogn7yFZB4SZqd32hlHCZB3OXJoVcR
LKj2RbR3ASdcPgpzRgjHUTQeH3z4cedGopjuZzQNHztivsfZd6el88XrZRPjJz5M/J9xfDQxGYcZ
gqW0dExk/g9d8a8ia2c61oqZi2V3W3tLCfZZe+TyFYgERCbTLq9ePJiJLPjJoRFo8TeoKxUFPSGm
33DzkHm/hODq8vgmN+Kf8eHbK3Dp6fn0SaexV3sB9oJHazFITVm5Nvov9q3918Kfxh5/hH2mPrLg
mK2ueDkgYGfrCu+t8bXUyafvTy6BIFPDKiHdfVBDxZa793BYOHxzU6SSb5WoD5E+mQq41VUgp7Uo
0ORTWRXM0lIxdm4XA2uDVM9pUZA3Od/FfihKQoJm+iG0Vk5zJQibXNlfXuUlE9OCgOskouXSYbNt
841Ztwepzh/83FhwvefMEA+hDiWN+g9TxUE/033RSOvwQHMVK9q21S5eKgstmZgcea+25M7y2vAQ
NUO2M5Fv2uHKOpuwXHRbl0xNjn4+gry6nPebdXs0Wu9e766G5unyykyesD+7d4zeIfSOaz9Vgsgb
EIJFI4aHMtkEyn7QbbFYOT8vG5nbwR+NjKHZh4RNRn3LdC05hHFj/QMLrYcp0y6s/ZwNMryAIgh+
ZOqA5zZQVZbg0wTRAangEY27JEg8sxq8KCBrkLf6o8Jz/v2C1w7eiJ8dhPJN6Crc/KcKGsmXJ+rM
yOQu6QrPDFwpoB1ltQE/LAsLD9bMJJ19fzJJnjAUrakxCF0J1lrzFBb6wghmp2mUKcIbMRGamiy1
H8dNHLsmPRwHu/8GJzRc2EvzBoAtEMyRb7cmQzAUqEtxM6SHutFvtT67Nqv0NneS4+WVmHkHDSpO
/5kZZ/LDlg0b8vyoJ9D8WAE22ewGXcabru3evVelb7737bK52YVBS2HskkaUNE0GJjyNqSgxqtaH
B2OYtlz+zYA+WJjMm5NqYl6WYnqQEnNvoYwr6Q+lm60641E1A9uP3y6PaHadCIlp8qHiuk6hXKWr
wcbRs/QwyAF8j+F33+bUphxhwYEYN9TEQTJwVf6zM3lafHD2mZbX6cEY+RCR3Oj4wD2U2Q7keGNU
whNgo3ghnp0fHK1KgekaI9DrfHeQFMkbV2d3tGQ/8l3tXLv1gluxZGLy0Ph5KmXQKNODBYZdv3ZP
QfZXZ3XE2xGSAmSaFq21Tm+UqkA9K9Cekubdyu/9bHN5F8yuzgcT4/Pz4Rhl8QBeIsO9S9NhFWoH
vwKNqv/jhf9IwfrrpkAyIadDo0T6Ro0T+sFUgtCtGhVOcqg9ayWn0Z0Tp9A/pNKOBvVViqEkXjY4
t0L4TerobKBEPA0+lRGurfb09ZYJLn0P1nIKiThcaua2ZGb6JnBlS57BuAT5nyBtbSX/pckLmkpz
y/RxKJPLIR7SPi9UExsocpdyttYiGqHldiW6G314ujxvMy4HjdD/N2+Tq1Vwhzh1IwZksTZq8aL1
IL7ldONkC0do7lJVkU3nvqTm+KkpoSjHdIMV3fQgJ9qNoLi3UAAWTMwtDgkAQBf8oeA8mTjD1fvA
HXu7h1YKkfJhEF7qL/aPH120sT3xfzYm81VIreBAH0oOcbfOChsVicvrsTSG8f8fDo7W6yoEOL5P
2GeXA3zPpoFtvXBPz606ci6k9xVCPVCm51YaRYKzoXfxQerknaA+oLuxVuJf6RfLOv/OFlrUeIA6
ki7Ta6BEKwAh7DA+OMKTr105S7mY2XHo3DDIHf25N8/HocRtaflQqQ7isKuizK498r3R7p/LazLn
fqALBRQdmDWpwskDQ3bS7VA3SA/CkKy8bF8P35Wctp3N2lDctVouOZ5/alHTZ5QtBtzUQPj2U448
VYwI0YMoPdAkdLgxyMauAqFQ1mInCbvAzNW93jTPFJvSTSZr/cZV9GADaUK0C4j4tpSTwekV0vuy
L6QrX7bSawflqPXlaZnbqnRaALM2xnifZBcNuAZtX1lcuclLKGfIQb7J9V+87R9tTO5b1MxFQRKF
5CDKByF/gASDsMX28jhml/fDOCaHgRpQ4kI5Tg/IWl0bcvtkKMNItLzOg2xN1jWn0VK4kCxdmrvJ
NRJLchO1JnNXvMXGfRGvm/xvLAAQI0Ya0ZnTy5C04WBIuYXLl8arvLnymp9J3/zFbcVN+5+RyTC6
2ByMvnfSQ5NkK1XwUVsp7DI4XV6g2cnCuwOXS8kIj/z8lBtQ31Gr0FkgSMztsBtkYyUR0ly2Mvfs
4nwpKvl0SBXG5OYNslyp297Ax2vQT0JrJd3FVmH3+cmL/rlsapyW6fn+aGq81j5c8sEod63X+Hpd
99I298rC5+fmi6udPDUlz7G51vnnjUSLjBCUFZmX6NY15a3UuleCZ34Nufrnckd+DImXkZL7qX2g
4eTkeJqBs6kiPkAb+kfBNH9enqmZoZAKYzkQUCch8icX/2GmitRNHEExwkNY/YqCTS5tQ2Nhtsbd
M1kMoJv4JRCvCI+m4YOVBoJmaEJ40LPfrQNX0VpZArz55AqBpLVkPeRLPTZnXq0zi5NoIgyJ0ULW
huXv7FC5y13Pjgd9pYv9wp6emz46x+voZlOs+HQJeH4Tiz6iP4dKiO0u2BYIOsXmgts1Oxz1T+tC
GOvs6/PthhKuNxiFR7LHfdPibBfq+6Cs1lK61CVldjQgHvWxOTfA8/FYfdgMdZEnyLmwGVThFZKp
LZlvVb7gfM/aQLUc+CZFe8Tozm24aF+4g8fa0Il2ENaK9yC275f39Nx8jXE4CM6RyzBNmuhp7pv0
0YrIZmgrurHbotStRXQt6n7h9OgzF41FMwiTDogUinD2zkeDuEwzFHURHSzVLx9zvf6ex06SrjQl
iEFpxcKjkzgPgD22wiGAIyBE2jbFL0FTAF03EODxG6W+cGNVQ2nnWaATNg7JW+z0/r4d5PB3RDJ/
aw2ydRfqhXLdoOaAdBTKJFqmUT8Q5GpPw5XuAAgjsYu27XahoAZrYrjmUNBM4q5pBbjFIgpJaVQJ
N3omCchblIr1S8xqtUMKxazXSl3L62HI29+VSktaJevb9wINjGc31oJfbppa+xSloWstjYW1CYt9
B0LnOWiSxk7dwd37gj7sEAxXtwgaIDkheANBaUPTZ0cN91HoJ++1gtKVgDIYajYgd1B4XKKizS47
55D2MhYx0HTZywCxPzqOcxbzHc0a7jvBzoLd5a01u95IP5FaUjWwQBNPNR0iQ0HNKDzEQD3uxaTY
XP7+5zGgW8vYacowNo+a8jB0PRcSteQEIpfyjlLCpiqi19aTbmPZWLi6Pg8FzA5NbEYCpQgOYnJJ
ain8jiYLMbVzauogCxHQFLvP6zVigqiEjigLYofJQU9TaUCKifJETNEQwdQS5yUfKOqkzRZtvms3
7W66QvzeO+ZtFA47WLhvYhAu/Iy5CaU2AjMD0KFpTTsBiGFCP2SDZDw0nkPnB3uxIQ7X0nKPnuLq
8uJ99nPHEf/Plnx+GWjA9xTNV8JDPRTbFL06fbgKB/qGF09mYd4FS9f17AqSkAEJIAM0nj6sCKUb
Kv47M9w4WziAt42sf3m/MySSF+xKuB6fGuNJYWFVJglAGpZyVbjvZbzU52R2EGMrT1KLjGOaV2o8
IfGrVgkOw9bSr4slqPfc+oNUkrgWAHBQVDxfE1co5FRrqMXFXv0QRdZGClCP8NEpKExjwV+btTVC
0cank6rMxFaLrH1o0Sn5EAxBe4V0XLctjLJbNwYqZ56VZwvYlPF7544VbEbifgIQMLVQt87HFja9
Y1mgIQ6qvAtNtLnIXm0vb+m51YF7M2YwiAtgFZyb0OtcD1IjxUTnGlvXkLNNjcjaQhA6fuV8IKP7
hJQ2PCou1yngI5LjpETPiYpZfwqaVYUaYRgsXHefbTBZ+Jka+Vk6W0x1idNIUkOkHihlAlIU4xct
/2kOW4mSkKsvEdNnbY0N+SgDcvtpkyx9WQFx1yovJNUcNyeddONKIwimxIUU7g51NePn4HjawlU3
ux0+WJ1cPxaOh+RAfTxUXrcfPYiVrtTSCknrdGEuZy2BhqL7x4hdnWadUAoKwzJww4OWfku6EqGD
J1lfwFvP2GBLIxWusl5s88nmbpGh6QvP8g8+4dXQrK1EXqtLCfuZ7X1mZPz/B4fXHcESQYCR+Aed
ktcB+YjL52d2FFRoWRaN0Uxdd7FPxSir8+CQtfm6qsTXrI/uZLdeyEXMjQNODEhYnVTzJ0QjSOC6
9EFgH2IUXZ4F/3h5FLOfl7lDAcCTuZwif0y5qXCq+byD4LK+l9GYumxgzlkg+hwL2YDsRxr1+UIg
CFwOstj5BwXB31ugVEdg+PG2wP9EmRb33ejSn4WgaXdolzSo31bJtZlG+m3WBNISRGR2uAC8AVWo
1PKmIUoi9MgGdap/6GRh3XTNndc6z5cHPOMqSGMANFIbQYFPT1DfFlLeC2y8SHmBQ7KORHXnlbd5
YK0l9IwzZWEF5/YhATgQMVTBKVdP5tfL9KhJjJinySmeYq24t3J/X7Xu2+VhzbyAI/EGX4oCxEyR
yOn6usoU/1A4xd5txO9e6gBQ7Q5+rX67bGp2RNYYc3GBUQWbjMgs/URLfdM/GPnaEAEo3Lfl6rKJ
2X3wwcT4/w+3Qz76+iJU+0PTSul6hG6hTxwt7f0lK+NAP1gpusIV3dzgogv3snKvtfv/3yjGNfvw
/bhqirQ0+f6AhJMido8aIOSvm2DVgW0BFpFhB56bKDWlQRPc4fpJNnGxDhb8nJnnlE6bJFkAa4Nu
nHJiXaXkflVN0l/VXtZvZPNoISjX3RjK170dLjlyE3RaHfuuTMZB7jKouir0DnRg2jaWtVGU6Gvs
yTEqwgQZN6JHciDTBwHsdwUBwPcO3gkR4i9KgXz6+mStI6v3ddfn61aFPN1tKW0uL/QUmvvJwLhU
HzZTkZV9pJXjz5fydUrbwLCUVkLQQ/ugNZSH3ldcd+99U925avecZUvpyrmHAkQSrV1B76HiMe10
zZ0fVX2duwc3lB+0Bj3Hnwl0EzlCMrbyo1WgaLukoq+ghDCeKx1D6S/O68dfMBVOgljv5GrCLyh1
9VFMnefGt77uyYFQo+zDHoETNoWpubqat20huwfRuu2Eu7g49NbCmZq5PjEBxVki18d1PbnbPFPP
jUjR3YOvbcsYfaprYYlTOL9W8ojOBxCDXMAEaokuclgjn+EeEJxNvslGg1hbLzV7wayEW2Df7k5F
5M1ODUdYtRZpKS9Hk9voXeEqVGgwdnnvzo547GpooNUwZrvPt26bpXKBdqN3qKTHKH7T8nc3XUjU
TslQ4/GgTSgpbnS14MFN8WA0Am7wjBP/wH37D7XEX56romn3XuX1VtLjmzopnhFuo+lEBbvo8vhm
3hGSw/gspsXg8CzOx1eZ4NGV0PQOZuOvutfB9xaew9kJ/GBg9Gk+nH2h6OFtQlc5ZMOtFNKWiGrh
10iQ/84fUh0gJgC7fXKXa7F1JLHMcDSHfNMiBBfnp7+YJROlE2h31AimjqYZ1klVCo1/cIPWodMR
3ZTTiO4D/z8rk9NVBaoC0QwrQSPbKtCSOpcXTMx4kFC/YSqQjKSSPY1nrcxMLaOIfZLcaEHaPjqN
xwAV7Zth8MJ9n0n9Aw0/5LVidEuZwxkvj0celXlCP/IC03I9AqaB1ao460JeX+tddR2Zw0lum2e3
Vxc2xOye+2BqsuecDhgqSuS4YEbl2E3tZfdyOrQrUwyWtvfs+aHMhrAS7S4/YYMHLVXo6IHXb9S7
5BhWC27Y3KRB+KQzGUwovJXJ9eP4oZtZ9eAfICdGaXdvKrdSVK/yUl9wYpYMyefHVBEHlIZNDBXR
s1OrN0L5BGIfKsUSimJuwuCwyiSrDZ24c3K9O11QBUkqeAcn2hXyvl9ICs1+nuQJPhLiK596hvVu
FMYDPElQA/fts5P/xQMIaPcPfRXU1LR5NGWjTAr6zDvQdgQa4+Bmz52rtbd6AQ3k8m0w+xDS7xx9
II4qeYBJrJL1aKtmnewd+lKoVk4CZK8Lw+LecKous5VAsj3f23U6rTf8ullrAQ1PslDU35W2XhKY
GX3Y81wbzEeQQmPRkgSVMjlRnadnbU3bkUMdgRikzFGtPGXItpKZmGvDaOKx/UpEjxPrmeZY3cKt
NXeesYpLAwRgRLWcb05oSqgZO6Z70DvzRop8mgM5ay/aXZ7w2SNgsKbjO0gCbuLHezEa50OTeAcx
rX6ZQYoCsPUe5hTcqnIh8zI7IBM0qSpBc4Swcj6glBdZa83AO0ih1WzavM8eatqqX7d5u9S+be7G
H/PYeBdc+yzeualeqJu899lFnl53D2UEdkbLH7VS79cuLLS7ws3VtVLk/ULIMrt9aUqLLAFl4bE2
dW7YEnw9F4POAy2VPGaetY4g5lRRjxZgtq4oQ0YG3VOM0oJRI1drNJO3Tq98Hb9rIt9lGCN1QySb
NlnUwEvNbMiimICfDgVok7jf8qWIf27jfLAxJQdlCG85somNrt6lbWNrembr/ZXSBgtXwtzlBm4E
CisJLQ3Bp/MplWEFSWEiU6IO94a6MuLj10/AqCQBCon3GR2g8++TYu6LXg/iQ+Q1uzJ/oyyKnuyL
vKTQNbf9UY/VkQ1EC0/VJreJK9O7q3H6+KB4gz0qHoKpFgD1fH00BCncoBKB+afGhZriJq4VNvGh
oBGQjI7LFSpu6lLPv7nF/2hlXLMP/i3qG0WiKG18aOkcVGjFOup+BJ5nJ8I/fzEcciVgdWn2aExj
r0ZUkySm+d4hUNZGsaos+lL96Ku/uWvJmIxxJBmyT2kTBwREoedldKglekZZBR0HlOp7rYULUc/c
HsDGH70yHNFpGTLwu//j7Mp648aZ7S8ioI2S+CqpV2+yHSdxXoSsFKldFLX9+nuUwf3GLTe64ZmH
AIPMqJpkkSxWnTrHZiOo7R/LWeE1Z/MmsFm1mwv1cnnezh5Eby2tvA1wib5l5pg/mjY448cM6kL+
7UBYkOX0IIQbudzYzrP/PLsU2hACwhrmlY11buMu6U1srYWHZF3j40oqk+Rz/uj53TewWccVuDWu
DHMJB9ZXNAoeIL0DJAtwudUladYUileiLB5ZQz85zRxlswDRBIaXVSEuG+DVHQV2zvHWBgwoG9mx
qORhVNdoGM4uLN4WKPuic+B9rkWCEgN0FsVjZTXQ0iNNBGWINFLAAF8e8VlDCEX+4ukQIa1Oq6zI
hEBvOXbemIHVigq+RZcmiDUS7SdXbJ1dQIBRAd5bQoP1LZrNLe+g6gdkttqx+y7/D1Eryoz/+/zK
RYvES6gecYP0phsMECbRXy7P1XLLv3OORYMbSSjU5teVg1Zqty8tXjzyev7l1UfmhqQoj/ZMN4Pq
NpeNnV0Y0K2B4gU4kXfoCZPxbjQZEIie/4B+k8BQDzmYEC8bMc9bQbCGyAYiwet2e6UFy0FzVUIX
ysgDVs0PNPF30NvbOrzfOgIqmsEUQD0PWlTWTO6q1HxIqnSvNOjuL/+Wc7OLMhok4ZBdRDPX8lPf
3AFFkgy8NNFI76OLnk3ma1NBf2vCY2EzNt4fnebkP0wxCjLeX5AnAEXLYfDGojQGcM6gmPE4kdsF
VMTEV8f6fnlU5242ij0M2KMLXML6QKkhD9T1I2J+299Z2cZMtxbb2R9Usf2bvFkyspC8R/YcBL+n
I/E4lA7yxikeUUDcQdlwB2WV+zm/xs5wLgymSHEhPbQEpJ51akYkJkJtxorHwnxlbhom/LcBcZ/U
+6rdItDmdMU9zx0Yb+2tFsiBShr073wcGBCooX8sSFFdXp1zBpaCAPS4fRRX1x5Q9dh/Dc2We/og
+A2N/8PnF75GhM9gzlw/horC7xe+iwxx8xC4ICypm2sUdWdH8K+JdUocuXbonvhA+JZpVxymscnv
rZRfo/86m11FtISONxQAcBitHkDY7VNrtICJUFF4r1Myij0RpAipA1aNMUuyHZiPTIhq5glgPsLZ
lnqCEM7l6Tx3WCFtjtLtwomOppVT9+N9o/PO7RHtkDkEsOdrNo/7EqKXl82cm9KF39RCXAXw1Tpl
4EEa1pyLpTEtScIJ+YDhWlbimoXl798cPBpVKOIIWKjt0M+DMdv/lxGAigIxDPA2xur7NFF+6lUk
f5z9uxxynFcyg+fyGChoL+3DqNG/o//K7aqXqkZ02zu3vuwC16MhZMcC3A0puWXSCql5JTA7d4y+
Nbk64DhCbVExgH07hCZ+NYZFe7BQxbP7K1P3F2GwvuTfWlo52ex0gPMVHZ6HwtuXbbaHPuRGF3Kr
BT0OIEgJco8ffVALMNJ9KUs3Kn3ySSfyytP/rI8gBEUgiysRd/Opj3gc0qLVgNDeGdULy4cjkOhX
xnrOBDocUB5C4Id/ViZoQ9yqLgATRUdW+slPigSChP34+bIznrs00KC/hE1opUfD0+lA+gqYmcmf
s8fRHaOUvzgS2de7it52tA888nTZ2vK19fItLM5A4gDPAgLrU2vcmLkaC6DmbLcEO1zPoOLEDmmW
3/HMvmGgkrxyhZyryy7Ml/+zuNpsjCjUzyXQbZNUd31dpGFptMepn9GVUOibseFb0rvB1PbQAoXm
aeB1Q3R50GcX8s1PWIVOVjHNs5gLcGu0wWhHaXHlmXn++4hETdQ9KFBCp5NKextUQGaDe4w/WfnP
mdRXJvHcyY4+lf8ZsFYGuqwjssWqiWKCwFhVHkAE/dN2rpEtrHc3gAULgSXYt5fSjf8O2ma0fYZc
LzofVEfoRoxm8yTacYp6yUBsCbL3e5Rvyki1pRfI1IWUhD1sa2iUGnX/S5Q6u7Jyq3MNrR7ALC/p
YOBkgZRdB722NPI2L3LxOHCrPNRD1t15pqBhrkH5MQv3mtjHWXvAi8AicNnvSiHMULpoeSUf0zSq
zaB1H23IDduHD/njP6N6Y2W1nNKqp7nSsGKav9jcBXgoXTaw8pd3Bla7vO3zEaVeGGiTBVH8YvZP
bb+5bGO9sf8aWTB3i8IA4t13+WVlpi0rR9Tph+kmE9W9Q+ydR6C/Wmv9MELy3KRJlIgkRuQUqNJ/
ufwDzg3yLzcWKJnwY9ZYuK7zBUThUMPPUx1xYe+U91BPXy8bOecQb40sW/9NKOJJktkmNOYfrQk9
2UIG6QSNFvJI+k+XDZ0dDUrYDO9m7Lx18KbpwCBnytLHtvF+pKL6hVYUsIv1j5fNrG6bfxYNRWZw
MyFT/a4rzCzHoRKlnT5KIfAkSXs8VSF4KMznOh+gGGL/acwPPov+2nSQIUU2GZH+u3YLLE+FiAKF
COb+YHQvxadCHJ2WBQ1TweBlVxzz3Eyi9IxEB8I78PUtf/9myVRlK58PTfo4QPi0/STbz+CQvDyL
qwP/nxEtjNFgifFR/1vd2Zk5NGBqR60I0vW++VzKjz2Mlu97eBZhugAuW8h4T4dQmuk8MSiMxo3k
UKD+ZOkrIeqZASxNj9bS94gLa+1teVlqYimHxcWwMbbetbPh3Ofxpkfz5hJfW+vcu+nX3mRyyuK8
v7/tPwjF+Ds7QHFCHstiAMysyTtHwy5No/JYTFJQOX9BWvzy6p7Z8z46nQA+wgWADqHV6SldIu0p
HQCjokEifwJbabGg5R8LGpZRnFhZ5vCNm3I2inLgPY6vvNxB3Pq712ZXgOpnlgEmUNcHVz4g8WsO
wd5I8OoEdcijO6E1z05uUIGL/stc/WtiNVcFV109jzDBraONBjwapuWuu1YZPrOlUS34ywIFakJs
7NO5YnZfNz1QOfFS3pvsp6Q5NM+XB3JmrgBBxukL5lbsiHWKyPSTbm5R4Yy7LnTaPdQiL3//jFOx
5cpHFQKNJBjF6RDQi+tnU2dgx1W/DTIEBjvWvRUOxsdCRbgVlhxIL2C40TIPrPOpnTH3KbdazuL5
Z5c95J91/+GjAwYoUqJ4P2BN7NXxyqlftpT7flzyW3ForjVXvF+HpVNtEUNDYzmezyuHMvFcqNEv
4Mdg/53u6DWay3eehIwFao5/BYIgQLJO6I6U+EkuGivW1Y3z2xpuTH9zeaHfDQAWTDz9F9I1UICv
ZQdbMiYtmZQT120KghDo5c4fe/ra8CMs8dKQBnfCCbuaIuL2ftpK04mLPOiLQ+FfcdX3rwCsMLaZ
vbRWoUC3vt5oz3tVJvUcp7mOCojZyHQHquGAiGPZTEHm34vpeTBeOd20yT5prhxb7yPLxb4FbTHk
UsG1uQYk9XQGCVIh5tikT05rRWlCw3m8maGADQLzh7aNQF/LPxqUw+8WKCgS3qDGeQ/CNAm66BNr
jN1yU5KbrLtywJzxPHwVqB449RnJUZ1L4hS6nmIjjxJ956gjST8aNmAIuBSBI0UqEmXvVViSlAOz
Ewc4+tz6ZdoiMsnvy769LnMurgcLAMlgKDZ9x1Rmcaj38mYY4dxtgOZIyImFeMAM3QOZY/un+0ql
u6FjEUyK7y/bPjt/eFuDcAICfYgsTg828AtXRiXqMbY1+9xPyG5O7rPdXuOoP7N9bQtBlw8SHgfR
6moOiwlyj8DgTbFqjB4LJdpDnuXXJG5XaZi/8wjXRlYErrAgr04HI1hBVC/JFP9VNO9wFhm/DTmF
1ABhy/R0eebODumNseVqehNpuBwK4yWoDeJUQeW5iKAee+3EWG6vN2mlf8azpINx9aDhYT0es8WT
gxEK52bPfg51eTff6ea1NoegtdKwmHhQqK2hrsThZ6dxwS2i2QY8B2tK4X5ARgDFyClOtZKB27uf
RmiHZW4VotS5U7lx7WRCDmA9Um8J3BCUQwEKl/las6+vIRFNs3mOydyJrUqy6Q+YrT0OeWSzBctm
BtZWH3Msxvx+zsomIjLPo4qi7SGDFjGYknQfjjVwsZ2bzBtk4CbQpELfey51iRoRIraFf7nZ9+he
D3K71M9c25Cg1nm7F4Xlb/ignHtnGsxHG9SKUZf3/l01+v0+N/lnu1bDl8Kxx18ZLdieckE+Z5Pz
i3hDvoHAkXxy06zYqBGALA+nfGjSAWvjlz9qbUJmGhjNuoh0pUsRZGOR7GdWF1vCu+rQiNHdc6ft
g067c9S5YHNkYpo2jUGrF09lInQa6YCBz+4f7WKkgW0VdjT0EwSc07q+03PFQODjsq3KtXdMegjF
m1VZR5AmBb81k0ZgFsaw8ZpFvK/viLW1EgKCc5NPT56Q4mkwWvHAnKkIHIf/qXwD2ULa5g/5SNFV
goRUmBhgIuIZ2MwqYE3vCjtzNnWRsWi06RA10JPf6Lb7jl4MGTq0MKPWn8wIZyrgIWmR3IJIzrgv
rNJ4UoVzy5H6qeeNnsrx6LCk2AiWuUFatvzg8m7a2wjZUY4xt9z1FkoH/xelxRwJ2YoA9Dk8yqUw
NtKgmNJBkg3TKvsKpZ7qdqSlgaQFxFYCxx0987YT4gkNZXaYu2PyiM7PH3aVDfsp6+seU68YlOSR
H9gTR6dBR9NXNrU4Zseh/mrOwh/CrnK4Dtt2fp1aSVVYmn7xQHwyRIDlWz/Ay6ucaPAt9k343Hi1
ADjckKElMiST571Yk1X+SLzC/MR8Vd0aBbyxsdjv1ii7L7M9pwGm5hmOMW2SovtdkJE8J1ky3xZ8
yr75ReX4B1vQLqKeHt3IocIP4ItWtUce6k/az+7ToFAUF5wNUeFPfI/aQB+6ond3SOOkT6Uh/Tpg
jdSfkTNWP0Qt+tAgKfIurTV8TxTqqlCgIFGCtz0PpZeSsB9z785uhmePjOlNK8BI9FA7mu9ETUB7
O4LYAXoj/DAWRQtOzc7ZmB1O2XRxkol6VTQOU1w7VY95Fj8ze5LfSu7rhwV2GqAp0XyRKIq6hwRA
/O1g1+7zlGDuAxc1RAAPdHpPzJJ/ypv6m+XVxRdVW69ZAoTPNEx12DszJOUHorYZVmkmI91ikcYH
zC37Yk+dFUKIzYyEU3UR5DSrLfTN/KjKjFc6o580mjoFjTOh6xAxMf5owXHK8459BiObCExdlJGB
DrSNNxrqG8fOrEPmFfzOaTqNgaJy1vkD+lp+ePJHj1MY5N9Bb//mOZ0DCnqNyBwKjUWu8R9SnQeu
8uTOLKQK/YH10ewmVUQ7Jrfd5ORhCd6WEM8Yc2v3bXOwK+ZEGU+9F+VI49iLhIc5n3hYKtsBA53P
gmFO8qDmoxHOjQL5kPDaY6sHEsrclRlOQgUtXzGIHQjbmy+qd8gPF/XLYHakiAqv7kNL5OCFScWw
m3O/QFGrdALsYSMUVBahpTRUFhvhqGc0DKnQSoS/K/K2ClvtjX96BAc3LR4xP3Ql8oNtpTRgXZVx
yN0UXThBfnyPg8cIK5oOaHPtzc/SLlUVopqkbwvRpD8owd0TCDynQlu28461bn+0ZUN39UC8zZCb
/RdLZ7oLR782I9L33Y5Pg7+vaepETSX7Z4he+IHM2uyTVXRi1wqUuXsQ7d/0QHA9jomucYyTcY/S
sh9KUxv3OpN0mxOA4wvXnR5lrnSkOx8KrOXsRtrPqrgnnXskoEPdd5rMG1672VfFh2Ivp8kMR0VL
gGAN72YSVXV0VWIECSoIAKo0c/Vb2TkOuymXETG6R2qOZSgT9siJmUQQTf8FsTURiKEEjjHPvyDH
W4BJh0ApNnG7qC8csTWIh1ODlfN9NnQiIH5lBlnT4GJQs7hTja9CvIv6wMrR4FF1GbgJnaTcqLyq
UQVVVB7bxsJvwo+67WWnt6LL9N1sKQamHr/d2BDH24DLZgqhSlBFKZ2cPeeGuU0AttwA04cgiZv6
G27ffDOlUmzmEW8hj9ROOAoiN3UGn+4rxz20AIaGo+tADomAsD8FZuiu6XUeum3JQsWcPzlz5+fW
5+1TLetip2yY9XRLt35ilAHj2fi57HIvaoZuDkARYdwnKXCRtpbGIWNJt6uJqjcpTr0j68SwyYve
3bZA1W8VDv5Du9CTkDZzDw5Elp51oYeQKCCwkLlGe3AN31GZZ228tHejuYAkDpnQ4RIONVR0Rlvx
CEAnwAiTzrnNJ5+gxR1/0MQrwykFDolV0IUoBhwaE8nao8tGcyObMntSEl1stmrqp7bKa3B+zPql
aVH+MiffeWyViR9dtvmmJ333PdNTGoz+1ATMhFqtpN2wK7XF0TGLyQosxssNzVUZZDUrD7mVAB5q
V81NXeJNZk9M7Fs4Mba06J4d9Kf/lK6WUd96/d4SbAgSCyRkcta/KmqrAHpcMrBMuNmYVeYNtmwS
ImFobWsvS3fgE8PZ3fnzHgh8bDJg8iNZdnY4Fs0c2HPuHLqS9PcI4l3niBrQNASpTOTWVu5zJnl9
HHvdbKrOgM+6MzrYkwpkmdpwjzW3+21TUC/we6u4m9FlGLqq9iJS0QICXIiuwPBrhPZYI4Tk5WtW
GgAPO7NzQHYq2TbAw2wH39GBYeR+MJWuAvBGAwNWU7apR5dB99X96c/9zxbNTa99n5gIRQWOPG0Z
u7avJGpKEKGbRA26ubZ2buSU8jtFUrGzM119zmaShBbV3S7LSzssFGujhgsZGVDO2lKjanclpJZu
ERXAByf0KI46NbZgLmIbqPA8ap4yGoCXR4R509KdSCrohlVo24ym5bIBKxjWdBoRQ4yZ8zQ6KNg7
GYHWAMB0JHR6NKo2Vj9EiZuNm0QpsS9VquNZ5sm+UlrdFzNkhUjbuffYR9NmlJw/VCoz7tuySkFZ
a5GtNMkAkDrqhhN0oLygyA0ZIZ1Rb2XWJV2ktaefJ3D25LQKc5s+NIgvN6ZOhy+uL/oprEAj9s32
JhWbjc5+OXWXfWWzyzdUsjkajPRnZmZmkJAhDxGD2GHZMDtUPUJZAOisPXh12LZrE2ODmnsaNL3y
Ijr746bTYgyTAh2cfe3wrSQgWAG3mLNnpu42OTHhdHiyBWZfvU4VQ/fLyIoHH21lkV2mKJg78wRW
ltoPRuRPNtypyCY1J7FxKU+NcDBri+6ccpr7LQj+a7B5j0ngpPwLnx20BXRd+4owIqUbB2XGOHVk
f0uhdpUfJZN1jWAWsl8ocupIOqBUoy1T94x7v4Y2G4K6gtM7SZ1uRz0iKAWEc5+wAddOgWtQ5JW7
mWTfHdDkpZ+HClA6j1flq23l3i1KGd0nryP5Ualqjl3ChRtk4Biublo+UwPluaQJpVKzGQIpJx/U
iAMhteYx1EiL4EqBuhG4VTp0U9MsVqBMekJkBrq2pM63KRKqt+XY+y/azJM6lEOtj+PIwZTTJcbQ
BGB/Eb9B86Bjh6ChIOdedtM1PRocZc9FMPjZGHZo/wkbRHi7pOrIlrUTjgcq3BDMXH40W+awz6sm
3VdsUJGTed86+MJdUtcd6KuS4vMIPqDbPq0gqFos+aKpFy+p1NN2tN0q0rNvg7G7MT75Vi1iixMB
PjuR4jnU6J09lf7G4n310ucNXuFzUYaszpagR3tQS6LsmHZzual4/YWoVm1K6Ra3pdT1DbQluzu8
eDjufLt5oHk7Pntuww9GK+Eqys4ODZV/8H/JKB1sDSFC7E2aTv2OQcT7gOdWEzd1g8i+NX1oSTlD
skkz3sf5VJGADJ7c2FaXB4WDJ0YB7NqLnVBr67bUeGDY2J86w602aZoUUSmHNBJGAeq7selvjGwu
t5PbT0/CKbonB1htHJ+OGZSDVts2S0Jf+gf0MH7OEodEWkJMiltDFsqi7O+tEW8lheMwRFOA2lpW
7mwXGfnQVsawS2lvRklX/k6yVuOw6Jtj1QrzvrJ8GeaGikYXjJbtPPSQ/fK7W9tMu+95qQDUFY19
B4pdH0Ch0owyoMdxVY/ZMTWqLORdWgNUbuxSkwQgya0DMlvzcUDBb9MlsjkSpvnWpgn4twEdfUJp
AHAqwNWjsWuLmwWIsc1ryUN/Hvxbs5ZZVEvGtr0rcK2DbuKTY5a/pOj8B8PGMeeyGmHL0BAUde38
MHHhf7das0BBO9GR1bXdg1uUzo1Zsu7oaeO361U4oHVrHuVog6N9lE6AhFy+nSkkP1NUWkJWdk5A
22rauFoL8Cn67oaMo7nj1NCByH35x7E0cv82Jw+Nm8mjqHSxzfhghKgHphs1yDnAEU42qsXFIKgq
gVjtEIQySFiiuayNK5POezI5fpBmtR+B6ZOEGUvzA+To6c3op3WQDHUaALBev3YNaBDQwJwcZgtd
dLORz0dmTdl3KLO5W781x1uQ2/+ZZJa/ODbBXNLs88AU2VY6+amVKp5bW9Yx0ItQsxwtK64srw8Q
jvJNb7nlDoE4Dxce1wj5kSFCQ5QdmFifgxYE6pJuQ46ag9IvQObEuDeQpQx1N3RRbpb3qTmYhwT9
axvOJvLgdEhKuNKpbpCBru56Rw6PhSDjC+3M57krIOVZGwV7TpjzYPcGeQFVjQnZwLwCiZ9kaZxm
wytL0/GuQqtHKJ3kDyszfYPOv/Fo9U15cHBlhSIdh6CC6JkNRcJhofwsVFhhcgjMa8M7uAkfokxK
yEqUsg5LYfjBoFoeJoLWN3ZjGru+NPywqf1+W6RJFjY2/Wyj+LOfRV7+AQUaDeapW55cab7JKO/x
FGubB7cDK1BnsZkGVW3OTy4E5Q6uNmWIiNfYeV7xp80ztu+tJotG7iIuE8q+acDpvC2IeZvWQxH6
vDbixu6XKfSmQ8cIi0Dv971Av8Iux+NrK9tcI6lgZ2FuIgFVlgQRN15g9AhMw/hSAW22TWYDL8pR
Fl8zQtovQK26Rxd7Y4eaXhNUDesfCOKpQGQJj/ymQXqrL8w9JNbne1ypTdCLwn1sBMTm8HJNbjLf
tzZFPZK903l5EwyWShFdeOnW4G2FMCDvAlEXbFMi+Rlw3fz2hW6CHFt8T5Bn2kAEAywLY0s2c13X
jwiY54AAkRQ0BjyKMzoEVjuadz76GG7TohWfP5gpXZJ77G+Dv2kugP/TTGk7Di6dmT/HwDu71u1c
XcmTnkseLioI+DK6k8Fbd/r9UnHlAjIzx52+H+Uhta7UGK5831kVGQdIZvqmwPfZQ56E4zWY87sU
PKaHoe4EcjX0F71rUBk9H3fcmMzxUOXIFB5tYzvJa1i3c2N4a2RVwFS0oIPbw0iWhhkJrpHtXfv8
agkYQGNq7PB5DynH6rHhrx93IbYUeIBoNxeQ9OkST14zuRmyT3GhvsXK/v7hr6ONAU1eYAz1l7bG
068n7dCRtneNGOSR3yykh5AB+2h1ET28SxofRRbUkmHl1AQkpoesVjWNE6N4QAkIefXJ/nN5GGcc
CTaASUB9BW+RdY8pKgjMBlqQxqDYNlXclshUfLpswsXPPKlILMOw0WIKTjGgqvzl798UPbRTORB5
rWiscUeCpemZ5j1y9Pk3D72tV2ru70FVCyHI0vaBZkYk31bHxoREYzPXJcUFOe6zoj/OiX5Ex+gn
S/GfxqSRjvyogO3Sab0AI0GIDZvonTkdnlGT0ZdOQ+OKyyA/pvzX5elbtsF6+lAexx4HTAhwhZUX
5FaGeKZMvNgqf82Q7xNTgFxqMGLjGyayQNcoYtYdFMAtLOryoHNdqvIL+c/pgGjNWF6mhhuXvWdu
GitBH7fbHmmC9HCVbjLRI2VbfhptshnKOgkvD/fMqQAoEV7vmFTgP9ZFe2R1O+JiP8eAaITTcJTu
B+VQ/hnfGwurc6HHnZ4O0nJjDtRSAZf0/oPDg4dsqU5BBhXoidMJrBAs+8gmwSMg7Iway+CgggNy
fq4/KF63FPvQ9oHp+iu8gpr5qaXJRNw/eNqOFVJo6RQQ5HEvL8c5BAJ6CFHCBhrZQ8fiyhvQ3tka
XdNa8YySGde7oozLdgjQVDjXzZYW6gvpiq9G4uwUK3cp8nnO+Pvyb3jnEih14xgH+g4QV5uuY4HM
aCiesWyK0UkTZmlxO9vqSjnxrAnI16DbHp3wwBKeTmSNtxhyCfYUD6r+Y7TJ0Sv83eVRvDsGl1G8
MbEqZwNpJHneWlOcdd/NEqxF5cNY5kFKt5ftXBvK6tbG+8P3qwR20D6Op7NA4H3lkD1nAeHzoipp
okq1pvZJAXwA0YOAhSUVyNFjj87uq90KZwrZ4CzGNlqY3HDPrs/VqXGaprCGuFUeL4E1g5Z1M7Y+
XvxMqaBM02afyyq/mUZLvFSu8Lf2UP64PJlnytqgJluIJNBPZoEJ5dQvCsJLia51QB2QA/HQ5elb
CHwdGdimCvvsg+ony352bFhZehb/9nWdmkPbuOVp1x5iCv5hUJ2PGlJtyOEr/cW5xkP27l5ZbAE8
hjYJH4653theC2kEsxqHeByNzxbl29Z124CiUIUwY5IBHcpIuPlPc74m33bWMnrjgclC9PoOFjw4
dt2iQXOINQTCB+1B1NMM3fKQgO2of1RDGSak2VxeyHeBAUaLJooFUAQJrHftBGlPXZSV/CF2QA0V
lVNx74KlPK1AUOh36HnBYQb5aOuDbO9/F5SCJgqnNNi34UanC+oopcF0wcCniTugcHepxQNJLLxr
zQj/Wn1Q3+2vvQWYszR+I/xZx1o5G/GS9mz4K7rPCmQFr2Hq3sWLmEeg/FFsW+CNqKifDggFK1rq
vsLex6PaZyC+6JA47j4cBSxmUGfD/Q/8L8jyTs1gCwBuYakxnh0vGmf6AJL5w2WPOHOKwQTOL4DG
l6ba1XmcTgQ1jrYf46yu9OPkI5OM9wh/vmzlnN+BdBm1TbDvA42zslKwpKWUVGMMl0QJdE/bpZ52
rLUONd2P/etlc2cuGeetudXh3+mpn0TSjLGZAsIx/vatTxNzt7P8ednOMv8nQSnWBxSJAJ4ixjbf
Na9po2Ypp+UYI7X1RJMah/D0Kmvns6dM6J2JkPXefQFMdXjZ7vvgdDHsgCUb1wIauNcbqsr7PIci
8BQLKEuaCUEmqNlQqpCp+9WwlwqxKbd/ONf6hM65PToBEGqhHeA9DpIQRjslTEAS5xcTrxba/qmv
Mb6cC7UgCwBXBNISLr9GxLqGQP1ymMeYGw8UJ7ClREjyB524ofBUYM6Pbrm3jbvU+kOGw8d7oXAU
41TGnw4ey6CfO91zzlC1uS0MK25KMLQi6ctFur+8fGf23ImJZZrfPAX9rlny1rMV+4VCz+GOWI+X
DZy5r08MrOK41rFzTVOMwZQoHdnbVB8G9EVL+aqtK6HB2bHYJni5cY3hebY6osCgZ9kSlcHYc3+6
yfdruMQrn7dWCaQxY7M/lTk+H9SWDOb8WvrljEujyRVvh+X8wzNiFdiL3kEZC/3jMWsBHW4mbb40
QAkds8GkVxoszOVbq+PCg5IzYnjwd4AjbGVrqlQ5m5UxA9LPAlO8OvbtTMQ2rT476S9/Xmpmzd4H
sM25kkI5c/yeGLZOHU7SzOYj1XPcSv4MWPEmtb8kQ9xZCuJye51feUacO55gD+0LcAwgwtedeDUB
OVSTqzmuLf7DzYwfNcQwUMlC6SHlgZDlDs3aP+ekubV74F0uO/8Zl1kUUpAxQicRtHpWHqlZTf1C
A4NpoVsG9GdX7pYrn1/ThfVlJqbUwueRNUBKetP5f/7D70fIj/cmELl4bJ4uFldCSX/QU1xwaMaO
BiJu7l8jklk+snZFNEz8vxF7ta+63pAGGxoAVRMYAJD5qczoC7L2v8YU5Q7DeCVslkHpj7vLozu3
30AYgzyeizV6x+DRtigemIkElF59dRFjdzsUUy+bOHP7L5w0/zOxrOCb49VRrjv2qphj4UXO99YE
z/pe0Ss+ftYN0IiPgwOET4gyT40os7BsNcOIPUd0gqj4lXk6P4h/v7/asslEjJqCtyge6m3Pdtzc
DmB0v5a1O78a/1qxV6Po/EmXPazYzcawA/HVvjaOsxb+BrCL9M67zGrlTugVT/++9wFfz/30W26p
e7Olm8uLfsXOmhfLT1PlzM00xRTvuBHkfRx17ICmKv4vdvBmA9Tae0+skpQK+D4NOD6t7koAp1UM
gMplE2ddy//XxCp6Zbz1QCsKExxIJ5VVAb0mzXbWuRA2oqHeYohgV85LAHyolHSRhEH4WA4WMDtu
BJXtwWr/w1hwECOVakHBEAfaqYNl6ImeJuKgeIL0KaB3Vz5/btXffn71rsjxaGUFYK3A23uR9bsH
INf5D6fJQnKFWUJ4gyLE6QhAQ2uLSVZGnDaRqEN+AATFvfYuP7fkS2kAiUwIVKP/9dSI15NZVgp1
Mn8GRsno6kD69OWyW51bdGTe0HmJdCzSDau58vMkEdzkxv+RdmY7biNLt34iApyHW0kl1Vwsuzze
EG7bzXme+fT/R+9ztqUUIUK10ehuoI1mKKfIyIgVa7m21d84UXUbefkmdJQbO9pftrQ0Gm5+onjy
Vg7Po9PRgJ4lASGNlLQquzsoaFbtfPKNK3SyS1ZgW6Gd10Je9kxvTUaK2pRCoqm+3ks3AJAuD2Jp
ulgLxaCjmtqryPRgpoAjvMmY3FEDOOqX28Sybtr81mxWwsKlPUxSBiFRnpE2labT2VLrzNBRzRlc
SvqbLv6RgfDJ0pUnx4oR0T2CP661tpiN5PAll186naTIWrpi0QjPprkbC/lacYcRq2cdocrAilTb
VPoXW5tyrW1tcdkJ8Ei8kno9a7tSyddFdOoNrg1I+L6eCvXg+e2/lxd/PgtieMRq/NeIsIO90vLa
yuShm8akHstvGaCDQvvGyjj5e0xRP4XAkvrZ2QOk17vUmSxg/9EwonomVw+OpLx2+fSExOmnCgz0
5aEtzp9DxxgMP/CQia6mSCq9ikudziij2NgKD0NtxSkvnpy/FkRm4JgsYE0z/ug61iGSdhNUPgAD
1wIwZXG3kdubSVuJtUV2bg+Z76LRmbgsGOFVtp96c9wkSf3Fr5LmwWtLkDQUTMgcp/ZXqUWGPgUC
sUmHwT60Tkt7TbeLrLRdCdyW3lpQbM14BHIzMDKcHucO9bxYaikLFGn1T6qET0bRBlvJasJtQzls
4yB8cSiz9Pp3OLR4f80KO3b0ix6UTTC6ldFvgSXerHbt/eHaFQ+FMbdZsm8o6f159R3F1ZYTtk5A
nw0j83oyngDVstFO9wTb5oM8KvUDYhHOM8h3Wi1C8DFDJqU3URrTHI+i48FX83IrtXr07fKOXtoI
c5csVfX5HS8WYowJgkvECDhB/UPwtS13cnDzDgswO0BSAqc2mb7TNQ0DWtpCWGVcBRBqbFcAfT/l
9RqaZencIBxqkPeimY9e51MrpQ2SvHPw0cmg7LKpuSfZWzf0W1wpSjGnx8l1/DUk7BXfzrKmizDk
jQA35HwHNuplSAcIZRz9y+WpWzoOM9ExOUrSQ9D6nw6qD/0Jf01JMZOkJ7VH/ciRDnDDvZYKdaOk
j77Icvj9ss2liZzXiTZWOhPO0uZ+2QWeXdESmXgvuQ4/qbyBlRwd9ctmlpqPCVv+a0e8VGVnjNRq
JGqLES3NaUSqQaQ5aCnL8WcredByMiwc+Oi+S+S7olnjHF6a2mPzQhSfjqXnAaKbXFCr9bitpi95
fa8Yu1TdyNZK/LB0a3AfMpnc7fS2CnszjIcyNFuVh2IF90ihNxtejuHKhC4OiEocrPUAfcArne4V
Owqt3PFZN95e3UGTpOlRK31v62kN6aM4sW4ivY8/1mmwxhqyaJnAhVDP4R9ikK8ldNnpBlNZ1beV
2mwr6gaT+hYqOkq7rmKthK4L4QWRvkV9k3LY/Kw4HWg1E0W1HpgvQ3rlcZ+O+6J6YF7Nq8k37FmI
mEiMfuSZWEc4fXpjDjV8CbJL18N2qn7RBtEEny8fg4WtQZs12wIqATADogJXLStjPIJEdvPpzZv2
Rn/3ju/T/z6H+rwkRRbnIvdTpRtKxa2RAhk3pb35374/e5Oja02uJj9rtURxVSfaxsqwQTPhHRZg
bMQNEuZzQwkWyH+kyajJrhzEG8Tjr5WXmR26DT8czBhI8c1Fk1MDhV33aapZims/jZG2keh8ujyC
+QPC1c9WnT/N3T9L2Z4aaOQuqT29U109ia1d66R3XmTQrds+aINxWxlNvK16Z6IXMv562fKCL4f3
CFTZXGGjZC0MDRViOZNmeOREK0K/NT9Lzk2XfXiPEXBlqCpTcRKLoFrsKZE1BLKbyC06K+N413qy
tw2c6ZOppSsB4uKIIH1Gn4NjefZK0ntHlWSQZW5bmx+gcv84dxJupDR6Ge01poUFv0YR/K+t+c+P
9rZU09mqDjFv/u57knxXqleEc8CJwFiRwnV2eRYX4jCkBklYw0rEvSsy5WhWZluVBdK0K4HcqOoG
jvJNF1wpPvVns1OaA80KYdwsIX86JpXeEMubKC5kWrN1HBrLr0/tklRAwBc4yOzPhM1e+Tq98BCB
u3OvgPEQDWvqNEse89iA4HE0cwJW0GiTq5d7s79vfl+/Djzs8DRMkQVf2OkEDVVvNaNHSSv6Nsr3
tuZ6a9oviwOAFVBhD1OCFpPfjtUH6JpRT7LTX0W2MZI1vazzCxIyFxStZ8Ji/i36fEX1kghKIevF
CGkV8O9952tIK7cWDLvham47QEYYg7lXh2/nzDvnGb2SSjiaL7lyHz6E3tW76fTzwhEMe1g2pozP
Z482rdxrMdNCuXxmqifLBgKNYpt4uTjFaNL13RgvtPcEFfwR00vr+3RW3ynGXaHKO7P5pcy909KD
QmOpMrxdu9tO7Qvjc8Yxp32uN14k51NJb3MV3repcrVrwQiIm7muB35JBDR3Tp+VU8wglfBD2dKe
mW5i6/XyQP5AvU4vuRlVSW8WeCwiDREKlk+ALSJC4Bdy8+W+6lKzB9enGR+DNoy+MMu0v+bpB2es
m89toWoEokUYbKRE8bZTUtCI3zj1w6Ba1TPAWqqPkxeFX1qptQ+NPrQPehj4bpO16d0U+enB8Kv4
UGhA3OQRxAGN4mpzSyhSjzsjG4f7gdjx1ufFv6nBQ9whFJv86MrQf6XyNFDLt5Uv8KlLX/zRgDFx
DAq3C6DMbKsp2XhmQrOCP8WbDM1vNJNGa9fHrZIduHg62tum4jmi1xEos659GiLnY5M3/4a9pG6k
QE7omJvCZtqTBwvuqnH0v+UwQj9Uo93eoYYagnXqSvPfASzZ70Qdpd3llTi/SOYcg4yTJ8MH/69w
51sZ3VZyarDa5UtC1yjN3FcTQnLoj0yITzet9qosKDDh7NuYdqn95REs+S/yEbPYGXLbZwFFnjOT
Q+ubL7Lc70Ppdip/F2mz0b17ny7Ey7bOnfE8lL+2hAM4lI2e+BW2xs4++NA2merKu2zBAggJqNfI
sxEEiuUiJfczreTmf1G6fXFjrBFpnQdERMV4+dkE4YPICmn5BelCX0E2ZfjY8gQqjRnlc6uvZXGW
hgH/KhEsFJQzs+LpvVhHoV9KSme/hPL37iGzv15eh6VhMA66j4mUz6U+Se9LReA75osC3+vrYE/Q
d0DZ/jYlWv9sdHKywjWlqvzeU3+F3hGXI1BO0PXgLU7H47Wt301JlYGSKsvXvhjvFJsO6ZsqjCfY
i2wZ9qbsmy0X8U0/xfWz1cChFGVZsPEaaMrkkHRBbdfOxxwXZd/YZlLux0rPmHzb2mqFGv9AcUF9
nakPtrmUt2+XJ+z8mM8eHZosUAhzlUX4/X6iNJ2UTukLpAHyzC1fa5vq6uIKInw4dfIJRItADk7n
KCDW1mnojF4sudxOAOVqc4BNYnd5JOc7a7ZCLoZ4aCFcyaogV6PWil6k7kFxgm0/Xe8SsUBISuGO
FoSzjp7A98dBl7P4RUvljWHR+C+3m3749/pxaAZUi2Bb5zelGDnmo0HxLk9exnCbv45rvMvzggob
lgPy9/PzNB69RiKl6YPe4POe8W0Kb6TmETKN17I5RM1BKa92izrysUR0eC0SV+LKU02xRnlgd6lZ
8mTR3A0R27WzBYetRb6Zsi1E9WJjGlSbVmQ3ef1SqCh+HfL89vL3Z390Ol18nyeIAxQRiK54PkJd
DkJHi+oXRa2jp062gzdZ6oL72DCrR93r+jtNkq3NEPRr/WPn+3m2PJfrTQQEzjgHA71Q66Qp65fm
V5dsok+Xx7X2dcEPy2MMO0dU1S9lFG7N5q57Rz6EUgh9JoQPiHDyz9ON5sQJHBa4vJcBvoJxE2lr
8ejSEHBZrArZQmZKOCiar+iZorP0Y/UseY+ytroC8ytWWHy0nwzyAyj6so2FISitCueC7asvDbZu
/Kw3tl4FG9NWTlLLufWnNnzjnZdv6d/Vt4XEK2PrNF3Jq9tD+RTfYEg/cs9BM1H2qi0n+xM7RkFE
1u9k2kbMdi9RR32NO9XeBXlg70snkSCDGJMdFYdoO2jqR79vjGfbM6TbKMhA7sHVPn0aHHM0N0qu
+rc1fSEFTHIWVIp5ND30atl/Shvu8N4Me6AltWRJ27qSx11WFdbVL6vZ6Zp4dW5B64wgVeUsoBkS
qC+Buis1uOOv9iCn35/v3yN3FVZFX9fmvATjx1T/ohs/Lp+D8yDx9PvCJmo6JcpSXVJe+iSU3b5q
6icFxASki3Kn0aweqOEzxOLl1W6LDYVgG7cIKjxn/bRyGajt2Iyl2053VvRmlytX7vnZOP2+MG2l
XbVe0fL9jnZdBfcxrPjFBXgpFjjWxDBztknMDtSBP/QDDNzAmz8koDOMAeI8aBwSGN+kpzJIUID8
Nmbp7vJ6/QEbH51JEgTI7mEYRWgHInzxTBaxn/oKJCGvnhLAP5AiRF2MkALmoTlKm8Eb+2clzu2b
spW/RV2cbnXPfJWDiN+jdQCx4Ty4K1Gp2KWZ/ZE3aLzTWh/Ws3RqHjq//WQl8JZd/s1ijersN89R
69EmVqCRMJTUyF4LvYBBS/riNMGDVypfkCreV1q3zVBwdfTh1k6NRxBB23ZS7y7/BmFDnP0EIQYb
HS9GqIJpk6dvknSvQcz3vxkQLhSjCwY5mMfYfoZJq4xXPi/Eqf/5/QSRPEjnDSDWZbkE0qaApeU1
LzNYm56K9EOLnXeM4cjIPIlH61RFqCiGMkbgERxNulhXNu/aIIT7JITprk7mQcysftNuhK1wTahZ
8Gdn8yRsNZg4bTvq5ew17b9H7Z2ulDdt+agH+V6V1nCFYtrrzJiwqWxgFKpTaYxn/F5LD55RQM7w
OSNXmzafcucFCth9rf/bydY+zL9G/v7ycs1jOXMFR8slbLlBzfVE9jDfGxtLowPzPol3U7/iShet
zElJmgXgMhYjzD7JvTLp7ex1SraotCnFIW6J/m8uj2VxawBo5QYlZ3zWAmZ6kk+yguNTpzeqsnfK
fb7Gi7zoAo5MCNM1TTkcdbaZvULPGXffHGvlLbw0UfYM+uZGm6N94SkJ5VBdBkqdI3f4og8HkD/D
oYpWLs6l/Q0Vi0Z1g8c8ikynRxQyI58KEoMo7JduevBUOmryz4n/NkDTc3lJ5vkQtxc1FMpD9px0
ER8veqtqmR47+asF1aKf+1xvb35/X48/8+Y2NVbwEn9++Zk5k34Jqh0Q0In8+uVExsDX2c2J13Qb
sy9gVo0yo7rltxWbZIBzMDDaeDuRPIC+zK53ABn7Q9rDhONJUnLrQPMC5yFXit2nwb2ptck+Nuxk
C94t2UpBAdlcK5fFW10Y/UcFkdUbGIWt59oosw9yXb4ZURnf6HXzjzEm7RsCW9ZbZprRLlPt4W5Q
QguG1TorN2Vuw50GZe/PKowalNtK7zCaHm1UDVmEqpiyN5ql67V6xPn+tWfkA1sMek6K0EKopkH9
6Y8VNe5s+Oyl38CGrrj/8zN4akBw/4BH7GIKMWCPB9hmdjA0ys2aeNmyES4ycLmkEEwhMoMJLZ3M
xpHdUc925dRsJ+mDXq9cNOdHETwDOKxZIo3+W7EKiMST2ahSW76yKlvNfBqzT7XzydPzlSNyviSq
QkYS/jFgAYAA58EeXZiy2gSdxCZ4ze1tam7HbuX755N1+v15nEffnwqrCYaM78+JfHvvDDdOtgID
WRwCDxgcF6rzVB5OTQwGKoSS44WvQWPtanrCgnzFLy4NAumPuWzC2T6DxqVmIQd6mYWvpf0QRocs
28XpyitszYTg2jtfiqGWSsPXrt2qORyGPFZXDsfSPB2PQvDuo5XJjRYwCrPeNymEXrvL3nbl+7ZQ
Uc7RF9RyE1E/PfnXT1M4dlci4JU5Eu/xwRrNCsbakJTaF7P4t6uqrbyWpF+zIRxuuywM1Uqw0ZZb
eYRz7V5fiyGVhbPN3cqR+w/ZinjmRrhhC6mUglcrh/1dKbYo4SK4EyH/6H1KNXXbaHfwubfB79b8
JTm/s/A2aPdxVe8vL9jyWP/+DuFsOlpXe1B4Bq+TumvVvR3szO4dJmho5Z0Hf8A55FMiWTIWTRS+
wliumYfO+1itdeEsjeLYhHD8rarrrDgOQt4VWxlqwuZ2VadzacGOTcw/4ciJeYFeVxKUja+h9VVJ
b6Ts1iq3pnG4vBxL5+fYirAc3AaKL6U+c+XRgH5brql5LE4USA+qHGignN2+oTGNEWqwwWsu30H7
WsDvqNy8YwhHJoS10EjkdnWisrMb+BW3dnb7ju8jT6UTN4Ih1oUAopaUuGxCM3j1zY0kw7C9clst
LvTR94Xf72hFm5MOC15b55nieJQ929BThe85FEdWhO2EIIgRVp4RvBrJXo0eYjy+vVaFZ0eehqJE
u0cmhL3Uj5BsVanFQnxFu822t8Bns37FyHxhXDIiPB57OwFenTFbfZDty0aGlwpyV+NHq9+01its
dkn+4X9bf+GWNIZACcC7BK/DuIdDPFpzzYtH8GjahCuy02hMNIf5+yiUa655pXIfz+2TZRHr5VKY
OXZo8X1oM+vfyRrjz8rPN4SnldZEVlVFLMikbsqv5j//0+QbwtWoxo1m42uD16a5N8r9Kh3H4uGD
M4uWN8o1wPpOvWzT17Y1otD4St3VKOGmew6hVda+vGMUR1aELTT0gdWrFV4wtrdGCtP27vL3F73s
0feFLVTD5Zb7lhy81tNd50bp3dCvONmVeRLjrDZXPb3uGUEPLI2SMpo6/e/C+3r1OCgL0A9CqlaZ
cw6nq1E2MdDywfdfm3xTDtuiOAzNCp/CwnZF/FojH0gugGehsBRAcUK9CFqJ7nlv41i/SnlY8bQL
U6XaaH3wF3bOJGpl3ZNj3ieeO/TabowfnOij1d+mkNNenqz5lwqe8MTOPNKjAEHRJLujCOG5ifSd
MiciGq+qk+9M9FyG8ruar0zcfBIumRMuENX2B6QbMCdrX9PI9YLDmH6L9Uf0TVcuxPPdPGM4KaHR
hwXHsQix9yBNm8bYk13DvEVUwcqeIbG/PHfnu2A2QdqMnMBC0sn0eTVA0KS4mbq1fP2mCdYixBUL
Inx/spOoTv9YCL/NEhxrabmlSQKpAmgFkSsyjMJyKA3qL1k2KO7om+CgjA9FOt5KeXe4PFHnq06j
uT5jdskwgkcWTmQR0VkBek9xc5h7EGs6SFXxS/HKmx5YZFm3K2dncVSwPzh0a0HeJpZppmIY07Fm
VKnU3Ruht7EzGX2Mn5cHdX5yyNjIwIlorkACUHwLwa0PgDggVqiC4SEq+w+1VSVkyKafvWc8ZNP0
0Q6uT3Nik6L8vFY8TMQunCDonCrqExoJUqjUpzj9MeJ90Ju6rbQ4XHENS5sPLOR/s0VCyBprWmVE
eaC4Tn3XTC9ESJcncPH7IO6Bp0OvetabYpgdsFsSX26sfwzDnwmFicsGlvYBDKoqZ5MusDOqEahV
SpBYBp37IeIStheYB3RkobrrNHNlyy2OZc4NwwUC7EOMAMq+L5ROYq50s95RgN8a2ntm68iCcOWg
/a36U2mz3eTiYxDlHymtrmU5xQ5PLhv2FxJTEJpQVj/rQNTkvo+lxmLGTHS+9YgbIJAf4Vn/JAXa
xlImfetX9e98okUmCEIkAfNbr1A2dSRtzLK4ubx+53cgPVcKAA6VZjA6+QS3oYZtJ7cDTSeGti0/
SzQAKW45vWPljJm9k0YpHfoqYZfL42h1rWcobqQF6a09oIxXFtZaa8TS/jCA5M9cBWRQxJ6F2EFY
W6ZTyg3RGfPfuHLfsT2ODQhzZRde1+GuFNeKHsPh4UqM6Z+Ncfx59TRMqHTDj6txUtzJA5ewy68O
bVnpo+kRFqGcOqODF0txJeu2K+5yeeX7izsJlCESh5B8a2Iw0BZDFqetriCtt23KQ+28OMojwjiX
9+viIh9ZESbJK1NaYDMNh1lGO6UNd/9e/v5CLR+KCJoUCfxgQD2vcklGRMwBViRMvxjKx8yMkT1x
A/VZDfPHCtlbo/F2XTIgV/TS9St53qXRwfwHXSkAPjBpQqyQNxP60fQou7YNI6qf7W4vj24pSLBw
OrRZWoD8xRwpEpl5kSg0f8ZD7oUbQ7arrSHF7eeBAGXfqXJ2Z6AvtRKQLu0M3DX91g7A4zMMahYp
bd0Cq3L7DBRamyfTk1FT/cobo72n2Neu1BCX7M09mdQPoV89Y3sIxzjQKr+W8WXmIW3s2xr1MnMf
eSuzubRax3aEvTiO4OfzsZzH5X2d4uoW9ZfP1y/Y3DrDYiEDdRYAlehKTo4Cy4s35gcjiJ7gS0EH
tRueEtV4QI/s+hwXU3ZkcJ7bo7dKEihRYMsYzOqvRnefm+WuGN86vX+HL6VdHWwzXDm0VYreSJW8
srdkGQK5Yts6W3nKd5enbml1APMSXVHZBzw6//nRSLRpLCj4jeSZQiRoCrSFrq9eEdggQMzbFH0x
CMNPLaBVGvrGNO/rvqB/2i1MBdHHfy4PYyHAOjYi3mpj0lRWFGAk72mbJUZG2dYCoKCq+/cYmjv+
ZrDtWXt2hAJtnM7lV6e5raVfXvNQ9W+XTSwsCTczuX7wZNBVyUJ8FcdpGFpSrLmp/tV3fgMlu/z9
hYPPIwuSTB5btBiJV1CuNFMlSTTQR/lTVX/tykMcGOhQf7hsZmFJCJeglpzZlrnuhL3blaWSjzTO
uyHaOEhFfUU34x0W6ARW6f9T58DpdGehOGSM5IpgAhiKmzDtn5rBuymrtb7fpYHMYHd4TMF4cimc
mimUSrdHm7tukp7kCf3OKdpWxUp5dGHRaSwG2EWJApS4+P7Nh2zSmok7zcuf5fE5+X39VGlQYFGz
QAOL7u/TMZiSgx6tTfd9gkYeMiluWjifJk9e8fWLU8X1BW8B5CwYOzUzokFsD23P1urUwyh1+7ho
voZBvFKtXgo/IF4wbEWlGx9FHCHGBJoaV2bm438dx5sVNMetloR3oDb2MSqlmyYKbjMfoaJiesyq
/CdMEfWmhXH08qwuBAr8DHYgM8rLUYTFD2aA4LkTwe7RDfs+QfLYSD+3kflF8wLS9+PXy+ZE1tY5
9gXrw9mldgMBjNhg2dF34SVdA1kDXX37qVCiX23ldGifO/IuKIfuZnTAZw2mlHytWsvc5Z7eV5sc
5eN3+BCyKDOlGu0sZw2KfmVXNADwS/xg2NCWtxk9Z+un9Pet9cSKENv/DFrTNLiaMHRGTj8aaVDW
6DK7qpm3T4Eff4mlwUdeMW6DQ2Lm+XMiaea9XOn1tvFMe9dK1juevBx8ntTAuoDyi77M9BJkd1v6
mIc6uNHs4rXRrKsBdqztkQnhIs562qFqjU5sUgIbc3jSHWlX+QgO+muAxSVXMz8/4PiiSwgY8ekh
DSYHaWUlmVx0Qf1hk1zJevtnwQiOWC0OBixNwuGM+4lE1QT/Zb/t/GdLXomT5+vvNHGLkvDM6Qaz
G62G4jPZiXgjdyocS0pSgAr7HibyTal8TH2fFtkP6BVcPnRLtyXebJ4n+gJB1Z3OFtJygZN51eg+
qNaXPdQ9X67/Pt28Bg6EmixNaKffb0ud+l/cjC4dt83ODJ4n9TlcawJdWHJ2l8oNgweZk3anRnjE
DVbZjYYLYY73FlWfLo9h+fMzaQVXPXGYOEe635oSPdEonHzPjLuQlP1lAwtrzu//a2D+86MoNdNq
qUoyDOAKDpVaMYpu59hvqtHdDBAidqq/u2xxcUh0s9NEZ8/lNPXUYhDb/SiHiUFO9Sb0D+nKdb9w
UZJBMxCPmk8978zTzzd9V2V11VhoVKEnvu1es+gdAzi2IExZ3BWdWRu15WbTr5hiTahZK4uyNgbh
sm9DH8LIurLc1rtRlBu52tUrZ2PZAuhTKN35y5oX6WjZNU8zcrLqlhvU96Rm8/hRXSOKXDjeLMRf
E/NPODIhZaU81mTegFM6m1SavaEef88+Xb+bjq3Mv+LIipHY6lRNDCSUb63koK6hIebtIvhEhBNR
CFAgOgedInzfMfMM1GliuUbww8zvocouwh/6t2q6Hp9GNYNqAomKudwgNiAoGYQ7dpZb7pR8q6Xf
TnF9UuLk+8KKF2WrmPhby/XsbtvLNzVgSk//VYwrt+3yhP0dh7DsTY1EUdcxjl45dPqtFyCbvPf+
cdqbywu/uL24OxSNpkz9DDaP1ok0kvAxXcn4J6H/zH6J9e2VXYzzhcuk/TUi+KrSa9VMtz3TlRv7
S5Cqt1CG/rg8jnk+zjfYXxPCYy4aVTnUesmEmcr6Vnbx3s+6kT6jtYaqJbfLbQgX9Ky4gbjY6UEZ
ch91JdgDXCnfjOXOX6McXRgHfJ/kvCA2JqIUHyjlhCLuMHYQqTkHI71rf1lrFAILI6AcNlOxUxij
xVi4alW97poeOkC3RVD8ZxiubKilAcCZrNj8rYIoEC4Os5QdFGINbsICYHxUboMK5YK3y6t9PgYH
C9x8+JKZylIYgwkvlIwUsOrWw3bUNk53d/n754OYGRhnacaZ+/EMFzGhCI88GOnpmu5OoAU3uRof
/MC8+pBjBjmQmT6XSFesUdrg9PNKkVR3HMBfSHvTek2VxyY+qPKnywM6P+anluYJPfLvQWPKcV5h
SRo+OuV9ClBbAUyJzu9lO+dx0KmdeWKP7BRmJKV54qCmAiGMrr20ZbIpGnfQsl1VPTbXo2ToL6Fe
TpitsZvF02I7le7Dsqa6luWzC5DM9p+QoNyo04fL41racEeGxBRLPhaJLc+GPFSSh/Z7BRDusoVz
hw88BlYleopmRI64pXv6cyHJLQ0YY8vdpMeI+UT9P0UT78Mu/ked+q+X7S2MCNwPqdv5lXIu5iZB
Ftm1yjC4Vm/9SkxcjRVdXQaZfQzKFZRISeCL5GCKluuQqumDGxkfgr0erKzJwiFVCIzM+eFDkKoJ
e61B6FYNfD5vfYnbxyp4SuKVNVmcoyMLQtRiWG06pB782V4cb9rm47gW3C0ZQIt59vP8C392elzk
wLZCTc2g40XhvmjMTedfqUPF3UtS4MiEEASnvm0ONGOiwULk2Ey7nvxg0q9kWxYSP1hBGNskPwiP
mrjUfj5qateym7r6DoH4TNtk5cH0D7605Tga4w2iCeZakWNh9qivITUK7ItHoypcNX5XpXHVNKS6
1X5r1y2tw9ffA1ggkU7ZG3CZiI/z9LFWWg1Bg8z/xw4ycF67Lj5cPogL+SOEu0jeIiw35z9t9XQT
JInmJW1HraYonkZj3Me0aMmZuZGTO7998vP7pEvvivzqQBar1DtI38/MMmI+l0SvHQwqSfY6Rgh2
6n72pX4jZ/p3iGiuToNjip4wInIqRGTDTweohkaqyG1O0tW5zbrfvfIsXUmsOu/yExPCSY3igt6a
tiTf2ki7uB+f6jpe2QtLuw0WAH4/NzYPbiHmKKVUKWMpJLcZdT60YM2zKq/xty5cnwSWMONQtyG+
EUtRQdZr06xH7Uq9s0+d5CUt7a2ZQkhZejtPQQU7rMsVN7o4LooHpEVoVzk7urEU8czPWB2t8TcG
Gcpfl/f3gptmM5E4mokneEoIPi437S40C2908/BJLmNkqKNNF15/1cD7wccJa4Ewio4USQg7rn1S
egl0QlE1bdO1h9LCNJ1YEPzoWE9S1ClYYEXsb+1aF+v8v5++X2buM4e+DVI6yJ4JG7igvUatDKlx
A6O8z9NQ30RKDnH8+FxG6rPtl+YmVnQ0SNYSPUvjovuQXCidShCRCk60HIIqD9qsJYTqt3Xgbfvr
sUkMjQcF4FniAJzA6fHXPHPU2zFoXanpN0b9OEqHod9ozs3lfbZ0B82cvjOLOXVifM2pnVyWAEVI
2NGgAGzzvVybT7J0WzX3pj3dKk2wi7Ps4NsTDYorXcEL4bU2pxy4aJnHs4wy9apJ8rW4RZfkkzTF
26S9H1uQbcn14Cjm8siQcFeMWjMnzJPWnUwNBuZ8EyUQyF6eyKUdocE1RsOozMtEbBCnPBRaUZH0
bpp8kWKgbCtndWmyCDnhfCLkAeQqONJEbQe/iCnxlam9b/ClSmveab6N+sWKa5t3lnio5qsbDQZK
cWesUJAFG5A9Z53b1x8mv7+Jix++RPHC8/dh8e3yrC25OR4h4Ft5/c44gtPdp+upqWcNu08NrFtz
gG0ojfJfkiyvhAsLVwSli792hB0w1Z3SowvRuuG/pl8/VT+1702fP5U/37ELSNRZXNsKuAtTcNtN
HqWJVgyNG3c72BjXVJyWpmvmI6JSgkiqJvY39HGYdlldt247Ju5AP5xXVh8sew3avrSXQXWwzWR8
D3mb01UxASqofWpyXuJg99tX1trEl9w2SU24s9jMFFjFVc/DROlDr3XlzM2jf/XuCwG80j4W9GNF
361sf3mTLR0dtjJ1ctKbs4zu6XBsSauyJMHPeDWCg8G3qviZThSO19IFC5Qhf1gy/2tontejd7zT
U9tW69lQ+qzV0U7Phsdp8m41s/hUau1G9psXPc73KVw1Wz35FfnmjkVe2YMLZXR+hklenYfq3CYv
XB21XNhTI3M5ZWr5ZDTNUx9mVHHlbWWYNP03uyZNEcWIH+suczbARm9DW3t7x5zjqyiGEMKcPcyL
XnGqvOXAqa2+SZNbu3u1rK+5tybF+MdDiN7KdmZcAtAt8rHCXurMxBgkDw9i9ChY+9lDPg5vRd/R
AVn1G3k0d2mk78Lsi934/wwtEnFGihL6lG0r2f6pyqi65cNza1PSVGa23OTFSpWbWl5jE1g6uuB+
aBfQkSfnBXG6N9rMp+QeMiGJeZuXjzFd4HZ8PbBsph6dEweQXpKCE1aeLK5jANocXV1+ypSD8uPy
oi74BdJGlG0AlUGdLcaLOarqLcx9A6LQ9ab4YozXg4x5MOLeuESBaJrWPIlHB2iCkcwzMn5/Hofb
knzYKnHfguvR0REm4PmTYhGbKlI59gu57AdXSrStZaeko1+b8admvAXyP974YJcf3zFnRwZn53Q0
JL/Indj2eOOX0qNUqxs7/foeAyR18XCsu+jdqHFCr+jLg2voN5WzG96xcXmFgmom0gXBZAkDSEpD
HybH7Nxi8DbPtvqp9FaqpgsBBxbYuZYKSJ7HjjBFamPnVil3SL9EX6XJ2TdTE24cgJFxXgebzliT
x164EI4N/sktHK2JrodxE1ZK51oI9yTDHtLrbRF+lJvrn/AndgTfNOSxVVdwp7ux7TzJo31fBe1b
4FT7yztgbThCcFMpvZpl/dS5fk/CTX02q7es+zassTgtnX4DMRnulVluU8wcqiYESG1NBIr2+2Q8
evXKlbHgIemhgQ+UOgu1HBHMlk99VJRBO7j62G1qFQgL0I/62+W5WhrELL8D9RFxlCxSQZv6+P+O
YzaFSJ9+yPOV6sSSAVJ65KOJb2gOElywExSVnPRV77YB4WUdHK7//cefFwLMytbaKJ/q3i2H3WRt
47UIc+ksHn9fOItyCM5u6vm+raMHvPGyg6LcF8VNv1ZyXjHkCHClvspNJaJZ19XqXZWgoffqjNvE
IAO68spcNkTvjcPj9rxEkNmNIdlB3rsmDNCOHm59VPxi64MMi/3QrmyvpT2M5govJ4iuzhl1+1zi
v4cDqz99K+KPtvxY6CtOZV4BIeDhffFfE+LE0bVQD47d9e5UhweozoaGxsBtlT8kxaNphpt+bUss
uZdjg4IXqzJdqeMJg2b3I00e+vAxL78lysolsDxzszYONcRzRmBptHSwsnLvSg6XMu1LegCXNi0n
7zg/XDb/34xwfqhxewlYYLZdvpsMQqSwvbtsYXF96PMgH0VvOE3cp7cZig3KUPk4gLKS+wfgCOUT
ad5k66lV9mANlkKWTe5urXp0boN4NG4vm1+aR4J/UpOgs88pRI0xJr8/0Jac/x9pX9LkNq50+4sY
QXDmltRYk1i2y0NvGC63myM4DwB//Tuoe99tCWIIIX8LuxfuYCqBRCKRwznxZ6I/mGwzqeYqVSKE
wZxdn32NCVw06OoRqX/wItkQ/7OPUYnbeqz50Y9uRjQ0Gtd95g5rK4f2BooI7o9+M+qKUHatfoDO
Xoy6ilW6Rj704pnHzTJithodenYbgHKjGp94+YvbeVA7Py3A5LrZ/c1VPsYfUezBNAtAl+W8YW2m
IFMxFj0agDAX4jYqX5hjTael0VSA7jJ6v8jui1FLEFcCRgCQMGIbz7dJQ8uxzlCG8Sa+63uQErwi
3b9Dajm0u81AlrCE4zXnPuiQXNZA8aE/OGCSmLcVjQOLvDfz01D90kdMDxXHtlUxZJC1k4IhGFEe
QDR+lXr0Gp9XnYlRpcXax4Mb1jE5maMT4tkM0NgnK9tj1hWRKRAAf9rWsWhfcXhDiyEsMF+n6YiA
ZNOUqpS1IQ6o7GABto7shIluBlzk0rq5VVyA0VEXr3iLPvmZFwz6QdfmV1q/a1X+6ozb1q4D6j6x
9jmr35eUorV3Cpql28em/zCOTaB1CWivT/OYv3o9CZN+VvjL9e3F8ok2CIyuyqmzvqhAUEuwvW3+
1ffSgC8v+vBpadsd2IDCBlRANN521jHuf1nVEzUfmipKWYrHeLUxSLftSie0XfC81HGALP2rk7/e
PsErbkKMPIi8vCBP/ZgFPrO/uPNmFlPMPkx9zz9xwHk/CZqPrVNxVUeD8NrSliHfgbEfEZqil17a
sjyZNLvrsWWN1jdPRQ++Q5ZP/MHmUx96S9N/8Yqx+dRpvqbw9quSPyA0kbxEdCFs/ExJ2yhskqPG
Es0ekMIcfUP4S89fqi7ZzQC7WLp73SLy5Mj+odkJffruVQGyIkVuNTkdosx7NPjjP7e37Oqqx9dB
MiHsHhUhHK1LbfiiWbNeENRTatsPq7FIA/TnjiEYcLMD8EITxcTHlYlI8uSbZG61fvbnIZoBR8nK
1AgqHR0JyM4plu0qCBSCRKUI2SjBeCBdyqJRsxhmNkaknZwQmOveI6YfzMDTsjdjSvke663qU1pd
TIFjh5EWVHCufL1fjtR0rCEi7Km3QMCXPy71W3/3g0OodiZGimgQUQyTwSDGrOyNbhVByn7ctoqV
XUIRD6dLpGVgHJKN945ZNoQsXeQu6ddxactPVbOQ0PRj8v22pJUlw0gWWHwxGSl6X6Rz7FEHvY5Z
BUmx8xN4UyeN+sd4LrdTOaowH1e0stD4j247hCtoQpe0qrKFuElrt5jHe63H17I86u6X2+ooRMh5
BsyTujmtIYJoDz0o01ryMqvmfVdlGEDwcXBwRf7n8shS1DfTrI2bqM/cGbkSOm0bUpYvNF5cxSFa
2R24BNcTJL0YLJbtwEha7g9106GYu128o70c+unAyvfbi7ZyVNEsgOll0RqOQFayARo3SNA5eRf5
E7VpUA+EHUYNtBMEqZTHekjLgzMumaKx4zpp/nFHCUhZVJKRJ5U8RMzpmJkJlCunB4xtNPFj455c
gvN6slBvGb4X2Sluj9RTHC5LvrqEXIBvoxyCZ8BV1mMZy5lrRt1FzlAUR7DoLqHneqqQ/TrcBc4F
jjDqyWISEVHNpZm0LljpZ2epo2QcvpTE+DYZJJzMZBMDVhztLsUmHZsNaW0e+mAOvb2l1zZqoFkL
mMBIGtl43klHjcSAoWT6TKMknzaFngDjQw/uR0vCNPKZFPm0WSat20RfaORX+tuMPFi8eNvbiogf
ehFnSCKkw5baDrD8ZkIjh/7D608jKtXAe9lb4/OY/NWkkXt3h44kUErtpY1paHgw0Cg1Q5+4gXYv
ixHuJqwajhvMAiO3IIW/NIzFb9reGyCh/qd7LBWn6tq4Lz8u/fx88Cqv4Ph4YTxyspniT7f349oj
XX5fOrQAyGdgfsB+aN5D+4U7B5ofrOZwW8iq9TpIIIG6G38T6YJNHF9L7N6kUe4+JN0TTx8dW1Hc
X1knkVfF7IVg+LI9oedZFNlXflU4eUojHciNwZQrzHb986jnotUHvT5yx3SX15ZjagWNGNg7DTdY
UlVa5dppw68IVM3/ShC/4EwBakwTOv4ojUrD2bESroWmhyZ398SJnzinin1fUwhNvyhGof0bAbHk
zdJsdOoe5adoqL1gNguwaoe3N/26lgsniTSueJcCuuwqYtTj2ptzxqBRET8yP/ueLPQptkfgW+uP
2qCFg1PuLTI+pETbkoWFrK2fM2dQPKKEcUke5+JnSAsLyuPerwudRos9FWGWsRO6Rrd9PexdIOmh
5f531i2KK+kahflDd4x6IqYAlMgVlABAfT2tn2hkT27E/PKQ9tkTiAJ2HTBZ+UK3IER5ZikPiN9s
zH4JC5ajhpyfUiDP6l2xbTGvHNzekJVTSEAQCQ5HG43rV3fIOPq9sxh6GRHeobEiAhD/pmxUBcgV
Bw8pPmppNhG46ZJhDW4NOi/XLdGS9MQ9MDCc0vxTWjlh0xXBMH/qiq+31VoViBcJkJvEHLLcCoHx
G22hU04jsCy6Ux+kfNe6fpClz53lBn2jI5NQ3O/QAGwPsnOwzaxMy2havUz5AHdgtoex3HKSYM5b
kZ5Y3a5/Zcit/0mNx8/gQK8U6TQvhYTsr2xREWitSBEQjOj8xAyASNhcuh1vQRbWoW4VJdU31n4r
6FthvN3eoBVXcyFCOoDZYrkFme0qGvXDb8Pf3/66SgHx72d+c8BhivUOCqTGk4NGX1CAafmo8GUr
t+SFCtLtUk9GTswWQgbybdDp3qQFMLZ4mKgwfFWCpNPTdl3HcMdVkT0GqblJ0EZYHKmpMl+xq5JP
vNBHupCtzDGXooIYZxnDovjbLcFWaYN0NN0h/b11y3e3Re4QrHXe3O4rpwwcuq9mcCjXJ3/UwhLR
r/6k0yVwtKd2AR1d/QOPm3Ce3MD3iwMv5q1ntAEDDnF1NOjOyIYvC+G7xd+CTiTwjd8ADgmq4lsJ
KuXKqJDS2rQu2SRc3+Tg7PLsv/Xpa1ElQZF/4vo7Q2JjqA10NLz56bNOVLfvio3iqCGzIUro13Rl
2cRAZ06rRvQYOEa97e1csebrEgS6piGG5eVkY23zqnHsookMwsLZw4ygqhF15SRAh38lSKFignlv
XrtZE9XkyxTvM/bN1ra3D5tKCclbjMPk+l5XNhHx3g3jqas2t7+/Yv4XKgj5Z4d5Gjq90Qt8f9af
yxk9s0e+7JJBcZqFdUvWfyFFchm6Y4/MMrAVruk8IrEVJPEesVDgNDtNm7f++H5bq1V5QEcEjx8y
JVfs9aTQS003jBod/DRskjJw60h3ds0cbwztMbl7Qt9GSzVuJ4z2ANIG3WOXi2gjY2INc1xHbDEf
rf5HSe8uoQsJqP0DtBNs02gJvJTADRPP0KRp8Kh/yt1gULWkrZrZ2fclDQauD5iCrXEa7e9W+V4X
iuB31cwEZKXAaMF7WnLnZjkurO0MGAAIdurxU2Z8LVsUG1TN9So5kje3ZgTAWUwgBx4uc8d9Oz7G
3suiYr1aNTAHIBbYboR2cge6lvcFAHCcJiqcANWffjlUJGjyb1odLqox3lUvcyZLOqKEZqaf1Fi7
mHu7hi6bcSqOU+/dH6wKtMn/qSSd0WppqJcZUEmL915jB6zaDLkK0l7aH9TMbLQao98P3SyY6JUb
v6qct8k0+NbJNie+GczWfDGsjO9B41s9pWxs74TL+Y9AgMtAMVwzV+DAGLLWlhYFqZNRbhzdwGz9
nR76Q4Kg7BbQQ3hoy/WHgngkAQitdWpS85VwlLO0SuE+5YGH/8hAeA8JCIHRyXh5/CcQVMXtYJun
tLEXAENY7FdNK3sPpJ4xJNNgP9rFDFqZtDUAHI4GaDuGq0s8u1X8ErnQiF/igUkO4N6ojaGcI+NM
ocrIzdLv+ihDib42KhQRq6CN823KvnXx45LsSfx9cv6Kmxytw4fZw1R1/tmb3pYhDYhLwxKNH7P1
DyvZkQIQqmmfrUmRuhOH/Oy2EatliE4mH6wD4HiSZ4XTwnLLJrHJidcg+k2Dzh83dbLt/Y2l33c9
/1eU6Mty4Zkh+HJj+s7CU9K0UAN2gFj5SlTNsR+JGkkXNERj6BlH00drliQAVbM6baqOnDq9oA96
brU7e5ym19gZyBaNxCYPxp5mXQC6Vx257dl5yLlHdn2dGIGlcfvJXvxh1yGafmGUd9vaTpMvieNm
u6ZFKH+fE5HNQ2706b16Gpxx6KOm3zbapnYPQ6FYcqHx5YpcWKAMIJSWJm1Que6BavCtzvAezINe
1RWvkiGdN5d3VtqZUAP8j0b9FzWHYFJ1+EtXyH+XCiDpiIJRPLDFv59FXhrn+TS2eQ/Y8nR+4VTX
TjnS+cHoz+C1XGpzwybtjdOyO9wOjq6VQ45ADGlj8PBjIPlScNzz3uxi0zxZ9m5pHhDvKSlxpHBC
HATxvkWJH0UCAQVzKWLJUKgtUYM75dO+Tjdc9YaWKx9CAGYFRPOtqGMj6roUAP5P3jXEnU7gmujB
2Bu3b6AjTMvAr5vik1mkxpelcX5xHte7iTKyB0bF8JI7FLg6tR+rUCTWHDRGqDBaCSQaKC33reiD
q819q82n3CrGTTPq5bbyJq9Dmwrzjh0H1zeIWdONl/rjZwwVacE89DbCYHe4s0Yolubip0ihlg0+
ZqPVC3ZauqPm7xLzyVSVFFa2F74VsRyQP9BdK8+N5bxP+dxBBK9eTJ4F2vR+20RXwoRzAXK4Wyx5
QvQKAuzPAFUcrAMqTP6sOAcKLVwp5jXsUZtZASGaH+QdgGDv9oXiBvrfKrmSE3E4ttgoKnby9L9o
FjnpvlIRKEmZuI+9FhKACSdOgpxLSuMBYMOzPpy6ks8WCJsonQO06lV/t46f/HL6LAH9p7+EzK2N
JUCkpaLSvnYmeJSI5mQw4KEIIJfJTIw/pNlgjic2G2PoJ8mJdC6qWHF992peCJIrZXxZFruIjfGk
kQ1pNrzcMUcR3FzHDYgAUQ9AqgAKXdUbbYsyPCAAEDvzAInrimJCdjdYr6Mq97HiLi4lSb6/mZeh
XsxsOPnGV7Js7fSxZ29GtbORhyn6Tevss+GhxLjN7WN1bfGXYiWvCfynEcTnEJub9nKkqWM/oISs
aiZdkQKGXiDkoStelLqEyZxdbDpJM2si7XgCvWmw5N+o6rl97R2AM3ImQPJwNOnY0pX9eOKF1oZF
o01hBvKAN40WMzAVTBXr4fUpQ3hP8PbGQQPOskxx7HngqSuKAQq9xW+EhmCjLdDwF5rVvrsTUB4n
WnR3oJVPTLcD7URavIyBfGZxC+NU46Hf7lMVn9XK2qHmhfoTHhO4QuWyWjMXtHatxjjN/VOe73w3
JP2Ov9+2sxWngKlsFGaBBobpMfl+0GqSLBXuyRPXD23+SI2NEotVIUK+IfpERzHNQfNlUeKdEWZo
tbAUp0UlQrofeE+Hyqeiv5M9Fn9N+bFTzZSuSMBkmoG+eAt/XWG5gnBPq822Wk6F3lubqiyOlYH2
VsdWoWKuCgIbCmCuBJKZXCIqjFLz84IvJ69rjothPE4JzYKcO6rgY8WFClhn5KjQf4FTY16e/dHu
EyCU9tAoY1tveev1ODSy6tlKG3X6VXjJy5cAHl2CDgz0Dwhor955cdrPtenXkZPnQWL+Y8evbPju
jMesjkO3vTNBgqN5IU4uD01jttS0hbhx+cspjzXYXgHwfu/JuZQh2dzCK1bahlZHlfZcVgdr/pze
yZh3pYZxuUUMfIhVmiJZqdlHkRXvmeL0X/v/Sx0kG8gd0g4GSZuIT/keMNgxSCpur9K1E4MHE8kH
0fyB3if5eWFMTm5RPP5cNusBx6xdkphzkDTuLrZQWLktbUWfC2nSZW0NMeunrs2izJm3rpe/pLZy
xHPFlDHngySVeJGhV1a6madxAjVB5qYRp5vaQ/fxq52Hox60/StP3m7rc+0M0HqJqF0AQWJWWO7x
HMUwfpu6GRo39MB1HromCVyVa1tbNOECABIFiA5EApdWZk3p2FvdlEUgP/5sq4g8VlU4+7pkwzqG
e/qc4OuA73nlHn8htfYS6/GdIHfirKB1FD0umESw0PMmpd2rjPc1m0kWkXTP8sekPOZVHhTaY8c3
natoLF6zgXNh0pKl7WSObq/jpWD9mO2TvmiBUWZhkQAH1v4d96ki3F1fxH+VkxYRQ74Y/XKgXDE5
mzhOghzpuUzVLr1uCIiqUexGo7tsbRS4iglCngwz5F3x1uRt9+BqI1HY9JoUtAVgeASdH3iWCl3P
Ys6sGY3UsuMsstnnkYW++/32mVF9Xwo5FzMeaJVleUQN/dWgP4bS+HpbwtpunGsg+TS9NpnpEmiQ
0KOeHxp9n9WKjq3ryxn4G4KZE0EHfI1ctHCnrGV0woZ3w5ehehRQd9QyAgd0K1Z/J37Nx9E5FyZW
9GxHPFvDCz6DNevOvOG1F/Jftxds7bicC5C2HBB77pxkRhbF2mdmb5KcoRBeBbQBzVSaBZmm6A5Z
MwFAFKBnGYEUwJskeUbMSYX3ZxrFD/yHEk5T9XXJwAx9qLOinNLI1KzgpWlVweza3p//esm8hoXy
mfj49dmIWGncIqtZ6D+n5HR/1gMFnrNlEtt2tu+LVVEMSUHQadZ+eTut/Hl721ULJd2UuVa5WW7h
+0AebKfQ2d7+/NoxRAoPzArgCLoOYN26srnplSkmVd0NJt82VY/eQ1PFYbq2HXjEIs+AKQuEMpIx
zTxJvGRK0yj39r7/QPRPJpn3mmGGLP/7tkYr5wR1A4w0wXIB2yiHFnUOjuTY5ElUoaiXxvOOD8aD
zvo30oD43tSPgFbMFSHTyiqCEg0QgEiIioqVpB6JK71tfT+JtGSjvXv93lYVRVfMQLCOoIKIoiWC
DOmyLKg3AKGvQ2udnbxRIPHoi6KKtCIBHfVi0A8dbmgSlU6kaWqzlll1EsXZQ/LgM4Uzvl4ixEUf
AD+wNYAnSwfSYJmnOZY2Rg1xAi1hbeh505fEUKG+iZ95+UiCHEe02ojxYV9+kVmUOrPhAgGhLjzz
hbJq2iCP3QYxq919Z0yqGb+PRNy1QIHkQwRekgxyaS/6pHcsmaLM9YLYrIOUbL3hV+Y+Dc2pS9hW
G5ZwILvbVn69W3gA6jA1VMtQ8ZNbMMoRF6hlzxNGbxfQulWnNKXb2yJWsnZCBoiq8PJAc608S+IZ
3M14xqaorKYg0YDQWIekOdR1LSbOwrGqgyzxAoYJXItqimjto2YiryseuwIPzAWjutx1CSqlocXY
zBB5g/PMMmDcdd6GOBVQg/MHJx3rAOhFQWuaW17pLEg6pC0dqm0tcOC6TfO7ySz87/oGQ7EKD7Nm
ypgWw6CVKFXiLX7p8rWe03qx2yFKdFMLqZ3bj2nqeUEfd75iFdasWZSekSHDux/h5KWo3DPLHjA8
PYhJN3UK5JBlV6JHX0VvtGZN8FyAghIV9yuAptQby0zLjT6iDjvWJflEtFIR7a8tmmN8lNMxEIte
pUtNUnfqdCfFUKRmbzFyFUx9EZS1wmTX9DgXInlJcC13yGGVQ+SXT5PxrGrSvE6MijIi9sFFphLQ
ufLG6wNBcdoAdpjtBWP6G9OQwZL9rC133+qvpIw6L1HcLKsanYmUwgu6uD5vdCKgHwnwwMgXaqqY
slUipAgDTcYxwN6glb48E/uhupP0CJHxxao50s438WjFTo7vJ9Vvav5qVLyAq78fWVecRszsYy7s
0rIGHNLe0gtg3nhzmGNUqlJNwa9KwH4jvYt4GJAAlxLKUrdbh7tjlHevfhjX99EqfSwQ0P4x4ih6
2tEjffl50neulbbmiLxedqAWxq46DMGm0xMt47fUzH8WxNwofLtYdNm7imEvAX6BeTrZsWSJ5aQ9
9SGz2PvsOwjUMMIRFIkVzFmyzYYfRdsdrG5/W+zaQgqMT8AuYmYDuZhLTWfHTYme6wCCK0/pT8Zf
/2+fF+LPYvGUY8579BecT/QLDz+LXjEqtebDEBtZQPhEvvdqnH8QcJzmgsNodF8zDLuONguU/Cir
AcW5FClPgZ7CkXCCRYo9Xv4sNcs60jixv7Rtp73UC6lCB1SYATr1f2R+n54Mk9P7AJI+LFLAiuKK
QxR9xa5nVWDvGxaASxbWFJQ7W1P1+ayv5P8EyH0z3uTWblJiaLN2NrmxMbz9H9namQ5y34zmJpnO
GE6VNWRbo9c2ze/7re1cgLRPSPaBXrGFDoP7br/H5p98HgN/uC2R37nCTe7ybNAWG+PwyYEYuPk9
VZ53LbYQ0YtJXKBYA6ng8rS4dpERzec4jOmPhCdb6hV7xzianQLcae3Qe6AbQbvwB16HdL84M5j9
2hHeU49fsge9+QPvefZ5mX/WBE3cf7yn7tGHcS73veGfnMLY6g1/SWxMBwGk7g923kR7GobtBV6p
dKP5ZYUOtQrO0z9kPUVQprr1xdJL3hnIM+DXBM4Dxv7k9yS4hmNAf/hot3V1jDy85t1xbNujPgIG
pPqTHjb9o1SG9xLUkeygb5ZZm+K+jfzaAobYtNcN9lQ1qozMml9DFv7fBjDJDozG12xnyPrIpXnY
WhgCffGrYZuWRpBbkQv+0CZa0u93bxUGBBG0AUHoA+Xk0sjTsu0qYkOoVaEx8pE0f9/+/sohAtqC
KzjSPLwIbOnKmSdcOcaIZuW87MOs/as3nYBpuyn7P8oRDvXsahsS4s0JMZvIsna6E1DnKfMBjKXI
+a24ZYzWgalF9JshOpDi58a0Y9q2cxN1Yzg0x3LZxiqksuv0jIcMA5pOAE6KgV25tVczLLPrY5h2
CYg3m3zy6hNwmFn3Na2PmarncMX1XAiT4o0410t98SDM4kFDwsJQOIK1c3qujLT7Fs+KJBvxfdK8
+vQHbw9J/3dvpChgKJ5Pa3aG7gVAVeIhKMLEy/0HHVBjxL7eR2b60836sEK9LLc3Zvfrtj2vrRju
fBGyo7v7yp6NhjFAAvV9FA9aEIzFnRDsIrJAYQQGBpBnFP9kwCEM5lpL7ec8mr4b5DGrj3f/fGTh
0LAt3gLXjCMFDG+unBpsCU+p85drffuDz3+kxNFmfc22mQ2Ia5vcZ1GSfWuzHHhOfyIA1yQmRtAn
cYVwwZCJ8cgC9N4JaHSatmW90g0LNyvdLeBEAGA4oGgxWmNKbtgjpcNoD6zYevTJLrO6z23cfzPT
9oVNbuhmwPUcu6eYawEKjo965f3NkdjyGF4G9XLIwalilM5DRru/G8sBNLiK9XXFAs9/nyVdrmmi
E21KzSmykEvTmyZQtQStCUDVWVys8HHI2V0eJWtwHcYaPkWu5gYFelaHQrGLK24B1e2P+BltTVfp
lLyt6Tx22oThR2DwcLv97I300LZD4KYFevl6trltlyveAQIB/kt8MRAtx0C9YVSlP2VzFHegI+rH
5X32WjfMMNrJ+vmf28LW1u8jtwoAIJAofEDGnV1FidGkBUhnwasB+uknv1Z4upU7CHoIdgZg4wEx
WYg/+7wZ2w0wRz0A2zfbKt/N2sZSZTzWlkvMSCK5KMBr5GvONJvBo+CciTgnJzelr2M+hwwkDaxW
JVFXRQH3DK3hunE9OJX3moeZeDpFuZV/b5cMM0blF495h2FUzdyu7gvubfSggWbtCsstQVoy5jog
hvumDLYN/rq972sBnEDeQTpYNH0ja3C5M74FBxCP8xwVNaCy9HF+Znr7TMzk0KbGcsRExm4ixYud
m3te0vvf9iDDgm0jltORjZYSYUVdzqj2CuRh49WxP+WKm3zN6lAHQCUPEbAJ8PdL3Uo31zs68zkC
3XFQpz916xTfyRr3cfcJjiX4HVyDaNW4lDF1fcXxhgcG9OBs3jWks29v0JqtnX9fepA2C3JXPrjh
kZ7Ij8tAAZtZ/JyL6YuPWvFtUWu2hnF+8gHRLoaOLlWpm7FMliWfI1v7ORUHQzX/ubodSESLihEG
N+RLCiONTPd6Hyd0fDK6RzM7jf0fGJTIdf9XhHzPaGnX+byAiMrPAWQLqH+FSa1th6DnAA43XiCw
KWmNuEY0Njg8suOdR1+4AWCxg364vRFrC4WJTNRI0A1iom/rUkhSOOCmG0Yejcar0b4CbrhTNR+t
7TW8PBEADjj9H27hzCGTjrc1+Dx5BBw+LRzZ59sarJWZ8HyCP/7PqJ2c/mRAF52WsgXEqNvS7zNa
UDel5YJhL2vNQB+Waou8N38YlsLZzFPVbGjVta8d84ni/KwoChRWNHD5grIOrCeXa1k1JsdQsrEA
vgQ5Nn8IaLe9retK7HUhQXJibOxnkBZCQtvt+i5MtM8xeSoQ4owBLZ5mXaHQyjQdOm3PNJJMMNXQ
DxfnNuA9kz4c+DedmjvXfvGKOLDTXZymYc0/JQPfgfoibM1tlvaA3o4D3d4nE9tXZVTrqo6DlWOB
VwziZw/FUoxMSavsgsPayvQGN6JRP1G3PgzO9zau0JdZfr292mv7iShdQHFi+B249Zf7CbvSbWqB
wmboptCmWysbFW5w5fR9sAgBax9sTFcdRqkP1MXERaySaB6QI55L7UXvasUurqgB/DmB6oAXDYCh
JDVms0ew1KO+wfKfZVBP3+9epYvPSzaZs8rN3TKb0FeUhP2+LlVX69rvR7Blo8CBkPuq96NjE7Oz
2h+inof5jtxJhCRuVcCj/ft5YW9n7snNuZm1DT6fAOxIP4GgWbHJqt8vrX/ZgDWsKWPAuS5ewH8s
uapAtmJFKHQLJGMPPYNE3mDdQopqZinA29OQeUFePQ5MkdBfFQH0L2TzAZmEl+vlInFm1jMv8Ojr
mmxfwa8CQbr+g4w1qvWID8H266DvXnq5cVBSZXaWgEbFDtOgUk2Fr+3D+eel8CkZrJIvvjZHJNnU
Vfgnxwy1YwMEKijqYyDlconKyR312SgQYA4AWcQfRbyxtgVItIOLXmA8Xk02u2m9oFHMZlE1heCj
7Gm43D/8j4oNsmqugYEEUXS9VGFKWVy484L0hE2CrY8g/W5X4eDhDOY04YrQZyN930uscXIGFhks
HLUgTxVWKlyNlJrA0BvqTaCKBrKAKyzg7CjjSejkrMQOx8nzYg5BY3ahmT179WOOoaqCKcp5KzfR
hThpuZAvBiVpHM842OG7/rMHOrjzJysGIDRcwsiwX41SlVM36QBmnqOh3C10n77d3pCVeAITbjht
AigF7yLJZoepwuBr1WLDGdEekTh0D0Xq9b+NpbFCgDdoaaBxmjwmS+1sl6JNFU1d10cSaTa8ZwRM
iwCJlzas8DUzZiJXM2e/dRIwYPTfVlAlQNoiOg6DHWsGkkGv3HhM2fEPPg9KMpG9x+Uk1wgrQhB9
FnjGuDMqK9Y3w1ZYtPh9lxaNBToTYFxa9Ah43Dn2kJixuh2btl1+Ysb+T3RwEKGL/kBdbkqZs7T1
hs4DgVH7kmgne3P782saIE2PdxKw29FXJzl1zbKHmU71BAjm7IlNGG1HuJ4hb8buzvsgpyBMGdxf
oBuVX8ddhwZVAMSPEdXrrUuzvY4/jKsSMisWBXRCGzsOEBNBv3e5Iz7vs8pKAZ8+nBwAZBm6Krmk
EiCFC0NugGu6NCEAZHezFwNlTWFUH486yaoQJyDBjcAHtMBywDAlQ9qNPkTkdbrl9mtjfyn7f+z5
O+UH3RqDZGgDPhRh05fByLsNj7tteX/bDSIWdKsQZGtFN4R0GSABVWnca7yT1s6B57WhYysquyum
hxetLZAXhX+TgxbDHXs2joN7MhozMMduW9XGJxvUCLctfGXDkNZC7zPiFswlyoro8+hbTdm6J2rb
IaFtWLLhfjeGp7MJRnIMPSHNJIUuVuyBf9jPvRN1mqCmZljqisrdmhJIzMGNYcAJkFOSBDPzZ10j
mS9mucVYyHS/p0fo/u/3JUfmanVs+1PunyweDuWm/3b/Hpx/XjKmTHenmQ/4/NyEjFZh5qmq3KsL
5ALbWrB1C5C0y3PfJsPclMCGOXWUhpSif081C6qSIN1VXcfruTUgIa1el694Zt9eouvgCHcs+ByB
h4TyGZ4JkgJG01denOLzXf7MLfAXt5k/AR7R+ZV546EDbQax/kSnc6HSqqHHGHPHXeGfWJuHwJgL
K9VkwNohP5cgrdpQGB33bUhYyl2Sh1l/zO4PW1GDEWOGAM9GH618NliaF32PEv6Jm3pg62gcvjvR
gH2BMwZkHLFx38t3ilkjOhpj9zSHNfsyJJ9v7/x1nHr5eelGaex5sY0Jn6+APZKzQ2oDy+hYqOZ9
V+wXw3EY+RfoGoD2k454lphmOVs0PoFX1che7OrnbTVU35cMuF4q9LEiu3dagJPe7sz734d40aDD
GKkeJHauuvNATYabaOnik8s+5QHN736/XX5eWp48QRajmvB5ILSMY+AtG/P+aPRCAWmByskurWWE
BMxGjNvy/pEBKICwAbkGGCvmxS4dyIRMWV65Q4x7Tg+OVqErLrkVMxXQgIhJ8B9AFUlXkJdpelyx
ToP/q7qgSuwNrauoH8wA1SFFsLgqCz0E4jZFLVJ+rBMnK4FENiPc9d/78Ydtfp6MH5qqHWbNYnFp
/38pckLDANPD3FNIWTy6cSYf5eg/2HLcRzh08O14KEj+lWFuIjPHOT5tHDqG3qACIl3X4N/vS96V
N6mtp94UAwElDZJHc/mDC8ISUKcYTEJDHDoWLo0K40RaMWFK4lRpP730Z7a57TNWbofzz8tk6lZv
9fFcwHUT9lja74n9bmiKaHptiQR1IjohgVWP3otLDfpyaHpzauJTmdag5dKfE6Db3tZCOGgpXkfl
EpgN6CDHUjniJ5zlNYzSbY0q9f1TW2AqaHGTkDpka9f+3jWSHdAF74QFRU5UYOeh9IT7GVVTOS/A
7NFOJgKdiGaFPRhnPeDvm1XUpoqwc1WzfwXJtaGFsnKcGARp2Sdjfk3rfmMOYFab/ZMWqxz82qEX
TIAfiB6YIJNszXC0mlsExmwOW2c7Hcrlkbt/396qNWsQnJDoghNuRX7utnEyAjAOQdxS5sjYgC8u
2d+WsLJkGKxHOCLSpNfjCmNs5rpW1s7J9N7y9tACoS1Nv+daFti1QtSKMhAFMi0BSecCv/7S7uqx
8JKumpzT+OwZn20VkerKfqB6iqVCW5pzzXPWt56W5F3uAtyUbDL6i1b1gzeDE6hR3CwfZiQdIEe4
F4Fo+jGLdqmI4Q5m6TWzc2JTzYNqyR+LtHoYHWeTFuydzbN+xLq+Gfa8mZ1qe3vD1tTEUCdyeABE
uYb/T6qSA1w8dU8Tqx5S65C++PUuof79fgicTUg/i/DrOj+MHmmrG2uIGck+2Y6jwhZW1/D8+5Ix
2DNDhiXGbnWACi7Y3u6Psx7p/KFumyChTTCNh1iFXLLivy+UEofhzPMtvVPncQeltJPjf0Ub2fz1
9uasnKYLAVJQg3wY0yYTAtj/I+1KexvHle0vIqB9+SrJS5zFTjqZ7vQXoVeJ1EbtEn/9O2rgzti0
YCL9cC8GA2SgMskiWaw6dU4/h1oG2CqSUymnAeCN+PfX29ZWNhRkeACbW7TI0IgrhTjMaeJUd7Ch
CD065GtNVfnOteGAO8JCocAEe4Sc8ijLyavQT0lAlOYEPH6zkzGw7Wmr5+U2y+rt7eGsrc65Nckl
MhZ7HR6V5JgYeg8pb7SXJ9k96GMV07ZmBxEhIKVg+1pkyS69oCjTWMtjmxx5I+563j5QNJpnuaq6
vjZ5QJeiPQ93LHp0pFRl7ZujSBoMx6B5EKNv9Ig0CASy0QCiOJBW/ABob6S4EDDgPS4joYgzZnlr
EdDXWDWybWHmv394ZcCIBsoaNGQDK20tM3q2b3o/d2llFf4xySPbD8p5o8+72ybWxnBuQlp8t6wN
m/ISGZ3n1AGzssK3Vj4PwpqlAx91omseFE3UxOorzzuC+e+uqfimKFJFfnC576VbAeU6FLoQWi26
ZdJ7SSD0nIYUDxrfIqFvvXHnuXK2po/2r69x+9Qq2zLWxnRucPn72arQSky+ZcJg96VN8hB3gMKv
VjYKhI5xNKGmDYJ9efsneOhzrStBkwCKErL3s4CYimTC2hhQJISsMupswLlJQdQwsrEcTRNt/gfh
Avexv+1VK3sQDHiIcxFxoDtd7vDDq68QSacnp6kpzbDvvKBOpz0ffhKTLw1z4vW2vbXhLFn8pbkI
xAXy0VLrUzsBMpRC2/UeOrnG3V98HmQIS6cPTkqZMxVFYTpZfQPVOPfX1LHAV/z8tQXHd//9vnHp
UXNcFMkQQ5Uu48McOjOPaDxstM5qw9sDURmS9kpVgj+iLjAQFAa7PCzysB0UJlZIitE+tIgyA1a7
qFJJrmUIx6NuC5KPakq2rcsfigziRZMZFZ7xkJduHqAcFqEVqQ5KFC9S3UcmdkYT/+2h/smEyufC
2e+QHyUsSXpTDHFyslzSHlszs6sNRPqeoYcOruLczjYoOvB7a0IQ7nX2lzxxunsB9tqAN7PxU4N0
5u1ftHZQnf8g6f6rs0RkboWJweW11eo06PJXcCcnyclYyK4A9R+F4mEmC3cvT0AgWVEy1xdt2yvO
uArRZOk62Bg+Vh7sF18BLwpcvf40odk/sPjQ7tyx4qHu1cm2z3weGBV1Q9H3Q1A3xRRpLa8jmvQ0
woPWihij+T0KS83Wt1RNWtcrBgZnkOiBQ2VBp6AL7XIbNLGfmKSZ42Pc8Qa4CF1/jlP3l1WRctfO
jb+lTd4EsZ5UkeY2vwdSvqNhLdkLd7aPEGyf3m4v2HL3XXkQnusLzhhyN3KuvWMMXfdg+j1BYO7Z
zseXXNBjYmeR73NFJmt1Y56ZWg64sztFHxInIx1LT7VrIvz6lgKhF2eKrbl2Si5FA2AEAM8BiPHS
iDsLLRlbER/b0gjtfF+VqptLZUGKJkg82TG0GuLj0J+GecO8f26viOr7y71zNk1dk7E0d/B97VfB
IntQXFuqz0vPiFlzQH7a4PNljPx9aHHF427Noc4XQHJwp2WaVnh6fByd+zafd50Vhxl7zi0Vzcba
/YuWfmR3AWJF0WMZ6Nk8lTHjheHF8dGOH4l/N+os8no9qDOwE6voMFZtwaPQ6IK8L5Cml7aoOWlI
iFsEg0of/RSNQ/yZdzM46fWN4SoKkKszuJASLrhRUC1LM8jrXPNxdpMjCJ42UFffcCv+nFbk55jU
u9u+tmoKzztQH4Oe+CojSIe6L6mlIVHe0tBMHox23hjJQ05VeC2VoeXvZ4s12iDBNAUMGfmBQlsk
7+4quwN5ueIyWDtjfEBgAaYHAvPq2coh1mT5A7LMgqR3vGCPyWzv2zlRLNEKkhtA2DM7kkOMPd5M
sd8vFRj/Nc3ot5Givao3/I1ZiEdCjbBy223VmttO03adWXy5vXBrDol1g0IYbjzUqqV7NrFJXqL0
gQdBNgQlHwPCoaJH3nLkCstPt239ST3Ld8S5MWmwlTNBLm524mNSOv02t6wEsYX7kzOvP5jxQHc1
75zQrKkWElNHH1sJMqi93yzHFzwqMIauCkZgbjbubFQ/aep+Jnpx78UOQgTRPsSOUQT+nBsPto6K
OxQs2LbLiR0MGngrK3QchQSBS2CLzo8KBDSgwy+TFyfL4jveNv59MUMT0y/A3QRJDj8sszbeN1rc
Iwqz4qe0ZKAymXX/3k+KbzybmnsBtFUE3ge2GyfLg2BoNt7VpVU9zc7QbuKyM0Kov8ePTZb/nnq6
7WnfF4E9Fk2oMWd4Il3LwyaboYlpoEg2l213Z/SomgBrbs1TUOT3TPhDmPqzGVYxypiJw5JNZSXF
Phvol5l0aQQFdfxgR3xH7NYEBZ3JMQav4lYIyw+Gdkx3lijQy2tO42+bemN0e1mvLgJgNDQcoKgq
Idy/YkDlRmonflFkkBgPTPu5tE4f/z76zqAcgFc9rmPpJgZxVFqKzM9OFqS6jiJTgASuThT8/CV3
7bhoBERYJp+SbVr7U2KAicj+ZlXhuPWNrRO/3h7D9T5frCzNIGg2Q6uZTKqeZ2Ns1DOsLOmP5tPE
Iofd5wlCxogQPRg7EcwQ3wVF8W3Da4sDIjA8w/CCXUCPl+clgK86dJ8E7GJ7vI7N3cc/D+QZgHTL
O+YKPhvnJcSdmjE/MTxf2ZbS7x/+Pk5HdJZg4fFb5fzUnNid8EwKBs/+xXqva0U6ZGV2Lj4vzU6W
zeXIfHwe3OPMohHkxaLbA7i6R1ALPRuAfL5CgqvTxxxpLye2Dm2jfZpGMJHbTaUIV1ftQAsAQGyk
8jwZo2egq6ItLWiIaG0Ttd6vbnigqsqrysZyl5zdvQUb3FLkFQibJ2gVDxD2ojzMBsXNu7omgOhh
IGC812RyQN44dNR1Rk91LXATvWqVInC92vDwVR/nCGivkGW7Ir+qoX3CGPEQdw+BJZ634WB8/fCi
L/BPcDbi5XCNOzJjXCN9h2PYI6dx+ApmvaJX3KUrs3RhYvn72VoQDyCgVhfkmOdhJQKuElNWfV86
dK0ZxXVq4/tgzr2vPn6iI8xe6t+A3l0fuR2D6pjpx+So0bQPRO4+Eq9RTJCs9o2lRcUQnZAOKrrI
28mtaSJuDdSpcS5ZExRvajctt6jKxgevt1CmTEZU3r0xDwAg4GFVsHlbakazyzTGQlvn9IfGOz0y
aQFxXIGDIiC1r2o2uwq+pJ8oPaHMASK7TZsnp8Gvf0Dnq9vU/fzsEv1R1E1Iy17xcF5d1LMpka46
R5tioWc0Obk03VheGtLxx23PXx3RwrmBuiNapORrzuCMODwlKF05n2dfC7vi3kbvieAvYEy7bWp1
MC4iAqQ2FhkZaTDJaNFCgOHlFLP5LS+sT9DW2t42sXLgaQDr/8+EXNlmAAvYvYPMrJ0++OU/xAlz
+jcTdmZCuoFoXDdsrDS4gAeq7fZnn/aRC/pQ+oVCKP0vhoPrAWV6PHevkv8uZPdirWsTaBFDcrE8
GPPvLv5928aqA5zZkM4ljrZE26z6BHcEiYoZ+hfj96rhQTvcT6aqzWx1fZa2emROcZDIwY2BHjzE
DNjiEDGMEuPrWBjbWov/YtoghgPunYW/EsHI5VEL9TIPPF94s3s62SXTnQ3OL9Pd3Z63taGcGzEv
jYiEptZyLgJrm4TgmP3e0umbNqWKeE1lRloeQgfBtXopK3pvc3aqxFPxF1HCshuh6LBofFyRSQ/I
zhl8Qj124AMLZ9Lv9WlgUDJXrf7aAQC1Vg1lxaV3TkYhWSbgha4F8Jyzm+x/Sl1xiV+FCYtOgIPc
PHq4dRBlLp5+dsPykYB5q8dRNsz+k+nr+4SaBzqnkTZa4V8sPkDouNFdHxAXafFxmEKtMnZwH+rv
Tvozdvfph7mkl9GgdxgPNVQZrjpiU+CAutRocBtmu5hGlrFJ+OYvRoFino62W7QOyyQxda1bEyQx
ybHlLL2bIcG1c4Yp3pVtrUrOLhfjRSIBMTXYS3FfI8hCFl6asNyDlFxXgYlE7+dPmV/YQV8lX0RJ
P+HE/tUIJNYmT1ex/61aReUMPRxLY4KcTyvRjw+BuU4/8j7dJNqOlVNg1/+weFOLewGq4dvzuXKU
QodrkScHaQy8Q3JA24sTMlS+doyr30kJ5hgaByPa3k33vgaZ5W1jy215NaNg3lk6OpYtJd2msTZD
+Y2VEMsqx/jeNZHGm+mQbxsd4qkWYWCMdu2NVTg0sJirkmtbOZYA4VkSopjXa1gUSIGbMUuYfhz0
LtSML03zEqdEMcRrOM/yEgNf858axTVVW8J46tNW14+e8ZwKI+jHg1FpQTJsmRsl8QZBtJ99vz2v
f7xemlhgPZG6WGrHyAAsQz87RroYSbU8r+2jVWX1BiKLoHI3SbqhdaftC601o77Q3zJRNEPgNqLd
DV1XhkJ07S+v8abIoZX+5PO0CXzu9kGmOd3OaNLmfTDb7lPZNCIw6zl7HGt0yOKWMl6MWpRbPUFk
rc0FHLWe6HMzO+/TXBf7yZ2MUNP6YYt0WBG6IHXKoyqn1cZptHRLRDZt2hr94QHYkZJwwlFyjAVx
PvWNCwpCnauAnivH7MX8LH8/m5+kM7W0tTr7CPnhqNW3aRU6IDtE9u32Qqy4GB6TC+kgckl4WUq7
Ke8tv5oa3Tva3r7S7yu8BtLtbRMrQ7kwIYXzHCFxkVcwgYSOCWDQdEjnO/LzL4xgkwCUDrwDpv9y
vpjgGXS8B+/oZZ8sfc/qsMrgGqlis6ycB8DA/mdGChS6OhW9lsNMbhcRsqW6+Ssdo6k+cj4HRf0O
DsLb47ouhaOgeW5R2ii5QUjVVp13jHM/FJ0XugyA35huOr8K4uLemLcmctSG/n0qNr3z8cAIlBf4
n4fHIkBkkntMtZtwg+Tesab2/VQ79zFtX0dPBc5eO4MsKEWCRRrwi+u2trSZrcwlaAHM6ir0J5BF
tgFJcY+QKnDSb0Z2KC07UOphrnn/uVnj0msKyOU22dh4R7d6HZodS0Nf1disMiE5JhWU0F7UaNhL
qh/mnH0fJrqZCtUjZm2TnY9Eckyok1aunmACzelzle/rJVmu7UZzc9sd10aD5iQ8LIGSAvOKdB+6
FL1jfDbcI1h4Am68DPQ191TEgmtjMYH70cBBABlseS9rOMbddAIS0xrMTTn7oSmMkBffWqoYjbVq
CYxHIJNFMAnCu8v1tyuzL5mWoN0KkpXbiXluyIUY3szCRzusQ5svrkXJNta1OegmOm5tqH3tWVn7
O4hcpkmAAYD9hhDzMNKyvisTzsPedNmG22l2YE1eHhwKmMZILCMU4Nd+t51qCp2aawGQwGPUT62z
ZbVnQ8dAG8skqGzWvHSDcH6xvKrvJzv3tngiZtuWW8hQuKDqbPvYe0gpmSPbo82WVe70pAtG72af
4W5qe/rUzWgHQJdUFfDWIY+s6T9MEbZkcIGWWhYJrcNyj07iplaSxyYaRG2BKOF31tVbC/JuKNzc
drmVNYIXAAi2xLYLjOJyjYzGxSJB8vdk6t/L/FDRH80QuZ0K1rTybPoT5elLlA4NVmmfan2TFJaA
xNdozFHsp2iuVcGJVkcCteml6xLkHXKVW+h5oznZDCUplNcCR+N7j5Vvpkv2hKuaVFc2Kobzny1p
OMZc06wpYCsfDD/w6yQO+UziyLBjodhFK/H/H9qw/20iaYEs0RBBCLZrPb6Be91qHxrHDPr2wMXz
WGw/7A0LnnmRGgB7Kkqwl95QZdPoIMJzjgODZkyxL6pvcPVg1F9u21lxB/SeAR0AX0CdW86hAMLX
MNZazlHYVZjqX1HJU4QSaxaWnpoF3wgeAdkbCrtnbO4T75iGTZ8GvvKhtOICSDiCLQ4Qhz/qN5dT
VcQ9sCFVirsbKK0sYtle8/5iNc5NLB5/FqWaPiSkrcVEqz9n0MLUwpg9JF8+vhSQjUMjJrjdrhMa
ds5mSzAN7Qb2C4lPTOG+a+uAVu4F6YL/X0XAo0Fx2Q0t3BcssU4G5otZsdLLLSK9dS4wadItMzSd
y4CwiY/QqQr5MPzEgXpXtV5gpnhQNLxTrIrKnrQhu6HQICEKkAbJ+yezsXZl0u8TA8X42D9UXaeo
TK35mYvADdcnogJ49KUTMI21NpgDARRC0z35NfQg91DgQVQmljU887OUtINbaAtc2n809Ze8e6k8
Ba5qzQ0WsMeSN8fZLOe1LEaBca5pfKRT/ZURVCM9l+5ve/Ja8cWCLgv4YgGoBLOSlNYGqVYrSsdH
jc0TOqSuoPC1R6nQSUHVxfakqQ5tDtegbBfrIN2Y/TuHdJvejT/nubW7/WNWB4yaxJ/87bW63Via
2mBWOUARqQ6OLZZ/bltVn93aui20uND+wgmEq/Vy3UjX1IlVGvBEeyFD5fW27q0pEERXBAmrhtB7
iVwxwDp4y14aSruJexSkVcfOLR573dzqWf7kCNVT1jCWE03eyxBs+teQvIKWpid/8I/+YNL7mjNn
a3g03+Vj/Bn5XbHVgChhpDEfJ5PUWzGb8V3XD3wjYtvZlmnbbDy7biOhD3XQ8wxPYsv+YQI0s8vn
OjmUwu2jLgZghxhxsUHXHJQUiqnauYnnjQG4oGGLO/67PVYu5NT8IkrbCogbBNS73NXohs99EzRd
3kS1AXr3vNYh7ZkDxVP6w3Cf04ne+Z0/VUHjAXPhxtBNAaqzCQc629uSV+WhS0x/a1Exb6d6ysGX
YpcBmdBF3oJfZZdVOCAT1o57LWVugIqyePNmF5HrMGa7qaH2nul6HDoa4Dtj22kvlouMt0ApEdyD
gcu1+UmLE8iD2OKtwH/11A5+uRGuELu2sN5dJ/8uMsvdGhNxIBzMHiyt2OV45G5IbRZHWnr1bhyn
PDTrsQwmbkLmSCQo7M+MgJ8qn8Mc9GKB1yfzC8QU04DnSRM2nMWR4wr8AWntDYS8+wjSt9WbXaZN
1OuVFvVOle/QOWeFEJefQnRWdU9oqnZ2EBt0Nr2nJXswE08RbdBI4wz81c+8UQ8EHH+DJEphhGPX
OyGKV0BQtRwZ/oQmj27GaVTTSQQTurWC3BS/6tkVuPR1bTNWRo0OraYLygzvB2Ax+6ehrLSNNc15
NJtpvjEKa7hvR6qj1bcf8CPjr33jGG8xG/SD37ijH84ZGb51ZaLbUUlM9PlA7cnvsjLQEbxvoc30
uxiGKQAVc/E76ck3Y2zKR5Hj/dL5JX3pZ8JA1T6OIeCeblhZnRai5yP74vnbVD+M8aep9PxTSgpn
J+wuxm+d3Xte2n2UJDW6VyCU1EVVL+yHrKTFY5FqIhx67gdzy7vIKAv+lhpufRJeDmeEK5V34Ken
gTZOGnIYFK8UHX0qLmkMALYGV99qVAO+v8nerbz77TZN8eT1vRmiKGH8turE21pFkuzAojE++Mz0
oh6qBtvJqniUd+UcgPW1PeY12iyIkfBtWbfDgZZ5BpU/0ZYbp+1J5OImvm/t0TmgYIaBTgWNci3/
NTZxvxvGlD4TRmkIze/kzXBGvQt8NqB2mySDdudW2bwreFMHZqKnB50Rf29onR26Ik0hsqR7u6rV
p6jSx2FT88YCRreNQ1GO6R01W74bxO+hN8IUftuixBaZIA5ShB0rBzyY+9D5hUajJTUvnYmucOPG
EC07NdYGkBFrc/v+WDlyLz4vnYRaD259LW4YHkwxkPzsiXnanWFqint55cC9MCNdIXE6tN2YdOzU
isCLv3K6Tfk2jhUxpsqKFMPQGavlxzU7CXKw+R2xXqt242gfv6UuxiKFMbqVurzzsSIUtLm8BtDA
emh9RfS3ljGElQUYBuFaZO+kda9a4Ek1S2enmes5dgB0FwyKDBo4i+bHvkIKFhsmA1tAYRUh6wst
siafRUWSqdBX6x743y+RXASqmiSpUvwSN47MeUM0xVBV35d8o0tTAJZcjZ2MeeNEoCe77eErcTQ6
AgHE0fAMRJJcWq5xzIjBRizX1D4X2aPRv8TZyaR3kNBROMbqQM4sLXvtLL4F4YzeinpgJ4v8AjhA
fJgwZ8Ginn1/cf+z7zcFcdDPik3kNyBUiS0rCzMcmLenayU3DiMoVy2avHh0Sqs9DwSEBwNWu8hx
fU1hSr6LPt4sTQNtMgR98bNVtYaurNCCgLQXWVftmmlVGwd3dKoqPlZOtQiY93XQlukW//HvKu4e
nEYl2LpMlBz+Lc0QC00ltpacMJyS3mwSqA4d68nfmzUa0aqp3VdNjMDHUOWLVrxiYaxbeiIQk1xJ
uFSz6VWgV4qPaRLh4uGqhqHV76OCCgyxsbBOS8ncvmFGyShaSQoLsuaN/tzOpSrLsXJLLERpeBai
uIQiu+TZbglZFL+lzjHLdxoIg9mGjB+vUVyYkJwbPRYZsWeY6KutVxqBAYHh8sNtPUh2uni54UUA
3hC8AC53UI44WTdTih0EatdDwxRv6JWlwAIv/ShL9zFc+fLzg4G33pzZ2Dte6ETOh3uq8OuBjkGz
LnrngUiWDkqi6YIXnsDFU7TB6KJoOr/e3vxrA8DDCz1hAIdgDNL8FDpJnXRG+rRNwiYF65TicFF9
X/KjSeddi4OHntzPzNpOROFDKwcJ8MFIY8NRQWotZ3950oCygwLDy23/QP1/wAXCxBR2LqrP3Y+/
mKozW9JUIZ63S1+09DRtZ+uTpr3c/vzqUFA8weWP1N8V/mfyiOc5c8VOQ+4+owUE/7RotUV2KypV
R77KluS2tDQdPuKJdjLRkx9OCfsiBg2Avc7JQyMr7QACPJ9vD2/lQHFREkVgs+QTrkBBRJsTs5sZ
O6UliF3jh5lWBxq/3zay5m1LDym0dnBswSkut2PsmrM2ICg6Wf6TXQS5qo1qmRfpGgFBO5pDcHUB
ES3ngQyfmgx5KAaVJTeY8IbstB96PG5i/+NorQtD0sb3Bup5OcfGN/WfnvelJFYQN6+2SmlpxQ8u
zEjhM2Q09JKWCMSo+FqhiYe3boDiQ2Anz63x7fbarDjAhS1p+xAPolGZbrBTz09mvBv4iY67vzAB
JOifbsSl2e1y+a007SyDY/kz+qWzNgzRpaZw41UPAErLXypoAGlKwZI9F06J1wB2aZbP4LUrWPoK
geb0pW4plOZNrilSqGvPAlDrLrSxCF4cEBdfDorkLOnsdADTCMJ/H1ESSCh+eS05GGUV2Wn622i1
zYRSSBC7/maItV+ZFSt+xMraXfwG6bwooUMLpl9UpQZ9cMKm9DbgUH7GC/4v3r4XhhaHPQt4RSuY
F1ca+ks85yHvED2J1iOb226yckqgJx4dRCiwII8q93aXbV50orPSEzQuIYqiUv1RfV5ydNeZpySJ
HZQLvUjHlfr9L349IhnAUeGHUIS8nCLd7xvNSMDjUEDYDZ119GFMfKJ42Ky4+UK09a8RaQw99HX0
cezTk1afTPNb6pg7wyhC3fh0ezCrjoVXwFIjWpJakp0qnQu7Xez47t3c7ZBaQbZGhbFYWxCgKrHS
wOMhBSwZcakHldk6Q6OP+Rul+0RTtNytDQIJkoVPBRGzJSOqR8h/tjnzsODlpsojv9pANvX2PK0O
4cyEtOhpWYi8y2HCrzdJErnR7c+vjwCR7NJTB0yAtO2QiTN4MiNK5g54UyEdMXebolLkapZniXR5
+gCf/GtEOp0rLYfInoMIAM9yuz1p9EDIA+H7LP/W19+7QYHAUo1p+TlnR0mX1W3CEpirtNc4pWC+
2NkqHvb1Zfl3SHK8UVZTkWkoOEPK9i5zd0SxLIoZk7EaBRGlVw1YlsnWo5lM+5lO+1rrN17eP7ZW
8dKM1hbpcsXmXxbixkLJ1R9eA+vcThnMkq+J2QcsPvnGiZXjbmrrAAje/5fzGZJv++PcO1qBSUxm
squISMFNYsRoYOwVjzWFRxjLap55xNjHE+5PGHKqn3H67ICZv5z2twezdnCeObmM4ncTQ28aPUXy
NtlQuq/5o18Htap+v+p3wNEvtW9okMtawCyh1HEnvBUIFBLijEXdX/S0LZIl/1qQbnydmMj+A2R1
cisejO9o4whuT5RqCNKR48xN5nkETtZlx3I/qBizV9d6IaWEOAHuFVmXpHFL5J4dAliQZQV0eq7n
z2Ws6D9bfuLVPjmzsfyGM39K8qLoJg9c+7pfheXwS9ivbb/VBBqhf9+eLJUlaTVMt01Gu0oQp4+b
TjQBBwmAoQ8hQ5mmTcX2trX1pflv7qSl8VnnmEmLuSPu3oGmC1WcL8uvvTVv0kUAdK+d68TDQ1p/
YPF3j/1Tgcp8yH7cHsaqGWhHIKe5ULk60rlS971Xu2JClrnwT2Na3VfUCGoiQpZZirfN6vqA/n1p
Pwdnn5ynqYZizrvep6dmLATq/0b3MHQolltZz++HJkHJDK1dimlcXaY/Uk+onl+nAbOqs5iG8vnJ
SwWUCmcyBlapevGuGsFbGmBBNBdDV/bSx6cc/fBIcNGTVX9n0OgrB0U4u7pRzwxIzoC248phjUFP
NHH3C1tg5juf7DTZ3HaG9XGgjQtkjcvjTXIGmucN6E5w3LBxq6HAqaI5VX1/+fvZWdBQYVVzjLsl
+wfaZ66KJ2b181AvAKnaohEn5+jb1O0oSKJRG8o+W90O4dlfTM/Z96V8w4SiY9YRPGszESbDM8bx
//u+NP3G1HLHS2t28sbILzaqJ9fqVgdX88J5BMS7LIcj7MGtwNiDLK/4adhzOJXAZzmfS6Ep5mnV
WxHo4zFhQSZOW37I2TL7rZlwBNC4FnUnALwDnep6aI8qDpK18QAhgl4wANCQgZdiV95PY5wVI7Ky
EF5HjqkAR4ywo741FLewvjYgE/xNGlK/aMGQJWpNxrmRTMvJlQ67NC5fSYteqYGwAmRrwD5UUP3I
0iEq092Yi6j356Au3McsnnYgmNu5KiK4NUe3ICoMaDJy0jgXLic4SZCXLD1U1OZx/96NiuhM9XXJ
zc2yboYhxpXQfTHnyFS1ZK1N5vmPl7zcmglvkmxG1i7dlm00l+Apf7+9kdY8Y6HzQ1EGKU7QPVzO
j/DmYhxrxBx+ZgX81b3vi3BqVMjH5dCVb+iFmxxK8sBwX3FKZJU2dZ2L/RQnWdDbTx1aOLP9WL1w
3wfBgarYtLosZ+akO6BxmmkGuxs76fQND1C9e7k9aWvvKGSegaWA+ij0WZZ1O9+1qeNkNPaSk9DM
o9mPc5TG8xy05njgnRX5yEgmcf/eDyp/W4sLwCCGgwmbGDkOyfBINMJ8HdR+uF23xThFZmVsJ8Pd
G0b3qRn9ze1xqsxJp5MwisnjJcylgFbzcdpmDolQ9YH07XwEzi66bW7NF8E7AqQySJBRflmW9Wxa
s4GDqlRQMK8a7L02M+BHM9QrSGD3KoWutZ2FMhUkDXwgPa/kDChpRrsbWrCkOtFQ70BQBSTQ7dEo
TMicoRr3LadzF37U8l2v/mmTH5P/87aJZULkbbXwJS1s/ICSyodtl9mF7SeoVs31fdZ+SVUqRGtD
QEEYKZyFpQV9F5cLMtG0SDybZqeyxvvAmu4t/YV7KnDo2ihQZAFLK2yB0kY6ROFlyBJ5WQZV8+9l
8mX6MC31EmqefV86RUtOGPwVBFxQTAR4KGsUyew1tz3//jK+M7fNwVYdmza+3/qfgC3U0t+a9sPJ
FI9D1Swta3VmBd2ZHkT6yuw0tsf5we4Ug1g7oc8HIW31pM9YgeIdBtE9jFCOqNmvHMIISX+P1hRO
VK911ZxJnkVmPrhGB3NTH0JMpIpf7HmnTGuorEj3AGTPZj3uFs+y2oC176nlBQIQ2uyfj+/D88mT
LlHH7dOGthiNx383EMQZVeTt1/qMlz4sHyaltmAHqzw7Za6/74b7zL8n8R2J3yr6k2lTOJQvXfPD
9O96fWvq5DCoNpFiKv8QuJ25n+5S0eUMPyDm4TxFSbpPBLqo7/5iIr1FXh0FUQCepXprmrsGGY0K
6Cp7ZwGOovj82n0G/s1/Py8Fg0XrN7UByOYJ3ULM3ma/mmwT6zuavn90GEDbgRcXeKSFhUrujkxn
Py8GgbIu3tSBhQznoAizr1cDrbgoDEMgDgyceIVeHgY4byY39br8hD7MYKRfQI3UaIcpV6lMXl8A
0LkHGRgMATV2FR1WM0OdzgU9Hufvw/zSmAfDVhw8ayageA+eCqQ6kHuUTk8LSMhRawZ6KkmHzgCI
WSrSwdcHJ57oZwakg3O05tKsShioii4AHqFT9titWEDCBOwFwLzYoPmTVoPp3tCJtChO9zN/a8bX
2860MkGAcKBiAkgKXokybwhys6NfE4K1ztugIyUoK/PAL1WV0usLAA4FVhoHaRlQeMglGyepHZHZ
aY5C9HMRbwDGfs7p84RAvWgPVvfh9/ulNelkJqXT2I0Ha9nefqKq7vyVBTEhFLFgQwAERxPn5faY
DL+Y6oTyE2FeML143ajYfyoD0s9HhwPwhh0MeCwCoeDUb26v+cr+vhiAdKGUZHI1wfH9kn+Z7MNY
hN10YPanj1uB/hD6KIEeROumtDMom7rar1h9QtzC94N51yT7jO9vG1mbKjy7cRjiHwjwpLXgjR7r
PnX5yf5R+/9Yxtvtz6/sDvz8/z4vrUQ/Uq2adIefeD6EVRsWfeTFIvwLIw6ibIhoANYm376uSwTl
FuMntz80qR/06NOksyLAWx0JWHsMYGfxwPvTo352w1YupSStjOrkNvO0z2g+vFuU9W/WWPvR7fGs
rQmImwwoY2uAlcrNswWvbZvRjJ+q7P5kkA+XxQAvOfv64txnAykckTt2hq939qGhPDA1HjTjh9sB
YASEntDdBX4KzOSXRjId2noFx5JUyQQk5t08nyp0sKhUIVdmCgV+zBFOX2DAZLVAm8yx64JT4WRp
z7w8ZR9fiIvPSwEJwcVL2hyfj7E/+El1TK24FBAEyC2iodFY1NwvJwmUNa5bT2Z1Ggi6cWrA1W1U
EyNf6J0islq1ZINIFxnTxZR0BdoaK2yTieoEnwsy0JrrAw1HkHbcdtxlVS8fvAvO5j8zy3KduVaM
KHSITZjJ+D91MwFp6AeGfYy1e0JOJunCcf5x2+LqwPylWoEHtoW240uLdVuWXSIsLP1UBBAemasj
KRTn8P+Rdl1LcuNK9osYQQuSr2TZNqXqbvkXhjSS6D0Amq/fA+3eURUaW4jWHcXoRRHMSiCRSKQ5
R2lkFzKkxQO/mNnWQkY+/AB6+4YGP28robhORDYMDT4gIETXsmQHgUGasgKT1dnuHtb12WjYPmft
wZxGzf6oNLkUJB19vy4CA72agFGL8xKzbLMu8FVsB7htBBQWwSQ4Yojr7eB+1WHKVEDH2l9Mf0ed
o6vrh1Islocjj9AdZd7XyAJAJp/xNOXg/Apf3AKo6uQ79ftonba3N0WxVldypLXCPGZYsxFyXDJF
bfWl1wHOvX7tIKIW5GWYYhaQltLV2KT5glYoUMKEdo+TEsRdakfjaMVo9Iuc4e34HNfiJI+M6mFS
Nh1Qa8vy0+A9hsl2zPaNu7m9agqEIPFOQM1KdBMALkGyANqOrtnbGRA0LSDxDxgvrXcWiCho92H2
P/vADC+b90k3v92yIRbBpEDIQvekdEZLdP4gvdulZwx21l/m4r/8vDCWC8e22qwO+7AEzmk5xrkt
ZlU1HlrstuQ6rxSQfMDomWUYDkA4xDxbtSHt3sg/mRlGj7dJfHuLlGfUwxQD5g1RU5CbmhHFlEWV
A6uzqs1nywizI/AIx6PV/EWRFLZwIUlyzo7fYoZU0IUEA8Cv4qrTRDLKIwpH4wFtAtAZ8pvIAUgi
8yYAqA7/mPM+7zS2rFooPBmRgAa74GvQyWUa2swtAeU9p/wLpe22dMJ7WL4msFRpcSlG8gO0nly6
coEYbthfeO6+LOxvTge6lEzckgheAeV3bb6J740Da2h+Ttv7ZTjM+9sWpfJkoGEPAEwHsCGs1fXn
R+YUbet42bnxBdqivRmKcFO0d22WHy1Hcxsrd+WPMBlT3zXbLmxaH62qa7nNUu8TiDgiPrk/b+uk
2hWk1ME8bCFY9mXvDPAAq618iOH07mdhak67+utYL3TdomdJrlAFaedg7BgtyQvZjPzReDtuv4CW
/fN96fKyZ9rg3YW+apc+h/6wB2hGDEQBjVdUbcWlFOntCOq/oHdNaOG173dG9on4GgEqwwI2LehX
UXdCB75kWLmZcz62OBq+jVHsAWjcSf1MzflYhMY2MwpdkkW1LcCW8ZDJQVoNkdK1IU9N2Dl+gnOC
cC06MTwlbxuVSh9wceHLQBQCP7Okj1mblZtjcuA80zvCHwMgtGPQI9zkP27LUW0MnKIIxMWlInfx
eGytXGb3kBPURURYdrCN7jHwdEC2yvUC1zOokkWOQuaeMgCMM8w91qt7KHkQ5YxoFkwtAAxxgAiA
65JBZNsQnVadNQO9bMi2ASjACx14sSqcRIJCYH2JR4TcKLTmQeEvwQzfNRibYkoi5j6xKdsAH0Cj
i1oSYj0wtSA4lnt60tEKxoAuiPfAZePXEY9KgCnMRHO968TY1za8ulWZBj7EpBPqDuh96tHf3Y7j
Ppg/3rYyYa1yyALKT9RoBSLbqy6cDvR+9rxSEcBG1Dl40861HjBkRhhe/HEyaG57BQkNgokLedIt
1iYAgQZYRHpeECg3aFRxhh0GVpso31XAMdvk6PVr/yLDcCVUPrKkz4oM/Zhnp4q7amPomM5VR9UH
nL0AxCHI8EouxwIwl2O14AEIw8ecL5umv88CHcm0ToiwmYvwlZsLKSrAM5zX/j33B1AxHf1F9/hX
nVWkEdGijPHyAJHAtRAntOep9PG4bMkXyp8X93Db3JRKhD6GPpFjAPOGZNgsdOw2BGHUmTn5OzYv
R9ZMZw52kttiFANYSGGAwVjgsuN5RqTFMha7D0BKCTmdMYLrOblL+2TnGOV59eZ4WUQ1z41bziIQ
bcQsmTakejvY2fVvkG5WYude0Xp9djbCXWDeL1xX4FXdRJdKSmcpc708HBwoyaf7ov1iuM3OX8kG
/CGRa2ocn8owAsvEYwP2jRBRehKyufO7KfERptPDWh794+0NU9kFYBpBcglYmdctbeK2DZDbSs+N
VT9NM3k07OlpxMTEbTFKLfASAD6WiSyXPJfXrwjLLTQdghpiGXdlYfi/7MHLdS9NlVMFgpkgnSai
4ULaedCNzMA1QCw9uAjZWmvfdMewyqIU4GOZN2289oV5ujhLdWdcCpWswaB2TW1qZedAoFo1Gdr/
vvRZEmemzhZUm4VMl1AQbgINxtdOYqyTBlAjaOyZgvYxM1AyC9s8zkP2z9t360JOKFWqMWe/Modj
0AxEK5t0tjaZDpVBeR0Jrnak0i1Amb3eKWNO7HHNzrNJ7ru1e0nq4F3DjMjk6RnD++9BWIteUXIu
S7Yxin57W0PlSiLzjeAFhwpNe9craQZ8ScwyEXuWnVB7PIP/eJ8Ezt9cUIDR9EUXIgossjvEYPKM
HtgJVMbdgjLXr5n+9DtdYlKhDKwaeATo+ULJXL472iLlrj1UGK2wQS7qGcd1nPYge9e4CoWdQwwB
VzXCPeB5SocrBThV7dhYs3z2UcyeAexD4tR4StmPN28OgE6A3gPmOnCVyx0GvMumvKXgM7OH4phy
Z08tL7ZHoqmyKHwSgm70AAAbBFwLnmQDteUCbgFwF2cjOKTZXleaV+7Kn8/LaH12NhfUXvD86gwA
wi0UUIv/cNvSXA86KdL10KC/Nc1LsNiN3ojIJIwMJMCWRhcDqTKTwM4Hgij4KNAqIY9yGwOgzmZk
Xc8F+xQa1a7nSVy53abw1ogD9tAqXyy7j9z86bYtKK7aK7lS3JK24eR5FJvkYZouazNAw31I2mOz
Amku010fKotwoBxAEWDpr16YC59Xo+eT8Q7lnq9V3cRjPn14uz5ocMWYFf7GNLV0iBglk01ccKtZ
9PPAhq2JhrfwO/rKN0almbRVnFcfM2nixYw8nC+f194fWvSG9yn4GRHlByDjSrYrw5jd+hclZOFE
CZo+MeSPIbtrb+qmLnLxLVIZ9TJuy9U6MDTThL23vb12v/PQ0pvpSo500zaEsq5NHXSdLsZjYngx
mNd3sznu8/4Z2C97x6piN2Exx5QXyk6HMejiudWNAQi/cOtXSH6DFuC5Ak4fbkfqRC5t47pExXy+
L9dPYTJFpQkoqPX5tupCsxsy5d6xYrRqtFwhsPHJiEzBKQ2KeGb0kQ323munM6GaRKHiKPiIMoAF
BOf4mqZvaoqeNh1mqGFhm7IbN6PuAayRIKvE+sLhDg0RzOSPaGKOCP35F2uGtga0qQGeFS+fa6tc
SqebkOVJz1YDmMTNAjoUaxOW7/tpP/1FoxeKAX9kCWUv3ojdFII70AGVW7JsU+fer17cWZPpVnhC
iEA6FcRHCCbk2tBso/SQhR6eodO9Veyq8hHY6u47X1eEUu7LhRxp2QxmpW4iypxO+LR2oCT4fntb
dHpISwVa8BZwZ/j+kG99+zCQGIi8/Gf4drQjMfOB/0VrGYpa0s3YG4MBYqgaLxvip4dgST52s/sh
5y6NpoW6xwKwfZrLWKUanjhgWcQVic2SRE5mE3T+jAA29Jr0FCxhusngswQebR8XfA134VS2v26v
pyIC8HGfhCDiBazTq2hpGF17BGMLhIJArhu+o7T4PUk1d4lSCBJISOUjZsdf1/Y9WmBnAVprejbH
7zQ0omL+ACAkzfKpLA9oQWIuDckvXFvXQrxmpmRc8LxJijGavS7SvZ+U+4MHrUCNQpgsBzFN4I8G
Ggyzcxv5830e3rs9Ki2f3h5XIsuCZkPgTaNZRH5b+C3GMtqiwdvC/FIMd1n/9oEjJAP+CJAxT+Fs
3Gk1a6QfyI/c36Z17JQAu4nsKp69zW3rUu4JnCcK7dAIoB3Xe8LKagwZTfGiNu6MbRBo3hQqu8JQ
OPw76l+vi18U/BOs6QPjXU8Aj7N0mIcBYNADmxLd2JQqGrqQJFe+QCTu0LRFBV+M7K3jE69pDCra
qPLe3v3pY7oZOHSofIFRTQ4PFjMhfMFVEKRgZwLQfnCfrVajiYtVAcGFFPn2rL0qZLXI2/hB9cV2
+Kll3sF2vZe0DA6IPeOw/HHbElRbRVBMEkmoAE8m6XT2Nu2HhQh6FrqvMxqlduy4mrVTbRKm6JA5
dFAVeUUpTta2RKMX+h9stkaWeaotxFP+GAXW9rYyKkGoIqAu8puxUI4NuFFNxdxCUOJ1d0mbJlHm
GntAym7Sdv2LwhiubZHqgFGA10NynmlIOOAPMDbaWnYMojb/7ciqosz6R4DQ9iL6CDG+4HETw+2T
B+hmADLzv3ADkABcLRfd5iAQkDJCa5cmRpu6mHwtgG1tNpHGuBT7gTYBdPMJniKM8koapN5KacBF
H3u2VBHFEW1tP/ZT/nMYv93eetVTFk2V4mUEc0YFWTqg9VqULCGoIyY8eQiG9qfXszgDBD2GHQ9p
up75UNyFnbulLdc918W3pTj+UrbshUg1527aQvaKcoszP9To85vMe2pM28b70g957EwaT6Hw4BCJ
FLIYdRMZ2GvjqJADCdMKqdc+B3z9sp/NIr69ogrPAChG2AbS7lhT+TCNzRTOYTJgUs/3YgQ9kTt5
myrU1UuVYjCsISgxEe3IOWTUBOfcLFekuRxyZzErDoLkkLmhJs5WrReqF8i4C0ZM0NherxcaNEhr
CBBOxz+MKRDfNVGOwnPjrkMP9O/E06tnSd3zboRVoiBS1rHX7xN+AFgYJ0HUAj2m9nTIF4qgJ0BS
EO9zvOcwCC0dXafuR3NsnBLP1TZeihIVbQCw2Ac/Sw+Dv71tCsrDhVkRMZGOstwr5MqWJkNfhH15
Nts0MkAUllVhlHELbmmKbIDghwz8Jj9rT/c8+j3sLh8tlIZFsiNETVU+1khK+tloY4YQvWb+PZqe
qigbBveeVvMcId1Tb4jTBShHtW2cIL8IhglWRtyblruA1ECfI81Dkg/FENHML56BSzJi2JmE274N
fmb+0t2xyZ23HeJXTcCoMmzR6i0g1+Bl5YihsQPmBWNX4tYr37fugl4mF9dEq2tkUuVPMCD2ryA5
aCBl2y2A+irPPQnnqDXz49jnDz5eki2Ie/kBGdGHYWo2M+gyrLTdGV51HMGxdttGVAcMXVRIigt8
OcyrXR8w0vQpByZPDdQCup8y45D9RQEQIL1/JNjXEvy5YyvzIaFqo9G8ZzpWGdWGIQJCOBngP7yK
rr/vDL1T4bjVZ1avd0P1PgAcRGr/8xfLhOeDi65yYGfI4FidZZe1EyT12eMCiWdT6fpcVI4IeNv/
CpDu3Lx3nawrIQBdKDtWse20gB0Dp+UX6jZ302DW0VIb2ea2WqoKMbILGIIUZEoo0kn+aEYPch8U
YQVY2DZ2ijBOCUCnyp9e3kTUvwOjcsjfEVLt/P5Hjlaf2+JVW3cpXTI+VvHG8xIfA2fdQzKE29pJ
d8Goa7YQsbDsi4BCjSoGkrwgVxO/4iIgQ99jAFaCtEYOZYxc1hzAMHpMsh44IZV9nJAXKEXl2w3u
Vpt/ahb7PpiLx5alP29rqwqrgkD0SIvBULjG699BQTbM6rKBofYYEnbDodsaKe22AERjUZY6reZo
K1YXIPwC6hWtU7jfpDeC0dQOHcO2QZm3idG7F+f+s8Xfv1kpuHdkPAS1Mhy3dLpDs6nnZcYFOhZo
OEKfXkQJ2GLBYB2BBfK2LIWvupIlKQRGZK9OkqA8W/XODaPSjm9/X3EGoQZQNkSOFUR8UizqMAza
eTNGBQvnObe8bdI90OpXXz2y+itoMDXSLEX4eSlOjgUSNqBJOoG4wH6ywGPZHy0gumbVo2eCXnp+
zBeQnHzrAhYtywtNn5d53jQg3Z2+8eRXQ3ZG+Ou2/sr1/aO/nKRzmLNyjPpW55nv1ieLH29/XrO8
v33R5Tl0QMYzGGUFSBEjDtcnGoAs6Ym3z2nysTK/3hamgAdCxHihjGQsfmONnIQ5pOWYI18/D+l9
t3w1jZ9dcD8mNDKS+6odo4TacVu8q+gR5ZmocTXxvuoMXv4KseQXOvcWwhdc7dXZGF9YF1VptOqg
MxRuBYqKlBARJWdfLPuFiMUnIJAdsWulx7beauw8szqUof0O3XuH24uq1uaPKOmAMLBPeWYNUWZ1
XxcjiOmPVAcTpIiQkWxAmyTqVyg4y8lNtJB1eePBW3cBiMbI13AKNstDFY/pl9vKqKwdcTg+6GLg
DqNk1+tWzj4utABXX1XsOvBWbW9/XrUtl5+XHGPmUjrYDvToi0NebcwAsKdoOtjflqLaEbQL4fo2
xdSVXMGEUYTUoXZ57rKNWR2nATzMmvtTJ0Kyryoc165tIaLN3U2VPrYilv8LblLkmDCggA5yTESZ
8vSb2ZPFnSwfD4Yo9x/S6i+uDtFThZsXjyGkfq432wgKhjHUBcF2x6L5BDgbzUNSuUp4M6D3Ea/I
VwOQLhsLrzcnPBvSGlRHZlzxB5dovIkqXEOMiLFEPLtRCZTHaU3L5kuTYpW6LnhgVn5sTfReewBu
BKo/8mix3Rugw02tqOibl4E0sQ3qx9smpzJswAOA5QgIhwTn53ope3dqu2mqK9AhMHMH7jJvC3KB
+lDWICijhDcvfyEPUTcaMfE8AVTHtTzuho07dFV9zrGiCzIze559RqHqthRLdTuh0eBfMULtCzcq
xjSccAa0QjH5D1NNoiCtT1WZbRvXv88A52Jm5aZBeijz1zuns4+8AWa9y795tPhC7erE8m7bOeSR
9MF7zW8TrkiKYDG5g2ltDKIBp1PO9ooUmW0uSXVG1vcf0lOKyBWTrwz0IXdpCcwPXrpl1JsL6G6s
4oGM/R6g2FxjfcqNv/gV0l1mmclqg9IQDnMB8e7H1WxBqzlGo/vhr9SFeYtBWOy6dFgzXM+d03vV
2VmKR8No9mZl7Z0Ml3bRdOC9zE5kdp8Hf3lX1s0HsugCFbWi/8qXO+6qbAF2Swr54fzizM+pE5kD
yEU0FqfyGCis4ZbzxVmSXXfe1n1P3bKBln3s0FODeWYz391eS50QyXmPLtgSzSpvztz73tCDwf9Z
bY1rVV3YAsMVdWK0tbyqs/bjEvppSuqzjXK72T8sRhibZD4Y1V0/EI0+qlZFtJL+kSZdq0BSm92+
8euzn31FaQfjUlmMJHnEHUybF1mcDsAYru9c9xHDtZodU7mIS9nOtYvoerczaxuyC+ZFtfvCwywG
wGxEcPjG4gNqc5pLRZXAu9JWOnI+cgBmNgT1GeS8u3kEaKf5Ys3NlrGnQIyI91vLBdEi07HOqszG
I3YooIVMjCdLORU+tKlfrRQ5Gwx1BM7dUn2zmK5VV2U4SPjDZpC5EYgd18s5df7YLSk8br8OL6sX
3teNdUdNgmrW7B/zRNdLobSdS4FC6wsXPwK6uZ2ADn5mwy7vIwDGrs5mDPZ5CTDUiNtPFTlQXT+o
0EL23eKqFuVOzMPLBWiHrGwCjgCarY243Lf29vYBV34evQbierLsV6M4YeWmo00wVtQCDazuHvvx
cFuAyhREZ+bv1BSS/dIuVYSGdM3R08i9Z94ejfE5KTQRhUqH314QgI4WEiTCH1/sC23pXAQOWC7s
5r7mn/xcE8Gqzi0CFXGX/CaplCL9ZM7tNuNQoQGYWBt4m44ZT0jQYNphPTsD39Zr/Xx71X6PcMjb
filT8lNFBdS5PkfbLNDcd1VTxkDh2aeC8ncstyUgeFNkuVldbTDhtGv7bJeQfIOUMBLBeOsEzbmv
1hjI27uAtg81zR4AQXJsvG4DbeKMZj8Kt9zmNrungEkz6n4TMAqG9/DeSfxj75KtWa+b2zopLcGB
NyB4WWMuRtomdGmvwNsVI4X8yNqt3+7rt2NRAzkC2VU8W+AR0DF0bQmIYAsvyDtM97INMjwG0ZwW
pQu4ECCXTm1MXqUcLbpn4gWR5xwXANB6tNoR46nyt+P4RI1/BoCbmYFu9ZRG+Ec1Ofvn2EuPIQJ0
IDMDQPh9NPjv0/ncjeekpXGlQx1VHqkLaZL51clE7NRGF3pN+QvNlg0vS92TR5liuVxM6T4kMxoT
wxrFzISUh2YkER+8qCRDlOfukQBTr2/Wz2h/+ODa/a6og6fKw6SR58TZDOzAiXy8bZ86ncW/X7gR
XqJeFIjaqp8DtZKirrRq7mPlCbhYVfHvFxLaOeGYxsChtsBftCSHlT47uuZunZ1Ip4xQI7d9hp0r
Wh4n7vsFQHVpdVxKvivbf6xQE9PoFk266ceSep2f4EAY7N4BVUbRaxJxqlIgzjRe3cCD+V31vl60
tACs7wrS73MKink+fE6K90gmmMlptp4afgq8Z2Mdo778wLtPddVHVbt1QVztOjSq+L6tPlvtdzqD
UVtTWrbESr5y0Rc/THI2+eLXab/gh5XkxNtiE6BlPh3O5nK0x2XTOWhqb8/M/r52P8zmG+93WfKr
GI8N/3Lbbv+fc/SfFQKg4/UKYfK/sfIKXq9arbg3yGlGe1+UW83OQ1yyUjMagdWTusPGmOl+pWPs
4ucCd/pgJeYdcJ1+3P5ByoUBq5WH5jxU9+WXCV/AZdYtGCQeFxY59IhRg8NkJJvR01z8yvN0IUic
hYvztE7MXa0ZAzmuvdw1qEuPzXDPtBQBqiOFXklMkAOEDM050rGdCyPJsgr3/+J5MSbrRjLFnZdG
YHQCpGW6rxLdgLTSti5FSqd4XbJ0WAd4+2rkcc52YfB1Rh6ahk9lbsaziTmNMtvM4+c532FaKLaN
eUum09gi3A51FAzKZwQYvjxAK6PP6lUXhRUaTtWJmaRm/bR0e9BMRvV0YN07j+cR77659PNcnm8b
kcqxXMqUVoDYWWVx4Vi8MD90UbZmh9sClLt6oZTkuZp2TKy1hFLe1G0x7hU33ZeQGNE60o3lvrB0
f1ue6rmCEBLg8g6Kia8QSunIitlfYEVDl+95P2+mxEOBZnokYmyktDXqqdfvX3FypOLYvGCuDQsC
1liH3nKuUUd19nwAu+N8o1sI+CDXZ68pgfjvm3A6Nvp7Pb73MAWcN7vba6Y+BxdSpBABtuwyhr6G
c8dR/VieXXLf1OUeCDTz8NLwZ7d4l9gPYCaN/O59BwzbZHye6a6uj7d/iNJYLn6HWO0LTwMsDNtI
KH4HXx/qj2ER8zEyne0QPBBfp7NuZSV3MzLTnooCsrLsm1E9ce8H/Geefy6XDhSBH3vvTJc9Kb4G
/Z77XSQGb10dMqIy0AW9FnYYyW403UsLv9JmNVqAI52d5smkH8xljAt6KAovApRwHCZglfPdiJCn
QncuVY0teNSLQSc0lDioP1+vdbB2aw4gOwwgVVO/pa4VPFO+fC28ro4wWv+TkL7ampmV7DxCCzRK
F7/yxR5eWN58n4pRl0RRbj2sHFUFQU4sd7j40wxYRTG0NrjDtk/NcwZ2SwOvsHwod9VQbhjXvf4U
INoWluCPTOlwwQsPYedjQA/tmyc0Om15aW+rZtgG5rIzKN+4dfFurMdvc5EczDbfwFVuOpo/cMfe
/IXlX/wUaTdIwO1mEi8Bd/EjgGvHuSD8GyKSV9spOJjdp9vylNZ/IU86aZbBG4PbcJPmCL+P+XKw
5/xa/OrbbTG6XZUOWcCzySyYiFuHQ+OEm4p97Cg8WNLHqYlCG2zttkARDcrR4uWWSveZ1/QUyP7w
x3navCR986Oe52OWtFGzAPTX7dyYNXyLwonmHlDKRRLcdDDti/BFSl4EhjNVIDRB/ihjj1Y1PjRm
9wUEB9u6Ku9Noznm5brx+V/MK4Z44tsOckugAZG7qloffZdWg/liOywP+doee/TsUfTKdJ6nWVml
xVyIElt94ZvbzGoTN8Nhcaplyy3j2VrZhhe1ptlIbNCrDcQ0i++ZmPR8VUeqZ5q7vQkxZUOjMb+3
0UpRbwddl4/y3r4QI9lJszC7M0KIsRP6rTTcX0XrazRRm8QfTUSkcrlgTprU0wqPBqjFx8zJHuyO
VZGxeBwNdhgQrIZPa7ls2wXcobcPgUo56IbhJhsoVui6u5acAt2TTyNogryhjEHaESW9JixRSQhd
kfpBcyyobyV3NXWssLiLhl+/OdJTV/yXn5e8UzgYBZIT+LxRf13yb4muqUf58wXYJvow8NiQi6N0
MvDzV7SUYxD8lKfDE46QJr5QHRfU+v8VIamAubbKYRYavN1gk3txzeNMt0oqA7sU8WqbW5ozjyFq
o8l9CFQvv+Pg6F7e1QuLLbf8iWv0nZEO8W3rUp1Q8F2KIiygFgHxd21dbbqmQ5OtyCflyMqtdOs4
7KNbpSc0N2sW8bUo5MrRE4fpCbSU4c+1qAZcHQCOBisdTBB9j/nXHpHImPhPbRuQzW21FLGYSMwj
zHYc4MjactXeyOs1LASXEvC243X9gfaHaF2KyGj34/TJtDocI+R6SL4tDN1LVKko8BIJAsFQsPdc
K+ozutpu0oFYiUyYH0Ufc2xOnbNHhDZYEQGejU7ia/uEtijWg88ODYG2XDuaJ/RLdzYe9f1kfAAo
NOhwSyR6NKkDpV4CIz3w0bqKSZ5rvZJpTXpQRgDsbAGFKfOGbWW5dxULH+xFB6z2+jhAowtZ0okj
xFhDb8BdWPoFsPGN+7K2N3wJd92QbPK63pq0fxpqrhnzVKqIu1dYDDiLZLNZS9IRID1gQJK5m6GZ
Ma+aTlGY07uyB3/fbSNV7Rr40oiHNmBk3+Wcz5rMndc2wM2xux/hgi5OnHTf0MQyr70jIJOQfvgN
gmi+mk2xh8TqsxGJJW9ZZyS1ehTeeh0elEqILdrqBZUFbFC6HX2bLZNLETC1wQsmLSKv1mEOqNbq
UoIUsEyTVya+wCpZAYvTtKjeI/rLE2f79i0BRRmadwnwh19RsKV2gnEIhsrhmtz1xrEh0TxpPK7S
NV3KEDZ4EUoAnCs1B4qodmmLaA5BMfGxHpYNKfYJm6LJfkroaZnHyHLf31ZOrNF1NIYI4kI5aZcA
62hVq4NnSeEM2652o8z8kmHgtFtLlDE5AAh0dqHetT/LKe2aQa104B4kdrn3ntXDvufVpgBEmuYk
KXIe16pJ11jmj+jzXiCorvd9+t4smjhsD5b9K8u+D1W56av7yf2IAcLIde5qQHK7jMcOO/rZy+01
VjmQizWW+1haUMKBBg3lCt8cssicvGe7YXflUO1Ybx9vy9LsZyjdM3mfBiFq68jyhydreUB6PzTL
KEHOk6xffN34q85uQ/vabvORp27r4fm3hu/K/KdpDxgogsF2/zAwiCUNMEAa0dv/jzU93VZUK1q6
eXLQm9j2JFa135jtJ/RK593PKTzzADd68sVZH8G8EZGp+u/cgdwuYWFUqMwMqBzSbc2fOus4M41u
4tDdOJTytF2f/+dQIir6WLr2MR2yQ5GBSJtVG+YbmpPy2lNjNgz9bGgvEPnUUHI+aN8BzReuuZPv
P5fHYdDcn9LnXQR46F0xgRUNwC9MuAiHcOHbgsZN58Rl1omVmMItxgcjp59uG4PkU4QID68UoLUj
WgXIrmQLi9NaS7jU/inIbBaF1Mg+mlkyxTbhTCNKoQ3eRfAsYrRYgD9da4NXujE11crRu5qGdVRl
LvsOmFBXsycKjdDJheDfQ1M5JoAlv8ztDlwB9chPDJdzDUA7xj9llhnfXjfJM4l1EyjkyBD+blyW
R3Lyfgkqr1mmUzI72woFYpZtiflAmS6sUQrCbBiiARGCy60l1kCTyVzpdLIAeHjsAFW0zQZUq8cg
+2Jh5GZzWy/V6olRtP+Ik1avb32E2wTi+r6IfNfZzGu6db0ft6VI8ej/rh4JbAePFwDZyRGOzRqf
2WYwnfgkQL7IPlhOrjtFRfFtrGGG7vDYtOXutlCVaiKch2kAFhX9v9f2B8KaBYTqM4TOQzTbZzL0
Ue68rWj0WzOQjCIljDOFB5Pk1nHMqDOSbjq5uR+tHxMta7RKi0sB0ikiS89c2Ph0Mj8CEi5ygfOr
AxgQe3zhRF/pIA7yhdvBONtSVStEpAdAkNbGj3hNMOv9/fZ2qAxbUNkJpBnkmmW8vMakQdIySFl5
ZIT7GWNXO/LGQPd/VYEtY4QsdBXI8b7Pxikr+Skbw50D3uElayKX/Lytilye/C0GXg2tX/AJ6P+S
Tg2hwdCXFt5PzYiDuctxkfPDBNRqv7ovPZQrPy66Yp7Km16KlKw5N7q6c9KWn5ZHp91OzeG2SrrP
SyHg5LKitwMs3Jg+0fUdIMne/v3wNxgYgY9GXePaxrqgtS0EmezUBTTKug1zdG2LqoMixlFdJGax
M3LNfEDdIJ09gJtlxQc7JZuKf62rz3+hBZoiMZcBxPVXVE5r6S+A0CzZaYyqwI/dztBcM0olBLoQ
kBAwUiRfM3RKRvTrmvxU23cJP5bhjjb7v9DhQoQ4pxennQ3gRCiYxU90vOPLgb5ZA7SDILIQf/AG
lMt4HTfLoBgIO4W0vQNC5iMZn5v1zTqAtAe9qRCECserO39uDPSa0Hk+dfSuyHfBqrk6XntEfP93
jy+CPJA8S07XmpaSMbeZTy6qXJz8YvmPNVvvEpdvK7fSJMeVwnzQKYXoXUHOS/z7xYYEgI7JzbSe
T6HVHOvlMUQ/5WLmkUm9COCEb919MH4irMB9iHonAv9rYR0AoUO4+uWUfuucQxBoFk7hGYEUEgIX
BeNwOCaB9H17dZqqHIz5xDzz7NgMhQugKCL59oz3D5q1hvCDW5YvBk/vqKNDx3x9ekC6IFBfMYaB
xKHcjDnzIXWZw9iJWfbHqjPfd37x0xkTjZKvfeWVGLnRwSXDarBsYqep9n+ZC2oXpo7LSxzC6ysZ
IjBUCCh3gYMh20Rp9ZxiPAtIjetX6gS7BTyH6HLaIFW5uW0QSkl4yZiwc0C5yHnldAxGwwo6diqd
5d7veRpzr4+zAaFgNY+6DjaFreNd4xOgvZjh63GwJEy63vHn8dS1U7uDpCk26354mqzUvw8ne94y
YsZu+Q44J0U0BE16VxCvO9ruUL4sgLvZZnYeRl1H1m3LCAg8ONfx9el+o1ixi/Porq1VNeA+OQ2V
uS0zdNVVU3O3IiPtWs2npdZxkal2gMCNYdgfufZXsLEoGwTcG5bxlPZ2G9mpcbB7vp0n8kgrbWZf
eC7ZsFBDAHKGAKdBe9W1cgPzwJfdduPJsn+u08/c+Ow7H/hyttDG1uw5uTNL4+gNbTT0P2ZH875V
reylcHGwLlZ2sA0wXrF+PI3N6MSOPX3r/enDXJphvDbk4PBEF6gJd/NaXTgitFIAxUaGVJxLMcHt
jOOpMpsRvBW+deidHPBC9jJE9cyK+65yinfMRg4mH7w0DgfwW3iDxWLcPToEWpV/QvYA4bzpwgXL
zyDaV3UFcFl6GiYkrMcOfHC8+jlnbyxLITwV2Nd/5EixInCOxAixiQmt/tFiBbCBjbiospg2b+za
/j9JCLhRosbjWJ59DtKqC5JkoODrMdLvSMmOUVkW2Y/bPkq5bsAxwTAEwVNfHnwmfFxnslj0RMP+
vDTLwe/mbT5mmgqN3Nb6WxvgowpabwGnIE+OjAN1ssp2xpO78nUbTs0KCnQPLV7UcCLABwebNPST
OHW66j1vqnq7uP66MfhgxWv2P6Rda4+cOrb9RUiAeX4F6tlVxenudHeSL1Yn6YB5m4cx/Pq7yOjq
VFOoUGZGd6S5ilS7bezt/Vh7rcr0uA7dvapAUJJ3arcSWC24CbQHoO2ImgCGv+dPghYbsh1Y2lwK
FOtKAEBJdFT0ozDf7m/2wuuGqWZkNpOILERwZ3XRxhw4ZZDauwj1TeYfWl149w0sxQifLMxihCHp
m6TP8ubiym1V9Z4NkizBcs9tnmsNCh/9K3J3z9LXeKYX3M8nuzPfl+fCynMLdpvqlRuR7zSBRfdN
+pTQ1/tLXLIEgq4JSoa47tal06Jwm8nRmek7JmhieRHFR4Mcfo3YeeljXRmaE8J1Oqh2s6HDW6WD
feq0Noy59vOzs+CqTZwYFOuQSQ7+F7Fx3LV61+JpuF7C7DSwpspzokyPQnUZ8LbbJfXRr9rm7euo
F5CFyvwUhMWD/XT/Gy04FTCN4TqB5HcBXaObVAFvVtwA7ZYPG/CPtxuuN+wUEcwn/b0pTImAohTh
HHzYbBtZJTO31FQceDc92bGxj+mpNlce16X1XBuZ7WOR9zqosfrmQtsRs1pvjf3OtNq7v5Klg31t
ZHaFLLtxVeEgNoqdQzSUnmrtDf3FJF+MNR3uNUvT0byKFTiwQW2VYTljHDDbR6bdmH7UnJN2xesv
nfHrJU37emVIkFHRY3VsLjkdHtTIfLJT8uP+ri257msT079fmZAZWIAIqIMvFnKhqPjBCIRm6126
JpO+uBRI24GzGppWKE19tgOKVTvmGa5SmgzmMbJMNZDKWG7ur2bpy6B8h8FptCYRycxOc56CVcyC
fu5lYiV9EvXA/DpVIZoKfxi0rODHVoz1232jS1t4bXR2uuM+iSUtcIW07JT0v2PyJVJPSvFy38rC
0mwDKDGULvD+I0f+vIF1nDoRWBS6CxvK8VEfudyrWekcHBOimsIZ2sfE7cwV7zDnyJjCDvA3IbRB
RQPktfOejFBxkwYNx2NUHq3mvbath5r1G8xa+nordtwSgRmfaZycKZVBPa40QhccB0DPaDcAs4nH
an5qys4t6Ji09aUhhddHBoaZX3WyYmRhZ2EE/4dX0cBQ7sxxYPJB5TnP60usuUcWxX5e1Sewb3ki
O1ZiNcSYzuAs7geabZreQiEHgenMnMH6Nk+jpL7UefJoZlT19KQGDUf6bjZRFpRpyjzI3rzkovZq
K/ZlzpPt/bO0cBmnGgR4r9H7ghLn7CyJLKb1AOXiS5Ul313+jfXdGrhxiuNvVvmviTkhIxKUqLQa
m19SbY+66jkZLIzDPetjAhHA9skwVj7i0knBXMr0CYHUv6FQJRkpSWQY/MKK6t3q5IvommdFrnKc
Llx23D38/kQ9BxzY7Ot10tTrsbX4RUsMZGnnvPvStY8W+/b3XwjVFYS50KBExXjmloVbMyij1fxC
H1vz7Kwx+CytAjneFP6Byf3myA9F1+NLcOyWsun5gxDvje2Za1LpC98EcwuAQSGrxMz+vGdMIJuq
DnmG5yszj43S+GOHibtUbu7v1cJRQ1KEyTf08OCo5pw2WWGnBc8iFc00+VHFxjfaur/azjnluUK9
AXUdT8M/rbjGW6tTmxpNI1AIgQ5xnoswu3UHWQ3qxQT6MBi70Qm4rnhWZGAKI438ATSIvTasVd9u
r+5kFgV41GRAqjqPqjM59lwpMvVSaYHxIrTd/b38s1mf7+3n35+9oEgs8X5X+H2AbjKwDkInYwBZ
TNDJ7IKJ+02aG7uub3+C8PYrMpr3uh63lYIijTYWPnTbaDBq5lYOzmWE5Jkb648NuNQTSvaJIx8r
4eKu6M05G7kIVNK9AD/5RUaRr0fVDqI+G0gtPUOPXgWzruq7kdxQ1OFaXQLTY73WQH8j12bopbev
RW3t0970LYX4Wqs9pELs8HKuVMD1aV50viGoV7hA2E180nNspFtYTmKlPTa8itNwTJ3u2JeNfi6k
JiCupWtPINdgwqulXobgBP2pKG39PESpa4GPeEet8/i9j7tJI5Q56dmlVhFYlfOzrmrUTNtuWLkN
twfkz5854cltdGrmZSXF6ErbyHLrPDhfa+drFNw/IEBG32wIGCoBCUSIhmcMTQ78+1XEaPN0iIey
Mc8FyIV9zpyNmQxfmw6s31q/waAU8zQeBZyih1qQrWXkR7MmLGh5cRCsfR8ATGtkmwRAgT4qtnOQ
RrIvivqAnwtKjPSoaek7mDD16wF8gq07vhQOpPIGiQS8dqJQbdv0CGZ4TF9lxocOFYIIlOreqNeQ
5oxOeeY+8hIMhbKsz11comrM+MYqmw0GAHcJGbrfEeGVX0CLI6hB++RVNuCABe13snLeiqRNMNYj
L7EsQNGvNRtFyx70KfhghBOvh/a717ljc+AME71Qadc94WT9RoK4K2BpGui28tupoGJkaFuHFX4y
liCZULhnCxDPgn6OeenA2i1FvZh74Kz8Jh3rJIr2jZlu0BfOwah4aGrN2UySgJD4qW3jg6TqwWjd
BwqYOkuaI+CAbyDkP8SGte9QeudZF4zNGKR9toUywDmXzT4p+Reb1ofRjE5jnG0hbbcZ229lqQV9
Y26ErZwxvwW/3LsbDH6CXmPYl4P9RbPoUxYL9I3dWg3S0TpFtYoqJO/fjUJ9K0kfoF56sXJ9w3vX
Z212KdI+PuSKCIhw5EaPcRIcfRMz8wcGS49q1HZ+4SaRX4xgUZdDFm9LLWKeq7DLSBJUHPvkickm
IK3xQylMe2tgwi+A0Fzs9X3xnUR2feQs2VkdRqdRz7Kq0nfJEKRdZuzAcHgw7FwJGvBo+bGjFAF1
6HvC4vqY1a4W2FwFgsTuA8dAYT41EFZ1UfVdtrmztai5QpGycAUhawp5HvDvoVg3h97nRan1TSrM
s6G437WyfIvFyiX/0y767JWsaxN/KhdXlxCZTNY2sjPPqtuoF2qAyrpElv02KGUx+HbqwjeZJNDU
LUUBewhCUesHlSXqps5/gyF+VwCDBvU+Kj84D1ocKnD0NuiKEm5dcrWWAbWCggxiA2atMQAee3xN
E605pZjbWnlzboMRFDYxNAtQP8qoN2AYRmMV0AhNni2r8ht5aTDDWVfPThSv7Nqt5/psaBb2ljpI
t1oyImgb96Xygc5Y/PeVjmsTgEl9do6d2QsFKfTEN+uPyZeKb3n718WUzyZmL3RVZIg7pu1K880I
Tgflu7oWHjq3jx6OF0rmIO/VMT40TxBYmVUU5HXm2aptKC5mY70Dlftz0YAjK4YCC3N94nZpMKpj
v3U1pm/1amyDWlV+gu4BzH1dQNM430Tg9hqFyDwoo0yP40Eo6ZNiFV87WQeMFv1hlFkGDxvFp6QF
h9QgW76pGlDupCN/kWCYOlhK4tdU+aby6rFX1FBz+qd8JI/KUEDx2zixvk/PUhc5pp6HJ8stNgK0
6DoegK4yvtI0++7m8VsW5aaX5JXma3WNoMGV70Uivptae9LV6jwYWsBEdbaz6hD1ow89MuI5IA0e
WvYdzRuEMqZ5YmjubYcI6lqZrp9aYDnTxviiDibeMu4bgvhqXW+NWKDQBewYxAEecDX3LBmftYyY
Xp+4JxRmn+8/ybf5Kz4WgACYSyboQMyr73HmgNmeCetsttCDrmxeeVU3PHU6eypVxaOWtVJpuw19
kZJDYAR1eBCRIE35fMjB/FnmAmKIZ3csssKLY4ceB0hcPfepC9YPxihuVjy056IZ1ni4renHP3s+
+GiQ2QIZDNrMG3yFo6N9YUNd+xxDjerESc1f7LzND13LiS9QXdqJTsQv6Gkq09CM9SMD8OoIgI/+
WEQqOWK0oJ5oPpzXrFTNU83aFLRQVWZ4ph27u0ZyVnmW27HnocjkJo3MH2WtR8/dUFapr1eQfJeJ
Kp6Q4ZsbM4t0jHcoRH3VK6L+bGhe4Ry0eIZxD/7RzBGITIy2faOq2W7d0nZfHKrDAQ0K2ERr3p/s
saEno6nEA3diBoJGxgOUmNv9oHEbJ5m2G4tr7KFrZAWkYGr/0wg6fKHU6l9EUcFjIw7+0PSm2bY4
mT4DBzz1eGwpOYDyVuQnVNSbEtDQXWoWazXXyWPOPgYcxDQGQFA/hnLu7CQkRo8s2RFn0kD0U483
3BS+wwmEoomfm3w79vSJ5WQlCF04gBayHySuEEtBOWxy9Fevn9PYisN01p9LgHg69rtkL3F7yGK0
ER01KM33+xds4YFCiozzhooiEtp5JxH5iiOcbhjwboAsMBT5ISEPxppfv40a0AqGxwVob/K8c5AY
twWvIqcYzgl/HIrw7+GHk4gjRkEh3AvR5jn4qQdRV8shNHPO3T4HQ5CheFoXvakWhsr+frvwREG6
D01twKtnDxRJ9NyWEZFnTT47+haHTtoP/RocbemjXFuZOSGcCg3q8bhLNmEeGAh2GfnWTmV/8+X+
chaiBuD2/l3OrOKj8DgdShWG1PI3EoiifFDVt//NxHQ0rs6z1B1ppjpMpNCMkBO3tdL/HbEoCrn4
/FMKO4HeJ2joZxNtalCtzaftauDewNMQv/PWb4A0YLv7i1n4MCbqqLCDUjXYKGdRVqXJbmxLTZxT
0xa/WK6OuxTjmCFLiL7R0N1dIxNYNoiKP9Ld6SWcLS0ry9roKkucoywKGpHuDSyrAHKByjWCr+mn
Zv4O4DHgtnWUpDFFNv0pVx9KNUdjyPHSnUVj6QdIDo+7oqr4rzye2G1b6E/Zsh/WaqkLngGThFO1
DuCJW3lyQmXacSUTZ9Oo+aYeVHUr7EFZ+W4L53wSjwTLCKCqUPibXVuT1J3jupU4a30NoR45pKjn
RNpm6MgaNOOPYtF8H4G2QfSAgh3QZLMzAiHhyHHAwnaOR5FcRG6UnmalSthZvPknrkbyMx3a8Qxi
lOhSj6PynsQpA22P1QNulhff2tFhRxAbZ5uKxqPf6JIGeeNET65wkY6X0IMGv2fqkUlN28pNvfOj
Ns82GWgaPJnF+UGXrYvJrZJvpcicoK/H6IQHv/MrFxRheDj7fSybn21lCKAdFdyZruSbQZZQGZPI
NgUEoDCiVQcE77Q3WHJTQw8KJCApQxQiIw94P79KzGhrSBO9i8x2D4y08LxjrAdgFjcPXYFBMisx
sjc9Jx+abM0PV44Qja3admJ66Y661tMNi1u+SwqehmrRQTyyQ6/kAyh45Zw5oMr2iJZUjm/VTf/Y
JrQvVuqcS8cCRwLsZRMD5009qcojfVQxXXI2WpWe+7Jsvqe0qE9aWw4rtbaFaAJldZTYAFy3Uced
XeSxphWJRdqfG6UrtiNYJcMUSnYhV0DAQGyFbGhbZidbz+gH0tD4v1gp5LVQ8cJrD7afmaNPm1QB
8rbuz442/Ky7nODjYIIzytYA5wte5FPCO1tnp2UxMTme4ph6NAE3euCIxyEJxRpj1IJnBFUuuiEY
DUOHax6eWaXkULQn4tyPj2jbQYTooTDeNOXXfY+/FI4hOAKVl2MAAT6vdwyJkjnSpuJslbZPIyP3
8iH/asv0p5oa0CR289exM+jfhxlQ/oFNCwIBgKTOdjHOekxxQXr43MZAZUThaH6PtNQf8/RvDQG0
iyTHxsGYRIjnzgpgcdfiPU9CCPIZxQttvxaAgNjf7m/izbeCFVD2AoGKbsnEpfD5adEoJt9Sy2Sh
EOCP68GSrnnUsQHcYivnfNGSgTwRqwEYef65krQy0CWhLExMcsRZ3Bmi9LqsPGaWs7+/qJuXC4sC
TTPQJSiEYe5h9o06YY69xa0kHPIHe1uNK0HNjW/Cz0P/CSM10Du9LbQNeqXTHLjNsFaKLbfTLwMq
klYzrsAw/jT1Pj1Xkx2wq6HlZ+u3qgnSVVGSkDULXZIHpNoaBUrIzyw90+4JE2NJ+1wV0kNbBurR
T6W+FlDf+Is/5oH5n4DQt8BYkBaneau2LOS9PdWunyupfO/UJkhodRwxqHb/oy3uKrK2/zc3i0ZH
mVRZbDYsTHUTZLqpr5lf478ek5itaXbcVUP2uTkIFhZ949nk6DYr92lhFTh1BFqN4MWDF5yFGFEM
3ILRYxWcGb6ba35uvObl4f5WLZxvGLE1aOVhdujGwSqpHXcEuWioZd+o9bqGFVj48MBlQYsIjxEE
HObXB+dO5QhbkrBSUQxQ0It8KCKoZLiVZQVJBi1H1+lpcH9Nixunwy9g4mMayJ19mT53orHX4B4G
V/V1h0P39ADGz793QrYKuOgEtMe+zXFnlsmVSkYjvj+Jvc54LORr0gwIZla+0M3bhMcPViZgKv57
q1eXx6BrM+00bP8g9RypbtsKJDxqb7yAnIl7PSYofSOpzN39bZyPtgOdCsvQF3d0VOqnP+GzQ1c4
B6YTQ9kh4fFGU4wdethbpQR3qd4cRFl91KZ5Tq0xgATDSe9+3zd/+xVRSoBmKECE4P8Bsu+zdXUg
mdOprAzVx0b6IOGO/hpEMmm7/Wth3okudDU3KgsW0NQ1n1rOi3eZ6mLtoCwu5E/BDy4eJeLZQuok
oiSGZGcoQVv8S3YflvN4f6tuLzGGtabXCSkdmHbmkA7RuRlEE4oqNBIXxI49qIHVCjSo960snAeY
mTh2Jp1S1EVm+RWRepLWWl2FapZdqKoHEvWy0n0lyUuRGCdn1IJYs4KhQA+wzVcu9c0aASMBmgT/
QXK3APjoLWfkiTZCI164hyZRmi06283fBvAzK9NfcZUeK0kZabkzjmFBd2wA/mFMgnxwNjw/lNnO
GFsPj+f9bb0JZmASVSbgWFCRxpja7HjwMWrASVOooS0kPRVI+MJc0iTQgc8MXFInK4dl0Z6O0hbi
GTAhzMtorluAz7mmYyjrnPl9ZW7sIj+5VfKzy9ekyW+O/rS2K1uz7YTaJCHUjcEOVo2hQ5qdqOWT
Na4pxi+bwROpAuWn36DqlSpCex6OKMz4oHtjDQZ96RQer/uVwGJh70C2AMp3KIcBrzOflTAk18aB
DkpI9NNYvaX1hbTvTfK3OqxAbEM/E+8KVNdRFQKQ+vMxJBxKwMCoKKFa6k82kd6YYmRifCjM0jPy
2k+EVgR1Lc1TrNBmL9A63zhCWSuO3zw905+Blwfgakhi39CiKXIoAcTIlXDsNE+NNlG5EYyC1uQZ
xH/gatrevwkLnxHmECpo06Nzo42SmpYCDgCsmmXHxDnq9KVrVzKhFRPz6UKXM8U0aKcgHrko6Vfd
2jVrOL4FR3W9irmyQ4Y5bFS5eiXMsm1fbNO/FIr6z9n4d5f+SI1cuSiHlbizNXZJpKUHxCx4RjJP
71/vf4ulT4+gBuBK1DNQaZr5ekMtcyVXHBq25GfsZL7m/tO3B+iSusOIfH+N9HNp01C3mxi6QGR5
wzcGTQCII7o6DfvxG3M1XF2xEq7NeZj+7Nu1iWnFV/s2KKLq9AQmKpRFT1ZOXlNMHvaJGYdKVuX7
ZpAQkW3LuoYSyAii0ygF0c3wTqQZKBXKApQ8lcxqvNHpquD+bi8dS9RiHV2H9hdivNl9r0lSGRGl
NMzGh9I+jRKtYHetaDP9yKccELcZ/n56Y4DLRNzzeQNA9GQMzaA64YBSw+ELfSBrFDvoYd63MeeY
EjFUIRugM0JdOlo4ZCjBFkId/Aq6yhhWRrEvl9XPKrHdrXBI/7W0eLlpJLEPAtiJACndN8zPd8AH
Rb8ahIWB1oBtRgUS1ze5mwQiN8WxhImjjlb4Hhoq3SEqhIKKpUAtstVtsVPUptxpOW54JFK18xy1
szzwRsYHk+FdRcOVecOETU5Br7tvs4r7usFUj5rsuy0gVyw7UaAqalpBA9RNBiapoOkcJTCYgQlS
n2uYEFOfenSlnUGU0BiTMYjKXD9XsxrTAZHiDVFpe21d4IKKXr8QZljQJ9Yar9JI5eXADpz6RMtP
em/3exUjhbvEtcoTa93cB2RcOSsF+wpdM2BaS0fmXxshUdOVLCshuakNmPseamXHx6rdCJKYmzaN
q3+SSCN7zF/ab3kUkx3a3pAE68APCFFGdixKK8O8otIeFUdJPDVnw0Njg6s+jm1ACkQFwGdnJjum
2K8xy8iR9jbdDLpdHI2xSSAha9a7LlerjRtjCCJGdSdoCLOA2mmyELNFFJx3ZuYjisZ+5lYbFAoe
YpoK8KpbpNj2GI7dtrYig9GBGJGUUX8q29g4MgLUTNRp6V7qtNqgVYDGRAz5O/D/uIc8k3owuEbs
DxUUjyWGbL0YzPunaqg7fKCuP0EDOvek0Vs7dVS7L44yFbsTm4a1ndBtj7pU2Ng2A7V6z7wM3Q6w
5AAtYaiKszVMeiG0zTYNTYFWB07P12JVfbl/v2/SYEANps4HmiBAXiN++Hz1MsvlDXNqK5TAvsXU
gcT4sFNsehIUrcwsXR0lWnAoMIg7rsMkJi5nqZumtZFsx9YKE+Z4mTJ+MRT1LF3z9/11LZqZClio
0KLzMs8I1GpIkJdQK9QNrniKpn/tdNJC1sys9vctLTovxAUEJFET5nv2HmVGzERLLSckmuXbMeDJ
vZaDJx1Jd6e/3be19PYZaDIDJo824E2nkTlmhUgvoqErC8eDK30wsvSs6BLgP6fEZFEaaJm7Mr2/
6DnR3katEcD8m9CyyliHeeWWhvp3p/KKzf0lrf36rNdcE3cslRK/bpWYewEo0+xWKpkLRxz7BUpy
DGRgBfMjDixh5o6mpKGWZ8eIxLuMJ0Hhmv/QGEGrwqyVA7G0IuSiKL+g04HBntkJd+w+GQXaSaE7
5h9dFW/qhP0XS0IXGMP8U2PgBiA/oFzVCdLTsGDUbw31ZJepZ2u/uNluYsX9W1QcnmdwhWnTOANy
wTkqGQNYNMlLzQ01HWPPmGNPzWSbjWvo6oUr+8nMLAxKkl5kgwBP4miHDGyXSn9AXLYSZi8dhuu1
zEKNNic94CYwouVh2R/yyiPyVAFz26wAVZeu6pWhPzDAq6AO9OCjFA4MkW7X2499+WRBtaqMiTdW
v/9WoOhPCHltbeaERqhx1QwCpyER7gtREugbDw/0b5X1/mPGnEhyQOMBhzc72pihQhyTSTccRojR
/wPwkaIc7vuDJXc6MdOBQdBGv3DuuMGvUhnOqGMlEfWFSj3gsJwy8TEMcN/Q9KXnQSe6NGDgALDP
utFvpyYHxsuO3FAB3LD/zRBnEXasKUSiEQtiGgOAv//N4rT0qyOhgwi6ozEsug3fViX4capHaX7v
XPTxyn2sVxhqWetvLB7Dq1VO9+HKptUjlq0H2ORG7qdFjvDq1XKBsq/ybZNxv5drJNSLHxDFMIC5
Ju7EOYnSgK67GsUxDRGBjVoaRCZg5vRbwn7e381FO0AVT30IHJY5z98g2ihFg8oN9cYCfSFoGKrv
kdtsabtyk5f8+fR64DSidw7szecthFBIChAidcOqxjyhs2Ed9+8v5bZ+CQ+LOSvA/fAaoT8wucar
r4SGfQZ5T2mF4N8JC27scsf6wnuJz2Q+NcmwAbQn84om5h5n8c5NyK/7f8GC70XDA3GgY6EbZ87L
R0raR6bGcivUBrvxchGV/jAmwPRzZVx58Bc8MExhmhAaIYBAzxsvadqo4IpOrdBS3ka5j3pkEqm1
Z/qPbpX6YXFZcFSAT2IcU5/TXvUqT5ty0K2wSVrPpmTrDva252vVqCUzoKCbgJrapHwyc4uATTVV
6cSAYXdN2Ki68AgGJrcCYiG7+99JIwtuCweF2JMwCIhP50dlgoarzOzNsAav4uOg2J0PhI7mQcMB
EzwXUwi/kk8KegUxh4wQuPoVyy2hulFXH7kqyjeM0Uju6W2t7cFWQTxu5jVQ4JrxyNOof0BQKbcK
h9SPleS9H2V9NXqIDVvfBJFxgL/qY0g14Ei0WjxHopQBZpaKQ8+76sDizPIat7Z2lhG5p5hDdcYw
ReMDrgTmEqYU/BIpLoHkSIyZlSgffIvZKcp2o7mjehuH0BhNN0PfRhu9imvEgqXYRPkooJVjmk95
TS1oddaWV6uGCKoyhjYe2OD90ejGc5T0P4ocf4HD7OjYA9PtN3gSAdZW6b43ZHrEmDIoBTTIbfZR
7e4qrpJzKxrnxLj4EvWq3MkSb1pkJs6DAwTRLo5o6WNIQz5EWdoi+I0wB5JE+9HYJoARlBp/MFGd
YXALXbFhGPZHcurYxwoNsT0QG2KXAN/zoFWjGg62MTzmde9+QcdFf2giU90oilp4iZ6qniGJCo5t
aX8UFAtKazIeYwCTgqxqoE/eY6sweeJ+SesWxZ8ha3ZZQautA8SWbwtwLON/jR5Ju8jvKtYFGWkL
IOhJ5CGZizziNJiRiggGhVs++MJo9SCzkS7YdIRShq4WvlYm0KPD7ODvTtrKrqDM8lXCnGMOjpuz
4KZx5HXWQ9Ie6KAIdF4nXkMQkBqJsk9Fr72mMeQFkJRISEIKR3spspquuOKF1wwdR4x+ANgGlPkc
yNGbTmXkjWWGQKZtiuxF6T6EhNRwCv6d/kfVrDWJb1lKkB5fG5w92SQ2DUVxTBMzPmGdf5PkR0Ev
LN6b5BHlTqjYjL5Yg2oteZNrm7MnG1Fb5HQKbGKUJhIBpGrNNXX6hScNhLy4dVNnBxDBmQmWdGAm
MKmN2KcNBBJkWq04qqVFYEoSrBQG6lE3CKI00jEMhOMcCvJLg+IA1GiB5FuTTJvrl00BqQuZZ/T8
pnnJG+JMqUN6EK+nHaaFqWypqMp9XYFkS+nKH7LrDIjCEPKWGVbiD6D29s1erYOsTgCBS+0qwAqa
xyRvnRVUy+LqMZWNTow90VPPHgSzT/VMUuwvxJtLVfgcXrqNVqKGJSNghQIQHFQHxJlXNJUuU5Ko
EWYY8d8iCqI2cPnH/edm6Zxcm5ilFVWVtUS6MGGeGifzmFzDf00HbRaEA3eDFRCUoW6nDfqEQkHY
ykw0bstvVk9Hn5ZyAB2/+mrWDSLyZG3IdmnXMDSP7BmAMGDPZwlglZpZIdPpxHD7NzBw0QnKBMmG
pKAQX9m8JW8F0ligWDCjj6bmzFSEWnIaj6MTRk7Cg7jHPFcn+JvaZbqvMvsXJnjygALRv3F4TzDb
kUBwskgmViwwAo6uEV2szsw9dDkSf2Ql29baqJwYAkX0vECaKAYwxeZ5qh4UJyGezWsU6ROrRAnT
lX7Jcu1QVpiZR7XSeoisxtq5TEYbzNgUrwzUZRtLUbqtAf7nvDXBHoQqb9AVJf5/ZFwoi6YSsFcg
clFMlShKSmODVwUAaWhLBwZGQfEMCLzFDYi2nRosIvf3b2X75jQXltTJkFHNCe3eBB8UfesFDxjk
wj0Ahnb1IHytgGzDfaOLxwNUcwRaS2AyncM6S1JaLeaRYVQMp6EqXwGx+xIlrr1iZ+lmTYSp/29n
WvxVxO9GKpfFCBRuj6oAxFo9Y3RX9m8hQQLZ678mZsdPdzNMSKMIGoL3TM8eGhOn3HiOEY79T1v2
Z8r/aik2ZqMKo8ZSIv7aWdBgGF5KscK3/ieEnjuKq8XMExRuaEOG2NMJKyhKm6z4klmKpxvNpWvY
r7SwnrFaDhYUY58Sdk4S1TPLNhjMaiUCWT4feBeAHyAAp03/frVYpSkG5JuNEwol8xWMPOaYdAfJ
yOb+ni4GHtNQFLw7RMZQ6v1sx5RxkWZK74RqSgMKcqWsND2hGXtjIN9q0/jVJpgnH/uDPbLDfdtL
S0RUgOhggmXe0Om2akFElWXT9/QVsLLibD79NxaA9wWPFFAR8/BDr8sxL93KCa3iovY59vCpaL7f
t7F0wRB7gKsBQQhGsmYhjkpbVSC4tcOaYlh020Yru3TLGonQ49rA7AabilvVTjugVskvifItdzpQ
L+xN+6SmF4duOlT6enffd8LrzHNXnWXael3/6/4qF8/J9V8xu+Q8x1SjHLFMNb+oEApIYsdXjE1a
gqgHStPxh0bBf/T7vtWVvTVmk9ip1AG2wisQ2nkZ9pn12mTOilNZXhgA2wjfkO/eIMd4HkP/IE7s
MJFpyPnw4FQALBgltMBr+tVk2TvS7ue2pj8T3VnZ1T/Iprm3mTpH4JSeKvjzWx7bKm1MrUR83BGu
+q2dpb490ubgdEa3t3jFfMuJipeMDTRsYuSsmMsqoAwCfgudRoWnVMpPSP/gC6RCBCyi8V4Tug3K
ctkH2WDnm8rV34ehttBHdt1N51qJF3NVfRWWCTgLYP/bdHAkFIJInUPfCuDr+9+QLF5zNEYANASQ
B+Rnnz1M4TTALMW2HeopHGX322qU4iR6S9/beqVtyyRP/a4EmwMfS8Tube1sq1wvkWsPLs6zkj/a
KIzt8rgTjz0YSdDAHG2MkqfM3EAcGZREA81dD40Kuo8QHsGRWOpRSlrvNFQbfAArFR94Bn5Ekm6c
3JwhOQVT2j+UduWmUjg5cRON1Mwa+Ktbr7iHPw/G/BODQx6wRAvTNzeQnqhtQeifNSjGFqhHcPdH
PWhfRxNA5rZ8stsU/Un6qDptiNLHo6bUAKURULWPEXSgR5RByNdcTQ8tSYTHDX6Knd+xYACqk7Wb
sHjZUE5FHD5Rmumz7wSajmasEYCEELfdELPbWGR//ygsn4R/LUx/wdWbxlqjGEwN2YrasSBPm0DJ
wSpQ/B9p17UcOQ4kv4gRJOhf2U5e7NFoVjMvjLEEDegJmq+/xNzFbjca0QjpHnb2QRGshisUqrIy
319GDD2QbmLSwUJ9AfJwKQXheED856BpPxNW360+0ZhQO43/bMhPomaySFeNrv9cjwY0Fj3kTL31
dwA9gmgu+LNj5bt5Nu4qXu0gS/v1+jSq4q2TAYbSY8kZnJDlOOTPMxjvU/vN9441MmvgMv//2ZHy
0WsLnJ9VYpBtsOHQHhme6nZLdJT+qpfZ3wYQC1VMwH/EpjnZFNCGA310WwXP45d6Bf4Fte02sl0w
s2qCAeX+Fp0m/2dISrEAHQ4NKiDjn1dnY2OdAo2j031fCgRo5/WgRsL330AzIPAvmjBb9X3B8IpX
Pl6UUFc4n6gkWNHdVNTBs9Ul4CwKQVdtFB+IOtG2BFwMEFiowUpby3JmaqfQcnyu+q3JPqVvQ/WB
VcCrWDC9iYKyJy230dCUetz2kSmHJlwNxg8hjv6RqUJ9Azzk8O4X3euAxPS47C0Y4dXNaoO1QUd0
r1wM0FgLCmvUMmSSUlLQjLAixDMhrfd2/z1JA80YVOdCxJMCNiOe9lLAZbYmCIJqGj6n5k1IfiCO
3uXFndOtN0WqcWcqv3xi6q+3OzmCFGxeBapcqLamj5ZfRf0YDfbLdWeinDBU6YDyFsk0uXTRhmYd
QIMrfPbNJUbJNV4G//gBEz64JFDYspFtlDZv2HtLark8eKYmEnNdtGa6wqpyECcWyPkRLPLVL7sU
j6WGbfos+gD6F7ryqM2hcxYgSBmeSNdxKliCPA4SLTP/3WVQajhcnyPlroK8ENo+0Bt0gVFJGmuy
PJbARItG96IMcW9Mpbm1WG1uum4kB5+A7fO6UeX+Cnz4XlH+Brb1fNq4O6SVXYpOYFApcve+5vdz
oHkqXFyKNlqmUQqGMAFeeqiQndso59yxqZEXx9Q0LGhlj58slDLsovzuQI/hneP5awtlPoGAvHxW
BhX1R9OoiiNkSB79xfmcOWzr29Wv62Yu1koyIz38ijlYmNfXxdH18LRMCWpT4OpLjV1RVPD/++vW
LhZJsib5G8usjNl1MKjGQxMLKNsaFIEzTxMOX7dyya1V+ikra1YcDX4fpHuze659DWZJZ0JyA4Hr
/Z8Jv7sh06H/RXRkFWLiz0L6s6lCe935Xms61g14kRZH6M4/zNTCm7wFvZp7tK3k2U+nl54Qzbyp
t7fAhguGNQQx5yY9CiGMPJyLYwd1Gnoo6j1FBdTTeIcL/yYG5qDIIaA3QjDm3Ipte5MRtGZxDI23
Ig7qf65vMeUg4HtA8CHcnIyox1N3DGvaFEfekCKyIECGauvNPC6HoKtu/3+2pDWaqyFg3tIXR99G
3foGYpCTu2tXzc2pPKInI5ImrKVBs5QMI/KTMAdj07wdOueBr8EtHPk9X9ZFExUop9BFOykgAO5l
tomB5Woxu7Q8Un5XFkfWLJvONyClpIn9lTtB9PgALqLoZIcQ6OCRlpXHYL61spt3NwSKjYYQFlxM
eGoiM3C+0dAkv7YlDcR2/m4an+zmJ8+/fGADoCoIyhyHXOZ1kqbpUfLBCAa2Wd3bvIw4uwG/7XUr
ynlCbzKQT3hrIoF6PpA6tUueivUYWPobd+iuNtyf100olxwd4wiWA9w4MlObkWRhVvh5eSyWTQ2N
ApChWMB/azaWwqeBXwilSVD+oEFdzkSVFUlMY0zyozW2txgtQSZm6KJ2Ai5oDh79yviy5EhKXB+b
uFQkT3pmVYz9JPKs67L0/DQtjkBvPNXA6MN5bBx3fOmr9Q+Zje9GM+5rOr33mQO9VsHcjtsbEGdb
XrWqcQEBDYriGAT3XVNEfXrvTbqSo+IeAiuciwgebGCCeeV8bOmMwIMFpDi29mFdn4CWzXQ0TYrd
B/YH9Mhhe6C0KafWmmEsqwbqvcey3PQACLx/c599XjqlQVU1BUnw+RXtIuld67/fyQDpi/lH6RqI
GFN415PVHzhdysoBg/5ggyd4U2kCAdXsnH5eip/GBnTls4fPp2xX5q+z32h2r+JkOg7QAOBZAG0j
mo/Pf38akISEuZMd0ZUZBTXaewi9WaA0NLfrR0whXkeXLHzaRctqhp6hlqAEc/QdGrUVOLLIHxMM
RTPwy9ePpMoRoBtXtLsD63ChLZQUeWdWdMyOo1sf7dK7MQdQaS5hHzmN8b/0y1Ov8dWqo4KTjaGZ
wl/L0c0KehvQTDXZkeRlPIfkfuq71wnyuteHptoQePfDVcMQMmjSbW2RugmcLM+Oa3tM1yf7/ccF
BBIQ94CyFRK9MqKYrxlpqpHMR9Ltg6/ZsLv+6y/Bm+gNPP0+Od9uLJhaHzDJ+QjeqcJ1943zNBPQ
vwWRxe54+Dnt3lb0M9s6CUdFkIOMDV7VYIILcVlL08YgATDlhT0dGUhg3elnad8z4xYSwY2u1qXY
eyA3RMcl6HOQU5HTTz7jdmWm6XRc66Mx3i854FbrN3CCt8s/Zq1Dwyp2HawhMQ8PjWhKbju3Gaoq
3LD5kYX00ci9uK/c12zQ8Twrdh32NJJqeJuKTgpp2ebWXV2DDxxOmkMv+ks4aoJQnQFpfcJwIEvL
UR2BrOJY7511e33jKebpbADC/omb7kFT7Tri+wH7kRrb2dz56a/rJhQLf2ZC/IQTE3kSsNRfJzGE
z+aUbYEHgqt58sxyF1T3TWVqhqTY0mf2pLhjSAY6ud7M8dAB8RupUFJaIvyCfTHEXaAxJuZHCnLA
BYryOmIOtDLIqYksHKeythp+zLsX92Dxz++fu9PPS+/dcTSdhPn4/IJ2ggJERtsQAtLupqeHlr1d
t6XaCqDYQMEOQCP050vrlIYuGPramh/t6QlUlNt2/QJqOY0fVVyrASDbIYIaqIFA5OZ8M4BIDx3Z
HRmPoC8Hx8oGdzAI86ACEkyH68NRrQweIR5CD7i3CwpDIyhyEEen45FCxj1zfq6ae03zfXnlm8rg
zpyW43GIe2tb1NvrP1+1Gic/X+6zn6AsV6QDfr7t3mb5/Trf9a0mRFOsBbAhonKJpgTQj0ghWt/P
5uCjG+eYWXe4W0obWJAnpkP2/EU7SUcEZlC2Qy0cHT9yhnApSmZZDAXQwOFRjn6EpH2rkh8J+TKV
r+hK/UJvuBf5Mf1tBBvq7Xtr46Y312fzcqh4x4EjEfBAAr6fv93zJz6o6UNoR610ODr4DaVzm1Po
LHyv63dHpejtB7MFEu4QOYJjON/d+A11aaB/BMcVxHA1cmw6hofLXXduQTo/M2nqsBUWaAMUdtQU
mm2n/D6IaBASQNP5Ik1tVH5bmznpj9kXMPDP9ffr63C5q/HzMTd/98JlEEDasuONmQ8IBm+cbINu
Tcbfe+7x6LSQJzaFjjieTdKu5vmwJC7oWGMAFTmUaFDdvD6GiykSBkI8MFG4AZpM9pNNkppm6RRJ
XD5AuwT3y/XPX0yR9HmxlU+2KhrM2cJdfB5aY9bYR7nxK3U1CTTdEKQ56scMDOZJnsTJaEOxuAA2
ROPnVRYAmcahR9Lxks44tPvUsNMxjOvlexLsGC0/ME2nBkTUcTJNXh36jIQDkB5dbe67HiVZcAM6
Dw340DWzpVoReEkfzeaoPWHxz01VtjHnkNcOY8d6tKBf0lrlZlo0aQvVhIkeNGwocEChnHJuZAGL
qZO2jRFn/kh3o8Xr+7IyKs3hUA0F6Vkg5lyMxJJ9MWdFMU5o/j4G43x0wvTen+yD1Zfb9+9hwfcM
nhsYA1/x+WAyoNrYlJEkRjIwDvn0lJtTFFY69cMLr46jAgOuC0CI4BkVoz3ZAw1pfAP6r0lszx1i
yWnjDtkTAOJQ9qg0F4hqeQDiQruUBfZPOMZzUyXYRRJehOmxqirzpTRT59VNwnfDdDCgUysipXYy
IHu1FjZxSo9bp/9p9z+vr4pyDH+9L4ShgCeQvu5M7QKpgi495gsAEiH3ve2aVsnuuhXVooRIwaEH
EGKiiLzOxwCxkaUYwAt9DMmffvm+NN8a89tc/Xi3FSRN0bGBIwnKbfm5Xy7umA9BSY+BD2pq9K8P
BF1i9XbIddkZsbJn4YvIJp5YErN6siagEC9m08zpsYfyrt+xIydLHkFh9kflZvuc+C+sIb8+MDqQ
5YARkaAbUG5vnLLcI0uC3baAkCVDertwD+bymPm69oJL/VAxuhNL0r5uwGrXk85PjwO4Abd26JWb
HIQlu94x3JfMIFPUL5DKyqxq3eQmkNB1s9KoLFt7hwx8p/Pqis2D4aLGDziqgvYgzNFdTM0+Pdah
u2mrT8ZaRbbz1Q7/XJ9ghR9Ek6UNWkF0oYNNWroArWEh1ozS9RFKWunGRpPDgYRoe6sa6H5dNyVO
1cX+OTElzfBQBl7ImyU9rguPjWWpNvVaQoJwSKKyW0GHHEbrCjwn19EVKTcu2MbArAn3iMfp+cZl
ebOQCZ1nceGiPWDNmj/Imot0Jhrf3C/mMn4Lks55/7VsYVYBa0GhESR8ko+Z2xxi0k6THqHFdmAg
aTRZu00AVb0+qcp9EiJhhhdFgFektH5NbTOn9Wh6LOcFJaClt54KCLLsxnZZNgXLAs29qVpEUdhE
TQE9P4BQnc9lbdk88aDSBncT9ncMz869ly71Ex8fjXmXt7vKalAjbGd+c32gqo2KK0fo+ADUhMjg
3HDF14rQ0kqPNigb6ZIVUeutO8dJNROqtoNX/18zwLKe2wHH0ISwGR6HuHuUa7rxx6AbimrNEJj/
a0L8/cSRCp0azylSemwBRm7Tn73/GLoPRfj5+owpbjnM139mpK0xIOtgzI2BpaIGkIBl8R2M9Zvr
NpSzBXDI3xUB8EmKCMvAnGweBPCawbBb/cdudXdspBorypGcWCHnE9aC9nBcLKyJXUPwoVi78rYK
HJ3L1Y1F2tpQV14bviQYSwpKhwVQNF7jkTygOnB90tTDQTOjIH20EemeD8fhPEW6VKz/HB4nE9ky
2r+XZAaOB5QfaOMkaL26CG9blFJB5jUlcYDYMLL6iu3otDz7MzE/sDagmkMNXYzlgoTZ8xuoQfkV
HoEpfWGOB6UzovE5qoUhIO03QZwuZMWlhaEj/I0x1EnMuiXc9s7ya7KX9D4E+OG9iSBMG54DaIYG
6hHIEOnIFEnrVGiVT+JesHnYpHMPEH/cIBZtNl4Z6FDBqoEhkoAcDCDBuOilgXVzye2xg/Pu5v3A
2sjzbjiqAdd3m86I2I0n3mZ1jMFeWnFDgPbQeyq6x4JrbnaVCUGkhZqGqAnJl5A9g3JisTL4zGTn
fU+Kvfv7/WM4NSCFDgveVpD8SNPjWFRkwxKo+zmzN0fuWOkAzrqxSIcTajWFm9QYiwln6YML2P1t
6sjYlTZwLkG1DYrZC3wimyqX1C0CEorbGpKt/bH/QGJDxDv/mpDumIbbLlsbz4gTcKPnIzJMOjyt
6hY7tSCdFS/tLJLOGMRa7OfJ2mRrs6uSamPPGnepCjlODUmLv4KmmZAWi8/CTV3cNfwpLO9AteEE
EbiFMh1qR+WdQRiAEFDw6UH35/y8VHaAcrOBcbGobgHQn3U5AZUBwPPxdhY+DQ3b5wZIYnToOuhh
oP5lNT919V/V5oLXD1HBQMbpIiKcRpcDP+0iF9AY22QlT+XwWmc6Ilcx6XIwDyVUQeQKme0L4pQR
Kz5kWYWYumoYj5LS9A6pb6NNaQFj9zzR5VBmfOrAJBEwDR+AcgIFFAGKn+CHkQEhbmGWg+WVRuxA
h3O16sjNNVtOOYd4uYMWH+QwF8FmkeOmm7rCiBvfY8e5NpO7Mq/tG9YnpcZ3qo6R4BpDpBwKAh/J
33hD1lS8WY3YBf/sZL45Hjrciq84v5p7QDlrAXI2QFaEQPRL264f6hU98dh2Nt35fEt1eGHd96Vz
0/OVdiwdjDhMH3woZbSv1+8A3fclf2M3LmIAXxybaRvyPGLB1+sGLOWePpkhydF0SR8OvbCQBRuL
RVYW5V+Mn9Bv/Wn9/Y8bW8OJuj92gx7zCELxycv1X6DcdmDtRW8aXqlI5px7BsiuLzYkSeG0xx10
LCAKZ+mElhQmkO6EeADcA9B2F2XH1ZpBMkaDeBkJ2AeXTbLaoO77dX0gYi0k73BmRQrYpwoVtcUx
/BgMfV9YyPb1nMYZiJM2KZt+OxB4+oA9xB1AWYKDAvv7fOJa00+GzquDOHGTfTjWNy4vogq5qg36
DG/JgNrqdYOKzYgHMHgp0X0D0juZxNGFxFdFaRfEfj59X0K2NZf2n+smVCsFiAiQewisBbGMNCb4
8SFYaz/2k0dCX+zlmbeaIpRqmXATiaBacGrI8WefTOuSV3kYe0adR1VpPRm0B02aw/5xoZKFhFN+
e31Ql+zc6Is5NSkm9iQa7YndJm2WgWV8nA4GiJdSt95RFjxNgF1aNN0beXCg+fBl5P2zuc67qSk/
eQtEl0l569Ludml0r8vLPkfxm0A/AOEs6O9ckJj0M13tMMX7wp7Sl8bIjhMrdjlnd0MC/mLe/LZS
/Li2mrY21VHFKXwOSNsEUxwkgnFhSzsX2kJFAkxFGNtjORwcLxk2kMprDrRLm93I2vqhofmPvAy5
ZgdfAq3EqPFldKjBOlrtzlciLwtIBSVGGFvV6DysSGLezD0zHzMo/j2AoCo/1OCmehi7ufnE5s7c
DcC23Vps+K3ZEspdCBkA7ENAh3AHnv+Q2fOzIetQ5/My2910Re9E6dpMD1BItm5AaMa/sbYsIvDZ
jM9dT7uHCg2826rtnM9JT+ptWufVJmnm9gD+t3SOaGe0j1WbFm/Xf6hyqU5+p3QgR6ux7SlLwhh4
DrqhTbNE6OX0XodlSjbN4NHD1JvuNqS1bq1UrsA9sSwdGqudkDEYsyQeFnsbUMifLVtDV/BWBCLk
1Ij4EScnc6ZT4pUzjIh2ZbKjwb7mm9V/L4xL7DpsLAENEDkKadcVvjsaE1g748529iHv9nOmS4mq
Z+tfEzIeZQLUpULsG8TTWnxhgHSjofQ4TdoQWGXHA7QONR50q0AF8nzCqikwPG+gYczTT2mPpOfs
7NPx9/VNp7po4P9tcIcg2L5Ac+ag5CpXC/6yylEAgOruHH66bkG17qcWpM3lrb1JkgIW6vWmCW5a
7wf7aeuIglVnxwN9iOAXBQuFjBr1w6pyuzIMYhPCi10NyEb4zRp/rYSBZr7e+Nnu+qCUa4NUEdqW
IIgHRrPztQFbeZLkkxnGJdoEd17JGwQ7HeTB0GKwuW7qb/lADnaAgP/XluS/GLJTTWdNYTw7wW+X
Quq99x6dcHmsWQN8jXuEttt3LyGgpTVv0LK7XTiJZ5/sr/8O5Tp6SCYE4PlFM4j4+8n55bQ3IPuw
YKdABreDEILt/iw6NGmjF4n9XKG9qrnLdQaFXz8xmOcdWJbcFRvndbXLqHa+Z2bU3lwf1d8w52J2
ofEmGE6xd0wJSVSBRqvIsyKM+9GfbtG38WVtiAU2jLl85EVZ78y+WLZd67mvXlLatyVb0aa4ls2G
ozchzig0HtYs4Dd0ZePBadpu39sj37hVOG1CYD73U0GTbc1b8oDLpYYgR0g1g1DdcALm5yEbDwYp
OVrMBwOEH6ufxIWdH2zvxnVvXBP6yOjGKPn2+oSpVuXUljiJJ6tiTVmLnoAQqJnabz4FVpncjEtK
fwW0HjYNb3XipioH5SPJDLkklKEAcTm3Z9TcytElnsTztLe+NbpefeXnkYnBSx+QAzDAn3/eNZqy
qnsAdILi3outIr4+W6qyLwFIDX1aiF5QqZccRdDPFm+Yk8RGli4vHghTHxY/yNFH54NAoaPf+Zp4
j8bi+nHgV8GPxTDNFITWFj/6LPc1QZlytFDgI0CiQ9HQkzb7kCYVxM+Qtrfp1nQ3haHZHCo3jGAf
PWmOYGOTM+kriOgGt6VIPBr1tzaZvlRNtRvqOerREB11rPmTJTpgvdImassQK0bF6QKA7nNSDc2A
DTkZDyChHZ1/mpZtDI534ffWpJoMvsrx+6KxA9E8yALl922DKkfqJzhq9hqv5GeORAG6kzTTqFym
EyOSxzdrz8h6N0hiE/SxNWWRLmevMhAAmuSFyAoJsNX5rq/yabDHDLHYsrPs26DWTJLu8+LvJz5i
tMYGMREOFZ3tP+D3fUZFbXv9YKnW4XQE4u8nJtoJZJQshYnFeg7du3Q6OKPm7OpGIV14f+kgQT+M
Ys2TyV86qvm8bgTS9ZaOdpb7fgrHZpp3aZ98WyvzyYfk0f9voiR/TZOqd5cUZrLqkNjbZNyAd+wD
JuBRUKGxgPyTyzNhD7HBlPthvATbwLjhAWpomlhAuRYnJqRRVOiiHPoeJiheQTZQMpohqG41lJZw
wUAeHPzYkptmhZfPM+dwIuYhSZH933frt7bUoJaVVkA7g35J4G4QSZ1vWjtnYeWbLS6DcUOfmRP1
L2zQhYvip8oBDdCT/xqRbrQRvpADF5jEXVU9UaeJ2sJ+5PP8gth5iNoAMf4opE7WeZuO/aZsdFIN
qmjk5AfIl8wsEqlDhx/AKiR90vZ+rtyHqbJfynSGMpf7gbo6SCugFyMIYjFuyRXkRT8XQvY4HrII
XfDGurENzfZQbj8bCnYwhOxfKP5+4m2KEA0bdYqneUf9femiAwn6bdcPkeoaQ7cgEkS4XgAjknbg
SjKAKfBCizsw7CIjkduvqOuSvekP1l06FsMNsoUQLmvRcHvdstgQFxsGPAIgRIDiOvKq54OzoZ7M
aAA/V/H8DVW3o5Pb22ZGv1hR70IIiW8Mf4WcQa7xTMrTANUd6JULPVhZNrcf7NX2xxWVfTCa3JQG
5Cl7xNWHGfKNGyTLu/31cSrtofUO3P8AxKOWfD5Oa0AslmdIw2X25zT7Q8OnMv3cNa/Xrah2P5Rl
UQVBhIBOcOn4+QhXy3IiQQzU285C6DOBdLF+zVsk/C0NlFljS85EcKTfcyO3kZYef5Tp60SiBpki
CgWP9uv1UakOwMmo5N1JUnPy+ARLnGytYNNpnJbu8+R8aYqp84wBz/o4D75P7du7e0qRFAr/thHg
hkKEKPldAww9BC3YyNgUUVpEfNp9ZHZEm8L/fl9acz4Y9koMfN+q3hKotmS5rvilChb+GwHSQecT
lFpBOk1NEMRe/WR7BzfZmcnt9UEoE7anNiQ/0M2+jXekyKGY6W1dWFsCzT88m1772vgUhNO95bBP
VsG9bT2QN7PSkSeIWZL90Kl9aRN0vY2yK27OmEO7oQxe2XoIOz/i/KlpaUSn47T8uj7kS1pJsTGQ
kRcCJ4D/mFIcnMAbZENVBrFhthk/NFCsQLp3zT6NXeL8CvHsfLZyjuRwkyX0cfCX9dB3SY56STFG
aUPf+DIVN2gBaJ895LF3vMmhukyTeUtL+k+dMvdg1F6HTM00vz+WQI3VBSkvaI1xY0h7GgS2jrck
Dp6NExJe7GlX4x9fh79THEwUjkVPhmhZvsirmUtuW5xafjxBPPMtKL9dXwDFtkZWHrXIEEPB6ZFi
4LXzFlCxoFrYpM2Lm2XfF9fsodPAbq7bUQzjbJ3F30/u766v0YO35kHsjndTE42J5mpROmI0q4t2
SwD+ZVwXb8OuTf1UfL/dozZ5mBIoh9UHh9Vb0FppQgXlaE6sSUuPJzQgHrwI4oLd5cUteKw+MFvg
wxD6e4LkTKzayWzR2m4tXlZB3Ib2bdL1r9wOfl43obqL8fD814T4+4mJnixd1/pZEDtJE5nlTyS2
Nk5yP8yfr9tRbDASIu+CRjtPqEJJnjkd85q64MWMUSzON6XnGgfISczg8zVKjf9U7gE0EoRCIAH/
l2Ytt3ENoHAUxKTpH5uR7ZEMueMl/bQu5S2f380yJVxXYIqct4d2T/kJnxqGXVJoaSLTe9vlN9pn
hHB9F94Y6QFB/QjiH5nKxjU6082GDvHouBS/F5RrN7XPwjKazck4WENI7laUQVYAjLEBW/S33lQF
cCZRm1tLRPvGAKtqaWoiHuV6Ag2MxlIXP82VDnJp1L3HPVSUV+JAO2zeQ+y3Mz5d3zTK8xUKIRJ0
Ewga+/PNafhp3ud9GcY+WMKfhkang6L4Pm5wAZJB2gptstKmZM7AW7NDMGV+y4H50TENqC5yEFsF
KO6jaCBEJ89/f1NXpLfWEFeDNT+7Of1lg1nPK/NtkBmfaQlgs8/6HfH5p7ayH+pVR6WgKngDuuUK
mAmandGBfv4DCIdmVVN7gGd4QeTbjzYUMfrhpWAC9sz30L3c0MrfmP7x+sIpvMqZXSmCWKGs2hhl
ALv+8iOsl7fGCm7A77uCiTPXdacqjaFuYKFpSfDJSCEZeh/mevGBQRmcwbul+QKuTLomW8efvoRz
7mncCxFeXTqQQPOBjBVivIDDy61KaUtGf/QZXBn6qz+7Lk2fSzJan3xmW3+yNQRjAcgW/xla29qu
NSFdZCK6eURRHNPOe6u7bcYseAwyyFDn0Ny6bak5bhqjn6Kmc0aog5hzNHSFv6F9Nz1Qd7WOs9Ol
YPwa+o0fJiGUpPH0RW66xBWdWbvri6c42tDkNZE6Frp6F6wIob2mUHvGrZbx7Qj9K7PeFf77rwPY
QM84oOsAJ8kno0YsmLQBroNg9DdpOO9Z++z2geb+VNwEQl0YnRECeHFBnNuZyTi1LaINe+2iiTo3
Seo8oYVzT4vMiCzf0EQ3ygMvOvSA90f646ITew0ypyfpKKqfxjee2S9e1tzPBTsuK+mjklHcR0lk
dsYuy51PZfhujihEzqf2pYCkqJK/Kne4i4bxjhfp/eDqWK5Upw3thwh1gSXyLzj+p3RYO0jBoQu5
r8idEZLuZa7H4NB6RXBr09nRzKnKRyP+QU1cdIpeQM4zwrljUSSVLPPJBQw0T3Ula50FadLKhjtG
izs+tuc98Xa6m1L5eSETDgAZSALlm5LOUBWqaA30AOCzxjJGf64fV1VZGisBTTIQGCA1JqfdFsPo
6imYgbSqDl56N/7xK7wQd9AJ75bd9CNZdk29Kf2t8fW6YXE7yn6QCKkudLbghMmBCYHc7FC3eCaW
5hNLvhD3s8NrcECALbx+m9Yfo27riYW4MAj1RsGsIWqE0nUKhebanBlijipne5QcHojB7moGuQcb
skbRUCTuzgCu6vowVesHJNu/VsXfTyLksKso60FxEc/M+syW8W1sUDy+bkM5leAph548akAXWe8K
aoAZQ6dK7EBWsEimKGN5ZKxf2XAcnU9jn2+X+ed1kyovD5EQUNOgwfuyN2nyM+631IUHru6d4uB1
t2X5gYvkxIScFWuHfkKjsBnEaZ7/CEfrpTPDNaKJryngqNw8ohvUjnHAIGkr/n6yQi7LnKYAujue
suan7Ta3FYfWom97v60ccLqkcczD9clT7kSILiCsgmtC2vTcYoMkBrY/R77PT2b0lQ/LNkyCbGfT
nG3MYTB3KQKv7eIkrWZOVWNFdRWpU6Ft4cp9eEnZJguZHXpM1tuObGa6HdxDV9z6pSbAV217tJoj
dYrxXXZIrXwwoQvY0SMJNpN977jvx4chwBDkaGi+gJqKdJirwO27csno0anvjXIbepojpbinQIwH
AQZQLomUkhT6gn7BTjlyATHn8yHlZjRb7q6CMpuOW1ZpCI4dGQfbRzZb2gvisWm1fPLipIFQuZXf
mvN6C6Blqau0KlYETQoIl9CuBvyqPGOZ2zpmbQ5uPOZe1AxRuOga/8VPlRwsyoY+HiwEsD3w/p1v
6w4Q3WnNiRs77hS3dvF5MrrPQ/luziBwMcCjooQj5Ccv0hqzU4zDCpKLOJ/uBWqbvd9ji8AE9BhE
gNNlnGnWWgy49MyNuQ2V3UM9vLz79J99X9q6eVo0xF3xfXPa1d9YX+z6Lt8FQQca8zEK+vefRB/0
1cDECCXtC6WMgXjFCrZsJ3ZQEcXbXuPLLhW5sByopaHPBpi9y1jcgE5R06STE1srM5/mZA2/BlXZ
R4PT8ru0hovxJ697CCo8CWxWmSj6WuGhRnb2EIwBbnxoGB7a0JsfwklLbafaksjkoDkHbUCCKOR8
SwLU15qrPzgxdApeEKbduGldb30j0TGrKBwrys2ihxYuCX3O0jFmpZk3iVc5sV3wCEYiF42hHZ5A
VgYRgXx7fQupnAa4dHGUUXADjE/yTmsZLg1bmBMTI4b2ztYG3WrgvK7kA1vVRT0EcC0UFC9Uw4Og
6p2Utm5Mwhfqs4iYj6v5WjgPtXE/6gJC1VohGYS9CgLZyx7xhha114alG7vpxKGBBx4ENxu9rdf6
H2hGRj7sP1NSgiFIQPIG3n24kPnFaT6Fni4iU24H0Oj9rQJfxhRI9vFg6nDoJggk7pxgySApbS63
uQ8xJM6hVye6QjRHUWkU4lp4sIK17aJzy2PlGMxIJcVIOW6TMt0VCOOd4AGyNTT/eX0HKkIY5CsR
uIOxApeKI3boadCE5GhV9IEbV6T649BmU/nVLe+sL04wfF+m6nPSgonluk3VBsG7GISLNiBbIOk4
twnV5GUKGXYjOLA3LYstcmP7leZoqa5JoSGM7Y5nEbAk50aqhEFuvHUd8J8+NaBD8xoNqEo5CgdM
q0B2IACTsXUj2oTsOfWduCFbs963JMp06hWK9wDqef+ZkLxebmWdD1E1Jx4NtKAxIzIyf8v7P9x/
4hWQiukhnN+ur81fvVH58hcnSpTgEATIXElQP+9HFuIaADJneF5nTu8yWngHx2qdrduggO55aLpY
89XcrNzr77tg7J+6eiEbWuS/G7+Z4wJMzh7d1wB+46Ge+Idm6sHfwQhUkMEeAQb26z9adWBwFJHf
DHE3XJR7HJfbnT+J3zzvDLwA7RsozlKUKnXYRuWmQmbob13JughZHJ5XQA/DX6ctxCIZKkmO5+nA
gMrRCMEKlHvw2JMDPGLWxPDb0YlX85+FwOv4YcTbH6QDit76AGmgj1YkBKwQfhMaM+fHhJTIYZrT
6sTm+hz4t1Cfv740qhkDUACvFPSbgahMOut9SVlqEARJRpO9dsX0VJq6bhnVJXpqQgpXKQWbp9En
Tlx0ZI1CbkBFBM4SIewu5Wx7fTyqXDo6GsCuD9JyGz0t0oTZtlFCFgvw4LRPvU29lFvbGO5pXu2m
0f5mlPZjxtodqbIv41q9H6EDDhETdwKYPIHrk0barMywps6E7Xrotl039zvANOBHHWvau+XSai4H
lYtDuhSqKWh3gbOWFq9xnWEom9VHOd6KxtQ+TAtBJ8d8uD6nqj2CQxX+zdyDS1r8/eQOyurKtnqv
92OvjRPjsTx+4PNogRWJekh1yY0Sc2v7tAQDYewsh3Zb6ei9VR0LgIj9931plqy19wsnx/dL5pZu
5HQ5i9t18Z6D3IJ8OKAK9qE1zLHeuKbz1idmjmcuS6LJp8amNVl5KAmje78AWqBAu+7WMSf+5nVd
flzGGaWZOinu6qUOb9IWuUMb0r9f65Lq8CbiZ8qOHyUwSySfsMvkKlgK7Z8URoN4DNmmWO2oK48N
2CvnIL1z0IB3fVFUh1bIFuIxA/DXJfSS5CaoKxcgDeobJ/yy3Gflkdg3140o9i8KQniOI7mF+0zO
CIGM0bIagvICK1/KaooIx/LoYHM6I9KhNNNi5GWORxGh7OCsh4WjjBFqRqI4IkBXY/MiKkSBUkax
Ma8KSN+ghBia/BWyBVu3pDrZEo0NOU+XpOgV71ZU6/6HtCvbkRvXoV9kwJbl7dV2bb0kVZ3uzvJi
dJbxKlvyLn/9PQ5wJ1Uqo4z0APMQTANmSaJIijw8HMvoU9zKBzefXm4fyMKpYxkAAMxYdxAhKXtl
p1bc0Rp7VSQvpHxtMYK4fE1XHjuL6wCD9DzAApGZmpXT7LrLQPSBdfQ+wZykFaqlpc/jHYrXMoAy
wGcqDiBGXW5y+9o+ytEvZVjZK3HlQtAHKqI/31feNMKoBo7MhX3sebUtHXbfN8PTWLKwN9GY4k5v
6G/4ipbUFbHz1qvXH6qFty8e02ArmX/WmREmcUO8NBHusRk2rAz1A/uiCX9ogihaCf8XlACRxr+S
VD0DQtJNjKJxj57QTklkf4osvo9BS5CRNUDZmijlrBwz0pKccbTtswrcjVY4udxPJyTW5ffbmr2g
FReLUk7NKDHXp8pgPaUVphyDjFfiqMWV4DWNeBDv6qtqrCx7gU56mLIus+4EqD91Z9O11uMYa+9R
hDNJ8y85U4QRXdn6OBvNpn0rS8PvvR8uHUMwmPlm8zNbqw4sbtyZOMV7ulFSpSUF5K+wiV8484Nh
xXYuGGiMzvyzdYrRsfSISU/C6FT5XtpbMnwu1mKAtUUolyfOZFbjiQNHM2D69XdKVyKklSWo0Gx4
hN5JEmwS915G65ueUt8p1mBsS71x5xulwkSYqN26kWDVMJsRjzf+Qun0JXPrh74yPmGY9yfqil88
0namlW4oWAwrsjZWZHmhc00DnIjXDGnFEGPEHRkdABC9D5lwdrEXf+WDvnKb1sTM53mm43GemBTt
s8CKYG5J7pEf1PBQ9CUrV2lRDEXebQYemFe8w4Y3cuJqnXNM489V+o3H/xTpSlZ40S4ARzJDDQwP
BZTLlWSJU9pJD6Rjoj1a4N23LTTAZc+keL5t35YwDcg6/xGk3KKcd+2AWUnOMZJ1KJoxcN0oaPqP
Qkt9Ij/H7NR2jt9U5UH+9XwO+FrECzqyU6h5odx2uUY7MfKOpwAnltHjxA4pDbI19tbFC3wmQlEI
TIe106qFiKb2rX6XiL8PGrAEpJNnzCMUW3FEZgFi7jhGTJJGzlee9Z+JuUY/vXxCiElmKfPoFGWb
rCbhhlkQ+xjrX+MYs/Q0LtqgKUGaZqcN6Dwwb9WRH1mlHfqp3Y5gS7itI4u6iIAb65vDCHUIREFS
PC+szDl2whdWaH8pADioVqKHhfAIj5M/QpSdjLheOhqFkAFDTtA12/PvrUbLz1XrDE+ap3dv5RQP
m0w2LXD/0bTyBF8sk8A+zUQDmIBwBUQpAMgiGePO0Rjtu6TKd+gwCVu08RmkfkZb804m8gePs5/m
2BxAdXLKiv7OZT3Ys/s71q1NCF56taF5DV1ywMXM/baXd2MY4qnrq8g+TloX+1nS9g9xlbKjnjXy
qUk8uosJX0vqLAoFFmee9gHLqGJZNLDx6qOeA9BY3KXmPebEotBO6X4qVlz30mHDps2ciQCHXfUv
gxS7LPAj7CNBeIW5vRzNXrTzs7J/mvpJ30hSbWOj2yfjO5rmkJBAaxka+NGerRbYY89N9XqK4SHK
by39AQixDSi57e3lWuC9ZHrOJSmRYzZFwhZSs4Ee35kRGFjC27dyiYIJSwGwFQ4CbftqZK9HxTQV
nWEfnYIz7jPQjoWGrMFHkDb8bUrEK3x+7hOhN5sh0Ys7jqEVD4PV8FM39P2hzRK5F6nJA6lJeyMK
+3T7Fy65ybMfqD4I7CTTbNLhlKWZ3bUV8iRl43P7HSb4XIpiOJLcyDVQlaBAz1ALDs21tO3iKuDk
YeHR9oihO5c3sWioHiUmnD3mfn1raHQX2dWXCOOkbm/W0t2DhQeu3cOYl6s5UgWQkrZmI0LyQPrP
Gg5iIvmhtqMfRjl8MWu+1ge5qJ5n8hT1dFrParURHSfxpIcRqz5E4h0wGgeLQXIYMy2uCTLxym4J
6hE2MEhBFoWN2A72Jq98Ut+ba++oxVM6k6W8bnoQ7kmrhL3kuevb1ZttiICshetLjhAzIHDVkFFH
el1RNZq76IVPkdDU+KGKEn8s673INN/s15ocFpcDVCH2Dtm0K9Z5NrWDZNYAhLU5/uASFeTJ+YRo
dHdb6VbEqJ4dU42yUdQQY1B5FDTdI9e/Me21IHNR10AI9htKCKLP+e9nYXla5mOdgl/8aETjr7io
HkhBV9q0Fq/PmYh5pWciRFuiTVTMIpAcsgI332jaQz0GfK3kvqADOHxU3AGmgP/yFDg6psCOA0pj
9tHOMGcWZ99sUTIW9OX2ySysB2JmVL8N93iFQk8NcFg3HGMe2aAfkD2gPjjeHg3Zbc2k3ZsTXwHZ
LXmTWakxOxMcSBhzom5gkuud5lazGSVPlHzmyY/4wS6mUDh28hTpcXLXFgm6rbwORMTMODKWbyM7
A+sfLfS3LtfZAV1Oa8nLBQ1FjRc6g2QyNlztCCd1JzgGZiNSsO+16OuoYbgFKoDv2Gx098zw3Zms
QzHxSWZi6kkLznMDvXFzO81u0ouXqXRecQp3FuqOt+UthD8Ysfx/eVdcSFy41ZRxGMY4RwgZut08
9yzInECCsSbtg3o63Ba4cAHxvgKzO1p6gLxSkV8MSfS0dUbEIk5oNn759N8+r+zf2OZOqev4vNV9
Ge905z2fR+ECY00APkHx//Juu2XV17qGzzPn3qs+vKfPD3nLP9+f7+KZ7RgQLskmwveLAzG2It3e
3p2l00b3PQAfc/EXFG2Xn5fC0jIEtdaxKVjrN7YbplPzFU2Om3LoNyWm0hluboFJZy0yWjJV54IV
s+sNGFo2EgkMCAbeDHkX9BbmU5IfgxuFt5e4pF8ArgBJClgeuXJXeTlQG+AWC57+NdNP3oqbWvm8
6qYGwcqBCHw+03OAtmxf/3u0Kt5ac6IXhg+mXTkiuyFtL7vBPFKndoMGyNKdhaFPK1KWzgP2de6C
nknm1HxHm8R4eXDNPBK2K6btIPak2cts5SG9KAWwfUCz59HR6loMtxuMoq/IkSMxMJrOwWUEo7e1
JkQxa808z9khpbqAxDXaUuAJzdm/X+p2BkD0iGZ2cmykGaMxYMAoGeez6KqvmFRv+oXtxX6Nh/Nt
dVu6UajMgvkYRMHzlNpLqSynMVCmownkOb8XgGm6HB0DZvaGCclD0KXVF9NDpr4rvDUKniVNBNhu
bkZzAAFRvSQaz3JQksTmUe+654R59/nEVjzxksdDQg6Dv+fx4kBPXy6uTEdRJG5iHstmj+lKfqSF
XfL19gYuHdsMNUXp3ANOS306grcGsACvAsYpRlbBNwb2g3mglCOlXf5DMDlrX4DcM4wqDE+5LXlx
dXDl0Bf4vavSLTjgLJPruANGM/bfuFuPry63i5CTYW0y76Ko3zgr1KPBvKx4pWKyJXE0QY9RXj2m
LtvnRnIXVdlKpnZRJf6IUXP4KOCPNU9qiGE7UQY5XwlOlpcBPUAvjgc4mnLFjMxpqtHG96f6Uci7
LnpzjZd3HApmueKdhqYDgIUvVc7VyrSpUFs99lX9atFh76XRT9G5/03MbwjOmZ+dUOeKhto24cdN
EVYk8bYSHh9Ji8ReeQ4sbtqfFf3OqZ6JSmy9m5LSNY8cOAsrQYop9R17xdLOO68aP6Dl/r9tv+su
Z0IapK9TXcZAVqe2ID5eoNqeORXdyKbLA50BxjOYq8irpaUhR4dnIVqzMapFsQ8TRhfM8HR61NlG
o/skfszylZTKoghAkSABDh2YqEt94J1M6ch0wJen4ssQiQ9mwTYWhoL9vdoB+P6vmNmTne2fbcQs
sSqTHqXGxHOe0jS0GNO+DpPRrYman+bqWaGfFxkcmFT0JyhP99HQmWkmsXXEKFHq9yntt02WNoFw
rKLz0zirHtgk5bYqRRW6TWQHnGtj0GBGJi62BN45b/N9i/GcmzE2rM4fMDN313RjFZBKb+5cDGvz
M7sd/Mnp0ju7EqcMrdkf9azOMRPIivYxuo22OphDQ1l1mH2OdhJpGzDvtf3DTt0hRvG61Z8QixS+
NwxdMCQk/qUxAgBqpX+zNF37gsci2WiJbB4aOSIORv0Q7fkUPcLInRsYqqibn6woNvwsTdKQln17
qK0q3ep9tJavWjB7wO1jR1GXALBIfdNrOYnz2AEAkBsbGYLk/LZuLEQx+Dy6FkDFRWH6FJNUgy4e
2LvROormQU9OVXXf1PuUrbUQL64CgQvG+iKdc/XMzrkAK1dsWsfCDDCHiOsrL735pihqh1nBM5IY
sT+At4qK96LJcjE01pHxD077MqFDPl0JjhdFIPWDRzDgA1dNyTLmjIwRs45t8l0MVgAu69CYVoQs
HAcsHboMAFLEWtS4pxLp2NAWeHlP90LTBMeWVqPbFdwTufcOf3cuStmyJE6o8IbEOsYeiEQeayQY
1iiWlww3cq1ADoI3AV3HinIVmTdlhQOXWvXtw5w65lUUY0qc9bHsXbotrTVyyAU1m0eroYCng9vn
irOko23cdBo1j8C0vTmO3ALldbp9YRbU4EKEsm1eGkd9X5gIGw0jlIb15I3Gvi7Hw20xS5HjTJXu
gswJMxyvvE+Vj1rZOSZogtlra/C7qZ52NqMA4ic8bEGg5xf5GiR/cftg25AMpd5MMXjpKCYtJnmf
It632RMmtljdyt4tfN9Dle03CTyeFGqxDbN3rbyzuXmUNroh3dSvo3RFqxcuEF4Nc/0Ws5w8eL3L
JVRj1GnViIAEE+p/xKTVP3Um4xvGNbqhg2GvPDUXV4RKJkAKeJxdjdob2qYfux59VY6ZbSJihaJf
eaYsLuhMwvwLzpz3oBWTNxSQ0CXRU2l5+05L7utuCpyuXAuBF1eDqRrgisGbFu3hl7I8reqmOTQ+
Or0vHG0TWcb2tlov3B74/X8lqEE8xt4hR0LwLJFZ9BbbgPuOA//sjrBy7xCEtmwArxFtX/XFYgrX
UBdRZB6Hlv/SIiPx3clMfEbqNUnzpqiuB6b6X0nKAXH0mk5EQuO0L222oa/zZAMn6LIQVNGT/HtE
DDiM5rkGKFejsjpb3DNtwMxq9M1MCIVp077SLN+4rASq3F1xp86SJsyDboC2wGD5K8oPSqa6Te2B
HNtRL3ypMwCMKbPQndl0x7S1rLCsOt33msl8MtOme7b0UfomAvLWt+ts9CPbEUhit5r7oGV5us/S
eSQJhjVtidWOXwp3tEHc27gPJq+bg+1q1TOILvPAiCP+CYeX37MJBpaCNzqQpkj2bR+BpyWSjG1J
RMv7KEcRz3c4eHechNp7Vrf1R7A8FfdeHCWhzPdT2x1qNGC6cegWIegAdjFm042YvKcFYxyFpe3e
Z7Ggj4jakIVmvA51cN88JRhBGVSaXt8bbm+drMaN/0Gg6m4sL2u2dTZM21q66bbsqwZ9lPoQ8AHh
aWeLNEAA5PwjKyf1vSojPuGdFlLajBszcostoM3pk5Nr8b4w2mLT9vq0cnBL1sJyZlwBEoS6TWe3
cqYfVEyZQHsRWhoAPH8ScVhmm/D2zVoUgV4D10CqFcxV89/PRDRRnVBM3bKOdrRxMIQzhadg2Y+e
v92Ws3SvQPfxrxxF1R1exwl6J6xjkr0kfJM0GwxMzLMhSEdMaOUt0vlrWbYl63QuUtk9gCTMqgJN
wdEbtoAI2tM2Xhv9ubx7ro6uVVAQIu90uXvCQt5p9HpEkToeJqlAcjox99OQfdXoGj3z0iWeCb9Q
G4Y/B4zuUpbGK9n3TQZjS+5I/Ssu+crDfE2A4myLgZltziFAH8Lozpbb2xqw+Hkk8pH1RJfDVad+
b1POYlKZQNKKfzqz/9hVa2QACxHqPFQSk9yhydDoWSPOlHkSzBg9bhA8V6M96L657uyr8kXWJ01f
A00utT5BGGYmgBV0bk9VtqvqJUasFAzJEtJuEBo/g+dnC/K3HWAXe6PrP2aYzk1tFgfARj3f3svf
AaPqpoC6sm2MUEWGS2V9GdsmB0QPcasp8jpoanrfJu6OwDFmGLY+NbnlGzlHm6SrfSWjZfuJF+/w
Xh99FoP2YeXXzKp39WvQ9YO+EjAyIuC43HeSdF0ywUMc7fyuBr4qsoTP4++e2YYRhogRIw8T/pjq
32/LXbrgdO4LnGPcOQd3KVarmGUIQ5Ijc+/JdIjbu6Zf8dBLSnsuQjGPvDf4ZA0jAXfVS/tYpCvh
4NrnlY2bEPQJ04NjTrovpvPl73OsqFz+2R/FAFqCGz26csmRvFpjG9qxGd4+gLWfr5g/k3aFlC0E
sHFv68LHi2PFJi0ZWIo3OsIkzFt11eZoo8o9qgELD9xAZ/tDyuiulQbm1+gauBzd9h1s7TNgFKyy
eDIZ4Aa4VCnBnKkuJ0JQRrDCZJK4LnrQ55vb+7a0KuA55ikdyASBhOdSCovhcjnqasfUKP3aeHLd
R1Z+y/Pn/yZGOZ5Iimk0JcT0BnC85Ml0Pox4aRpxsmIAluwu+BrmITJomr9ygyBcLp0k5eSYYeiu
FECUdQamaYG1r5pgCSJrd3thS3qHZiM8CNHLhu5PZWF5XDHD49C7kQRDmvkU5u4/SfjdF37mSVit
OZ2UOjla/aexfQGM/D3fR3kblHEeSEwUPXMtmiJ4MHFzyjYcrfRDk2UryfwlbC6cE0F3GQU30hUF
GvhHm7YTjXGUqW09R6MXb5yq0l+KsR7Citv5q2E5dqhzyp97TcaHkhMZZKSLQsaQHK2TtH4phe49
gt0xfbm9AUsqg8QeutLwMkXspGxAPfVmPGSTcUzMfJd6zA110j2SqB79jLP7tl4tui4pDZwlHBS6
huhVtR0p4VwCWwqlQcvQtu32txe0+Pl5Wg34ITGuTu2zcxmYEbQ6gQ8sAfx3vif5mi1c2jIwp+L3
20j/X01CYI7X0tSJyFEbj1n1zYjdgAPWPdG7bngHszZ6Bv/IIpcWSjKn4bYeYzVJgBkt+4LlK/u1
HD+diVAqMvVQjhLgdXKs3YkhK1pVj5ogEfbOImAPk/rWastyX2WSA/6BLnLDrN7BJQ2K8n/jdxUi
ARBzJlEYsI65bmBEWroZyhUbPOuxGhrhBmL4GV7eQErNh3pmSIiBe16ZEx4hGKJKq6cZ2YzRyrd1
73e4dyUFeHfU2MEfhUTjpZRmdETBXPAWGENpf2xLZ/BHEAFYPtGmjvvW0P2Ie17up0iffCbtOEiH
7C63HgeTggt8KGgU2IJZH2JPAycn6SMaIFVVC7+SRgYjyMyPDWrQG7BaosaTymaTg2Wi9SMD2QsY
C/uH1J3kMCU9fKaUebqVo21/4Tq4dWPmycCistr0piBPvM96Pya8Hnynij54sN2840Ec77R2Vzh6
9yuRPDuRKf1JrDp+TUqj3Fj9WAYVNyvfLWRxD3OX+8NUDVsyTr3v4Vrs9Sgrvt/e16U7jTbjmekN
+D4E+pfbahad01Y8t49Ze+d6d8iG3P7+knKge4LMFWoUPNTvZ70xjCXF+z7CY6VuNIBI7UOGMfK3
xSwu40zM/PczHSyMymxTCzqoi6CjYc9XXnZry1Bs+UTqPC4Jvm+RB8xDsMipWyM8nRX4UsEN4B7Q
2AE3hl44tWPI0MZ2KApQjRRm7By8DjiVBKhOOYE5oGjd8T4dhy6s+WBtbu/d9dogGEQgIJiYe4FV
IvPCGl0DZMoW6EfwrMHseDvbwOjeFnJ9QJdClAOaCgYEcQEhWb1jLIjdlQNa+75yQG7KmRnN39f/
6etPefPp9s9f6LWafz/SzMjVI5+ppkEsuxDYwMxCSb/fVToNBqH5Ue0gRG/aBzaYOzJS3QcfO2a6
9+V3bVqrTV1H1JCMJnckbp25RKWYWZB2aF022PSo1/xg4smAGfVsW5fsUyTaFZW43k00rSFuRwoG
yW8UdC6vE9GB3Jq4Q4823XLxKVpreb9ey+X3yeX3nWoYc+qAwSWRD/gP+cWSbL00vH1oa6tQbFtC
J2q28yqYHZRP3Ro4+PrezIuAc0U2AAhaR1nECGArwJtYxNT6SH+05UsiVm7NoghrZrVCkAtIm6LV
LOu8QUCxjnKKLb8gY4EWNxnqZrK7vVWLBwJmVIDLgNbE+/DyQDSOZ4wF7NzRA2vqk1lY6bYfouxt
iuP4WdTTO8i6EBcDGYqR7NAxNSrBEIGxZbKGPY2erUdz+Hp7OYsnf/Z5RX9Nq9V7d8TnDcM37sla
JXrx84hDAHKY03yuEovQSXqVRSvrCAg+rffZWmfR8vfRv4WJuC6YRRXFJXbJUSGC05R3lQacZPzr
HdsDxuj/f3+Wf+YtGyJLXWvxfQtd5Y9etVJjXNTas88rytTqLRnq2ef3n13pW/quWCMQWpIAckMY
J6SlEb4othDBWRNNE64edw/c2Jk833Wcr9yJpVM4F6KcchZJK7ZMCLHLexHk40rqanENM8H0PPgb
XLvK51EHihLX5tbRdD+S6qEhgaSbvz/nGcECcmSUsCHr8pz1hoMPdXAtvD8OiGmr96xgnhWAOe/I
2qtQnAhESAC9cvuol6FMX9LqwzS+I66bKQpgZedGcLU6jtEJljQowlNMgeq3tHXrzTDU1f72Pi1Z
PwQ+M2AZNKBX2AW84RkcrwfOshgDAzSaPIIFb6fH3QPwtuE7ZAE7h+QYstvI912eiTlKTPcDuu6o
9W4dgFuY3aVGVO+mogdGjJiJebot8FqNAYXGeACkSQnG/FHlrgxpjukfU2se2+aQuvs1J3utxjPS
etYvLOmaRQoU/QllSUWPozkEmOwQZrGx9aa1ys2c71Kj4zMxandVynSQVk4cEYNWtM5OWBE7moNR
vo5JSY5xSnKg5oo2PUwVl2DCH5OXd2wjSvM6RvEAoqwO4GuYloDnC0CACHmccgzKRq5oxuJBnUlQ
4ole6xNkjBzzmDzLdF+Qw39bgOJUovb/C8imzB95UJRrNNKzJl2d0dkC5gWeuZWKA5KsTzYgQCQJ
CrE1Gjym9/QNE6L/2ixA6RAUuTNP3RylXkrissqTssdbyfK+u4fE+HZ7qxbyivg+kjDIyoNu9rqQ
x1CU/s1oG5Hnrn0Fcyn66kG/6dsxC5iU6Mea/BTl/Ayl3d7Ydnbif8j+PkOLX/Eb3w0KoJmJ43KV
TFpS1AlKr9OPkiK4fLq9yiV9Q9sR6u5gEkEbrrKJsSdSFnWldRz1o5Z9Nv4enIPqwtywAGAbnJzq
ffKhcbIGzuM4IO8KopAVfZ79o6JtII0B3tly5xhJ5SqshIXBqQ6ml6bI7BTm92mvfUN3jV9QjMTq
1/L/C2YORNToScbLC3kS1RFpdWkVJBceiECjkEe70uXbIdL+Xq+xVagvzP4UoY3iHHTJKQi/MJzB
BAEoygrD32cDwakCaCPMNahV8JC8VCmRGCbvKo2dmHj9IcXzbY1a2KQZCTrjfQgBaaYS0rSAGpp5
KcuTiY6RPizNb16/ImJBaS9EzH7i3MYwlsXWABHWVoMHqFfYPhZMGMDzM5QQmovXiXIAbluCE93t
2MlN+wMmVgTUOIKoEOn9QJ+2t3drTZZi74sxxfhLvWcnLdmkBMsJtDcHQy7NT7flLOUuLhalWH4D
RLma0bbs1FU/cKX8Br2spnhMZXxno/slLoAz6yWf4U1+03trlNoLR4ZudVyaOcmIzijVjI0SMP64
YSfH+sh9p1s5suXlnX1f0bqRZqzibc1Outha0QtxHywBaqT9PCuvTQ6cbqz0kcYrj5zFVaHH43cN
FVGBooh4nAARhq6EUzLc8Y0jVj6/qBwzjJYA04ZH5nzVzvTcM1KzI1nJTpn22NsTKhTPWYc2fIzb
G+O/RgCg0wKPcGAMQUgKDvdLWXVlCB4XIHRiY6B3um8l3YpdWzAM8KLIJyH8BGRfxVXXNaCv6eji
IoGlyGgfa6RMNPr1tp4vCcGzeC4PzOOQqLKMQq/7AbO3ilPSB5kR5Gk4rbm0NRGzUpydCk+tWmYg
fT2BATTMhhfMfKhRgri9juvXCOY9nK1DOfpc6CUTDOuIitByfQAzrWaL4Pq2lCUFO5cy/4qzpQiX
jXkkaYGhvl1Q5T+b0UPJ4kea7Wx35WAWb+i5LMUC6NITXEshy50E2l30jQakJGa0+LLnv5JOblu3
eyOxCGNPHrUCbSr/ba2KhXDAb+PRzC5OskmDHOmaun3g9S4We5qtGPXFw6PUddx5vgPqVJfbWqTo
0SQDDm+kAHKaH2onGIytZa+IWbI+4KL+vxg1dmMoeBioEEARE+J7mfBbslJbX1R1C0Ew6Ft/10kv
F5ISLWGJINiz8VsL7hzpfidr3dWLm3UmY/77mQ6azGvzFijZU5mEqRNkKKmBVmvNQSysxNExdQbP
NgAYr/pmzUZUoAUvilMPPKGDKbTl9Owlf50LQQh9JkSxDGBs0XW0xxZoSPqQpz9HcletAesXysmX
MhTDUCKjCSADwhHe7mznQfd8xFmNsU0A4/XuXedrs0Z1vHRzsSxA8DD2GywLKitWXZhlnQsOPUMl
FCQOVXTXxvclipSd/d12vrb6XtNDPdncvrDzLVFi+wuxSmiUFVrmRDHENoA/TdBwlELHgEh/6DYt
QWPbWni/oIl4SiBynZ+v8CCK78gtLzeQZ89PpAhhIwC9zqbAXpuwufBkuZCiKEnr8rSJpJ2fkL8n
8uDQQzO81R4PU3AFNdP325u4qPco6+rgUwM9hlrE6R27FlWm5aeS/GPoL0b1YahWIoc1Eco5lUNl
FFYFEVW97dIfGdvoa/PqFlXhbBXKyQCr07DCwcXCk2NvlN9o9uphOAbvf1rl5yK7K6OVyGttTcoh
jdLt0aCZFSe9cjacvzXNodSHFY+0KATjtoCimUs7KuODZvS9jNwR1tW6L6Ndj9Jh6bxnIWcylIWw
omnytptgXYsAnTdtFWKG09+rGJ6qeF2A2wMLUbxdaeSpCxBGfhqTp6IEV82n4e/x50jIIjmBzigk
gq+At6C7Ipjr1eUnTwOBw4GIfdV/jMY1JP28GarFAeIIyRCkSefG40tXpOVxD4xLn5+sPhD9nulP
79ips+8rri73+NxKNn9//NwnX7Xql9uuIG2XdOp8CUqUlRI2WEMmc7xWw6z7wNLwHfz6OIyzVSiB
lN1gPETFhvw0NZvYM3wzP7Tpmi1eWAdS/fOkICTdr2uDpi0NBjSJOJUuKLSkHnL3XpA1QMKSFJRd
3JmwA+By1bMxu7PjyGrEyWjvhLGn4iCTlQu44FQQoP1GVpg2clSK6eq1iGMcQVNDdfvQpPscLTR1
+jORu9u6tSjHQyUVMP0ZhqUcfKINYqxKtABQr/Zb6flu2mHshfQb7cttSUubhmlxAEKAf8zFlMXL
W4K6KsuiTq9PosxDnr2lgN23JVkxjkuBDhhf/4hRNk6MJXGTdsCCDB4mWYbW5QpENX0Qm5tcdnuW
uP4gTF+Kz/9tfYrJlLU2TFKb6lMx5cFgf2CU+OVaIn5xE0EUB3YyeOWrgUuOsGK7mnBcdT/e9emw
m8aXqP77eBTvbNTm5hGe4HJRLDNtW+5Su61P1auuI+tyitD5dHuzFkwmJjsgrzunDRBeKGoH3Ijp
jQ7Ue8jlwbOKEG1vK/HFmgjF3iBaMrvUgwiDgbI7Hn8SYO9ur2LhNFD181AKhwsD6FTRtSklHXN5
Ik4yK/Z1wz4QKbbUXUsX/U5HKw7mQo6iWkVBgDbEi+pUFLm8A9D8Z907IF2rmPmQO6lxAFiFBECx
ORtpDZGfR4772FLnl9nr1knEurXnydC/TDGIMjOtxNxAQbPNYDu/NJ51mBKDQQS1zvt7OrHiUNP4
V9YhqTdR7dkWggaNmZVBM7qvad/Dpjr006Rn5k4TjrfnnhY9T5VOHt04KV6pUaaB3XjEHyyJBhdJ
0sDswGHjiCjyjVpPkWDpvKD0pmqf2GW9FUk5gB7LpXvJxIROQ2sMEBjEe2JzM0SRocJYgTR5rrK8
OUyM6EEyGPTVo0W7AceH8wwcYoNHjd597kXZBZFtd5s4qT381dM/JmC2vncNDgJy14g/e3pso0tR
DrlP0WYFcPX8zzijxaZKN0l1h5Fj+R36aSxwTHndx7qi5V1eCLBrYLyRPzoZklwj0XadbjUbs9a6
QJYEBH+FAOlMR93NbR1bMNC4gZ6LkhVKB6BSvDSbhmjHioukOjnV1z7/2EyjL/BqWguV18Qo1nnk
4EvOWVzN3pkxP8kfE4Ddq+3txfzOo6majGcMYiUgFecZ0perkUkca9CS6sTo5OwjmmOmH8rWQSnK
zLfMUdtNVqqFRJQA5/Yi9V0yMn9MbeOutev2lLUs3Zttlz4wTFYJukSf7ke7zTcTRl48tczMgpGb
NEilDryj2dUhidsiqNxmfBlby9uV6TD5RAicpOBvvE1/9V2Z7YbR6zaaDt7EWLhxUHuWCHULU+u4
RDUYVSLXLxgpAwNPJt8gw4lGrfTLsnb9hvXJSlp63gV1l87tymx3znIbdlxmE+a/i5PIfpXxJgN5
iw7qWT4cEm8tYlp4VyKx+ntkJazxFTgxdhpDF1nETwQoEluehPbZRJEXpA+HzHsw/p7YChTgABSA
UsRc4HbjHp1SFPyqU1Yj0jTSD1m7xgC0YPghApAMkIEh4rwCvk0Fhg46OT8NYurR2ppp27bM3HBF
lRfOCI+XmXjDwd1UPVhWp1UKIHh1qg9Z/ICt+m+fV7yXbJKYj6mGz1tvD175/fbXl247yiooRQJV
PT9aLhUsSQ2t0ztwdsdNixE0TsV8kN3WfhVpD8hBrmzVkjpjoB/a68GNgshBUWcKF5NqQwJpVYaM
zD6vY7/VEVVkgdauVYyWhYHmDnVdBzBBxSfTtDSboi74qRSYTv9iIfiPPTRQiNpv3NUpKHOdW72p
wNT+K03xzJo7xq5mQ9qAfvgkmvxYC1v3qytOsf1JsK+x3vg9e7t9ektXFt138/tjPjw1OWMkA5gH
Bq860RITfvpD3TE/olrQjvt03DG7Dm7LWwpzzlyQGg/KiDiTIaPy1EzxRpMPYwSUxlpz8ooQFZbR
xnXbaSOEJI1+T+PsMGjGo4im1WYQ9cQAhsB0QoyRxwsOoZui+oBsWHpDPQ5W0TrsvTYo23ZXI318
e8+u1HAWg3EHePGCkuMqhkYaKHJpnmJGoc39vPvoYmi9d1dLVIWd59uiri4zRAELi7o/JgDDFinh
umOjcB5h8vQRvBwxUGD5oUw0P+u9Q1KsEQJdqd4sy8TURSSlEWeq/hv/P+GpKLEsdFDzcGCbmKEe
vP0fe1/WHDeuZP1XOvqdHu7LxPR9IFlV2l2WvMkvDFmWQYIEQAIguPz679Dt212i6qo+99tETHdE
h90lMYtYEonMPOcYCIJWJ07BZe8821s/bGGRA+4HMbt1nmsKaWd8Unf7WH+wO47w4B/MEWiL/zKw
2rxzCXKWuaDdflRWHptLh977gFVBtsjbvT5Fx1bDoaWVB0TkK+zCxrAFd/WQt7iMim3Rn8/jiaVw
1A7aWSBuixscHMRzv94VZmJkKrs98SQK2IN9VjUFkM18P/vuZTKXJ+wdXXoRWCQQzYHhdn2OWGHZ
2MLgvUrvkduPji1S3X91yOPrw/di1eG+u7RYumhERCJvfaJ3GpgGwLWb/ezEVxFkxkAlAsbCu6Ho
d2VjXVIvPuHy0DazXn2wGS3cyijFQcJ33UcN6YRpbvF+e5eOztaRoZMJhUSMCCNQchoSbqyGk6zs
C35eTBFizEmKTzErzOVAB5pbYBe6ALtKtfUZmXPjVwAS1L7KvKShW9xFdSZtg08TA5I4HuW+aj7V
ZABZQhlaEDaLDQj3LA8N+9S9M21ENmpWOo0LOWyMP3QXTYg6w6jBTd+Pk7ObQhOmsy751TRb1sat
qv5GUxbdN3ZjbSh4yCatobuMhd7WW+U0uA9p6HbeifHKGepbKaLzT+VmLsPzOOqy5tY6t5rhXWi5
55Vxmw0Y0udNOxsQBDpLVmAAFKd3A5ZVdotCC7Y2hF3wfceR0LwaqiKLG3ASjgrgCdpOduq6jZOV
TKg0smJvRyc2ZWYePniWpXOr88KcJardKjP3eCNg5Sstg6xDv83OpeR9zedwW1lznAmtQF7RF0Nm
O+Qp0g0E5ybebCyhkUdmnpUx8EeBFK+QW8ugYcUd8UHQWzRX5STSyZNe2raICEbIp58JO3kSVcjT
jk3+1htbFMZivzwfKCRkJCl8yH94btoVPTgdG2eCQHUjt7Y/lWnpVm42Biii2QZdv1ZXBWnMoWzT
9nORegHekIbCzeqwaXKOr/w5iILyomfQGJd90m8rSAS/RXqkJGkRz59su6IlhLvDcacSLVERCc1l
Aq0mbK3QSymd/TM6SbVB3Q0kyKKh1V513uM0BvZ9rAN93lGQxpQDcvaj452imP/R7/vMJUNs0oHb
B5gIOwPd4c/9y1w0bWEAUdqXSl4FY5eCbvVda+5VEF5BgCSlwnrXht5lRG/aCHTUbKcLfTt1O9sG
z8XQbFjlpSykWAHFNZNJThUugKBS5SU4Ltsqnac6HyhJ69BO4/G+Z98Gx04Hf8xmuBd+0Rqy6SEM
jtiA1DdkCODgmtQv3pPObIrurVtCtFXtKtyYWj+4dUZ19roreuFhlxFAzQIpuBCJWXt1T+ZTU8mZ
jnyv2m+e1hkzfFPMX0l5Y52E374IiVa2VudTpKEe6kQD36OZ3EVvDVTTq+mXofYrI6ujqbR8AEMF
jKjgU9Tcqej+9QFbvuSLJXMwYMsRcnCXtbVTwc3h+chfpX31kJw6804ZWGbswEBYMlW4AIruSzil
GWDZ/PUXeHHGrQZoteYDH8TgkcELjBJBwq2AVpl8r4IT6+rUXK+CuIaDjbmfsLP6qMha3abQPsiV
deLed8LKj+T5wVi1fB5CZuFd6i5T3a3pPhb+iajtxHD96Ao4MOHpAGnFGSa6706c1uLK6nP3FGLz
lJHVLoyjWkDBHHPeFGnlbZ3qbSOz8JcJdJ7P/Iv0LuPQRBt6vkeOL6CZL1IQwb++uF52i69srOa9
S1gflNTmwLba/qb2LeRZ4WVxYsbeJg4VhGciF7REkQ2d7dEKwNqGw1fwptlwpR66mj06ZfwZyfRT
jmGx/GLjQisI/Rsu9Mqd1brnzpQ0fqgwkSz6QCRYRofN6N8jvgDRcZbQMvOGEyn7o8szQcUBfRTI
qK/D16mfW1eRmi9sa727BVq2eTox3t7Lt0KZFr0wLnq/0U648hbojI61O4b1Ppq681hfumQ7kCvk
cjKODknBt0p+DuSHgV6x/jIc+xMk2MecFRi+bMClF8DLOmskYtA6GOWyfRHte69KDcRvXn/DUxZW
09bXI9IQBgICjZfLOdO/XLnBgj18g9WCRZwHQkIAyyEaaPJ5tlJH7F5/g2Ob+8DCmlxmjIVutGez
PXEvStQRuhJU67aXA6Z/wrUfW2+HllbXJTV5ZvRQ+wYwaN4IN9z4AUQo3VMNG8dfCCmHCLFD5KzR
BtSOu8CEHtv3atuZdyQ4o4DlnyKOP2oFeVV0qkHc6QUZrN0zDbLFqNlT0NK74kGOt8L+1k+3r8/O
0fWFTmyIrEHWCOJYz4/bKeKDrtEevZ8/WzQz4z9ZvnAAuO1BPMX3F/MHx4dfEKVmNF3ue3JH+Q0W
4wkDx+b8MIRdOQDbHxyZFBrhQrIbYrDqb2x5YgEfNQFOLgABQE35IiGD7Ldb8NLh+6HMYpFZYyrs
f7ByIbGBOulSdnyRh2F+G7dRgnCBFDcze9d699I9UQU+NtGHJlaOZNT2ZNVmifWrvEZ961Rj7dFR
wkpF9hkNji/SO0zMZe8nhO9BtZQORZv6iYYz+eXmnOWARU8InC2oX15QY+jO7+vIonyPbqNNO557
IT9xhv/gW39xUh6YWG0J1ROcnn3F98i9hbmS4XQeK99Ppav7HHXXcudN/MPAsV/03A7XIHNlZ8E0
qNylEly9E43T2Sm/RDVP0jlAeqhTJUpPDWmyuXIgpdmN1Qb5iHATDSidjnEx5dEAbVNI7eHi6ES/
DCJfDdpyih7swhG4zArW+V5IzI1626tf7RD+YQBZPR8XV4D4V6dIZOpmrKOY7WnwoCeQ5Ypz221O
TMzRFQyE908j62jXoEIIqDeMzE7tpKEFHA7xzT8yApnmRYEJG3HlT7jsEU+IkiMjatK3NnC4r/vb
5fdfLq6/n7/ahrQoNG0VYiLcjgnfjfG2yIf+wrl/3czxsfrbzGpCbK8YRE/wGj37WtCrIPn++vNf
6sX/mPG/DMQrxCCvxdBNCriruhCXAA/mtT9vZo/ess7Jg7HZgLrroi7sKHPncVOGyIP5YvP6lzjq
ctB38nOu1vFl5PW6L1qgf5vuLYRk06n4MASnakJHRxJd76gtoNAAupXne6cg6AGaQs5BT4HsHhIR
XnCKhfvoexyYWEKBg+3pN7UL1yz53kZyaxz7tIgu4ONOrLxTVlYrO6Kl0a3Bi4BHJANXTAaFJ7BK
b1+fk1PDtVrfLpmCwi1bDNecI3AZflm5bFl3B2O1WtgJuL3BZy34no+f6qRB6vQiEe/rU+JXx6Kv
AzNrUhIeM3h2EHTva6SCRuGmMwHxovt19P7BDeLQ0CpmRZXB6gYf7yO9ArNRXXWz9fj6lJyY+GB1
nlUFWlFUi3eRTrsxNcJVWeWMxidK3MfN/H3BXB0yDGaYO+CC6YjrGfjoxn3vVO9ef5Xj0/K3jWX1
HeyUsB60V8wd3xs3TKm+tqwoI80EdYRTfRTH1/Hflpa3PbBU6ZC0U4m3KeZ7aluf9Iyc7usvc8rE
atuTKJGT1cOEmOYhtWR7q0V09rqN45Py9xV8NffEnis1Odj0CppE30q51adoOY5NiYv8MTr8IsCv
12xYBR+JqF0s4NrZFWBud6ubhG8I1BFef5PjdhaiIPCBo3S0cl9tMpAk5DHeBFWTvmeZDg34+q7a
X2YphodxgVv+t6GVB+t8S/dBG8KD2VcyUhmfyD+IMQ4trHzYOCERMQhYSIILKA80p4Q9jk36wfPX
N+5C2oPLwRy019Gj7X7yuktpTqyrZRDWYcyhiZXbciuHtShGYXuIrWHIanXJlYK/76173DKzrv/2
+uwf2ysuOARQnFy0xuLVXplRuzARanN7Yz4F4Eb2+ZfXDRyLyxBZgmQBEk+gklgtr8Roq2IJE5DG
Qd9MsDPlQ2nqvE++cnTTvG7r6OChpov2PzCzAlL13LcMA7RcaYALpRtdUpUHVWo9kJ334LonYABH
R+3A0PL5gRPzKtoO1IWhWKaIj8Z58w9eJAT3/NJE8LI1C9WZbk5EyPYgK80Lj2RNu+f86xQNmTWc
WeXH180dfZ1Fbg76qCAmi1Y+GTXr2hE8QX4H9T7yIWq+vf78o2vg4PmrRVazENoQfIknUbmyMoRI
Y7Ktu7ftKUbsoxv0wNBqsfk9UKFVgBcR1ZQKcmtbPBWnug5PGVn5MbeKoW8awYic5AdoKdxAwihz
wCb++qAtzuqFJwDEFVxxyPK+oIsroGzndB5D7n6i2xplVvHNntm2iwRY+FmmAr6Z6uKE0aOHwYHR
1UyVIZXSNUtmOQFvIMsnkrcezwNP5a+/3dFBBG4D+rFQWcB/n+8gmSSmMMsK185NoFAU3FX9iU16
9F0A2UCOD4TKLzoPR18L3doO23MUBorkSnY6rdjbOH7/+qsc3T0HdlbrIQkpIiUxsX1rZZ/q9sRA
HX86ACcBKLKAnFztTZtMRR+THk/vnKvRn95b8XQiVD46F+BY+LeJ1aQPFdrWulLj/v/ZLe8CfUXD
E1NxysJqX9pm6oK5hYWavINYnumv4uJEGu64CbwFmq5A6rLuQ+kjWvnCMmxvkq82/TigY11/+icT
/beJZaoOvD6UTdD3Cbne/eBc1OyhNSeSPcd2PJAkvh1CnAX9iquY0irtJowJ4lZIUZ6HakinOckT
5+MUfBcDuIlugv6f3PoOTa62IVLIlqYubsgV6a6MrvNwBvlF7FzIkX54ffSOTRCiWbQKYT++VAQm
wtEAY8wIziq0lnQPnvJS1DxfN3JstwCgZaMnCX13L8V0PQWFaIEhjNFxbLfhOYn5qSjjqA1UxdBv
twhRryOakPR93RRds69Td96d7LY79nhoRyzC3ihOvJAj0cy4uCSVDLxb74P+rXtisx97/JJxAZG4
AyLSdY+YYbFBJz/2iWpSNqbQCf/1GTh8/sqZWGPb0IbAGwbNNuYp2oV+7fnA/0NoE4XWBPLqEN5c
bRJEkY4qw0Ffg6QujeKvwpwCxq/PjbWF1Z7wKOgcnXbU1/VwZrc3YfJBXtWntCec9TzACi5b6LrH
JLhojF4F+qOVTIk3VPq6G5y3bku2U0HeOx7fNfUDI3dxSfdNsmSunQvL+hh492j3KtOe1SdO/BcJ
x+WL+Ij/8WVQRnLXWiUN1KedMYr766JL3jE7edC86NO6Kvy0r+nOdsPz0ffPwAm1izr7q1fWZRrM
4SkZyLXz+/E1UMoG2w++D1z4c+caq6RDCw++hgN5rSRKdkb5Za6n4cPYlmhdqlH2jwNWpt4M7bbX
19QPmrTDWAubYQGJJ2hy9SHyvQaqEtBaA/XZy+sZvcq7wvTsIlIcFDrxlEVVsbNC6yPoe+PrdlIX
BQ2+SM88+UR+c8b+gyHoaKqS4s6OKzSYu8y+KRwttxL12U0xDbcNtKTyBpz66NSbc1lZ52Uwp+U4
bkU0X3jJfIPjLItUkTd9hTrFyHd9qJc/6NSfkstuFiKF0ssTgKlXgXFoDsAezWJSbec22FVotDQ1
Sk+qI1ub2ueJi6PC7u+YG5WZFTVfidPXJ4bs5fJFMILICi200K4CZvz5dCV9MXvx3Mhr9ZGRC4/8
2eHwX4/jf5Mnsf9z7NW//gd/fwRZpKxIqVd//deXJy4r/j/L7/z1M89/41/X1aMUSnzX65969kt4
8E/D+YN+ePaXDdeVnt71T3K6fVJ9o38YwFdcfvL/98Pfnn485f3UPv3x+6PouV6eRirBf//50fm3
P37/0Tr7X4fP//nhzQPD711VX6eHFz//9KD0H7+7wRtQygGDgh2KVgz88fffhqflk+QN/ifOChQG
oesHBkMEn1xIXf7xu+e9AcYerFlowbPRio7zWIl++cRJ3mCtQ0YWUcafn/7+76/1bGb+nqnfOAJM
UXGt/vj9ubtEqX4R1Q2xYXG0Q0gsXFbKQVSE5gCmSjnX6WgAf020GvtNzK1qHzlE3kUyHH8pmIQi
MDhgQN2HsncC1lowvD43GCge1KEp/RTKjTSXjm/lyrW+Gi6L7et+wQ1WL4cSNC7E6OMEVB7r/EXV
CqX9hsZa49raTi5xNk0bFqV91yae5U0s8zrk/bMSCGHHAVh/tOlc5jGza9k4WybD2eDGW5W6rpys
cCg5m0KNHuzIGdQ3T6FbUzBrJmchF3Z01YQedKqtws0KayBVrkRQ3/U6DqwtlDHR1GH1YeNdJWPV
dIAsQAA2K522TzbgGnTE4+hAcHgbiCEiAHnOIWbEtUfRnXHIZZItp45qclbXhc4bPwYJkGIx82+K
qGdqL8Kwcjfaaqf6mrZkfOxBo3IpKxDUPzA6Cv86nkm0J0FVwAdG1WMzNga9QIHDhjRwFeB/eREl
sx+C+2kBS6VzUjfibUPt4lrMY+0laRWBXjYtNWq7Ux4WMoCS9eBMAlxyLJJeZimvGXKnRLc8mlzH
sMPAYHk/EmKc5p5bpfYyOVjgDb0cp77p8hG9vq7IEuh/Opdx2Y0tmLBHYBhtHBfOHDYg2wpVAC53
Wvizt0FXPGQydmBXqCm4Oqq4rmje9a0YPnclHUBoRyzO38eDmIYw5SIITJLSzjb2xwhk+mrKoOs6
qmY5EpDk3MTggpj1FjGWgFRtCG1mEPhMhQWg5laJbkiApLeVhLIOSG3LNnqrdRcy9a5a0LhNDrYK
uyeZPRQstlMGrG2rM1EG0byPdOcA/V9p6kXs7dxHvX1bKN6xT4QmFNDTqYU+fd7O1qAeGm6JLsHO
i6fpHV4AgR94A1Qf8KxmvpJdFrSlaPqss0voQqboM5i6WxT5FIPmiuW/LXRgKXS6V4bloz/LTx2Z
sIg6oya2baUrrBzzGPLcq/oEzcsVCFNRg2q8Op91SNmZqaF9mo0O+IS2Q8Tk40xbNW90C9TVbrZb
j3zsJRMSEi3SRQc4OMl0T95ao12RzLgF46mFsRa5yykv0w7RCDKEIok6xI8DoG++ReJkVyQBQK2D
mllud8SQlLPYexvVRmE2gbyuod5a9R5aoYOhvRgUC8SNEzaxd9WYsWsuqwltZAY68xOqG7Y/l+Md
9bRSZ0UHdZ0bpxk9mrrYFe5NaNU2WgbGcgiDDfp7Cjevw7q20VXeGhzGJArbJ1s0fn0WiH4ilyqM
CNDZriO/qr4PmrQOqvG80q1vX4CXzaBvo8GVj8wXssMx1G+UrJV0AFNI5t5scdRbIduKACKLma6R
+cXFIo5IrosS5OtK2RMHZKTlY+pB1+bMnVTopyAGr1leVMFE0GJfBsADtBYXqR10qt4y09vZIGnA
z3CXCe0t0Rwg4bYaEnvjWbpO9qBMSRSa8NnwvnaIS64LbOR4F3Ru79xBqgDLF/CNBnxAQhRjCETx
2I5oaPR50NH7kVtWY2Vt4hh9Hca8oCnkGqzqbFI0sPLedxG32GFlh5lHAS+/4pTa5bnlxk23k0NR
fuOILuasnAPmpmFTAxvoJiW5mQhIsfJR2PNd5TSm3AZhaw0Q6uPdZT2P8QjRniEwG4OmUJO7OBBY
DjmkfrzDqhyifCqD0v8wWO44LFSIDakAYh8TOOt7NMC0rN5JAGzpfD8BHOTcFqUzxzkHSHESX8B5
PLnuvQP0f4J1OVDsZkVy1lZcuinaNFwRboSe4374RjrOVRdnxgdwSX01YMyukKz1JmP5A/jJSsW6
P2/RP+OTZ8fvX0HPOjD6j1HPs0jpbfvE77R8etLXD+3/hvhoiSH/c3x0+cRX8dHy83/GR77zBsqO
0VK+Ql8f2vqQX/ozPkIQBFojlJwgGAvlnR/wpJ/xUfDGRocm4giQKi3EiR6Cqp8BkuW/WbIwy/9f
KLAX4ftfiZB+JDP/vl4gRF7iLKjzIUwGdPxFM21RWtXEuPM1GHnhuJ9Hh44o6Xg4Cgd0JDdtcItO
uwE4ItPTp2SavCjlCR+tq0JYxYCNFM9WsgMFGTxNVuNyMd0fDOXPRXUYwz3Pzfz5BXGtRkwVRXb4
4jLqkki0Rd1/G8vQEfANhc+ygDXcQHS2B0LldWuruwO6isMQqBAvBkIkAQJvlTA18wiyUtwt4UYd
AjzX3HxsR+DQf90KYlLwpkBZHgnBVc6xLKfaK3GgpGTqMGqMqvOGR+ZEOmX5rn9P7dIhjZgXl0Yk
nMAygyv982A0tkVCIrejaeswujXtYN8kY9mf8TAgl8B5JRu7bJ98RaYTr/d8yn4aRsVukeaAplW8
Cru7LjEK/Q1ozhlIs5ucaTiXyqpB5oQD//WRfB4E/zQF8UeAWReBA3s1kjMfW9SjJIgnHNCb9BrE
suXcPQzW/N322C/2O6IFEOhF0PbA9aP4AVrz5yOaMGDHqA0J4noin7Tf2ZvYV09T6MwnXmv52s+m
bjn1YlxjkUoCxmt9j6B2XUu/Kys0Bjqg0qAV23B/8DcdYo4ssAd+mchiOgH7eLH2IVQJvi1kD1GS
gD9YpTkK31R0bNCOVA8yYpt5aPvvTk/LX+xMXEYRLhGGInBIgNzNfj6KBqlFFCZgZ/ZL8TkowCZJ
qpZ+fX1l/NB1X41hgjrrj3+hs7FuHQwonVwNIqnUp7pPyxZtXDQxPjSi6/et9K8bIhA7+jsli6zr
5BmWyxkub+ezLa6nBHh8R4obL5xPXBGPjTIkJNB9jasvGspXa8hUARdlYkHGeg74uRPQKa1NcWoB
vdiCGGMUzSM4dTQXY6k+H2N7pkim+hhjNsghBvWIGP00UKpFc7w31f2JzOeLbbiYg6AQ0p7LcbLO
kPlJUVsxLYB7pMTaDn78xTHxpYqDCxIIcsJHHzcGKgrIcIBhd41qCQQ0pfwOxgaf8TM22/qdUwk/
TGvLczeF23WnltLL7YhsN/r+kb4HwQqMPh/NIhipHBxsR4M+uhsKsI5yYvSgQZS09kJAmSHs+Bks
REDKuvlctDPgpsjOAamSNdpSqU/wbSdOP5aWONVI+HI9Ic2BDmy0LQUoVyYrZxsu5ya+M/KvpHdT
fCU7cz02nb++m16uJ1gBXhSULzi1Enu1npyiKmNYwgVI2eF0ibwnGXNDGzClkqKipxS21sSz8BGw
B10KTO+STl87QG8oQBcQkAo3IpByXRgThoBnz2X93QebE+71HiGfaUBADmdJEE9tOjTVfbJL6kNm
En2wJ8pfxwYZ0Pgl4LJBYu8vS/IgkaR7TmIm8fqsTnp1NiDhPZ6Nk0dOcd+dMrQ6zwTty2AoYYh3
FLBmhAkbxwEG6PXZfBEZYHRxOCNjh34eF1q+z1/H1QNYIAxGl3NTOrnknj2muvDCj8O40Mxrtxqm
c19TaBUXnShPuYtjqwmsNWi5QvYYzmn5/GA4wRobTRUEaVK09c/5BH+4ZSTSedIa6+z1VwVrIB72
7BxYTgHM2VJ8BajmxzlxYMxWnsVxU6IpJ4PqzhrHoIbgy0QxOEdObGSs4+S9648sTHFVikzmAotP
cDpBL/WbUzjxB/Q64wqWegM32sFRAvo+AEKg4CS+Ir7v+KMsSR/dJBLw8Ar8+aU3poi3SIuM09wV
97qdetRKGpQzsKDrATxmgzvW76zBaYDAl81k35ZjhYOHD52SLCV6LvgOSo/Q105JPNRW7kzBDC42
XDxvynYkftZTfKfMmo1EnsftIQJpxlCbfJCjt2NoBMH1t6fVN7B1JTrnyiLhpScg0pvHDtMlvoKu
a2DUW0+nmnERgncEaKrMrkQhc21DoW8nk1h2F9jnwZeFWZtdIXsoXfDTRBUo5yCnG02p75mhCdOx
iaAbUBqGKwWu/JBkGoprqUB6AEZ+y0wyubQF8SW9py13QP4+NGWNJJYpmUnAG5c4o1VmpZQxlGJj
i8j+HOK5+sHvPL1vWVO9w/U40plSTJgcUEs7ybrKR76ubpz5rk7qjuxs2qL7HLmI+ovRjH2T0mpN
6tU1iE7UFFE0QA8FcgtzVNxXjDo4/XtRkBQqyU11gR7mMD53GhnXG5BtV2FejR6gM/6QmPICHC3V
vbFCW17OHEFUmU0aNAS4YXe2/GwPfqdStFtY98gVxnMEoDFtQoYjI7AwwKXfXRQD4ZafRoXl70lS
8eiiY5LotOEIs/K+HWmY07hodvPUCOBHuYYwNPpTyIIRVRMIggrWpKK2nHKTkKZqL0vTTh/9gMX9
tuh8ZvJ+LPwz0lWySMnCLdgAjjOgO1/WzLHT1mudMe3jEMkPWvbjbSl5Bd0RZ4rf0nipsSWQHdzO
tT3XGscrGVUuB7dtBLgi2mq8ppGwAgBcZkuOHOEUWgJguOENVlw0yE+kd9D/Azqe9p0lGmNlkxfK
KwWyHrDRwhtE77k3j/btwKhUKfN6ILha35mbJUdIDOS8wDWRtw7R9l0NgQ25iV1uOTvcRJHEugDp
mMXjS25CZVWQEbaD6hw3Gh6eMUvSJhvKvmG7kcb2PrJs+nVwqC6vxVglMufIdyP1ZTXxTYl0M6SZ
cUkgKQpkoISH6+9ApkFmkC4A1VNYKTQGy6dgagqW1iXEETYNxx0LnfqBsnPqUqdJg8Cfk1QkBjTs
8A8h8BBQoA6yxNV2vy27GVB2gAjGCrJR8fJIgMoG8CuAegALztEQyfFGf8zbAVoMyCdr10fCKJ6v
qDUqkXZovypBOpIEEtnURL3FXU4kmzbqZgJaPwk8TBc5WBDKJs1VyDjoKjQnfpsXbdPWueIeSNOh
7OtMWVFyMA+EYxVbKUOl78FJ5uBTMzk+AMGlac4r4rluDoZ8WueObbX35TAMyX09d7P6tNALoN7p
FvVj18QOdsEsQ3cXEp8nl0KKwLuIZdRGGweCfSguhgoXaNkw74spNKoNXTvjrAFbaGflRWjTxzJO
GrNjU2mfubh18E1LJXrtu6gOwUnku9CiUJJ23RZRQBRmJRIrYRphQ08ZLiUg7YipYl7WhlV3oxzh
f0Y5mn4XOiziDMRac5+RrosgoMwc9rlO0JuWDsxty4x5HF5iSZuVm34whoJnsxjrhcOM6Z0o6+CW
9By4ThQ86iBDxwn1kdGjwsvMBNLDS97obrrToVO7ThYzQNN2rlvytsUjSulsVS1tuYE8CBXpMIzV
W2tGrSkj2Gdz/XEA40dcnyHoRxC76apetphFuYBa9FNEi0Des7INAPh1jHRKlAwmiR0GhlLT70dD
3HNLzeLLQFAwycYi4DSPgq6uL0rokXJ4nGacNhyqQlWbSWibWWMmPYY8cY6LyED8XeJOdt39GRv+
X97v9yUw+s9pv/yJiUf5oKvH326f2v5rgz+I77/p8um3THAiDiumy5P+TAh6zhv4pRCoSRd9BbgI
I175MyHouG8g94aCKSBoYCVE7fqvgmnwxlsURQDlB1x3wR8jovt3QtDx3vi4dCGPCHwklB6B9fiF
kumSzlgFTC764JfK+fIPJCN/tIccBEwm5sayRrBUVtM4FHlCppqlqq+mVnwXtkKrh5pa0L0LjzVd
OiWDU+S2RGK6DS1Vp044EJKyJqGQjLDBa5YXMizPjU44XH7CGpkXbJ6rHdBX0d4nVfcQ9oAKl7Vl
IflfV1a0GYqxn1MqG9y5ZAEBytR4rX0ODnUaZVUcLketU4owA2lt7OUkHKorEM5h45ikR/Wln0b3
k+VzkARJAQpBFRFBNsKzWz8LC0QhGWDjs7VdyJ7Lc3gCDXxBydw5I+EcPpZlMd5j0HV8KVBbsdKR
i+Yb5L5rvTVClNe9TdENocEJVKbJHMkL4VGoDQE0NjeZXKp0Gz4p26SD7IoPlVfxx8AP5v7MBHGF
vFglwJ5uQ93ivRLLaWP5Vb+4Lot/6f15CvNROe7O1q6e03Fq+VaOOpJpEujhzqqXYqLWSwmKR0P3
qfMQeKJhAOXA1FG4vqGu4IFzFNIqw5QlXTBNO4FrcpO5qJH0Kap/w+eBu4Cc+jUdTRrPVfMl9gVz
cuNK2Ika43+Hp5jfMneqF2J/n9yOjQXqIl0l7XeQP1koC9aVGc/h3C1+ZhV2NW8TpDM5aH56sFKh
oUeMwOvIACwQygJgh7u0v7NHDvILO7Ts9zhrgi9VZBaqjFrHHwNTKrNzBfU+ikKpx9qPQ53a0Whf
zrKhT54k5qOBgmqMlVHM0NeBAs87aI/636LedE5aVcQGWxXKJ2UqA+NoxFTeREEsK5AhdHsEPnCs
uOW9K3WBOBuIAt8qztkQB20Nwail5alWje2k4PuKkpyJzo43pojtbchQKtwZFlhfwOY73dgUdexi
57S85GehbMG23gDleSE9IFbSytiTrUGmbKGfEOcR4anf9AVItFxiZGqioQK3G2A0Kn5XqKgbkaSq
ubSvOgaaqzobEVn/P/bOZDluJFvTr3Kt90jDPGwBxECKgzhIIrWBSaIEOEZ3BxzT098vmFldWXmr
q6wWbb3pWmiRKooRAYTjnH8s7vTkquIw22AdhzhRm/jc60R7x3YOmuUqdEVDbYQsCH7+urk+7zPx
tSMOQ8PN+GGvkTHf2JUo9qtCJ4N9lK6yDK9YmeaQtP2AY0Nh4rmWsTWPWU26QQy9Z0UjBHjb2LdW
vwXui9f7fvm0e70ISGU2fpCNOt4B/gty4z7NbQtJNvduVXxt3UR0n40K3eXOruD/PpjGqoOXfhAJ
D05YappcpFEy+Y6xTtaPbcT2eVwTTqBHu3NXReiVLAiaWtdluZPSRJeYs96FTW9MRJtbwU7DSWDi
xTss47bYTywHM7d1TapW2teFvq+5iPwaJ2LzSYvJC15bMt0JnMKiOrIEifB753eyIpJt78NXhmgK
lMjbaj9DyYVYGBLNvFZagc523W3xDZpNZrZoCuysW1pnunL6cfrpz00X3y5RA/VZdizYWaOH1bpP
LJDItOCYmY66qDzzbaOG/qmoBZsL524t8rVNpLh1VOcXh3BW3fho93jcsnaI/YdoGeLmWCXF/BCu
hK1x3SsOJfqEl5q3Eyw3OPuW5VfpQu67xcy3WbR1v5CgwyVlhsYBnBaB5T7xfKq7pwCY9VE02mUQ
7FFzLJtNZmamZ3QLVToFe3EknSB4QEAw/iDV17z4DUllgoRsc1yCdfnelAS91Om06A4muxbV+qpc
DzsWu0FXn3HLu2POaqgXKoEEr4Ss5sg66EW040PSCy1T068NvZxok4ps2gQfFsm1izqWsEUd30G1
3XMPjCCzxi/BBFhkbis32USO3GKPsr50oz5PDJoNFCdJgy5UqmT7xUAHXVqbOF4zqidXyM647Vr0
DSKWJ1LO2+tG1qRO8nn6xV3TT82n0G17fVhDl0M3KezwY9uEuBZ6+HWRKcwTdlZWQrxMavZeQSlc
/i505Ksf1rDtFE9KItvCluAlFAvyBrEh0dSO04UrF9Dt/Wzf9ipBxdL0nx2VmO3gzJW2UgOi8tqX
dfRkEYI95pVXO9utI0lAE7Irfg2jCGDW4nJ/HsppXE7K4cY7h97caWLlqpLEcsd0z0UZ9Ya11Kw6
1TxzknSLkEjSUwnekPbePJw8ZUhhiOrLS23asSXUtp7EdvSDMuLm6BNuJSTeJGFXLArzoSk8kogQ
324PVddur2rkoD5UuJXaPJkGj5vLt+zyOvaKKkx1N0pFEQN7UFZVJvrEhmwk3UzRzIhveQAL3Lne
ebDGhMfzeontI8WflNGq3ib+tAb7ppP2FIHLJz0h8q4Y0RW4rBTnZlmlyoW05z7vdtJjM38eL5WH
uo1O5OPFUY6TPn52h4brZ5YteWx9m0WKEL36e8uTuc+WveY464p9+Di6TlFkW+14n2aJJhBiox3v
uSfsr7UCDM8pZNr2dOTT+M5Eg5hpiab1te2X7jsRMCgUl9Fd+Ig9lVxuY896rlB+vuwUwb5RB0s9
KyNAE7JWlLyIQG3DlOG+sXlsVvFVHWpeT9P6KrixNRH+qUHsOKfQnGhFk3jZue9XhM4jsvSeXD3H
Cp5ivjMLDdNOtadWKXWVj6sau5uIpMou051j/WzKMRyOclpqH92EJa92ECKgX98pwyxenORlTurh
3qwNyY5xMwpO92TQ927ZNnFW87gWBxecjwCjQk0nwtaJTlonhqu0Lso+IXey7eysKTmb9DQUitzI
wXjszk6ncjP3tjj40uP/Xog9nrN+MHTqCYXd+NisZBcdy6ZqbxZUfvI8NoYBbQn5oE97Cap1twtr
e53ZS9CRzPP+y2P/4WYYRbweAoXi6GZc43C93Hv7Tag9+RaQov2lKdzyudxKGaYxycnfZT80fsoZ
uf3s7Kgw+c6N+VogXu6Oy255N7owRG9Nm6/9lP8ozvM67t88bWJy6VvLJ7yz8Czu0diu6SfebPnZ
EMOBAsgdo7t2NtJkgkVcZEu7oF8Bmqo/eKuaXDY3VVzbAXn1B6Xn6aFnnH1byk46Kd7b7mnUrfqa
zGv9Vk5r0uT2HOGXXGdPfFVLuaBuF7r/ZFjKf6JAlR9rojanLN7t5FlHSXOtlsV8Y3wtuH7Oon/w
VKbJQ4YraNPgRKSKall/FoFwfrl625+SQe1n5GcDr1hZ7tfZtrpHYznEgTsIgbZ0q1he/BHXER90
mXxX7Vx+IfE0+BYZkKhsxZL8Xe5at5lptuRmgvca06IqqoawUx2/dtwpt2tkHB8ZWN3Wae0t0wXp
aXciOMn9QA6+y/hmibZuT7eyXlWeDNbSZXYXye+hUovOtkaylE/ayOfSWhd6XNa1AZZd4480hLom
XVxtVOrve/JEGGhAr924b1cOR36Z1nGzfOFMs62LuFKT3M/BXYJ/ehEDkzfOw4ECiEATEMPd4jYz
zJ9Cc9McwCSQNIyxDpajRsj2k4Qy/dW36rHPwmUoaNGoaErD6j9ZX4q1W36EQ2g/15wYMkMIYaGT
ZMj/tNUNIrpxr81wTKZwP+87kCCtEfDsmVeOVpEV0xpuhyDATpI2shIyLQpbD2cZ7D7qtmUry0w4
uukPvdVMyRmE3WNgVuDT6R4xT2e6bsjNDAZf1hn9nMSdMx9bz8WICiNzLF9e8yPFZ0VlHL5r5ixi
j/ueRFSnianHKYEn/Nu1LfrurJMdOEWRAMt4SbLsl9DxRyf1gpkcknhmYs8ASaWbNhhR6DHv6uHn
us5hciiIGLSJ/NM+I+uW8GSxQq/+NnGXINLyVh4+cprtr6u1sAHOlRwv5Fs3kpxaRFOcSZtfehDL
6r1wneVHesKCVx1bCJCM0cudZSXtSzG5EFbRnkzxYfLj6nPVUdxwjHar2j+wWw5dzgbm70TuFstP
ykpIcUXva9eZHNVUHvm6mHMxJCaA82uXLQWVlUPqlrY78my05ZDHpOBAIRXB1md0ZuL5aFUbVkd/
XbotnwvFYkmS28htNLWuPMd2p6tsCCZ7SsOmjyz6RThrjmPQ0rHpinLl0lSlVeVtgBn6NG4rOjnH
meJjXftwAkE4rWwd5UZjYexbyiURYTf6zgqmUZ1aOIfbaK1n90g2sDNkarWKIe1ghJt8Mlu0pqgB
HXE0PS4c+EOnHQ9NWFD2IttQhE+tV7du7lklK2m07KI8D97AY2otQuImsZfP9anbGziIdRiAvGev
C/urKW7jPiv7hhWhnjce6PZOm3kq9yIxecCTxYNPW/v+xDAzPlthMzTX4HRktHoAiRwZjSPDvJWS
U3Yug+Au2TsPVVq5WI9rx2gLh24AvLbQNMmtwXC4Zg6Q58ADN0ne6gsIn6nosg+jUZPFUbJtoBAO
wnEjL8ZR4tz60/xJtY2xTjKUCS7/ZHRdEHk7KT/ZiZrsgxTNguhya8mJ1FVQ63RrHTEifrQrIOlx
i1UerdpvsqTkMYTlQCTDSSEoroAkZ2Hx4cY1Y6fXcv/6XgXzNbZOa+WshLS6z0EBOqDNPDvZXLUm
PnXgxAUB0GPF1tO1jTy3ikiVK7wLZXQueTAPdwVBwvUZ34fsbt2uEOLM81+UfL8xSh1ogNqmK2m3
wyUTcouoy1KXv53Wta+OQKlcZheF6/SRMXuRKTIx5b4VXiTlUYYUAd+Vpb/3mW3RTXO3VvjlUiij
vT7VwdJVZzmHlXPgBTbDkUoGjZA46Fj0JxMQPdyMYyEvpbrBr9pedueECLZP8mmwEu8Sy8fsM+1D
EN8bdvX2zoouHpB1V7LjsYkxglanzTfUqWxkV1k7NUBHf7moymeXu/9hnF2bXLGW5PqjjOvIya3E
LoaTbxcot/OkZxhMhat0fJxR9C5XyzpEy/1GkPR8106D6T44nBFUOw5Si+ciUq3MSHyel9c5KLkf
Qcz3PXqEbC2qm8RrA2SlSzOux3njiEftqutryqcuwL+LYvlIUndRPBs5C2JL8evUPI6pLdqOihVX
s6aDnBy4oVAkrzXvPwOB3s1NMwHGZ53y9uHQrn4ZZ+zwEvl1F07V2a196RzcdpJ1mrR7pQigFs54
CMM+qb83crBe4qjr1LUcRqSaYH7DCqV5GUNiXAvTjcb4N/FEFZt1mrbS2w67Mos8kSbIlhn7ew0a
JefegYWISIQWvrDtw7J4XAx3d+vqME6jpJBJraG8Ek1nxise8NC0MAM6fFSeX9WPhkx1xdm+y+4U
NZ6idHhBdZrNjujd3NlnGMPB46M8gcN7NwhKzZZjQAkHYPQSS/rsevqRkuT6G6RoYKVylOiyN0M/
aarH3erSwYA55KFsx7s47KOP9lp2HXrp1nyNJ0ef9nWc45PLNyo8rHrXFE7yiofD0AeMhEDUSH57
f0M3a9PFUxDB7Oeb2yK9CfdYPofo1WiNWpzJToEf++1QAwiKg26iPs7E4MTDwRd7+xF4AAdS0K7h
FdDbsGTbUIdlhrK3e43XdSjIeE2mO7EP3UZ4uFO9CB0nn4na22S6h9y1WWGG6Ksj/Ob75hC1nqo6
RphRWFvAI2IW8zU6MKHTxuVz5rQEQ+Rx3rHLwja1Jexxu8nc7ZLka2tNTkP0W8i04jBs8Sipw1EB
6g/jG19+S+dJpNWGhGF0ti9asB9cbUm5fibPBJuCDBEcZkzwK6NoMy/mQvyVjalv+TL1uufzXafl
rpVGmPYkBj0ySA02m7OXmb6iCCu0kKWtqSVD9rZTYZxVn4l3NMsd6Bah612xMloQBBQO3t1oOcls
lbnp/EYem6ST09EOTQBWawXlKJ/sJtmhtgCUwkNQ1M3yw8S76xBaT7BmqfNK2xaDeyEUa2RvVrt/
doYuUIfYW0OTq7DxRV7G4EXySJy+XVBD6Bu1QVNVrvStox9iGocnrgjOnzGcGZ4ASRue2winWz6r
IZTX7ILzfvAbFjhMdQZU/OT3ThDrUz1hCP82t1syP7al3cVnvyoCn4tNX9Bj39jb+nNE88yEqlti
3fYPWMiD4QQwYLPCdKoMePKwIFccF41cYvODPqZ5ubWRhFUv2ovs2UmjgeqWCpyuKwmvXBbXhdAy
ZMsrgtX0Vnyd3LAxz03x3icm7IItITVDCDCGN2Oc0HRFPeEJLwzU1fgclHtcZ7uLGO3NvdToBNBR
1Ro+RTJh+CaBRBC/70+JcMEw/bm+L7k1hkceSEWg0k7XElLPgeH391Zd1165fdKVs9anOfaGqU5j
xAe2vgC8NcZOLAn+fmb1V2GuXMsEGReuuyqGPVTXxsKHlU/VOu/pslbtT3sraMsYhPN5QtuI8HWh
gP7gKZ/xUCi6Qjhc11qeyqmpKyzf/W5d0YrS97m2pugmkpN2rluZrBBeMi7GbHF8IvRXj77qU+xB
eqZlKZmTHfZwTjF8PE+jdbEjLqNapmtvN61OYz5vZljVELapVO90OXqDxmUtc+i0kgloEvCQrV4S
R1ZvFoKEBCypsZ6wjySQ2Y7s3MMGwrRnVDkL/6on0O/j7PIv0eZsTbfAROVCa+SCWH8ZJgFNhqGB
/IXBLVPg/7hMNV7LFbZ3ad+GuF8/j3uyWLloYxmns1WR0YalRe58tQvxywEF5S1EldVwgYIVEMC9
qL9gL8qRst14/oFwwS9T0DLJMFhM2LDqbdEvQ+9J3nA7u4/1Mq1zjmba+cGaVh5F1DaPTY+1I1ti
CmCwsKhP8VCjWzB7EM057Q8ju4N74VaceaERy5YxxpYRL0bK3cw2vnqOImpf7tHXYV0CAtVLV/+c
IxNOOX6h5mGL7Kk8xHvEbTbbuzw33P+PRR/FeHeA2B99FpQhZ8mrfiJDSR6BQ/h05kkvT1OyGcBA
SxcNH8kYfLREKdHd7ivFgFbNNzljeqCJR2rKN2C/BerR1hqWL11g06IzS3+/TSKhulSv+6UEQBZM
ovtcszUuFdBf3vH4aw6iaYE7mlrH3yyRwGMPtux+DWU7/Zw9DGgFIFG+ofwNb6wi4PEtdIesB6cJ
B84sth6eu4ubV59peMtpgAftX6xteS6gXqqrpLXKBRpKrHHuOoq+Bd+Klts1sWganWq//skeJUjq
lljAsGQt1qEv7CCvZyTPBOlJa71yhR+j70ta8SvosZJk9dRD1wQyAF/xvZo5uab5YM8vmhTOlLbx
KdXwQ+UfLFAS56A5/aprbcqBEXkCQBoIt2PBtBuX1ZWz0U53ZTnPZdnOdjrUwkbo08VjkSYcS34q
LaR3KVxY31wQGuigMNasnFJbAB8sveFTsXj253jCyHPsdq968LStuIvqvaYeDqTpreFwBw5Z4kmC
48ys48AY+IK0lOoHhP36yeGb5Kdz4Yx3mHFclUUhDREtjL4AFx82k+Kpg/UyrVs8a98pDICth+bg
0quoUpVAgtwxEsYPch2Mj3XmIjEuJkzVtHohCTnvYReiwmpV9ZKotaT6Y/bC8174izzSEwvVbaPp
BMoJNyzm01ybDpGucZ/Y3KLromREPox+Hay5Xcgu4s6Cl0vduUaWXYdUjuCF9NAdQZ1Pvygk6prU
7tr5LaIps3kMp3FKcte+AMDAMBBBcTyYxwnJhfUhjHrvbkqCNUoVcrgXukbsh4X9azr50tfiZuT1
3ai4TtAz4TtGizMT9sqjzrPBe3r5y0csZjDSuUwZo2UjqCM5oHqcu3H4FnqQ9/lmq/GzSoZyTWlh
GX68U9L/n5z/X0wg/4qd/8QXB3rlzyT8+0/8zsJbgfcbphTYdBqaXcSzf6fhrSDGg+zh1EFLyI/Y
F0ntH8Yc8P/fbMwyhOu5NNOh8EGg+Tci3vN/42e4I//2j4b/CRH/jxpJ4hmx9lzY/NDBKIKF+i+a
4wEpn+9DSh32rrdfxzZAB7KX6hlhXvXv2uH+UQ/6x+9ipMEozdtCgPCPesyNzhpPqMY7RD30X1OE
gkdnFDMh+eZkSss8NTXYYqABpf90Tf6Ju+eiNP27OPOP38zvvEgh0C/8tX0K77C6hIrgRi3VQAYb
wDjtP//ml/zTj9K7tO3FkY1J+y/q3Q4Qx2sGfokI4qcRi15fzLfNnv/rt/IXzfIf7+VPv+YvV8yZ
B3QRCb9m0bO4u0iGmTe09czUSwKCLEZzGtYINBZwYWB/ab6IHc5lxW76r1/Jux79f3yqsI60I/g+
WpOLJPZPCg54yqVCNMoryezMy8dsuLUycZqz4OTwp6Oz5ci6meoMqCCPH5YszrrvdTZee2l09e+K
uP7pNf7Tq7n8/Z9eTQ9fEPpW6x3mBcuFCoIbnn/+f3iNI5uvKmmUCReYtMj4L8JpHMoLVWK9dwiB
Ao6W27Z32MSRgHnrcP7XH+9f3w/hLg6tgKFvX+wAePf+8f34eC47l2fowRYBGrzG5YpOU/Rvbifv
PT7rz1eR30NHMWYGDqpL9shFp/Onz8021i4tmO1Do1faBnwLtOLsYunFUIBCpT/5s6mqkxSe/92D
p6IUF42q/DqVBCo20EzxNF/h+GGoDbAFVOkaw/id7AK54UODOaGEP7Ft/z5orQZcGnGoyHSCyzS1
AYqDDLNphNO+hQWp03EAgkx7GQ4PxqunIPO3zUaNWpMDnkVW68a33cYnc1U3MkBMMWx3cRWhKA1u
aveSpNuCfJF62KgoG9l/neOC5c3PWcG2TxFO6hBaWiHfXwnjbM9wjlN7ko0Yk3OlV1k/eW7PjKIX
Nfl0XyOFzC3ZJ58LZYri3njwGCeT4BFLqy2YrdS1hFX/QBWJSAK4xXnduwnSsGoRYB/Ky8yYWp20
Pl+cWENeJeOa67If69Pk+0ITBHjRtu57ULkZqDBCYSsiSwXcCHUzhjrniN3+QjFUhffCNLeI3IvF
dLV2bWfOJfVtt+0eDchKhil+QwojnfukLY3KELpOLsPBJTi1AsE0h8DY1q3wnVhRZzDO22HBGf6W
2PXqxacoWeMPpbXxfpNoG4uj5cUYz5p1ar95tReYg+7mfTv2YnXRm7P1UaCkFXwiubxIwIvS+ehq
VxRpGG7xR9WTQDUtXvSgnSb8HvAdwRLUTu0jGmcHwVKVkJAgGg/EqUDONAM3b+OvaoU4y4NAkPuj
1w7cR/oVzmxUTSu477IHaVcR4J9WjgISn6Xb/uD5yRy2OLN6FX4PW8RYVD13pQUOz1PU/2EVpbgr
/c5id3DbUqGsr7bogGS8pPlwKttXP+lbJzWUSpfZYsXyVxPqjUpRURC9IMePFUIylS5iLXXmIgK6
XxBLfdlamwO2lGV5Lyhnq1jGm/gBPtrZU68fZ0lKgjU/rfOk3tjohLzaCrBJEGMLrrANrerLrtai
zjt7HJBHiYWIf7ai9m6SYiJNhAKaG4rHRZuhRJ4fXOOxwg7ettx5MOMC1lqYJ+02E1CIa4+f4rZJ
qHgNUfa7bRSW6WLbAc8F29oR2QHFZNjw7YetwjSeggdSdC7KHqEdQmvPyRpu9HvXIvIiVYgrzrAr
GprMCM+kY+N4bxjtZvvDAPJ8a2HI/epKAEA2dje+X3CWs7Fh550yE7X21zDpEX7ZRkSXDiLp4++9
9OuBfaPuA4T6Nu0ba0WiB1rS+fTr+x7n/SduqfatKiunzZdyw7tebbVULN6Jc1eXDh9T7RfO48gZ
AgCxcxmQU2zvCr0xvC2Czm8zvHrTyzbH3a2ctktpMXfMY4eFc872Rnc/e6+KARtrr+G+3WIfcQus
LM+tXrnh2Vd19yFwCIEANAUAODcuX26oMskQ7bi914EYRbvPEku+QmbQe7WpmFgrgD+xvGXI+4ev
3hJA61ROMH9cnQr1dRvH6qcNzmdSIjtQ9W2Ws94EqICDG9GoaUzbakE+ERFFSOeiKhP/sASJsDFj
gjyldN0jErEkX4QHibUBJtwM23iuOgmp4A5jEF8Xo9SaWgjI4rQIV9s/+bvS+42jregzZIpxQQDF
/IS6wK5O/ejZVVaI2VMZDFXQUmlf6/1WlvX8EXbMRd+0Oa2Xuv14H5SmlofAGaP13BWFZl6UY6Ay
t8DTcLa3TS1sYshbzv4QXS6YPSEgKUNfjjDfhNKil6uSp1nVYC5oL32V9Tbr7CnUC8B0r0PLSlEG
rijzknKHqCeNe8nKbbggOKVbTYeVSAwJtLbzBBojadNyp8PevmRCdGxwTUTrVCNso86o/JZnv0Hp
grq+XR4RzgkbGQr6pg+7y+ech1SCjTwIqjY+9xixcdLtwDSru2iZyWj1gkNlN92S7b1QKndY5vEO
BYNrfXCMS0o/JOa85yriRK0dLZGn8Jg7xNU839kI28ND2dRtfLBtPoF8wL1jH1rk+lMKapRUWTlN
tLSjUQ/dm6AZYn0YyqDtgR8qrz3IoXan57BxbCQajNNf6E9cozN04po8YgDgAyPkRK3HymXTg0WS
xYLMaKaSiG+O2TPJc3u+MkJ41sEMbBtUWiIoS51kqm85VjHSxZpoQB/h0dmW5f7kRFIgFpmL4Kmt
G5+2z8KlYHndlM4DIxEbTmsVBPwTLkTUDQjQ8ouuCTJcNGk0Mut4nhPlsaNaO0VC++N16ySVn1+O
HXSYvDckvH3kfql4n/db44Yv09TL7caqrHHgJLMQNRS1790oaCaOQei+Bm1b4/8exvx/Y1Gdf+rJ
6J//RXjE+F+QoW9osIf/kcZ1+c1/zqn445X8v8zZ8rFN/p/15P9eRM6P/76+OvFvoe+xGvI//vQC
ZtA/ROQOeVw4PsmLwxZ6CeT638ur9xsjH+ssXl3McFQqMNj+bXclccJH6ZdEMUJzMmn/o1AJghkY
Tf8+usZsrJfcCjrn+CdDXMF/WShdK3SI65VHRo4198phK2+hGz3vZlUk+d/M2rLBRPexaQ/MrdV6
vbqrfql4pI3ZJTiJKclY8UVNt2x1zmCPP6qEtOaJRDLvkJt625KsSYbuaetIuEAkXasBwhORLFqU
JcmAD/FCDO5SdZhxq+IXyVy2Pm6O8Z/HyB4i9N6RuZ28oRhQLHu7dzYo8L1T5A/bfPDRWyMMjXZg
wvXC1qh34sa8kzjxO6HjvJM7szXAwShg7rP7Tv/MYMHQOrUFLYSorfjqT0RV5RdrEiKWdxJpfyeU
8NmViIJYebu06gNxm7zTT6FrgIcpawcwmo3VfO8iN/pqv9NWHH9QWICiyedd1OJFaQO7Wa6wXWg4
KL3FV+Pgg0H5jS7wQo1RwBLCu14Is0EM7cfqnUbzpDvEkI6lKw67b6FWL99pNzr0ijULLmwcUQBa
85bE5uehp3A/+lOzPy1ChHbWXxg9Ym6GgV33QvQ576Qfow+suS2NPgnI36+jmNsuJcE/og0w1Hf9
O4Go3snE9Z1YbMeFB7OPXhZ71IV7ROCsH4d3QnJ8Jyd1u8w0Je2Rd4O6EfrSfqcyze+0ZhVDcXp9
gvNG25HqTq4KoUFVHNb144o0K3zcO7WIM+PVPF5txork1Whq0nw6322qQ5lwLOeIjRz70JGpQPn6
OxU7coZSR6kvQuB5dld5CkLhI+3BmWmdrAAs9qbBdTTdiLC2umMVhnLNnVDbmBddXEbXIwUvL5dx
rf4eb7U7HipeB/I5K4FIpphXOQflNHN1LmtPMWq+E8/97yT074Q0aI252d6J6lEgQUzVCu14UFLD
8FkdJoNjNNcYiObfGe99UqX1PAz4fY6lI1nLts0a0aQ3i/VFdOjWjxVkGKVWxEKLGyFxvD8Ko0bz
CTkI5M7KWLa8dqLu0D218ySeW6ta6tumL8brdYnm7oMQkzvfIcBKlns9oTe+Ugt70FHul3F1No1X
vExu0vi/eN0kZ6PijZFZcAMFx3HbHJFHgzvIh+BdR1DaF01B9a4vWDdEdjm+8klcOTVJSDg3Kq5N
F26qvQt0F8X3aHd30imJn/HgjcrLClgEtnOqLhKHKOinJb9QU83BfldB2E09egctunY4qnelRPOu
miCwzq5PCAqqAdFdt+rbspjtPmsLJpY7l2VCHlmbJvdtqJlO084uzPQxeVdrmHflRqCI4MJgcVF0
qHd1R4VvYLoa3lUfsr/8resNDZlgvq9QhrTLWJ8XvOzDnetw8pxXDovqahyXFlXJdFHXu9xHxTX5
ZZDoPU00TlYzyPkZojuNtZD2BYuw84tqZRh9FCwtQLr/5NfmYtAQ/hqgFN3iz37SIDbh6vNDoHkM
n2s/q7yCRnpt3Ej/UlsR/NqaFX1QP27DF3u5/PZu9PgPVjWjrFspuodddlh7GbUhITnf7IucKHQ5
bipWIK6Er5KDKuK2PfrWOt27wcT2iAYwuqvm3X5jHibfr0Pypzm/64r9aInET8dV0V0DYQ/P7prh
SxUO+tdk73ZxHn1f/9roR/1VU1+QoAMf6iDtEYbzZa1aitmdMXazgNDNtwKtNdcL2wYjam+vY0op
FB4Pbw/gHuW+vSaLDY6BRcimody94E01peZtLlBIbKntoRq/cpGhs++JAKmLjuPaHPe+WD8vcJHq
xulE8ywnPIGnJSDb7wpCZh0yHhiWzL3C914CO2g861y6GCBhHZDv1lnXm+HGbI3t4sXEw5T5xLgx
4trd/KkjpuGnWEguy0OU4Y9zNCpEB6tNOltZGPu5YpC7Cgs3QKREulJy9p2xuJ1d33vTpkU2ujkh
5dHamUaUx0W9bnnhG7y8g9dON+4QEqvnJMQ5HasxHu7MYiCDg2Dz0JS3GrWf505J2rtoLTO/7zQ6
bOiwzBAX8aBdoMQT7h6TpJEqEAr32+pFubN6Xv9BFcmFyEPo+cx6zwqM3TSojrvZ3A9Fuc7Q3mEy
isyUDamSqE/3ZxbB8SFGpPGltgSEFjLS6BrCqpvQg8/VS9M7HoeZXsuvLhIVrjcqb7KKFhUSnZEo
2FXWxfZ5t3VzE9pwLEc8vvp18uLyFgeT0x+9/6buzHrsNLp+/4l4BRQUcLuB3YO7PTseblDctpnn
mU9/fnQePa83zdnIkc7FkaIkSpSsXUUNq9b6D1mQvq7nuviMfjvg0EzRvygq0BGY0jiC9rTGQldC
tcp5skO/gcoTDjXw5ib/pHWALiFXp5Q/Gjt/Lnsr0V2TJGWt3BizoioG2W9CiUu3aIOvJY059Ksl
NzUgZ4kuXTq71g89QCDzPI1yeDdYRQupyYRDTAIEZJXmeZIDXB3tNyQBXXOrttGgg8SrwdtU9oJa
MWSjQHU1nQZ+T58NgYkpbt53elB+X4HThRfJCQVGyhg1uDZeacwQUu84GScWGLeO1/ZnYyyap6xY
PyVY5/gt8hVKyuu/5BU8lPGEnqKhfselK/6UxU4ce4Ud17Bnp7gaIJgsugATpJWvy0wws20dtV6l
pzn439psvtmxCmEH2cCPeliarzQqQX+VToYKojFl5Q/TQlQYtl8MBq8qeW1xgU5xfZZOVoK4a0zj
c805XINSDdePLDXttmzURnF7W29zEE5cHG6iDS2sE6uNEF8owUSoBYgCYP2IWNxS5K5nv5PGSkNX
u+mDEmeV7oosx75WMXgU1zq9Ep/1FP40TdCX9xlyitAtRlR8FCrHA0oICnKEYp7t2DM72QLXUO3o
qR3AXoDshpDfjZPK0ocPzpNNgVR7XsRkJ7TZ0Q/CdTBrEx8K01Lyjm/y+7JSMPAA3LpivtQy9bW6
gnofQHt8W1adPp6BmiKDqq7X6UkFmkpTHvWmr7GZyVd9AqPn1DhKDEN3wTwSzcHagERswQ4/p/kw
BScRhLV1NhuIBp4wq+xRCcGJnjWjHN9TF7MyPDbS4C1Ey6j1Hdg9lEVL2fIoJlOBY6jF4RdFCcWv
Ro0mZCkpJ1J+oqDMbgiV/BOJ3/imIC0YKCJ186ODFrIB8E/wsNcDADygxmuRu/WwFJBqqjgwIVTP
IdCwZiz+jjMAMXdGL8baG7LWRgMRDbJvVTAZf8Fx7xUPNZYCzSVmtEe3X9g+T9ESnVdoCMhR0gC2
Ocqm+SfyTOPrPOn7ANp1PL/HF7x9ErSnUSwtp+ELSCquD1p2ue7ODlKta9JMnhpLfapPEyIXpWe1
EtMTVAGebCM3v2o2SumnlpzB8FIOWPLsEG0IH850BG8wrg0d4rrTvAPBloI8yGsEIntBURJ5pFq+
C9vI+qrPA/oUtSqjH2qEEp9XJ8PySVOj8tPShqMBr9WEaahGcC5PatBUP9LY6jOfJIpLyBnKNEMV
I7QFGGqqhSdEXedvGChB1IrsAivyQotxyTbNIod1zrV2ClV1MKihqOnryRESRrwa1XAZZZQtJ3vO
SehpdxtP1YSy5wlppQGiUov8AByX6mnsmgCUQ51SYIQ7WC5+wwUHBlLpR2AFtW0jWTFVeeEGEFUh
0Zuq8rk0ukC+b802+t44+fANW7LwrQ20ZnkHPBfWAn7zKM5GQckX7VWnJ103u+Ld7HQB+llxUWnc
bo2jIktmBA8ND3UKU71U7yl8DekNJMeV/iQWyse2qYfvxKoMRuWozBJXG8fkKa4m9Wekz1l7cpxJ
hh7YgumhU3rOlTYdJ3QvwCw/diAvsjO0/PZDIuf4KS40HiVzkI1/yarpP6NcWH/Xh4lyFUhxzqi+
AaxAZSf9QOtixQVBNAMhWQ/p52QpeBApCUsHGZXIeYeQgf56prn7NU8lBajVm9m80Tt7+GohlzWC
p66z0FsU2MqnoSZxqWuUg12rEtF3p+TNcFLiHqV0kN9mchpMo/s7b+P4uwLR63vbOt2XMG2WGCwM
JTcKsWZC8S/kRcg/Lt6DVKm+8bzJINPYY//GpE7zxUkAe6se3kdJ/6Uf4hCLGMHzDX5fTjVRMfL0
Uzo58pNalMp3FRmKyrWhkX1ZdIinPIDhmp6QTF2Sc2hE/fumTEcaOKQ7j/OY57+WcZo+IyqwfLcQ
Dg58XvTtT+SH6hGl5gGVeaQrOgrOA1gjtL0ogYetgVbGCI77SwZg4Rtta9NyLTI/YGNa1NsgmnMk
dBszg9Ob0+II/SUt5KcObOn42kksWblJlTn2fZ93QLdR2jB/jcoUhfTSFO0HUhUVfrkiNJJ3ETwh
jETLwVwPsHw4R8VCPpjHkn9QjHbI01PPNEDRBWrXFmyhz4bZk61XWuCEfquK8KlNB3CpBvDoNyTF
uv667wLmOOhjVfhBCsHogzHymgJQ06H/kcmOurpAwFb3dI7twqXkzsaNJM1bbjdL619xqUo/qBda
P9R5rcqzaxJFH+p4GTw6lNkEHUHoDO8RZlv7Q/EUqV8n2oXkUkoLJ2egxphlizs2dhn4AtdE/TNQ
tPhtWNkzWJzGTLv8H5vG/xe1tf/PlFkpMF0rqX0Yf/74eSF1//wf/FNE043/QYVeQ2IMtIeO7iGl
sv8U0dT/ccAiCMfE7wEp1lW94T8IEOn8D8KsjlxtMVCvwkX9v0U0E5UGhI913F2oG9sG8pB/IMSw
wWQgIA/cmzIZsFZAp+pW5a7PRARV04EsW1HIQq/aepelpKlGtOi3eaMFv/QEuV/uHnrDv83RDihj
g5d4Dm1zwtnk/PyGrf+HDg/HadcurtXAZs51o3qMhzaGLqkV/5gpUHrdV+jfDwXIBe0KUzKhmx63
bkQaKaAJb9GokYCfFkCncECVAZzm9VFt2vbPo3JUrk3d0tby56adrpF2AMVnVFocGfdjj/i6URvz
H4murrr/lDyFMJC21EECrXK/vzft+zwMk6AqTbdaJPwuMQewFdTqvu+L+i7QbRS6pxaeRtEn05E8
6fr//t+q639iU/E1pI4bA8t2E5suWZbAbHVrZX0h9kZT3MEGWd0aheKWIKHBwtr9gZjc3iekpmxy
oBHXMdmQv4/YycZqbCRR6bXNLiWdya1xUr+tmrS9u/4J10+0GaCumkJalL7ZnmKjHArLIJ7hWhs8
veiVnppeCErMoAxWaodn6PFAnWO9yuxmQi+c4s/1+DtLiIWzngc6wzX1zccFzZpodsbHHSa4oHoJ
C9DlY3bmQZwVkLQdp46c42oWJZFo3sQZ1J6ac5KYrliy5a7q6BMptmwfUJtoPMpi9gGiZecTPiPd
2IQGKlbmdl6VKQ36xELFAKmVWxmOJA6znD+Z3fJnjtTPa1RnYxgGYAAaAzYtjd9XS2boqqjs3HSn
sX7KGgScQzvr3kUmYO/rH2tvsQgCIalDHsIHu4wUDInTNpSD0Dy3K9+CcA/6PA+1R0R52o/5pCIY
AD46+kuFgvZQD2ruXf8BO9uRJguSmZA/kPmRm69oKYWWKEjfu1GlKx8dsg4XTvl8V3f59IlOApVi
mA8Hn3Ln2mCFaugLmavs54pd/H1+S9RiplBnfkH0U5sMS0SvbEFBeBoV5BBQAOkbB75WHze/rg93
bxEhD8oRoKFVhK7QZWQYC1PfZTRt9EJfTpnWmzdLliI9hazCwczuDnKVPHLA9IFw26xXrS05Q7XA
cDuJM4NWL8ndJCfte9UO8jHvZ+CLmQIFM66AUB4sq51hcvqsr5S1bIJO+OUw4WckoYouo1vAg75t
yRO9FoayH2tldPAtt4jC9TIBE4EYFEhVWnfb866lv0evmVhhY8O9qGFZK8XSn7lKl5M6Zw9ZEOs3
lGzkB/iyqq8l1g+F9+nBsfsslbw5jxDQ5EZDbR7061b+VLUdiPoRvwM0Hcs5iD5R63L8OELoaalq
BPEipAYMJ/mW8JQ+K7368/ra2jkQSdE4PTAEo+G5Jl2/r2r0V5eQN7jhtkWHHIxipq9E2kdnaUxo
DghIu9fj7X1kOiGGra4JItJal/GqYkEp2hxZYOVUn5FTE56KGq0fqop9sJZ3jimDNJRMwXxO+DZD
WwalUc0gp/AQQB4rrcFerRzm8YMc++YuyE15W1tD9dOqxuxNgwLRn69nkGWWwXUqDdCTm/U8Q4cD
J5axxswe1IyhyNuZU8pV1Lm+uT6rO0PFYoC8GGUvcLI0mS++YlV1Q6EqES0NrqA3syHoBqFhc0rG
qD1nIVVp5MhCH5SDjeRUVPvXw69H32YV/x5ebk6NquH5Xs6K4Mpel2yopueaBsjB97xcqs+ZuuRL
kguB3gTGtVk6qCOPoNgobdNTRBFFz+VnywqFV8KN5c0p0wNz0d14gi9HXst1o27iIcQGjx5NIV8W
6Mo48AO9pkKIJhzjv53o0I/u8hs+D88WqmVL9E/AEWxxtqoeBmpi9Z2vVq2KnlUaApLU/04rIzi3
g6q9MhyI9xJBNy8izz44ES+v1P9E53bTAHHz0NrCxZVeU9sYrrj/zPmJxIwqiS7b+15F+CHORkg1
ZiveXl83e0HXRyIrV8eNUNvc4xoA+FnXksZHTjTHqGHMfBW+iY+uZPrLspP0nbX048Fnvbzinkfq
qKbKHYej2GpFcblXUNxE8ILmma/UGPIBpzVv42qWrlovVnzqrHJaWUD9OVwqcTDJOysK4zb6pohd
6yqPwMvQSBh3M8Wbxs+7MHI7asgPHURFFxUTiND1ot5dn9+9oSI1uOaDDJiK/mU8K+qSRAfg5Wsq
SkITBkb3ljnWNCikfKDLWSd03ZTmPVIE+sE5vztUMNa818hHQfpehs4iJbeCiE+LfXnyyipqStxd
BzeXHwFbD9Tc9aE+Y8P/9wz657OCsuGAg2XBob85AtVBRxEW/UG/qoRzLnJEpSpErjSKuUv1qbQk
lj2VbqmrOYIT/YwK23mLrn55JwKI41D+rKOEcZNk/POTqIqswB8uVmoel3OQKng+LEvboJMyUt2m
mY9tSOuFidm53QoknxpdPiShEL4Nqo3TehRnm4riwcF5eef+8zsE6T88EAc3nO1FZMXoqA2Z0fpT
DyAWpuFyn44h3RVZxgeb6/Im+CeUia8O2ZWBjYC++eyKU6jRSF3TX2X+Ho1RL29wweq+XP/Ye4vL
xDQAgxepr8+Qy4nVuOmQwSs7H3gKjS5U8M6ZOmuf1B6iNMTp5M9S0/8MC04CCCkDh+GV0nSRJQVR
bcUqNGE6qQVsIXW6x38I3QUsrm7+fGyS5AgXR0BeLObLULUIiznp+VhZVtc+BMfilpo6YuBh73jh
3NXn6/H2FgdAN+RBGB4Qts2Z1DYzeBch21VvaTxTP+9uK+lUboAo8cGZsHcckfVJA0IJ60PfnLzG
pFI9icC1QknQvdZcio9lawN5MEKkcsjX6VZm6NR1EyTY66N8LuptjwdJdsS7nz8wCLqcVhSULDnL
uPXtHCXyFtNCf4p1ZBisAb0/Rek/oksdPM1xBMA4Wxz1tsNA7Ix8MZYBUZAFb7pIRf1sCi37lcz0
fPWni4I7A9NXV6JnZx/spJ10gEcYCDvJamBHbc7uQG+DWscSwR+LVHt07Olhwu3qrVMU0ZspnPo3
1PXF33E7060vJufPj1P4KxS8LM3EJYe1eDlfmZnMFDIDzi7UYwFq94H0aZKbITzsUtKZWlro3UrQ
On9XjSI9/O8AdAMft2/QS2w+JeYi/rr+DV/OCJcn7+41oyddeD5uf2PtGFVVD52VVn4A5/ts0RU5
RehH3i/mqH+r1Vl8SvXMfpc37fxurmL59Xr4l6t3vbslU0LtluRhk+QOCLONTtlS8DAt3BXr1HGZ
IXGj03u4r8vSvl2yNgRA3hQHW3TzSlyPH6wcOL3xBjcpsG5pdgt1FMvoFULjj43kVbvccGGp4qau
wlUzdpF3LdrAryYnqCJfgCZ6o8Xq+On6BLw8KaBmgd5WBbIQdGw3p25kBdpSIojlC6WyPCMDAtPR
G3xjIUt0929CPVu4kYvC/LxcfezisgQDBu50MbrvjdKgRNU2bXRiN8qDjbb3XSWVJJulbqOjvtlo
Y5qasH0GoP7IWyGNHIwFhIpOAqUP7OVpyYHm14DRJzI0pzk6mPYWNdclJ7AD54uc8HKkU4L9QOpE
FWIsEYgfGSHIooboqAiaZClimre8YpXb1FaiVyh1/NO++r82CV5epJj88Nig3vJ8mW6eqOii11an
Z5WPiEPxOqwG+phLJPVXi6mWt1qW/nla6JB008xhpulNbB+qAx6gAvmu3E9kE94iqTe4WTuZmttZ
0/IKazjIQteX0roqLw9+ImJ4DIFRUircWqZB20MTOHByf6C45EGwix5noALU6drgVVJRAB5QwfsX
OxZvOK45g7i86TbXzVBWia0PaelbQIZvRGamjyjphefJBBqhmL11j5VbpsH4GVovKbv0NYpI44/r
Q9/ZsNx0yHlQqqWNsK3tgOkrnBa0kt8Yg4Yez5DfCGvKz7A5moOzYWchcT/TAVqbNDTwNptoUbV1
mTa1P6R9+BPZzeK+CHQo+Z0Km6JN4JJdH9vembjmmLxr1hoPJM7LjdNmehnOeIP61IAH01PqLkDa
JEg/ItKLUoWaGcO3mrO08mNqQDetKfFAFmEAuuf6L9mZZbFWmey1MCzMVVv+99yQfzMoKCqCfjM1
ZJYyp6EHNhkaUMaa2uL1YDurmaFCjjctSmhcRZfBFlug49MDtUuheT32eS7eLnKEseU47zj8Q39Q
YvX2esz12212kLAMmiYwH2haWptz3zQVOJgzAwzTWns7oubmcXLnT9ej7BzDlHWIsT7LqXFvRga5
SInN2az8HiVuDGAESnlwVN3FIh1zIZfNmBBPfVbdgBBI/sXyJf3lhKD7JOwX7SeBoCxSFOTbImgB
byIXiYwSSCiso7UbGSHwc7B+dz4kWcTayaTWzgreDrcbrBK5ycpH4qxH87GoXUi949esCn6oLZiU
UzggUXB9jneWKlsT23iDejOooc1lg9jJouZgzyCC4lOM45b9uhuX4j2QYvvL9VA7BwKrc3WGWtcp
c3u5UEXVapWSWuSPAtl1iIQa2gA5XLLYxoRJlsVBxrBzjwIU00xoimRLsMcv4/GtrMS2UXUEbg8U
xmBj8Bid8TQQkfQQYxsfGmwHuWi6YPKXebYOaln7P8DmVUPJkHW0GbA5WBEXGT+gR4r3WxNk/QMi
83Bxij5/wHgY96oJsZ++sMovSaN//vPpRhCF4gdNVBKVTfSkx6t77NvWJ8NAezCwAbcBLLSeKRb3
HPj5zfWAL+sta18TL8sVyMDf2Jvz18qpsJlm5nigba3bGO1nN5wmzVOV6SOG3uJuiGCQwLXB4wH7
9r9giCDkMzmVB+VlONBleHFE8WPo6VqrRgTQkm0BGuMvpLkN1GYQT+seIfWb3mwHxvn6mPei8Exc
CWBIB/BmvlxjgZMWINak7QkrW84JQgWrmNBRb+rFJtV1NFAwDKYjTCN+e5+UjBFWP55BCFnmCCki
MKYhsHsqIxHeXh/Qy1B45VJB4SIBc4Pz8eWAqtDiaJOq7jVOWHwd2Rmf7Lm13LGO5cHbfycU2Z5B
r5ZMWwUmchnKmfKOktuse3UQLmC0AfV1J5GEReeCzkY/9frI1vV+cWdRsKfts/ZMkQ+hT30ZzoR0
MEIIEB54zO+wPwbfhMB+bgaLBkg+Hnnhvdj8RKJ7tr7WKaFwAl2G03CtFYs16XRdosiLC4mXJSZj
b9TRHB7Vsm3vAf7kkRe0CE0MDajoo+24RtgMGGiKxUHtmCZZ7rp2f3scW1VZmbHR4zTFAdu6oRas
YH8gw5+jAb1OSFmN+Gwki0EnLAepCRgomUmKJw1hGIEOxpF75nqBvfhBPKk01QICRvnx8geNVb2k
CKoKz24V45td6dArurB+i1b6e8hTWDdU2D1EE2oYf/zpSUUR9HSkyV+2aKS8la3S1fShsjKe78dM
QCJUw+5VIoVyTpZWHpw9L8u8HPnwPlX6qPSVaSlcjtTpF9FPvVw8ymgUTBoNtIybLw27N8v6VeDD
rHheTsGoD2hSJRaIx8LIFBfh5ebXoOpU965Pwc5m4xeBBBF0roxnKaXfFwNUTD0vOKE9fZ6Tu7K2
YHirs+Ozy7uDUC/z8BVOwzXPZ15JrtvvjNsBcFvVnj1Bd85P4IP7Y5kOr+bBKM65QzlvUIbCX5Zx
9uKhW7W32/bPPznZqcNLZ0VnvfgCg6IieFKI2estrb4rA6QU9MCI/armYT1CDz04XXa2O5VEWvbC
BCVBLn75xWNM7mKZmqqHQCyGEGZUP2pKrdy3dqH81FooJb6hOPU7gCIThHpS2yNRnp3zDdDCmu5Q
kaY8Jy5/QRJAS1MXFjk1sfReV1fdk6BdPhWTvvwcEW6MD6Z4ZztLnhzUKKjHaHK7qzB5Q70+CGDo
KOoY3aehiO5FrmDlpkizblwaQTauSSXWRcDjgv6oAr8z5Tw9uEFUchyGvP6+3863CNG/MLYj1VNW
2LWaLQgCzk0mEbXuKxPkttV8gLsS3MBYWdxsjv7FXUmCgTMpzwNgBdsJMLKkAZnYLN4I+euU9JCQ
Sy2cfAyCR+/69t3JrQyVku+KGeNsQanscrBTOCBrUsGwmPqiCb0Uiw1/ZO0/2NFqP5mk1lc8CBsP
JUsbOVInM8ixNPP13FhwAk2cGa//oJcfnytNUHcEm0+2sC19zpT5NKRCTM80wuoxjOV0S0bbnPph
ye6Loq3cPmqGG2rTR1PxMuWiMkW5l4ucLpqxrTmmgpx6cmBgTpAVb7FVGO7RYTEOsLIvdxMp0Ao7
XlcX5MLNXRXPtLYhepqIXxr6Bzus9ZukRsoB/jAsl3Tll1+f0JcHNOFIWXGlo+2ibxuzCixCxgy9
fVggT0GNXHwhoE7xpavzvwhFo4xCnyV1Mr3LtTQit67YWGx6XMYYK6I5vEqEWK49WUfH4u40kn1w
IDkC1MQmB1lCZDc1NEc83JUfpj5BdlWs4mR2AE0MVv3BKby3KsntgALTLFurBpcjU3X8p6TG606f
6+ojgODszNZF6Fxvk/d4p0H500RwU8oiOTgMdwe6ijCwNXVe75s5XeimwikZmVMsJ9yhEvhkjJH6
WHRtdku/5KgbsxuPfowqDEG9dttMR587mEPqYCi/J+OtJcf8oxOa072OG8WdjKvmx/U18/KwpbC2
bnZQPatO2eawTfIwzrSUeKNkAvVQwOSbzeZhXHKMcZxUnpS+whGncdK7TjOP3ll7w6XxSZmL854a
yWY7YqWXizRjevVqdm6DAO0IIE04gXSOcb9M4VF/fP1cl6mqQYtN2ohVroCtbQegQvreCIdGos+Y
NI/Q49QPSisFuWMXeKLtrHMow6P8eDcoTzl4Dhot+W29Syyr7D60Qg/EpXHv4CmMmxTJE1yV4HZW
BhTLqk4///mHtXhW8mbn5Yenx+WWQdhaOPVYQGjHQ6Jx0Xpozi2YFOOkRYP8larIY7uqBu1GqWOE
hozGij5e/wl7HxcAIKVSblHu8k223EXzuHSRjgIwrmv38FoHf9GUwKuUBX+Pvjt6Ge3Fow7Fq4xr
hGL45pRA4y3LckqLnqKL+UnFmvoM2rP8qoGsx6MER47v1we4c7ZT9gInsNYIJOixyzlOM7Uq815g
zdRqcP2jOT6bpLx+aPVP1yPtDI1SAUJK7BN4c9vWRoIWfaaVGGJXwKzx3Pm7hKTvx/Cr3AS5+D8/
9MBcg7gmKwG0pYnLccG5VKYlVi0PuXfqWIKShNULzauhl3ttFw0HScfL0XECrebyjJC6gbOJ19RB
lEtUsH0847OzxQXtjvgWuDmmgviyDMNBEvDMiLk8BiRoHTq85PY8ZdRNQBzb7EWoPBYaLJ2fJiO2
nxDSyd/l46C+VhdhfMuzangbRUl4F1d9DQXTcqIzPOTxgVaESqOhaN3MDuzPJLC8d69/7ZepEDcq
6wraFIk4X+Jy/h2h0BMvosCDrYlmW8OjDmrneHc9yt6ss1MMzn4ucvL9yyio8k1wMebAi5OxvKmQ
37+zcutjbjntXad0T9ejvTwEaclxwThghjQwQ5u9Iuj9kTm2iHBM7eDiHea4TlCKkxoWSKqYVu7D
1TrCkb7coJSEyBv4ylxw7J7LISIg3iaRxLrSUDMUApYclnwaGmfSjD9u15DakTWTooCEWwttl6HK
wVk0u8ISG5vv6b4LLVTeJHJKC+4/WPio9auldI5ulp3xmbwNOX4gR6yA4MugyRRNdN1kDMzOBNui
5ph2j1b/IUer8KB/vBeK3iLWB8wlIJFNqBopzwj7uIiCuiZ+VYHEE1LCFWArGFN6c32x7G1QdKG5
NWxegvzNZgfw8pN4p6MBb6Gc/rOSQ/NmHDE5cAd6VDdqLiouamPGtcnWmye1L0q/xa2z8BD0AavQ
cdU4o9F/msMxeqzB1/jXf+Bzxrk5QRC+ppm/7lKVUuflzOOHjLTApET+NMxIKjTYMtzHeqVgnmri
rrVK0kBbzfW3y6hXrwOsPB9bo4hv6rrVH2tRzm+cBIatUMCkTmoDNTYpmh6Byqj4ipmRQM/fEfQy
a2U6OFyeT+/NT1+bX5AhKKXTANvsRGSiSpkHHebtavGhxFfpDsuIaKVJRS6ylgg75ujcpX2lY82A
SLvCpQo5obdfZ4UOyVjQaL0+my9OIs46uIT0Aumk8+dNErpixIoxWgw3wQviDpOtFg1Vgwpi6rTi
vYnY7vnPA7JduABoXK2FncuvF3SwvfsJcRJK8GiORa24r3p98pAVKO+qAbma6/FebB64boQBn0vx
DFvy9d//VtKw6qU3sHsxXSMex3MNXQV4AniEZbQn73qoF0+lteG3RoGOIEDAbeaSpFdJBhPs+jCi
PHJqqRL9wprLRH2j6+nZpyrmWsroFZiDHYTeGaVjkHlxygPlIR+6HKXCY6xFsNNwJ6W3fWhamSfo
W7uG0ffvr4/yxbOFCOw/yoDW2h/fdnEFnn+UoiBcyHhcfCWokaKjMehhXYAShT22XpbP5ftIVwbP
DvMjYPnLQjDxrRVrQlJv0SfaLKCIiOCGEuJD6fHaACnYk9MOyW1lSSRfsaStY499FLTnWBu1j047
zo+pVdW3IUZ87vXJWINdbOj1xwDqgVJJYYO29uW8V6AgNAvHCTfUHaRGKs1ClKpo/3yTrkqINuqG
K0Nty9lSa2R3Aqs0XLD8w7l3UOhRAC2e7GpwvLQUR0/D3VHxVsNZgI4L7+HLUc0QRFDn6Q0XB0n9
Dj+t4qGvMaq+Pncv0pJ17ng0rCA3TsRt6qmNOTCRsTVcztzghyhJukQsi+8pTRPFBSxvvJ1BHB0Q
nHcOPOC3vPCpLMBPMzYvo4TkTzOQysDHspNfWr3AwNaUlXpejFpL/E4gnnZ9nPsR2SzU9ihmb2F2
yHgMUrPg7aBEM55yA7EdNawxURULCPUk6A7m9eXXE1yLvMUoIkP72LY2c91KF70gHv6Uyo2Z2N0d
7UbzYFQvvx5R6DGCVMEe29oSaQwnCCPK05ChljB9ozd24ovGmV+PFU4orjkrTnIq1dY8wBG+nEyS
LsHriJ3AASQ3lz+vIPZ0z1YwoBPe9gHmhYY62n5sB+orE72ug2G+PNOJh/EC2Rcq9qa5uT7ouudO
1TqApjuj8A1rKu56R7d8R8NTkM4fZTjTblEYNo6IbTsHHaEhlaBnaiPdsq0PzSECR+CohWvqaeCF
3WitLse637RW7s1gkk+hNjTnvJ9Gz8S96axIRbxH1O0oR3h5ueCrgWMckqhr+3974nYDmCeZcMih
/pEiHlJHLgZu1r0056Oseu/zsq4oy5PdIeCwOXnaOMQyJEA1IuwR2EaeBn0pbVZuEWrBfLPtxoPs
YDeeydyujOP1YXp50rWZ0EYwoywnFpaPrBQT2MvsoeerwpDF3/P6WbA3lQBH2JkmmCRSoMt4vRwl
zwVEHFJb7U+YwWbeHNmD32t4ll8PtXcMrLxtSt8wQcE6XIaKWyWVoiBUY4W975DYeXiaHSGs9iYQ
7AIFRFJaqsOb/RFiCRwFdWO6IxxfHJcztJaMOcCbOvluDZZ2cLbtnToAkMBX0SBiEtef81s2F9D0
1Cvk4t2ubWsyrES7yVJsAnAmau9bmN1uqxXyYJG8zHgo4zG21U+HCr8Ul0G1aqb5a3UG4lUa6Ggl
cfq30zz1t6o18gApyql5ayt1/peB0v39lKrTl+ufcu8QgjhMisF9CXt7nZXfRo2aC4a8YMDcOZ7x
7lVRnMv7Or7RFMf5yHu34jGDMaoiq/Hd9ch7n5daLQkO16XF8C8j4xFRlBJHPNfOqvrcGl2Nw18Z
3yA41J36Vgze9XjPLPvLhAowjgH9gE4Kt5i9SWRRrVdTqWL2abTOGOGGXEjYkmFv/xhtHr6enmc6
0vxKIHNPitBErD2Pi9fqNJRftKBIppORV5Vxwg9YC31sK1a1/LhrkcDqS7SdHHTbsYsBmfe5jaX2
K6Po3LkI9OftLYj/FLOuukDQnzZd8lNY3fQ3glr4kK+O1NHJTJYetdJlqA7gDTtLbOUGgWnjXFgN
nS7nGZlO+tcLBPEaMcpzlEp5Epip+XEYdW5U9wXKcXJVxUc2BLnVI9zQyzc1CRHleQOlzxVXvN3G
jmidygxsVBUXNf46CwPr21w26hNePIhQ9knTf0Ag1cTGxUyZjjwWSGlqs2wx+YuNL6VthLTJo6Y2
b9KuD96aCPMGWE4jboolY0/iDZorT05Yq6Eq1UX5eJSQ7ByttIbBPD2LG/A0uJzCZEbaMmpI7CwF
WwR0RLMPI74bJx7k88HRuhfKpGMMKoGeH7iby1Ai66tKY0OyboBd8ulo1Wjtwq2RdQf12Z0Db+UG
/TfU5kIsjPW0ixmVafbaq0Gvsi/L+jQ68QqMcBlBrf8WNb3lfH0f7obFXQwSCnUK8rvLERpGiJxK
zAjtWg7FyTCQ7IU52aM2qVZ99QXfT8UPDKyRr8fdmVm6pxS6qD6RbWw70ZHd4h7J73HVRuS3mF7V
oHbt+iHQ1ad/EQnRLJ4ynN6cNZcjzHJ8Tqc55cUcWQWA4Mk6O0bd6KfckvW367F2rmJuxv+Ntcky
JpwJi7AnV15Vlj8MaOF8q9a+9PUou3OHPhQ1FZJGc0u5NtTSHnGBR9lDw4smmWrnfY/O8H1cBkdc
qb1QGh9J50G6si82qxIPSpkGIApdURkQtBroDkB10lu9z6O766PaWYnkFTRCaOHxTNyCTofcmkZc
MXnNzA2gJ7QszgreYDTxh/AGYVbt/TyhmHk96N4HA9u2LgyaWryBLxdHbPeOVQ58sGzOWYvxAI1X
BzV/PcreLPK8JqGA6sVH2xwjlE97xMEZWts0+tewKX5WhW69l3X6L9Y6QyFJQXyKCtfmcwlrAKA6
TMItcS1+LM2aW0THgMhblkA5+F57gyKdhkrHWcz7ZROrWhUjUFcXbqSPnWeqwO66nqJmOc9HJN69
r0QyjayLgPdNv+byK0WzNqL2yNmotajOLmUY3Vhd8MdIR2p5K2cXpjWzxKK/jFIVpj1KFDFcq2u+
k/XVfp7qy1lnQO4gh+D2+qLYHdRaGyVvX5+dm0FJxZmNyu6pT1AqfSh69IzdILMC1bseZ29fweD/
b5z1O/6WU643ji4U4ogRnpam4bSrG3UP+gez1WVxMkyRDeegdriTTvLw4RlNa0FHoWETFFZLKLNi
IWgL0fQUBG38Gbfb7lxHlvWYdTbu4deHuTedvE+o9piOSQq/SawSLW2THnNUtzGr4q5bqr+LUNUP
XnX7QVgkK7sF8v/mtpztIR912VLhyYfu3qkToPp6OrnXh7L3xVaCmUrZjLrVizaXlhQ59gXCBcgU
P6A8g/lhFjdeMUf40gX2q9EJfl0P+XJgVFp0ijvgHxFQ2tIPEq3TK21k7We8DzzHrOR7bRD2x+tR
Xj5v1nqORuK/doZhvV4uRVR69SiCaAuLxMpuxqRdXulJbL8u6gADIFwnTiW6E/j7Jr1/PfLLKSUy
IpkUlDmsYI5dRkYtohqBlfPh7CJ/KxQRfwbUjEpqVzd3wggK35wANV8P+nITUEhaK48rhhYi1jrp
v+08qpttFrH5oF+N61PGtOHRWYqHLvGXglv0/G/CAeeEIfRcN7sMh4y2RLVnDVfKBmXg2HEDLlBv
SrqnWQmO8GJ7o+O0dKDqSYqPW+mpzkzoii5s8XTALHCF5XkyQileg+j/Ke1z5aCeu7dE19Nk5UWS
iGyR0bFmwclBpJqCoAwR8zXHWzWyjYMW7N5CAY9BYeq5cLMtgSUNYnhQEEGaYBPwmofveKOMSeKq
y4h3d1zbHtS5wrv+5XaGRhcJQZGV8AhSYrM6gVEiUt2uPD3cvl9lGIz5zsApcz3Kywsb7BdPT1DO
JjG2ibBRWzLvMqL0+QzQ1ioQ/TVk++b/kHYeu3Ijyxb9IgL0ZspiVR0jf6SWWhNCbS69d0l+/Vup
wb0iiyji6AHdPRFaUcnMjAyzY28Iv7JXJzPEObKEwv9LNXXbi5soRI12wUXXUzUMFEOkvhu7S4Ds
RnXSzHI4CSs6Gk3eOZA2bXrZreKI3DQAy2ZJzLrkoUOe6U8ti9wnmlrlV0WZFGTti+wg/pGbsi5g
yHlZkBb0qOhxblG8jlXQtF1muMDcefpgppM4M3TsnGCGiU55U08npVCKJxHFxSc31o9IG293k+EI
YgeVHg0jrNYmWsnjMVe9Gfk0WHCn764dqk1QMhx3XhCxGg4e111jsmjBhtqMX2/ymmJahDosJRPB
TdZeUYUw37TLbF/JUrXr/VN6OwEBA43p/hyhp3wKTcPajZWKo+doxxZBPOUjwz+jOKtcibOXDvNz
1IvsjSXgQEJMjsFgRbwxR7f9cP833N5H7NKtkq8U3DFb4AEoGsU2Frhw4OIVj2qi1ecoWeIDf71r
Rb61BJyEf6b86L88D2TjnNHcLYJJH/qHhCgXZAW1v/trub0VMlBhlEYW91iVvrZi9K1QoDZHU6Kj
3G0ky/io92P0lNjTXPha1XcHG7i3LHyYQeffYnZyi/6OzA6iZOAEwdIY7ace8da3Y+12B9Hz3rIc
MCHgV3TJb7n5eEXqwG+7xCV4ucx8QJvaecqXSsB1Jgq/16Ije7fvAl/wF3vy9/yyWXNFT5nJlDJw
ZgRzwUN9hZh1fkisKmVk0/3eo+94cOlulshIMb0vCaCjXHczIqGGJSpPEWyvQkfvYkwH7zSZTvtg
SuS5llRHsP2bS449RgKoQrmwht7QqTnw1nd9OnJSlBixq7am8WMAb+BX9sH9Q/mzvbNyntKWIdsI
HBJmpzeRoMA9VhD5FkHXjgjkmZOIvnGWxHtnGUao65KipOk2owxWDMg31Z7xQ01SHSrlTE3f9Eus
f0EOBl5RBCXeNFleUEeCxp8JorL4AesHv78oqq8k9d2DZrfzRyrYI5RtRiN8pWoPAr3dL4fPogHD
C0u3dH04yhqaZ8F1CpJC2G8m1UEqeSTZcbtOOTgUN+dQfjjMAMiQLKNbHMIgHENMpN5Bbs/frckt
f0xhMV/LtI9BzTddOp7MPDlivtuzKhFigNL492YIsPRiYkoDcZZK0eazt4ia+QdLQXinji5Fr6jA
9HXtfP+Q7H1ViiUMIMPeCNhv47mWLB3CxlbyILfgIWtTfQ46CDipE5ZHQO5dUzR8wJrBJUh+t97A
aelmJwIhEPQgwnwLbQmEwacwiKl8v9Yfs4Ew6kHwDkZAFp7WpiC6nMzJNfOgnwr36tBVC0arH89K
FscXwyvCP+5/xdv3VBoEtmgyggAlxBZ9oQhKbTrQlUBDV6z1keVBiDbX8qehVao3U7R0z4pIOzh5
s+qfxEOY11HT6uBF3TlAWAH6wdwajYctgYtXgB6sSjcL4GJwghZ9kGAR6LpaUGG880KvQajLLA+M
7uwqrpOYkLI6D98W3dIVPcOKrpkFcBgm5xAqos+L5nS0XkBK3P/Ku6aoT0E6zHwHcdl6V5uS5HJG
MS2IWjW6dl0eXUZXH951yCK93tmA2JGsonLc6aZJD/vgaBqlgqkRqcUqXNyLAqHSqSrbo3LHTYhL
9CO57ID1Qu5MCrdeVVSkEqYUZhDBFF6gRpl1reEqP1mj5/1tW404j0hTP7QSsQCp1FFatPdRAWZL
qi5SCQoTa/MNEZGthhEKwah5+2iMwtxaq/pJq8PhoLCz89YCMwX4IDsEOIGNB1+cNG4Ka8gDZFSQ
sgnb+gUpHofP25YPWmHk1/vnZe8+UDgl+rOBtlB6WS/NGCiS2JnIgyzS66fCsZpzVevlBd6f5ZRp
yNancdocuB65iM2jCyH4/4xuHl2UlBcEbTEqELaDQrnI5xeGuu1rVWbOY2YY8cXLHA3hByRH/7y/
4F3blLPAXoCjBja5XrCLflY/6gvpiujR0C7V3icyBDHZGfGpLYcfmVdqT4Owj4B7e4eIyrGkw4Wx
FbzJ2rA3l6WrJEkeqP0SPczkvl9SlQIC7uoIFrprimjt5zMpaZvWpqhs5WWtljkjBdrHpVCdl2p0
GFge1PCgSrFnyfDo5JKbSNr+zaL4aMJkWg85+alITgtCtedJlPk5FU57ef3GMTTK2DvBHojEzc0o
qQumtoq7gSK0fJyLFOUhLy8+NU2rXI2aiWUeSYUmQCu+3Le893JRi6TfgnnEnlXpnn6JuYGdQlA4
WXi6RdEC3UuNS9Oq3aOLKNhpaMUc+07ifh2buGp9XbbSR2psB6Hq3k2lWc6EFW6BV3uz/jlMMlk3
yYLeTL3HQY/h6jPL+NTk5Q/NhS+bVs4RrdtNCoXflUgTSQxIHrrtStWJXoxRPWMTLbtAmN3wEd4f
96CgtnclGUqBukjWMZj5XH/evohmEXdehnsdxPvSZD/dWYQXXsvvTmjVy6npnfrdbENncfBR9x4W
KfvA3BxgSWeLYp7KERqjtsgDc9Tb+oTo5HQWXRY9WFbWfk372v3hImaNopxbzKducdUjZYY9hy8n
8MFhQO9BVLJZ/JA1MeSjWWDzyJ1In8GGxIh3TyrVm7REyvX+Yd67sfIFJXoHUE1lf20vyW0t6hXs
WamVn9zZWwKtsdNL7LX5wY3dWxrjPyT9VIe4thtTaSucLqkMwh4v0X2vcm1G+cPuIbfL+Tx1i3lw
jm6Xhn+VJJ50zagublv5ttlqC2p/WTCK6VPUdsMTqsUSSGM3rw7ogGBQkpG+iN7INh7JJcmXZ3ZZ
UKT1cJ1ULjtQ+fFStKN5cEJvSQMk3IN/6EbLF3Pr97yuNCkGF0SsaF/+qaPQ1vjIvkM8BXP98jLT
1PtnErk4dd6Q0BS3ho9jVdq+DlvHpZim6sAb3vohfozkScUlMn25BRTmquKY/ZLhh1EV/VyV1pSh
K9yZD/ZEucoPi7r7Eg11GR0c3F27VFhgGnbBGmzbvIMeFW2PencAD+rfiBYmZ6AHzpvBohROtj0H
xWAZL6+9LLrFNAeiBJIE8AZs79H7MoumQrl10nJmBafs4qST+nY20NP4DVO8anDl4QXIk9b3cpmG
iL+UbW5BN14sN1m4MY2NkEl7pD91ey9ZFf5OvtgS3L9xOV0X99aAGGIwmXrljxmz7j0xbtBEkfoA
3kx/fP3S5KsFwgZYKNDN9dLaxB70Mm+4LaX1Pnbb6sRbXl7cPl4OLO2tjESB0yHBmjfv1VwmhqtM
rAxZVMlNxNjC0hSRL5Kke+nzqTwA0d2+jxIiQtTMQAZZ5XbTTASOEaB10sDWmuYyOkr3vnFb/QAS
uefXgL1Iun85y75t0Gt6RY2/qNMAatPRp/Jhn62MVteAzznf36q9Bf1qSv6UXyKdMjH7Mu4x5VaZ
9j5DMvsKgff4G1eZPIpGJHh+JtaNtRXBU6hFiN9AGpaJZ6/s3bdhC7WohYrvXw4dyRMy4kd9+Z2z
IWVGJPsKfovrvDYadWWBwDkKKnTR/glDSjfFYjhoYDB/NjPT8/ov+ZNjG0gpST/0MmtzIaxULrLz
CTwATXfpYlt8YEbqdbpnMEgDJvtZCCPap1mxPYCtpxdIr2NlKOoRidM0rE5NW6ffRayId8BLjzoS
O2eRuQTqCkSi3LRtLQwGPheLhjyLoj0xAmad7DiGUzk9pB3ZM8WDR2GBeiav38ZNDYNaC9ofSaAa
Se1HIcosY6T1+GIKR/eP/d4jK+uYTFQRqxDtbjImI86Y9sbpBvkUqj7SJdrfWqiY6KInkl0lRw/N
RZwgiIWnXiNYkxDTJhcvh7I8TYU9/Lj/e/aWLmEJKseU1GrbejKZNZ8spU0gZVeS99qSh29xenAU
qdER/nHnWXVokdKtpFXJiOjmWnSIX9nFUicBWim5bzhNe8nqAax1nLQjFEVaeK4yb3l47QJ5fQAH
ADeCeQBGs/XtiHXaeK6aMXTVJt5ZF0PrZwKHYKVJepCi3t57g9Fi4GHMvtMJ3mo8AOl3ajVDxL0Q
U+4nXTOeAayh1VIx1e9pcOveX9qtCwW9JyurFPtY5DZPY1IYlFgPof4CVdxXar3FmblB5Xrfyu0J
gTrJIVfictBi3kI6hkzYOXPtcSD6yQiKJm3gykJw3UP8xb9vam9BzLKSmMFZdUvaPpWQzSEdHQVE
7AqgNyaVJ8r8wX0r8java0JYoCqM/genkNO8PhFwjtIWHGMRlFBSfUQfO73YFrxTLbnhNeN/Q2le
KT92zey+/oDwiFNdJBqSLadNmsLkuSM8lGMDXmCkXHpvuHRGN/+LejJqEWU2H5z9nQNJNCSnG2QH
haGD9UoRXQo7q8de2BYzEKoqPxXqED16ejNf7ZyZ3oMNvL3iJA9EevRfNckSs6nx5XUPv1BBhNyl
TXitGdqF5HTRT2HSWk80q8wnIxnSg6BlzygzqvgwMntIxuQB/iWSGDODyFwIETA5X571bHDOTofG
lWYPyhtbj6qPCdpmB4HFzq0AHPw/o/LT/2JU1VswEgAg6ITa4alCdPqZJtR0avs8+nT/vO6ujzAd
kn9uxs1Qcp/l7TTWnFfEcee/NG1CNsNNlPKS6LMSdAVHqaycV0+PkQcyiMiVpxYNxetmK01IhSoR
5yLILKZU6LrNgYCT/IkY1KO+Z7mvdzPYI0RDTEAm8ptdrIfFQzSrFEHqzGjD20Z/NmGgPE1O6hy8
wTsOgNTuJxEgfS/eovXehaHSjdVQi6Cjd/OMor1ybkODIaM0TTXtAS4c5Rpqavm2MqbwwPaOi6O9
J7thlGEoimzOTaaLdGi8ZeK9m146lJTei8ZMP98/MTuHEx1lJo/hZyLW2JZDiJq0Eg3XKRhiQ9Ir
DsmV570OsmRuDvKSncPJsB89S+nYoCHYhDNekmVz5eE93ZLufJuNCxVJtXwqLPp9eZ12fyjFmB8Y
3VkfpAeU8KQf1Xhw1xs4q8pCaSaZAtsTnh+XuRrAtd49pM7U+fc/pdyP9WPBJDdj4gyoU36BaWFt
yra6UPMmxv05kcl3BSDcyWRE6hNVvCJIKfwfVJZ27YHaBIkD+Ijqx9reDOKinlriIXO23KciF8nb
OI9q5o1FVPzVeENxYPD2QLJAerOSp42kedtx6ty4mYS2jIHWopESNWP/nHSiP3iJdqzAPCcBRpIS
CIqM9bLieMkMvVGGgAPLaDMwiCf0icoDp7zz8SjaMMoIFIdTuS0YLaPRDRqvajDGxmQQUU/jNZyi
7KvSDsnzorXhQRVgZ1lyTEoyRVCf4p1dL6uypiqhqTsEXmWq19oZlXN8PGR/e8cIW2lEQEsu7WyR
yourZ41nL0PQW13yIWr78Elp5wTPPGmUkwfnA9Qm7cGO7X1LGCgIUyBzkqnlemlJogzEK9YApqlw
/4L3Nz9FqRAP8QztdjqKI+qb2ztNBkbdUZJ0Mh6whWp2XsPMV12M6EAVCOXESfPUmhwYqrdHMN6d
XaO/ArKJehujmNvp4XlIvaXrS458OTZPTWpo1ywmJbnvOXYWxC0GDia5nVnT5sgvVqq0rsaCRJjn
H/S07c+pWaEuGB+Rq95aAi8C3pqBemAy5tZn0KyKnT6tiEVctX1vdqr12SuKRWc4sfHig2X9HBtf
e0Ss/dwliJJxwZvXE7qtMUE0TwRDElcjXOClhOgviev48FqQXi10WR6GqJjHq0VMA/vPnFgwSJWp
Sgpbq1buhygT/90vitWdMq+vvkzTPP+tuF3yeY7N8W/iVg+gXgMT2sNMidnw80k3luD+Bt1eK2YA
KTBAlSE5M7YokZHBhsyIkj5IIuo1fiyK6ktG2yhiTM41fEjWGcLypoN7dUt9QEhOdYihAghaOfKb
x8vD43ZFXPfByIDXVxEuCqzHo7Vo53oY5v6aDJN9MaXG7qWdGD6359D4j+K0te0vWWx6By7s9p5D
u03uKCEccKxv9bpFHOXdRIcB7vEuee7IlM9zlKNfNWb9c5Y40cF7s2ePnjSoEVrjnFl5OX8JnE2k
3jMt7Qm+Cks/FXDjnr2G2dsY7KQ/oJ918CbcXnbK3OiRk5XgYG4e1G6krZJXxJWJkzRgHVpuYJkd
Rct7VqSrpGNLzx1XvV4VAqDAtAFjBmOZetcKCdwLLan24MTeXnRJSyRJDXmwiUc2wcG4tFoVIS8b
RLqbnKm7tR/NsMl8lTv4anSINEWMyjA4jeAthiCdAbPnXkP4j7yYby3F9L1wEGMlJBcPdlhFf9y/
jHtLg6YC+iX4LiUz+voD1nCvMclEXFybwj21kJKnvl5W8JcZdv73623JQITjR/Geks3aVqfUAwcG
sqq5M+NnXr/wTPEpezsqc3mkMrXjZDgQxKpSu4lAYbOuVogSTxCRvKmD+qAIz/Fhu6v8GhDSYzNb
4qSTpp/vL1AuYO2iITMhNoaOmncBYPl6gaHWCK9XpYsWzQBYMYlfimwapJiA+zLDGPZYh6Nz6eZR
+3bfsvybt5ZhbgZXBNCPpu/mhAov8pYlZxuHhqIqbGtQj+D/J/ev+3b2jgvRMVxdciQNsrz1Ct3c
cQYoukg7FirEBX1EP6/dGr3YWhx8zD2HBdEQdnhbyU03pmggzJMyh1Cbcfn8FFa5S51CX5C67bOd
TeOf91e2s3eEkvDEyGjPAD+4XtkisgStWJmclpaGTigIzSHx6sYfl0V7mHv0iON48PzRWI6I1nbO
qgy8SDu49qx4E/KBztD0os2II6IlY07SyJEmSMAKGHqvfKNFWPrCqcX1/oJ3tnJldfN9jTyal2Wi
0GBA/oNMYT4/a1EkTrU3HBG67C9Qlp8lZSjHZv1tWbTSqDNOTahRchGmPQNlqahpDLzBaKZPz26m
HelbyL90cyVkUwGyYkm8bW1xkk5YCYg4NFgAMxWC6KiN3oXT8no8Nk8qnUgZUZEhbClJczGpEMgm
PHNe9K3PU+dTvjjhpTUG/ai99XNycLsi6nsUuwmgEESUn/mXJxzignDpKxAyducW7604Hx7HKDSB
DifVO00I5Z9+bvtA75zuCT7o6pMxZf1ywjlknxbLwrP3uW0hsGH/E8VmeCLS6P5Dr5Xqa27NSMNF
w1G3ce9WMUlHikbjG5GvTSU0jKalymteTj1eJMEU1OB5C7iyAmQUwONcnaOhXM709ZWDh/T2zFFi
xiWquGM6H9szN9m91WeOA42VWiez37hZ/VEt1WbyKdgnH7RldrXHgXGf6MDw7b2iHKOSvVESRQli
i2IYRwPIyEzxt59t+7L0jfdMdp/7yxiGr3aRmJJzfJA600XaElbbvRraQuCz0lkpmeF1xjpQ2sl+
bylV0/lZZxzRFu0uTuaJgEMAx2xpyFWlaaFsGXhWe2sKksSzLwUyGn6it9rDff90e3RYHH1VmHuA
lHN4Nqc9HPTUhAcpKHrHvPT6kv2bKaX7HsHe7lyPDPtZPYOgqpodQfRvXx4s46lozlE8oXaytmxE
RtPYHnd6rhdx8jIRvqkKXro4nCA5KLO6fbm/1F2DiC3RuqbiBWR1bZDQtZm9RMbKrtM8O4zw+XmV
VqeiFfolTgAH37cn37K1I3HhEqWDRZNCZrCbTxuZGkIvNf64QAb9KWmN6cnTYOCZUX4K4GfKXyrA
HNdqrBffXNofr7ZuOrKebvAD6JBsEtlIz5uBniD5n23SV44Sira+Ubj4MK/tTxnzHRdGzMq3aTL0
Z01vjlBrO4d49QO27+3UKFoxOX3QNzTxaI+AIemL8U1niaNBp9tHiKCC1hW/F0Ar3ef1zgotc7zC
K4cAvesugA7SPKkuxK33v+jegvB2XEgqiXDFbg/sNFl2PTZD0Ni07MMZRzOHA0rwqfdqAQ2KEFTR
aU0Qrkiy9fWCEv6w1sxhCNQMydRQMzO/nOAprOdCPcXKIYvU3tIYJSRwYGXEfJuwbCxbUVu1OgRW
FpUProIjjftqeVuD1Dzd/4razjWUNTe4OegDIkq1PReG7IK2+gDmj5Floi962H42K85ftLS8xUcL
2LqgujyX11lnzP8cw73z3h1iq6DTNsAwBFpCG85UmKuXbA7tN06VpDEUBNZ8RPu8+12kgiMkfAY1
cvnnv8QC9N2oBuX9EOhJ3z4MI/RUoo0/J1HuHTinncIJcSJSYRAMgAmkVL02JUY38hqNz6JWdXdp
uwqROoWSbt2m9blp45eUeakrsjmCu6u6J9db+idGttqD/dnZHn4HQQT1NhKC7dvTzIzhDhDVBdWQ
e6isJovlQ9xmn0htDeYVI+fVyQ7vnM0HJhsgdN12VWPU4OoijaZAxMnw6Lgj9cpxpOhmhcrB2nY8
MoMD4M9xF+SN23aHWlSA8uZpDErbQImAGbHHJS3SAKmRPmC0EIhMr44PzRIvgVEkR8jLndNEnZtq
HLZlVrc5+YPNKG1SuXRbkkh9cnPjrwLxnT/G9vCS7ThE0jlAkNwyKsFbOHYDRUupJiE0zmVtnIc+
qz8vYZMckALsrgegOUVm9JPoCK+PrNXkZkxuOgawSC1P6TJN5zhPNIqmSn2wczthCrUaqDCYdwHk
vY3BGscrCzowY2DZcfFlWLryKQ8945OmZ7o/1khTlYkm/KI3X1+VAuRNKYW6lAbUztu4AEfhRIE4
H4Mib7SAkRti3aZKz3PcGwcBw64PkGx+9OKA8+D51x8UcmP4liw6f23vNRdVK6JrUabVWWTxS19Z
2YfR0vs3+KIiGO0l8wfPra4DudHB197zAYTVDJgzqwxWcuOLtMF1G7fKp6CaYcfz86Wj36Rqufga
lyaA6XiGKv3+s7CTSICGZn6YKUp6u8bmbpizbudLSlPXa/qEjv9oIExlO8/ujMyOQIHspITwRd03
undN5MbSCIdulcR5/b1nRgkH3Rr43uRPfm4L5ZMxV+mH+1b2rgmRtTxAhGJMkq+tOKmRWGaLCp7R
R9Y5DMfKX+aseSf06mjCfPcrcm54RigcAWxYm/KiOR1Q9hoDFI4hUNRCRmyTYazOcEH+24ti/JKr
5lEJYG99vFcgKTgxLm/X2qhZaNZgV9UUQMwhOJRDVwXqYOvvhtw6epD3FkihW+V0yi7Dtm+Xt0uo
T/GMy9HG2H20rT5JPjUwSFtfDCFfqaiCLdfSp/yoM7R3J0CfUhbApfF6bGLMaZlNs4doIahV+Okj
gvigHrvhMiTadAZTeMTQcWRvE7+HWiiMOsVeUvdpoDZjfM6btrqos+deotE4YhXb20ULZXnZKQfZ
uyWvkHxC4zBXY6CAYfuK5B4K2UNoDmdUwZODLsmRrc0xNQTj/5kODAAIin6eZst7KmfqYdUcH2H0
d01RLKa1DEkVLcT14Yx6o4EhEgCAURfWl37ok1M8FuoZROzrZ/jo8ILYoO0mc+ptSSIbPWWqdM5m
pbTeFXY796q3oAA8rsflvkvZc1zw4SCQKLFvNBbWq+IBcktLH8eAQSpTO5d8z1FOIRx55b1DSDbA
aYeeCfD1xnXFWUKp3XQJSk07+WgquU1XwUqfaseMOliEl6P7vbddUriVWUhyVwae1gtzEYmHsCYC
MEuEdlHtwbw0JXpsoRj0g8rHrimJb0CwdWdQhM5uVOpLSKCrzuU5QzT0MwdjoCZgpQem9rYLdC4t
EoqkZI6bz9iGro4GcDIGXjh2jyW53YuiHKoV7C4ILLnNM0rXdwtWgqFrcWNohIKKKYprahcIYNnj
UPlJVWcHb9qeHwZl9l9bm33qjcpwUwcAA2wD+ZVRJvfZUYT7o88Z7FTU2AlSRst+49TTr4NlAXg5
9U4ZJP6SjeVp3TdDiouitFH9W2gtE1xR74YHUcHud/w5hisHm4HbrM1YeZ4O5cShZ8I5TR+1PDKf
4qjr2quagTG9f5N3jTGHJbEaEoO8eVZaIF5VNNfkBGNnhr5RW/HT3LcKqZ6Gl/d/wxqAAPgp4ShC
knu9NA0CK3XM0p8wlOqdHU6ogwjjKcoPubv21sW3Q1YHzJMcCVhbCrXU0RRm7MAO5VGgLmH7iCTI
l3islAPY8V5qQO5BCkmWjojPJvywl6a1y4QvWCN19VURMAs4lZ5J5uvkPPa96pdCyU+LyL/e/5h7
lQxkGmGhhr9FKo9uLkFke0pWTGRZ8Ggvz/aEyHdlzdU1HUYY3gfFuuaFKT409Zh8gz8pfG4hR1xO
sHVn5yquuqudRsZ3NRwK+01ux+W/gzHO/7n/I3f3QfYG8OFQhWwPM/zjdap5vH+eOlkvaTyBrs2V
6B9vTI/US/YeC3o0oCwATMpexHrLrZLB1MbhUSpDD4Ja/MPF7mYY/nWwD6h6HQ1V7y1NQluIdEEm
ADld2+tLLeEpETzt2QybWGmnX03JgV717u8kgUwU0kKTuSeUl2tTXN2YViVLs5sUSQZkoNqvUGqP
9impkRP5DZ8gnwoXOiDGu7bpVyUFBpnCIPTT0vABEoL+odQT44SwYXy+fzz29gwUnMy7QK2AN10v
bBydODInqsSjbOBHOhrWojSpoxVRhrC2N+bf7xvc2zQqm1QNgGuRMGz83Wg2vWsk6QB7mak8RrkO
IXQ5xguXtA8PHqm9ZxfqOVgOKBzI1GS9OJJ5p5pNbFWjOX7KMrtXAtLB0TnYrx07suPK6BgjjPSk
Nu+So3dzWUBWG1iTET9axdyc87Ap/rz/5XatgAkAhkOeddNpZaKnGBEephZZdF11GatYf4wSffKu
/z87m7NOBQdkIk9gADRL+LMraqBbcXLQv7uViwABAA3azzNOQ3ebb1iml4waQrBBrRvx/GTnldD8
qs5xS2OTZ9/UPql+THPVDg9GlWskI0PMtL0JquQHula6cVZnq3vU1EiJg4Ke8+CXSe7g3nSn/96W
mqb4qhEnL31S5noQ1iXFhVaD0PTd2GaldIOzMfpjWBrLaWCONqPMkJqPbkcqcW6rbPncznl7RBK9
c+HkuB8sMSQkVM02JZ7JnoCOmUj5Rq4LbUCRzC+GXY0PZpWW0PTPR/NNe6eGcJBz8xNOvu0kZGFp
ejV8EAHkuGnhT5Pa+k5f10fp8U5ASGmOyVpCaQpi28qD3jVFOtYq3Z62ZRBNB/VPtKYGVV1o16Ut
4fAjLTo4qjvORE5V0ICmAEl+t3kBFjqLi9HzMVU4PR6mVGSfOuz5zAeYrw/hKYd7svEDIwJR6NqX
DDlVFVSwe45rZlEAK7KvBn3hg1hmb7dkC0DycsppPnl6folwa0UfdSUqado1qvINZOmU+hPV8eD+
Fd8rNMqwhda95PPmEV3bsbw+Mzvd7WGgTgY1sF0RfRhzVM1PZZnYfzfdxCxM03bR9HZqy/4F8fb5
r9S2Fe1sahk6J/d/z94+Er5R1kHtiDmEzaUAsVinwEZxOQa1qyXS9AcQsf8ptf4IHL1nCT44wFty
toIZufXCm0kVarigkO5SEftz1Oh2QTGbCT9EaPQg2N67EnIvySEojTFdvLaViSjLO0PpAq1THO2t
HjkOYMYxVaqTCbVt9slLFTf3If8Tf93/nntOhhIqXoaOCo/FJjCdu7ztNFRug9hSkRqZ+xzJHfR5
3mteZJ+YTJ9/YwNpiDJk69AcZVx+vdTYUlxTUUbCiFzPfMVRHKiVYfavbb0+OLu7ayPAlAP8VOO2
pAs5mtdmNll9UPVm/4iMk30KrXi8jnY9PFqSA/n+t9w9MQB5YYIDOUCrY720lqowkS0+xuzG8Dmu
FAMJHU97MmLtqMmxtzQazFIcnSIScJq1qRGuon6EOYAR4s66DuOcnuLaSS5OF/Z/KNg/iFt+3qsN
QoGJXmoFsmRARCl/0C/uhuhvguWUKYiCJs+pGAfX83shnmtRLpE/FZ34Ui7m/LehNDysNG7jT7aR
lUcXZe8T//ozNpeS+lxnRtThg5HPAjM+g5vwBVuwocTRb7wYuDuQLj9pE7YYkDg2RmRxmKGBsG04
JWapgeJMu0vTCvN8/+Ds+XKogOX9k8Jf25deU6cUjjQy4HhWslOm69MbSq/qt/tWfnqs7R4iAkxV
hIKKRERt9tA1204oYmAKtnLsczpp88VI3CYA9c+ose1Obywjrd7EJfi8qhDmo5FF/ZVB07bwKX+J
/tJmg8NMA0WXK9jv6nMZWtZjT/58EI//RL/f/FZL0svD/slB37zXOiyKJXRjA6Nlbf9vFjnjtVtK
TaXf05sM1HZoJheZ041XXc/az+DzvW+xaWQXtHnTH0ltaAX6lG5XB209lQf7tXcKaWKSTmpsF0nl
+kOWNbxBGjVwoKmtk5yaKXQfwGxa3zvGbQ+cyk7NAgOAkOgoQP+wpVOvqGl2UThz8RyDBFkU0TlD
q+S0JEBzIEz6p2c++6EWyZH33Fkk407AiiEoYDDu5sa31bIQwFHQHduoOveN4KJbKUFdoBnCzQ48
zM46YY5m3BsPQ9t2O4tqwvc6jS6zSGnomr49QK5empPjT01dvgX2q1+STP1TF1N3kF7srlNSvFGH
57XfYnWcrmJ+NGc8iTLlBNLEKs4N1JZXdXSPKBj2vChVeImhJjmD4Fz+ll+8aMnk0mxoDRe9NJKH
Zh50v3TqwfdSpI6V3nVOWthNHyMFF6NMCdIDxvxqWScs08Jk6hfyNxKIrScPQUDFPa0vxOjq58Xt
mzc6nWu/HA7bffvrJWUDsSFlKbY6vI6bNqDyKcOOi6a8t8rI+sQMmPvkTainqHGb+csyO0EBlbzv
GLNzdtPw6MnYia2Iqv77G7aIV5cBDtIR6ORrvWu/CZWmtI3myAt8B+XTJBLvY5cW2etzAGJTmtPc
G/Kc7a3tQi9WigL4yNiNkw/jhv4cErYeWNmJAuRoAy0riglSw2V9nCJIWgEQY0VD1eFzFKdVemrM
3nm3TLN6DmMqNQfeaOelYvZXtlWpbcl+/9qiqibdEHYqH9OM58UvvFatfD32zH/vv1V7l/JXO5v4
hpHBGEFlapF0QOrLJIrw3NQgb6Ziag5YwHaXpIPyQcyE5HAbkOZatESqNXAfYEUMUiQUTsxcH1Ug
904h/Kuwy3AUERnZFJhsA/bKOmWrBpMwP9JDGfua4jzMbRPE+NqHYraPhrF2vyJMPpLjjP9u2zyu
XcHWOfys6FblkzpDaN1bSJEhohAfuO/doygLB+CeIa/c5tfaAmyi7+lb2RVc6CVqypq/uPg3Bu7y
ICq77uU3ToikKDKYRwHwvzmJkwuPdCSImYzGKGCWHc1TWoj+k4F85uPvmCI+I2EBgrwdydLmxVVm
2ZPTOuTv4nmugsZN3bNTGUeD23s7hoAVTOv8S6lavpK/PBBmC5O8pkhn1VTNH0OzRN+R9LDeTKUW
fr6/qr1zLyN5OSMOQcn2wSWP751hku0kNXU/M0Kd/6HAXXBwLnYXRBmMrBZyOPL29YJ6VWHUpOfF
o4qnXFD3aPwpa+uHqVTDA9+0dwSZLgHFDNcD/I2bExGhUiI0l4e8zofoAte68pC3afZ5MYb2Ak1X
eOA49q40MAEWJTls+IzrpbWMokeoFZAgmKIJ6kH13seREL5L1eOcxEaMVu8S/nV/1/a+J/tFNRQU
EhHLJi62U6WuBRopQVRk7mfG/CcEwof6OZxgVL9vai8i+8XUNishd86arKbUorpxIS5JnCjv8spR
at+eYu/k9FbxVjgl8EjcnRfcN763mbybUJkSO1Ay35ybpU4Ts1bAaUvtoLdkm+9zq1UDVZ+Xt4ke
H+mw710GQF1MGchKD/j29V7qqCXCCjsBCzdVhoVMS1yUTn09rRMia6R3crYMT7kN//pwJHSflD4Y
olh71NwaUZvskNZp71xyHiU1HWUIoGTrtcQhHE5of3Eul2EGozPP5zSnZNy3ln4xMgNVjxhq6vv7
tfsBAa7RKQH2BGh2bTTTCz2NOsqEQPeya90jQ8FIyFFzbc8KLphjT0kS1MfmVIQQgBh2ktPYEEUN
jAB9mbkPi/P9tezdMcJVOEtAn5Mqy7P5ixMWCzO41sjBT+Ho/JqkpfAZ6pkj38ns3wmo5Jgak6K8
LNoNMBby/XywKWg4tWtdUqsqmKxxj6a+9m4TsSie0WCMmQBkvSKp6p7Gg8qAkNL3MK2b/8fZd/XW
jbPd/iIB6uVW0t7bPbYTO05uiMwkoUhREosoUvr1Z2luzuuCbOQDBoMBkjFNsT1llT0QyIaTHPrh
sigmeub0flQ1RhQAxMwOVsCYb94xtPNCAC/AoIRtMjCabKtOImD5TRps3cERwPiTTWZHtfGgnvt8
hFtdSk5bvJ7zkv9o5ug07/YekIhDC+n1zGe3uFgUzrVoK9mfSSp4MwDqAvcz2FBElKff/n7vQM9s
dxKBwzH4AK/H8wUsNuyM8cZ4ni6KtJsOeSr11yVZ3RlM9UeHAZ3RHToBBYX3LuqMrGXlwGvrvK6O
tDL9k4OJ6unvJwQRKkRZEA5EIPlmQpEQXRJ5UKEkiYN6jDht16BE9BpU/wcuG6g54LJh5+ziJ2/u
kEm7Dsg76HvxfCY1z8hUq4gsX8Tq1jPdkw/uSLQQ0DcHbAcynm8L7qY3KI9Vu5RYl+XHhJuxXoV0
R6ikadAZirJBW/acTOEHD+pu7Yn0Car9uy3B672xEMtEGc0O4gsB/x7zMrmY9GKbxOj+95roDUxR
9lARm5zZKR9caGjrAWmI7jZS/7eddAn4A7p54AcuAYuP6Nz/NIvOLkJOz0Qn77YkikU7+XFn66Q7
Ve/1DPMFpumMdSi6dcI0qwFQYELT9fHPW/Ldmd5HweuGhQM0Cc2g16N0vRpRvRcYZbHuKgey5m6E
VcgRweFjtwR/rXG+DwdBBnDQsV+Qvr0ejorE6UWivjZ1ZXkKQqvbYEk5zFmj5G8PGxqHCA0gQoUL
BG/C2zBkRQeTTLNsVeXtVVoNW2tWPlxDbetcYL7/qFcFVgyF2B+NSgjz7l4yr2cVznQoBioVYA5u
95KQWV3ovD+uY1BdECB8a6i3qEuJ4nftKv/XWn778MgJIYIKMhkKjK+HHyDvNTED8M8AwaMDKmXq
UQ47txShWKtHhcaXXs8FKe/OwT4omqU7fh9Pwds5y1DDVmygqt39jhoDRvpxCuDtmTBCj3/eox8O
hZwbgDYUwrF9Xs8v3/DkmiyRbbEV28nwGHdLjmBd6mI989i+u8swKwQP0JpEqXw35Xk91O5flQPc
IduwonvLPiHmW9yN1tdUpsHDlMzZA2gZ3dOfZ/jBWQfoaMcL7FkkkLGvh1X4VbSjkWx9NEGuYF0Q
XdBp/j98x31aSHbwfAMu/XoUB2tepL7YJ+Myj6ckC+K2ZGVUz45Wh//DhHaMAK4wlEjfmtrStQiq
lGBCcVjIx2TAIUU1LYfc0J/H+WhroN4EDCceO+imv53SjFJ3J1IJgS82HErFf3tbAZiyVOf6Sh+N
tJPzINqHCaGW//rjQWe4ClAmmdo82sqLEqCVWvEqvFl4Jv/2icEmRP8KawTcww4afT0UxSYJXIHK
SCaZg5WzC0/l5vGWmlRc/vn7fXD9oyECwjs2BTgyb5mW2AJsgYj52NIpt6o2qwj5bYwY77JHC5M1
sijlt78fEs0BIL52CeB3/XkYxCUME4QHqnHsAPpoWnPjtzqCd/ZpLMtzTfKPjvT/jvcmUvCCYDEX
2INmNkqbSc5Bw328XpaWJNBr6LqTVP05paN9id6+CChlYPNHePHe2ZSMeK4zE6qxjYNxPKAmHjYC
FZVrLTYNodNY3lAoUjSJz+MzJ+/9dMEj3e1DkD6CBV+8mW7BMp1LjRtshNTYpaBb0roZnI+Fivlz
2Dt1WcQ4Kn9e0/eHYyevosSAFBk8urfid1UM4IpaINCAfyfoQ4zBlUceUcdQiPjrSwy7Ff+gnAGR
JQz3+nDYCZEZ9jIarcJnz2bxa+0zMnwedCHPHI7/RO5fryKEQMEtQd8OIAtQkV+PxbNcBBtmBkTm
NjNYTZiS12Mw9d+EHycwAmEU3Cgz0LmxPjK3gJvjse1BPYvxVlH2LSc9RBXKFNDYMxff+xcDSTXC
QlwUoL6Ubw+uWiY19GmOzxAk/DNHca4JYbXy9Od1fX89oNMEbASErVEigKbU6w8Av8hZdCUCGx7G
YIuzIKvRPa6+2F6+xG4uz7QPP5oUBkSejkoBYNP7NvufYsG25jpVqHC2ZT6nRw0KuPoEb/L8nLbh
R9PaCbTgekLE5F11E/XtccPGUSAfKwiPzZ3oa+BMaT1Wht4ZG5yr6L/XNwSLB0k8NLqBDcLWfbNr
IesUouSGXVvyjl566qe7dFqnixzb67CmWdDXsY+DW7BH0i/FSsAihJiWuSW2st/6vDIt6avpKx/L
/NrMtLyeDc9/p8OUPUnVpXDT5fRRyIihfaXOgnHe32b47WGguxdnIfPwlgFSEKTMSco0eLjzWNRB
1YcPaovFVQLzzbuqmMObMVuTlzUKqjPJ5UdLBeDCjk5D8AeZ19dbYoX+li+XBKH1nP62nlZ31abG
AyvTZw3877mq4kfDAXIE+i06jjuA+fVwycgqEmpm2hVORT/HIPMXFi4Y0IJIytoO6bnizgcX53+i
ZgVuTQQxb0v6bMzTcV4CDaGOeLnrZh3VqJ6ml7J050SHP3gYMNSe5SEDQO715nCFaTeHPcxyWpPp
ZTuWysrDGCJHuKIAh1+JxJStoYydqex/sHcAr0EVE7coappvuzCRQ8UB3VrTckHJk0nB1DuBqGf8
dZaspUT91PTfmObzKZJACB7/fIHt6/XmBkeEiRrx3gDCu/CmyDkaIkozxboNnbUv3KYQUy8Hf6Mj
10FxzSbP0CQY4RERO/a4jv258T+aPXgLgOahzIre2r7f/udGq8xGQLw2ptV07V8k/DbqomPdpSoC
2pSMb19Wad2FnIpzHYcPdtbuuo50FJ8eL/OblAIEwiyavTWtLIOiVbmj93FIu2tAFsTDnz/yh0Oh
GoMm9l6hfAvhmcGMRt9kggTMCAfjYaNpbQHfawYGjPefh/rgfKLWs+vNlHtJ9G1rdLIROPpQ32ht
CDua0xZoN+NFzgDxjOZ1OJi4O5fo/nlIAKheL2HJE7gxQeITzskFuqN5SRiywSwPGrYF681iMv+3
PF0o5f3/SQKN8HpEVeQrDwKiAVbftpbmGl2hed1usj45dyl8OLn9bKLr+5/y1euhXGAiRtIeQq39
knxllRU32yIDWFOvDAgpUeX3f17Ajw4EjEVQzEYSipvozdxkl8twYxAx7WLLajKN02W1sF8sZvoe
FOj1qjBZdQcVhHPsng9iC5QqgCTd/TnQnXoTF0PjwJiEad0S2+egFA66gbjW32eJYKWhArOjgfZW
+ptLdlWDTXKk2S0N5Y9pFNttEkUEdM11Pvz5Q35w6ODeh1YpKlyQ53hbADVGThtdkEblBA6T0OZT
rXPwioDs7TnUzweXKKIfTAu9PFCS3/bs0zWKDVCVQ6uTxJrGR1xdawv6H4SBAnNVQknruVvceDWm
Y3/DLQB2f57re+zT3qLC+ChwISPG4X+9TbeyWIpxxybgh3tY+rqfy4Iqngqm9KQTFGqiLi8PFPFP
Pc55dUK0fs7I8IOTAjolUlYEIfgd3smK8XD1M4N1ezo4ccx56j45VQGe7A9sqMTFn2f8wW79r2oJ
sjmOCrCRrycMOXTjSY8JQ7yiuxZT3j0t1rAzo3xwGDHKf0WnMEOi/eaNEDbqCoQcmBMshL8tYZ/X
VTKo26qQ8rqH8cEjYhaJqG87d+98tKUQ0oFvjssA0ldvwzpfrp3TIYoANMouOi3LduRoJVHG3YVh
JkBPLYpbvyXTsSi9eP7z5/1oMUE1RjNr76ehgPn688a8F0SmqAnwKNlw5RQvCmHFEUq2v8Ogi8/k
ah8dVbR7cN8BrIgw9s1iAsmTdiPDpbBh2/h6MqO5isee3W2o+p85Ku+XFF13jIKOS4y46y05dior
zRcFObbKkfWhyzPSDLDSqIHay06QbpctZQQMKIJf5M/fNHo/zT2jQlqfQiwIuNM3a6oINbaj0rRF
RmH013cZO8Q20Lho4QMu6nCN04tic9mhCJZSHcJi7U9mGUl/7KcurcNZaV4H+ZBAITAA52dJ3fzj
zC+5f+vXASFwvyhQwAgdFUOER69Xvswpn5iDkKj2dL2Ot/0lsv1U29mPEMAq55stf0RLv61o6ro6
9Hl2wRL91xA2JBjA8UDiaOegoxXy+teAtEQuKbWQv5qS/HIOlm/UwMprXVJxjCCDeuBkO1crfb/p
QdXe2SK7PhWIOPuf/08sSrd4YpQYsJzgSMMPweaXqBbQ0QxPQK9DEbKa9cpPf/7g7zcFYt8UbTrA
etA1e5u/AVRWJMIi1bZwIGnQfKSNX3LyyXCRnake/IdYeL22BZLTFNclHmB0Qt6srV1xJKoBUlQk
mFM4GSkybLUhSRXXkezc1cygSn6CP6Sa6sQBC9MsY+7/2XSwJIcq4RB3CbesvC2t1kMTFHb55mIN
Z4qgXMtnqOHK9QjzYTrXZgzNp2kR8PT78+d6v0ZYmwwfDEISe2fzTZQCZO9EBMemtFyETeryogEq
KvhNp06ALrkMX/483gfLg+wEIQSKXKi7vM3O4JyMH1/0ui14SnPoYcrqYYPk4RedOXy2M4O9v5wA
WkMuiB4OLl78x+sdKHvOs1UXcDkX4aRu+zgh2TfXO/jXQ0JjKO+AeslcHcCPd24DEcB5MhssJ8cC
fXN+FG4Xql61kF9j9A9NPU153NVlOHW3dGCokNulIyiXBNtdYocF9guVrJ6UBIu7Rh0NJgzElcU9
38buy2Y3GddhAQH6I+FZ96kgpb1xZRDSdpoQD9VKdGgj9yKBXCIQhGY6AGWUwb2YANvXuMBmGdzL
Yft3sYD5tTZeupUdt27ksHsEgZZeDb2wSd1PEC9vKuFDcMKgB1ddw9+FcphlM74c50CV9npBhNe9
aOA94VwQzzSG9mAF7duEhuQ+8X0kL6BSBk+MMRK6QFEsL79vEiJIf51fAQSBUgvQ1qhWof/weoUA
MI27OEfdmhasqil82ZtsoQPkk6vqINauOJzZEvh5r48sGEhQEv4PELFTFl6PB8OUPDKAdwMwLLoX
kyp5mCG8dD86KMv/eaj3Rwu5KXJU6CghAUBG/Hoo+ABQBZKnamOnhhMpo+66WOHHidxxvQbt5FwC
/l+P6/Xc0MjDrsLFt780b2s7ybwmwD4BwbuSDG6ma6y3rzG3zJ56/A83Y5KQfwyUeGmLCJbQe7FO
6dBMKMxsTZGTijxNpXdPeKrZVPfo/pLrVOvo5ySVVjUeF/XVzim/Z35CHaVjdCvvIPmMRF8t1F0O
AYd8HLKt2De6z1VYzzGrOqjaVdlzYRL6ksFn+4uK9EjqLB8yeRio8LTeLM+edTfYqQEoRv47Jm74
HPIx+DYvQMhBU8KVzx3qj0OtGTWX6NyKrWWj1Q+UB+EvYM0h4y0rwre6WEcE7PtqfI1tap8h/JZf
CdPHv9YFliVtnm7sH8R3Wh4iD4+XWgpY937aunJAd4Sr4qFbhHmGRdGGOnpAzNBIA2r59dBH5dMG
gh29G00XZvWAfSo/b7Zz3X1BknSGwIHhm2hjGo7ZPRmgI95UCLtw8KAXcCXKyj8nc5fNTZCo5SXQ
AzNgZmm2HiccAWhwQj4IugywquxbCzDZgKoG6R9Ev9tOpxGxdw46TWFtR6jX1dGCGulxQm3iiw04
0tcRviFzk5N05bUF7ed6s9Xk7q3fggOl6IKd2d9vr/JdOB2RLLrkOLsgabzZ3w7HDGhggL58ruVV
NFfiBswQXjR6xR+cGWy/B/53b++DFXhqEbyA+gJo5OvDNM/gS6w2i2CAGorGC1scS2LPgXzeQd/2
zsbu24eXaS/gZcnrYdB+TxXYfGET8bELDmNJ/TUqTeSQUdy7tY4r/5nQzF7nizIQzxVl6mpRhgFv
ojFS55Ct8HbdR3w9cYRtcErB19w1wt9iM6EgGDO/FvCfGBHWfSmsCBbgxbJKQ6c8Z9lXR+Fxm5p0
pwJGCjIK1GXjdgElFQ6J01H5GVCCOIDfu5y1fPawfk+Al3IdQBR0dF0bV7ovaiOt5hcEtg2obMk5
jBsASmbyIDPeJ4fJxENXE89IdOiHHK4bBoSLQ9QRe68XQ/G3RbdfOZUwdenKiR4BVNyWBnaS61jb
bCl+u5Cp8VQlCxMHHlTRA26KYjyI2VefdGz894HQdKsVIxk7qYnOLxmT8r60qvqxpAGOeEcMPrqj
ufFNl0/pDyUXgDqZMvaOCDDqa2qSyH7RS799IbEMvvUTze8KiIqFYKVp6poooxAtVYPsb4Kqggxd
L0b4g6cqnq551/nlJg1t+TJpla5wpNHDpek2Q5t+61R4DHXpv6HxN1+u2nMAQnoSfbFpOWd1YCdI
PfZ0+oQm0sRbTzfYw6my7EltbTklDY0LfgsqOHYXmmnrF5DhiytYByC8g740eijDRGxZwzQJjg4z
CC32hNQKCpy9WLdrKoYRkHEYojQFNHe+4zzgN4wBBriyoc0o+LQDbIekCCZ3VDRdQUwrPf+cgx8T
tUufKeRkHWwba13oXrZkGbp7OiJqebSl0t87HkINmsKR8AkdvrGsPYndtxFSkwHgkH78GYZmyy8m
SBdvTR8M5YtnVAeIeAztG8AfshcUa9fPi5jLu66ED2yzBnP174Zf/rPXEgYO0ODIv81TxIcmDNLq
KfQb6Q4m74hs13GLCsCGSAyZXpZI+Bk4SuZmLQj9ZKOxixs/g0VUw7mYcmByEs/qIV8r8zwNpfm5
BCJcD0DEyzvgy9B0SFiU3Qybivu2smpIaq1A/gUwMQiDtjITP+ohgF6UhhZEckRvsfg5zmL9hSS+
wI9WsU3mS1FmIGdvIrK/kVSM+tCVfnvKwFpZn4qEwsIUZuyBadioXXDjVp2ppuhKztuFFfkD9FvY
Zws2ZHad9fh6NfLnnTanDYMM6Ziz4YRzRB91spTwExv1NnO8ifNyA23mobrKaDq5ZmE+94eda9fV
buZiPIwqx2/ejeuSXI7Gjy+wwzW+VkURnDo+w0EAOjXdP8yP5G5ypRKwPpLhSwZYa1EPSUIfrIPb
MsgOcdriQCAtDFxm7tMgE3GTd2vya9GimOvUgqlTe6i13MVdqbFF+0V8pqAixycITYnrfiFldlNE
BMBIuqYyvIRTRpo1nPcs4zUdizFuMljM3iSVgvlS4GOcV9/zx5Hs5TXfb/4LgYMaAaiX5rIeSO+W
pvLAXfkklgpxSJTCIGcCp+wuR0JEL8jC5Cew8vMfcnSFrucNdi7N7lalj9CysUudaGyqq5Qn/T0N
UoqwPLGy+Gp6Gp8Gx5BEZXRImo7l1H6yJBbsIYbBr2oM15OANC1auDVSo6hsg3nxj0US67KFAk05
Q9JV+s8FGg9jMycdASiHlmKqc5iaL3XkORPHQI8dCE0l6bZrkzotroYt5f8GBGnrpeB0Wg8w/OnC
oyqhX9oAyFxULcEn2+rSewq3qDVwj/A/3Zm7KevvoE0OJEkMTRt1BcppLtmJEzl19US3arhdaE5/
o1NRFAcA+dfkGKQWwgKFWMMf3qGrW0PRxGWtjvrkJzJuxELTypPTZlF2bHYhw3sokgykUZLMwOQU
rgDEO+YClcY0m8OrIJgqiqO4Ja7hG2g6tzG2ncSfltWj7OLi01JE6XfKKscuNildfg86sBVHNVXd
cByFCh/WPtvWXbty/FS4DmsCd6AONilMbNjWsZCXPM6GH+EuL9PAodQ+pMtQdie42Y7+al38aOtg
GqLnbdAzrubYd1cLJD4z9Cvi6QU1u3SBuNTonvsV4ua124p5hgkcjKKdTnBcJnBQ1HFI+/Jh0RHs
W3w0F1kLIPFWHoQFMKcWLPMY3Izlb+1tpoE9UOMzjmW41PB9CcSli0n4L083Ja82O0QPcNVI7IGb
Kb/qobAnT1IIU+IjTfqR5Dmix1DH+fbgNKfXAUJURBYEy0INtLQvCyrFl4AFocGDaIYfzC9TXEsl
w3/Ar2VxTcg632qCbd46D32vK4hamQnI/zRjx6yrqovcLxsIS3Cr1bURIcxyOjcvVSMB/GntCP5I
C1ycTq+rTs+QlOfSKyC8VL+Xx6r1u1p2PHgVzfNX4APmT6KLVryVWkPfsbcklFdTJPFiwmmMfUOU
mcJ4PqqmqSkWgJWvHFs61qTwA5eIDqLgCmFqBhoVdv0mTrDgm3oQdplNoQ+4TlCYz7hMYQE9J89a
K9yFbLPsJ3C7NK4DlQp6qSxb43pKFjHeE2XAB5y2JVa3vIS8ydOG0JvdTOiodDW6K1sF48uR7+CX
LvrUb9FQ1XkyEHtYcayXhi6RSJAZzCV4vGJbdZ0vK5o/1sXTAVC0zaDaYcx6QVK+dq0opuE5FJyT
uleT/GSCvvhh0wF/jec0gx6Q1+snycGOaCjFTXWUrOJVDRwB/8oCLh/QUU7nw9JHhT9CT9XFsKzp
Z97gcSIQvS8kyCJT7mLeIBXXRyHpiiIEjbuwXkqP3aFN5m5lpLYFKB4fuZso8sgUd/pJ2mRSkUeY
dqNsHlFJHoMgsmNDgaj54SmvknZRIYEOvAyxTGuo9V2kprA4OaaZvpIZyBNfGWOI5Apus6+Gh8Hc
wNuyeCk3VD/aOBPQjipiS6DTxgS9hdY7KWsUka27zbrUFvWGnwqI4IT6RTXHgaj9FCcofFAWpGtr
p9LhWZEhR/IO9068oxozb+gQ+0+FXTlsv0iY3yOxKi9NbF3QjBjtJ9xLKWSPKRQ6TCIScUx5jJOo
GCygTz21MTuGqJxXNZGa/AsIAci+COHC7nPRS5McZJ7IrzwqxFDzdIluqnzZsCxDlDx3KDBA3izo
gwtIEgVla+MlTU64y9VNsYsk1GqNwl8oGGTwp/QWoYArSau8QNgUJqQjF750LGy4yjrdyMxlvIV2
RfQTDIVgXw0aYetGSd/2JCntEZou42MyZRQeomu8yjqpmNrqGIz172DE4t3oTQp0dCTgfoBXYpy6
ZqK8dNcJLih+XS7cTzjLBlgTSOgVV9sAJHa9OqXJEUdSq2bI5+02HU1M2tJSsdYMIDm8q0WqUdgA
wMw1YrGyO1nQlC14GAq9cm4y+AhTWy4XLA6i4hhNY/w1G1EGPkHwB4dA+TB8QHrE+kMRjWV10/Xw
ZKxDItytSLK+vxQRHqtaJgzqswRdk8+h0dF86OwW/oDnmg6PhMZan7hw6msRerSSkEPQ+8whkWpU
ByG4OquchLGqWdEymEMYLdF8LK8QWScgo6NUOpxQuAryVqFjGkKsPcHZHTu8N0f0a4KuznexNhj8
wDMbydyUw1tRxaZOkXOgWgU/BI0gDySUBtYa5gupMnwfA4mhF0Oh8IPN2a1lE9quREA5Zt97E8+q
EXAJwmWEbY2nHOWTG+0VtNNMaADSitGsClClKNRa9/Fsbkcv+qVWQ7EBo5cbIZtSY982+Say5JhS
VBBqklVAjGPtQdzCyHSppZP2H8NZPuLqGapnntsyQgSpU8Jq+Obk/ERyB8AfOjuyRBgGP866B6z5
CYFzikAtzZeyVo4m/8oR+mF1DP8ocywDJfmXcvQVOhpQRCvqLFv8AgafRGl/qApxsEXSm8MEbGFW
A4guZTOAxoPrrKpgP6K3YDAnwVh6tSWeYxrQm4pOQ9YPaZNMHLZFWzL2WwNmoo+aZLTLfbZ1Dipz
wFv8UpTmAhkBK270pOCcEo/lWOAJhCTVPcE1/s1mM14Qjn251f2Wbze4GRBWJ5NGaAKH3/jX2Hfk
QQ+jejHbEAw3Sb+sAdTlMn9wXQLpmp2xQhpeFf1TuKyrahbi4hxdpbK65nTNHrAiUdJopAFHcC7i
4sDGxT9TvgLn0gOxFjXpQhLe+IwW1zEEV3IcrlDeZm7F465ZOTJw2dAZbYnLU4FgSwYt14Fdm8ro
/HeebVl1ncm5e+5gPILVt4t/sRbdqbafA/1zSiuUtaIlLS6jKV3ipjRJcu+TaB1R8VPixvehAZiz
7+SXdKIIMxfKscxuhnlSkyt40Nc6iYe5Gb0k17GCEF3jQDBNWua7QTQLVd3nBTrCCnhXDcgLq5jt
rmVnHYFvTe6mGnXN+bOefLYdFtOl0xW05bNfXcHSvmWzRDqeR44WFyuIYFNrWD67WvdV8LSNsZ6a
DAXD6RQP0h7z2A5lnY05aLT4G6iKDSEyAbMMk623YvEcx66SrMX2TP/B00d+dAGHeJT20sI+HPf5
ALN3Mv/M1Gzj22LYhDkk1Zz/8uiSwDl0kwKZNALT2vSc8dZVHBW3Hs5AEs/2gL+yJbAl+xkFW/yv
VRTbOOR8FyYAB8CgQ8LWXyth3RXlcy4hTwIZmGZBTeyrDlLAK+EGP+CghWOAi9HY9AkikeXvIloz
+FpEc9m1fPGmuHFDOj+MNu++QawtFy1bQtPXKNya7WqD194veAHMlyUirgrOo6H4Nwr70OH9Zagp
WF3az7F0jF7MIch2FyVJHA5g6Mffg4sdP/QIzHoUQsfkxY9i+WELPgUNLE5CiSLMUKEII5z2FzvX
TdaZ3FJVZ0u6qMaWtngIdIYuCRSjUwBhCcTs8HKT6UYgrsLlMun4BBYL3FhHRZOihgYR+y1gKdDV
YAlAl3sE+vznDGOjfyw3XY80qh9FC9CU7ZHOcLxF2P7wn/Nuz3g63y2qRVQmOOqKVt25gqRYDRjh
oSZULDHaCfjk7hiqJXsJ5YImQV7xZa4TNhVTzXHPjAftw+y3ynPkEwvbW57QXEDezRlgzdhf+L2H
0bhnEE8oaygCqM+Bl8GMwMAHFwoNmrIG503jcV4surM9RCvqhDh42hqE+M9qUAms2/1ifwYjVXdC
Mfrv0E/kq18Z+24RLaNWDRXoJxVBrrkhI92eVniYY35pACarSMu1TqAbQptYABtYIDdjdcRofKtX
5Dggm4K2eVh9RE8LPJcf9TrNj2vJUG4x0vAeybTCs6hRgLZt0OGFaKDsLb+UBSxW65RO/gH3NWoI
3AfuhwzS6beSbpKgK7FCN8uW9mO9QbrvAYJeyWdiSX+JbMD+zrY5eexwgn55OQG4J1A6mZDyhyjd
Vl2Sgx6kwtzVBBq6ZR0iB4WvfbqWTwqZ4VJ3KDf8iCIzdS1QLQU/KJkj/IbesUFnJdv0Peo4q0Bs
PfOlQVNm1A8ZUlB2lVQbuAE8HpJvusvHexvHy4+ql/1yo1ZROrQmXZHVocqpvGG6K8cD0m/oYfvK
TS0zqpoue7QOfjKU+q8reEGOVxCVLB6gVbYLzKHtKBtIf5XmgPhluNu8XB5Iv/B/wDJ319C+I12T
zl3yxOa+WutxHFFAtmjl3hZmmyjcm3JIBwPA1Zva2DH7OgzeEtygOa4ct+bLp7USqP5HaTDqC1zF
8jinQxfUeUxwmXu8Z2iRhVMQNgPu7IctwrMNZvOM2iSQcRk0ncJoQqGU0/ExyrVdr1DdSD9viJbR
9VuQOB98BGelmqIEv6HiKPzlMqBm2ggWGmwfHaCMPwywwKu5Xseo6cqgEod1TvzQaCugexYDZPdJ
6ASKX7Sq+vIuRQvxt4Aj7tOkkPDiLO6RdLf25SUlg+MI2ULlHnAaUByCXY69M5SPGlrUuRsaUUEn
t+l7nTxl6YTuxQyviL3/EozRjeqS+apDIYPUToOue1o13dSBsLEQSKkjj6an2+S/bvXsCaDcSbXQ
46O8JV0GJwGjbYrAAH3038Q5f7OqZfspetypt+EUOZxQcL/nE0Lh5SrbpthcrEoEF/kaUovGUG7J
cXBVNZ4M4pcflffIZRO5xUdJEjW0Q6r4A3xkg09pIdPPBr1UVluVFw9gLA/fFHMBO4x9kcnaBDF+
pF/hS97k2TIiNXQpQSnAr3g6NPLGrElwkfdtN5Mda2zm3VVyXOfvCGr5186WeBgLEkiK81+ijwXo
r71AbWSz4LgmOCB9z5FtFWsoIcMYjhDI6BUChSpj/5JkyUw9LwBoQVfMU4GOTGyGGpz1ydeA0sdP
CE/yx1T4wjRWlP6KTjKqallkwaVY1jm9drly/4+zM1tuG8vS9at05D2qMQ8nuiqiCYKkREqyJMuW
fYPwiHme8fTngzKrUoQQRNsVdZMh20t7Yw9rr/UPV22TNMEhHmT/KRkpJJ18dB6LnYdEb0Cu3/JE
UZVc+zTycPEdjUI310NIwepQG6Zr2QOt/yfkgLRwB/ss07ZNPBT+jiaudw9iKsZXRaI4lWeStQc7
33zSit64KXshoskWyeIV4P4wo8NUshGixIpOEv2seiO3UfBOkCXu9rJpq9BJ69T94oH/yzdFW3Iw
4uQMJ8yMRzXZiKRTj+7QSqSRcRrVjt661ccxTsHAljmnxgbJxfIJ4qLwLWQBfKtBNvg2PQv3WY3k
8K6qySDssSsU+uOIuuybsaTG5wd52jit7lW4HrZJfB2njeDtJLESrk0OPt1BIUVNt1VruOkhquIx
sXXME5JNHuhcPFWlSSdVrRvDQZ2A3ItXMBRm2Qj8nVXKXmb7ZSFdjRTq6S9kRbMP6Yxpm8bvSV31
pO1MiuxFnVI/01Uuak5bsg0PdJ/F8TPQLLbCG6PMLNIjbZS/J2AyvmYqwq92JMUSOUGNooXlBRza
DcrxNu23ythYmVvedckYSFt2RmKg4jFg9adazaDudSkWPR4R/vixVrROtKNBz5RtLVDzIZuQmtA2
sl79mMVguo8+9kvypgRocjMIgyXZhZVId+04PTM5fDT/CNY0e+9iDTKBSmTpQSORrja01GjrJnF0
3U5Jj43omPBoFAiJIJQVyncxr5303pWT8XsC6MG8ytS0eTKDwHunF+Yu8HKxOvSC5JdU20uZuoA6
RCpwA8u6qa2he6ZlYeYHOFLJkQdR8V2IPU6Gspf5G1EiyO/Gbqwscsu2BivKc+Au5yrCqcocqd26
JBEUdQw15skZKb4zPbjbrZdH5paD1bMo3nRNccgAe1E9ymPELwY84eNTGSs+h6XahbeD6vafCq7t
B4WPE4DlquWfmemT9U5qeadasbJ+zxizOzUMc9LYsHeplCv8TAwwz9ogRQz8a4ytmOeowTLfYHWh
wotNWjCBfNh7pXOp7VPa1z7rvUEGIZdu8A1sBHJPNcqf4cZAosO6ocFL0c9MVQpU+Nto4nZghWoc
37EAoQmcSXnnp14ibjIdzTCc3/Xac7K0qN+rFp5hx4bGRuUMMfQ5nsM67NxcH3McQ3DG/gKaJMp3
g8Ab2xG7kMtGLn1v3FsU3Z+gRytT2Vjj5TK0tJwOA1WrZlNXEVwyv5Q8MEaekaibKDRNakACdwfX
g+6ljjqmiAqS9EnxLhgjoJCOaDaWWGyUohu0XavUiXCbUHvG2DaP4jr/kftl6d/2ntnhXVAFEQkP
PpbKwCkayJHsxHEvAEBpPSCd5W0T0J4ebL1SiuapaIpi3JPA5J6wCV0FbJPVA95EmE72hUe57lUT
NXo5AiK18RKdc9AxCikNHxRPL1p3IyIvGiMhOhTKexXz3fS2SIVepBDDpaMeKlGHVoWtpkyWnYqC
8FH0ky65CvuuMKa/lwTZ0UevonnUpXYk1RLM0cx+YDAqk9rQ9iNGnVswGTZNJmgdz/yxE6WD1kdy
d1OoFNHpGORt+hMh63bMbNrJPMR2Za577k/XGg38o9Wwio9Vij3uxwjnlfq7KXF33opm5up2j/B8
/4F2Sym+T1qdXMh2LT2RPmVCron6Lo7pER5cqW1pKlfKaI7fhT6bAD2kc/6XFOhstCdMSTfRm+y4
B65EzAmeFVUQ2dyS4cnUyyIkhRHIN0u1QuopA6BABYaOCioPEbMDeaJqDO3QamMjPCaanJFpNF2u
0Sxx23IA4lyLBVtKA3dhftULRTe+NroZGfU+oE/q+Ru118O8ogIVqMlzbnLLfLd4urpOb/ZKcOyD
IK7vtKFAHNuG94bkt2/0rnHsSygb+0Bp2+Qk8kJX9yYOG50TUzof7/Wc3z/biCatAiT8cfD77gVe
H7/XfVHoP7tDz7VBr2SwDiXrm6HpUmTtKYs37ZVUt1yZvijTSqG81pXXg9Ag6qxXRtQeqqTDS6RO
46Djqmyq8BZAlF/sss5osutyFMfQabVEiT6j7OEWvHMrs3SoeqrioQRqMm7CdBilrSIMiUEvg2KL
PWhqaj5H7JgHNAHD/lQNGq+ZUeR+deq+RhYBvefhU+P1/o+yH6XySucQiLa9GrmfBK/MxI0ntN0T
KpuevOtFK3oIskRpNrDnY0yWuP5UBxWzKPvsVZFr8NZSrP7g5fwhm3tjcK88tsv3RitCbSuCdR72
ADOlJwhI1Jg0avbWprGow20g1Qjv6KR68TYyw/HzUBjZA3xo6f1geqLBg6kKnKrwg5QmAjnixi+g
225oofg3KW/vdybqHQCZ1SrRNq7u+p/ryqsku9XKut0keT48J/I4dCSyrShupUYuvg2Ikj93TdRf
CyT7MbCYTL9qKgTveaTpjqCwLzC5jK6UMCzADNTjiTZQGzuZ16rHjN3TbUa5oX2TDy4GvWrQRafY
wCSz49nAM1LJ82TT+nKORwCNcTrzFIG+JqPUv8+z3KB8asRtui1i4O3b0afz+xByIr4XhbKiJo2G
KeYQmuEP9DUUQAixpAP68Jnd90GhAZqOsrZ8BndkPrhRIkU7L3UN4yHD+ftjgaElgB21175bWRsN
FGO0ati6g5akttb1kVN6Vj9pO0QGSs2IhsV21+OCe6pqqUOuIy6Sq1bs/EMHmDm70aAyBTypNa5v
q0ypZSAnR78GsUlqP50s+idI61ps540betSeK/x7ufhTGp+Fa6ibQjPKz4XH3eT0QwKeI+Tpzm0c
WTjfNqM7HChreeq2MqvEP4KmEhKcDYMkdgJ3bJ5GYAKVwzNy+Jrokv8NIXvT3HS+1h8ThJ/a3VAU
weey7oArm74fvqtzNaB1KZsZuMVhrOmy1HJ55L3E8xUZfutmojd4tpTofm2D9KEPQ3OVbm/dpjgf
5Am+qxsMRysuqzZWhU3hjvWj7/My3uDFhXi+QaZTbtV+6N/VodLmTEmviRufE2jceKURc+JJFoAr
r604zi0LafW9REnzI419kA9thCi1zbKkcB2OQX70elIsp4W603K4TaaE2hgUn6JCUd+LVu/GG459
1o1cDbV8EvKyDDYinaBnz6v0mDdeBaQ7q8rQ3HEYmf4OM1V/14i50NgGzStpF0tWda9V3jhh/zT5
JvNK/R3SOsi8JhmH+EYYI3Nw/GAY3gVAcx+VoCiSY2npme+4aht6dgHooHZczfVMej0kGTuzpCs+
lRAo67da4+XUMiWt2ElyEia7Jlct6j88ACnC1n1rN4PUfE65e1U7ltDB+QjFIh23hQj2jbqbb3iO
6FsBKumGUh3ppAzZsxSOZuCMqmB+MbLKVOyiSPvWYXOjnhAmaYK/e19Z6lUhZvVN2+NyZaOERJXd
TJL0Ws4ESti+xEtuR4Igfyi0tvzBGUpzKwrEqVhEZVvk+dlLpl2GmEE/hWE5HkKgFDE1WIHWLPCg
6Kn0S+291CNMfJS47+7HRNLJBy6DNN/gykCLI6tkonokktPNRY/SuB4akirqsHlY7pLe167acDXK
nAqLyC9yRyiAo0xnoXk0Q8LzSCn0ZExNO8+pQRsxX1/LJLBPEZiOflA8O0CNfGVob/B5U9AXOCiM
TCqK089fwe8bT+ImcpGlVnEZPqKTnD1mWAzsE1r4vx4K12TAuqhHcavMCVso8EjxEOWGnUvgChQz
qPeeHjV7XyrSFa2SOap20kueXNpfTCFQopsh9PwuT9l2rWm7YZ5uIhe3hMhIgv0Qhvomb8Y1EsPC
ApkAw3hSI28GMnD26aIhH10gJBb4gUG+ise2vzI5SFcmcGlUIJrhtMrIn75ZIJDZEyPqQ8sGwofh
bAcCXHGlaBu3Gm3fsNRW4JQLa0PCx10mkYctQaf+fG3IIMSrCoa/benF10AVo63XgTEPmmxNHmRp
/pBGRK2Kg53VOEOJQpEr8kIILJsKSPkIIMC4iUl7V+bvDWFvWhYWPD1WhI6+wpynm2ulxuuQzyTU
FPGzKJdvQG1I29IUlLu2MFs7jH33odB76QOdxcaRwcg8/vJZAscHzLfKnQmjZpqKVxuOp50BTYNJ
rUqg83ZgAVUBpaUov+pVIkHumpakSeUO92dlFkgOfZjcGJ7C0jVadYPFAHiyTszlj2OXr8l2vl0q
CiKQ9LSA3nJOWrMNJ/hSReuEJ7zgR/1X+ic0Nwc0EZ4h2gVrHtNzwsY0somrqyuT7DwjPJ/CMKwk
lzYHBS9DMm9yI/1S0KXekdV8o/qV2PAr1G3ktd0KleftAU3cSaGD/TdBmmdx9d4sBRJ69oPWarsc
uy67aFRjl1h5vhU8fbBFKZF2l9fL4mBxLGbNADaGgHM+WMAkvVpE9JVqihlw2YG6g/Ebdj2Gg5ta
jQpHlgqQpIj7//L2Z7iTkcjErzVgAJ1HTtUCg6Ckt2xXGZMPsZCkD4MSU0rt+i65uzzKtwcAFF4U
j6f7j/toLhwTKFWYt4VFrNQz92I3FHtppI9wOcrSKtV40UItYv9Lc/UBnuUuZVSDA7TXShjDGX2r
Jk2OA/j4lRtoaa1oMswvyKTG1As6n7wxsqrCQIHJtkBr3fb14N6qYH8+SegxiM6Yqm63IQkINefy
EJcmEv07XNBwVIRGO03Bq+NFCEXqnw0v27GTk8+x7GnJNrZqpdtejjOnyk57EGKlAaFTQ3tMmd0N
lSDhfTDoFlQCqIJIwLLjwlra0pGAPgmAAfOZRvteAoK87RTzV60qp/Ac45pB5xJd1Ln1e9PKtGdp
LtsuItm2ilj7JpQNDOe6EG1DsV5T4FtaOWg2TlqsCnX7ub6mjwhHOEBjtc1GbHd4wNy7mAZt8Ucz
Vy6ptUiziUVBdAyGgon19Exz4kTC8CGM3G1S5OrV5W+4GGryaJWRrUBubLbBKWe5Xumqlq0KgfoV
oQqc0JUg/5AH/ppH+dvUZbLW/jvU7DIiwdAbGk2W3foWYtUyfqIe9TMHj28NQCbekpeHNj81ZY3E
ZVJ0EF8UnrVZPB43iLk1UeN0QiftYR/1QLMGaxdN3gGK0rc7w6OEowxxtXKSzSf1JTLCQHAKp1t3
zl0M5QZOoyw3jllF5s8ky6yriO4vwvhStrIHl0KhmChyNqM2qKmzM0ZHeD8earGBNNuaP4HUqza0
iPd1Wwprz4T595tGBV1s0gee3Bjm+y2Om1IOPFCsgtLf0HGRPpRJV25oTugPsRmvseLmpyfhJnIu
SjFgFhG8nI1MqhuMT0yrdXohACOpm3vthTQBh4KmaZbxe9C9W/ly8yNtCspxQl6mTg89a5aEBlpb
1EYGMtOkyTk55kSHFimSpxKu8I6MQ3Mo8mTXflOYX/yh7x5/ecmS0vAVeR4pjHm28VuPJlo5JLWT
DGW9r6Ndlj0oide8S3xTc2i1ZkBGsrVBL6whmPkW0mYWuoewps7vi7YhmSdI7URlSJ9Gl4XRJkPV
f3plAJbg8hCXPuvExlfNSQCXxXQerGgAhpCb1RCllMC2Er27zUq/eudKg7+rC8BmQp6JK59VWli7
UKaQaUV+EHOPuVJ5HBie6EV5DRK9lG9lyrZ0XUy9/hrXmXUo2q57b/hjdB3WlXzPCy/+SFFYcQoY
uwX+N7TKXCsJqExB13DczFU2Eubiaxn04m8JQm0SEARjOl/yPY90XKVDQMkiBL2iNscNq0Q7lLFQ
HUpdi79d/hZLq92A6gIhHeyCOM/uIHumiaJ3jaOAihbAIAqx6yggmgDL9OkRL9VgC3vJPUZBXB1c
NC/a3eXf4EX14TVrbdpw5EY6TveIIgOhOF8OJUVOeXIwcqJcT46U3ZKdgf/5wfCCaJtXw2hnVa3d
VOKYO1qcAePmCztF00S0UgA4Xf51lhYnVjMmeTZiEepcigcAv+dmMi3msfOTYzLUw30rQq4QfO1r
lHsGPaa+WFmbSzGRfCD3RSSW22p2TXWxKI5C59UOzKDQVge5nVpRtXEfDmYbbWjeUU1IXNVYuTkW
42IWMClVAkuYO6JJdMFHnzIb5uWKTv+gTifh2AYfUropPrRZQfR3YVSoK598MS7ihtMpB5F7/sWz
2u+DRktrR5Rj5WCEka4DK67Dowvre9tmg0RTBDLZyrkzTeN8obG1uMIQxEbAcdoLr5LiDnhvIysw
PRDMbJ+CoK+2cqNrT5cX0MKOwtgH2jgbGL3IuY4AWNJYq62xcvQyCx0L1aEraAGAKCrvJ7Tl1q7k
XrZJDRT0/Bvl6nL0hamFrSli4KlKoPbmeQd5wlBGks9SikP9GOqg5k08mfZkqJVTpzL6AUW1Jpiz
cGgRlGoKWcHEYp+tX24ylGYt7qymoYeMcgq380BRPTLcwDa0rv31PYrUkTxd0rgui/M70qwmwWXd
rB01HoRjpVflvQ+yN9uJcCMDW4xrbzdYxvDu1+eWlz8pHRMrY8V8vn5qGBMaaPraEZqx3g+ZlBxq
LRcdWLbmOxm8OgTBcrj/jaAq5Q0ZaZQpdz4PmidVIMYaN7Me+dmxV6l7l6YmfPPyvN+LqXyLse4Q
reyUhXSANIAlLDOPMgr850EHNzT0WHVrJ3OTiiK30jzWeGzG3A8lFNTLI1xI0jG2gE3NqiXY/NHf
1iAIm7Yj4RrgFivQx661blQeBfqYmxr2tq2g0b2ro7F8vhz5jfkoVw+NUBxkJ+GsyfL2fJxiOnLF
DxZ4IioF9CeG4ragCfkTAsaw83MFe1QlL7VvZu7mcNfBKAPmEGTxOsb4+4luDIBEuUv9Lagm+AKX
f7ulXcW9zMaiSMkjYvYRtLYTBU5u7kUTsJqJVzrkIU+/oTMublyv/VVlv5fJoHZNBZacDK+M88kY
fFMyioIni99Qs9Zq1AtkipP7QK7lX78AJn1gcKPapF48N8OhV6RUPnwwxwVjvifl/ZCyy/ccMLxd
rFK7s+Qkcn59OjHERfcOCX38d2YbCUpbpgPibhwtyagVSGlz1wXp4FguwBIVr7eHy/GWTmI09kxL
IZkzcYE6n04zFfHdHNLWaVVXPPR+I8Ghr+on2I8S2tOJe6tnWbRWN1haNAiZ4uOC5OWkmngetQ18
q/PgFDhpoym2bhUgy+JA2AIMFCZJAmXlSy6cFAoIYVXhe2IGMo+Xm5zAtJ07Rxu86CbXgvJjKavD
nnpa9OnyhC4MjUo5UnCMj5KvPv381fWtjdQ6xzHsaEMCvzTMwoBGrENAFBrA30jFjytp2UJAFZY1
lzi9vknb7zxgmqkwUCBLOFHhubtU734kaiAfsErLUT/K8pUFujCVyGmi60uHF02J+bOIRnpD31fs
nIpDywHZF+3BNaigy/U18fAXVbdZKjTlQTigIfNFNXl28Ok+0DE96HunDv3hoCmoFhSB0NyHTSht
9a6ueH6K6bugqcTrKodfo1XWeCd2jfc5QAn7K6xuFYUDpTy0kyGLoWjuo+eWza3Jo++a9RAeUkgs
B8+L6jV5sqUHAzwFHqkUHbW3JlejpGChCf7N0coqAyLkQsTS5F47YlGXfsxAcpDFDr33bHEfX2VF
gO4IUCHhR61kAaQQBAGq7eW1uXCH0Q2gTSaR6xg0sM6XiihkCKOWLBVJrwXARok5qS+1qLKA6Mol
NTqMglVBrsyUlQfcUmRq8xSy6UWgVDQ/ZrQGP3jf651QNL5jOKGSsI/1LYxyzZFqOf6oV22w6Sqr
Wck0F5YrLRD6SjzZWK6yfD5kD/ZXWudS7yCK7gMv06MNHoGKoxXtmg33wlGKyvYUh1o4+iazMSp1
7Clchz2aDe4Ezle7ZA9Sp6eH2wNuHMbyYBRyuzLAhe0/nTRYUJAYiPK8hj5IWlNGGcT2fEDhRAQR
C1YbuY7D2PUpJwDSHrl9eRm9mVNWMwmmNvUmKOfNXyi0/jOpN5uB3RdUt5Xkp3s5U7s9UMpf7QvK
hGLBolBBFmO+8aPLw7jVQwMdjAl0eQ33LthErQnOiIr2SiKzNCqUphS+oIlozfy2T6V8CE1dGByo
wFTok1JtbA3Qig9MqYudy1M4XeNnJxsighQmUUmnwArwdrYTTWgyIGGRTQiAS9+CwKbVP44ZAiyX
4ywMirOHB4/M/PE/63z5Sx6iB16hDE7cooOgwvmC/4LPr2dlxZfLod4s/0kXUSc15sTm6fGibfnq
4tMjCwmCqWAObbU41E2VOxXsym3dCMOO0vfwUZTibnc56NL4KM8pk5wsL4G5GZaPRh5kVQnQEfA1
dDPk4CEdqNkZNeDY3wmlYEEwDY5c6XwqdXhvEqjFCd9U41KrVaCW0J8DEm8Zf/bj/vtb//+8H9m7
PxdC9a//4b+/ZfmAxJdfz/7zXzfBtzKrsp/1/0x/7T9/7Pwv/esu/5E+1uWPH/XNl3z+J8/+Iv/+
X/G3X+ovZ/8BBQJe0H3zoxweflQwd16C8JtOf/L/+sP/+vHyryC2/uOff3zLmrSe/jUvyNI//vrR
1fd//jHdkv/9+p//62e3XxL+2v82VV1+iQNW3p//2r//yo8vVc1f1qx/cATQyiOZI8Wa/rHux8tP
JPkflIQxa1EQiadKxH5Ls7L2//mHwN9BL5ZtNlkgkMQbfLgqa15+pir/oKbHNU0CTCUNS7U//v3L
nX2lv7/af6Ef9C4L0rr65x/nl9yLpRGx6XHwaECnc14gQyfGqC2/k0/GHYg9zsKgt7vnDB+ZtVfC
tG3/Pj7eRpq2xau9RvFPhUvUyiceXZtAdLzgGggfJUjptiyOAtTKV5/hr5G+Htn5JfM23vTzV/Fg
SXlirBCvNu42hXnVxlsXwuyvB0FAGfQABQTENGcvyVxVkTJCuuCEkBlWB5/l5FsphXs/W4MmnR8a
f45Go5wI/mMqn2qz0SRGif5Y66EfWJlXRQDXHRoJAlKXh7MQBY9T6i/IvE1n0+y8iFtRQfEuU09e
33bv6annaGYEBmqYlXK4HOr8NnkZEKEwOgQSN7nRzkIZfRmmgGPVU9HJpm0YCKX0qu+uoAQWFgEQ
ARI4iYcpudz0W7xaBEADcmnqSZ3SrgBg2WrvG6/znTE385uhrdSV5fBSUZkt8pccgzyVluEb/83W
9ICxAwQ88ehpZFvAIPAp6xDb2vQoPgbMpgKOFrMmMkeza8XrKPLKL02Z9NG2yqxKc7xOA7kgqGMJ
2dzIUT4JuxwWFux9fzP6Yfg+6+vRDhQx/OkXZRcgwSijIxyAon/XDp11CPMo0pyo54crw5sJ8/35
0biaNVYij2lOtfPpbKpOVL2xUU9KIPpOLRW3ahR4W18w1YM4GjaEnrtEbT6jYDSi9yhUKI+YykqN
coYye/ktaDJxnvKERFB5XtbSc7fQJzbgSVbQx5FxwlWtepKmgcQ3hDtBLBwkAnD1Ea+Qcl3b8kuT
AESQLTIlzW9BbmpmiG6tjNpJjXI4J14+3KfSQ1VWo6PWdXwKQnUrmmKxtfTwKhJK5U4zen0FKrXw
W5iiSFmAm4BHAsCl809Rm3KYQEbVTrIUFc96k7oH+uWf2jaMUBaRO8hLYnTTQLDc4x6PzqYbSIeq
j4WVFOPNPuZOm6ybRIXHGdBC+fz3yBWrUlAaFI46zLk9teH+cdTQQrh8Wrz95lPZBWywyldnM8+f
1VSCKGwhK34sva3hjte9kX+3IoEeng5bMfTzTSeRARdlcOM9Xo69NMLJeczE/5XrWJnNdJ9JUQdv
Vzia0nUpAfHTP18O8OaQeikp/SfAHGYwjNQmgE4JR1m+T4brtrQb60rUVo7C6UA9O5qo7yiTKK0J
Chlfp9lTL4sNqbEqyzrWrSLZUqA9qkK5C0qk/pBaig4IqP0aiIiNOgs5WxswdsqkigzraNzFxSdo
umb0VClPl2fvzZ01CzJ7lnSR77VtpltHT/zcpV806apbc7pZ+EAkb2B0qeswefPWsajAfRPUwD8J
NO9Dz4Q509i9d9+utmwX1tpZpNlH6qoQYM3o+6dGclF/MPdN0H+8PF8L62DKRHG0JO+jnjk7wwHh
yn1ShP4JIRx/344FSGqvclJPP0ZuPtxUfiCu3BtLo+KyN3kNvyBpZqOCldDUBaItp84r98XQfSp1
Y6WDtBZittRg+g5FRrnkBLfX3yhGiaawtpZSvklhARQb1NY5gyYDvrmqvTS6TZm7jX9io9ImuDaF
/cB1XrMMUutoFo+1uWbssLT0KCVOTWTA1eA3z4/XRhwKOrmERBgDmv206oTuPqi83/lEf8eZL3Ep
t0Kj1Tr/pEflHrYaQhZD8mugsZfzYMosOXt48wAqnLbyq2xMjJFZptrkn6Q75Jcy/KKG+K4Nh72Z
QKBaS8YWv9araLOFnkQRylDZ4J8SL9mjpHMtleL3xB82GRptLiJoZZXDDFvTNn+5eWcH7dkoZ5mt
hBCGELnELf0Hsaj3FAi3XnGdw8eR5ee2GIBOaxtJKjdB09hJdPTjH54PB9S1A+FzV94kwbcOQPno
1Tde1266zAlxlUYuYF/hTd9n9RZFZLhbB2+1J7q43F7N2fRcfPWFatEozCSG25ZjlCaRUzCFWwo/
G0Qhf/0Yer0WZgu702q90fCIO/nNfSnmt8Xof/fKj16AD4vQVCvlv5ea6ZuPQn8ZdodOsWx6UL8e
GIoIeOsi93lqYfXh5EsVw6o+S8ivjkPzCeXX9x4P0r54FsLtxKiM7ydii18O22w0kHC8Dtt7PRxs
xXA3prHzYOheno+Fa4zC5N+/4Gzm3bDxUV+zOPmz2NqJJJi3TS8iyAJsx7kcaumsNKnlAUqltgDA
/3wuArFHWAIToFOcgbJqUDTbNKq6VntaWkqvo8xmfGghmNVazzYIvlRNedMJn+tBvU7kZGXmFodD
Hxe0ssyDYE46CeNKi3gc+6dIfO/n2bZFH+HyhC19GxTJ/4pAyW4+YSgwli1DqZFajCy0Fcv738lj
DL7F1IHDrVFWZl+lyfB6K4PRP7nSvTcoh0wskKjPV57di0OBHCZDAZgAUbOhZGh8KHntcgSz9IX2
Qz5+7vKVt8liDMBP1ETgNEHGOZ8uWc9EPUAr6BSmN+6ooLS4D+FeX/4mbx9AXMa0D/4TZTZfijIy
QgjSp15OxU1Sq/IWGLB/BeYaTdxQvkGN8hknbXrD2icNoXTHU1Avv/xbLCVTr3+J2SJHxw6tepmh
QsaEMBur1hYtH2UTDL2GcQHEzgxP5t+ICcaLxjftDPpi59PrBoNYoEDpn66Sod20SOCYo2qr8t3w
cDnQ4g5+FUg+D6T1iLVD5uBIapH6Ub5o1IW4pGCVr4xoLdAshQ+nV0sLffeUWY81CD0aNTYyu2b+
a43gPxMQE6INZie8VXkano+Iu81SOgopp1R4Qu/ZKYcn1MCc35g2E0G0yV5nclw6DwLTXulKIQxO
ofwTEDw6H7eWGW+hyK9cajOQzV/DoUXJy3jy/Xpp5766rfsmFQxUzINTq+BbM9RbM9kX3U36NfIp
f6SH3kY4cLS2YrqrqPoLK59tYZ/T3gJFPtl+wfiZrY+oi8PAQGv7FFpPtfLk8/5aO0qW3v1nMWZL
A2GOOu01YugqWjEnz7jWh8BBWGyIUbuq9kL8HSjPyhdU+UKzZGHigHJ2UWKh6jA7WhpD7khUveBk
ut19WGhbSURI5vIqWZw80mDCoMpPKet8lbhGg2R9mgQnt9Egjj8JCgoFbrGyRBZH8irK7KxodCGs
e+yNTz5c+sYoUFIyfiMEVShcq0Cesw6nX+HVIswKZLNEqw5Oo3nTpOXOa/WVCAvHAw9VquswEXEc
mmPJrNZHtwU9jFMpfgjkm67PHnz5RhHjlcLi0ifhaIC/ZmLPyQ4+H0mguJUfFxrrWf+hJg9C91TH
a2newqNkIpT8J8Zsz2RwVqQwVoOT6o/NtRcpSExmar6npH+doI4fWlV0L5rFPTSvtefX2vhme6ke
xQIFFmJX5jur/RBqn2rr5+VV/cLwm2+d1+ObrQZEC6S+r/TgBHpUAnuMGt0GXTcXwWLlRzIUG0Pa
q02HhqNtJGuTu7RQXgefJuDVUqxlpcMISAlOUYNQRwqd5GOAxpMVfbs8ysU4pM8GerecwsYsV1fz
xkT1WiOJetb7L12Lccl7UXz4jSA0eqAyk2Fwa50PBtExFL+nS1ExDmq0DxATOsZrS2JxJK+CzGZM
TyXBV0aDC3GwQJpVwQPyYihslpFiB71q/sZOht40oSB5hYGROh+TEalCUsgcrLg4Q5jOt3p9HWM7
FiBqenn2FhIzOgSWAlz5peg0O17Rqyia0uDeKCUcc6R7OexsPWgQL0FCrVkxO1+6iM+izU4OaXDd
okFc9TRiqfcxgR1WxvcS4h4qeqDHBiWLvH/qMo5fw/EiDwHXNS7x4rlCFw18PP9/Y7iIWjEmOAZn
ZO9RL8CgTEd2BJ2hUmzVbSlZ7iYulHFbDlG3z9y8Wlmsi0fLq/Czo8UqZKmWpukWEA5tAmPjCk+r
ZdgZPO0l36EONrFhOUFVWZt91BGiFqK55XRA484o3BVItwf9TZg8Y26KSs9H40nKrsiKtvTTVh41
056eH2wq6megpVQ6P9ps6TZIvkqt3wSnD0NWoZWYbdCLtLPoaPTKTjF+450GZOPvcNPGfXWUZWHo
JXFJOLHHN8a4j8sfY/jh8h5Z+mivY8wSVU8VekPuiZG311n2JWjuhzVzzqVt+DrE7KQ0Bd8vinYK
sVXlmxR/Q+FgDj8Qqro8lMU8UYU2bE18RkQfZvPlotGmmAPrv8JNipQYU5YHVBNxjha+g+M7AUh3
7bS9qqNoxbZ9ObQ8yXfADHkLmsy7WJGy6UpPck+50kf8FlBL7LeBlJt7Q4yxN3aLck99TzopZdXt
9STxVlbn4r3Lu4ZO4IQVBtN+vl5CIQ7QE8KVA4odmoYZHgXFdmyV70lQ3ih8AEUYr6ayofJCq9i3
3VWQiistpsUF9eqXmNX0xLosvQDN5VMh3VhluRGr+9Vm2eI+BH4GZ2N6+cwL1aZWYX5UZyRQGOnY
KXJ9V9qkndjEo3YV5Y26QT/6KGq5unLpLy5llawQJrBJxj67j/VOTbB+JXCdx+K11Kr7UJJGOEBI
MBuehlJm0Q9XK8t6OjffnDrQdHmEcKq/gYI2+dCGcVNwrGvCTVM8oZwHgjmr652Efxb1yMb84Eaq
E0gxhCjRaT9d/gWmQb2Nr1I0nThIAOXOl1VXY++nt9MrJXRvjFrd0p5a2bqLiwYS+b9DzBaNiRWD
XnY8UcTsw5gX9ijeKHqxkg4srpq/g8zLXqWPDqGBG/dJSPJnstMweuyNZgMF6L4NvsVr3M+ltIrF
CUcBVCai5vOLynXVckCY/yQm1+MwoCF+TbXZT1Zu3cUlqb/gTMEX0dM7/zqtNJqFq7Mk8VXfAOOC
EfY51lKcfdb33eKQJtUnhJGmuqF8HkuKw3KIe2KFvWkHgWzX2c9cHhxtTQRmZij+1y1v8CSW+WAc
6bONZnVxXucVRzmau/jffUeLRW52pnYcY9e+sszcptkW1OlG1W2XDEtP2133/0k7s+a2kaRr/yJE
YF9uCS4SRdGr5G7fIGRbxr7v+PXvA883bbKEj4j2TMxFRyjCySpkZWVlnjxn/HHb8Re98uJHzH+/
uH+zxuIyUTh4UfSCCJTbhEckS2/bWHTKGQlKEQAAnog+TRFBkYFwhCeH9Myw74aI6b7yvR/srWLv
TSvWllf025rgLAglTUZZ8U43AmAS1TaFcrEIPtxe0mK8uFiSmFJkiD4wzkyQRMfN9L76EITetrC2
aUJEsjTgTXnNpmWt25gf/RSCyGDaJ/B/Os+MGK9Ep/+PN/7eNiE8tYMVVQNid6cu8lz0k+IYMlJU
wMP7uRXUhscCElmIAz5GRnowtHYbzAz2eGS8BvlZ2VsxqCDB10chBOanIIncCFp/eBlv7+2ii9hQ
XcDmR7deLOVMTFIEcLITJcP2J5S00/1kGn9lg5av5EyLweTCkHC6yr40hsRkU4f4RUljN8lIqVHa
9bp/N0D7/4LJhSXB6xVE18DIYSmbjDvkRY+0boA5bLP85fbeLX6dC0OC59tZ1hZa0xMwJmhSQ/MV
sok131/7PoLvj3raIzCOjcl6SiFHz+pvSpzubi9kzYjg8GCELS2QcTOmm2H2+wniYDWJW/7+DIvL
MCjxnhO+vzzT1kIjSsqsJAe4MDdS+nOUh1MTrjja8mJ+GxI+v+ZngYPqIgWH0oQ39RUO451U2Svn
ZvEenscRgc7OsshzFndxWRRNb+WjSvI9+Aa6Rry+NyC/kWJRDKbFQ+XB9mEZ+pPP9Nvm7I8XNvOk
BD5qYLPtXmSGCfC4ArG220YWgy0oRyDOJrhPMSAUsh/wsp94VeQ/40RDt+9OD187BPLM/ZDJ97et
LX0shrF/Qd8Z+xC9ImuYkUNZiVp/kMloD0v6tvCiHvmKPFkx9asJIya2NBDhs6B8B0OnULGp2xhx
DTCRQJKmuxpBI5tLK052dZAzAHVwmv38iOwR7EIEC2HDD4bFpHarH2u5QWZLRj+2GQ+31790Kox5
4HOeMmUiRTjeqo1cXh7zmyBQ2JLKKdlPdG03Q7u7bWcpVEHXAqyI5il4RuFQ9NFYNIOdRKfE/zj6
P2mC3f73l7zm8t8XQmEUeFSepDQ65RnIHhMlNeQ9/C8F4ioVF2QWb2/bW3yBg+0GnqkojJOJ4I4g
NlCNauYFOX25r8pY30+xqW2Q8LNg50ZTrk6QTi2Z99kU/pD+NTpgdG//iCXnnfFtQMMoO8L2c30e
NStucsNk0Yr/jPY8TLZHyXy+bWPpw838Kc48SUKYmf9+cebjbGoZF8qjU5akTzWv/Q3wsOIPghkh
mbFH6ggQ6AnBrAxLJrbHLDqVNYTFrRx0rgwaaNsVxfe66LisHXP4gzhDS5YpJZqzlBEFj6QuDIM+
arinUX7066cOWu04/1vxUjdNH0cnX1ni/C3Ew2/NyG1GnWemFOF5FiZo4VAnik52ZD2jRKG2f0fq
3ZDdhYP3Xine8/5c8Y5Fiya0ZAwhwkUjQiJyTQ4TKTGjU1fvyHlypCk25ti4qJdQMoX6phz+Kg17
f9tflLcnUYeAiDNhM05EMVGMcgYD1QH6jyflu7XXky3M1kritt+8Vyo0qAg6A6N1Bx11a/nYxcfJ
rOH2RHB3tRz/1nP5ITynZlIa9lssT/WACVFZLYOTM55a6OizFQdaKA1jgPEYuC5Unt3icOIYyCWM
X+Ak454nRxNupzt0MN6bYwmS+qkfXkcGS3tUOzXJO89E47d3enGj6UxCv0xrj4nh65NZFpY5olAP
Jzx6dH5cbXo68p1Suc2u0f+mr7hi723GwQgYeQTxmxl6OAmu7SVWkVVMfQWnEsWjsPtao73d9d8T
cx+k0cq1tGQL6hlAQ3TDmUoTTktSSGmQ+8BAYHzfqemn6bNkTUChN6n+r+uHEMPN1HDA0gBAiRAo
pw2sIM5JACT9ZxzN/ApHJQ5XXOXtUZyHc2eeYmgZ51h9vXWp0kghooQ8UUPaI+lTOUSu8zKaL1L2
qn5x+pUX8YJnYA5mhRlrPfeVr81VaO4aNeOUp7xP6IpIW837ont7Nb63c7RTux+3HXHpIFzZU6/t
SSBSwqzmma+YCUJfKEIUxn0SWAh7dM+wEWz84efUfEUXC9rgtYrGQhl63tzfqxU2twrQn7NHyiZS
IN2hBr7JJw/e4OJYh0dINh+d1tjVhX3n9c1elfNt0RmQba81/xYSAn7G3CBiVkmGf0bIQBjQsXNE
SMgkneEekhVXl7+O0fOYhAckfWG9+Xts/U2nrd2db5MADiVEWFSm57awSL/lpbLClHJCmGNmH3rF
DS0c+txrLrxQlGC6DLDjPJBAfVH0YWqpoTEmoN2n8Yd8gEAPOV031gM3gAFlTDdPxr15mLq7TNrk
9UqzcyEcEGZnzmsw3Dj07PAXScgcIMrRD6laWd+Vod4k0eeqenWi91H0fcWX58hyfU/zDS9MCTmV
bbW6LfWYKvuXaHzNjXOIIqnpf7Smg24ePRsKxy8rNufzccOmWGXRJwuldWR4T3mMyuE5MO5QKYq8
w/CtqT4Ghr7h/7NcdXVYMby0WFpIVF0oevLIFvYVjg+2e+DoBMlJ717l8iV+rWWUsOIWhvHPuu3v
0RLb3bY6J1biapnknxlmmJDkMXD9Mb1cqVqYNnm5Vru5sIuSLwO5k6tmK2FwoUUODvLCkpC72nEN
I9RcR0uR/GOKUaq/ZJW648mlOczMurmUuKP8EBTBe1VND4HzEUWPfw3w4TfMOCUmUTinv8LGhesO
tTdF8rzaDs12t5L6YuNZAERMLcrd2xu7eER5k0CPC7wCLxZ2dvRqBG6UMWSUNnd1rblLineo8RrW
XanrMULZzwqqronlbS093c1dQjWJT0E07SrVe7r9YxauPNb9+7cIe2+qM89YTl8uo2RYZAi4Oy8x
um+miZR8i1o74j2r1e2lWHhpdP77xWY7jGXNz3lisBI/IeK17TNrb/evf7A0JC+YywJGx6vl2kpd
mAZDJA7HdVLuKvugtc62acytrVevkY0wq+ZGrXx32+hCNjuzEAIN5KGHTwvPlTzrWlMOFGovCWMS
HUqLbqqtknssnc1LK8IlhoSLb5c9xRdVSg5NoN61JQJ4FB7WcACLhhQCN5PJdM9lYTlwtXet10q4
B4W0HXC+4pAb1k+dA7iHW9FeyfIWd4+qA0T0zABR77n+ZM1k2H2Z60xRjSBkpg9j3m5vf5/FBc3D
jqTHsK6JhaS4rUFSSsTwtHRczXhUZFhG/eNqdXEpz4Db9bchYedaGLomGJRJtgLjZKXBrgxUF1Xk
e7oEW6VGQCCchr3sRN8pO/z9vy1ScA80xf2qme9hE9WeaV8m74s8QhF7XHlqLH4u3lWUpGjS6oZg
xy6YFfQMJmfIp1yGdbR02t1eyUKKzGwFk4jz48nkUXPtEFoCVw2jIkw+qNmWJqlHpmwqfyVNuC9o
N1vDylW7FJmY5UDiAgz9THwm2itRqbeYHIia3WgCib1r/n0nhdn/CxOCY4yS1kWMcYansfkYdQN6
Y+hIjmuj6It+fmFF+DSakcmqlDMJ0P/MWYJlfWCcYypebn+e+V8Rc4TLtQiJSUGyC+MAaxlU5MuS
clcOD/FwHqLWLaIVV1hbkeAKqZPREAZWfmqL+tGOxmMeIFX/RY2qj7cXtWgIHhWqrGCGoOO89oEW
gSulkTk9pTxu9fJZGTV4kLeDX60kAovOdmFIuKCAcSEePz83a6UgN1fmF6BjfEUf3Vi5lRa/E/Op
wKBgC3zTvavSQnGymO8EL4A7aseYLuHnJqKtpufBz9vbt3hkL2wJR0gBODpMEbgQS6+nd33myYd0
tN81lvJa1VZ4yNLxmwlN48rJXfxqsN7YsyQGy5z/fpFTKLWa6kELCMGSm3xn+cyK5Jn3KdMNRv+D
aPiT0AeHHxxRzP7rIuavnuRRLw3MJRa1ViOPuewZ4Vvx+SUPoXINSetMD8R/XC9qqrzCKorkP1A/
znCjfViP4mtGhIMVxnba2TPKJlaOjVExA/to5mv8IEtXxTw4QaWPEg6J0fVKvKIEm+9Q66gtrfyk
dGW5MaQoX3mALvRuYN+8MCM4H8rOOpLxA7eu4+R3WVRqYO2Sr0mF+F6SOBGoYmVE/mJqd4PTIlut
xvK28yTIZKEb23VTnG76xNTulCB0SH4n/wh1zOroypzHiHHz8mcKzjqg3/0fEFClIozagxpodoMP
UQWk87Z+bL0HzYldXnvNao1r+WuDqIIJFm4zEVmilF7iOCEdLbiyM9h/99nT7fO/FGuo1P1jQFib
ZkBkE05UmUh4HoAY2rtKz3aW0aWUd4J3+hSunPzFVGvOT22FoD1Xeq99qx9p2fkj2bBRFM6uaKUc
KRw530hZH+9itYqhV/czN7N51BVNXvxdGQhh3l714rYSCcj49F9R4fo3JFFvtoGncjspX5mddKJq
E8TfbttYiqxU6xnPBGRsQeR+bSPzYQJRvZgmoLWV1WMJoSYi7Gn2FcQC2gG3jf2qPr7x0Qtrwq4q
Tm7KmUbsCVUZbQBXHkcy5fEDTaBd1xR7qfqaaiNJGXIran1/2/piuIC1UKMaC7eBLSzVUcIiyHRi
UtYdKhsS6D8I33yrf/59YXFeN3I2JP79wUu3CkLGCP+smJjD5pv9uzAhnANpmKTR6rkh9LJH+ybc
q8pDPbZ3kfw5156NYbOavC6evAuL898vrsDG6CNJm1hUhBjbINkbJ0DLIYY+agxeozVxtEWPv7Am
3E2pLKl2P+GNEeDlqazezZdG61d/UJjhTkcITZk5skVCUE+xOzn6Nb0Qv5TRtyg6/slECLcGRWET
el5I80SWHS6GuK1GQtYUbGnBfc7sbVl/HtZYJxaPFC8lAOFzGZjE4foDtcAoEqQfSBqi9qHJczdK
PyMvv1cac5OgC2xrPXQKASWKsD2Mqb1WHF76ZBTy6N4id053U/hkilnqYd7zmjdUVGiLLU2UFtO3
j+5ClOJf51ORtdBXE6MxtPGhnOUYqTpaaloNX+whibQtRYttDmlwn63EioWDhkHeaqBRuAHEJAnY
yGh5aM+fgMC5kRe902VuVBUawdF5Nozw2MrHxlpr287HVzjeIF2ZygdQjyqZmNBUklmVrVlGp8qh
dodk9+c6jB8bqfS20Kon//56IVgBaQcQCgeHKNIJKfaQ6EP8C5eR0KIslMfeXqnDLoSPKxvqtXca
UcYQgBdFp4YG5ah7x9gaN8Hw2LfPVWhv/8BL5j4FbGk0Q8QupdeTKmp+F5306VcfP202paEHe9WT
k30u9y9S6ee8783X23YXjgB42t92hYul0e1ksqUiOkmNq/voXr/Ua4QiSyZYlkkooXDx5iWS88aS
naSPTk5vP/pe80DFvBtWpjoWLkheBHCezUJdTMwJ66jNrpUdHyOWCkrnNbfWJsiX/JvhAgZekQND
F3Fe5cVlMii1wYCkFZ3mLBGKhnBvgsDMvI+3v8eS012aEW7JWss8Hm6gH8IE+ppkr9r36l1YpVs9
+uu2paW4dGlJuB0pu5VaNbIga9xLXZUhoCb/NRglzT5lk9m7RPv3I406zHS/t1AIt5lOFwGO3+ik
OS+G9WiGu65EkX2Nn2ltYXN8vPhSSK40NdlidPKVe72HOUnKT3OxJ36OS2Tiimol3i769+9lia2S
qNOMxvI0/HuiS2t5tVvPHI9t+vP2B1u6Ltk/GokMLlGOE4F4E8qrcSZ5IGMyEFpW+reqqfdyX52j
vPledvtOfq1ejYCS4JTLa8Qui7sKsgEM6ixD4AjRsPK6yqs1CaSaDcivLrKtiR545UXJprAYVpvg
cPp+e8FrJoV6EERb3tSnmOwV5V3SkotkkDNGMHnU9b2eFLBC538Q82f8xn9XKYQR+DqzolPj+BSb
kVsEaCVWqZZv8h5ZsipI7hAajVdMLroP2dz8UIfLRuwrFghba9UMIlaTXUubPaI8WZsrjYRFI8xg
z8NREMuJ3GiDVBcMqtCG0dsXMJtB+7Tatlz8Wjw75+EkCJPeSNsVAWzuMi++sFfdeGS4TP7mFbw6
gTWqd6q3kgEsn4YLe8Ixj6U8yLISe0UYffDLfjMVR3t6VMJ9p9Y72VM3qXYfJ38Xa+/rxb38bVgc
q3OkUobIQaNgrdxn8OKbpr2j+f/+tvMvWwFaOF+ZnLd5uy+imN2kXh0ij3FqqIdb+bFKKqinDreN
LN2aUDXCHQ+f3cydd20E+j4rbFKMRIZyiqvkAZmYl9smltYxA+ootkJ7gkrLtQlTDXqqLpiIwciP
2YvuPMHK9wc2IFBipoBf/KZZnSGm0xphSMbbHCUm/VCt3ERU329bWcoAwBv/Y0W5Xontd3DVmD5x
vvqQadNuaGCWS4+GZKxcKL9GBcVc+tKSEGvNIfFgG2+4KAO/upcSI90MAMlg3Q+GXRWimO5rCPOh
zJRsSj0130dq8qHu+7+t3go2kj8Nh1zxw02h2/k2GMNyI0/ttBkCGVrlyv5imz5j9jmT9bXmO/dl
FDLfFybBwRqa9tQA3Ye6k4dQ59drLCuL7kB+O8Pk6feLmBGv0KCiof58mqLItZJmR+YeWmuX1S/0
0JsdZLyW9ysjzmD/rr+V5k28x3xgzkayB+58dLTRtfV0ngMxd6MaPanJJ1WfUc+gvBBuM6NnJSrd
znyvZd/aKNhOfX5f92d4kVP7A6D6vaw++ZLqGtmuSc5SCFsQTr2/7WFL5VptTmIhKaZVTk5x/bPT
CIYJOSAbN4uHqE8/hB3o3im/N4Joi8LIaYyCxyYFI56V6IB0ATTKeXso63qTW+FWtbTjGKo7rxzl
lWi7+NkufphwimPNjIraALJttoM7RMUmPNa6d3d7+WtG5r9fhDxniBwt0cBs10noSs/l8JrZK9WT
xYDHZDJo7ZmuSByYLMuxxF8qcsPhY+REriyvhLvFIHFhQFhDUJf1KIUY6JMt1Ke4l6p+iv3n2zu1
9EpQL6zMv+Jip/Koy7M64rE92PdZd+yHI5wOyTlqVhxy6U6/tCO8ESoUHnEmApFqIPG3HUBfQwha
SQ59gx944O1VLRWuwQNDDADsiAMgfp12spE9KPEyUiFNndzeYn52SAE8fazrbVQpDzzyO2ntwTAH
gzfB4sKs8M1yT1LyqadgUgU7GxpLnYR2U0yDqwTWpkbY3RyUTauUa9j6xa94YVf4imEf2kk8FzE0
750M8omFKQzEGc6uIqO+vbeLtpiwnod46FCLBZOxZtJkNPiSHcpYTextYoWp/KS7q72Qgu8a/e+8
ZW+29MKccINFlhF2eoWDOv4LfSWIBp7ydOXWX8wAGYSA2hBsJ1oPQpB3KvRu8oHZBNUbTFcpguNk
u8r04jFxncLi4jeHIpWeIc3NqujpT/bzH9viPZZNZdoNPbb75L031neNXrsggTaF/eqEf1Ltuljo
LyG1i+MedFKF0hQzHxKvIJ4lSX5ogc1+yOIp/QNcLhodcCnNE090WoUrSFeCvMp7ClEPhVG6agHj
sLwm8rjojBc2hNtkQrU8TXuFQC+3m6ax3TF9Mato20NLT7vv9pdadMULY/PfLzaP4zDmEGlHp9Qq
vihSuPMM6weSwNvbZpaDF/PccKqgZoVg0bUdsy39JqgYSSu0ajMaybvCMx6K9Njl+b0UT+ciOxaO
m35bMTtnnW9Omj0Tvs0UosAZrs0OrZxZ6YTZ0qu3eWS5afEEx1bTfR4KpFK7fKPRAjxM5Zqg1uJV
SpeAAjPvSsbJrg1LJDDRhMoGqgqp5Vro+N33nlwfbq9vzYqwPE9hzrlSZyvw1bqSVYxbLyZ83bay
6CMgQWaaVLQLxE4iqM82GSouHgvO2nbnzGTT00ovfv7+bz7UhQ3BD/WS6YZ04JGiRYE61+YNd0pk
LrkxcAdmkv7HJQnu2FBnM82aJWne0e5flG0cr428Lq8IIi06zVR3zfmYX5ysuB2MQBsxISNnov00
ICprPkdZ+gcuMBfiwdPR07ZswdFGU7fCvucuSZoJqML9GOi7f//5Ly0ITqb6kRaras1rwfqe1yAe
vHdluZrdLLkyiFFQVGBk4F4WrispHKRE6rnuq/rIJPLgb+0o3tLa3eq8xkZ3SB4Rc5bkap/5H9Ps
nHnVik8sxV1G3GgOQUMKUc78Cy8+2BhPHSovfDAdB4fBHv6xVt+hPr7NQnM7GfHTH+zrhT3R5ROn
cZoUe1Jq3zO77mpt8Sjl48q7YWmUhtE9TWdKGc4hel7X6yr9JEzSgYdD2xXbynp0+hGRxCNFNZgA
O4gUA3uT8n7Tsq00QE/+GdnzP1np718g+GgYyUWXjfwCO3tuK2M/pY5rR2ucvIsedLFOwU/zOIwH
q8GKaewhjrPlFYzD/D3EEHW5j8LdrxVTBcxg3sfqzPQ/d2QvrQlKL68BTBq0GQZFDsEHO7WTjLjh
iWt72rfAN203KJTpjz7HbyOC40WwMmTePJhLQSgs1aNtfG+8bMXtlnfrtxEhwsZGnWn9NOe4YXHn
+fa2GJS7VcT5opVfKDHoGeFDmJ9oF2fW7soot2Vyv9wsYf1oodCrO8gtJ0lK97edeDE8MFQ/C3cA
Xxe1vgsFMUM/wlSgmDvrLwlF9yG/M3p/p//R3gG4wplneT6R0jcJcoOy1jT3qGU387/OsPM6XSl6
L91PM6rrv0aEQ6npjcHlRebnqKG5UaYetbl+tPaanmZwg2lriNzF/ZsFr4FOAH0SGcBCy66QA5Nx
bVNSKEA2kcsETbCXlLjaZo5OyyTs05XKzNLgMgLtv60K14oepMXUVLSfpro6qvXkmop8GBWorfJs
N3XOvTV2W/VF75z9EDo/mA45W4Z/MqP3UxwdNenDjFaaGWVuO9Oi3zIDS78B/Kki1q+BApTq5Nik
3VTfYutQ6b5r0zH936wIizeSuh6N0uFGk3nr0Sl1nsxxrUq+6EfgDH5pUzIGKxjp/UxOyXTjU67a
W9gfPRnqNWd0p27FYZf37L+GEC27PutezpDQKEnRr1p53OlH2Wo2iAz+SXT8Zz3AUq7N8IiUo7pj
PYUzbFXfuTP1eJusUgwvFY9meMZ/to1h82szeh1JM/AFdgRP3dOQfc/YvBOFbts8zgODzHz8wfUF
rSR8D7AVMMoqXF+pF0eyhOr3KZDPw0clZU1/4G6XFoTLq+j7oJxkwlbQfwqm17F7bMO12vWSEzA9
MgvmMY5Du/d629S8iG3IrklGs+guyPU75qwjI1jxgaWPAzaT+WMS95nc4dqKJFm138ZRfArrcQMP
9S4GAUA3Q5EyVyqnTRStfJyl4GjMKpbzLK5l6POyL+4xjWlfbfKamPmfNtxk7ej98KfQcu2ys93C
QVpA9ZQ/icjgutAjmcdx4Cq/NuoNiWN3fRqfdP2vIttzmR6kZyNww6o43A5Ei/t5YUnwDKPPqiHz
q/jkdf1+nkENvH1ld9BXEPOcsvfvZG3NG5dt8vxiEo0BfZEEpyt7NdemPj61JZhpGrP5oWi05H5y
YjSp4kHe8XjfhXFkrlTRF2sd0Nb8Y1mIiGPuDUUGvehprEZGfBUfRPH42LYK0oIu6LBgo6LkVEXf
QHav3HdLx4PkZK5hQgzF0PP1J80SRmPV3IhROYi/DNk43utj/Fc4mv5KMF5cJHN3DkQrSBKDhby2
NJaBnSchmarWF7vcI+UO3C7O98a3WjMfuuI57Z1tbf+47UhL5+TCqkghoY6e3aU6qWuuPAbNQ1ZI
II0/Df4RoObKVi7da5emhHsg7VXIMOcuQgpkpAbSVlaPdejTFHy6vaZfYqfiw+LSknAVSKxJjmd0
VpVvsjDZlSEAoyF9BeAWe1SorG4fy8lGH+lDev1fbXqIhmPev0x5d+7Xjup8FN/8GHA00B7ArwLs
4fq7tpafWkFO6dasii36VkNa7G+vd8lHURr5x4KwsSGtMchksADn6LaNrR0bu/owWPZP5gBpE5Jr
vhlikj2LnDIcyKED45AwkZ7LDBORc3retp+6Ta4N6qZp2wcpWRvZXnTSC9PCIbQrJcy9iZdClewV
4rc/bJy0gjy+cXtzlZpn/iBvP9jvhQp3lW2lBqk8eXXgPIFfdU0/3Dd1jHahKh9q/dAPEFo68rsm
klbu+0VXYdiSzqmGQucbgLAXWapvzNAu/8X2fvr+ysFYPIEX/74QYooQVZq4AhGH/k1RVe+s7GAE
+Q526JWFLBuapSxBe9J5Fy7CaIydIRmpuOtqvhuSCcE65TBlewk8/m3fX3QNMjAYo2a2OBHvYegR
meWMvmtS2Z0buahv78La3pWasa3WRkAWT9qFNcERA62OaVCygZLz6NkgP+DSN7/eXtEbPgb6IBZE
W/D6ccGDLxEysqyT7aoPpvysNjb81e08EXXvheFdrD6m/uR2DYptNh1CE4IW6Z3eDg91qj20UNPe
/iXihT83ZJh45H8gaqj5C5ErroMm0M1yVgC8UwsKQB4UfE5sH4tqmJki2o8q/Y3bNt902WajtAxh
aqF4OevGXYfLaGqUqVbb8lzl9l3nA0T+UKZfLO+do7i1zqxf1NyF4ydfjVeuJ/Hb/jJsM92DcjSQ
aPE5bY95qGpKVp4VPfvZWP4uMnqIGKJkZVeX7DAqBUDpP62M2aMvMtM+9uIOMo/iHMcoP+kJeDXz
2UsMc8WOeDLm9RCodRuEEkBYEZcfJXI0lFpenqFL3qVIr9pQ8Bp9CNvYZ814f/uziZHrlzGQoiYS
eXCJiTRxfth6UiihOt6AJPpAVp8dfLtxtretLC0JuJVD+QE+CZps11uXNzD1W05YnQsN8gAVvQLl
UEb+Y1c/9fK44g8L5xAPnNWNmEFGwkuUVGfJktM7UYZG2H1bbyRnYx/HNtvEzTvjkO7M4qs3nbIQ
1RLra8S84L9dKwBzmUOg8LbkNph3/MJNZLnPR9hPinMyV5T9r7Lmu9p4DxP81gm1lXj99vNdGxPi
WhvnVN+KuDhnjbEJK2PTr85cvnV7auaIy8wtL+bnxMFHqQL5Z3V2fB5dZ58flQf9vnw17mhju7Hr
b/JuowTH0lpZ2OwRl3c5TxWszmV6uF4Yi1SvdzG2zV6rVKwqcrIbELeIEx6btTd3Zz/c/mDLC/xt
SrjzWsmkUmcZ8bnY1lG4ta2PcbI2xrtmQ3AKqYqkivZUcs76zKw3XREmj8wJ2FsT4YHn2+t5e9iu
t07widRO+rSQnfic+iUI7/sywQHtB1nLXfTE/jdbwsGu4CHOqGfGZxmJjL0xPDff/Nx2k3RNAfAN
CZvoEEL0NYbJLKIUS2Z0l0/uQBPRgTx/M2rBpyCotoX0iQZSn7zrfe+Xcv3+D1bKrWrDdkQDSZxb
chpEqnWHXVV6RmKR1Y3qfi+PAfARb9vkT7etzQmd6P481NS55j2XXoRUAqr8yRzkODkn5SOSn21x
oPTWGHdS/OjVH3T5x21zi7t7aU9IMK1EzcfUwF68kTbyLtu++/i92Ey7dL828LuQJ1BO+r00sQmn
ThDHVnGScOMg5fmQBj+HBpjKCKnQ3q+KjVY3Gwe5p2Lo/n1knitZ6NnOH5D3kBBTqtHWJi1NztUg
bcONr59tRB6q7DskBCv7uXTeL00J5yKIS0uvckwN05cpcifFA9/X7b38IcR94/GgWVt/6jeSWkAl
UbqhtzfrYVPzuL39S35hft540sWihXMTePrUGmZO5Lkvz/2u29JyaLb9rv2YvQveqX/7j/37Zjcl
G+gY4mLjZoNL/+j2j1j05ovfIHizrcelryGCfdb9v7g/pr8s7ywNbvs5/S5nKzCeNVuCJ3sJ2Vlv
F8nZ8g9ZUKC5vtGlPbQJ6Q/T2hudvLK2NzWLOTBp1JjQCoVaCgDGtVeRv1GQtNrkPEn7aQ8b5CB9
S+FfT6c7ZfootT+0Yzc9huZz2qbbqdqN7d5cHXIQn77zj0AvlBF6Dbprcp7rH1HLVThGJjucgsXS
DsND+lfKYIO3KX9Mw8Zf6wy8qSn8sjfPbzJ4AHGAJtyZlSTFqdUk6ZkxKU1Bq8EZ/E0WKWHj+lGn
tNvetMpmY3Vt/jONfCD9TI0lGRx/Vvl827mWrjudrHIW/FCVN1RbdTQMjVzi4IZe7+X0TuVMj8lD
mr8bVrX9lo71pS3hMJVyZPoWgfxsFB8gVU6k95Kz8i5++3bjS851WugonVkO8fpLgqAu2rYmEjtx
v41St8z9bWDbm7HeVsPfdrSGwFyyZxATaUSiNIobX9szAQBNWVcmZ2969K2zHL6a5r3fPYzm1965
u/2pFq8Zxo0hSP+l8ig+TMMgtPNRljBWP0PdRDOxU6AL6YaNlikbWdpkvklbwdip0/dxTexjaaXA
aSiC0V2gZSL4bK5VWRh0cXqW0IBP0+BxJoGw/E3fxq5k78Y1FMaSvfmxyJwpaQNENNc7W/maFg7K
kJ6rUGb640GpJNfzPvr6loKcS8FtTctiKfRZFKE4B3PBUqS71BmrKttUT7nECzPaNN6H1zHgv5/9
+jODICuBb2l5jPjRuqVYBDmr4KhoPU227Dspcc+Dn5kxB5+hycw1Qiod2ac88Faeqr8qCMJVBoBQ
Qz6bUIdeoVBhsBJfUapays7TFH4wPe6wXDuP5ZMGKYD2uaP/ldjeYw9IytB28pi56snv3vup/FhM
nVsjOjyF3yXm2r+suPXCxqNRAe8VE9K8oUU8uuMXKKR7SX62s+g+7IyHqim/aU7xw8jubLSBehzO
8LS9XqPBwHBIxUM02PgB6aui53uvMl25mt5L0aFZq8C+GRXB4ZkT0Wjm8+sguhcyEQ0hMM0cpPxs
ma+DN76bVLCzEhrnYOSkjxnIsuqDOcXbtgtQhrrT0QmXGCqXOlTfQY9ACXB7s2Z74kekKQOggtEe
gpzwe6K00j2p99OzZ3uuobeFq1vZY9hH6rbwP922tXA16Je2hHBddZlsepM+5wJbqQWgbLglG18n
2xQxz9u21tY1H5eLZ3/qh4ld2xZXgxbstILhoU+S3OyztRm2pasX96cxapN3cAELCU5EzQiaa8JY
1auHLNaLjQyDb+jE2zGW3RZepiDR9pMXbK00/nx7kQv3H7bBZM167xZ8zNeLBFY3RmkXpme/rdw8
tO7jsXpyojWqvzdAvdlpIbWHBwBJAZX4cm1HiTv6zl6dnrUweqzqYSeH/an1P7XWt8SHjdTcTKa+
7b3wzq/7F11/Spy1AbQ5fIl+OsNVLUYFTYea1fVPQOpWmyYvI7yZeuKqdl5uoeJ/vb2fSxeiDlrL
oXOIwCZc8NdWmmSIA6NioWH20078+zRId8Zg/oCL62g4GXBpyzX87GT0xqMtb2s0MG//giW35ULk
UgSdO2tAXv8AFbZwvUzK9JzD9IQa4X3S8TIyZynhcSV+LzkPPosEHXKvJGrChaFmGh+rb9JzUMuI
w7SOtEtqR90p3rimXbpo6tctQQuD8pFw9dYaYr1h0M6mMgjCNDLCuj6FFA1WTv2yofkLMrMKTFFY
Ey/Zsgmtnu+n6Ru/eQp7a9usyaEuGUG7hi4ko7HgzoV7T5PAbuUOiYSk9vaus9QffZVDsdyY44o3
zD9XdHqHoillbvB96GRfe4OX5oVceGQQEDlTLPqQh2uyJAtXpTGfak3laAG4Exze6DrbGco8O1dT
l3vHdGgaxfXoyh0KaWy8+0DSeCtLHnIyWwnpiwMXlbxG0b2woVSiaVfAQDhLAgs/otSisQqaLjtH
8UfwQfu8hbE0uLt9sn6NFQmbia4MGhoKAB0wJUKgTiGtt0G35TCsb784u27z2m0s9/356ctu3MSb
53YTbdZIhJZq35dGxeoKpNCpHqUYjetqC1VvGdwNqGUisLyrovvGcYcOkdOdp98VMfQ0R0laowhb
yAsNmNZ4hcK0xtC4sLldnsB6q8XZ+f9IO88duY2uW18RAebwl2SHCd0zI2kka/4QsmQz58yr/x6O
D15Ps4km5AMYNgwB2l3Fql07rL1WXIn63ggDb1cV6mCnvb6jYF7sK70y9pNSbBXe114NTZXQClGo
2EJftLiMaTjkcsC/zrxcxY9SbPo7Hc13hjdzpHkbcz5RUnQoxnCwtbTUnd6SeyeUovQl0yXBSZSs
3t8+BGubAbANan+ocYGKLqKdQYiUpDCs/FwKsflQ5ZBB18RF93JRivd+afm7qmdUBQYf8dNty2tn
XGdYgQarAVn6Ev8iBmOXpmZWnAVt2nsFwgWRM5bi4baV+XlYnnFyKnCbbDjZ48I1iVYwQWSb5+fW
25XlD7k7fuu1vzfLoWtmIDIxSPK58zinS78k5ulQ52LFNhYxXzFBN1IbxLt+Up7ybtJcihBbiNEV
R0UPiShnTm9wFYvbizD6kGZxXpybXrmXsieJIKtJjFOuSK6WHLuDaG1B3tcu70ebS2B1VihN0XT0
bZv+s+mfQvGtMz+1CbPlVOUS5UmN4IyRn6dQddPsS+WD49qqs6+8AHPrDFkBshnSu/lYfQhjLclj
hnDqCvKqyRGGt3qLOWUt5NEpUInEsAz2X02YionYx1nZ05yOjwD5RMvtC5LGXdd97RNIg1vbT74k
8a5/un1UVyIdJuWJBaha4fuXRLfdqAN4Ucge2wTej1RtfihxqzixEYp2WpiFe9vc2vmBoxhRHO4e
UNPFRgIwzdsU2S8Cq3YqbT0UC0TL8+BFAujXAbcuY12+q7qoZMRWEDdirRW/Q9BKXIeGuki8tTi9
OYVtIwoFmpBWbWt14MSnKE72lXKcJzVwxRubu3JsjFnKiOCOJ5VRnstjo3hjjPRLRR+y/Sa1jR1t
SRivLIjqKlLJjHeZTHItIpMo0VO5m7iOkaJWR38sAjvXhvG5VpL4bOWy76aC7B/M0jc2WlwrjhQA
I3Qe9LLmfy3es14Z+tqspuJsSfBrdFbz2LUj9PD/oZWLr0HUCHY8hEOURSQOx2Er9WNM25+JcgZe
bF/Z3T6Sa1cPmIQG5AwnSnd68Rp1WZzmAC7Ls58J9yZOppsaCKJckwkyv8s/BUaNrKDRuX1p2l6T
7Ju02phuXDsoCOCp0rxEnujFT2BIz7faELAGfKy00b7U7V+3F7llYLGNXW1OjLQl5bnOHgbx25Bv
zYCuNbAYVpghPuwjQc4iOdUKIVDAkJfnLNnPNKt3lueqbl4f5b0GKWppm1v9k5XnzyCUIpxicgyV
lYXFLIDrIBz98px63RkmzJORPnjqLlfcId///vYxHjeTrnBQyDouL3I6FaJZ5HV5zo1K2uXwdTtM
zW30aNbWQ2wCWNaA1ROO0ksjuhjLeV2o5VktKqedZFeE/0KvI1vx+hcy4o0kbf7rFkEKKTyjJbDy
mnjihXOq+gj8apdX5zqh+eUP9wYESQoe2g42FrbmK9g7Eqe5zHzVhqGoLJLVxNU5jsxyp1rlUx+3
8GmHG4d8bQN5P8UZtUMOtRzmnpKxHepWrQjukn0vBGepOECaS5u/+CRuNTNXbhSjqKQws+QOWgGL
G6UXVQA0PKnPupd/nazBgR58o+mxZoIoa8b7z8mStniu4rQfe3qEYMeYWbMzw4t2TFpvtTpWzgFD
23jxfwgmlygky8P/JRLAKrkyHzojsoVpuNP11O22qL9WLL3zxZKEcJdIdy4PuEC/NVGKvDmnIAHV
8FeTf0Wg2S6F3/amYNF431HcmJkzl1AxWUiLTO2K/KzDY/Q0oALz5peUN2/7hOtQBiu0N8HjUJS7
4uwXQznqoc/Pz1nQPap9lrly50mu4jfWnRc1PjTTJnx0Qy3szGa0dretX+8lrpaYFJwoDuOKP2Co
moJ5Kik/132RUbuNtBfVMxLXywdqZIOxNfGy4t9n3055FaQHFc1loDjIjWQFalGcld4vJAYoGwkC
isi0E0kwHoc6i54mOI5ss0o9z9FrT/9D7wqps7Ne20JyXl90Pi4en1/EQeIzXB6kUE/7QPfI4kJp
/Krp+qMifkeRsoVvC0q2De+1kkBjDZV6dPboYhAmX1qbsdJ9JROaxzjo1K3rovyOh9F6W+0S+WXI
c2rbAjIblpsJofqHSftLfuzNXg6cPgaz3ymdUDr5MBlbdCNrp2BmtwPWigun/Hz502qrS42wFIsz
KoCj/9JEL1XoVP1GrLe23cxtgQUDxE02u9juqPK1qEs9Yr261o+jn3sHzQulXRJHmit44WchKuUN
m6srox7KFbbY+GXS141iFqkR4URTBXuRaV34YdJ7o4wK1JXrH7cv03UYPRdf6dgTfxGoK4svLKUN
FP4yxup8ZC5ccyxo8KbRGVExa2NrR8V74/Fdcx6E69DvkHnheBcfjuGCnhgAp1vHn2XxrZB2gXGv
+HYDMdivSN/y8dcvMAv8YG7xBfu2tsTWw1wfNc9GJRwH/TuootC+vY9rBwVtJXXu7M4sLvOD9iFN
ViO/KI2MfIc/PvSJv6+H8TR05AdycmYK+7+Y470nvcLPX9XUWgSx2mLk9JuxdAgDsOST1f41Keaf
4vgzgL/l9upWXeCskzZXXOh9LCXgkBYQK0RxinP1GMd/t67MjJob/6xb25Qc6fX1trm1b0ZTd26z
0NQFYH25mXHcCnVXqwVYT9j9a9Dxqm9bMIPeNrN20RhZF5mPZyCN5uOlmcD3SstoR1KPRHWyWizc
UfO/D5P6WVC3ZMVXUEHQxMMep88lJFz3fBE/HBCpNrxAiGWMUYeVjewY9Pl+kJ1JtEPFmTRSvGIv
j18N67MYq3avEbz1T6JxGrfIAteO6qz/+w56AIS9WHbWDLmSlGZ5Rn9C1s91+FBXXwz/qIn72/u7
+nx8tLSIemIt8VDOMkoqv7ZuOO0ut5OfGkOcgX2HxoHX2mHtTltzsCsNUbYa8QFqneRlkJRebnXY
THFB+FCeJxF2L4q+oZDeIYB2J3qanVgSvdDhNSqS16nYqkpcSVJyjiSw5uQxNPCofizcDcximZ5E
U3nuAPiRXGShW5WnpvqeIkuQR6dE+qTJP8RiAo3xEOeR26bC89hu5R0r35jAiJMGsynV9eW7JYdJ
SY+InU9H3ZX2qSMz5ykp7kYguHJRceIgCXTeyBmDcbnTRm5MSeAJ5bmVjTNSX3YoPyRB+uX2OVq5
pxdWFu4AFq5JDlMfuuokudd1B8VDm9rLrsk2DuzqcihDsGG0tAl4LpfT+3nImFhZnc2u3Ykmog6F
fNcow6/b61k1A629DqEyw7XLtENoUaL3JtaTCIrlVhRHnbhMmkNAbWHDxa08tnMe8D9T8zn54HUE
sdA6P2bOIug4APFJi3wniITPYSPkNvQHdlxmDkO5G2/8+grpThroVsxEJ5dmw87wKkWLqrNFkJoc
w5/eVg66eibAG9JBgcEM4MOlBc3LCbvLYE54I5sJix08pvdqZO3ifCMIXrNEH3emByBMoj59aakt
YYoYo6o6+yArwkR3lfgebZh92fx1+1is+S2JmT7EN0iqeGMXkZFVS7Iw+NCyS7nUwh07VnupGKc/
M01uDtWsPFlI6kMH6+1+QraoCXNp4z6vuY0ZvvkOcAAeNO/Fh+MS6VNbST2/wIgTV09jOx+++MI+
FNR92f6Hy/bR1uJo6kLqtWnTcdkOnf6X+WR0f97ez7UPN5NzzfOEVKKXz7sA86HnxVN1zuJXPzmo
+RvYTE96vW1ldj6XtSQ6efMjozJoBp5qsQw/0Yq+VqTqPDUHCNKRPb/9968E6BIQXsRm0I9Gn2Lx
oOhWLehNTJCiCEH6FLDO76mQ34sR/1eaIXILTSLaZV5u8RKu3WGKIwTqdE9BACy8rt/VwqD3DIIl
7a6wvmvBi1k/317bmnf6aGJxtaouabNAE4kPEroemQHmnG5sNn5SrWYnis+JuJPLw22ba0d8LsWR
y8G5iAu+POJtTcWdPyvP3KBO69xOfYOxbepaR638jWrM6o2GfI4glnQHOMjiPomdHzLlrFfnqpB/
wP0s7TvD9J1KRQeEiSZpLylx4+Spn6FeCuANrWNrI8FbW+/MyTS3SUhhl/N8Vtr5Q+RTGWzq+yK0
HklgPqNoe5B86anZ4ndYOzMGcbsOvhuT+iK0jGiWVF0YNudASna8NinTMN4WQeHavf5oZOH6/ToD
OCsHzbkJMxtqpsl6Fnpod/+D30dcitYnVxuEysIM1ANW4LUFAbs1iCe4KmGHN+7ryFLdIFeiDc+7
tihoKUDzgIKZmbQuj6XXZEx9DJTZOQalXUVdYzdS1buJVh49vWk2zK18KLqec1/uHe+yrOojBEYv
O/Hqc9U0nD3dLB1aQTEIukDYMLWWBdCkt5iBngl9SLYulyYpXmwFVducjaAoGLz4O4Ntxw59VXHH
YbLODZNNe3MS1CP8QpCUyWn21AdGtg/SwAQHW3QbX3Zl8TQaUBwF78NWL6Wry9Aca2OIal45YGe+
Cdlp6+rK4bajWbv8NGiY/p4rK2Qiy+dcHso2qIL2rB+s8t4zd2H50Bg1jbW7PM/3shFy8+9uG105
RtiEaoo8ncxryVtTG0bEoHDSnkN7Mukxn5P8x8b3XNk96opoPxBWYmMZI2ReOuBm4GCaQ8pW+1RI
ih21W7zxawv5aGVxH+rEL5VqqmDxmKC4/No2bi4993TKb+/X2mKIH2doKVk5X+nybMpD5CVNFvZn
Pf/VB/eB5CjNz9smVlZC2Zg23XzayJQWPrGSvFykt9Cf0+kUha8FsGovlndW1u5uG7pSfyD3pBwO
+obS/JyQLaLuehSHPhAQH2gj4PdjUDxW5TcK42PgKn3KdCRDN5SpFeuYp9KnynhQre+d77Typ6z9
E/aDSX/KM0R++aCVSp3iOcme9O5VD3Un7EGJNfFRj8qX2796bXuA/dFGsiygmUtQHGy2hjV5Un82
wgiuO7dkWqfWXkM93Di364Y4tAiJzZXcRSA1jkmR6Ebbn+siPXjyQ1cqn/wwfx79JN4wNZ+aRUwI
LIH6rYb4pSEtveswicMQx0p/Hg9+dNfr2oEqagTVUrU5730dHkLHyj1E2FGlobkMZ9B5GAYxgoMA
HTPb571oHiI3DH6W0t+F8PftT6VeLQsCCfjF5k81ExUuLovSGUAvQ5k8HNHNAR8+bJEPXF9HeA7B
V5mUNimjLg9DNZW6X6dzNTqpZJcimt2rYcJMRL/RX7yOPDEEeZll0DngZi6WEtWTTvAXUR9J9MYW
gxr4sXkQQ51ZzHSmVz73T12cbMSDKxtIVWimE6OVMvfOLr2NNxhJPY0krZJanpJKf0NMfMMJrFRq
gXOQPjJjxC6CqLi0MYi1qcchIWc7TJObTJLh5Eb6pDdB4lolzJKdGlZuXNGpkgOzdocpdSBA2RoI
XFvqO6CWMRiewCX1YVskhZmLlFLyWNrFQrZTvY30buUT0u2mvEVNdZYIWmwmjROvC2pKXEVRIEID
SVobdxS6Ku9UqFLj+qb6tyeD6RS3JgGurzehPI2xeWEUN5ZMNUKnadT5jOoc+slR4xXUg5M/g9di
/1FRP9++dNduC+wdnC3oINHupKBy+T1lFUQ0o7LdeQTceFcomerKJqouQdOMd4aSi7/tu7AH+8eM
cSR0WXLDyW2QS2kHfdaYN0cwY98KT25toYYdQx27ezVW97cXeO3BLg0uXq0qHlO/kMvunFnGUWZm
KyhdA3TVxAmNPfnANNnhtsXFlvLYg4EjoSWhhsLiKkuRVF/pB7POT2UkGTYwwOxO6xPTUaVoekjg
ft24kwuv9m6PSjDzMah58zbPd+VDVSWQelPzxLw4GUz4qTRPQwr8pfF2e1VLMNe7GUhrmd2cS75g
/S7NGGptJjQOMRMxm2Jwc+4lr4VaPSoKZzJ65WczJvGnrvchHxlH48GTVGg8s75H/MdLNzzs4pLM
vwawEKhKaHSJepalYaugXxnCjX4S1LHeS1P4mhnRF12DfAWdV/VO8Kr+9/eZ5xZUAB0x9nlZscjS
GmJIRalPCieY4WMhuG/6oCfMmYKNI7TE8r8vjxeQKrHGrCPZzeVmq3kKJfkkNychkGJjP2qWB/a2
ZYDVikOBID/U4xKgZVV9C/K4M3eCVGQt1GqC/9PTYu2Ptu6El7gdKxjG26nybN2cMsWGEiSvdlWV
MKrsZ5kY2EwYFxt1l2Uz6v3X61wAJE8hWaTicfnrmQDkeSrN+lRJSdHbsR+VR9+YUkhqjVlFsOsF
+hN+tq9buCFjYRB/AHlsZDtoS2EvlFG2z0ShvY9Cq/6qesXkdoVXbXzOZQL1/ivnPgpodfoYVxWo
OJ6CMciM+mTA6wHxRVS91IIPOAweMsc3k3Iv1G3iaHpg0ebRBds3ISe7faveb82HWI4fMSfJ1DPe
p2hJrS63Kh+9wvAphp0mLzYlN5U9zXflYZoHhD1jIM/Kw/or99tr9wFgw3ZfgQ1t7Gwc/D/7zlMA
mPVNSWQmdeWTmY6aU2ladA8pS+bTLzHHghx0yDLbDAI9+zMch65xsiTzyBM6X/miobUNBQfKZNMu
GVqvhi9sEL/cXua1i5LADSHyA+/ujAhdFDuqcBr1uB8h2JWlfJdVtcRYMqlDp1mbZe450F7uKO8K
8TEemO7HYkfbck5SRRFbQme4np/IitPUSKcJlgdNsu95r4ORA6EUgvFYKS0XQZ6+JwpTKrcXPRta
/hC8BQQu2lybWwJs/RxFPEHjfOXGYO0g1Pri6Ul8zPqQUk9kh3pU/97j+n6YKEgz6wohFG/5wmsY
tapVsTo1J31C4BLB2dxtJhU9u1b3d5yz/gAUrrm7vcxFoPSPUXCOJAc6TBDLOkTY+SbDU1Jzyrqw
eqFtGEJrlOWuAfXqjmiwPrRSoB6CET0Rb9J/U1X8H/NA+7nH83zqEhkhQqGUti2fWy/0ylG1tP+e
eaVkB5b6K07r9E5XhdqJu0p2qM1uoU2WDdnZPO0UYjVexBmNvkj7NJF2t+kJ3UkX6/BzotcFyS0i
t6U56IewzMKdMoTjbmjz1vGJ3vd1UwoOYc4nBeCP05Ry6eZZ738zumarO7cIfd5/G5k6KFQgezL1
2UvfIrYDo1lSX5x8n8qD2TDF0amGQ3Yi2SWFuxeTRtpzkViKc/tIrFx3eo9zLgcJC4HA4grSSyo6
WoPVqYuyeLArv2bY0xL0Vjx4Khd/4wReB1zMAylImRJx0dxaBsyT0QZ9xBwJ9N1y+ZKozHypeo2w
olYw3REXWvjt9vrmiGpxsxmzwDPOaiU0CRcxZehHQTSFVnUS5GjaC/PBo/a91S1bXdZcPKLWQt12
OfxM06YHhubXp3bw9NRppE6pYoeyVSE8h14yEekJHkoPG1nkilla7jo2meSATWYRTurhBAZwXpw8
vqGa7QqAv1MBHh+/2UixVs4nYRSixpRu5blkenk+jUKyKrLJ+lQ2ldskmmPozU4fAS2A1yqM/FBn
W2wAK1EsQQkVBpowDKlRPLm0WfRVFndt253wTNY3X0u+DXqS74ok1dxAi8edNSiJ0xG22nEk5A71
MBqjoaoV9tB5W9SLKwdplh3Hb/GfGSt0+WuGKC+8OoOvn3Fe9VMw+NM+6eqtavyKh6Y0CDenBMej
yvz3pRXY9MUyDOXuFKvpU2t5+9gQ3VGAnWi6yysoxQzlS68GGxH6yjmiasSkMghPdnvpmAdpyjKj
r7pT5bfQfgPIkZr0TayDY6keb9/HlXCZ0YiZtwytYN7aJQdimpOF157WnUSpCT8rntDqRwS6O8uJ
Gi960qM2+xR7ZmHZgYKfdsWiBjfaVGX6S/HVeN+LOQpbPGNPfhEOzxS/v5dxLR2Jceu7Khak504J
tA0vubZBs57JXEolPFi2Xn3wYe1Q+P2pYSqm16wO1En3QxnKwimq5HB7i1buGpVOphIYR6CNvPSR
hd4raZXN79RQdc5YTYadJMmvxpffgq5x6wJQptpsxX1rVqGIYhyVArVGxn958qJWb422CPtTpWuf
6/RxKn92ySH2iEOanSYGG1NhKwcdnzWX3N4n/pZJodlHhTA0eX+qO/04+AbUol8zeFmLeGcp2SH7
5SHAdHtfl+2n+ZGdZR7n944mLGW/yyWaIxM/cIT3JwOVULtIR/OuS/Ru7/NyHBpV7GCCDvOjH46x
m2rmH8SZzU6i1mmnVnDQRnNrDnzlWM2PIG5u/ucKPS/5hudHad2feuo4D/CjNoeRyvQBPVUZzeZp
a4JnzR6EroA6uH+8ifMZ+FB+mNpBElqe+ZOkTm4OSt7m5v3wlfwPYtHm9+8M6EaiGUpyM/BscaBS
dLv0KaqGU+tH30tKONb0d6GNr75ebsCk34moFo88tTcwqTShyPiXBIwRj1AkWmF7GnV5/AKf5mtb
R9+RWC9cEYHBB19OLDeoFOMLcyq5k/R19eQLU7wzxDAMbCvUotQei+wvvdXHkpkFq/hcs7C9RwXX
DiKE4KM8Hg6wp8j7nqrDxo1f9ms4mbxxNOnmyQKykGX8UOcCwj913J8i1YhgHBDa5I7Uwfzs+8o+
7rro6KdN9ZKEpn8MDAiaJRnUea9nZLphauyLQBmgu9QVt6FrckA11dq3ltYccyTF7CKWmr0q6J4t
JuanII0EN7Ba8hwm2ZwUL+TGRXIfdh3o067Z4sFY+TpIdNFrQU1lHn1aYngH5rnQWW36Uxm3hQuw
KPwcdbX/JaTntuv7rkrtAL0ARotHp5mUfp8Z47CTR9Q8u7afduh8tPZQd809FNooEeKgnIoG18HS
fP2QjZpnZyKKALlSiruozdWNg3z98vP7Z+LumWQDnzWH0B9uTSXKcetpWn/ypsJjfFUoYGkytsgC
r+8mVgggefRxi9a78/pgxWSmXIwzfIHaCI2bxdL06Mt5v08MsXONod0Swbj295TjAbjMNULCmeV8
kKTXSo0i0XDS0052YtPoHyGwmmw1ULqdEeeBi6pqfu4TbYuGcc0ybFNUUYCRgy9bRFJxB0eyV+CF
6qHwDqHsv0YTlK19p8EALcrjY9Moh6IeturZ108ODRdEOAzmyAyZge/L76inrS6YfTWduuZABObC
EDS8aHqNYM1hLJx6iwVtTp0uvdJsD36S90KkZs5//uGLGjSV0I8Lp1Nf9Ac5DG1FQk3Vfykl1Zmy
LXqP1dXRAUHFmBCFV+7S2tjOG6610wl2B3RTrBIchyUo3HTNsqXROAsAKN2xnKtOuj5t3JGV00sh
nUGkObumjLhY60BtBjAie9vL+3G4Q2O+q95+U2xk9pIYIcti1BuCqSWMrymUJM9GGDMrqXmrEWcK
k7de/yvojI1IYeXLYciCggyCfHANi0CBwTVD6sV6OjHuE1RPYnTW2lcxHh0YwjZikjmgXxwSmnQs
ht2f8bnzn384JMHgCbqYWOPJr8hdFPDGuzBwo9ipKUKoTvOtaRK7kgFGau6G6fmeLU3TuwUSzqmZ
5wQvTXte3jWyP00nOq2dQ5mu6R3eIHPPadEerCEobUELKc5pQeqOBgRJQdltaT0su5TvH5VRSLCu
7AGx9SJMSNS2GmqDX5HJrvLN+0Llw9Vt2TVtB4Ty7SWvfdePthb5sl+3gVmq2EJyy1UTe6KqI91r
SeDwxmx82RUvR5pMmYjaJvdhSfE4SYM8DLkqnqi7PNIAMHviOo3/KpD+NX/IRbURUV9Xcqir4Ntm
iDdB9RJcRe19yONylE6hltwJZA1f0hyZrCITtsCa19uIJZM0jl7kDHldHBy9CIq67j3pVENlK7+Y
5a9Ov4dSx2YQfWMX1xaFs6ZmSFRHK2cRscqVUhlWEsqnzOxRMqrMwNZMQdm3RSN8v304rp95hTHm
96eQNoO05MVoSqkyfG1UTlGXFTu6Pa0zTObWgq4dJTgzausEfPOlX06FDEaWpWIvyqe2Uz/LaG+I
lWWH2uRUyZbm4PwZLu83pnApzGmRZQEHvrzfZBa6PoaGfIJF7VkRXUl8RHlu74/iAaKFQ0XVhmn3
3ytJvVM3go8np5nHguH9uTQ6yVZWd4OBSkz0uRFdRXmLwvvo9fanWqxsYYQ44tIIwEk9KASEIdHU
oZaowGIl67to+Evy+6OgRHYybA2ZXhHwzJyUOqAkXlGqtNKyUBp5WUCzzEPYdvjSa8+CUrlWVdmA
D/bKFNlE0YMdVEax03LFcILGSbNyV5gZWNtNxvvFIfpn/byAxKMEpFeoIk+IpLip+S1hGtrNFJ7y
d82mhjCu3biAi1txZWr+KR/ep2KEApfpT+SFxOBQi5Vdb2Y/C3fyjwnId3hxKQ7zyF+aGK0i6PUB
LUn6tQBRmDZI7ZIIJQkZw9+avls1hngKnWioaVF/uzRmmW0nNAXGqjr4Ouj3jVrtBb89CPGdWbRb
NcyF+/pnaVBvM1dLFAglyKU1uAa7BshrjHr1i2fETpXdJ9NWCX/1E1nIwjDdwLKsReQHS1gda0YY
P6aN8KZFxvgsGulWvWbtyLEciVL2DF9c8sMEQVhqMcRsj+KU2VF6QpygsTs/QIyt/b2H7H3TeMfw
WRS2yYXmT/jhyNWAAIsoQgdRBbXgZG/5t9veY+0IfPz7F29Kr6WFEPVl/GhIrjgphywJXDMZ7wsE
hPsk2t+2tnYE6CxSm4B5jlUtvo5VJp2WtfiqgVm1NJ9sJbIgQd7igVm2yP/frv1rZ3HUMnH0hVhC
xipJHuO8tgOxcYz6W+mHtuSle8ms7KH4q463HOPqwSBWRpWeshrd8cuv1SVJWjQBvijr7uu+Jkb8
FqS/kmkLFr92yo1/7Sy7AVUn5I3m44iy9KkKn+pg9x++E8V9EnCG/K/IkM2YYlwdomZaSqcirnZW
ch9YWwj41aP3wcjiaHcAQEK55KrGmevFvwIr+SzFOn184b5vxK2y2OrR+2BtcdC9FEBPC833YzXu
M7i9Aq0G4OFI34v6oOfy4ziZT4n4WZ8xFICtGtWp6/KuYNQ/kN3Qf0url7S9M0xnlulKPom53YpG
Yw+l9un23q+956Bn5r4noRd4z8szFGaSp9cQHTxmCb3HN1kXdlrzS+gNWxDuKA358cttg6s788Hg
YmfMnkKv3sZ4swqFFqtwI7Au2bgxXbD6tT9YWVwNIzBBhYhYadq/Mj/bCfFRtL5okQvSxr29oNXb
ARifZIMqH2ySlzuoBGMoDCPumTbxTys+dvXw87aF9S3718L8Cz545cgbpMYs0WvtC3pwVRq5ilfQ
s4Ge77ahVYdC0Drznc3cJvMP+WAoSGszrGVUfq3ozUPrOe7vew9puo3b8Y6H/hAe/+MwP9iZf8cH
O2Ie9r4m8MygLj50vZN1D0P4YPbloai63Zg4XvJnIL+2beaMw4NFb96I/JemqI8AelC1rzc2ePW0
fPg9i0tQldSkGp0NHlwjiI69ZnzOgY+VZXvwm3ArD1n9nCSoFG2AVBHWXq4ekIWnC13OlbMSuyjv
q26yNwXC5mt0tcWgpqgxgN66Gv7NlMLqp2GKHzWj/6MM1BclrPc5qqm525b6PjLQBLl9eJZN4/ev
yrgqYy/Ux0FrLW72FM9zKh0mfVNxeuHYpfde+YdgtI5WPuh57qpq65g1UYujG99vG187uYRh84gP
MMer3CfvrTEVkgzbiH9M3Z2VNwhltk4mtv8hy/rX0lUCNONkhErk60lTeR9kwt6sXnpLeyZzsf9/
1nTV+UTct6GbhCWLeQLFGp8SH6Rj2jpiGP/urPicYn1c1eJMWnGchoGQICiO5lAvvFXm85D9+A/r
Af8DloE2C+Xky3OPTGeQpym3rOkPqho8gNmIEVlKpi2A1zu8fnn4YdH5n6WFS9YQwvFFueM+jwCK
w8Gyc2MHH6BQwQRY67/8fjwlQ3Ww0vR5jGQnNbIXI8mfwavspEk81j+ANL7GEf1JX0Jg3TjE/feg
n46jWFt2og4QYjeTjcYQKSAMorf3af0i0YegIkIJlGLP5UYBSUzSNuTnZ/30GmmK3YaHavwpmQFg
HacW4odWU89aaj4EPnMTkrLhn1cvE7NrdGtnKtgl2hIQVtHLqsFlglDxIEWmftcBtf2qTEzsVkKx
Jcmy5hDnbgQlLegUmUC6XC817SECrcDhS+raVcVW3zcZahd9UcrHjb1dVF7/cVKU0FBHoi4DM8Kl
rU4fFSUSsJV7z51QHCbDzJ08KT6jWHEvmuOr6Vc73ev2SrpVu1sLFJge/5/pxalsgmYoxlKKHxPJ
yh1D6wxov+UtfezVzUR3lYHHGWe4DOjkKYiI9VBY14pyvsltc9rWrl87IVQMwJLN01VXfKGTJxKP
0NF/rLLmbjKyuyCujjEKSfCbGBsImbVtm6dk6VvRfWDa5PKL5bFSQ+okkMjL8WcDoWxYKreYnNY2
7aONxQmUGyHTg35ej1874QDWJHM3Y9LVTZtDK+BFsOIsJ17NMpVTLbHwSs2wT/y3AnH4IGz3UbT1
cqxu2QdLCwcyWnwKzTOxpPxtAmoWu79vX6PV/fpgYBEwFaXqxTA3cWPFA+U4Ow5FZzOE2dqvRTzR
BkbkMb/FeyGc4BO+M6vT2O1l8XcJZ+a3b+YoonrPtC7DG5cHTOsR+0RfgXe2ekEc0K7G102599Uv
8sHGIh/xfDMeE6inHjPhtatDB2ew8Wqs7paha2hRgGOA3vJyFeDhkspM4+SxjPNdVTeHRnkp42bn
61tZwhLNO/tQch0QBVRBmS9ZihepuuyXmdXiYuqwt+WAgA7lud6VtM6S7Fb244fO90QnSCrBVb3m
D2X0Tm0SVQ9aF4duLgrpzgCXWZmC/vsH8+KnLQ6mIQxDhEAz2WVXOf1w3yS63ZsbKez6BtDnleaq
H3PWC5ck+F3aDq0QPYqS7/q5eoz8V4Y1SgCZufe1Gm19uBeMzlb9wgl16gsPUS/agbxFsrVyDd8Z
rsCMwVpAqHD5zUND6kQjp8oApd6+EXZWLDvKlujplpHFizlmzPDNqvCPqFXQJh13IQguQBgbL/PK
+UVUGIEh5h94ltXFl0uCISRGSHHzkeG2oGuCwYWtfaekW7u2ZsmSZ7iPio4xuNrLXfNSra4gvuGM
GMauFAI3aIu9ZDxo/VYkN//mRRwK+hmKE4ZkTZa18Cy+ZiggSsinqYiHrtyo90bW5XCX1t8phuVO
Fxb+7rc984XJhRuwCh0ySYlqxDgzFXnjp0SNXD/6TdT1uwuYxXVAy8LJqSzDqLiS/GySRr5WD6lZ
1wXtseyOQfsEyfcWCGjtAJJT4mjImClKzN/zQ7XAG3v44yP8szq+NsdE+7LV01pxzmAACUDpFUON
uhwIkTIocLTGTx4TZn9siJ40Z7Cqrfx4ZRkXVhYHXEwQF5GyMCFm2g/M08S4TcYiNtLTVSv/R9qX
7TiOA8t+kQDty6tky7LlcpVr734ReqnWTm3U+vUnWOfcGZslmOi5jUYD8zBOkUwmycyISKwKuGOQ
W4Jq7PVkGU3bKMqSFdBYQlpxeWzaO5s2D7edjPkt59cM7vKPEW4oapGgSXZc4qyprHG7jPmTPLZA
hmfUBgi8KrZU6u1NtmSCF+T64BiEFHd3KCxzN+gs6ftlcJBll5UJ8OSm21Z0HDdW//cPIIzvXztc
hCgkB8zBAZNI6ixwyGtija5TTZ41CILeSoCAIbAWEPoYFZ7brWMLSEQKnuEREt9BVFIECf2kFmow
SIriznmyv71wqxMIlXxWz0emhC+0a07fJlZLiiMtVR8PY/Tf+9MVlsA91vJ7ILEBRs/Arrixc3Gv
qJNFLToMa5zQ4i9XoCtbFEC2yXfgabpzH51G++eYWe8xBQxkOSRAAudZ4ebP6MQjdfWLTUQjXwn6
V5/EzbThJEaE/ElxnNrtgCdRTgJ2jg29CFWzuqT/jp2XtVeqwZ7noSuOAxh0aOikdCPSXRU6OPsl
ROdvr+daqgCtyIEnBtSX3ce57Z6oHUBK0NQ4VrNEX/uyyPbNqCTeAL4TOkaW5GzXNppKa/GwXTJ0
6bEV9Yc+6tm5GYjzfvtrVr3LBEcF92kmf89tG7NUiipb4F3glDxLcoMDCBQKkseb23Z45iw7ffAY
BJbjs/sCoA7XQc4G5XdxJMxxtBRgoKBnNQKPQUCOr8+tGvly1oFC1e8GXfMiGU3a/5QoAudPeXGe
EoGzrw364lt4Yp+2QKEC4uTFMevwqgMsAf1Dt1UpuHKuedWlFe6mB10btIInWGc5f4NopK67A5ol
GN9EVfM1rMXl1PJAv2oqE+TmGxQyXTSTpO3uo+68WXW1wp2foB/eR5s/kSCsr+3Ny8FxYR3skbLT
bIQLuda2JaoAJToqNeULCpyCR9LqfgHcgYECEHah1nLtOTQznRgNQLE7m7PVbVAzRUBawNHP9mq3
SaQnydrmipcNTwKXXck74cHwr2HuFl1rI87TdMS8TpEvDYex36JXTTX5IB6wgqCMNB/6PQt2yqpz
XljlZrbu2yJO7B7hITPRPLZzocUofg+tWoH6DQS+gQ6FZsX1pEIsZu6GBT4D2sQm7mzXGV+k8Xx7
Bld3AArdgAIBDA4AzrWRoWulFiy44tgr3xOt3YHjh/cIWH7uVEgiN2FfzF9wwDkCCYi1W0RV79oY
tE7A5dNJebT1fktVBfJBUwDaGTWfHHkfjcM2brZG8z0TkdDWphINR/GWQ1MZBl68Npzi/h5bKThA
gL+OMUpvIxociIysTSWzYAE0wAAlnBGjVUqzs5zy2Frm736Un7t68KdSfa6B35pS0ZWUnfZXk4lA
DfQWOg+iHgX1Q+6MmidkmqUsnkILMgHpVoIAY4L7b6eEsabv4k7UPHXNHoaGQwYEb6TauGPILmmR
TeM0hmrvVL+IlbYeQh76taO25w/E+MHoHUEFgq9320V5QC1gYYzFhTEyOCiIN9xI5caMplYex5D2
ZvZQGkn+OOXmW6ovTkDy/F7Wmt89ldWjRrLhmICrtwfjShV475flxVcgtmlAbmK74E197UMj6eae
SskUlr2GfOx3QpjgdrNz6lBGof/2mL/EbsZLhcYRntIQAgbi9tpYOxh5HecWFnc6aUO2zXXjDoCY
ICWm4GXz9dTHua8AqwCYGh6dX/J0BYmTfLZgir7rh/FO8iwvfYlf8jv9ITtJh/al+tn9nB//enww
iowtcizIEH853tGMpmwtewpn4P3msfIcO9+qaFJUCjUaV6YSjwBQtnA2YfPz79x5gW5FVdI5nHKQ
HJtDQRNoDd+R/PX2kNiScPuRdRpjelDgSwH2d71kVlmZaBjdz6GavcXNeybCXqxtA9CVAb9E6IQm
Lx89HZTWSi235xDaDr5kvWYK8Vhj0awiR7sgm4Tgll9b3qK+j6a9+/vRobsmu4Aiw4NH/fXoNLlf
iip1phCPfdWjIG95ZdGI2qmurNUn7xulD5aT4K+6dFLSNqcAJ3SysTWpjL4n8l3VgUgA+qhgP6/E
MybyCLoAZGI05HevR6SqC1kaNH4OK7MeNnQwGwi9jO2GVGr5M0WjxGOF5QhwiZK3t+fyy2kEFD2S
4nhYsAZQwAhdW04WK53n0pjCugA3WaHMHRtT8NheNcI0fCCWhtOdT/zJmlQphZrMoZxHbtcYHoyo
6o/bI1ldL2h647WNwwhsr+uRzAqV0VcyncO++Mhz6ip4nDijZwsmbCX0Iin22cSFoRD4TBIaHupt
38hzWJi/LMk3UBWDWr7upJ49iGAkzJG5bYytxZ5ZkCkHjITN60VazNAkGqU0XUIUFnZlHT8PS3mY
tT+ZrHqq6ilgYpqT4BK2tlYQXAI6CCEYF1ZuGqeRSA0+BSHYzNxIPxMbenaAOd5erLVZRLgFHwBF
MnQj5bawA8xRgjb2c1gDIJNL27rTPoq5PvW1FY6FSKxvJRyysiJjgNrIBvP6CpWst23egqpK0r79
sMsCPHzg8uy/P0hMaM1AQxzRHavGrpwXy9VNhVllujGHadLpmxrcvHOrGRoEDhHtK4WqAiWytagB
pWfwchkZAKyKa3sa1UcnsrQlVEgZyHWoJdKvoXVbK/e7ZvE7IxXcflb8EXcBlpVDy1GMkgtTXdY7
Vo6OyeEC1nqiLFuSA0KlvZrdrlS3k75BdUpgcmVXwyQkPkFzBgmZF1ujfdZJZQaTSZP41Cm3aJtN
mg+tEczlikOCzaGAMA6SKA41bqvNi4UkFnRZwqhTajeaM/07NLoSvzYTeycVenEvL5FII31lAVkZ
BLBlQHOQmuaO6dk00o5Y6hKmE0Tfez8qwlwxXAftU6opcUsS3N51a5N5aY9zmBpvcN0gcBj0hinR
cmpLd5noKFubyEsb6rVTQv7VbqNKX8LB2FvFeaTj1lF3ZnFXU5GUw0qoAgqC1XeAAAe5jwtVxDAs
Us3lHAJHtZM6oIrLYduO0emvZw1PKERDBnuDNW7W6NRQMuv1HM6TAhZh1J4nxoQeQlqLapsrC2RD
QR5Cs8Dp4sLNeWGZ521KSoIzrPZymr9IeilD3A58PSMW3OrXJu/SFLeXK2tWtV6BqcJ4VKDPjZMl
WgQBccUXgNdDGQ4yngygyNmA8IMs02yaQ7OvIC57r//qB+AhLLcW5QtXIjxCOwoGCBRoIqJzXldi
BBCtQeiNas2VgDBVl4/bXvCVAoAnIy5n6N6LQ4vhH68dW6KJqky6gsHE9blKH6I4sOlzLe/bET20
m8RNrUMu0g1ZWyWQohD74HcIuNw5CZ9c0NtUxZFiSLMrpUugaXnqxnF/vj28VUNgyAONBg/8spcy
LdNiaC98ugP0WDZZi5e8UAlufRLRqvrz8Qo73Ja1zbGdTQnrhC4rUN75k0c/Rj+9J16/H6TTLELJ
rARYxmr+LCWxU5kzR2Mk5CxIfYRAOGxiGWDV0pVya5eph3aeD4kmbW9P48oGhkGmFiWzhuc2ZxDq
oyDbQ0Mm1CcDYNyqekkTACYiYCx8yFj+um2N11xhVxkmqA6xL1xEsXqcOUeNEwsNaZewafTxoFlj
7k6oGnpWPo5BDcqUO+vo+JG2iR3m6aQFmpxCa9wqzBZ0UoeGebmIlOBWtiJK77gEAfaMbj48K0tV
FmlWKcVlq09k3FEdSCE3deveHvqKv8IKPAjCF6xwzO1GpI9JHDf9Eo4H+Tz/FvGLV2466OKOJCQT
UMRzgkW2i6scle1YlytIiimRtWsj8Ioe7eJXYeX7MUIbmDym+V6bqufbg1qJlxCKww0ETacZ15/b
7VKPUGJaM6bOnFzoYW2G+bEkOAq6ZdMvP28bW3vDX1rjy1hj20P0mAzw1YP13rxCYpP49mZ+t3uv
2qsia6szipwO/iLIIJJez2g0NfDhDjPaWjRE27gADMKgicznuf9VFPdG9AJW053WQZN409QhxEbU
MTs2JS59sVcaj6WcyEGq5QI/WtuwSF2ihS8eWkhzMW++WOhkMRcwauFHmvaoq3fZmLn6cspK0fDZ
8K6fchD+BOEC55MMFKyhXtuJ7VYDABaRyBxfdOfJQs2+Ke6q9o+h0Ncs1T3buY/MgxT9/RsShlGu
Y7KMEHznxW/iculzy2iwyt3PBtJaMa639uCZxkf7PTGgDSPiyn1daIA4cIHBKQnJwy8Mk1k2pyJv
WlwyZXJCjEQBtscK1sdeBd1i3Ge1wtqtzIKHwteAwMwyBAm7CKAqfT3Bo7OMxKIIhWbxJmk76jwt
qSDcfj1NGDzlU1ACb9Yv1Mm2L8AvS2CiItt5TjfzqLm68+rMC+CXlR/9Nc4Xqnys1ApyI5JcUFa5
HlIPFXvJ0BEO5EJVg0pH5RcvmOS7UqeCBM3Xcv6nKchUIpksIznJ3dTovOgTjpIlrH+RhuxKqd/0
ends6eTSJtmMA56UMQHBKgmn7gSd3XO5HE298Ko+HlDuHz29UAQruuZIcFgb+wUgPPy5Hn6OZJKS
lDhLlfIbOCfu7PeoiapBFx8pEo1/fR/GuxZbFCh0BnvhU6ZL3NhmZspLGEGWR/oDgmIvAhV+PRmv
TXADQvmljXJdwSSPb8PyU/v79xDIQGDloATJWonxrU8pFAlIw97KQKD76OWHrZf0r5KwXfXaPkCl
E0ETKUtQ5LlYRntQsvM4xZsc6GZz1wNnsq/b07SLzfPtM+rrgYgRXVjSrl1gsS3E0gaW1AQiYUrv
O06KhgNaOMfJJnIEDicaF3cW6MgeKvMAa5l0+FCpF2ueMW9raXd7UGuRiokAQpEKeocoAV4Pqp2N
0qA2cwOSbaKi3tQo/01zJBjN10I49jRQA6gR4dBlBdVrOxN0Z3GHQXZBQsgwU3fUejdLZuJCe2Yz
Jr+J0z4pU30/5vFOk9wudQRn68r19PoLOIfH3iURrjM4CmjmS0l3ZFHTiZ3DnPt4xRQyfS3S2k+j
jYo2ZtSbZBHkdHWumRI0TiJoPvIv0Kjv9BE6PAihaOEMrEFlHCX6t4x6Ns+Q+cI1Alk4lEGv59mQ
hqKmAzIe5viDLI/gPAkT6GuRg6m04GGLYwcMk2sTo0woxTmBW8pmCNqX2/749QqE77/4cc7tS12F
nr+NH6fSIa8e6+RuMcHX3N62srqVAUlDig13ICQEroegxihX1mmEu20bRJVnSOFYuVnr9aN/29Da
sYH3K9ac8XUByb02JM9WpNAahlDXQdeA5b6I8g9oCLxqahBFw7OK171rVYL84ZqjIc2BbY14xepF
11YzqRjyUc7lsM47L2OCyPcE+Pj/MLQLI9wcGnIGHI2RyeE0OK91jD7P0+BDmsCrbdWz0eyqtSwf
7eUEAWstLuIdxyqXwJxidNdjS2coO1Vjg3jfPpvWg9n0rqbfY2azDO+F9u32INdmkukY4lGLogck
A66tqUU9w1lhzaHTO/oQhNLUHaGkub9tZs3rL81wgyJOQpsmqeUwJVtj8MoszAjy2a+3raw5I4AC
nywKnJV8DI6dnLV/aeUwDgrlhI6D5uwP20jakF0sUjtbnTj2XGW9saEcxY1obnSzGVUcX4aK3HES
b5XszcHxcntEq/MGXDj6mjMhIh5Z4vSk6UCNkEM7DWawtAbt3kKlbcgFWde10UCuBiI8SBdBEpo7
vdoIqqNtN+AygyChJ8RVMGFK9vPvR3NphXO2lmglmgeOcjie++5Dsd6leaf+NW8HBwRu1njXIxMK
CWhu26aAbw5FJcvhrB7meUdlL+p3aS+YsLUACwdDXQacPRRB2YRevGQlrH49z5oM5uiJYAx633lT
7DnDvBVXJtknc89ZKO4AXoR/oRbIF1vJpCLBNUlDuCy4MtMpz9yMtNPT7dX5/OavZuBtOLoZbIKb
OXy73GZzNIRNGTbW+0j8qApJfbTVb5Ly2jabKDvMH/oDupOWJEwh9VHMR/splQ5JUIGYlLuRp//U
+k1XCE6ZlUymgrH/+2ncdMtz1zkTWKRh9WPYF5vHZTf73+Sj8e32FKzdoa7ssP14saxZ7pDITmCH
QqkACpBx5mroKeFsibZHOzXn25ifdS1IXoTx5PPicmv2uZM0x9Jr6KwyhG21T+W9Fu0MgtSzq0LV
rwvK7E1PPeVdStDbKfKj0kufK+mh9iFV00qF6zwuJrKt8TEPFn2rOh9U3bXmESqWMf7nylX95CV7
rGOX0CbopAOxQd5e3IgIAtanpMWtYbDj7WIGob06tNrgDGEH3nt6aLMXG71y1fGFKqabo9JiWW6G
fFOf+MvoJfNHddeVlR9Lj2m2y4Egz6q9Pb0bdbLXQyN+V5oHQjaGTlxa62DEoflb7hm9S+yXTPrT
jeg2A1WJTHD2f1Ygbw2DHTUXwzCTyXIatC0PdfKA4uBUbxbNdM04YOIzizt41Uvyq3TbvRVtFsTL
nrj5vVF5JlahQbstr0yCFEKlXh6/zfZmcPZ0SDZ59lrJXmOG9D49T/v4oG51KLw5/RaT5mJZ2oNS
PlV+9SBNnjrfo1eGcy6zl1w6TfKudsen6bVR0GnrfjiZ6GOuuhNofwC7RvdOuYHajZMIJmIlb4md
B2QTk2NEsod/5tazLXUTUg4hFLMA+ZvLbmu2zbIvmyr27ImoYVYVpRtr5n0xl+Nz2fUZVKdnEdH8
U/blekVUdL8AqxRVQUbv4PaHUgxNP4zpGC5wF2AwPcUYngfku5FZ9ZaWhvZHY+luCyBF1SjbwjG3
mrx35u85RGOzUdtOhjsjx0JdqUihm51voTEWsGRvkeRug27jveTRXW+2gc0y++DJ2mVIOzOQTcH1
VTgWbpOofaU2tYMmXngEoD+N9W4EErZFda+Fcb6dYhsY3O00BU6/SUtIbSXIFqM0We1z5T671yxX
l4J0mw67KvcidTNUvysffV4NtFQ4V72L48I1/voGh+kH+gyXHRRbcBhdb4ikroZRM8sx/K7vH7SH
v46717/OTUiqJXhUFvj1iKKJjdz6JVTsbeDWK49VMyTl5AzLls7lt147dnWMR1Miyt1+Et+/eBjY
NeiZiwcN7t/XQ7SzNpPLPhuBKJnvJVl6gB6YW43JQ5UbB5KiZa/aAryMMAa1+WhGy67Gi6JiV6nO
Y28vT8kw/0L+7i5pbeKiocbd0EQBqjaPUVxiUb1U0TYxuIuS70xKQJZxSzVfs0OrfxwJ4NCW6cWS
YP9+vUBiYoEEA4cR7aq/gEhqWRvKwiZj2EIW3mmyTYUmclG3jVDzuL2GvDY6ymPXpjgPqVtFb9q4
HXF3MB/bmIC0C8xKZZ6hCvKiGemmIBJw39ZG1ua7YSzeh7zekEeafBQdhXp/EQy27Pbaj7E9aKXu
qca0U8tA8JVf71L4SoYwwCUHhVG+Z0cUD3bVJcsYxkWKDnfS4BOidJsyNs0NkWh2rKToBMw4Yn6u
b3sJPe2pPmQbqZsdtymI4i2dpGPj9b3fAFDi65ChOCYxgfgE+p2hHTZU9ueyRJ5lMfFkpKbfqTp9
vD2MT2DYF1/FXRpoeqb/bXPnE4gPkMVwujGsIPpoqRB9RFMPV6qMvb6g94Oxt+3dNP/QJc9J7hon
823HJcro28q8r3GTGfMfarMIDn9mlPso1oLYAImbKep+6eoJeCyb2jEc7eiRODtanZVY9/uuDABL
bYYwWajgZriynDAJHigrTeLKyj3DpgZ8YyeXYTJvvSU7QD7yvwxKY+EJgDa8LbTrqFBTa5RoAfQ7
wQUgSXZUPVlq4XXDrkDNuT9UswCXzfbJl1m8MMiGfHH1AEWSGFUFg+O01VLXBoXA2M3GdhDt2JWz
HR1ykFNmMg2oyvFY7NaRprGYMHmKFWRVFuCOdWecYvnU/WpfhyLyY0UQJFgc/zq2fy1yL8CosKNy
iWExzYLOq34Bb76HsPPtzbFqBFcWJoGMij3feKhHax3brJQxtNHjoJy/O5Hkp+Wjlgz7vvyOTjC3
za16/YU5zkGIXqLtXYIxFfvxTjY9+77bS5lLDp3AMVZiOaQp/x0X5xizqs9NPsPQkL2oVYnb6G9L
OkKkS7CnVl5b8IsLQ9xrq+8Ks7RsxEjtvdz1H9G30tP+6OB3ut3h9tytu+CFKTbmC2cv1IWCQw5T
2UMLYWdX2vY+RNP99oADxBJsZdEEcifUgrxrbU0wNnvlI2j84z1UJAQDYqv9xcMvBsTdZDINtQWr
ZXN3nzwM1KU/h7d+kxxkv98D0Na/CeyxHXPLHncQ5InRdhXuEiH1QQ5oXsqdtpOPiSvtDSCKRVIP
X/NEV57B1+1IMzmVbs0jagzB0J+6Cb4oAgmsnW2X7seDF9Khp04qY/+izW+DrpUBSVyybJZQJR78
InGTUNrZvuxurGGbfBfsstUhwudQywEQHCTga4+UppQQKUL4BRvhUHSI9JPiEhGRcCXTgJm8MMP5
opOVZSpJ2MxxuGib6oNWmwmZhsEfRt9JYm+GvH6WbKFv5QmuQKIBch5qSaqSZezI1POtne0SY2cv
wv5Uq1sNGWVUwyA0BRL09SzWJTol0UHFc4Hs9V121MKqcE0vu2+pa6Jj8L7YyoMrnfVWcOFdjyiM
M4YmwLhc85wxCnWVHPohcFFkQwZ1Cfp3x6i2FgntfITqK1hH9TdopnmjHgniyyfmnN+MTMCGNQWF
9/Bv1GKhXU0jA8dbk5z1YteZb1Yx7HRyXOR7Q4PobPyz1V09gxoWtOzTdKPHYd/txvZ5Zh/nfJMd
P9aDvxeJtRjeBqhGYA4ZNpSLElFaDZCILUA8SR/r8Y+0fJ/HV0EkWvOrf218AYllappQ4G6mMDsa
ZgBtPb8Ik5PpTgHkps7mkzvuNcHRu2qSXTah/iUjPcqdiLJErLhWMKx5+tGpp6na6db59rDWLhMA
4f9jgn3CxQFlaYPa9GBghdELWt0E1HVO0yERXcXW7hCXVrigg+ZPKR4f+YSQ92Q5uWtm0m4pAHgx
d62872ggFAPjmxey5xq2B3oKwteRUeH5E2o9lgSqElMIsYwtOsVtUV6wTs2dcXC8NhgO08F6SH8u
vrmL77X97Uldiw6XtrnoYJXENpaFgFO2G1A9ATvvYL7cNvGVeM/Gx7pdgZCnQliHs1EiAaToHWy0
G+CtA3uf7miQ7yyv3umPkl/6tqAkwJyN3/yXBrl7IFpe6ROtYXD0JlekfLQ6Yxej4Ty908rRymiJ
GStHUNybe2X6mUjDCSso2FN8b/D/dYwLU5zHT200R9OAcUhPfvNYP3fb+Ac0lvaDa++XID00m/xg
7pv9tCsC9T07Wd+i0xx2D4Kr4ereBqwGsiqQNwVb73rjqVmkUzXHiA2oe58KyXDRa/6/3NbArwHg
Cz1FEBu5U9gGHrHW2Jo5fvpCn/SDvYXgdJAe21O37wdf4JPs5764yIU57ujVMjOvKlKD5finC5wn
ip2n+eiAF9bB+DC+J6fixxPyv4IDf9V3LqxywT8nS5GaDnNMyPWPW8AlvbJ5zntBEk9g5vNVcREp
S3kifWXCzGAHUvs0LPeLfppFmfm1NBNgGf8s2ef5f2EGQu/g91gVzDRBWW7sXb03G9clG3Tb2CiH
7kl3FwgoPhjbxtPOw0E52P9/88nfbea4grRa32A+zXcZnRQTxc3bCTK2guvE6g74lHAFAQKAEzbh
FyMFW1R2qo5OYbPsACJFHXsWEVJXY9aFCc7/SwsCvBES/OHkZECnnhRMpcDnWZz96vNMiPZ/R8H5
fJXWQzbbGEV5HhuXfDNUtyDo2v4I1NyHKYM1CsS8wKjK6tW3jHIub1poel5QjAvZ89jVfi7H+Ye9
awOo4PnWnfwLF17zVxYctG94Tki1K5JoWIGD4fT5Z2KBMr9eO532U+50LT5gvu9c89B55m+9drsR
yRwXzPcfff1f4uWFRS61MnftIKc15hmSELa0S9NtRwUn3Hr4gisqloVNxvdcLWPJ1FsD4csGo8N8
LeOn5gFaw66whr96iccu/scSt35y1Ixd1GGL5a/jAWq4vrqvgyhAt8qdMNuxOipcvizwY5mIMXfQ
RN2SyGbfI6Com3ttcJfK1d7H0/LmxK55tA7jb7P3ol8VOtm5RNTGbfUdCNmcf6xzmzyOEqJLFjw1
Kz00can+OEj57eOPXHWRZbSfmt8dERZzVh8ql1a5fZ+2tdoMgPwAp47KphMfZW2DntPZ/aTJnl20
rj2fibOPi7fE/Okk6Cub+9G4T+mvPCZvMXnJpuFEZy2YRSQitrJfdu7FfHDhooH4VqXXbDXaN12V
oJO0RdNo9RdJz3Hh5f/tpXo5FZyrVSk0uRdlgKtFW63ZKDiVG2+PMjyOS1R6XBIca7RnfHb2/yUw
/jtSPpeiRDr6+UYYadbsi4cW/eak9s1s/Xh4bpXfTfF9UHDlss9UiDVYvxtfmOZiRS85IEplWH75
HN2Z586DmrtXb8eN7Tab6dC6qiByrJ4zFwbZIXFxlFHHkNNolKcwtitl00gTWImRpAlSN6s3kAsr
3A08VZViVrMRw8qCVnUVvC2c/KALX7prObcLl+ELhcZc5Xncs1AL5Yi9Onwr5fte0d0scrXaZGX5
SrrX5kFwqjHXv7E1eIEC3Hl0eS4wPOgm5Z5zinw7mKnbvN12zLVrBzjZaI+CoooJYsn1WpVRm2QF
XaawmlPPnHZDjVujSAZm1QjoKiDvQeEKlq6NTJJSkazT8HJXD06teA09q4aIHCMywkW5pIKcihGp
eOJqr3Fvu7K5p+Tx9mytebZxMRAuXmW1PsSdCht29BRlPyU0erttYC0gXhrglmNsR/AkFBgAvsqe
vR69d+qt2exBFJkqkNUE+bPV8SB3BYIjiuAgLV4vTFZ3Sq9UMFfvJU8kDbG6IBc/zi3IlBhZXvX4
8TxASfBdErxAPhnb/A5hZKH/9/HcYrBs5DQ1+H31rnTP0/2E9kRuc85+KOf4mXp/8B/+7dVZDaWX
JvnlsW1087QUvCDTF+gAAZgXHajVeH1pbOwOClHdB+TOyPxUNy0ggjLUVdveneNvgu9gU8cNHTQU
NnAk+Rxwva/XrY1inWaWjg1VoIu6Nxha/cO20+SQqXMRb/XCMGc3HWWAypRCLp+ipNahXpEpyrTP
0Zg0GMBTLjaS3sg5ZNlK+2AYZDpSw+ljwMRqEY5/7XsZpxSrhVjzhQNlZ3Yh0ZG5dQeaMOlL6VfV
NMVOjZ3ZI5GRhNaiicggq0ZZtEFXKZCc+ILnpE5yCsV3vKiGF3X84XT7ptbx7vld60+312PF0xmP
HPdxluVHQ7nr5RjQm6UYC1jKJ03f6E1iBpnaVh4eBo7A61cGBe0uqKZD8BZvX37lY62Wel0Gqha9
X+QmB59zOaIpVyTdzWb5fHtYK0cQwK4AkyBVwmgMnLfPTqtHnR4BeD/Ib8i8AmrlnBglT6tOcrZs
IKQhyL+unOmgWKHlIFOdQFsB7uYwoFIEersig8ngxH655M7GRnO7fQ8JuA79TXa3B7hqjk0kEsqg
zfJv+4TYpBoJ0MMOJDM1FEkkqu9y2f6IrVZ0PK0sHHhJjMuigcL+RXU1tUv0VBsLJdSrCOLBrZdM
i5eDyW7qy3NLRSWntbVTIKQHwIgM5iKvJ9PUiWVSANqhpbT46RzQrnU2aSZt7dg6dBZ5b0zl4+9n
kwm8YCaBK4dAKLcLrFiWo9KWw/yPVmp/Stqg3cQvRTX+/Ac7WDKAThRw4flcL01bCx1teyUk+QvR
cw9Edaq4XdcIDseVXY3QgZcvhIEVhoa8Ho+iNgbJ6QChxSp5t5zaHxdjA/lTgROuFeDBHga9FpoN
Gl6lzEsvrstVl3cmAElKqEr1cjaMkm5KvMJ8ZVKmre0M1naeaPdhO5kEmdwh3g+GLVJ9XPFO1iKY
iWGhv9QXcYVezac4Ra0wtAFPpfngF3bt23F8Rx11m+S/b6/g2ov/yhwXWRQ9qXS0r1BCK5O9GkXJ
2mo2+vQTIdQp8p2JA8jUY28ipp+gEenfX7JgHa0FAHEEtlHnHkTTrEQNgR5rWCmVa0U48pZoNzo2
4NJ3db0rZP13IdUCEuzKhsR5Da0bxrtBQx7OqK1rXYfZV8KSJM/oqEveyKDtJfm5MgpfM2sB6nRt
QQ3gGiFgAYMGv/9thSSRMwCwC2GnDckALo/qY9rkftnFaKhqRIKE1NrwcHEFy5c1GZJ5FVs1X1S5
Mks1jBNvkVEJBRwwbu6GGMrR7TEDgOW2C62OD21UQAuDEDuqsNebhs5zb1aoOYfV0rtM+Ng5GkUa
lEBll6pInGvlnAAj5x9jfLLbXMbJbqxODfsB3J9BaUBowqO2TNPkgQ6ifopc3LEh6AP+NRKKYJcy
1jjnKYtGC0ivEu3c6tRLsnsL2aFxer09f9x6fRqBqglOIvAF2YJdzx8qt5oV6a12tscflnNexs6N
02Me7SEqNVTy5rY1brX+zxouEQgwECb65MhfhDi5a5vBUiftnC+p5I5ZulX7otvqqbWpUUBf6CBI
QXAr9r8GwZ/GX7RSBJz9enjONLVolaxoZ8Dqsv7cAqhPikMMKcHbA+MeUP9nB5ETyUv2fGbTfDEw
DR3uigph/dxmWu+x0parxUq/u21lfTT/WuGcvU5HI0sHVTsnqJ4a3Y6JSU5x46L3821Da64Hjibe
FuhPZHyZtqIrmyxzNO2sS7JXAlyeVoYL7YzbVtaH868V7pYXA8eJQw7D0Q3DH/MTKCSuqbSukNsr
Gg7n5FIC0mWlwxC8D6SNx6R5tS1BoF3zACh8sp0KfQMM6toDlnlJDaphI3WAECOvmw73uV6ItPrW
tiuOZiSsUbAD55Hz58rpR4ae08+982TH94ZcDY8OxPlrdXiKJQ06ROo07W8v09qmBYse9yyk/3GC
cCPTmrrPBrDvzqRtt3b7EUmPC4oZYI5t0ILIv21szScujbGPudhIdjR1RVZL8An1rk6/6fU+ab3I
EIhxrA3JRms/C3BwBFe+pZA0QDzJrFL9DAGcV2PaLmCUqEcIfwRUFelVrdli3Do80S3WI41bMq1o
UjS5GvVz8pwO302cgLH2u6TDNqsFc7fignA9JtiNojYeu2wbXMydqsezbk+ZeY6jpd0D5At2SYFO
4LdXaGU8LMrh9QVoEUIdt2vb1lbaHmLV55j0KnRujPOgtB5qwBBPQy7MSOP32wZXXAKUaDTDhUAl
2Eg8GclY9NzMs9I619h9Gwnt/zyrMUJwzsEJm0VyBqvWUGlGVQgqdCp/RNF87Kqqg7WZGknpIc+H
tk+TUUy9N6mL/RMClokmOD1WdjV4npCqwKHIIIhcXO/7VJv1BaeU1NxpkMRYQOoj+4zYpyoCeC5u
BY6yEg/Rnwly7XiJgi3LE4ybEuyosjO0cwSdILP6USbT/5D2ZTuS6tq2X4QEpn8Fos2szISqzGpe
ULVg+t7A19/hvPecinCgsGrdrb3X2lJJNcPGnp7NmGP46ywrKm7u5IUV4U2s9GFt2xp+A3A8fQKc
EgE2q9Fq+w+v1dVyhO3L1Dk3M1BHhJqxAkis1d8thhKgHbfSwbitw2/jU6GKBB+PBt71FWt1ltZj
loCzd5gPxhoqC31pkwljAgUUBp5cHQN8tddCF6dzpofFfNZZoCR+mh7XEmx/batL4l++tosKIA88
iA3RCPAyAeIH7ufrH1SRslPjJtbD1UWOFv9ZCuLTJ1DGrHHY9CV0XVhy/Pf7iIQCWQVKeJhCEb7r
3NYkt8rGDAvQ39gQkpzyj+XyO0XL8r6hjWOK0X1OQY5QA3guYW19tdjqAL2KcFGeHKBGwQFpSbKx
jTN6ZUJwmdm6NGhIDFaYris9OJV1ytV8wsxzYXrwNrVkRRseGmo7DijabBMVQpGbMZlYmhEHlM+k
psmDuzSlp1dxLfHQW/v2zizNEU5cMOL6TDgLdL2GKTfDZMgQzYM5oKPgEJalzxt3QUcPBIcO9wHu
UjDTWwjiFyhBhKmxy2wMXwKxvUJWZzReVchC3z8LG+ccxhBfI2tG5CMeOpDojWAI7swQ2eyhTgaf
gcS9+1Etr32R7lVI6+Rv/8EiqBEAEAA5IbAP17sI5fdkMmpYXBLyqqdpfh5L/bXvBhvgcChI2wVN
T9OiKMEKptfgvvGNF0GHuDLoDPDOWoYqnMtqyZOYZrUZWsbejL/rgeKr45GN50w2S7V1AzA0hpo8
PiUk34VltgiTYlUZcJsV3SvJt3lMvSLu/dwN7y9p87gA0oQ5MSSAIHy83k/LZTNKnLEZYrBqN6i/
B/273UUDyGmYrFe7ZQo+A10YXbchYCA4DrcHsRZclBUCo/VhTbzZt1zJBxKrddzxcvHW/7UhfKHB
sbNCyysrdKZln7H2NbFAFdD9rqvSb4YUAuPzoU/il4zKXP7WF0MHFSVwXtJFGn29kWM1s6R2Vyss
LWiSrLodEBb75uA+Oxr9c/+jiZ2u92VeGhOOx5DQbq2yxQotEtf0gE6Kqu4gwNw82pPm/tRWZoEy
klovbj6dJwxFfVD6Mf+2TIqzTzUHRZkYZzzx+5y4n+//ts19MEzweLr4J8Lr633IUqahHlNYYdzW
P5fhG0lAEJCU38pYqtXL/yrhlUUBBjS3YMnjZNjC2c3itv2/zwQE4jywZypaEFf2cRgUf9W8tGq9
se5/D3O5J9r3+6vcejIgY4oKN7pKoCoUVmnQarFA6mSFmF0/FEzyVGzt4eXfLgTzZmwqmlXgbwfn
BHhTcr9YD8Xr/RXwmyBuHuqdqoabCBpZS8i+B2ftFwcsuqFTPyUY4J7J+b9k39gaXHakp/CWNzMY
ZjEUlVrbYVw+1FgL9NrvL2Jro8CWBPIxzmSKR/X6sNFlTmytbe2wSzmX0ZIcIbAhJZjZ2iq8NA7O
s4mRP5v/+UUGt1hxnffLbKFQdUgx2PVRrrrMvYP4NS5NCEd5gZCBM08woSrJwXaAQnLpLnbAWZHt
SJv43ayeaMd8cIj+e7kHNE08DYbwGC6REC+wIkbhgvutOt51mRtove1BzJeMk8Q3bz2eF4bEMq1b
TEo+jQQ+CzPP1QTOiEdFQ0FO6Ty11DxXlxQZN78aBCJQGoZ7gGLJ9Vcb9W5xtMa1wqYxPaB394kT
AxwsY32WmBH72Nqw6ixbYSbtbOe57DV2hEDXT+h0S2KtLZcD1keA8JFWgVJLcDkKtAtbFJ/tcLAT
rxwyn3Uybp+t64TxY+CDUYGBlIzgd5YVE5PdmsAnKI1PWA8Vo7AkmTdIdX82LOG44cqC3B0fR4Sv
Ls2colenWKGtvjHE22v3AGoa6GtKQvuNmOPKjnAI4mFexzLDigrQwzgRxvi80S4Dm4SLPUrqBRsn
4a8twIyFCMBlY8wqfuDUQfcIRq2czHeM4z97PE76gWwFdQJ0AoUFrUs6uWqGpwGOwghqvWpAbbl2
vtYtvdcRW4YZ3zh14FUDLSwYeRHaiCV0d9Cc2CEovLTDT2C4/Er7eH9Bm7t2YUBYUJaASCs2YIBq
X/PiqdcxYJqc7tvYPG0uut4oVyFuF2HFeTkkfbNUdmgOJ838A1AGbcIe8IX7ZvhPFZw49uqvGcGJ
G5OuKd2IpRQWjXdmBz5C8G1MXlVr1O/75ftYj+aptWr3Y1o0Encndm15TGgga4aCCxAhmLUSjh/0
j9MYc1xOaAIuQablWE1g9H5FxumBiO+Yph9J+X00o8kYJZdMRNjfmBZcE2mVdqU2TOuwqenDuevW
g5bmgQ0v9bMCW3ISz7tEN46VWzz3cSEJA7bXTgCk0AgIY4CWvPb1LIcwVDvlAOiCkGickzN0o84o
goCm5hGzpQ/ESh+ypgFXm1NHdf7l/nffuiN4ZDhXM6ZhQIZ5bb0tjHyq8dqEZOpB7lqQ3KeqKgt3
N95PtAJdQGFwhFGp4K7uIgpZ17qoy7ZzQkSG3tx9BdfTnhlRBl4eRvds/HN/UVs5BhoLIHpDjMgH
KISLaWJASplj1QFvSDDPH3MnqGsQOB4bNT5CaDYYrC5YnU/KNL82rde5KZi1ZI2VLfeNdA6Kl5C7
4Xt7veamH3Fah9INPyTDPlaPU+c7SlDI4DhbZkBnhYY8SgrAxwixcA7wmJ0sKNErzNoxdzoCK7Mb
k11jWaeESLzEljPC/A2Seli0gOu9XpM9tpB6ZYYVFnMDEpgK/cii181TSRprT6DRJbmdWw4WNQQb
rSkg/NA2vLa3LEqi5FRHYupiuEc1G91DTR+saZlMlmtzZZy9FPVrwNJEXQUHXI+mO2FlyzQA0mSD
IoDVmtcmjym1JO+gOFb07nPMC2PClTcHiPb2iGhDyBWCXoEthXVszBqsdQpkmAKwM07e1Bp9oCe0
3mlzuTNJhnGSgXyq41oFi0G97JmeEp/FtvYCfGi7m4tWPyMrqo7KkmFQnso4NrY8Bd8adDZB6mGJ
EiEpGrZqB7bysK2XV0iAn7Bbkndg2wQCKyh6IlAQG0F52laLg1w5pIX1u9Hab4u6yGa6tu4LR0Fw
xl8umyPcF5Lk/TwMJvbeZH4RawdnHB9mJ/YTrQMpT/pvswTvnxo1bZ6koIGGdE84wUVeUhB7WeFa
Mu2DqXOOu8VlBwPKij+KeZ7C+65v6xwjbQX6FGcY4BVhee649NbkIjhNQTNkLkDo9bXXgxzRrfb3
LW19LNwXEP1jYQjphENcKgCuspqHwZNN94uLa2lZrYwpZHM9COp1sMoidRBfjqbHlITV8BCrYoec
1OA/BE1fgyyskE3SbC7owhR/xC4eKcekVJsttCEBKJ4CChFHzykt2fTFlktDMApCcJNYaHkIoQ7h
cIsEclqhGzfEU6yh91J7nUCsFctSIpkp4QsxVkzoqvKgvrYOrLQcb6SYSivmVRIHb5UuoRUGmD96
WABiiyMlMeYFc8vIkHxVL9n0R7GHwCoOxbyndg6+wXzn0pdERpOxeTRQv0e/HXGrLmaviwYeOjeD
UbOpz+VovHRO/WKkoPu0+ug/nHVEE5wKgCOFhaORtjFbpgK1GtUonvQULUH1H6er3x0FsmNONMCF
XcWO7VAkVueWsx1O7XBibrfP4uStSdVHSEf8uL+aLRd4YUqMtgvm5O3qwFRu9GfT+k31z2Rs9xx/
LdXQ2fpIXAwE/+W0ZyKXNuKECUUaxw5ZvUtAc1yC23hXyAD5MivCSV81FTPpCDxDjXjNGjVzgPp1
U+/v79uWFQA7oSCLXBk1Tv7nFw4Ca9QarYTHI2P5SOmZJLq3zK2vAJv1z5bQlILHQ5LMsz7BUuKs
jqLxfKiBGoOPpOsL5GN2zlCWnuO2suR/4zwggkR9EFU8nECx2hS7ib7oXeqGc08P1eoiAsHX9Bel
9ud8/F3qcSGJgDZcrYlBdJx2HSVwiA1e72QFNF87zrUbmlbxu6Ul2JlmRaYMspHSAp6KeBArAquf
IxyKvuzMkrHBDbvRJwU4dnEyQFm5tl7zrW5297/Yhq818R/OWgiWIsQu1ysqNUQVDh3dUMvWxlMz
kni9RT81hnm4b2jrY6GQZiCv4O1y8f2I3bRdU71zw0z73Vdnt1P2FowVNfFt/fN9W5uLAt0nNwaO
KVE2GSF5g1GNxQ2TMQLIrdI+5DIC9I07xfO0/zXBl3txp/IspdCEmLBvruGjUbJPwIKsJlVAWSq5
VFs7h2SI5y+oqyLEvjZFZlq2rMVqJvvHlOnn+rXDhPLK55tkDbWtowecCvrLGtpINxPuRVdb7oRu
VjhRKEz6abt7ys7OAOJldJTuf6Ot+gFY/f/aEnKyJXe6ZOlU7GDhl+f1BxCcbkRPdPJ2Cpi5ZBRD
Wx/srznw41/vIkuWulZAnR/aYDfpH0j7OH+21F/3F7W9f5w9FyAU9KvJtRGMMyi9sxhuyNi3nr5p
xmvpBqwfPTd5JkYezDLhgs2zAX6x/zEoOKTJZKaTkNUFIizxHAusYtqXfH2p1cep7SXOb+tWWVDs
4u4PD8n7KP/Fka8nVVvQJnPRiQ979mmqX1g7+Pc3cOsrITTnlxbMnOggXG/gas1LX4J6MwR3mq9V
oVnPQWz8keq3b63FxigLolnwZN60lypMTg1aj4Mep0MeAEzaRG6nlh8qUh3+w4owdIBUA+0y9Muu
VwTtxq5ajRjnTn/DIJdX0wi1lfQ/dF64g0APAfk3GozCo9EYQ81ctYvDLg5y0x9dr7Q/3V+JSJnF
Qz3YcAFa4Epxt29FORiYnVRjjCqb2R67258cbej9zqgyH8zP1aNWZJ8Jcbodammrz0Ade65quzqM
paY8Z4s2Bcaarocy1dWdPuXAZunq8oGkoI8ZMJO9u/+DeXQr1IbfgRwoZkG1HCjG661vwdQ4D7Yb
h8Oqfoi75KVSHqv4YzFNBxOtqcX9et/e1mXkwJH/sSd4tDhLk3oCf3IIiL0Ljmm0qfvkeyITRdnK
Wi7XJcamqoL90sw4DlOT/HJjDQpDWRl0qJwA2gJ2fA2pS7zP+tzrDFldYOviAIDGm3uovt5cHGct
8iXH7FZI2Xfwq3nK8MNpZLWOLS8AcmeYQU6BqooQlNhgd9bpkMVhudigxVZYftBy/evQGiAUVSwZ
udjGd8PYE59mgaAJ5D/4z7lwbBojbjykcDqmGRH6px0nfkstCJdVmeRIbjwQyMY4RgPHEfPlwivk
NitQwU2hhDlED40a9JPl4mvT4zLxYWTfyGN/rWWv+sY3Q80T7IcuzwPxtF+vL66cYikam9+DBegw
L1UST3Yot2xgWp5rk6FsjeVd22g7Zc6UxVDCjJHDhOGSuCJ7N5ds360VDhVE0ZirlkMeSti+RGsx
4N7gYBDcryQ1PB0io8T45wGGays3vjTWXCB54tCqmB8bdZDK9MluDzi3gLaviVF1iM0IJy5WOSyR
VXFYgNpQ/xKzNFCGD+X0ct8hbW/XXzP84F8c7JGpZazTGveoUroH6hrrWYurY125Mmrh2yt0vSDB
1dK5N+gIAb7QBltPH6SBeXAP8z/OZOIBQqcJbVjUa3QbYG1h20raIwCZiMtHtMrY8VV1bwNRlYG6
Mdcl0c5GfMrnrWFL41AnFIeuN6/T56HUmganYNiX47O6TL5pPC6s9JVib+UvBfmUMGVfuLUEHbLx
znLLFmeQNznCU/hsyFyavjGxmXX/Q8teO92rbKgvlPvGOhA9WtN93wJhR53n+KXq9qqyg3qGOz+r
af7FiJ1PXSmbVrt1W/hF2AxVBz4Sg3iCB4EikKlT1Pgx1PWtAhE7tfypPuPxmV/JmPpJcP/c8r/u
+uEGMAYFBEyPYV4EN/1661Fc7AZE2DEoj+AUu0lJg6xuDEmsuXE7eJjO1TyQzEO68toKU9QEZP09
tnmBu8p3CAm9VjZVuLFzGEPB24LYzkRcJuxcbdOcKQoc/trOe7f3i+kNg8w8EGyWYFl+lvav+3u3
ER1A3QH1bYB1wdYP2O71sqCiZAzV0CmhXfdzt2sVDTwFCkZlwJ+yDvMPa+oy4mHeo/ykoDE1+i3g
uwOmxQf334EM/AC7Np5wyJsDgX39U8x+ahWnMpVQK00059v2+2xMsoFDkUKMewUwkOBBQGqMvulN
ZrdMs7vUOhbsFB4h5cmwoZiESEhfHN8d9kUFKrgPjp4/Y2RhPyqY1/p38CB+AkfyAtYF1n0xNTIr
20rQ2FVCRs5Z9xmKa07vQ7/j/qfdOrCXVoTtbLolN2PXVkKl+dI7LzrUVZtVYuM2ZsZKeCUIAQo6
VuKlGJWh07okTyKUTmhxONjsNauD5WP97yOPKM5wyhZO/oAivHBMV9AVsFUrkyhLDgAPB3nzwV0z
f8y//vumXdoR3gy7t8Z+sIokSjMA35b23PLZvUbyWmy8f1erEVw2Xds+MS1sW5ataI6c6+kYm5ZX
paCikX2izQNvExeX2wDo2VKFc9DObTNqTp9Ea/210Hcg3sw056gr2otpnNKmCLLuxSxabw570p7G
uZXh797pqQQHjUGbv79A+HgWBB+bpB+S6I1aHpAIumexoAzHB2p7ae43FKUjv4v9R79sJa/j1k7j
Veb1ARCr37AGtKTgAnVTEnG9vWWX9f9P4nBeJDdh67aB/x6pDsqiSH2FxH0F9wMIGfQkKrrnptk5
4yFlkrO5EQaCtPuvCeGdY4pJ6ng1kogXERW98yz9yS7Sg3Tsd+sVAoMMUMc2hyuJsYwLwmk7pV0a
DS8LPff099w9DE3r0+T72D3HKpWBg3ggLh6QC4NinlOtkIPu1CGNKsvypvV3q2TQEMQCY06G8Fhr
qUdAxV5kvXf/um/5Lz6fa6EUjwL6e1R3EfLyviuU5WE475p97pgIkz4ztJEXAz29D84ooyfb+oSX
9oRTUg8l3k27TyN3BOPKEq557HGmWtkgx/u0pbijCIlQRcKrjv8jJCUtqCbmvmJpRPKjuXxu+ofU
+smc2uvsR0DOEArXyQcCUcoq0tZvc/WxV/ZtOR1o+x/uxeUPEVZs01TFAAtJo256KJJvPXlLZ8nx
2bp6XOrdQq0JD6qoLlq42bymRE+jBudkiImvgohymGTdqq2zgp6YA7oMzI9gXPg6PJlHomeulVBo
cAVa/W1u2jetPGbRYA/fc+fT/YO5dVAujQl33UmNLmeDkyJ8B8vkbDzk2kvaeaQfdv9/hsTXodSA
POrtNKI0D5rlt1ZUvtFrKJwQiSVx/zCBhvebTxmg4APtKfFpHXCb9ThjYVvt3Ezd91rQtGBv0oN0
3bmx5Im9SchEc8IbO2ogDKVLzqAsYSC+80kVaOmP1f6ZWBGxtMBZfi10b1IJEkZ8cIAZ0lVwxmA4
B1VLiAVcnxLSmNQ0Y10N167dFwoEKw2HRd2slD6Iik4DVf/c/4BbBpFtoUbEu7UYrbo2WGpdN1l5
qQE5C8m1yjoW6ps94LUzqT9RmezfljUkWyiyoV+FkQ7hIxJW2y3TGy2cc1r5Zm//iCt1H3fOl3Fa
QpoYsqRAfIu4nCYfZCXIBwC1EQEDTtnUfYMRiHBVc9+ezMdKX99UpT6jru0nxfiit/FuaB1JLYR/
pkv/KZgVwQMLBSf2ksMsAos/LoIUV+3f7n84mQnBRWfgvECamaL+m5NzWQx7NDwlV070jBz+ACA6
Cuy4RuACEL5W1yRpM9o0idyk3K+2e8BzcaTd5/sLuf1E11b4mbl4RA3LpVNcIDZX5wLKm7Vf6a5f
ah+LIocMMDp17gc0Ij/eNypbGvc2F0ZB2xiTaYBRfcRMawIkaL1zW01ym/kGXR8DLA0YUJAgAjOJ
Vsa1lSU31mY2YcWoek/vWt/umY9p0iKTwbJkloTTELtLpeRLlUQQOUV1YVZ30GfJZW31zV2DxJDF
uZFQvBbWw8xqnPsGVkzIKFUueF3aQPoe39QUcOxQqOToHlxbVP4FK63SqI4xIxZmsw1YfaJ4vY3h
4+Kl31d5+j7znGN6LgBnRHj/VNzeKVjGIUbYimoY6Pmuv1dVVBAxGV18r5SUCG4y0L5mhr2/b2Vj
F1GlQNSIWAPsE2L12qqMpI/xmkUuqU7gUPAGLTnl1vN9Kxsn4soK//OLE54oKcnBQZZGmuPs0uq1
sc7p0OyVVjLKf5Mg8s+F/B0JIkpPKDvx5V4YmvUm040SgY0ef89HSL2kTmBWYTP/abunsv82qpq3
mCc2YywDapnlvxKjvNtHQRgoFmwqxtyu7QNMDyBsUlG8klqQQvq0ml+Xj0Doy6Lvre/GJwD4ywxO
K1O4YyQpnd5NkUlk8XqoJkgbTMrRNl7+/bthEJGrpQL7g9zzejkzsINOkc400kwKZhfbJ/FzrwL/
LNMw2Dog6AogeQGbAOaaBRc4WFVnj85CI9M5QITwBJ+RqpAMn2NJ6XPrVoFPFFV00J2hBy6uKGmT
vIJeQhTr6TfI8+aepiZ5cH/bbgI2lOhVgOdwFLF7OIXC1wFJAdTCqyaPyvG1XMLRBte+NpwKY+/k
9R7wD39tMw8pjGwo6GaOgltG+onuIQQw+Y2+/mJkXFQn0fUsUuzFMyGluDoH1cJQ+vOsrMfWpge7
8Uf6YNj9Xh3aoCu+dJlMv+R2kwEg5DoRAO0AyCWyRXU0jhuFxnlUh1UkI665KcFgiRh8R3UCvfj3
Y3m9xMpgjZLZSRElJWYZTi7EseNoHsdHOuVHV93lwN/RJztvDk56gPrNs5se64aE8DiSw3R7CTHx
iW4wsm58ZONdz/DC23QGBbnOtJTRUvzUm1/ASbZM4tG2TOAkAeYHlKmJ/un1YimBQoELDHrUfWnH
Z+3DP6PTsJvg//lrQPCYaVqYNfiJyyg2TU9pHxpPWxBwf8hQqL9/KzaXAmZdTMThIYXq7PVSliwe
ypG1ZcTG+cTio1VXT4WhnO5bufUkDt8qhPPAnQDcLDyb3Tp0/WhoZZQu1tlAf4MUP6Aq8lIuv+4b
2ggNYAl3jFcmkESLBRebNmqyxASfpuh9CmbS8ctQgWglP9dj72sQQLIMBJGxDBW3dQGuDAvZ+5pY
zqJkMGw1Ucpab6pfqXFuZuNQlI2fT0rQ4F+5D4V7HQ/PuPxB6GqhXOhG97dATIP52QF1GprfoCbg
bMbXXxSkVABxr1YZtdPoJVniJexTzU4WXI9hcxJqyQnatPce/wOcDEivsHAwazs2iiK4b9ryajQD
eMyLpupQap2tE9O1zF+1qthntTEd76+Uu83r4JmPc8Kho72EEEOEkxf1pMxg0gFtoDGerQKZgB04
akAd4/OszBJjW04cXGAuHkJe8gK50/W+toXZQVB9rXBTSgQrgJ08G1lDg7GJg0xhjV8OdNibpTEE
mIRTDrVjF49QzulOWl2mx2RY8sCZq0Iy7LO1/WjO4l7BY4CKSXAVDIOP1dI2cOlu9WjE5mtpFSe9
iE9LEz+11XOXAb54f983zzp4awEt4g0udKSvt8KErvg8UquKbO1p/pKyw6TDvc/tAY3fNjlMberV
04tln4nWexwkk78V50bGSLjxoKGNh+EjzuAHTJVw0OsWuJwkrmqo22OgbdVbZ6dB3ErynGy5Lui6
Q38DTWC8KULUMGhGSZA71ZFzQDvorbADVfIFt1zwpQXhAunm0pFVhYUUIQglv9I1NCQm3g+ncFVQ
OMLcDwY9gBY3+Sm6eBR7NhCG8k4VrarroTtjKF/iHWE/jYMDzZKqCYz4SFLVY9Wus85F8R0caewh
Br1t+Wepv1RPoGdY5x0bDgwZl0n2o4ouy/1jtbEP2GINFwwlLgCthH0YlBGkvRqmc61sOSwDlwEA
52jayeqsN7PK8JDoRmOeFU0jhwtfXm/GWpqjVhlThdTeKD27ccC7rvpAhO9G86z+aOhbg+54Y/p5
HChS8MLGgbqyzv/84lO41bqyKkVdXAVflfO0sidFO+f0+3/YTJ7tuKiJoictVO2gMJgvADjCLcQK
Ep3cG6BFkKWyjEeUp3Te95Ln4cgQ+GCycD3UCnLuSgpXkKzHvoF6W/I8ofbfu94KuBXLPnTNIVsZ
Mtjad52oontgEEGD5kNM0qPOOXul9DmZ98Psa83oQaPhUDmPWtydFSZp1W34C2RGqA6D7gYRosgt
SgcG7iliV1FRgwbKdDATOTa5DBS09XmBBQMhkcv1ekSQQePO6zxZRhW17HsyqwcKxuZ69VLnz/0P
fFsUQ0+c03xiyglcaOJctKoVuZMPRR219kcXgFfa/3Hi3F8ARHN/sCJksSW5nxvP7ZVFwetn81Bk
KVofkQM+ubYKWugmN/kf0pbBpFCJsc1LClonoLsBvAYQUjjAWgqJgtVgdbQsflZDjbl5q+0Xt++D
rhv8hFpv+XjqJgM1CyNsqaQ2spUsIqLgpEh4XwCeF31EAcQdyjCI5erGq9jsqTT9EDvTvrWVF9Ys
36o68Yxx+lTOPYTd+1Xy7GwdVtwqVMFBZ4YQR3DY6ULjKQVMMqrUWNn3Q1t9XnpFlZQSNqxwRlqA
tJEv4TEVbq9rpUVWtHkTzW1v75izzqcy6zRJ6LRxVFEVQfCEzJ4PsQl72StW69qT0USj8aVInqCt
fIhV7ahRbe82tm8zICGmfwRNwi8BJgdUIwCmePJEprmura0OykltVOaD41tarfvTZMhoRzeuBAzg
dIApB8W6dwWkC19erGmVKErfRiBI+aQWO5pMRzthPrV+S5EGG8/jlS3h3WiMzGlrVAcic0H7cTUe
0n45my6TnPzbj4VDDzVqjiBCoUAENZpVqdK+rbpINfbjOOtHg7TGvpuzc5Y1T4R234ZBJXvbSWWj
m7eRLCyD9JaHWsD1ixCcAhdhgTxZFy3luc6QIrlPqAQpWR7obqTGsomf2/3k5oBA4AO3qL3zu3Hx
7bqJAHlmW11UWkE/PSj1E0AzEi+2sZn4xQCvoSCBbpY4dt3BtuYW1RBprH0AAO7Z6b/l9AEEknu0
+L7VdKdLw5vbO+3yE496HVD5CPYEz8E6RiCFkA3YssbcLywjvjICoHn/+dnYPUzh63z4EFUWlCqu
d2+yuqrQCmuMOvunYoaVWXtl9uW+ja3dw+gNBEA4/zLe7GsbLstbajfmGGW6FqhUQaCap+epL/wz
FFL+5E0CsJFMcmijWg1cumtwNhcUEPC/a6vQG7L6PB+GyCz153pwgVbUT+6UeGj+tKn5uFLq5Xn2
ZczTwIppMGVPWdFLHPNGHYP/Ci6Cylu9yG6uf0UJkegsHushgjJCYM07PJTeWOz65auhP2mK6tX1
5LeYCbi/5aJmG+K5a7v8m1zcCiV3WsbmdojGP8wJHMPLlagBac8amE/pG5Ru0t2M7pTuuZVvy9KU
jVf3yrqoUFQmq4lHF9ZVqn7vpl+MHZLE8Gat38GLL/0RZFrgwAkMPLr3F37ryXkfSQMbIkCGXFD3
et0zypt2NnWwXP0yzRNhp7xBR3P01r7f3Tf1XoG8TsaubZFrWyADzXNkADhhnJPp0MTPg/FWMdAY
QAQDzNBLq3jNj686e676BBWNx9L9iSZkx3az5JjJVi2k0MaCvn6fTENE0ulkumCDgIy8+b0kzuNi
UImxjVyBrxulcLgl7KeYhEKEwQbJYTlEjVWQX47O1DPqRe4CjV+1+zOuI+t8usTDustB7jB6Tpyp
GuTwuqreGxMbd2uclc1LO6BFlZSm8aOvsqbw6FzYH+uyIg2IGXJm7laL0NDIOtIHoKjPlYOmFk15
SGtzVE9zb2X6g6NU6TPVWSVjjBe1fN8vEEoxqAVCSQVFGfX64/ajm8/EXPBxPXVXH+Zj9qwf7WN8
VnfQcIQMhMfGg/Xwsf5hJVASDmxJbXrTf13+AOEk006fO7Nah2j40mR7w0tCsivzh3n+uarHrB09
+9S1Qa5JAtbbvAcfVyeApWA2AcMC4qFuWJaPKdY90rHwGyuOvZFU5XG24+mzXcZJJLlFfCNvbtGF
QfHs5lXduaAZirK5hdJPeyTA4djklNt1MKDqWM5vpbH6kBO/b3jjfUWLA0MH+CcqrCJ5E+4ppLc0
MkS0JLqfJznzzGlN9vetbLyvKFDAEaG2h5BZfF8Vc+gG1S7GqC0fBvo1Jr+JLon0Nsp4SDAubAhv
jB0ntppAyyiyzC/qFLXFeep2bFe3jwyUBf0DgDD9q+WND6T/0LXfEwCw7y9y099f/gLhtakIW5OR
5SOi9HOajB+6Xg/y7neaYyZ6Nzw4+vDQsfHTkMu4GrY+Iuo/OK58Zh48Sde3tEl74ipdO0bK6qgf
6wzhCyYD4tf769u0gpICKvFoEqFeem0FHDVJ25BujEyzVk8F6dqTiUliCTxxI1VGVQ8BLAgggMhE
e+XaTNxNWdzk+hhhdm9vfHcOll/7kGh/0/3hqTIk55/wiyVevEtzwt6l+jSMDSVjxChGbk0652CN
ncdvBrPSYG2y8bHplPUZo4QY2de16kG3YtSBNGf0QdhDd+uaDAFqGuoTxrczdLBL51TM1bRX05Xt
ewVzuAaJ27c2d4unWl1Br55Q2QjRbYAFoD/Hq6N7AGTADRf/gtTH6KkzRaXSpL/0tkj9inXaS80S
7XHtmxhz2HoBZgNoNYCAp1mHswY22Z/3T8jNNcevQJr1PioNpj0x2xp1e+qXrGCAj+snCl6SLk1O
wyBjS7o5iNwMjiFqdBDVw7+uT4iSLgBqkZHhppvFl8QZrBm8LgyzDveXc/MIvNtBeRl8z7w4Jfhk
XanyhC0di1p0oYNCL/9UExgBjWKBShWtg/vWNjcPpHb/Y42v+iJWJZljVgkCpshyq9h3rULZrQVY
3jsUSv7VHb8vDG0mPmWMkVlhA6u87ea47VmEloPXkvhclFNg01XyeG9/p79mhEe0Begn08GbFaWO
+Qmj7fGZTG4q8fub2wYCABAJEx7uC16JqiNraDph27LuUEHC0mq7M3O03f2vs3kW/poRQVqja+TO
hLHSaCC/h+nMICQ8ZR9bMkvsSJYjChva+dqYiolP42BS2UY3I+tHzxqIxO1xr3bl9VBHwh1CORLo
HgwfCk62cXNC83hmkZq16dfajsFomnbx5DHVmnYGMOJBTMkSQFpMVkXYWCHostDdAxUF4EtiRl80
UDGwy2KORqX3nQKJoNXtNExN3/9gWysEgSo8BdQtwKzGf8bFdUo1il3T6hnFrF1jRKSHQnUxa36X
YmmjA5h4KZvc2TgjnDofk5yAayBoFjaVND04BMk6AzWil17bjZD7VLPfNK0xmzEPy/H+CmXmhJfL
6XR9yiw2R4yxvWuvvTeAP8Br4nIOzNiRvMsblxkD7jgwqI5gZvcGPjWQrtJTdY6q/0PadzVJimvd
/iIi8OYVknRQrk11T78QbTEChBXm139LNffeUyi5qejzzcPERNREbiRtbW27VlmdTZWdUNz62/ZR
KOV7EcJVNkd9Al6cPn+wyy9mPx165YGY35NERo+zq4H/WcrbY/pONepuRFe2bswfSPkFpCShRlrw
kCwSwyRsGFItOuZk4JEhpYQ2frEAmCEqJI7Z6lHdOOSoWglQMbJhPdxXgn0pKJgABZrXy7mSvFuL
SvpkdEinRyiKzic9t//YdV5JHkIxj/LvWpAZ4xKATiNq9kyKdRxwPhEF31Tjd0OxPtdqtzybfdOH
GdXIMamsMG3cDvrXk1ih5eQXc7GG2Qz05gxI79dGXW0flM1zcH8LRM///3wdZ0nhJB3o79zugZvP
mB7QJz3KshUTO7qvZ96J2N5l0upDVUaJBZzofIz67kV1T3Xr+On62lUnV0feyZHcE37J31nWt49B
rxbHvgGFOZJ9249RFLWoFFTewQ8RjP13ryr8jp6SZfFtIhG1d/Y2egaQUcMk8E1WLUN+qae6okW9
Yo1nAl0LSjI3Ej1+4/YSV4Q5efQZQsdQ+hAsaVl3TcXGFCpWlfqZrrp5npKMna0Z25u7tfphNYfi
QN30C01wzlY2qafJGC9mQj4Bxm68jC6czm4BeZM2tO0RBHcggJiYEZj4Zb/oEgzc151ycIdSR44X
aLd9opWh61Ll4BmrfWYWKA/qutUOw6S8WgapLhnTEmyr+rUfZ/OIRtwsvK9WwgPydpDo8dIwGYG2
1BuQ1tahhE2rqUctsGfOo6smkdk05KeZ9f9MFXPP4BB1D3PZGX/+C8GIxEHmiB6HG5q+jHgGHVJP
j1bFPnZJ81hn9bHpuydHXc5GulxpKcOs39MkwMcBThWNviAxEDxdJR+7OTNLI8qQxgWX13XuF1l1
SQyP3zYUM2cYTEEbF2oIojsI4Dgk+g3QGtenpT+2p+y1/8db/Tzxp1/2DyIjBhRzRzcChVWhsqON
egKBhTH7aRVqPxTil9/tjyT3je/pc2ocxsSXAULui0UuRQNjPJYretdmQxytA/9wNCXPLDuUT+TB
jpl5VEdfewR0x+v43A2SZ0Ds5/p3rej/gNVxAPUrQvz2tTnPKqbwon4cg3R9KPIDnUJL/eIWSHEX
PvV8g74WquKXxR9p19yuCQaWJnjO0S6OjjIhTzjTBJTcU6JHiuICgqowMacPaNQ1MN20ulQUwOBM
tddwdbX+Z5cq7bFNHXqlqYnmea/9WCta6tvagCaLvO7ivps/3r9Uwpv/7/5gHgogJ0jnwY5tzXLu
KSjJKMiVao27fqBVP4a6MVgnakyyPNCe4eCjV/+KQsJrKwqdKjXaaVMjWo3QzjO0aF48HfnDkl7g
FMS6LHAUMybC2gD/uBU4kcXudIK1jWZzXVr2sFTqcVLaR4AlHYuOBo0eaUZ5VOwlQDNn0NXf72/u
7opRpOLxOOgKRXZvJMcZyq+5EZk9Gs6Htv/aqOpBd9ZvjU0Qwqzpqc6JxMHf0zmU67DRqPCiEC82
NdhqMitp4apRblzJ7J4SKw3MRX/01l/DlxT8HsbBmB9Sp4nQPXNY8SGtM50W1L7k129HvXDf8QjD
BwGVtYgqk6ReUmdrqUVOVR1z61PSK1ELIJc8LNnjgvYyvVGvavOU2ucOTbV18py639QklTwdO84H
vE7UaHEGAEu7CXqctC8Nc9KihD7ipGF+knBZE/Qx/SZeLrM5QgDC9Q7SXMxFobztAbBzq3cgiGun
JtG1yE0739LmY1UvJ7chXybb8lFzMpLmkIOFr9RHf7Yix0kPdZW+zF3/nNdDqCyyxNDeE8NzACBX
gDOMcoUQgbHFziqqOFrUqe3rqn/OTAyMl9VHjwEtfwHc64yEh5fOl8H4otey7vO93efZL5hB5Iug
Cdv9GIltj94Mf4wpyrFarlpPwnoqfcyra7K+aO5GCk4ZckX/VxYSsltZRkczFzg0WqT11+V1qP3J
9L0vdmwP11xaRN5xDzhEEabE8C/ex78VVuDo3bIhemQaoENhS+ABXDb79VJ0nyiqfJOdPtjDEixo
ROswoJC8LGBIuW9i9j4BIIV8vFBFa4rYHuvZY0HM0cMFQ77voNQ2UmROKatTiNngN5VGtQtpRSTH
4KYItls35xzDLTmCNpactBQ92NYno+sDu6OhY2RXCmwHlhzYQC5qW/vJHLXjemya5k+2aCcPFqic
ciA//KIgBJvX6qI1GTqI1QvIfCXX79bocifKASol2iIQBghWvzQbsEaSXo+GbpwQdYVt+jkfwt64
qMkhT53f9w9gRxx8UQA5Ia+LKSpxnt+wC0XrZgRZTcq8YFqAZ9RZ586iQc5AUzp0Cx7wSVaA3HGm
YE0Baow0r4VTFz1TzctqmDpNBxqCF9b2jypBa7p38KziYUSbvPNarD/L9peZhhpPupBB1gH5//kC
zv+I2Rgw3Qr7DEAUT5mURY/mfCow8EAvRZPEowoSZPdHpf3JlOJjOlkXR+l/I2eGd74O2MxO97f/
9r7zfXARkKCJDtAsgm2Zs7JOOWJNZH+uLCfMTDBAV8cR7TCjZ51b8oJWhvsSd4zpVqRgYuqOphWr
EABZyjgecmK0R2ddjQ/6UEyhu4B1zCzM+ldvYgiyK40yGKrc9ZWxkXGlc0FbW7f9EOGdoYVr5zDq
euQphXKcy6x9Xry1PJodU1/uL3rHAEAWUDHQqYjrjxPfmjpbKXpG0c0ddZl5LEx0VNtm/goawZpZ
gdI/5YAnN3w6z2GTUICwP5aKv74OdmAnT9V8dOef6LJYNDR5Im1LfNC3yI7l9tXdfqGwG2maEVRT
dT1KafLLzHIfTEJAagyX2U+S+dqUHzHXdszVL4l7qaoY7l+qPeaIs0ZZTlysOsFabj9FeG7XDhCM
KzYzGtH3+BEEtZoaMOMysXPZBlVz6ApJhlBE7/tXIhrqMfQGFweIedvjAf6SB9BZV49Uo5/8aXqy
J3+d4q5x/cLSLrr7qy2as4ZOBdRA6+HYaZ8WgLQMGTgg2+OSRiMJ3FTyVW+snKKC4nOQ/OVZGEBp
bL+q1ZuWKg3CZ9A7lZ/0Je/DOmXzQV3Why4xlKfVKnIOwut8KFiPaX+vVsN00F60xAGqmmn/44zD
dPAS2w1ampWH3HPZOfP67/ifIg9h8zMoKL5qg0Oug1PWL5To1eOIYvdhRk9bYK7VcmFjr/0XRoeT
VXFXEn3ZYqKUP/k2Y8pbCmRiPvKDywvVPHBWmVQJqGs/G14KUEqqap4PtAn37584+JV88p5Tld6U
gk23GnQDWFGRzcxD26H+avtuk4MJ11cW2wc1hqxqIHYzcQVDOw/apHGWqKe/2Yd3+VTbUZwEYMtG
VNkjeH6Z2n2cmUsPY15mPwFFt8SGyZbCz3tSn1EHBx7XasQp0Tp0bOQL2rlT7/vUDBqautvyt0fB
NFmXbRYrbSLDq9ixBHj6kbXhHHmYGhNeJjKnZdFqzIiAtXhqTZ35WTvqhxH8DIGeJ7LK/K0LhtIy
tBt80IAMgJe91fJ6ZloxDsyMlOGrbuY+lYEf7bxxMBiAZ0QXN2bvPMGcAH6lM9NyMqME8BEFbQ8t
yjSG/QLyQY5dci6J33+5b+/5Two3F9C9QF13MO2BSV9hTbSizGmGwoxWlPDPlaEWD+XYAd0wc7VA
HYsibEa7Od4Xumc38ZSj1AFXCi1GIiyMDSM2mGVuRd1KvwLc8NIa2ack987rOD61LEpTkHqv+dVM
Bomp2vHiEKeijRYxIhIeYppo9mqvtZhrRl6ne5cBgOEh6N+BqA2q3mNO0NvuY/rhd1enncSWcBso
7DR/VjkfCvxShMpb7Ukce3SBr2hFJfN8Qivo6mu3SJ7vHRXlIzxAnIJDjOl0wUtCJxMSUahjRKQD
JloKXBrfU1rZaNfeJqK7EiUXzrkBmJ3tUuZKQUP3YlmROrBoMo3Ayb7PySVLs7BZEqRqpVRKfHPE
zUNMibwaYkt0EAvrYmDPHofGtaI5PaQfeJEFdkf1wTk/LChkBt23P5UsfbpzNeABYQzTNTBkBEOz
XSVehX5saGVHXv65ro4qOeXAs1jSKqjJLKkx7MlC6hIg2pjc8AyR9lqf23REEcmOnFE/5TZKcq2G
ASvlZNSV72Vf//7+vfl34IhCMhpcEtuljVrfKoOpOdGgPAC22RrCOj9RCqZWnbyw0Y0981BRGffj
rdoARxU7igkYPk31lsJ997R0rZtn1pI4UZVMYVprLGAW4gXPBonhPB1soyoCr5tlNJu3d+INzxu3
AqqDIS7h4gHCY6WIV91I78hybLTi3JFCRki7UyHcShFy7YsCtBRq1m40ttlXIyX+qgGhRCkOiUuP
Rp8cQKn6PH0x0OTuZVGfKD7LfrEiDxsZkOutLuFLYNPhOagapiH4MbzbZkdpC0UdUzdqWjWs8gek
vJtl9HUvQxlSkpW4fYG3soRiX+L1LbPxVkR1VjyDPQthuB0a5VNTrjKjs/NocFlIr8IhwqinLayr
nCeztbrOjTS+pQrLv+dgLQR6X0MOY9qRAB2k+jWtbPQ3oOHjwW7J9OX+xdlTpTfAA8hHpVXMjsyE
LgmbejdSMuAFqsMw+UZjmqf7UnZXih4KNLRBXdFwKOhSP6WmutajG6XFx7lp/Kyy/NJ4qgC1OqvV
qUhaWD73UOQ/7wveO00kfZBMQ74BVF5cs95pju6weWxS7DBtq/ayTvP8YqXqg5PN6oNhT+rl78UB
usXFawisMTwoW3FEAf0iI6v79iIqytPUfcszBC+aLImyd2zvBQkWwJsNurTt4kYM2A0ImTF65d9f
ikyCcGIgSVzGqYIE1Yx073XJJCqxZzo5Gxnyj3iJbiDSZ/TSm8qguhEQZvzkF3sZn4z1BHgnS5ZV
u/VB+Vw88I4wSoWnXayl1BWxqnlU3Mij/yS1D096TA/lEgb17E/W383wItiAE4ZxTPifpopCs2A+
crfDppW2G1UEw+kmTboABKeWxEjdel4gS0LxHsASqO5ixGmrZ2ywx7nreieqlc90VoPFpUG5SJYi
EyIoc0PAVKnmgxMVeub3TPUb7eF/LURUZGOs3QQQfVFdpoHePGJE7QDg2fu6vLMSuFqIADmwOuYt
Be/O0xC660umRkuengGlGOUtCVqzO9wXs6PSiKJgapDAVYGRyq/UO2PT6dNk5ZjHj+w8P3gpfWrS
mJgASzK/rCUgn/tZ0o25Y90M+KxAl8CbyDO5W4FLvVYrLLYaNc7Jtj45ATU635NlaPZ2DzwomG6E
14h+fP4V75ZVq+k8LtWqRvCd2dnNywNRaueYzbJaz54gtL24PJgBZMbNM58qqjro2D90u3/r7Dao
M++ZdZPE8uyKQUkV3S8wvDd5VxQ8bcBIQ4yBMdXMeciKj6P1+e9VAe/OWz4LuiB691lD1Mb0ejWq
2sFfumPNWMia36z+AnY4WXWaP2LbUAKk65yaF6AUnNmML/j9ASEoclEHVaP0cUgehpYeWttGsu46
SkLNnTcB0zOoDnKzg3yKoAkgO1zVwhnUSLF/mMkf4ETf3zXZ7wuvda/pxMwm/P66PLr0+3/3+/Cz
eEIIbvubl/Juo4xZK0q7ZaAnddseRhOoE8TrzvcXsadeyG+BGg9Y5ahvCLa5taqsawpNjQj9XRpt
AIwxMLNJ/JrdI38nRLDNiaUpaOfRsRKWAzqYPUGPUyv7bqjfMB8gcQX2zMz7FQk2Wu/TlLBBVaOB
9SdD/17Po09scrBk9K57BhQmGpxIfA4fIMJbRTYW9IoyHF0ErHrqJ/3rvH7A/KxhHytZ7mJX1WBl
8CoguQsIh62oZEgRuPYebDVHZVqBJC9rZtjbNQsd0eAy4ZO6Ytu3aU3aihBfjTBR+F0fzA8qyBSM
wi9TcryvcbuSYKHx9qA5CTZgu5ZMsVYnQ+Ezso1jZfpWi3AU+EayCdS90+HWGeV4YPCjMLUV4xI2
ZRU8n8gaPX98HLRQQY5YYw54hTIUqyW+9N49QjUcvZ+IrQHdK1i1JicZNZBCiJwEXHioVOP/CamM
7mKn0+atoRevDVxD9BcIj3ZVoI3IcnJe4W8f6nSOcmItflG7x8G62t7oD3nqaxiRGmgaz2p5SGTU
53v7CixagNMAHBw+o2AwEj318k4jWrQMg2+Or9R99ghELafOPtDy5b6yyKQJyrLajY3RoQodplXm
d2YT9qk6gbzUd9PjqixhOxhU4q3uGSukZEClwDMzaGXbKo5ak7LTQFAUNcnJBLScO7GT7v0uujJg
5vzj79eHbnYE1NAH9BAJF1ttC8Iw2KFGwEBBu7IXjcjBuOlyKFofPZi+lZcS87i7PNA8AqQQow+I
M7fLs4vU0GYKRdXRGKwDEYLVYPiozsg6w8mUdU3sXQu07MJC4iGGNyucn2sXK0qFvRY14IOwr3ry
YBUSMK6dMjHciXcyhJterTn1LII6FWgLfPR74fqZweB+mjTtsJggQ6rPqIex/Ocgw7zY20vu+8Gf
sTBWKr7QeFFHvceUG0/jrQAPoOnPyVYCkJXA3ZSYzb2dBBIFOE3hsvPAcHtuWsaMcUkhywaAekKs
17ptgqGvJNq/L8ZCchBgyRz6cCsGTxDwULQRRT/6YoyY1iP+VMowRfeeACgDKpXoakZCkO/rO88G
echWQR1Gi6a0DUD/mCqL37nP6yyJCXeeTRPnAtZUJOMNRLpbObXd9IrJY4G5JKs/o1x31mkvI0rY
WQ03EzxZhIyRKWZtVlNbZlrPauSO1RymhtmHxqr5LJ0PqdsoEou4c0CIbZBcBBgWJ7UUtJ1O1DKy
Cb6UWXwsnIe1/yBlidoXwaEyYARRZhAubYKAaUxGvNAAJPFAe20/1EvPQPrTS85HJkhYy+z2pGmx
2Mhu/gCvt8leFkvipO+KQCWGo6TygV7hwcQ8lKbnfC3LWvvucsX75dcyzqZdPQO6FUdJxQUR9axS
ciXPpkyLDC0B0ePimRdUTb/cfyp21QxhOioGMAOAmdoq84T5FotojRaV5jQcmsQigWJayXlYs/5X
7qG19r68PbvKvU1AVgNE6Hb+YO29yaJjrUXq2o4X8NytB9NqiwCpHhW5IiULnbyywN3aQtFZgbEK
TW+AXTbJOqD2Vs7zzSoyY6CMEVV+8HL4PEoBl4MWfqo/9F7yyuqDrYwfJEvmzosQmyJ0cNHWgaDL
BcL5do91DB8ugP/UovXYYWr5OhjnrPRP5BNcxkGimTuPB7DoeUcZz/bBpm9lYXrNY84EWej88q3m
nCxwMMDu6zTN0TQ/31/Zjh/FOwrQvQiofQxeCgtrMEY8qz3OklZRVUeKi5Zc+9s6NgfXeB1diY3a
l4biFqy7jt5A/vd39l1DybrNOiytwwtchQB/7APzV9sdNBmI3p5q4JH6f5IECz8MBYx/BUkMZMXO
j6b6NllTYNeSs9qzIu/EiE5vOXk5MGnhNPXuF2A1BWr2HTTf94+If6qoe+9lCFY3nYE9C0pF6IPv
nmhzGp3wcViD8ddUSlazp3lwOQHGB7BOXCrheFbPbRmhM1wJo9EPbr/Woenk3QUu6hjUVZM+gWJL
9kreLA89kvA20TuLXhqUkQV174EJ6hTogYj0dfX1JL1MKfs6jMfZ8y7MbPx8/TWR7PX+nt6cG9JM
3CzDx0DLHJr0t4qodrnJOqYrkVLRJ6W9FGr1wbN6mQd6Yza4GPTC8s4RHnCKIQPgcBTPTJSorNqD
5n2yf4FXp8WcFEbv0uOYt5e5liRTd1aGpwCFXAwsYaxGjNdrsmKowVSzmKAFidPksdX3JolKyoQI
T84C489aomdxrl6yPASHgOF+/esT2qxD2LoEhL9GZUFEZvfgj/sz4QbLiBdunmceKL/bK0H1lNZD
UDctWWxf62P3128Gfh1NJbhNSDnzab2tjrG8xM87OImpfkRO37e+eM4/5XxM5+tA/6RgAHfZ36s1
z9tzTicUmpGA2opsbbMBNd2aga8Y3c9eB8RhJ5iZxEzc2Fa+MOSV+FwJPlwVbOuUZigFDXYWw8cO
FJWg56P3teq6sD/3deDGHm0FiWGUWru20oMQLgbwCoLfL1UeJ/YJg4eBKuvwutVoZII4CBAST1jT
zaObKAaQLK0qznFtWlTwytTP//q1wA+/FyIcD+tNJEhWCFEy4FR5kKD0x6r668sJKZiG5W6te4uM
myxWwVhhVvHqfgeAW1CX1zqTnMxtVwVfyjshwlIGlhGkC40qdlI0TFVTyCrn0DXk6+KyB68AjPWU
dL4+mmG2oAvR6DBi2LQx+hSDuWswjCRLX+wdoM3jX5OD82Dcb6v6WTbQmdV5HntZ3FgOylSnVjbS
LpEhshKZ62IWmZbl8ex961Qv4He4HWV5apkU4b03SebRvsNKOvuz1Tc+GLhGvfPvXy2ZEMGCT3W/
NDkXAo6lHGQz2jIcrDyVxHFvKGwb34VTwKBVAj0+uFzIDW5PpdfznIKXvIp7VvrEzc5LkvrEBKxx
4I7kQR2bkAKMAsgAsUa/AM7VKLsj6yv0a5OAlL+hPGe1Ny963vhrNx3ub8KtIUN8jrIzvhD5c0M8
T0/NpgZ9XDRuzB6tw45CjqNmV0EOes9wMcb8dF/e7XuzlSecLFhZUo04GY3Bi3ow1x5wH/9LCcKx
knLM1mEiNJ5JGtj271wWL9x6a9slCM8yU5MlsywsAfVMNnZ+V0CO8luzXzpqH5AWDe1Z8pDKdk14
pQESipCyKWlsUOugWQ/MUSW7tnMZNnrA//4uLPEm2tExKWg8aqd59aLVulpEBnW9K8RB+AjEX+Se
HOFoFivP0nJuKBAfEYmgcPuVNbAhSd39/nst4+8/QnRcOFTVt6shuUox4NrSuMoA84mZ+dx8xHSY
rBlq5/KgHATnBpkgkI6Jc8tajz5uBaPDcQW+MSdwv049Zi1lYPJ7UuBkAOaAs/e5YojfD6U35vBq
YqKEVaO+AJr5D9DQ0LMua0bZUTOcDMbmgP6DGoY4KFtPGERmdk1jb61plNiZfvTy/vX+2ewoAS93
asghwDlC48v2bECy4jZmZdK4UNP+MoNz/YcyT4U/IH0nM/F7W/delqBwk0t0pIYhK18/q213sax/
ZrzJZi2DpLxti0PQiIwtT8PAK7zB4hzYgswJs3FDHeVYwiMIVjKemq4LDKM8MBWUqW36VGb2pR+e
72/ojj3aiBY2FEmliiND4FahKu5D9/VDCVc0o+FQ/vKKzneUMh7zRVbt2t1c4DJjUB3OIugftgep
kaTXSEdp3Puz+1KqfpadHXa5v7hdbfmPEDFKBUAEsEQYbrIKjOCk+TwWIBGuHSarbO2pPlIlSOtj
NBj5fWET0ScKLpNxgVYOmXk1KJ0PS9nO/v3V3HrzPIUG8BA+GgIaWP73d1ZWdzuLmEnawHtCXVCp
otkZH5EJ+5ljrNX3TF0Sfe/uHoZBoI/ghANC0FaeQUezBuQ/jd2c1iFZVhoqZeceqZrJQMv2NhD4
hrwIw3G9RFvYk9GyO4M0sdcmp17vMfaaWCN6ZO7v4N6K0FYE44EWVMxIiEo3ahW+gDZx7z4vNhg/
EQn1FQvvS9lZDJIHvPULfVKw78I5DXnpguRnaGJTPQHHGRL+C78LiRG4hECEB6SL+BRmQ6GUWcfa
mOTNs0vLiGbrb1PPflu18ddPO+AuMESDyACgJ6jebpVgLCtSa15exUXxXaFfEBWYzsv9/bo9la0I
wcflvG4jo0UVo9g3s9zHkIVWf74v49bMQQbmHZCoRaMpVGC7jDUDTUVnQ0bJ2ktiAyD9czs9uOkH
ozypwKdRJZrGt2Xrt2/lCdsGVGGUzXTI85CvUB+WgNSfJ/eiyigb9/YO3hBY8ZBTRyqG//29TSD4
Bxn8Km7AZFOndlTmDybAGe7v3q0UuEMAvkM+DEgwELSV4hY0tZV6ruJ5NsN5+cDM+iBNJt0eEYS4
BorZBrwieBFbIW0L49naCO6ndg3o7PjmhFkD9ifP5gDDlvTU01KyrttHaCtSsNvDog/OyBDpF5YS
aNOrgy49KMQkS9vv7h+QRpEqRboH7QjbpaGxKLdnVYecyQwrTEh5QBqQ9tDurAadBxzR9A2mQoQt
Xxo8QsR2qlhvysBJNERlFZIG6kfpUd1aOFjpd5IEO7qsldoMFiR545d8fvAmGVffrQB0ZIFNAM4B
6nFoxdxumO4qGhJKSxK11bkm/XHJZe15t5vFx5F48yd8LzR/Co8bcO0NrempFyljFxLlNa1WDHfX
V47Ofv/y3KLZ8F4sNC8BuwUDSQj/totZVq0BoGOboI3iVz0cPPUVBQ9g9ie+vvjKqp+ZcsWws+Iu
PxpkEpohTruLMeShJRugudVD5LMA74y2Ld6aLk7qNYU3rgZbAXe2uFPcOKwM1wllgs5Tq7Nk1XwD
txYQwHIcJwsFYrRaeoLNyLoCva9kSFALGU6N+3vIitAY6HlW9Otclc92rSKT3/us/AHQ4s9ULyST
ZzuLxabzGoWHJtUbZMMJUGs9ohwlagx20I04Tz/XqSzXdGvnESBiQBzuEd58VAG3ZztT4AdPAzKs
rZkcPXv2YR3TxTsu2bfR+H5/S3cWBEVFIYT3D9gIGbeyXKtrjYaleQzMxh+l863WXkhtvd4XsnPz
YEDwVOKNxCinCHLY9tVAWoukcT6342EF2BkwT0xZn8rOtgHPF+8xqphQDdHW6+XYrguS0+i2ewAq
y6PRPxbmi1YxkK7+uL8g7j1s9RBRLyrcoFTTMPVoCN6FXgHrP0sUJOpcdqiy/oLkdGL0RzAEB2Xz
p7Ulyf3bU4I8DNXzU8INEwlRxgwu85p5OTgul7OZrbHVKJEHII37yxJ3kGenkZ7A1DYH58J/bpUh
N+fVycmIJGdesajtlRYlpKo+qlSB7wzc0KDAbvzllcLoHRIvmDBA3w/+LVK2VkVamohCi7ivr4r2
mZeUhj/31yXqH0RgFpazl3KExpvCYp/kTq2TnMSZg/EcOqcfU6uSjWnfbp6FYANYQ1B0HQVMfobv
vKZ8cgvQDg4kTtDC5qK3InH0cGHTTwrEwgIUqffXJKoEXxMaigAfhmYpB8sSxIF1VLWA4xY7PVK0
QJIvMNvyz30Zovf0JgOkgR5ySpw9UNAHZ3TzovNmEoM5PFgatOTQ7/b8DCwDfx4/VZ3Pum9/LxGT
vXhL4HYieBMymWul51XjkhIo+trPbszXZ1DnTk8uDPuh7bvikiX2cprbqT+RtpchconXmq8XrwoQ
nZC+AGKIsF51BkhtpxZlbHrArygG99yM1tfBnQ7jNJ+M9Sp1evZ2GD2CNt9jDPo6woM2d4OZgzCl
jN0VhC2Y+DWCZBqOpto6fqmQIrBKg4ZVpyZgmGK95L7feBFYMOJw9CbDjCGXJ3bPKqMyurNV1vE6
unBW87Y7WVrJAhN0MQenn5qTOjRtSPRmPGsNYL79dC68Sz3Po+HXdr2EYKNmH+iQlFFedfRDCQI1
STJp5/JiPh+kaHBxeU+YYGtZaoH4xtDKGEw3JCwVs/tWWkonyUvc4Da9bQUnlASACXopxUkkwIjV
rta6YC3+TJs/xRP6HenJ/gQgxuSB6EEDzoDfhnK+r+47NoO31aPpEe4MrphwiT0D1HmrhuNvtD8d
+5096sq1+lh8vi9lR603UgS31BwdWqHeU8akjlI4RwSM6s4n4GG1VumrMpgfW3gb/93I/6xJuMKW
MThpUxhlPFTWHEx6lwK7xlLDpDTWMO2H9HB/dTuGEL0igP/A1QXoi+hcsJQQjv9TxgsFWiPe+2tl
Sp7fvWPCsoD0xHFT8GtbW2uVZOxxg8qYjg3IU9XCe0BQlF1rrXSeqV6uftPJPM29Q0OTCowh3GqO
fb+ViQxSPpAK+jgmz0sIRllfW39m7Z/i9/3t27FAwNdH3gcRi4n8lSBncbNWdTqE4T1TMFQKxrEP
IPPrH5qkbsNlUqwL0q3Z40KVH+ialZXGdqVzJFgeMwNhRFAWhWA6HbA4VdzO5JiVE/Do23+cFv3Z
XciU7uPaZ99qItGYPQ2Fc438o4dUGUZAtls7mVOLPlYbmYeE+Lz2OWcvSffRDe/v7J5i4oVGLQbO
PGA2+d/fOQR1bg3OBAa7uByuPcBojPShkZX89zQTo5NvhVxMHIo4b5NhjdOichm575zRvADKAqfz
Jxk95duoynuPl99q0EajFYzHJeie3i4GZD7m5FVNHS/Ncw4SwDpVA0BwF/2LofpqDbw9eqxG9BR8
65LBV5on6h0SxQs7O/Un8FlmiYEm68HBYHT+1E9ftewMjtdrs8oi471df/+hfMfe7frY4PNZ0dex
ARBdFKzBjX5cSSU521sVQjAD3CdOb4n8nziMr47tMi0EfWI6+0w+GIi5V608A5pc9izdLgfJeQ5i
iR5XoJ2IZmBoR3QzNmodzxX1NWA2KdqPdix8daUBxwSxJvQTDdlnjXx0VQVxPkF36uqz0Tpmyq/7
Cr3jLoA3BQ2ueCSRIb4JFusJw2CLnaAfpzuOdZg8lt5pWH/l1RUOwjEbpnO16sDMBsXc/Kux8pfW
6ILF/jPlx/tfctPCgGu7+RLBaq122yg6yJNi2zmYS4iOp6cxZEd2LC/Zs3tlF+MDZT5hfl8eG/q4
Eh/zF/e/4abAJn6D8Kw2BvpBgE2NFPPh6xRmAQn98evwKLt6b00y26u3XatgI/NuUJRq8GAjwzHU
jiweLmaoffKO9Iq37kpe8usasWg4O+Ez0GOPygmowSfcrVP69Odcfex8jEWd2Yke6hBow0dHYk5v
Xyp8H+Id3AUev9mCnWvnrmgBhFrHLSHdkRgr7r/rdIFWjuNJtQoj7DM7Cet6kB3Bzi2EZJ4j0REz
OGLIZaxlYetFUcdkVfyhObVj0JV+P1zun/SeGKA3oamez30h4bk1KZUCt0Cd2zpWrbJE5APWCJM+
dCDNymXpmL29tBF9gBYLASvIBLeiPNhy12tgveYOYH0WmkVHFhtJBCQ19OO0/1hEZmD4x4vaxb0n
jpWLWQVxGmJ1ywUtVFkdl+BnU9ujMv12sLDiW4Ih9kTDQHkJlNg0trTzJBn5vplZ4DfonWwxY4Nh
yGRAV2wdd+tPLzv1GhLY6T9lO4BNyG/pyzj/pOyYjpKIQipXsB4JeNpIQSHXc+2jM3mHqn+m2UW7
etAjkGWvI/Afl28U3CD3NWnPmoMQByVJXslDmnh7vIVO15otHa6K0hVBRuoChXjkjLSeympse5qE
8iyHQYFrBTb3rajMXCYMTJp1nFuA+fWyTDmNQMnxnWRaj9QbirCwnRFwhHUruS5vLqOoUu9Ee0JO
cara9X9Iu67duJVl+0UEmMMr0yTFoYLlF8KyJJJNNnP++rta59ztmR7eIbYvNmALMLaKnaqrq1at
lQHHnt9EuuYoqfps6T/bwZcs4vdqu5NayCqq3gyezcCaXLwvh3GfyK9jnd2Ger2Z2gck6rfyg17h
lXl9AS5actmWO/02bukNNVEM8I5g6a29bLiNtI1itKkwLi8/mh4sb8SbBdeXtXJbfBfNLieFdbaB
hgKCLpzhQW8rq8oxKfSIRMruHhzo4YteOJ+1LTnIrNitk3myXdqvb1A7cVIXbSZO6SR+5LOfUxfx
lBeuhDFsE1x8FHJHyKYzULTGeba2bnVLSAc40HzTJYVTTPcz9Yss38R2RSy7ntdo4i5PADoF2SIA
qYqUH18th5bLKHdgb7sh2azZRh0dQkuMbCGuttdX+tJpnxpCyv58/5NaaWQ1bQHr681DmBqvEei8
atV0anFlEtWLSWSWGEyZEdyiAe7cEiSKBmRRANSwuvgd2aXO6TMar1yyCxv33Aq3f5pO7+JW74Hs
MiwEga0jl59WVTl40TlTMduxBlm0DuIGggdZhcYuNXUlN7e4dMh6M253dHZ9f+FJZK2pwyyMbEYN
6xmJ2lq6FeXn64t26bQwSPQew18pyCDwN21SmU0eikNxMzwa7b5ySs2eYyf8kcYrfuDy3XRuiK3p
yVhMucqJATz+TWuhLd4Vyk2v+9qTWK8c+0U73+edZbgxonM7U6qoFelEzFmr4TS9SiSwms5J6r0J
Itzrk7e4409ssfU7GVMctpVZRrDVgh1I8SYpdqLKW02GXPoMTN2JGfYZJ2ZIVwtqaI4AdxlOpNto
nQb+KfIGN2q9Ufavj2lt/rjXnBmZNaWTVNzoyZcZEyQmjxnyf4K+SnSzNizuap66lOZlJgPW1RXo
5spviTHWtiyPtgy0c5/74STdT0q00hm0NkD2WSez2QzQy8p0DLCe1dssVLcQYne1YYschW0oK8jv
5THC6RoGy7Hz9LWNNEbAT2swNn6FyYcmt7ZGbWxGiSaO8TBKw8qWXB7dH4Pc8uUzYB9ThUmVtHcS
2o1ZOc0uVO/14/VtsuwdQa/6vyPjVk/vEVrFIK67IclN96IJ5tPUegP5OdX9Zh62FuJ2K+12eKej
RWplj363oZzfouxE/DHOrSH4eTMJb/DyBtD13E7KJrUFLUUmvwbs0o706YchTShWAINpeCS1QGap
VMlrqOvE1SnJ92YrgOJTAJP3yrSwq+fiy3QwL+KVhCyCyp1VGlm9EA5A29G75FA5gmELz+lDF8jU
nh/+xhbr2WaSUgAkcK5OU2hjJROuh9jcJOoPpbCVcHT0oBmcVnyTTcQ45eavbFpI4yE7xdojz0+P
leEWaTT4otafRM0LrR99FcjQgFaOwvAczZ9jtXJDsVHwMwqWN4CrkTpE+xh3DZeS1IQ9hZOdy/wh
tqzbVpq866NaOqWofwHbwXLOF9wRg5iBwDA3sZeNbQs3MNBD3A3OID7QMLPj9mel/rsSLCMOgLYv
XrYMaI3cHnd6rI6YRtMaED+NWkdpP6TmOZxXjii7fU4m7sIGd0jKLh6HvBDGI7TiQE6QOuDNdvrw
5frccQ7nP1ZAGQ1UDMNp8EK1uVCmWVjH0zFsZzGIkTlxkV4m26qUqCfUiXynh9OwEhhxUct/jaLo
C3I3cAhq3MVbWW3XIXE6HuNa1Rkvv0ChFxtX0+TPiVr/BgWQ+gr8bukPsRA2u+tD5vNQ3+YBAINl
0Ffhxccd8kqYZ4EKmNmBlHfmvBWUGw3Y56Lf9WgzHWRy7LStNfy7yOa/VpEEBaUWAhs+ia5rdT6T
gUxHtTuqQuZ1sSt0Pwd9P8RP1wfIvp/fOTABGTZwg0CriZveJAUCKrbi8WhYSLmYYe2HRarbKGqJ
jhKqa0/EpdXECx3NaoCQg3KTu7MMmk5DDpzYcYqU5mg1w5jYGqn13rfiac5Q8zahDzhFE5h4Qr2I
5r+YWATZLKeF9n9d4zyMms2plPfyfJzLGrDFxDWptR1b+pkJ45ui9GvythdHBjowKMCA2gCUOMhy
cdOL/ENF+6rvjjFinUmDTAYKwHX/LsS/8zXlt4ulZLZQ5cbzQUOikE9vScpcZ41gdkc9Gfy8lEH0
CBxmH+1keWUWL08FTDFOYLhoNJQD+3l+NRTp0BuNUveoZnWePtxiu27UcPS78CMzSjvqSruLk6dO
F1ZiHs59m+BcluFOcR2xKUVZ/dywQaG0nA4m1NLLyBmTdzPeJzFgQdCPfutDbbOqq7IwqWBUAAIU
VwV6ZXTl3GCGh/pc5Il4rIHOhI5UGJeP8kjwjO9X7vhlSyhoAf0G3Ak/NDNO6jotiHiUk9dSBtJu
QyKkLIQ1ANzCFKIRBzoeEBFhqStuCiMpGcd4tsRjWht3pdx6iJJu0NJaGbXdEnJTjuS9oCtF3qXB
nRqVz6dRimIt6YBBOEZN4jTxTow+cP4n5f1fejNQwgBehfsW4wOQkLtrCQLFrpowtvhDhMSnTF50
uXImZeVWuPBi362TjKqEkQ7gZjofTdlGzSCljXQs4/hNnlQ0M7lUle7UuL8BnKGLde/6uPikKvY9
cuQMt4gsMosjuIFFvRSJyqiqR5xGf4a+GzoDN2ZmObmc2QSqLKMJ+vGuDCoxhTjW7xXzl8uHjARw
V5hVBmGT2Z46eUj1dSgUmj6bx7bpIOBzlxfpJq9RN6deIQZW8lWOb2R+zDeVsiVJ6un6TwFtDiuz
wLzK2V2FTBrSF9/ENyyPz51Fa8qVPMz08JgJdcwQMsJhQCyJuZDWcHOXfhvoeeD+UFrGVYWmkPMB
J+aUSZkuxwEVVVu5sYT7qsG1VDph+rwyt+yruVGhNI/4AkALtMfxGIEBTxNqTF0SKE2m7aOo+jEM
iXSXTrnsa7lAX61MBneMCFGvJhPnXSXp9006NPs0bw+KLsgrAdfFLGuYYLQHI0GE/iik1M6HrpVK
YpQSvqc375v+acgHLzUUf2XUF0cIVqC3wupaDFrCjzpFX48Uf486cumXcd+77+OWfCXO8FZAJbd0
TDvzDNci9viwStx4eX99W4dbBz4LrQs8vL+UpRCa830SjGZqd/OTQYO4e2zNBGisr6KsPRnF4GlN
I4h73jB0NdosgaJB6y3qXfz+FWXI7AJImwRpFXnaBGY+LXdX5pV577PdxNlg33ByUjEq1EBitno/
EFrJDnEtLyns/qu0y2djJb+yPI8nI+L2ipBkudyLbRJ03jB4RHB0t3MjR+pcg7hrkI+16ePOpKoJ
aIvuYEwYiR0qH0lsrUQXPMfDf1cIFIoAHqAM/10ZP5k9JbRoFw3YF0jx7tJD9Gh5/R6AgN4T3fp2
2ApP4AxYA1Vc+Bq2ZAqCNpRtIIj8rfl+YjQpWkNPZYyL4CZ2wBjlxkaG+7g1j02S/qTyWlrswptz
BrlVy7IY+asIeyTKI5ta0Z7I77X+Qy/7lf2x5EoQpzHeIRx0sPifb8YmqbNU1sYkSCQVxTgdSiMZ
IkZnMMU1irY1U9y+N+JMBrERTE1ZMAkQxLBCG6+NtQ2yeLzwdEBLBjJ8F/GnTqN0nOUQx0v8jApp
o8ftY0OV22TcZ1m5U34NcrUTMuEuNdZYfHkQ5X8254ltLobKQqVG95OVBKrhzJmTmG7pg6WqDt8r
4baSbSPdRT3EfW08a657lYUNA1ZsEPriLcpaZrl1jGot0aUex0I0il1aTUdLHS07QzuD0rVkZY4X
VhLQPEbpi4caMKmcsaxoUTRLsJI1hLsdvBaPAkC0m95UVka1cO5YVR5iogZo/XAbne/OfDAzfAjW
UrrXuqBSvURButaj/5JDha0byw4CHY+YBQ0GXOyWaeB4zkGLGCAi3wrWc5rdEVNayTJdRPXMCPrr
4UYgKgCY/PlgUPWr467OSAAG7pncJG3tCtKRSBuoXtpj2bqKsBIE85nZ/4zrxCTnRlIllvFOBwl/
8QUAflzYP3LXfPuUPyTD0W3ZsvVts9Zmxuei/2sUiQM0HKA/i2+IkvIZIWJMSTArDv0q7uhP1Rs2
8053ynRHe8dcgVEsz+sfe9xubIhWAT8Ne323t17L7DEWwZLkqBXA2Zs1DNiaMW4R83oSWqKUYDON
LWia4vUXmY4xuoYQUGs3jCaeFmuySZdPi++d82eE3DL2Wk26jGCEUTgAOvBUifaYuqUyOJkyemn4
GQ1+jVyNNqzcDqtryV3omZ4p4jhhz0q/i47sesncCs9VNAWkvemhrtZDTtPsY8cid12zxjTA5pIL
lHBg/gybeYeTW1dFW7FIwfcfTKqQe1nZz4iTqty77jmXIiQ82OA8NaZFjyrluZmallPRk5wE+Q18
hC0bm6zYJbLdxF4t2MN8WKsKLe6hE4OcV6OAIoAdH8upO/OWxDaEcW20lEyvH9dHxgNR/nMSTwxx
11EVQsNRlmAoeZm+ysA4mJ/0F6ihBi+7l6j9O7OV/duNXNjz6ORHyZGer3/A8vY5+QD+aIrqSKYW
26eY7OgIyV3ldvBFf3Crp3Zj7NwVc+wcXGyYE3P84QQ+c+5HmBtdKD7/lD8f1PvSU2Jn3NxYDy75
1FYsrq0kdzDLuNUo+IdJUIe3vQpofDAg1SAxDE18LJ4IWQN+Ll3z0KJkBKxQ2kBd63yvClJfoAME
KzqUdyMgRflX9rMu/OvzuDyNf4xwh75SIjJFRUOCsJIhmj3r77FcS04yjWtCWEsBE4OOGCxrCLA/
n6XMU5I3kGkjQasRNGXsJz/cKTdd86zp+4j8rurt9AT9PZDNi871Qf4fh+OPaW6URiOD2AFipoE5
3ofZZ6MflNZpIMRcRfYkHhrZravf+lP3i3SO2rxEamyHvzMQ3zfVo2a9qqZPAGS6/lHLy/vnmziP
R+lQgT8Y0xERIXS1Ku18CtEtF3ydgTAP3nVrq1PAhT3IEdOkMApcZk3s19/UAFlvZ9Z7pPUPbYua
+LjXM6cs9+NXTKTdYG5HyScphFeBKk4cecZF+6gouy5bw/ssn6w/M8H+/cT3g5QQzCxsdUR6kPe6
M9Jdb1vP0YO4xirBnMKl0/jHEs+3pqHup+kFmwStluxpqhO3UfM1pvr/wxX+McM5/UK1YrMcMCDL
epYNL73paztVbOqar2Qff15fWV6X+T+eHxy2LA8PjAHPBCTEndBGbY8rhnqidQe25k3RPzEJq0n2
K+s525H6eWicQ/lhNoep8zNhhwq99Hb9O5Z32J/v4O9W3UrHTlThSnJ9W8yOBtj8Rp1vM33Cab+n
+h0gAG3Z2LLmjlDoGIuGlUNA8HuTNo9CuO2EXzq11ePKZy2kttAs8s/08O8K0s+lkgE0EfR9/CaY
ft5spxgq7Pd4rDVZ8ah2lQM1j31dblPrt0zeaG8n0hEJ/0khXt6p6OfYlpOfV26mJbtMvo1o4c61
cVAGOzMnCGmulVWWXeXJN3OX+YAu4TRHXSNQn4ufWZA+Vrd0M3rDk/oaP6aBsFYHXLwFTuxxd3fG
FIMgdU6CKoxmf2og16lWkNxDU8+qHOrSaYf3h6KPhXsA2gfnpz2jkN2QDByOXAHkuwDZIY12Yn9U
LLcUt208I3H+pMy+3jqz2dshfZogHDPZKnUaBPtGa9NoZesuhoWn38T54hJ9qULZVphvCOs285sq
4LNI4hbC7Cvt7zQz7bL/iRqGf31zLi70qWHOKw+KPKtVizMTR4ciDxTwMivJvVFBCeC+SHxUJ0M0
4rqlcQOh7+u2l97bp6Y5r1sOlWKQGaZLUYD4LJqqoxtaSnb8w5TXutCW/O6Jre/5P/HwellbpMV/
QV1Itiom9rh2ZJZu01MLnMtVVSI1KDaRgMrTNpvkHa2a7VzIjmjEK8iyxScawOaguAZBAQTwOFtR
ok+lLGI0Te7hVvSEX4ZTbkpnvO1vp5UoYXlrnhjjXME8G21d9QOMiZDPdYbO7Y3yUHohGFnTbivM
PyZ9TRd5MZdwOkLOHwg6iteNAp8p99SeSkdrt7Xs1E/WPYQqiiixkckwOwdtC4bwArLU6ztzyRud
WudD+7HJDLmB9wsrs9hEyAm51qji3hoQ3l83tXhVn9pi33KyM+Myr/MCXCtBVBz02aHirSTW4BO+
NTtbGG/6IXGi+r7wzbVQZNENnqwr5wal0RjndILh2NiOyleFFIbljDYIXzaJ8WE8XR/n0iV4OkzO
waWCpdUlXr5Bkt/VYu4RgKzQvxj2yBRFM6Jh97q95dExljhU6lkR+Hxae5DUCFE7wcnvNKYXjGYI
pxw2tHXNQKlXc7HsxPFxHcBA/5jj9mukpOCIMzE8C+3lpRfdSkfDgfwY4gnolSMLvfY2W3RoyCCi
RAh+U+TSz8dX13lH69CEwViwbGVIZnvWkES4PotLBRCJMeD9rxnuepCTHGjABPcyye5jBV3RvlHd
o5kdB9RWmeruJ1hzgILXc7uYYluRHUNfSwstetaTb+DuibG00L1A8A0DNMM3ykGSbPGzyJ2yea0/
lIfS1dO7THoyy30j5Ci9r+UY+Xbc7/j2zySgV+x8rqO4T4Ssk3A5iyiy7qPnPrc187lLgRbaVJAk
SbdtekyHG/OxeE3LjSXskwxtgBNxeplsqAFGPPkhqd4G80jotPl/rRGE1c8/L0fnH5Iv+DwqbjJ0
/XR3cbvp2vc59XOoLJj+HD4K6U0r9jsRQjVk7m2zWmNAXTzf/yzSBdXkHI5qP8g60mcbK3Yp9Foe
gzVxjsV7DyIt0B3HjmRK6+cjzWS5q8RITgLrkBJUPOTJU5MPatzk7U9Sd3ZXSm5telr/tjLFzFvw
x/vUMHcM5iEF6eswJUGYvnTxF326Ayh+L7Z2NH0IxO7eH68bXNryoLcBRw/KEYxG7XygZTvFUFRv
4Dc0ghate5E+NxE6lMha3L3kRk4NcQNLsrkVFbNCrXEc7DIZHM18uT6UpY1xaoE7vWFfaUbbYCip
VjoyNLvn4SbN7gfyXuW+1q9JDy+aAyoahG3IWEFr4HzmqJSogsZWqpUqpypzN0wzmzYTCII04oAQ
VXIVUvvXx8j3an97CNYHD8NgtUG16twqkQSjhIYmrLrtbyEAe6wWug80sftt5aYfiufIvbP9tyhw
3izfDJWO5SzOFcx2yM3b9X30UzmK/vxTfBX+Jrw9GSHPgCQlNB/0AcUxkoWO3h8Uw22jR91aCRMW
o01oFiJTzMAmePSdzySQL2o/KSxdnXYiXiDC6CZyUjyj+/tG1vP6sZ7SyaZVZd2ApqZ9UFON7K6v
Jtsi/GE//QR2OE8iMqsxFYF2hASG5Kp1a8fdrs8nOzcPgroSXC8dPyAYv2Ev6GjjM5Kd2IIFqUI6
KDIrc0/LWrOR+hLc6wNaTNAYeC1ga6LbGb1R5yMymr7ARY63iTEFfbQfqhecO2X+qj5zQDZB29al
dvIxaz55D0V3sLZh6YEH6v36ZywN9vQruENSTFInNA3ee1Ek6hu9KIFKFSEyct3KYkANHCqgWow2
EF3y54OdO70PG4LgPYs9sHFD/EX2wCEoFA9opMK97VTmrXjTtx/janbv+5zzW+fUNrd12nkcjNpC
GKiP91Di2IetsO8KuqPjsyzue5FVJYkzNm9y+TvpM2eS/LS/mQTUmXd98z5pbk+2mrRrCh/7343C
X0JJdqlEtmpCIbYh7MiYekm/+as5w2MA6F1gvvk503U0RrUTouWBgj/ovRBv51nbCrYKisv5JU53
CfKhdekbK5cDW4vL+UKTtooWVQnIuvO1amcL0uqIkYImVgGxySyQWShxtZkESEVfH+Pi7gPt4v+a
Ylf8yanWs2HO+mFGuQYdBF7clvMW/SVP142wLXxtPNwzoDdDYDZbEc/WUtqm+7ieHD1K7TgKgzD6
FQ6mZ0RrMKjFqAi04v+MjI38ZGR9FQK4RLF4phTtIqgCaDlxDAXP1S5xI6VwY6Aj9flmbGyRTO71
ES+tIKiMGE4JeGiQCp0bRzdd3g9g4wtU0JR5cqHlvpDGgpsSPf8Lv8yoXkVERCDl5DmMBch9oZXe
Yqkqareovye9C64qT+x1L8pXIrDFcYEBkvFsQB6Fd5nIsFb6ROI0UMIY6lsxILbJ0CRul89rj8c1
U5xfVPMJgBZK06BqM32T4jnspWmU+CI115I5iw6K0Y/+d1g695QRu1QIZaJngVjWmeK1Zt1mdmQ1
RufXST9Xt+EsDXTaCxpyWY44KJCfG5IhBIvQLGleilJh4pW6nChbhYSptKOzEXWH1pJH2ZUTgp8j
JVcqpxsMgT4aUZHUX5IYV8gj6vK4mUKNFLaW1/p0MAcZlNeRPjbVthZL6M/0vdi0NggyCtPBMULT
1trlsOAFmFAHgy4hKwAi8fPtak00SypZSRExVd77bFfuZ+Mk9m90q9sEPADXD8fSxYuoEE8ygM8B
1+bFLqo5RVOi2WZBbX5Ier03cCeFahgDUSEGQvHZlCBrEpB6zuabbspvh8RT06d8CP1B+RyFINQ+
oMDxcf2rFkJkBakYtNUB6QrGM87p5taQtWMZ0UCNa1sWRDsXc1/PwHtW+iBUsMvh7brBJQ8Fi9/9
Eqzuygs0I3Asm0lIaND6rWTnEEJ17E/l1/zcBdAu/wtj4L1lyn9gtgSg63yJSUeNAjROoOLZ9QHd
dJXdv2R7h96TfbUCBlo4ucBw/DHFdtuJ5y1i2JJ7Nq4M13NsGp9xGf/SJLrm+hY30qkl9iUnlrQh
DCFGBkvTfki3aJpGJSKcniFUAeKvbSHc5h4k31V0ZaLF+MUUX9HVjN5mUj6vzO7S5oE3tMDEy1he
+RubmtDTK2lFg7G+HWUvHZ1MHD0LpFPP8o/6WFVe/hjlTKOdipOdJcdctuNxoxXH6x+yEKQz+Mw/
38HdO7VRzaQSChpQ2togNpEqqGcyaEm0Rgm15DJOLXH7SS9zfUBXLw1yP3ks1orw311YXMhwNhBu
DxlRMk15iAlNJscoXFJvSPpEQC11yD+r9yK2+88ZkARHfJ22+bN5N2Dh12Lmpcop6zhAZyHo85iy
4fn2ajM1hnpNi+0VPtQ73bwrO2d0xca2Ort+q3tHGn63L5BtzGu7USBY9lD1trQxajw281XM+uKx
AqAPkpGMUcfi1pbmc5/JFb6m248QWJ/Dt144UBOFqKnctsIBmIBYe1P1+7Frfdo3IG9N9lr8L8ma
2OtawQ4DYTdAlCAu5PxkO6ejICk9DV4k9RcUkWzThJhO72Ua6GFdud+GUqAKb6n6a1DWLqrFFYH6
O6IqCKqwZszzFRmrsKpNc8T+PqLl09upu/m92iQbujMee+8ZVHCO+G65IhjQmkO34teWtvwf4xcJ
TzHu67xUZxqAHRhIheZAxVVoPVtEft+ztyjYeIFhhijY+QC1bGpAfy1iy817vXQy1W9Q7IDWqaO9
1M8WRKUNr15TuPrOiFyzyqWHNDQpgnSYjczt3cHL3QQMen57rzrhZI9256YPwl7x3nbtvXYzPm3y
Y3833sVb7atwUQE+Ju/X3dh3PuPaB3FP8xjN/Y1Z4IM0W943v0r/PXYah3zcVug46N3O0wJrC7G0
z2r7WBwsfGN9EI6/G9fwoo31bLrACuzabXSb2W+I5zYS/r/ZNjbdE7Ez5/rH8kSA3yfidM24TdkW
VRvJPT4WBJjoM6OPie5kQesIrvzqSUfN67bhnfja7Vpne9305bUDJDOCf4bMRtGTz3HLTWUQVZ3q
IBMg8AGiSSv2UTLu4J6QZQuR9L1uj43kfFnQ8oTdCUQxA4vx5ZVSSfO+qss2MJ8x0H73GxDN+oW6
a/nXhXwXoxNlujYgeoWQO+dktEE1KTrkYCjZxQAYdEdLvhkG1TbG0hXSXdWhTXgFG86OFj84A8Rc
LFsJKmqRu9Eaq4+qoijaQCXaQSLo2LXij7pX/F4uv67P46UngZ6bCAEqCdbQ1cVt73CkamICWhVE
jXgDWgm8pNYkJS8jgXMT3KY0yZCX+lS1gTGMftaUqPFtq8pNTAkYmZU7YWU4fD9QPqV6pyWwNbbq
McpSXwnXUNBrJrgNIZY6KaSODWeCmGCk2SR6vb4ml2cJi4+nOthy8eeFNEvchEXVaxnWpJygYILm
rCY23TkpXC0rPFINX5ZYr/T7rtnkrnTgbVQxDGkb0JA4il7tJjOyc/oAf2J3PbA26vb6IJemEWQJ
IDJgAtcg4Dm/XohCjFzNMY3aPOneZBAwQunij+tGFnKNbCr/WOGukyGq1aySsL0ru3kGLZib3ryG
nT3vHS1xx5WG8OU5/GOM/fvJGyBp82LWrLwNJmea7OSX9bOdQFv3cn1Ml8HX+ZC440StGuz5IayM
fvwUv6zdwEun9c+MgUPjfBDSgFWIWvgerVE9YQ40q0eAF6BTo1NXrqslN3dqijtJQ1oCcDYzH978
LkHCA3baZ+Hf0qLiTmTzZQD3CDkUuDnOmUpqFTdJAivzKLi03CSS4tcKeW87076+Msvj+WOJbfmT
9besmIyF3LZBkVu5HcqQLZbyA3BHL0JVrESAi7sATeYIfgH9RvfvuS2tbceUaBP2WhW5eQw0nvQ+
Iyi7PqLl84PIGpzoQGRf6AAMwNCX0gwzcX0bNQBly7UnWPmuNMGwHXuyEd2By9opIuUHiJa9MRrf
rn/B4jhZeI1ma1DY8IqMSURB0pGLbZClb4WFYWY3UbwGL14zwh1cvYOuOo0ljNIS/HiID5kwPFAh
WfGxC09JaDUhngYPAWOXlThvFEaW0BlqiA1CP0NklkQTjKCZA8ZHWkNgNaV2Nn/KA7iaFciKjR7p
qdcVqEcU5F5LC0fGE7RKnso53l6f5YXA8fzLuBkAWqVKutrAlYNHpCvUbnisAXT/CmeP3hnbQQIq
2DWejTut9/UPMzDDxtbUYO1dc+l88BmoqeONK4MHn29o6Fo1N8OxR3Nfajmx/DDK0iGj+4namr5a
dGNX2nmUxTLVeE0DFM0KmtyYBUHQpkYtO4ZGnhN7ors6/VVYnvYzqn7hjWsD6SnQT7AJrZzdy6sP
MCRw6oDyBXGXxZMMm+UIkhADLYyx8VPTD3X6fn01F2JWGGD8BCrKeWhTZiM/cUR1p85FppI+aJuh
122rTEXptk9R6b+hnWklG/xsvUuC2SmuSs0ZUvRpZWxlATgt9/q3XB4tNNCj1sfeBOgO5SvgYjpH
qRnGY4AktZS4YOEQt2TSxdKFjt8a38SlA4YxGXol7FHAWGfOx90JVIrAZTkGQpbtVDo1TinBZ4xk
xNsxXwudF4emQA0IHCYKapn8aR7nojObcgwAcxH3YILX70YQ3u5kQyQrkcWiKaDXTHgNiBzxAP4w
0cU0V3sMbAJ1FXpTs62sFQooqdFseH3BFueQyb7gscMeH+xTTveOmfRVHMpjQIqksSN5G6fgHZ2m
0eu0afauG1uAkTJeKWQpAQVh3RDcHKLyPiCaLqdAHAXrwYr0prcLLQKzFQiFrNmJjKlMH3COMyeN
oto3aGvU+6Qysvey6/HmM4owGyE4LPVP7UAz+nL9Ay+PKr6PMbCiDZiptXEhSt114KhGS2AQAjx8
oIaas84ueWUaLuf8W+NJxOY1GR0Od5kbc2QIlSJMQYWGrgO68Ke9Lgjxri2a5ElUh2oFsbcwKqwu
OHGAwUEbNfdKuj5Dl1uTcWf++V3cDCFBJId6pE6B/qi8pzv99fqvXyhNnP9+zpeB0iWCtBx+vwxN
gZ/pIQ52VmOjCax8phn7e8Xe5RV0bo9bC40SpQNP7QTcJqRKDlmzkV6J/nOsNyOwoqZ6HAVPam1x
V5LYQZHOHsbHOv6o1LUe/gXk//mXcN5sLnUtKkcF3bWRp3QH/Zde3spIx1W/iF/ljphroH21uvtf
KzPAIvzze/HcLucBLFkVZtRupqCzfpSVW6fbZvZp6KNW/Rr9zjbXzS3tfXQuMvyqxBIQ3HNG6SFL
Q5t8DpJURvW9SCZgq8N7K6lCu5eLNQrixf2k4NJF9MU4vnmKi6RpGcV/MQedIrt68pmCW/8p3L3N
0rbrTbCOJ6Z/fYRLp00HjwyozgGhwCPk3KNOltQkyiDOeBbojU9EUvqT0a4lqthv4Vft1Ao3j1Vm
xeE49HNg1oVTS+GmKDfdLXr+7fBgWmQllF06JdDwASUnnu6437lTmbVZTiCBNgeWGdE7Ee8EO2uN
aicJjbJp1CLoCSl2fzGPJza5k9lL9TDAScOm2BOAhMpxQ6vC3P6NFZTgkRADkvWiRw2xdmu0Caq/
streQmf8xwCs0oqRpU3PyAUtJlmoI+A93xJjCun5TkSJWW7H6DaSDF8OlWNmmLk7JZq6MnFLLhoe
GngrvOA09NeeW0P6UijCkorBjCvOHsyu/Y1pzu+0vKtWbrKF0BOEZsgkMjpDMCia3MaIenVWm9Cc
A8Aeld045pAISZvCgf7D5OSpGL30LeqOxgAdmqqGQLMxWPpKtLQ4u6idK4he8BcfLbHGFMkYkLuY
kTfdkxQi94nSTW6KzIkTz+bHX+wYEyhcFiXAGreYcyrT0QhBq2b0Y+PPVBJtsy4F599bQR+BAZQC
4zXlRVY1KsiVNsRiUBjDY56mld1Z3fH/Z4P3IVYnGEmGvZ9SQbKTvo2c3lqrZS6UyoFhQ5SjwSMi
w83z6xqpkZsKHWEFGfw9um2bg2FO1i4cp/bYiUjMpWYDrawI1P6ZWgNfGk26LYXR5FUAentaIlj+
0AyQiqim2e0EPXmKSjVz4mxKVjq5lo4OOGBQ00A7InSIubsQpfQqt6gsAv8Zhm6K6ynoWxA+dSRL
g+uTv2wK0ocANIHolOfNFYicR01qiUEjdJMjZ3H/XDSmamsTkCDXTS3dSKhagpyQiSpDfuPcIYya
liRZo2AviV10NxMye6rcin+zm06scK6grf+HtOvajVxXtj90BCiHVyp0sJzHHntehAkeUTlQ+evv
kve92920bhMzZydgY4AukSwWyapVaxUQF0HEBgV1rwe0r6uDmfe64P6wOW2QhwbnL57UyBSdj8VW
82nIzFh5BLMFGDgHYAfrRU1vkJIyBVtwo9kGnvthiyfYrnWAcFLJlh8LZBRQAbLbcggViF2M+1hb
5D4c5kSD4DhbhtbTnKaY91riyIxAnp6hZJ8bPVJkuW4SOTFYTLrWQOtzpadoVLi8wtuzYoF6VbaQ
tePfptBY6KVOiWQ0yGX1Ueks42WWR3Yf9ZUjKLmsE8xfPKBFCiAf3i9ASHNbBJA4q+6cTAG6UX2a
FuNH26gP1HiMFTSA4Pa8Yks6wZVqa3ggm1rPGMjAQYjqfNFbqi/NxGBzbGsKenlIXdUSpQHAE7HA
1NZNB2Tg0FfD2oPOUjs3NeM6MChVrTzSFGz2V53pTZEP7dl2FNwJtjblqaH1z08e3lEUZWpqV6sj
l3cFTdw8LgSJp42DEccTgBvId4FOlic3HvX1qb16RcziY9mxXQp2D2KMBYAtT5cdcOuejQrtKt2O
vWDBO86HMw8tdaYBw5HBde6q8eCZHdWDZGqnG1tvJbdLqjHsWh2VfcO+Nnt7/lpIWi2Y1Y3OD6RL
UAPAXRW+ovAJ5DpH7zRkehXAJEwSV/n1pKM3X31ubYggqIrbHPUOBD+x6o01XvizecPy3u/z4bao
qoNUxpNga27sl7MPss8npm4rRxrVdb9Q19STQM2rqwiz0M8jySD52cyhLgIBb/gWbIIQzkI4wBuL
2y/2VENYLGGwGReent7JpahXfHtUHxa4bTLhyeV0LSzoLY2CHBU9Z3rsx+SpHVokM5L7eorCxhkF
75CtBNLZyDg3W5DWrfO2Ux7n8peZfZVuIPJAqmX+ksr6rkoTUnVePSeuozU+OmpvsookjoCAdaNK
gsmFbrUKzDMwWjxJermUuFNLiBFAZWnAqdTS6GaW4ZajArBmWSD5GB1TswsiZTJJmWqhNomEhle3
4cLw2TdwbmUxnCjOjHOwHbP+uyzJePmVw9B/nQbclBaQfYdjNqjeUpQi4ezNsHIyfO4INke7VJJ1
+Ba6EST7J26vrm79WHJRMnk7qHxY4g/gpm3SGJBlxMjHHDLy0Hm/QfI6fW6+jLf6DxFvysYpgykF
KxbKTxouS9yuaaMkoUPaKo9mF+rao8QCfRZk4jZOlzMT3LYZBjXP57FBdDJ/YkRgGVSL7/Fo4zg7
XA7I24v0MRhuo3TFaIymiY1SLC4QQnvDLkhlVrf5JLiQbd3vz8bEXQhw55whvIRQ0CM/22SHtghM
prua/qaiTinR0VMUV0q1OwjRBpO9qwcsXuK1+hzMg/lVL7Q3I5F/XR7+Znw6Wct1ek5OVwVvM6Uw
MNG28koTT45qokPBPvnGpNtSudXo42V7Ww9h1J2RYjXBy4yeQ85g2adJihwF7g0DaeGrGlgSvpu/
CpXYQCrVD0wEg92OQicWV187GWJRLfI8rfPOaOTXDRSTFmdXQxB1jne69L3KwrFXd3UlV4QNz0Yn
CMWbZ8yJeS4A9UUzQ9i0XyGXDgRXbSUlLG5SXzCvm5sS0hfIZoA+E4yS56O0qgmEeSXMmLarPh10
7P4FFF2hSpCtAbmGK3rGbG7RE4OcO0OMKEGlDBtHh37InLekt1VfUl6Lmnrd8nJ5eKLRcV4T912d
LA7WsK7qb6zPS9dOFYUUeZ65ly1tboiTYXHeMlqzNc4TLC1G5xfGfWb7rbZnZujMbl0vLpJRAoub
EejEIucgTjEW6WjBojWUOzvaz8MLK9A0NwSXR8ZvBADm0Ft4IhnEDU1bGl1Niwg6SP0LGjhdpQXk
x1LqKxXpoFUnRU2YpzsVKZMHmz3QOWq9y5+wDuXkMP70BfxQ4ybp0OdchXj4QrovywxKMhNlC6u4
gna4t0i7ywY5v/lfgwApIk0B2koejazLHZBkEYas50hjRy4t9pEtUhHhFvDdCNiYgLcE5zUA19xh
NS1laU9DWoWT8UubrqIqBi0WiQ3BWPhT/h8760DQXYwsLI/YkYeYgvgE2llOnHu2+uK4uVK5ikEU
11F36o+heuxoIriW8w+Fd6uwB7QzUOVonuBuMfKs1y0KH1UYP0vSMQ1BhZt+kc2gAH5e283KRJpf
URI0za6Z3Un3mJDqafVL3mt0AzhMZGXWvBh335AXvY40yYLe4/G2IQ5Z/9UCh7xUJFCBDznW35OX
5utlz9lyVd0CiAgYb7yk+XNK6ydtVCzIteW4MHb5bQI6s7yu3CLZqdp1HYs63Lbs4RYC6Wi0uMGZ
OCcqRmYMUqzVoT11T1X7pFfJdZm/lHjHWxKkfVh3f3mAW1sDxxI06ZAKRlafm1WlNurKqWgTqq09
3Izq3B/y0Trm7azsL1t6F5ngFxDJ/FVCFhkR4DfPzyYF2kxmayVNuK5bvO8O8T7et4cROuUxI9EO
uKmDfYyvukO2x7N339LrOA9lD7xtIRW1rvM3kHeHPv0abqaVdslKO0+bUKteKyl1I/slja7TyNox
UwrqxjhCfgUKgE+XZ2FzI53a5U5opttLBFqMJpymKdALbyhsFxQ40fSENVYy124kz4lf4jxQHgb0
31a3LYTWetF22thNaIBCeftd/0zhZTEGM43KesRnZM7opdZ12k5EmXqiGbGrV4I88Xv6nVt6BdV7
wECgMK1BJ+N86Z3Y6nTJrJvwylp37jMIkT0gWoNqb+D/v/1QyIo+jX0a/PN35r4BV+miL8qPSOwa
ruwp7uTPEDeWiSYoiGydiBpSpJCAAwxnPYLPvy6bB4BhJsyF3i8EkqsQgkleF2O6Y9ZykFMJLQnX
QAMdxmz2ZyPfd40lmKCN1dCQPVsZwNHG9Kkmk+l5WdhjwcJ+hAgPxB9JOx+ocpvidXzZ/zYCDPY5
4gu6EQAS4RueE53Ky4imo3C0bzqwU2j5NZM7t1yO7QTywD97Vq2bDNZQCsU5ZSClxm2y1BrVGsJy
LGQ5UXcLntekEOlNfN7J8GHw3dsQrrTgYhZ3KzRYRTOG+2aYx9/UfPCyvY3+27z3ctUiSeMNdX0T
ieiauQsipBJgFJhPAEwN5JEN7jxMpKx0jG6kIeqUmb8MahlKaPz1raHNrstCrVyGPl231xjUbZZE
kKr85C9g4F+lyZUVJbcmec89luaRuVTTQsM5h9rViEqfm+lF5DtQvTrGI6R2s7kvBNe2NTKdbWK0
3K6Ky2tVFk1V771AJy+oFGkyOy81Glaq7DaR8jox8LL+oXuuNgCnX1FjcFL+vI101k+qBRuU+qXh
o1PGcoIo0PNvsSj3uTGHZ6bWPz8ZjpbZ9mLXJg3hKo+J1hBzvjOGB6nR75Ty4fKwRLa49arUvug1
Q6dhOZC4flRf4l/RAClXwextbYVVfAVIrLUVErp552Maenm2jVKBX6Rf296EBPKN1ezyqzjz8qui
W/ZT/XZ5ZDwOZ90IZya58wwNVZJWGKtX1NMDAFVXOY6rZDI8c+5cO4Z+ddJBSG+6l6eYgAF/0d+K
LNtd/orN+T0ZN3e+DKxrLUPCuCvLq1iQ7YtrS0Ir3GUr66982gBrpgtMH2g/4pP2A0uXelbhMYyi
NxiZosS6X7JFtIiqwAw3mDnryhIlYjgm2wHis0uWijiatFOS+8S7Rr9LWT20CxG2nn96wKwreTI8
Lo5WajFKTgS7VH2j9uIvk+6OCcDXnSB6fT5w3y1ZkAMFsAklVm6EzoIeinJJkjCz9dhPah34YmVC
GnqpHpVUSdwiK19RjPlZdWhMB21G7c60/KIBiS44+7fGDBgEEv86TieUSc83TNbSqZwbjDlT66OR
+LY9oBt8IZLAzlbshEoWmi1Q7cG1i5vb3mkSk1U2DY2sZru+Ur9ao94IAvSnsx3TemqEi2hpUSmp
NhsYTJu9maNb/az1zI0VdF8noBms+9S9vCE2Zw/ET2s9FwqW/I2+Z5mWTCpG5ch32fzqWDX4E91O
fbxs5vOTFwNTVdzOQGaCW5LMHba2EZt2iib9sBogJrVTOtNNU/ARobkQSBrQdLvSHYgMBBtxazpV
IIodAIvxrOe9NNaTsjTaCV4q7+kUJJVr/WgjFwnCsRKR+2/5x6ktzj/GnkZZUsAWiqnuWODfWhC8
RBY454ijSZ2nGRZAtQiu4pbk/Z+lON9PAqDKLU0Hzhz91xxuwsZlT83ZkoToaPVECfqt2Hv642vQ
PDmt82FOgYKBC8hN607mNwN0fCX7JnC0dbvzEf7UCnd+2opBS3NYh4Ci0NfEH/Y/7SD3TbK/bEg0
mnWxTkYjq60hyRIWg8ZP4E/fNXJDbE1U9Npe8o8F4cJsHjl5OetzEi6ZQZL+vtD/yxXnvDbSzcpO
K0wXurnckt4zJRfsQdEQOK/V2g5YyhlD6MHpPUM+sUsEAI2tGKbiKo8jAGc6rtXnSyEpCgW0FkvR
QOepASVnmdq+w741tX95zTfDyZo9k1eyKWDVzg0NxsCgnlxii9v6wUiTZ0e7ZdoDzia87tcGlFng
ZJvHrHpicf2iEy9bVL0x6hgW6Z2ErIqek/oxv5o9wyKKC8rboRKcB5tufWKQm8tRRqOqiZRVqFhP
cVb4DUQGTZERnlviPc4ghwCQHBqyVzDY+bCytmRtw+QkVO9NIN+u5JzoT7Fv7no/uyq+Gfd6kJPx
S/rdOqYxOTRpYAp8hoc6/fMJqg4O/jWfgW6l809gjVRMKjOTMJ+D8X75WXhmc+VEx6W+N3I9nLVn
hizWrfQzpjWx/lDp7ZN1bgIYzeNxBnoslNl3DajspJNdubm2x7di/puDCWlzvDXRXegAEn4+UodW
1Cgjfd3ipkNWFRQPzCei0vXWNsftCzlWGRLcQAmcWzGile4JSq0hIB97x0mPM1qEL2+/rX0OzCta
v4DCWrP05yaA5+kBg7ER2sGbqFdB/GLOz9MkSKeuHs4fIAYoolZReANUD9wBMtpaonZxBCtoSS8J
rpdBp/duBwA4SBGWeXA1KuK12Hz1nRrlhpZp2Oa6CaPF/A11mzGSSbszvprKmxnPgdnTQzQ8X57N
rXFC9hUEtagzIivPHccduNPMKHWSELcuCcnc2F9C+64pgr8aHOgwkZ7GxW/NU5+vW2ZEdlUxmobW
NOEptEPRz5oTYiIfL9F7OmkkTaDSJcqP8nX6901m4u6HTNm7/AkXrivGGhNSpkmo4dRJdAZh3QL0
4Abo32K3iW/mr5JyC5qboxrdQ/tW/QHRnSZo31Lzi6UZAuflO1D/+Zr3+hVoUE0o1Z/PgmQ7OUMP
WBLO/vSoP5f39o8l6B/i+/HBPKCKtsfEoHt/uG/Bt/8DBYrLy62u68n7NSDjKDv9Y587ShIb1XJJ
g/28ItG14Rk/pztAj8l43wH3903ZLVeOL/nFSIboJnbB/nTI9+bT5a/YdLqTj+COF5WBh1lu4Ofq
+NSYaDTSbNIublvsVSugqCHkIKu8bHLr0F5JjBCaQDWHR8D5vNdxmoE+HjLy+aIdTWihW/31UHoN
dYL4rvhx2di6iJ8n+cMYd51yktGhcQZj8zHZp4+9iq0lCoObbykTcGDgwtap5K8hidL3UgWFxHBY
wY0F+IrM7nccQR9a14511tyt11LNya7j6DUBCvfyELe3FQqIwIuiCo3/nE9oVcdtxKBSFs4u4mN2
X6Ve+Zi+LB0Zd+NdGwfJrew6r9Wj9Cq9jo4nML++QT5NMbh4APIEORWS0ufmLbVXlhhdbKF5Px2S
zIues4w0L9FdRJry5ZfA2uauwd5diwug/+H7IymrM2kCMUDYdtNeHu/Ha/tn0hO1sok0PnWta3hP
oibxzU0CR4VsBOqWIAbgRoi0c12Cwzfsv1v7/ilzAWJKXDQRCKZyc2ec2OFee+h8KushHdPQMJ6d
BdU62yudUNe/S4ehnQTxZ/OIW9/g/zeqdaZPrrKmCqdNSljrvN9IS32JvD5cblCwFKZQVw/45CHW
ikGFd6xecm6pWDonyiTMXwUVgIkGDXoM3IbuE9s3D8PzpO3yjFTPzLpWUSaNRAnwrWsKkNT/mucC
fQnluqjOMNBg+qGBJS0WxJht9/j4fS6QZ5YTLUaC31ev9Zk4q8BHeW1ZX/DiQUclaQTm/p+F+7DH
xex0stHUDlhEWDLtLU2tXVkXh86+iyoTyGZ0tdzEGsi4RI8twSryJb1BmWTVLGBWC7LwaPqXN/b2
cfixSjztVVUmacQazOIQzH70vQt0tNsc2LP04nj2Lj7SnOQymX9Gr9Y3XSHy9RyAdk9tdpe/QzRK
bleow1AvA8NnxOjTlKVvw3DbNqKcyHp7/LQhcG1GyUlB9pKfSimlCJnr1lu8+Phq7WfXuOq+Jm50
1d4nj42fCga1GVhO7HGBRdYr2QarZBpm1a7Q75eVLY09aOO1Md9W6HS/PIXb5+GJOW4ODakdUF+D
OcDeSTqAFU7fLbXXhFbmGvVdK8Rkr0+AS/O5/vlJKKt7B+DrGPM5uoU/3+MicWThLzTzk8lnhz9E
nv9zcTwZ3rq6J9YqzRxwRrxbq0PV1SGRNPw23N+XZ3Ezap1YWR31xIrWW/Fst1MaFnv7bvb0KyF8
U2Rh/fMTCyBDKUuqwUL/fbrCXfx6uir82k8BPsoC6MV4IGd+gDDw5XG960JcWiwuHAMOjmcxhXfo
O2VAh70O+l/mAaoGXEJ2dHxWoz969qj3VdrJe+2Vus2u2stXSEXsDQ/dxe4c/CGU9NOSciF8GRuz
zG0saaQXsGNYAF0WvQgosLXtcWcBKuL9nsQXuFlNgXyiErTXQTdBoxoZBsFG35xcoKocFSWEVSmG
GwhSPKhPJA6edsEA8eidfhyPzW74le/ycHqMr8rQQSaHue2ehfWu+129sF3xBTSRfn/ovfom/lnv
hKmddb/zK376UdyBpUVqEucTPkq6bQPVrz3mokHWBy+yW7t6cNm/NqunJ9Z4AphZTWqW4yWNg0R3
E1B5N+RnSQq3BHkBWuUEdzZtK/acmuNi66KifGkWGFwP7tBxP738UgIKh6a343ftVvahuvS19Yuj
sVP20W2NYyu9xnVHJWjh23VPNpn20q4AbOfyNLxTz1yYdL6QhK7aXotkfJcnX0u30gF4+IPWu6Cw
aCG4/SWBGMH8rO3L73j0Hc0r4GOse+pDNfDNrAnDM/RL/FNz5Ts5TEl0QwWOyrfRvO+402njQjZb
CkOqMqySBrTSc7P+Y7mvC1Hc45uQdF3ggDxNjx3XeaOnMCYfHZIQbRe8QPORpP530Vtw6/pwOiwu
ahtGDBjGuv9y/a3P77T6dyFKVX6GuyFxd2qDi9u9JKc6KI7g4Iia9FYiAwFnfDAHsTeBsB7Zm93z
78vetPnGPLXJBW0o90qGw2Aztueg7ms3KQE1i/JdF8/7OlqOUs/2ydjdT1l/azv0ZgBjfZ2D2WuZ
d5rS+LFiPy39rSSqZghng4t409ynDpvxZc5jBgDc7Gv7HqJwOWTtJXfwJW9+KY+1YNdv3sFP54ML
af04NnRcsM7yLnlY9oBk3OteETReJ7grbj0uTgzx1XQwfESm3GN4o2+Ey5VOnF3qj4TeX17gTb8F
KRLq6StlIV8OZhmTZ6mIszBLWq9VoFBXuamoUef99PkUkz6svM/qyY1DhwyPUUk0C5X2kKS/lYnu
LXvv4NU0zcPdlNSEmg6EsWo3LXt30MY9Vdwimt0OELd8Kb6MkkXKvttpURWAxxFFPn2fNZIfp63f
WdrtSlMaNfmjk4HLhYm4JtaNxX0+kHfo+UY+HRUnPg9QKyNQvUVHQx3tCnXXEh3in2r8VI6C1dhy
L8iVIaeD7CCw9XyJoOgmiKdkFqBwXbOv7PyWtUGS+Y68U7MncKixIUbDvij/sOEEuDpYkMcE/xQA
95xTM/Sa4IXHkjAG+K0dwKds4vZciUTKBGb4fNUc6xnriw6Jz+6IdjdvVqjbyblgi25ZAYRxpaUD
Kwggk+e3Wywk9Bl1JN4Y/Mfv5TdhqXbDHYCQ/LCwfsGJNzeSU3U6QyE1X8qrsTKOhT0FbTs/L70c
XN6eaxDjPM/GvoS4AUqdQCeun3JiKmqXZplVVIXV3M+GxLNnRfPzCVwUqT+ZLN8N1BYgitaI/tmk
oakgAAEy0eKSXsk4pHi8Yv7GyYfuN2mzERKtJsmdcg+8g3t5gJurBQmS/7PG3aIUi02WUgGLoI9e
Z37Poh+R6EYkGhD3KgWW02a9pCZhZy3TLgLZhycV4Jo1iumtNyi6OnVdlOTftIlOzrXXAS3wBueE
Cm2ZJOUo9Skg56fXQW/tmgWy7YI31cYhgbrYhxnOE1mt12pcoXbatOpDOYKWII5cqZP206L4TS0l
K7ZHmkR6wZsbQEcCw1HfG++5RctV6M0azAAYIh1/Tsayc1TqjVleuRnaWC47yOYOQIYbaCVEXwgw
nO8AcLaoY9NhiIlyaFwNaFnNBa19E0T17r+zxI1K0s1ZYyXqMmihUuKnNiaqFqb+3F2VAkub3nEy
Js4j0ZbQVb2C+unarFX6LDnapRtlT2P0N7HwxBB32QZxW6vb2WoolXdpdYSQhV80AjTUFjbChnrQ
v0vEOfvYDI6ULVgiqvc7yNcH1Xc67Ew7VLRvebErLZTTTEpiNrusFUzl+tufopUJcg4wnL6TO3Lu
oaeSaTQoQmjL2xLfT6IeE9Hvc05haRHrBrQThnHy25C/Cc+Srd8HlwGoaC0IX6jm6ionAX6wmeXM
XYHTqgYVLNWW46Q6oj7Frf16aoS7KndGkVdGnb7vIeC9MnQApfqd3f++vIG2YjlaAldwIRIQn8ph
+tyNialkSdg611n21qoi5dGtfYMEIsipUC83DZ0bx2zYDBLHmCzkrsx23smxRBAdiFIcJejkXB7N
1ksVt6EPa9ytiGZWH9kZEDgpHccMtFAgeJhpjDaavHOgd68OfiFn3ZcqZfeLBWUc7Ovxpu9LA+Sz
BfPGcnyysyUXBMRNj/n4LJ6ZwF7ayqLjin1KYskddVkPslYW6dhuriUSVqBuAaALSaVzv2xZM3eD
2QCwqU0uQqF4MbfOLrTn/WuB21lDX05d18MCMMuPFQQUpCkiiToSEyKruk5qVT92f6gQsWYfwBWn
oeqvvVMYckaVjipraR4nlwlemCG7Yqy+63vZVbq1V4jG+8tOtDGNZ/a4SG/ZxdQ0DezBjwi0dNCO
dD03f3Een1nhwjylOR4oCqzUzrU+Xef97zy57k3Bi3RzLIiyaKkExSTgYucuAfIKLZPBPhqCOXuf
Q2sXDWR/yGD5z/qAl8ywVNDcoT/1zMblud9KCDqg6vr3x7jJ7wF8MzMd5xJL+zQo4+TAJBrfsa7y
5zQB7VxWVkFlVb+zIcvC1GyAO9Pir3OrLQc29aJW7XdgCXdW4XusVWfDWqnezgf3HzM2Er3IcRrH
Tn5Vms1Rjr/XWfQ1SbLAoSYxayTgNbRuLiSF2hcyLsTOgypTd1aWXeX6+Cqn5o/Lk7QRUvEuX3Wq
gXcHFSW3qFrsdEWuYY4kyUsW37hqhi/IXFFRKk5khwumadTUYGPE5YrW1RGaXnt5GUhDjYNSKVdt
Wu0uD2vjxDsdFv9il3OzMMYeiCPo/AJmN0ReFB0bJni8iKxwC8os6N/NFAtaEDm6e8ms50gTBJBt
EzoUE9EYt+JdzzbEf5TU6KKpxbypYBgap+Po5dqLNtz/zXR9WFlX7+QW0lCLZkMOK4lFJqhghk7m
C6PUxsGFNcGbcuXHwluWN8J0Pe0XoM8a2+5JOhmWO2eTCN61OuynTXZihXNo4GTsUlel9RJytOzR
1UETGy13TE6JAUHcTsTbuO3YH6PiHFuzWIp8QIKivNFdpWb9lOXf6vxONhlQ3CJO4YuDAwcedyoX
SgvK0xVClWoqqP4g1Z3nRH7pq9sMpNXCdNRmxDfQPr82SKI1k5tLJIsspIYwtrF2cU6y1zF9uux4
+rpFPi0XeuxwA4Y+D9Aa55436PZUgWsJWdwuTvy0sBovtmnlzk0mkXko0y99KRtE77Pcb9ImCyCP
/jJpbCQOuLqJUjNo0JtYXL1rfoNlJCYQ7dDcJRkKF3vHcaHD/d3IWU86pXymdM48q0gj8IAqNmFU
i2O0d4JIy1mS+dnp68gdlJjeLmOseFWFrtO6yW1SNkPrIykCdtnJnEKFgjJCl0vLV+JRIqXemqBq
0LTg8uRsT//H3HDTT+0mW+o0TsMaTEY1HTwpFjzdNqMLGscAbkIn3ifqPEQdu0daFtls416JQ23e
5/JADNGtayutifPlw8460pP4Yva5lVYy7JjHwvFBPyUZbqTjrnxMfkoHrRJM3GakOTHHBc1qSVGJ
sOBU9I70Ah4t0ZRxDgua6k6NFPx2BcSoftsel9fLqy4ywK26OXStWc2YqziNQJTz1I6WG0OgJH3+
7+xwgavMNa3uGtiJ8mPX7mwggtm1rAo2uGA0Dhex+qqXlULDdEVP/Y19l3yZBH0zmyHxY625G+N/
LAlCBg2QnijDKglhMvpk9/TH2PmOaMI2I/2JJe46CeyCpi4FLCl5gDbSHjRGMUG7pSzqpt7e9//u
Fp7mWY21GaVzGILukTUlZKDX2Dzk8vJvjgalDOOd3QrqMOdbUmdjj9Vfl799cACwksweu9Im1psp
oqzYHM/6XMdfyHPwdxgmxWVVTiWAH/IO11+iTQVpRDiyzfFYYKBdc/6QNV9jwkmIycFmICVGk4b2
6Glo/CuZRQqLEjT/NabgurTpc0h+ImsNbmk8MM5tOQ3066oKSSFW+GniT0MABF5VoLHWr0UYp81Y
dmJr3WAn40I6fkylHragOAtkGhWcAKKf58KZugxFpI+AMPc9skIs0y2vjyNBENh0gJMxcCENiiNF
a8kYQznddMabUR3rhAru4pvrD8IRaKjgeQp4+fk8xSgx4NWKxBAy7nRBy2GukDanpJLDMRes/+Z5
pkL0yNQBDIYGELcocd1L/YJrS6iiWOLPw3JjjY28i1mpePHcJy6a0651e9a9uZ9qMtlKLYjeW1O6
lmzRMAy4D9hvz4cLJd6VtKDClC6/0vjL9Bc9otCr+vh97nQwbVqXWQu4dRN3XpmZxCp/NJrAL7Z6
v6AAgtXSkNhHXzK3aFoDrhaqoSJYj1e53DQustVh191NPSRl1QZqOwkIg4FgwYJmxX3a28FodGQy
7qxEpMeyNaO4KaL16l1+TuZmFOpnZjRRfIsC6RwPOaHGrfL8dmCip/CmoZVkBZB9EBbzvFSsciLV
BoF8OCzq2xKVjq8lUu8l2Hf+5Ri/LhJ/uQZRuaaCOgaKDHxdN6m6idZWj4azKnsa6j6s59tSPtBF
dRl7qdDKuBSCbbgVGjGDIP6FDhciJDeLxtRnU8smvCSzOCj2LeQJaerOsQpV5ZhEIvqDrevFqTnO
TWnRVWqrKMivJdZBcYoveV0AZKA0pJWTw1/M5sfQeEQGJGLACDBgaHb1jHZ9QseWlM5CpgdNvdfo
4smi/oMtQC3IR/A4QvUL1DS8T5Zdk6RLgvbMcgoMJbuqwJaUP9gQ7LMdSPilHr0yk9smGQWXg61T
wUK7qwGmYWNlCTiPLqWimoOpI7FBmyT+jXw8hJ3HSvmLGHZqhbuCyKmz4HTD6Iwh3dcanjhpsHR1
cHnZtlzk1Ap3bStyZ5b7HFYsdf6mMoJL3BG0ZG6ii2AuWxsb3TggvsL9A2k+7ixlcA6qy3guR0gX
7ME4+QONyrKb0OkvagDgt8KzDf2duNjwun5TYxdDtL4RzMUGp+aSUS9njUjoZ9MLPqzwSAB1hliY
piNhI2lvOt7koIUR+NlmShTIExCXAO9ig0Po3NG6Es2PWofKlNH4DtD+XVA9ydJNExNozjndWz8d
5l/ohjfmlzQu3Xxxi+qgsrvLLrJ1d7DRE4leU7TMAqV7/hXaIvWd1dRoAs4OyRgHtDo0yc1gzoFG
Re25W+64CmFAGEoDPoVfOslq265ugegYomI3MPe1yGM3gXbi5SFtxeETM/zaUcUuaktecRVPfUbM
kdi/5Ncovc1ETT5bZ8ypIW4TT4NmNEOP0yz73b7CVDaRh0XyzcgTtRdsbS+UmRGVTBmVgfdGkpOb
sA1WeVyFEOtv20cQyP057MU5/XWuhtICY5BHBn69AMZlkUPoWGQt6jXGaxvtL6/N1kBA3mcg7Y7L
Kpp+z92tkAqwrK0d2uXUPpiN8UCrbm9Ib39hBZUGtMwZhg6+zXMrM8WvdiAACosuBXUq0cdHax4E
brZZY0HNF2gr0CSDypQ77/sxk9mUA1wztX6DooXW9J7hfMnAmVyUUNWZ906xM+kOLCek1I6SbAWX
h7m1nxzbNPGPBgQCzzmRyW2qDjMm02rTHk3iTlADm+VlRdmSWIrpH6d/kHZFN/p7Dz+62rhZXXop
KmoHT5luatyhA9FjM+7XxIlRC64bnwcGSzi44JS2Cimt1YtO3H3pHStuWrRd4QGYgGEGNDNy0vpQ
tUDqbHd5Ej975LktziMXpvSsTmGreDZzsmAZVYGF7dHger22n4MjlQv0hS3VJTPwPMtGoD1TRUv3
ZVUwMpiJQ2wrs/9Le9x2XkCUbrChBy5EQoeL81srf2OHCRlPticOyXGQUeE5aHHu37VNXA36jNe5
VH8HdvWuZPmNFOci/qQNjM27MDY+G/BM1OnWI+zEG6LSLuwyxniUvCRqTF2rkImJt0kTp7jGd8R0
0n3O0FrCvvf1oast/7KLbC0gutb+/QBupFKhjuay4EGYOk+KcZ1J15o/iqB6GxdeDBOvItR/0VMM
SYTzYcol0yWGR3WYJ37X1gQlUDqmXtwUiCxoAdKpOxgl0RvfEGFvt5byxDR/54WKE6Sm116yEr14
+Q7gDUWUbNl476KsreLWtpL2Qh+F2wVQzCvkeuowib3kG+3efq3RB49KB4hBPDr/nGavMQYXvN0a
VrTPQDYGOY9C/Xp5LTdQ/effwe0OM6/HpmX4juz5jbnmsfWM8Ef0SoP62Tk2gXQ074pH60vsCeyu
0fH8QXpul3vvN82szEYJJ4L4d+mXurviPOpV4lQ9yp2PnrNSlOfcyNXAJvJBIL1YSWFlzqbsFNUY
QSQhjMsOXfi6y6DTPGX+ioUzo2M/NETrQ7oIHsIb/Qnndld/O9mxZttB/ELBHFdEqsjtYO6op981
T0Bj4rbXPTQ2MWNCMzJ+nX8I5nn1o0/z/D+kXdlu5Liy/CIB1C69Umstdtmu8tYvgt1ta993ff0N
ec49U8USSpg56MagexpwimSSTGZGRoBKEvkwBQwtbN9LEcZg4uBw2kqcTEn1W28DKwgGR9AHuw3y
u6jJHhIIAvEdBp78krNxLSycz6OrL4CmJYL7GdvLUo1UReeVUUCQPxr7e1Kh/UuvPxFjvZY1d1d3
0vvKiBc9C8lYwBAhEgrt08vZbqe0nPR4Aj0AyU0g3bch10OsodCe5GctMmryWg0bGZyuNCYrs710
MsK3lJkHAfcAy4ZTqSWK2q2AEuYBvpwdxMxKVooci7N5ZoLxJRVxjOepPE7/wNTSmGYV+KcUyoWt
Ua6BBa9fffDbM1tMLJAqk+iPqoTkdqv9bnSJQpTi6fZqzYtx5RyQvBKBOMF6sbn6Mas6JLvgHJAJ
pWLDWSg+5R141fivkLvTuJbmazfL0ukuYoUUSLiBHInN2IrKNJJgUhBNydj+yi9wPPFCu3K+LS7T
mZH538+2fFTlBZj1VTyYUz23Il3xrU4ndKpnEWm1CWhVpsGKzUXvQ6fIDy8Gkm7MvVxFGu6PVI72
g/CSkYBq8Ys6/MoBQry9ZktjA0EznlgQmpnZHC7HFoI4rhAqbLABIzGBm+z2oyd3pjR1oSH08R+w
PfArNhfP7rkwDR60Ofa4ioG9oBtTHXdyr+zK12F8UKDrU4W+IWa6MSRbrXxM1ZW9tjShEjCAINWH
m8A7LwcaZ1HXiRq2cwA6Js7wIqSguQcI2q1cEIsTemaHcZYpVgY5UWCnG6pPkh/rOHD0V5BX2iPn
6fT26kkLOw4ku0BbzulgBCCXgyqnIo+5Joz36isPeoU13vDZydgNff7jGecQC0EYsj6N9+X0q/c9
WoABv+COLbcVmsAYh6/bo1nazOfmmCUqED0B/JqhnayXad4/aqBqWyX5XDqkzo0w61PrTVAm1QwM
7HTwVD14fWLyw6M8mLpmxT4gX6tA+jmtemsamb2ccc0wVFDc3fu5k1Vu5L+AVJd2yDFz1StEFHn5
LZqkx9uTuejvZ67B3JwFqC2HtEliJD7Ax8U/oSOH8vxhQi7ntqHFiAiJG1WVIG2KpzqTVW5rIfaa
CepQIXEqBbxjTUL9Xof4SBscRi50Qlmxhh6i4vGmI57Np5OVH2VQhU0k3xGvXdmBS24ESkgIPM0N
VqjlXm6KgU8amZOreD+SO1V6xhNxtX1gaXJ/UooopUHRkx0yBKqkcEjkeI+cBOW775np2q8VKvBr
s7vkriilIQEGNRu8LZgdToRM58pJifc5KByDjd/xuybzd8nc951txSk+ddUKIHjpUEF9ALkJJHBB
d828IjpVHEktSvG+Egca4U26CkBbwODP9LdzqAAQGo5j5mCpKt3rwxJFQc0/oNveiLi7uUu0N/v0
17TjC3RXiShN4EVKrLq3W+Ufl8dhH3HDjzrA3PR36SJlwA1FOj8K41bL7KDgnjPd++eJzUsjzA6U
AuimgR8Pr0Ivs8UqppU6GOv8r0vufjaWn8v2LDrx61JvNBEPoaQWNv7wiNyku+6Hi1YAspwJydHR
wsZ2RaH32oz42UcTGjUyHgDcMuM/OL1do3daunSQSkKzLEiS50a7y7Up9BaFTw2RT8ElRp/oDmRg
obUH2mGKU8hpa59AICA43D7FFnc0mNZB4wl3lAlj1Q9llKjIHB5Um5FTdyWaP1osV/mvhjeLN4CO
koAxSLgcnojlqrJ5eADdu5GouuDQkiM8bkLRTvMRegRr4dbi0p1ZZPYzQdtskMuIkct43Iil046Q
bJFXwqvFVVPxwECzOUQ3WJYOuSpFr+ngH7Hyht6Z2pa9Dd+/lAUun2qlrrN4QM2VJREZag3H4uUU
NkECZXBNR0pH7ZsHPxW4Q56WrXXbIxZHpAE6j2cnnJFNCUNWXgVKC7FViyzjXP+AvO59W4ND57ad
xeU5s8M4BKnVOBw1NNEL1juhK3fholujiWSmIcU1xcLoOtlv8zLQkNcW0GUpTEYzQHace8jTlXBD
XLqowPULqXAIP8yMOJeLQrBrJ+i040ive+294WLZHL1BN4CdCbbe3KwaTT7SBv60j8pIMECsEVBJ
apVd0XEWcu+KSZJUcsuBfw44HiJImZDYhR4lG34U0SvvFZNZV1H9GjaDbIOnglAtRIY0n5KnLq16
qsYtUjGBUBy6CN/hDy0PwZIidIekD41cAeSO5MpoAf0TO12eBjsfP5mKEcBRUDxaE3ufTww26pu1
o/DsBkUe4qLLCQHJc6nl8hTvBy4+jo10RCpDeUxiMTHLwg/eA66SV1Z78V4FwhkwDTyuIF3EXDmV
rxRKKA6IS0ZaQSWVSob+yp/U1/iL/E7/8KoZVQYQdLc9eHmk/7XKFiXDlI+JGMFqYeZ6vR3Ud7/6
4kR/08vPty0t7XyQvOtoqUQRBYQKl3May+j3rnPMqVQCcFiR+FR55dokLoXrKBv/UAGAGIKNH5Hj
qviWG2M0RAnu0LzGevVAAE/SB6fU3TTrKUlK2oan22NbqLnhXjuzyyxeiJ/KdTririDnCtqT+Hni
w/JQyB7ZpYOfPfqZH6HtpR/NXpO5jSfwb5nPi+YwpsUGkIFgZV0X3+lnX8Ty2mlAwZUc2sOgoUSL
vfrp87bwu/sgtM1NrV6xtnRUof4G3U3UgPFGZ4bP1TXftAGM+RFa9qpNkqL5N4WQ+lp3/bIhIH6Q
BEApgq1ZhYE0xjpO3T2kdgiqD3zTUPVjTft5cVMAswi6D8hfQQ7y0lXrsQb7Z4VzSKWfIJQztomz
4i+Lm+HMAnNxjG3VdhmAWajuidCgeWxcsJi4ovUnoKPJmRr4g/5Hi8wZn8hqHHV9BxJl9XdlIcmX
SO07lzUuH7iATiN1OWp3cpdTEfoAakK7bE35Z+lSnpGg/z+r85ycBbuJ38rjMM8qyCtM0KluYic8
BWse8pNWvjq7z8zMd/aZmZErUy+qYWbAKUplKC9C+8oJqf8LKX5q13s0bIXmK/KAFsoAZrnxD531
/DVZa1C/pfEi6YaCNAIatG0w4+3EDoQlgodbtZyMCKw5FdjEi/JllKy0VvAyy1d24VI0ghAYSTIw
wePVycRWSBOGEp9GCdqQoYihk/APGizv03gtTbZoR0acAGw32uPZ23GsACMAwAR26seh2EraBvSq
t911wcRMK4xZU+Z0AJtlVOspScq8hz6mJb8mu2CNcXdhh/OI4GUo2qIpHrfRpZOg5NUWYT4kc95D
AmrALTtoRBqC98+X5MIOsyS11KmZonfJPi2+gbEGHcIqGn3hSAScBD3xGAg6gVnBXD+MY41TxmRf
JCo01O/mttWafK0irBeXRNFncDOq3Qrb5B74OkeSVkn2Pe/I9V0fWQDi/ItVPzPBnLu+lmhDFcEE
kCt1toUJcODfNrFUtZ8xXoDFCDN9FNtkgRxvwyUtMDieI+88O7JxXdPGGN0/z2v5n6Wo4MIWc8oj
jd6JQQ1bUfSs9luxBys4QKK6mFMSmJligrq6yq0+eRKT32spDHHRMc5Gypz4od9mXDmPlAuo/ltL
6Ljz77s9eZ5spGiNZPfJu4057BortFuzPUZG4pZm/tw60DzejbbkVhYKCeFM3HoE09zqSb0QrF1M
D3NAZkpViOk8PS+8SayBThsB1lRDoZXhma/5AwHNy4tOA+u2Dyx68tnEMJsfojtTVCA+2ye951Sy
1RPB0Sb7tpHFE+bMCLPzhxb61UoBI3JxQnidck9keOWNUV9x6B80FXPfXczi/CFn990Qarkkz6Ph
zZaW9+2Wt7WNYoh4P+RGYEQb3o3vC3sy1Z1ilgZ//6veVpsAjHyOaII63SSmZIPCzWiP0P4S7OSR
hzZt4I5UwcyLNDZDe50Tc15b9qvnUuOcesb9yGYRC90bS2EGskJHvHLHybw9+0uoFUD5cOkizSiD
ApjZeoFHWjXhIKZQoKFfpFNqezE6j5uXOrH8khYJVZX0kKor99bSnjs3y+w5QeHqRA4xLDVS7WZA
s0s8CHteaT+ULlhTLF0IMDBGqGnP2fuZ0P1y5RW4sS/KGGMsKJuodpBl4zPfTlxdtmt1JWRd8me8
TZHUQ4QBsQjmbJZCz5OLuS+1riojItkOuW2rzh9DMoDH+p9npOZ+hf8aY1YvTaDc4HWAbYvBeC+r
9Z3fvitqZ4ZVSQkf2720Jia2uHA6dKvQdQuP1JgzQfOR8ysyNF1FNaB9Y1GCdFlBv1JWSTyN0Bvi
3nbQZXtIyMoQqwCgn9m1egQqMr1Du5LPb35togjx2lCsvYZnb2M3GVIYKKagTotEEnMGkXDwhXru
SCr4F1IUdoe0jRAehfItkDZ9u/GFgCZo/VXjr1Jy0+r19hiXztlz88wYxywcp8QroKHgKYDt5she
edPRL6un23bm1+X1MFEBn9POyPYwm64A95EPZC1av8R3icg7MWrcKj0K2kfJPyRRanXNGs3E8tD+
NslsPR9oYQBAgJpCv0RtgmLtS2qA8UuVcmVsS9sOpYj/jo3xS19MuYlPsYRjVDmNopvF2D02WhEY
olJSDhoDt+dy6Vw+t8e4zBRyHprCZr8Ek1EoPbXan9sG1maOcQrStzrvzQaKk9wGRpEfJXnlEF7z
h/ncPLsRywgtGl0Jv8tayJMloINtccuRBxDviXECXaVvERiv28NaXCceLSbYygRqocw6jchucoII
EHLxMCCK8Y24d2ORNsXHbTuL04cEIdLBeBldsRh6JYm9aYawRbX6OXpdbHi8dzcMa5Sdi34g4j0x
k7jNPcmXcyiXiaxlzQxXG56V1uXk478YB+gliKRBcwGy25c/PwzaHCkx4I16UE2lMpArwJWSbo12
YKnAjc6ov+3MvnLmCx4ZY07pUdvgeJjy7DQG0ySa97+RhnN6VQBsppSMpNLe0V3V0Kx+kGOguoVh
n2IxfXTH3h730rkv4DBGVlmYUdfMuEVuKMe4nytkyBXKG6Tzp5hqa0JAy1YQfULADDR8rA4QB01h
Tp4waiCD6+KzwZNQ6h+keCX2XHRGUMv9vxnmsEh9pW9Aq4TCERgTIXAcD+gHStZwi/OUnB3vePzr
GAXO9Z+2ePz5cgmlSuDhjA1/lKqUBsc+ckgjUV8CTUhYmnzarmxlZlSsPTZz6g1SFDdyzR8HZVOr
YBb2MjqRld6WNSNMOAVgR+iNIQYl9LrVSkYMRIlHnm87G/vYvRqKcDl1Agdth76CFfJYf0DXy3ny
/lTu7+i+xLmxclMxPjfbQg8dkk/A9EIekO3AT3tdBDkf4Y95Vcl73fP4Jy+XyWeAJ70JTIm8Uklc
tgdcxdxerotsklaKRA1wINjrVGeUd0POU07IgNRS3ZVZZN6p/xnZ35aYWex1klc9ruGjn1tKsil1
hIXZXWRK5XudHBC69b2w4oPMFfaXSQRtM1gYf2EL6RIqdUMujvyxyKZ+Q6oCdbIqy2wdYFuracn0
JEdVMtJUkgbXHyRxszLm2f+YTYciigC9BPQyopNo9t+zcxPtDFEzl8CP6Uv0p6zpcJLv+7cUEgTN
fTasjHZhM1wYY84RrksaJYe1Yx0Wu5RUVtLExjg21sqg1uwwsUeqq3kh5rDTd4opB/6hLTVwG03b
EtpwDW/ELdSwIIZAlSQ7FL2+0eJ4S4LYiX3B5MfOuf09i4t8NsfMXYA2e/Aa9TKG7U8nX9ry+XQX
xqUx8uIuTICKz4jFRfXKLCzumzOrzHEKxb8MWu2w2iet3Si+7XmhGWeC3XTjiqmV+WbhLQOXR7ra
w4ka8MD00vSm1veTpK4lktg821+75e8h/SQDzpy1g1Ab4CgYEkm/U/Wtq5Jty2t04nMrzAVaJpwb
4MogymTnnETRmWAo8Zom18pq/pzFZx8h13mX+x2ci0OqP+zlLXKZ91Kk7OSmM+Wy3SQJiPHFtTle
OuOxeWYaNxCpoaIwL8KZXb+MJU4NORwV70ODghjt6GRsOyd7LNDIQLv3207LZlb+M9l/22M2axmB
gxSZVSxqoLkFhGyLULTytDOGAq1OEpJHKCelYJIbwAxd66G9Yn/RqUCEoc79fgBJMqexrsdyU3Ya
f8xa4AbG6K4fI0DOuvsJRZVO7x15RC5rVHb1BIgfyvcRlGlDV+Em2ooryKPFNT/7FublWQ18M4AP
kD+Kid0T9DSA/sxURwul3gl50/jfXHngfcPsAjWPBMnlUoNbt0zQJ88fx+EdnNv9ZPNQbFoTuv9p
ebo6+8/MMKNCT2+d9WouHLMEWgfAjIGtsaiAlZdIBCWjtkDrpxH1tU7rOvKMVAbGq26K3hK1XDdr
bYq3Qj14TtByg9UJ43uoDuVOhWbJFkJOkjUJgH6ocT6Z6P3p7v20iDa3nYR5vfz4KCgNkRMjkF/i
2Xp07+uI5iVfOMZeeWiq/Oi32lqj/JIfog4Ngui58AKh4MvFCLWo7dD/gVlSxtENRV/daDWPlnwP
+pe3h7N4wOEZgygHspeooDI3Rd6PEvLkhXBUY/FXHCm2kji9cC+IYFCE1koomAn5CMrQSOLakgfk
VLNct25/BPPCxTMNOBpQo+B5i9/YfpfjVYdi8kK1rk/oq8VLLTGQEjQ98btQfNMXnm4bu4r5IbGA
TltEQHirywAWXBrjQm6UeK6rT11cHLlSeAwHaFoXTUsLMm24qYDfk56sXMhsM+A8RhwqMxPAnFJF
T+ylWR9s0VMqDvWpnkZbazqnSPZV/IiNxtWT3YxvFcps5OQ3Vsd3Tl9vJsh6yY15e/CsjtXPZ6D8
CX4RPK14IBovPyOuQW89anp9msLn6ZCJBuBPSeeoLfXQNG6Njs9ZagZwWz73U+1CxU55q30sCiuQ
t80ILVZa7gPeCUWKOriXg43bbIcdn9CWO9THtdwHW3L/63sFEXyC6EJBzMicS4FainVcevWp2Kif
6VdodUYJ9b/J9cxmRx4qS8R9VLuV3di92+4hwXXsd405Hcj96EYrfspfHcqzPMfZ1zDHF5dLMaeF
mD3BaS3kqI3W8ilnIF7HxejR31+jGdFv31x5JizsDwF8vWAAAQEVlFznfz+7h9N2Kn09I82JD81B
yY1WeJ3ltPkcJybOztsucn0iQGQCKsdIbYCGFk7LuEhZj73XNPDUqCtcNatOWfyuV4UTBw10oPx9
HvPmxEPMQOm/G+6r1V77ZA2ceh16zB8hzeAxZMzxi9mlkdcIHVco9SmGdkeuVECoRo/+o5ybkSQY
Y2PmnE9LvbO8sp+7/Pi3lVlYOCaQCwNJCbACoF7VmDn3wiwkWhY2Jyl69SCW2+dfkS9sxDSjrUqo
WhyKONgML3W16Yu7IvHdKmiMWjRl/y3kwSQqSCsRAQvjm/eCyCPrLSEvgs42lbkWuF6Q2zIVm5NY
g+1M3OeVwfnOgGh0iGiuy+bQfoeDo0QPJRkoKEGsWBRWkgvzvF9c4PgG9Esh7w+CP/yH+Qalz6rM
w/108vMS1QsdSEmtF9YwFNeR4GxGRlfWrI0kqldCCVUwglm4a09oAa99I42tWHsJxXu1tJP+5OUm
+j7b9s/Kms+HyeXgZhGmGcsO+kIcjsyadzoAoiQK5KM2uSjrjffjYEgDKFLlnT5SRASoWw6DO62+
Zq73HMAPIH/Q8BxHTg24sMsdzoEfWVBLQTuanGtvPkMLHcuUNwxlt3KUXF8AjCVmYyWC3Mh8BUuj
U+yrTWYO9CujmjmhqCsZ0DwwbB4yc43boVDbWaGjmQoE53grNINtapOdb08Pa+2GPy3KFzPPfNUc
EZ2dcLkstrKMc+DYGqMxmNEfbZttMmg7Qu6BijveTezEzI0vwKyA3zDREYLasmJzjmCrjkBHiD7G
duEkKw0hV+c981nMg2RKRFLPXXbH3gBBsKFaGS0A7FpT5GI79CHHdbn8jOPxYInL8+jHTv4CFXcM
OjNPPv39+lFRj9Z7jxK64u0/rOhXc45MP5LFwDsC43M55zrh+lTOZO042T3mXHRld3JDg99G96OZ
mijFGrPqoLnFvDq3d9o8Hsb0LMiAGASYHzArMqYzoWyEIez0Y5CfNOGuhF5gVL2HxV2CCultUwtL
iBQvGjwF3J1z2utylL3YKUEVoT0xHGleGgCc+2jIKhC3IB9jkjXJwPnLmZGdm2OVNCY+mODKJXdU
UQAto8+0/sdTN1evoaMB4jERDzVm6uRyEPkKcL+T2BRUlGuqFTaYAQwEEAbvrzXNXS/UjKoGjeus
xoRMObMBJM6vIyRAYA0wYk8EUde78CrVu3FNNHfR0I8QHnY5PGP+97MDIJHGLs8aMTwJWglIhZWe
CuTPSrcMV27Ra3/AnAElDmIaouO4ZS6wFrlPWeXC6KQeEwUwFCmxcq+hJWckOQ2JYIHp57YHXj96
0fugzMQ+PEDM8tWSIdOXF1HsR6cGmuft3ae0HY1vjkaH1EBLpBNDv/KdmI1T4FdgrRVsWLg2DheY
B0Mj+mJAx4uD5nJqNakhzSAm0Ul5Lo3JhGCnW9tG+7oyyqtHK2OGucJ6voyqKEijUwpcrAx07GiV
NDA+JypsKst3JBrct2YFgGwCBNH7c2H45to9Isz+eLn9LsfK7I4EAYtah/iI4s13OQrBIKOjLY7u
CYKwkjlYDxM0gsGvTgtHozhc0WV1IDRbWfIlbz6fcuY6U6KU9xWCKVfpyB9E1ZAg3Vrs4up4e9Kv
glTM+aydgmy5imiMPQxqaVSULG6ik4zEoJYFkHyWiEBV/rHfQH34trGftyE7uefWmFGVbRuCXKWO
TvVHbCVGZ+sU7mRolmAIhmoDDEFbu7B4OpiT+fkE4LmjAOIeOvkeQpOAgzW0fldouyG0cqBx6bTG
d0UjlzMjA1L15mA2JrfRVtaCBSv++L868/wRdPDhrmM+O4iirooFKTp1tmh2u81EfVel7eMEkWoB
QO3RINvGLDalE9n+41Nr97ZC8w2xxQR370dqZtthoMfQ5B7W9JEX1w+3E04HVQLQltmaQ9/gtgjn
T2t1QIHcpp3MpuRdBXFGJNKUPN1ewqXtgd4VhYD4Fr1YEmNP0GI95boyRieessmmxMi9jcKpe24t
0XcdwMMzzy0xp0HVlnjUDbBERirafmmXre2pu6R0JJNDbuGN5Jv/bWzM1g8qvRC5rMDYWijqBA/t
cN+FA21W8GNs2R/uhF6U+fIFDTOqkqyGbpjGGQ96hegkqGbV7tLk5CMYnTboUaEiYPithHh02nWc
2zvxkQcXyFe9dqZfryO+AZoqM+MO4igW4kimPpB5LoxPyuhW6sELd155J/Cft2d0cagQoflpVAFa
Q2dip0EY8PImcXwabP0gvpdW+l08RKawiS3VARDKghxJTsuVVPSK2asERI8WNh+aCPGp2beO9Jg/
1mZr69a0bW1iF1vVxMlzEFYGe31kI0DELpzzdMjvslj3JPH7JBaG+BRwtncn3dexO3pIMfArKA1W
HXn2H0Qe2H2KAtLYq5ZpEuLdW/gkOU37+vFNpSVFoA8xFBvcwvTJedjvX52vh68v760/xAeuoN0a
9/XCUJFbhggA8tcgbPrp2TyLtVLI2INAq8xO3q/M5j54C4ra5orrXIdZqO+iERfwHhH0BGzYPRZ8
6XXVkJ3GrfTS/goO/i/gKxzZ5Z7GP43VH71XHKx3MaF5YUZre3Q+XS5vKlif+ZnQMAZCYzaBXvVi
k5aBmJ0Kc9ijKrDzHQCkoeyCmz65WwNc/uRub5ljjlV+hJxSLCswt0nd9HGAmrVBNvp9tVM2UMN0
RbN8lu9rGzIVTuOEx+xZP3kWcdtXNaLaPfeePK8uwNoUMAcw0cOIK/T5mwCAL2zFKJ3ABiDdFMzc
9u7XRE4X1/tsxpnTtyi6sApzNTtxXEMn7VFM7uTxILWGXj2LvQHy6tsOdh1tXq4wc6kXXKcO4EHN
TsS7F7rEFMtdKP1DSuR5q6LDG13/MoqLyIYy6xoq/iiqFQlONTh7+NdiLc21MAiQJiBsg6QpHsEi
M4gu00EnKfDBSVb/DM0DlzmhtwY5WtjsiPpRzQQ/A+JElrJ1kFN9kJQ8Oh1EU7KeBFqvPKiu05J4
W5xbYG4JpCUzzitggfef0PdEteiBT+7I6OTyH02w85Pk76S9/KFDpAk13Nt+sJA6Obd+dVmgIpUK
wgjr0i+/NPqX+Eu2p13y2Zv+HRXdMbKkTVhsimeRKmty1gvXMGZVAB0XnAQQMiZTLmWZ2IpViSdP
Sns8dtzqUVmDqM0b5/xsQYiBXDyMgCJThvgIs4/rqQ9rJffzkz9yNJbvNWREV6aQ3busCWbvZq2n
Nn4KE9m+/+Z+Yzgv5YvwkW6DY4i3kryNPTp9J/fpQ38iK/nIq0T/X8bR74eZxBjZDENX9VWujRGM
n8Rd8RoYwVHZJxb3gM0Q0LWbgd1xrLV5t5xdfXE+lMUwWwM9gDk0+yRAWqN7uT2hbFQ/G0Hsy0MD
C/mmK4gkGKSmspVIjqNXU+zyOU6NYUKL1BqJ9dXLnjU0++fZaMq+SdOinPKTSL3R8Hf5c7Ljt8W9
5q5dcaummIlTJlJoAoiZTtzOuys2ycF3/H3wFNE18sOlFTqfvHlyz8ekxzh2FRhSZbzYvT8l+k9i
5/YCLTodSjsSqsAIgCDqcmmEVzgx9ng+P/VbCVSZtPssXvVnUOo+qw9yRNOVosnVawgLhWQnBO+Q
iETiTmIWqsJNU8whyUk8CAntn+pH7YBIcyd+h4e1Q2nB+y5sMSvVgN7eD7ikPMW7cNtQzy3t9nWN
YHH+IcypdGGEWaVA0Qbw/MNIsEkeRJcchP2ayy2OA+hASGHiLYmi1+UahQCgC3FRlqfpd/8h3gef
YkWFV+/jtiv8NGUyI8EVj6Iu9PDQE8wWxAU5TgBTz8tT8hYYw+7Jse1hRxEp3nv01Xh0I9q6t00u
zB0sajzBaTfXc5lbHwyHceuTujylT35JhUPjwO1WiMsXdtGsgoGXDJxt7oO7nDw/4+Iy57jqRPi7
KNEpATDd91cujiUjKM8BPQ30BoE+5KURUJakfFcE9SnkNxHQYaA01AAkuD1b1/cfnktz9h7FQLyY
WDS/nOhVWZQZsCFqgYJjAi2PvE0S63+zwgyFtBx65sFHjXrjkRNymg/jyjiuACCYJgxExxmA0gce
RMxFLudaGNUeTLT8dpI+CKfbimAoCtJRD8VIR7sxutzQ/S0ngkNrk2UrLrE4kRJUCOB7eBaxNRc+
VmJZ9NP6NHQQNIf0Zmq01civDXPZDDD1gBajlsriXOSg9cbRB7ymQuetDEpvI5+MrDOgxQKIpPBG
4l/d9AtdM1C45NeYbtiAbJ5joGzmgx0t2AASXnrkxKWA9nnAZxRj5crk1VMiaxReoAi9Msxr1780
xIRMPCBsgL+r9Qmse0aKPr6uQHeHc9spr6qi7HDmrzi7CzmZz5UgBwhCpqALseu74dP/ykDhvclc
oJRQEwzNwnHVng52ZT4KdBvQlsrmnH33kWg/tvjr7W9aWl5oS4GKZab2vypUB1MupymY+E61GgZP
vE50c5qCeuWIvCqZ/IwciH5cImAb1NlTWZ3GKdA0rkExQdvyu/TJtImR2fxOReYJGNTEVXao+Qqm
oW9WLusfANjljYC1PbPNnJ1t2RHAYWEbHB6vdyhGG4VZbZRtd6htZITtfPOR26n5QsClkljHP7cn
+KeZ4ZZ54XLRk64Q+db32xMgmLbmFAcZKSLiFBsvocix27IzuKrR2yhiPAn74T7brlW9rzAC7Oyz
26hPh56ImAFfM/LmU30d6q2nvjWBrb5GksEHeOTVdlzSmncybnLSBqpmJsn+jCKoWfM9yEQVNYco
GGfmdQQeAkPhzFTH/52eWt/Jhy8Z2iQ9yPBzVyf27QlcCFWRGgBkG5cSGIxR97ycQLmPlCBsgR3x
CyMs9rVvKdyOc+vX7E7fr13mS/sBNx/ooJDums+eS2NFy5Oq5Eh7Iu1HJ8WU70Pz9niWzjSEJShc
AHeD1jwmdgyjUFKHKG5P6AlNtkOTZxswBVYGaXWdAgJfrthbCFYB/QL+Bugv9NrwLOSuHmO0tydp
i+eLTO+io3znHgFp+749rJ9aA+vn52ZYJ1MTNeMimBkdtNdu5aP8m9/Z9h1vKg+V6+0d+Rd1KH3q
6NNGt6IPi9s8PhIa/Hpsgfc4FsZIv1eGLs5769Y3zat9duCSqp5kvcU3KSONtV2kAlr2RAJbRxUD
1URkEh/TZ1S1itMk2+0b5AtAbwREtmqW7giWudpqnsVox383/KYWPnVTkGm190YzWMt/XVU65z16
Pn3M3VCldZM1ddKehHhXd3diYYBW4du3M0M3jZ72O/wNcho0siKrcgzhyXxM+JWt9oNmuDVfjG8K
Q0c4wcvbU586Y+wAmJ6TT+C1/MrQXU5/rOWtnj6m/aEsJir2u6TYhOSzUBIjUSnqJWlqiNzbpBnx
nVqZumKO+lMHvHtsSXgwS9tesNMejK/fxabqwUBAec6p4kMeW4NmQLWeb++D4n7wHqIalNA1VAdB
8NHTBEozX3HqtHutsCbFFjfh78gPd5oPTDP1h1UqnusMiqCCVhi/UVSbi+yXflPrdQe6+bY+vf06
fAI0w9FmAz3LB45+QqUYpee5/IzsPgcqEh8UVfOv3MCf8T85gIru77fWltDtR+I+ixY4EXG1HyHi
ANDViJT1X796NzOwB25vw6XdDmkSdPxKCEvBSsiclm1VpemgjggL1U1CyO9Qae+k1+hD5VxFt7Oq
OWntSxRVa65zvdNQFhDmjmZwaOA9dDljYh4mHrJ2zamXu4nWU/lLivQ3Evl3ejiRlX29dCWAhBSs
8igdIZ3LloDFqAqzVplxu2KyS8dTLddmQSRTRWZaeYvEQ9rRulzLTS5FEhdmme1RiiWphBkurB/A
NVM8SCVNjvHWf1bMHrg10eINgXIbYvJIs3GbGpw0pRv802IITgqUc+YE84yvuZIH6dWwkDhwX54E
sg2prtlC5JvN83gEyd0gAqBg4YF4kIqV6HU+K5mzAdU0AeI3wA9B7JVZ4XSMUqkiiGM4+S7/P9K+
s8dxXOn6FwlQDl8VbHe3O6inw8x8ESYqUYlUon79c9i7e9em9VrYefcCiwv0wqViKFY4dUpPfaZv
YYYuUJMfmp2IkNZXyTrkpOakf+m0fYutBEvJqGf7Md2Vym0bNC3c3+n7uE+nt+u3ZiVrgDU9kSwl
J+y20L0qg3IIYnb0BnTUuMm/Rv/HD+AbsJ1aQPFIpaGH/23hMC7qo7Laks+hm2m9DFkGcOy9eTui
jxM2Jb3NYFOAh9c/ozcLlJQ7vsXneQEYlOVKQfLkJDR1FSw3iyigGllgBxogg+XRAgreqBCQJH6z
q+My9AB80TcKpxd1Bkm8HBN4VZKODeiEkYJsj8qD8+A9z+/Og3M/74fv3lN2v5W2+3/sMlK4gFuj
UURGIdNUH+10xs1JZr96K5/bT9luOXhB8yOD8plfYWbEF+PlE4vU1K/C5MGNrp+zlUSlOGf/foG0
1aoBREFlYqtbI3JIkOwxcKw6lGD+LPxE95NHtYvU6eeG1LXnDE0qqJ2Kbjuwsp0bZ1dRk9pgcIO0
H/ONjX5WTL7/qkamscvTG7R3q08aP7oILj+Z5GVgQMTqQV9u7LewD5f249+PkHyxiVlEzWwsvkuG
Kco02OopN5pgtNv36/quWioxnRmxgguOakmSl86e3rQW2iuWX3pzr9I+uC5A7NKFKicCJFPoGe0A
0ia1f5mPymfrYCEQulte7Y0FW33lPqZM/62HZA61hdaOMWn9S/nb+KF8Ln95r+7R/NQ91s2GQuvn
8kQjyf4tvG6X3ICoZfD1rxghWN2TLOgAF75Tj/O9B967L9fXUBM/KS8imIZQBsP0cGRqJevjqCCr
Af9m/9KC4vcLcEtfqlvLAuPm/IaBO+zOeane0xpT8jYyHquvzIlgeVScyVQFboWHThAE4fRo773P
3h0GCiEk+F3t8qetieFrZkeksPBowi/CoZT2sajRhVrriPj67h5BdWbTvVW8UvOVdsuhn6MGlSWM
0SAArXJ/Vg+mGdDa8DGzd2huaZUEdVkfmnrXbFETrS3F2ZdJ2z5M1NASjqDDLA56d2eh+2R8yvQv
dYnJQA+Jsuu+9PfLLSm+X9/8C4OkoW8OIGRB0wFfVW5Epm429QPcqRj9aB6A/naAR/B54E9dQiNt
StDRv4Ubv8zXAlMpCIexAy6Yu2SujjxlJgrnLYsz5THlceIp4Ww+1j0QO/SWv2fgwbOPzbAzQPzs
hQXfq8Ov61pfZsHwCYAFoPNNsIcB7HVuh5vWzbLc61k8OGg79hVwSapfid5HWaPuNEsJbAex1kPO
b0h342RhVz3pyu+Fc7RudY8epsr8TBWw7gaDsrEhFxZNfBk6kAQFDB4huSq9WP1A0TfKYoNl4Wge
O+V3z14m/rm3vYOB5/L6Sly8BUKcDdJtePBwAz5uzElc3jeVAnaQicV2WmIUwp0HRhibbeHOxLN2
ZmEkKbq03JZbEW7PLJ6q304/+n0PBvixC5mKDJL6XJa7Qj/USRV0w6FeXjEFYMOsrm/4iZ7iC0/0
VIfMslK0P8dDFxRZvXeUPiq6GiOp+A1bmlDLA7Ns/QUlyvLLl7k7muXXvn8FpUyUZGHS3JoO873i
Cb1nWlof/mATkIzFgVTBnCv7X41eq7ldLJiAAQjCkB7mhAVkvPnvQpDsQtMXwPIY/CxF0oPr5rR3
EhaPrvKdsZweSmche9TUt6gdLrOc2G4MFEG4Li4XINTni82MIQOxmtbHo9p/tfMkSuf7JQdK2dzr
KQvAJiE6j4xDXYXMeB6HZ2O+tYZD/tTdFQm6p6r+uJBPmb4DBVL2NQ+KaEI/bJU8jt1NM+4bx5/A
+9EFXbeF2Fg9J8I1EwBQzFaQKVSaGROXF8/p41LR7sD5FCnT6POMP+dobjEbM6jcJ4X9FgNUMwbX
1PmOONxn+dOUA1mMIUEl2emfB8QnfRsSUw0x53jjLF+6CFheD7MFHTT5oBLzkcA6Ocsm50VXWVMf
d1OI4SUlXqQjusiTaKR+98n5CQgnD68fnpVn4kykZC97rUgtm0Ik5sZW9wPwRsr8bPB4RKBSf5s2
+wXFYZQNhkADoz6NUqsp17pyGEhknNIhHn73PZrjbd97rpJn/jTN1IefesitjYa0FUMI9gQMU0E7
iWjDlOKB2QBKtbamOUY2ZwmrdkK/SKqXmHjpbI2vFV6GpJyw7siho/UYXQaSV6w2Hs00vswxMFdh
q2OglZcGTXcY0g1OvVWdTgSJv58cFG3UU9r26hyP/d4hrd8XtwPfYj268PHhQJxqI/lULmN4Yxm0
mcr3tPjeJm/Xj95lHk0SIJ09nmh2XqQQYGm+5hzGIcj4Dm0RKHuCG3d5GN/GDX//coPAYyAsmKqj
Mg7lztfN1AdSOkk2x02TN/vMasu7flJ56C68ATJd3+L5v3zzUd5AAw0Sduj9xXTdc3lLYhWAZNA5
TnPn0D8SM/WThEUVH8KlxIFPi60u8MtNA4AB2AwdYpG+k3uwRxM0VSjGzTFxPaRNc7R8l7WzJeUy
sgATwkdggbHrMFryQ8AJ2CLd3MJCjp1zQ0nl7oBj0INJbctwoFV7mBWlPBCK2ILx+vfoDjzKZ2f0
UwzgiMDilPpoMRl3gOilkVvOZG+kdCvJLJb3/D7iKzFu1BCZPBfN+efLn49W7nUgrY29dvI9Lw9U
oA61yQ3daVd4WywAa0t/Kk3abOZ5zNI5/N6xa8KUWQeT1RvA0TWFdB2tp2hsF1MFpPOLCaPmMJkl
jw2AvZLX3MIxureNN1V7vn439UvHDtYZF8VENz98F3lqakmS3DKrgcdZ2+wy8lWlO0xw94s+mB/p
k5OivcF9z9wpxJQhXNuvefFcpfvCuwPTQYve4/GH9aXOHd8VnBzzhit9af7Aw/FRTbeQCUcZ4Xxf
J0wJ93g38bgr02NuAQriddzvsnqLtX1tS4GGdxFYIiWLK3wuyG4GR5+UnseL2z+kJj3oVfZ6faVX
RaB/EsuMegIEnYtwFNChmhN0ybQMIUutgXu4UzeHbQtHXL4KAguLR0k0wsrQMN7YWkdti8dNglEi
CezCPnW0PqRW0wfZ4PJ3K2fjoVYyGlScswjDV6vbnlIWVH2hh9eVXttAxGeYYY+IHRdTChsImZqW
FhqPLeY8Wjg4ZKgeQW+0vy5mxdyLgbyaDTYuVLZlSBchDs6GrfI4n7LnGqwY5VJHlH7jW2xja/fS
xjQlPC6iiC77+YvFbL0zyiVmY/GLll5Y418+6kShvngvXc+2yjOXbhti+hOB0g3oez013CmFwKHf
T1oRaO0Ps34hKoDbvu7+MMbo+lKu+KaQiOoTOFWAuofRPz+nCwgeqwpApbgqbrXBCHXtNrEJGM16
P0VYnZo/+WDu+JI+Ompxw+p0I5RauydoRgSlosgcwU8+lz8VWmeAy3KJgaFcAmqk7R4Uv1vDCC4T
9njYHODNYPg8BxGVdB05zZSqyx0kL5zyoLXhyEOa+3ofJpXtF58MZ4+mZbBw7VvF27dDFxqLfgdm
H4bSbF5+nexDUXW3tDc+baz/peOMD0NfDqg8wYeOm3yuf6WzntYWPmxWHm3AWHQjyJRI7x61V6Pd
5dbXaSvHu3ZJsRAAFAGajc4nKa7UTZTKS9NYcHvSSEmMHTAVNzXZikDWLqnoyAWJpgH+fLnopWMu
60zUZYnneSRoLi/AXuF21LczEChN2c/r67jikcH5BpcTMlQ4yPJwvT5rS2/uUzXWml7dN3n56hLF
CtTU6I9VXVT7impONJrzVuPKyo2FYDCIYmQysrGyLwK4s2tylkHwJ/2Wvkx7fQqW+rb/rQ1frqu4
sm9nkiQ/pFIrQ2sLqOhV9U1ngfID1JIZd56ui1lTCMUOQYQm+illg2BWZPH6uuGxe08C3JHu7bmx
AiMLGtW/Lmltz04lSa8Fr0F8kzSQRMudZ/8CjDCgalyif1t1X9i4uy5tTS+ghnDoATy/ZFZLs1ad
Co/y2FFJ5GQpgFhaaLghdzHRWn2uWxRIk5frMtc0RFAioJigxLnomsLYeFDyVjo0REeCGXO0dIM5
rgZB5W4sNsB6W7KkhBlJXTchHt5eNVAfGuD4QVOh3zUbUtYMKVoFgKXWVVApgCPo3F6ZfeNUbmfy
mHsAIA7NYzPVoTUXu6Swb0pyLJSIAoEyPVn5tK+X/k1BxiH56dkPqgWq+4DG3P05LD+uL/SKsTn7
KvH3k8B5VrRJUXK4QXOKjmd3vNELEOOAH6wEcfB1UavrfLIA0jVMXFxCzPLkcaqbxGc1qj56isGR
iERwcosJW7w1EXfFDUHJFcPr0R4PIyP7O7xOy4IsOSx2r8ZJum8TNfKym5F8x9zw69qtGRlBtIhh
FngZ0Bt7vpCJtpQjNZolBrhuOEyJy3eKiVCwMJbu5rqolbIC4LPQSUxeFeZTOrENt2E3l3aJS/KJ
6m9V+Ys4P/pHtwjz5aGnb0R5r9u7vgqBqQSTXbG/Ln9NVTgeQCqiPxa4DOkdVF2FTRnhWFVzLvdV
zX5gWmoaLQzTC65LWjM9H7PD8ES4eA+l06mDus/jGl7caQ6qZ+NTwx+Nu0XPQXCwS7OtA7qql5hU
9rc06YDSeWlTpbGX2OpQexwBEnbzqBvSjZj1EnYnshF42NFSgYgSHRznR6XncNBTU1licwwx3V1F
ur2NPe9LTVu/YgB6tVFhHUaFBlPxk7IwQXakfEoMvyhvO3bT6YUP7n/SBvryYM0veev65eTc2/VG
ULJ2YZF9BSINravoAJH2OZk7c3atZImB2FZ9gxpPA6jng7GkWuBl+RgykGEHjdv/QZYIPQbI2CAv
iqkpctq346xlDrjzYuczph2YOgvdFBDxm6qbw+r9+hFb2XR4WSh5w5cEFl3uHSzR6cQR/KlxBiLB
SMsqzW/7Jo/oQNrDdVEf2Qgp5kSZC9O5ERQh6WaLBT8xtkXhTZPtTFrsOumLTdQqbBJ4zmTW9GDh
FMMEwTUezlRBI/9ig6HSWrTdQNXqkMKQPdN8rjEEO6f+MtjlnQvvd+eM47Qz8jz1KfGG+0I369Al
GsUAh8aNajpglNRiJ9pnY5yHCNlmIwIWonoiXM2e5yx1MXF2bEKCfq8NK7XysoDbQgS0SDmh8Cad
8nbouyIbaiNuhmPV0/uKP7kMJQPX3Tima+bwVJJsj6osb7plJEZcOTvgFwAgXeAJ0Sirm4OWPzgE
zGCYFFdmfmOmu+IrT+6GmvvOrHy5vsEm9k/aX8FCi5hQxWRv1IPO93dA7Y96Hj5E1eqQmUiwbwHi
LnFbuBanIsRxPjlCvVIts1eXRlxad3bz4FA0GMCXmAZ978zHmT04QAIiqUr4sbd5oIOdqIgMoH6K
5z/RFeEQXnQ8enJPlVaykvV2Z8SWqhwNZQwwa3wrxBMh9OV6/itDOkIFHVSt71sj5kFthMTeV0FD
AmdPb0sadUlIPv9/6SQfJH1EexWpoFOO1LsFZBYg2NclXOJrgA1CSwquBOh60IomqWTMtF3cWjFj
Nt/M9m9mvve+yX8NGP3yo9MjZXdd3qV1gzi0jKH8IqyOKj2grNcXmoGgL8bJ3OX141wdVMI2hFwe
e0x0VTHdyoaJROFVcn0w3o7ZJVg84ylD6zqve7Byo6q0cc3FypwfBlAPwHiKWhL+ZUv5FoVVTtoo
thX3O7sDjfxyVAIlj6n1+VUrtvCRK+uGtkr0gKADG9lOR3IFSDmmrMxTK7a76tgBOqaEtTH+Z1Qt
ptU5SB6JQdh45eTzRmdHnQyHQaWkpTsMqaaYm9GDBRZjgY71nOWRbS7urisn7TC1DqjeBid7cIy+
2Xd62hwmqyw29lIoJq8yuu6QUMKjjydReqLoUoCZaGytmEWu81lR/c78MQFupuyvH0xx8M7loL8O
J8NGDg1UehcsUv1ig5KcafGShZZq+M0Pe95ZfKvF4XIfTSDEEXOJ+QPorZHUyQT9Ea9sDRFkR/ag
U8MISWp4EfJp9HBdo5UAT8gS99pAHRBQG6h8Ypo9PKGqxSwt1pb3nHnvxlxEOkrrpRpOLBqdPBgc
5qNlsXcXwK72ua0fStNvmptcAUDrhZphCfzN+PP6d12wW6DwhTZeHGSx0nCjJRvQ2aB9z1G7iieQ
aPVgAh2mp7b7zLrl+9hrQYecJRlBVpuqgVE8Fk2Owt8j7d4bdXrpgBSxa/2nsbgbgefldQYeysRC
wRoi0y8bDW2cJgqiQz3WlFunavyJNxhvFbg02zXL26z4Ld+w7it+ghAJaeLQiWf0fIPmKa21An+J
q2c+VgDrJ2HRkMJP1TJQevgNauH640Pn+XZpPGZTpFpFkIzOTUqHjWv2kQw6P/+gNQI/sGj6Ajex
fP7drinHiWdmPNHEi3SnrHZdos2HkXcsbsxW9dtGSYAWM0c/cRv7oACxjT7Uafy9cTyEdb74Elx3
TcxrA3BVCiZLyio7VXIzdrTZt7LIUb706MBmbuFrYBAmD32g3nUYROxE1yVfngAswYlgyVtS+9Ix
mIklKL0WnJK8QcdLhUg2qLxbpXxi2UbctZKxBy8zqh66JUZ2q3IqO3EVDSAoasfZscleBj6BAHyv
xAVSkMrk133tW5PPPGOnthuQixXbANEwdxj4IDqaZTR0aVSJko6DHRtO7ueV4Xvm1ykBiAXGQc0w
xZiAZnJH28hgfvoDZqKhUYtJqUl74OZ9XtykKYk8d974rktrLz4Lxh7MKRj4JuMzdDfv68Kc7Fix
9IPBbtoUlNiLFtaNtUv+OwhWswwN4yjQim/iqMm8tmOmmZNhcSce0ALbHSl4UkU2seC7ovjEgf99
pNN9Y95kBb9ztC1n8vLFsQzAbFRkTrD/F+nZYapRIvFGJ+6NaALNpZ18GjGBbvhExp+ke3beZtBl
13OxX0Qf2DuQW3zeaJ8Xr4101c4+QXKUVPRh0zmfnNhuA03Z6eUbsKdInt67/V0BjvDr9+vy7TtX
WLrYhqsttaIsTozw1w6mFiObnJYDS+I2WwH7JagXW4sCEfxAeJlI3ErO2VT3S9ZXphPPGZoq27cM
pTf7TluA5Tab/gbZiQLACyckyX05PF3Xc3VjT2RLq4rZPgXYaQ0n9px93j41yXOKKfAbxuPjhkp7
B2SHgWsC0kR0dovVPnndAWGwakaM4tlUVJyQjiRmHqZOMoIHoWZFF3qFhkJy3xnAdOQ9+HrvO6bN
73mbtp1foBM6Ocwqy791GFjzrngepsqgyFI/FNUMNoex4ZhV5OE/TsNaJejLGPOsTg59Wahu0C5k
cTEsA1jecEwn5xdak/M2AFtvUwX5rNFX15qqz2bGlW/NIrIBuAWLsy+MCq+7NS2OfQvCEGXYmWaL
NKGWAxMYKLUpfhQD54Op7Mm3fmGYTQTGD5CVGgnGJBEKIJKdlfP7pA7JFNa5PaJN09CqoC4MdOs0
fefUQWlXzefCmQdEZFajPFWg8wJHGAqkVsAxR9B9mil891+gKDdwCKYZGQwgwPl3Wk2s9ucqseqH
BbbufWADAYk82jaOpUZIF7Q0qUIwj02gFxxcMoMiq1eOi2qkGB6FDBsLbaxNGU7WMn237YxVAatG
FF8GXW+8vbJYZvqt8lpYHHWwmm6XNyb4NXnVjMYrZyY58gQItY1cv3TzgP5BdRAP+z+DJ6XowZlN
XmcN5lsaBOXSXLHjIa9H3x023m7pBf1LjuA+dzH4BiB/SQ44Z5JlwbDYY1Ml3l3BPTcwqtkKu7LK
wXAy0T31mHvT6F2oaPQ/sor9LR1TDhDDiIqodOdLXpVJ2jnFcTx631HtvX6rJVv58esYEYEQGd6a
SJid37ci08vEqJbiSAiPqNPf5FYfTChuVe2LzvaN/d8QhBfyJGvpzanbOQrkOTijplKi86/xN9uE
pAf3Qork8zQt02pF09Csbs/YIe9+Yd6j3fe3o9ceinLDMopfO7FZf0lDJGIiew7aYrlELjiROMZr
FEdqLmrQVOkcGLO2hNd3Ss5p/CUGbCmIGAHrA6z0fKvapql6tP0Wx85qdqZ6UAAd1APqTvsFOWlO
SIgu9JAVW8kNyfBfyBV/PzHJbZsZimFjy+zqwRv3fcV2Xvs0tFsKri7jiX7SNbNIqelNJ4YBzz7/
NG3EjWvGAo0H/1s9cRFOtFA8PJ6jWD2dIU+pfFNTFfi/LU6dVSkAQIqpURiHo0rXaWqtopstBZfV
a/eTzny7MuHm/Dd/8q8dOZEiXyLPytBjlaKbU3uzkzbodZhpokYN/8WM1+vHbvUqeS7qNUieAMMq
jOPpuqkMZhbMwkckoS3fsEAwaJS5Guo0LfaYSQ7y+LbcmpywtowgwBQGF9QJiFzPhaZ1ouGY5eVR
M3/1mA+O3Dm6KeLrmq0KAfcf0nZoe77oJUygbtW6dXmcTe1htNSHtLceZtAaXBeztoCY1YcxdABO
IxCVNmusqpHrZVceHb4r6TfHPNZpCPLIsNzq+VpX6F9JktWbRjSEKDpGSuPc3YAqD9HkdVVWBQDK
J+YKwcOXn6J0Muah7SGgU6vInfcqR9dNunG418wNylH/EyJdIZuAokUdmvLYolOmjJr01qn3y1ZS
cFUVPKnIPopgVZV2xQBgeSnVCZtPI7WDd1gHGV7z6+u1pgqcdNF4hegPaNbzY1wuTQKGaas80iwy
0WqZBB7CcD26LkWOej/MwakY6YqqcLCYY+TkqFI0mCPJNAV00b5ovEHNc0nsBMPOKxIiQ5VFczKg
x6x30HJvKoOv9pjG2PA2MBxe7xGjKlFPbRBv5HMajsYyBtY8YtYcN5aX61+9tgEnHy1HqVRrWyA1
sTbTeNS6vbFEmr3xLq/5NgKSbuGsIhy+KACPRZGOtEcR174bhtfOzB91NvoITjEu89dk0I2NWFUJ
OEUPoQtylHLHR6emTTNoU3GsvL4Ix95S7wwK4hmPFtb++uqtvZVizNw/oqQtp9Qs5qIYiiOLnGiL
/25dD8DigKBxweglPfgLmQaNinUj6JVHPSDI2iXwpg3zu3o5UKL5R4r03FODpwsxIYXpqKWW7a3F
SeAN30DO8un6Yq3qg2OAzgs8KnjHzq8hA1i/5aDVOPb5N8uJlzSeyJ8oA/CWqM2gQUGGpdhk6Djp
4QKi+5dPpu8saG/24k33eS0UEVMF/5EjmS3TY6WiL/DFqsGIrBY9hgq61hQeMLDsYBBb4Gmgxsw2
FnDV9QRKHJhmBziRiwYjjhINRg3CeeJWG2TkETnlPSi75nHC/Is8yJIfeuoELkPn6/WtWz3niEuA
XwRoAAnc861rG72YjQmOACmKoEt+e81W98Tq4TiRIP5+4t8gi2XSjCG4m5PXab5FctifhrfrWqwa
IlHARTOmZRsyn2SW2/ZkFwjh3Hqv5kGCRl8t8tiuwAC1LdTQmrvxUSz+W5a0YmwaSwAtIKtsgRdu
wDdoPgKS5Zh0p1tbwKHV7RFpTeAxUfGQ81GZveRoPIEL5aaqCubS+qlpyEY2T57k+fG84adFFx28
NZQyznfImUWfIC3KI+qEnst85PJYfrub3W+KHvXNm/kJRHcqeUd/eYHRf8zwwbA1z2E7lX6p17vr
e7m2voIVFNAz0QwjB8yD0i98JlV5HNU6qqtYB6yDgy/PrYCe8jYciLXDiRZ6TIMS3e1IFp2r3iRI
8eYqfEdy06iV33n3FaaUXFdozaSIiy0maYO7V45euea1yYwZHsehV26LogI9DIlaqvrlqFGoBcL+
qvcbS9nqFF87PABxAMUByCu6aiRHr7fLXutUpG/Uqf5UY8+muby5rtvqZp2IkMxlOZj2oIBZ9Ijk
nu2YnzTrvjDoru6GYHaMjc3aEibdvEq01yqWJdJRu3LCxEYw7dB8l5rzcTTdDWFrJuV08SSzpQyz
hqnbEFa2/NEiS2jnpk+mKnKSB0bqiOibbubqYTTQBwFXSrBEST5HJbpM9ZaVx4ohz+HXyO4NAQOP
Kwa+ZzqwkHZNQTLuVjXoTgcNXeCFxjD9lTf6d7Pqnc7Psw4QVLihw4+KOuyp4mVeRNbE851IvWLE
EZ1+pR4FJMRhifqSzU6e+PZQJk8D0dwElxtJx3ulJPOGq7ium4eoBmUj0ClKLo/mzmU5YPIb8H7I
D2l+2h/AzrJx01aFoNcKiE78gy7J89ucpKj9cqTzjkpS+vqyRw+jr5rfrh/51VuFAtDHkHDYTvkU
KqRGxFEiCJwwaygHPWvUzADjX5ci1kNOecHeY7Vc9MVg2uC5KoW7DNTFbKUjGiaGCU0qANHdbsJ4
VnUBrthxAL5V8QCcS8lmVjPHgfkDW6EXDC/XdVjdDtFrgxINeEFlWEjhgr+eufh1y3stiwcno36f
vV2XsarBiQzJgKsm5lDXOSJmhgGeN0lTK36Xuyy8LkXm2/rriUQsK8BOKPLLqcGlVxKAGEXMvOw4
8T+799wfUwBXD8jRk/LZOqhVEajD3nq9LnnN5gGWhjIjAh6w1kk7NHMwGdjExgOVVzxi6QCeCafG
bPZxae6UST3qVr01gn5t305lir+feGzaoNYF602cvXraYdjBPahAIkbnjUVdVw2D3iykxVFpkE1C
zhidJqc8ZqYRYo5y2BVmqKv1kzeofkU3ahkyUuFjC4FUs/Ac4rBfQKEwx34023TEWcdI2fEhwyCi
W1qDzeR2sPf954P3cn3n1lYRmWRUikXXGQYpn6+iM9eodfdIGnTNE7F1pERBTVE00XUpa4uIKaHA
xgFWDn9JktLmRm1Vo4K9sniI3mvOwD3n3Y1qdWyb+g/sq+gYA5EwkAcolpyrhIocQsnFwKz7Alx/
3b7HuPFhqwFhVaMTIZLXoth2gmyLDnepmYNiBPAz3y3GHCSJGxpDfH35VjfJBDwMAG1xsaUz2PC6
GLsMZ3BUqd9MsSjpjVvohC0hQuOT+1Q0XjmpNYSUKN8VS7JH/zrAYvnGfdoSI0XhnkFQxlRwbfvB
n7N9qdxvjfLckiA9SmO1cJZSkVICoKgdwWiPkb65swEnFCZNfvowoumfPZETVzy15tTosFyuxYIR
lHp0+YMamXCwkLRCFQHW53xDrCmxmsQRl6awfcf7XhRlWIM47Q/Olo0JB6IrUbCtnkvR6q73DAV6
WOrvmt6n+QCagj+6kidCpC1pczIkLnHLY87ASmIBnQ7W8a1yyJozgraVfzQxpWpB2eZTlwlL7Wq3
3TeS3Gkk2oJerMpwwHUkiPTFGKnz1SoAQ3BZlcD5zd6N4Xdt7Kfs2JkbO78lRbJgGnfzDL2nMMra
fR2iUx3u9NM4bliVdSnojRPM66LT9lwXOiKC1YuCHJlVH/Tstuw9DFDde8236ydMbO7FTcGI7X/k
SOc4dXOMrmjRcweMg6d7gdoyhCjcdzFKLze+k1ENNh2uLd0kH7sZUOnuywq58K+F9zo8OOAhAfvJ
dcVkiNvHY42EPpwCwNwEsPZ8BQHBwXOJtTjWy9Pi6ofZADkwuyF9YPSIV1Sfmb/a5aVbAD0zzOi6
9DUzh8ZlvNtAaAvKu3Ph5lIjSvdmwBEwGBn0sfTeyd+ui1hN+ImeYR0pF5B+yF2UdqlqzCtQ9WvN
JAt0lezNnD84IzhkyLPBHwfwjNbAdFrsP3ZDiaXVUVpCPkD8Hzi059phtIuBLhkYv6X5ogCv2vkW
ue3VAOXt39eVXDkqGHmpIS8HUWi7ko7nAuILPs8dWkKBvEbqzxy6HSkP9VZGbl0ONHExitZ05Amw
3aK0RadRcnRN5XU22bdxcm5qnt42CEc3TubK2YBO/8oS33Lylqdq02HobU+OTn9r5RG0ysYNG7Xi
AJ2JkDZI70qLNw7UGTs8gFUO9j3dKJ4oKWPQ6Rw8DKu5vk8rDy4A7KA7N0XdEViVc50qw+hYY+Is
qtn7Asisu1XWXLFTZwIkjYhLmDH38BsXBQ5j1Ol8n1Y37lPaZDubsv1/5dv+64wLqgfMv0G9QCYr
bmlvaQTjrI5Tav9SdOsJY8M33PvVQyemDqDhDnRaspcye4ujzBw69UNQ/2z7u9Q7pO2GS7e6M4Dp
gfkJA7mAHzrfmZmpCQZqwMDXaHgZXWuXzf/d2cIT9a8E8QUn53lRUy/pcoK7k9k+ajfo4PiTG3Mi
QdyoEwnIzRsVXyDB1uMO8B1Cf6KY+gdCUBUC4YyJEhSO8bkQq3C0JiV4Lyrnrv0+eDfJxpuwthOn
AiQt7KnlZllDgNH46GCdyo07uHZFUNdClw4qTyp4DM8VUKk6migTQwF1bH3TStFI6R2I7vgO6FzN
Kda4+snSs8P1q792ik/FSjdz5j2Z6rYmxyy5V9kvxUT+G22Z6VaZae29Q9z4r37SmzojBVXYOvQr
iJsfk1pXgr6fSAgmrydiPRKuPfLc+1pPpo1ierJFXy5+XvKUzsRLbnKqjYOptxBPk8eFvKBpA2Mo
BtAFcasJWLKRa1hfVRQUkLFB2eaDg+vkyOcjy0hrQBqG4GQA2eqY805ua2uLtnNVjm4ICR/zpaVT
j0hZy0wPuweMxTLcWs1tTW4xCuT6GRFH+2LtQMYFCM9HokbaOsUxC5oueMYhIpliaLJZqt4SIW0P
yRwG5jGIMM0B70/pvAPh/ejWW22n6wv2P1VkksrS8dAh7eJpLWsBfcE8laXbeX9kjNDkB48HcSzS
0dJdbgEi7OhIjr376qZuCHM0td2GwVg1SCIjCNwsWrA/xvecnDGNKzRReiyZoSh1WHUohiiF9R/5
rz4eUrxu8IId3FCk6s5V4X2tN1oLKUyzQ2w+6O47DbzaY6hrG8dsTSE8RajhgFdXTGM/FwWwde1U
vUaOXttg/o1D1AD5b76xbGsnTVBbQA5moFzAkpRFt0ZAuWGHcqCwjeSLYGEgnrpV9V47aYhecC1R
6wCAW3q527F3G4sYONHA++zLyXeNIHc24sxVZZAa/qhGCDf7fMmI1tA+1XXcTLgh4xvIyFy2YcrW
nFFw1/0jQuZO4Aaxs17HrlQYpkuLAx/v7XSvqQ5GDm3lMtdOgCGQF+inQ3+JKqtj5GW3WGN1ZF26
Q+Al0s7XTdmqBORJsfc6cGGuFFYSXUHMnMEXMZTSV0AvWP8BuA79oP9KkEL/qh1ny/gIj9k3Vla3
9fBbJa+pQzYe7tUH9VSQFFxlqZODIwGqAOyYpLfoODVi6xV5Zj7uTHCbTX/gYZ3Kkw50MRjeRIUb
J5ZO4DgoaAo2Ip+1SwNOSvQbgBINN1TaHrcc+FDaCK70xNgr1PZLhiEj/dek2SLUWZUEWg6g/XE/
0UR5fnO6qqHOoP0fad/ZGzkObPuLBCiHr0qdbXc7zNhfBE+wROWcfv099L43q6Z1m9i5GGAG2AW6
RLJYJKtOnYMQrYgvRfVgIatAFNTAMp5QzNoWVQGtwOtKAZaMhaxFVhuAPWX8fC82RNnBGRLusbbm
1ksjzMZBFEjKuEVQC3UNWYM9CA3+YvXBsSzRuipePAYd5uK0idUu6LseFoasQW8QACLab1HjvEVW
52phhDk3lVASdDnDXKkkc63ug25QMI24t2MAzwpz5R3UPkwaAitlji7BtDcNZzQr6KWB1oRz2NB5
Z29OoKJD9LTQlYiky/WsVZOag4ET8bn/rn+kj/mc2FsB+hz1N16xaS1Mg3obFCWAP+FNyqxPKkKS
IZ/j7GjVoFie83r41YTg04kiUThPef7e6x2PRnp1D8GnockD3DqaoK5HJ4UDtMvTJMNRGqD0OTp1
0thK3rv68Pv2kq1Z0nRk6iWgTHGfYpaMCJFQFXmaHSXt2JS5W0ZnkAPbQs1pjltzDUC7KG0ApDWg
iX49onGoy94K8+zYeUHl/Kh5DC+832dmrMx7wawzjEM0Dl1xBOw67B9uT9Wayy2HwOwh9GmNeQlZ
WprLGYdD8l4MB2B0nU75jdIAuif3t+2thR4QBQAwCXUi6Mcz552EklAOVscMe3YCQY9qd3+B7cNt
kKZKgYzBTYQ5FOSmbsYQwnzHpArQ5Vd5uf6dvNagLTYKJ0t4QnWrByuAPxSCA6Q/It61E2Qzbp5l
VsBe0Dw0WXQuUCIIRXS2xrpgj+mPMP8YiC8FM2fp1rx8aZiZyroPZClrYLiJanT8QQab9H6QnVMe
MHjNDcFHSJPblPGVpfdpiablkwU3F7qNUeyDbvM3JU9KefjHBOPpmVjOY4N+quPnZBFn6vZ9+HHb
9XjDYFwdnD1xOIL4+wjplSH2UnIyxs3/zQQTePQ0Cqwa9Lh0ptAngZlSC84GWh8FRccgU045ta7d
TdFiEHbVbXaUlXD28QyDXJ5ifGiTFHq3B7MWGvBORLoAJwVKn8wtIQ7zUsp7WDLHFpwQldTjIacB
UWzVowhZlbA9dYFebeeqld7mXuYV9ldH+q99Fg5UplBM0SC1ftTFN6xXkDz/3XqZIBPE9kXQYPdu
GwoprWNiC5mlYxZQW54dldcasLpPF0aYfSqYA45gw8yOJBw2YTi6Q38mpvxQDn9xHwI2689omCt+
GliiPmUaIhEIQ9GBhsyL0XCu3GsXB/C8Av8NOhFchlkbCYiKKi3Ijkokgtf61Ji1nYuC7XFuXWsJ
OJwRtBwq4ln8JSWWQ6KlEZTPsQiyDfXP6NF86qMT90RaG9HSEnOIa63e5Gav4gSE6kOUPwfVh5r2
ftsEdtnzXmF0rdkbnkGlATUAz8HzyuzeAYhvqDTBWPJRgKAOrRYHxX0wO2cK7PRN56p8ru2hpT1m
cH1GeiLFcAll7o5Gr48Q4CocM9dtvY28Ce0DQBSPm8H6DV4zPxrkfdtp3y15dKpE50Su1YlGhoMy
QEIul9W9EoMebG1QZjp24n6IFL9rAsfID632GAzq7nbsWrGFhwHtV6IU919AlxCkmEx0rpKjUFr6
fTWJuq2E0HwQBjRkGU1WQHOtSDkBkxXDoNkvhULi6TUAtDIst4+WGS2BegU5ornFCV5AJgKu8NGy
K/l+KivPUsiDFJ9SoQf54Ns4IKMsfZOKzmujDyXnUe2shB18DE30igZowlnwlT5YQqf1JTnKVuvn
vtaA+gPkS1XBeeqt26HZJBwROMKZ+0+uaZGYyx1Bv0Zc+ei6aWxVJaOHfqxhiza3ihMZqMsyWwii
aSL9gws+upWuD0ABJKxUvgmT3KFTfU6C3O1G7T8KE/yzlAsrTNCGsigxlBhWFHQ+57UfET/XU46X
ruxO5PuQWQR6CV2PbBEH1GZNpNYDOYLRfWPID1kp7ALyN+uzMEK3yuIpXmY5nvdmjyIKekPjp0D5
DT5IhXMsrDoBnTS89pGOYbPLCegZS8nASHpZ2Sei93ueQGmVcJKLn6+DL2u/MMOETzJpkzwHIzmG
SeQk0j7R74kqbEptcoZWfQShnS2HZyl/nsSd1eiO1YxuUDWuKt+1eEzXnjUejfgdjCOGua2VLfby
UUiaXTGAWla613ZAz3pdKXhBczJ5N7e1mAQgKVr4FABFTLb7sZeHqogkhRxBxlYLh2qXvPa/y79A
kWHX/7HCpiwzyEX3rQoruILibuckoFrrWpWTqVgdC/IUQHeiFUZk07xjJqHKTK3kihOgwDPPTvgQ
tGAPevrvgRzHBVDUyBEDfkEdb+G90mgIXduhBKgBTv2QmuGvuiWyOweZsNHCCRnsEsfIbZtr23Jp
k9kxcyQMadNhcDgyHD17H6U96ThnxdqGQTc9WqiQt9TQ6nM9Lq0dwRWTkviI4g/ov06N8aMwNqF/
eyTqWrBEvxJOAOThkChlhiLFaSmHGcxUnrrpj8IWXAu5G+xAF+SAbR0ccLZhS3bhpHbmR37ivT5/
qx1l/9x72jZ8qJ1GtoedsQHZjV07yS5xX3I7d+JNuut/c74VI2b39vJTmRRrP3VRQIwoPpIcd6Hm
R6RsbhtYA4kpSwvMg0YY+yaVA0yGoicb1ON8fQSfpviUypU3gpvMjPe1RsmpDQOcfLwGd5bC9vNI
WZj/7BpfuHIwJGGudhigDH5n0KF1s928AX4J5Yn7/j343r6Pd5CVj85I+d0e+boXgJAY0LEVNkjo
FfVinBbgeKmg8pumeelGhqRxtg1LuPjPAIHON3GUoRHFYs5MPcgrHNg1yMUEX4vfgoF4hh5vy85O
wG1EbOit2CgI5pPbjulFHbaoQeqQ/kKHZwiCp4lb9FiLUsgq/PkgZpNZGWQ2wxAdzQbU7Wv0PUCi
apQNRw2Qexo5h/n68Cl1BXYaaGd1JlRpUZSJIH6GezWTUwaJO8uRnQTfI9CUdyfllP8Y5cJWel/u
Y388SRdx8kPpoUDGBmqLt1d8deSLb2H2fRVDTa0Af9QRCuTG/HMQwP1UbAvdLhNe9Xqt1wVdjxog
O8jq0mvgdShLIf5gaQO67APxnINJso1aO5FOQrUPJsMPQmIHrWtY0J72RkrrB5WJoedkYlev3suP
YH2vJKgGSGgpxwt+OPSIWs7cnEKbFHb41H5Yoyu9xfaEhoen5onX+7d2YCyNM34WAf+iZgqa/6cw
c0f9DSUrh6thRaPTl/iI7DmlzsUks5dFi9RTNc4YYb1LcfGV5X2T74fsh6gc+/4d0I6/OKHQhwKs
KfiTwf5Bg8oiXGlzmVuQy8TmafcVQWUSqE9SIO/DQyasZVAhwqhA1QhJWzwLlGtLYVwGAiB48TFP
eiePLpVkOLSaF4DqzerRxIEojUfi5fYWWWvwARU9yGYoUzsSm4zfZkoSG1mEdtextPxqTp059YP6
11Db0jGJrZM1P4PZbh9zrsosZ+A/YRI3GQCfcU9DNeR6uJIYlUo6yPHRkn/G8ohCYuFpGrGH4pBH
oVtHKrBck91CjjadZ1snzRZvLE4mYu3+AS/68xFMsBqDnMSNBgIB0fgGxJ0zgKYALZ+7+D+ynX6O
Fi4EmBqQohLW+Hq0yphpJvQ0E4zWNVt/fm9TO+wd8tPEXuS8D9bOOZQU0AoCXJyls3UfadQzAQIC
eOoQ7TeE5QYoY8UGJ7TSD2b3oYFeczTZIYmBPrTrATXJMGc4U+A2mgd5zajylPciOnagFOQVg9ei
+NIUE1cAgEOdtoSpwSlepGP6WAI1av/FNlgaYXafWkRzkgwwYsjuWzdA4tjunXi2ZXAAA452vm1u
dfagcSWCekmGejRjzYgLMzZDWAsMcTeptPxsQxV1lMDQAcbfhuPma5HZsAASQdEeW519DRkgtqcY
IQTNQSFOXgUnK00/gjrgHf5rSwVtE2gZo6qK+Mx4BZSMQysRwTfSKvVWkyBwkh3mdgMtcik6QJQg
rHKb6Hey9QJ9oXrwU1HfNr0TzU+hxMMsrW0DE5ykABvjH4jVXHvoWAxiDfYrcJ4pZbIzjTb2SNhI
nM22dh5hkwFBCyZndF0wESQvZmUqRzU+zn2wiVLBywng+lHjQmDebvN9U/Xn2Cg5B/3agqLZRwbj
A+4V+Ot6bKDCQfMHiiDHqDcdsD0YkJnlHrVrE7g0whx9klSo0gAM/XGuz+X8okYzZ9PJa+6ytMAs
UTAjYaMVmLzIui/0zg3QqK9lxV4EqURuzHYW0md11gn7KLuPk5OAG2ui2XGVUO30AS1uqo1Xvjek
BDBO4y4evDCdfVXZNJKdS/W2lX2D8PrleV/NLHky1QKap+mSJ8epgOa7CcGNN5I6oLTmzND6OkOg
HXyigLLL1PsWtw+QRGhJYeGQBBMA8ErEFpBSTCX/djRaXWiA5VE1wS0ADQ3XVqARIfdJACtRbQJo
Thzwb9+2sDqOhQVmoYVGmsexxZQVEoCqg+6YIOHOefCkdSsGMHDIw1JVyOtxdKGaZl2DXWGMhtuj
9ENzWOO0uT2WtdgNgYA/VpixZCSoIpAPgOtoPsmB5lrDbxT9+jrFZRTkveF/0+j+vDlAIR5qX0DE
IIvPeFsxTKOaWeAKIfkd8nnZmJw6sGwCqRf+jbMBVoX0tYyOQo0ZGKmDJG+C8R8qygk3Bmt4liUe
syv9XvbigGaDP1aY8WCoM6TwZjhbV3ppB71EiMcI4X5ueO/9tdBMU4zQl0CfMjC/1+5g6EndGgEW
KtUJwknhVJqjpd/RqlGqiSf1HjKkt11jNTIsLFLXWWxXkhuhEBFspKbo3UCW/cmqQtvsw23RRt/q
gFdqWXVFDcgyKqaB7id2xYokq5IZI0zy2kL3cq1tR73Z5Tl0G6o0JO4Af4LAVMx7rNAf/rKIC8PM
IkZgwhxJjnNepy3m3UlWf6PR6m/8ERq3KiB0lKdQZmYToLlgDsCWG1jKBojQBFmURufcxFaXDMxh
qOEi+ulsC0wYgDSatIgZKIDanRLvxm9WDyJvtdhYSce5NLMaFHQzQ4QD5RpKiEH7m6+HpOZB37QC
4qBZEjuS5i34Ki28tHpUxCH2WjjRSdxnttel6cbQPaO63HbQlc1H1cuh44uCGPSmmcdeFCqCpKVp
gtwU0u9gxP9eRaDZLgbDCcKCc0lZNYZkKzqwkLQWTebwMrp6TBMBlC+DOOXQNUt7p2gzBWrzJPFw
IeURN63aMwFPpqQfqJazuyExtUEbWlAgjAoaXHtpn02NI0LjWibRz9sTubIBgLSGjAA0fHBushnl
rDLlUsTmQ7kc3QNhOiKthOZ4Vy2DmOM0PFNMUGmmIo4EUOccpQAZANLZ0hjbNcQ5bo9oLTELz0Qs
oZS6YJ5l9vQQknJCeQG9tfoFKhVO4SZPyU60g/viWDq9r+0Fp9gJu9tmV/bflVUmSONaEAuZSG9S
TuQY9m9jk7i3LdA9xcQqKEehaEJp7lBhZCwIKdReOgN9mvXQg35GhKJSNLzetrFy1OBIQ3ewauGd
ZbGv4QjaMkapoXNSraIRMrzGQQwTby4g6CF5BcleqZqY8HHb6JpjABmigvIBHfOoO18Hk2lI46JQ
TNxD0ZeV1G8p8vgCb31WjhgUt9CBhiwNGiZYMG6m10bc4gF1bMPGSSzZF8OLto8MRxSeuey3a84A
xC+CBZiPICbBPB+zqdMhrwBjRf6SWZpP3pQ4sIc4cwDo+4vJQxcQEPOUh/ULy1tZ1iLoRTCuuFDs
MBDEDUBYmVPWE0/Re3VUC1PMY02YIYugltjABKAAsX0bhstk3tfIk1Ql72Bec3Y0niDYIquF4gUT
4Lu+7NJswLCs8NJDxzcrVM6pvJanxNFF2T5NpH/QEH/tdnEyRMag4AxBF7EdWhXuvBPwNJOTQMWG
NPOGZL80JL8t8S96YinXIp7yqonmXtbhFUFPhjBG83AJgfnXvnLwpL/tFWtHCJRpENDhfJD7oFtu
cYFD7T6KkVEDL9aUPqXdCHmuYk9iyyO8Mvja5l1aYqJtH5GpgxoVmN3aGnIwRIcGcjDKjqmlIicA
8kwxARDiXfFYFOAhqaKPMvvo6zdT5YCa1ucNgRxbF8l5ndm4tZ5ZaWFgNKIaO4WQOQDI5kXok45z
XKyPBaAx+iJGxy/r31WZznWJsQyj1xdbqhHCSUyvD+VfC8xQTKUMGxWedjQn5wcwQ8Hhb7pbgEj6
1wRzsQ3mDrLClD4pkF+j0q7795l36PHmiYk5oFLJI3AZgjug3Km+Bsm77e2dshbUQFBHScohZPyl
bKCXU2RNBGwfUJWouxKKTqck2A3m+ddtO2sBbWmHWY5aSaA6nMNODyEB8KsKcbb57xZAio0Ei4Xs
KMLa9Z43A80qjBHMWbXkAg8zKS+3f/8TpMleQJYGmAucVQ6CHCSUVgG650rjyV5ROCjQhVtjfhzI
x5zvYpTfs9kb+tIpv0GJTJ8hzPc2ZZYd7+NwV7rgFxZ4BCBrPgLiabSN4r4HMBkz8GkS2rox8V2G
CUZa4fcYnrlg3LXlQzULBTSQjOCsZcLcUCmj0RsWzj5I7pZoO1A1zn5dKzjj5vWvCWYYQShnViFA
9KnN4m0on6Z4cPTRBVL/PoiBPlcC0ZYAehyrp7Y27eoxKVzIkG0KKXGV6KKRQ13ycC1rtyaKaYFb
AQWAx9a1T01K2Sd9h28KjeIk64/R9EuKq4OcK3e1ou4g2MKDqdNRfnEywFvou4f2mjETnYqz3IPQ
EXwRxYMkVX5p/OpoRjo76NnzbYdew59BSo32AQK3B+9hbgAlxKGKUgZ7lnnS9/lR3JonxW197dBv
ZVc7J07m6Y/k1N7PP0BT6Ko2RMFcAbCe1lHdzDc2os2XRl71tH8/iq2/j0IGWfUEHxXI2ERqvMW1
2+ktdUtEc5NMjduChFLtTuOkOiYh57wZH8zW/Aakr397ftagAMv5YasgqIy0QaPiCBHus62wTe6y
feBL34IteCeP8abb8aSS6eKyi49VR0MmutrBlswESTVISnmkZ1aHbtZosOXxW1+CNpyTPVjz6qUZ
5tzK4OmyEGGKx/5RrhxSeDiEky3iU8uxtFaVVlHcALU08na4J9HYtbyI1WqvxAZqmF2lPlpa/csK
24Oaaq09kycTUqmJlwPWENSGK9U652xbC4x42uMhghedhFPh2njTCZlcgeP3mCibYDacqo38seCh
0td2LKDZgDIACIkUJTOboTIpWhUD04dQYetxJQCNCRVSCy0SZa/+jBqBU6paNYh6LYi7P5VQmaCE
zFTbjjrmNNqZO434mVOfc14aYXXuFkaYuZPkIQRRswrUIGo1PWgIK+tNNjk7bG2vo9Xwz0gY75ij
HgBsXSNH3+Ys/Sc1A7uVlj/NxNGubIykpD89eamb2clB2cQlEGqq2x7F3805f5gP0nfFj3eqg9fi
A9gQNtL43JK9yYOeKHRBbn0Lc7JZYo3HjoVvsSI3PES/Ikf7rvlATaESnnrBXjlKPg623B+OUXsY
N8AUJQ/qIXsdveI++Jndt3eJn9jjswWwgXs7yK3eapYTRYPFYof20SwGUQhvQnjzwAqLeOCFYLXz
JuJkSHrvy1ertU04tDPtyG4U7oZfrUcgJ7s1OI8CnmMz55EhTzKZqWNnSFGlL8SNdxGnqWgtwv47
Wpyz16MVxLKNoEIFt3a7k+7XJ8503vZo1OCuf59oaSFqApZa9LzQub1Ut6cH/QLXv52rwVBodKVw
q/xZuLMjurx+1tu7Hord1yYsIQlwwcPn6/pBzPaDvpXMh9uj4M0Q/f8LfxP0uRtSCkcW+j32qN1I
PNUI3jx9iSpBhAoOnafU7hXwgkI94VcC9h7kN26PZa3wDcL1/x/AEKuuByPh2At7E6bcoLiTnQ8A
bV9jN7mTvafwMDyTyv4NjkbZTx7kw4TX9Cb53j+nW17XLm9OmQATi4GqJoCEHGfzVIy4pUW8yzn1
2/89hOHycD3QWRLDuupwHKjAWyt24kov7QYVzHtILhv3+eb2vPLckAkEA9TUlDrFwZ0f/fFbx6ln
rFZvFqvGJh8UCIzWIR1M+2u6E5zxMdmkyERNtuyUj3jckW1d3g3FaeJdFVZz80vLTHiQo7qYpAoD
K+zStfDXMe7tcCu/NrtqN2ysO7SyDRCM4/gpna8bq/cJJV/sObWP0BoawE1ncCObdkH8RrN7N58+
FPMx6jjOwrPGBJHKGAUBhM/kWLvo2vzeb5Nd6EhO5P2fnIRFO4yRoI5EpoFEcKuo9BMl9Sqdc16s
jgXqIegBQqEPbRTXfp8anVUi8Yax4OiO9kCTKV40Otm36cCjTVt3y4UtxjnqKI/0MMa8iQKQKKNs
W7Nsj6Ox6S3AZeoJIinfpcKO0uxMOgNA6HSjm9rG1LPebhMeAHw1piy+hjltzFGO2snEUWCQPnbm
0biopcJFW9Nf+eKZCyuMrxjqNAQi9czglLqzb2xFXzmaR1w3iN/7vIb21ZNhYY05e8xJGXVki3H6
EztDz8fOGNzS+JtL7cIIc/wUQyJZo0j3eC55U/U8ZQLH83lLw5w6naq1VWbBgpW/ZcOhEHmIi/Vn
22IMzIGCLqRIGzpYEJSXuFO9IN5NcedniQcsCRn2UtS7BSQfTGQMb+9q3oZjDpoi1WOxoQ6RfZB9
tik96SA8q8j87G7b+V922yfGkcJr2ZhYk7EerbADGlVOwP+bd5ouO6RLOuKUY5ZLrikWk4YHXTIN
NsSfh3MsmRAUrmZjhtRMoZTbTpZysgnyTEc3bEtwHFq5wqNSowP+ukP+/U5mh0Q9qrzIUiACBb46
4j5el7YXyg/jwJmR1asxeEyoYgnahdiSky7Nsq7QfqI6CRx02EDc2w+Gyu2F35ypX930C0tMoBN7
opjhFAKt3aROrKNtxoKw/NN4adHJ+KxCoEJHRIPYliI93ja9OkaIbGsqnuogS2X8WmusVMiVDJKN
cmaTWJHs3rQ8PVD2WGfefX115RbGGFdWZrHouxFdKxGZ36YhVHZGPtLyWiQ6VY9WqQn6Zr451byE
8Ooegl4utG1RxkYH/vWhBfXTWosywITb4IeF7CgZ7if5GA5+Hd7HQBMBlHJ7WldHujBIP2hxv0g1
SQiiHganZtiA7Rh4pbsRbDiRhCqSprnRvL9tkMbQL5vCRJsFwD7os2LXca6g/AFoDzbvR6zk+0lq
XnQJ/UC3raweF9BVVVRwHFNSvuthFQTCeubYxEffgKbeuIHmVazaIY/HcLUSC7AGXTB02kPk+9rO
ALzgZBQYTQ5Ggxmdi/LPgmwmIbWl+gGNqXZRAUrLw6R+sryxkwjpGfgHGl9RgmOGR7qo6CGYQjv4
xuO01ffRZjiFb8PFGOzunJ31HU7hH7Jgz4dym58nv0D6t3usOrt+Rup9w3tNrYbk5Qcx89AOsZmE
9IMmx/AtL/EMp9jUh9hPnlU/uVde4/PMPepo/Lw1C8xhGqWTMgQBjIoYf/zwI3BrT9jMjnT8mT3w
HjZrHrUcIRN/DDDdGLXwOeW5/xvNZXbu3fbZT4HAW+NhNv/cqBohA0yg2HRnQaX5zmqcIzKtB/mh
vlTb0um2CEK+tA9ew12973bit9ufsO7PC8diw0EG5Vi9wyekO81VN8m+tWs7wKuX9wRYC+eL6WQf
ckEtB1liwRBofOr2XJZ78GBDMOzl9oDWos3SDHNeAVg4Q+0M4Q2JctFWHB7cVOG4BXsX6cO5NvUc
41Duq23njSjCBE75qu5t4664U3ehN+/HjfKoOYM/uWST5rbq5T9if76b3PEuOg7f8O9etpMf0TZ3
NM7NYK3HCyDDP5GCbXOJ5zhCDhPfN+UvNYB/J9UpI5ukkFxyyF3uisaPwDroeKbcnvjVe+jSMBOi
xibUM/BoIUQ5gyPasWMcVNt0s51sm5yNs3aGLU0xwWfO+yrLSupLnrarH5AW8GjGkzMgnisx0SZU
WwVaS7ByGn89JLvRbuze6+FTvyGzsbPuM06ugzcqJuD0UjtVJIK91tU9y+9cOi6eKgRvGzIhRxVL
k1g9jMySLdzN+wQ2bs/bJ6D1RlRjwUoaeH8wDHQjo30TWekSdOlOsZc93dVeyntx1/VOf8rvxpcC
4bv79Q4JmNtfsDpGNHXSsixgSwrjHtZMxNiYcUZb9Rk9sdb41ijPRsdJN6wGAtCnoL0QbbFgUrm+
CUxodAqDrAXwXLOrvHMgzxZb7hw6XEXp9cMWDQJooceNA5DKa1MFmCTzTEGXgPJogP3e9Ad0vpjk
ZZQkvzdlByVYu0PvhdGp4BlC89xJy94zMJDcntfVIisa9tC9iQY6SLXSx8Li7hiLmT7GAYYstc5Q
/gp1vyq9HqoS34n4VoNKSZ9H24ozL9OOs7Ln4SLXaBRUUHtTiQb0uiHLc20fwT01tZGi00vV6ZKf
6jTaKrgi82E7fGSxP0CKdNhJ4360fnGGvrra4B6jjYPAmrKMz6IZaWoZAUUum72NuDoWrwSUCehF
EtRt0Yl+m21QhKbN/bg2Oq16FtvKnqfSpuooPC0teip/2WJAHEAXDAzRoNi4nogcCmpamdJetCQ3
7bQWHrvCeiQt9PQstFR6cRpH9gD0Nyi2klfOVNAj9JZx5ohN2rKuhRIdFxAic6NaelKV1z48ovtk
N8fqXdOBMS0LveIj+gsVARVYX1RwgTfXQLJ5PWxkOcKi7dCXA+mX1jwR8ziU9yOPrXFtcmkDi0m5
cLHjGC/PC1LrrW7hdKn7Q0jyvVx2GFn1VEUyXkvt+1xL30EQ9/P2vK552NIskzwImhn9RTPMypsW
jQlhmXlCkNuBUZ3aqeNs5bWzDaB9eLIFulqg6a9nctIVoWxnzGRSfkBMsEC/LVc5au08A+8RqFbp
npXZp22jplEkIOEFzwidQnnFrU8tcjeJvakDO1AhccL+asYehOyotSP/i04BJkyKclX805pTaqiM
Nu9hBfL/qrHz+mxtu1TwywhVJnRNixYqCGRbyUjctrNnluZ7GYmc4tnqFKOTBsQrUD0AUuR6ijtB
TFUhwnoqam0L0nOioCPX4PXfrV67wOajIREEYkS8r6/NDFNcyokpYE+A10XZdW1ii4mBvsje7WMP
pCtq6ZDcQe3ntruuDg98K5RNFzj1z1r14iwI5lnLojaGCl5vUr0FbdTdIeC46erowDihQVIIfgTE
/fXoZKmVU6XsgE4npDiYuag4idJEnhWI8a6d5dZH/lM5TCX+U2G+KkOlHzpk2zm5qDWSD6CvgLSl
0D3g5Jm7YFv3sSUg43jsp4cwcWsy2FBNtBVtaxheMXuaoJwgFFXNjRvm0ausbgP1JCAJUVAt6zbc
/vfJX34O4+nQxtZqNNwAamrE2w6kL/P4nAs831oLhODBRAs72BrQM88EekgJ58NQ4ZTJGsMzrLdp
rA+FgeZgHSSOTXhnyJVdFTwWZcaxgDJHkoO2MGEnW6CoYuIg+r2bSM5icpFC/QFYHS9M3gVj5Bzo
dPctDjFqBdki/D6lX6XMideOBa7SykpCK75Apv2bELR36JDi5aSYe+g/Nkz0foG4H0wAbJ96oEh9
qI5CfMEjwumjQzbsTdDB1P3TbW9YtQPuHwu5ZciSsPKdghK0OWCIyaWNU3cMI98kBzWodgbhoJlW
J21hiNmN4xjmUgBp9IvY/gjy57l+vj0Qzu+z6p0AU+r6PBXJxTKSHxa4XS2dV/Bk77D/LMq/Y1CZ
hQdhXwGEZZZcgDQ41eBBwB/pAHU3PFp3I5TFnErFu/z2wNg0yxerzJ0iqLRUUASMTH8b/el38KDu
gBw8Bt/m19uWVnYPfOCPL7AkzaEu9DpO3uQymo0vpibaKknnj5bI6/xjgsP/GxGAdJSNF30BzDwi
OwrEZV8nlzh10EIRg1rJrjNbPeYbfuJvfVT/GmOmr4+0HIkNGCvN++x9uBNCu6kghuPmNrTmnfGU
I8Ppdv8tyn4ZIhOJQqJO8iBUyaVTy+M0Ix8HjCIYtXgUHsxF6dOOpFu4jIE1gwKJr2NRUJV6VAaG
eU4D+WHGOy4oNZzl+n5qz232Srj94Gv7TAaFBdoocVfCsXZtkMQguoOypnVWhkfJ3E9Q1rzthasG
6PtEtUBM8oX8RBb7RgcbpHVurKNq3s8h74m/NmW4fKCmgOAK1gEmEnVgMUxrIwjORSs7gXRPSehJ
k/kAKwF7p1Yi57HPXgA+1whPbxnQ2H/6Fq6nTCqhJi5XkXCGMHY22Xqquh15qYeXsp92GaAaldt1
j1aBGtGLSOxCzezA8rWqdOKCEyW/bgbA+lEYAjMBzjCwU15/SlH0SVGVo3BGH7ej1KOXQXfPijkc
CGwiESOGRClaN1HtQKM23kLXZlKhMqogj8PL4cd0ib9r+n7eaEA57shPNXCakltT+BpRdCi3YUB4
0WJUbOYS+IJcjbSUXPQWKXDEkmre5A/pR0QkP8x9wkuFrQRlsG/jakMR3FCsZO8AhiCOI96w5FIo
mtNE2Ua1vlk/tcjVJKeT0v1sRKcZDXa398aaWZCaATKOPAZaSNm2gdhQChCv9OTS4Dno6iaqSJnV
G16g1MMlzqp8Z1gD8ijlEO0SUknPFh75/u2P+OpDeJOZKrrt8P6j4hHXiyv0GaTHmplcSjKZDrS/
sX3aQtiVWsBjTWbetfAjSG7Qa5YMTI71hene6Kehl8Q4vxiPYWP74z6+NMfbo/nqOdcmmNEonRak
eU9NSLYpeG1nG0jK5eZ5ntNDGm7RnO/9d4sIneCaRPKFEnJdz18fkswkYppfanCLhfZs2blyDC23
6JxeVW2dVwBcG+HSHhPvFC2XlESDPRUZdXG2o9KTNW9O9hQwmT7Jl9vDYzOOn4u2sMeSFgRpOZOE
wJ4gOWb7rte21h0itPW35TYrnB6oA7JrqwLxR3Wicwv8MU/Qj80j02+AIrmMMwoXdHS8UB9evDCz
JhX7xAjyi161tnasp7teeA/Ck9Q9ZcWhK3825Q8rs82PUTq3henlheQ0JLWVkRySorDTMNvPtcjZ
OSsnAf0sLD3iI5rx2DaJDqQbBH1t+KzMFcKjbh6zV+ldcSLDFn+Ej01m1xvtNOwaX4aKMCd4rPgB
jKN/AaxBSN2wamBxmwKSqMfFReospC7cDsF/M5a4MqDVND0ZnI319WWBseLpQt/ewJp8Ps8XS5B3
KA7WipBfIjV/Si6yiWtQ9hyWyYbjbytBgnbxg+AHTz8MjV4oFoaapm6nWE6Ly9C+q+pgW8FhcLGv
Mu/1A4CdDwLMmfnUaMhyFICbHCrOy+aTLeDqPYj2arAhQ2cRq4pEA/MBU6eIRG9E9VJ55bG4S3fq
WT/L+3gX7s3dfLbeosvwpG2A63Frx9rxFEfYRIeJk+DKPuPsmgn58QyJz0sOTpS+eSQVAVmhC2pz
/PMABT2gm+6tCW2KPU8w+PMdemvs1AsWk1+XYT4igqsX2cl3AGcCy9Ue8m27RdvDYdySTbjTffT5
gaVcPisPiV/48lbepBueiPTXo5HOAvKR4N0Cu5vIdnENlQgK7BCzoEsntXxX5T0eTbYi7jRhoxT/
Q9qX9UaO81z/IgPel1vJdu3ZqrJ03xjppON93/3r3+Pg+6arVH5K6BlgMDdp+JQokqIo8vCp0dwe
FG8c3ZOxPHb5aN1Hk/vMYYVOmcvll3pRDGVYak8akb/Ab4oZpQd/j4FADx7J73n1N9c7jUADcSQC
HEQ5KmZIXsKJo6nXrSzoT2/Jvf9TzWgbEf2+OOCqNkW2yAnjrgwLNWKIE0HaioKVuenpEi3GW3Hs
J7H1JFtO220SsL+rdCSCovHEuIgEeoJ5YilWx1pQ3ZV11eaJ9dStu133mh3Lg/zDQ5+MuY7vo1Xt
BPvst1pzYHmojN3EY4LnKg+oY/DlPQr9FyZwkWZlBBXP789fulCTWZJn62OsJG0rvx5qSLKo0EHw
6gvgKS910j5VIqrAqTW+yMFPvBJBXdctupgyXn776s6DqzYGi3w/7aN1jb1xewVeNVEV6z21Gsre
lV1MfX91pz/fNoeFZV6gzNZy5gykxCvSfuq9p5S4r3+dBmGWwFw8zTYXRBFlxE/tHeo1jftT/+C1
pCBIw69uL+P6+jJDGXDlGpi6cFwz6ygTENwKveI9iY8i8u8flpsdvR/iBoofhdR7tR54U9HY9weQ
suIeAWJf8C6Bdw9cKpei80bRV1tN8o/C2t+FnT3sLBB/b1P32K7FX9XBvMtfNVuzOSudTZhRTB36
gIFZ4KQRkZ++hNWQop0CNQiOqeritlJTjJRQwJ+vYOpE6fLG7C5oIQinkfeHw5xn7TIGV1amVfZZ
GBwxTWdlpKRHN8a9lxKR05lwFXpg5xBm4d6JokE4Libi1fM4CycwWeHSgHa6z7w7oneejA2vZvda
UcCDbALCmF8xZharS/FVOSaJ+XWQHPHoZq7035VIgtfgVcBpsA/d4Lf2OfxdoQdqgC8RmQ0bZM9H
lbOfHKWPrCDdKyaW1HhMJR3vjebKOTJAjEKq/VD6oo+lhT4ZiPZkYMC7sr6tflf+gsFgAye5MxIJ
R8yxe7AcBKK3v87dHUbdQGBplpGCzwen/K6mkW3cxfq6fbNTWxMQCRKUInAg5198YU/MihhH34G9
wK8nQPbOr/45kSkKVx4ds9l69PMR435vw11F9AzavIdn/tYSu8mo5gWWUL+EeA+o3Ue0Nx2sB5XX
7rCEZcFTgJNLxuMKW7wqya1VSrWMvcoJiu8EpFg+xpaa67kzjFejcC1GlKsABCwRqP212ME8waDE
U+/H/dEUgui+jfoaj7EGj2jnWsXhGvC0gmdIYKEw5VJ8gdgIZR9k6jFO7U5zNFwKd03+MKmPt7fp
Ws2Bg+seThNEbVcDV1VtTJJIaNUj+F2kBk+tAg3NH7cxrkNDlLqfgzDKnqaTWpb9oB7f4neoQ/gU
uMlr9qJ/dO/x622s6wvPNxb4otE6gh1i/XiGEh9w7U3qsXGH+Kf6M+sILtaW8pF6D3G80YqBJPGu
xxga5Lylx5n6tHqpq42FPouW1PuER6y5uJNg3P3/P4gxu16bpGhMJPVYvqSjk2M8UaSCvgXsZ8qG
s/ZZKS4tHHJGBRFeleeUI5vaVIqprUXMEzzuevpmoanvp+pMGEUT2CEd6I/69P7+NZJjS3g9VFeH
5yz0M+DZQM+M3S/1LG4CBfOinmMdxZHRu7/h8euzVVI4Xs5BwPV8CSKq2WQYkwyQQ3EsNr+8Tbyy
UIxlrcDG7d4W5XWiiAFjTk+8ACA9i6j32FVrEYmhe+NJ8cmKNFv09BL/obvTPVvgyXHZUv4R5JXZ
J/lkTWIEQcYvykmmKhrhpUfjIByQUHVuL/EqEGFWyByiVlEmUgSvcLTLx033InBSLNdRI/N95gA1
pKGNGw96Lz+mJY1kO3gYU7sFVxExnBpWmdpoefmYRkflXn3n3WEMAYeBBQpKtJ8gl8XoY6EIPd50
A+1Y7UGFsfP2jePdQ09W9Y5H4by0ZedY7LNFZOVpqWueehRXwz6yyceDRisn3w8Pt/eLJSea9f8C
iFHJGi08qhAacNXH6uQqDWl24g/1IdvVdmubqN+tnlEtUhDhofb/Ply5xGaOo64cFAxksdRjFTj+
znt4INNK+Kmtpi+F+gHhAi44lIu1MsoJVmw/jisIVSOTKzrd2lpV6PjmSPT6KL9cFaOiaZGPaTkI
6rGn0SZ7KA9+SdB7AYEqtHsOtu1rzYkqFw6Di3UxJyFKe6sMnN/a0VzlZD84HJu+WhDYHnAlxFgq
FdkRia2YUONmQDmtCpIosBpIxStYozgiuzpiZgRDQsXSXKmK/y6dcGgl6XxDNI7Fm/hluFEEYxZq
MroJQnEntgNepHylCRhtj2EnuJchT4HZm/Pfz46WKsy1NFQk/wQWJOmE3nXMnYJxY6qNEblmhUoH
DTzgT50V8JzxlYOckRHroTIYiWKDbb0KlNDvpnTwT0a+MXHTLRG69u0nR6BXt9xvFKSGQTuGay4b
TnqeH2AeCdanlYGrhE6FvuOmRuHBSq2njW7EdrKSGn91G3ZJqmj1woskcgngWmS2UUFhTYNJ6P4J
BUN00g94NaMFhtflwUqKPpRkIrfxrvR+5ptHixfyn3DHGE10uYuNogSVMsrBadyKjr/1N5LTc1Ld
10nWGQPaP3PDgcKcfftLhSG0wk4NTsFG3Q77Yadv6r3qoiyTY8TXRxuDxEjPU8rRiFUtOFWuAFIu
UHBvy0O1jmnhoMXoMdxIWwy+49UGXAdADCwjxBjTd9t+Amy/DR7CtUqzB+nxR3RXbkyXW5O+oJcX
0mR8Yxa0kyDkenCK704+ps0dMcfbjQ7lOudJc5bWxWHNLIvxiaUs+l7sYVnC2lwZLmj2PnHh2UqO
uA4OAiewW1TEMyWZjf7MnfSpqQRJhmWFd/fSa/aeu7z1zLHF9XLAhQjLQh0eW7iaKVaixaISnETa
O/rWXw9rUH/dIw9y26Su4wHIDS9lKK+Zb75X+o6kf67HehWecmdyZTrZiQ3avJ1ux5uJKhTGbIcu
2ijXLxzga9WYJ//gAQ3NIXjwZ6/bKMnXDQ+F8t/qDwpnvKQkX8ZK3fHoyhdM+hKJ2S11kCo/6YDU
2N1mIp5bOK+KU+9yzrl5XT2HfprzJc1qc6YWQZ+H3jQvScG16e5n9/DhmrZ2GN3gyf+BhzHeMcoT
IXOqFWM0oVAdeCM8lUANp0VfFDKqXIqBRSBwTKGEWkdHD1usHiapWoLEPzohrYnndVu6M+8lBy2Z
R/XptlqwdGcmypVQFPoHigm683AyEpTcRKfSqfaJW9LE/tm5KUnXGFO47gsyPsj35n250b55u8an
4eMTHSS8WbO836HPIjnbyyjFqV42+B39NtlIsIxmbz7i/Uuko5O5vuOvwk3vtm/xJnmJ7qyVQhv0
ohobrlLN2nnpCS4EwjIZB2ZpIsLEDynsxq7JVFPhqXn9+AHK/UO1Cl3P8Zzorwu65s4wTFGbq4Bl
TKFgTCZO5bzTMAvv1LmoblD2AZ12k0dNW7wv9837lkaPxaF8lXikGdeO9RKXsaA0yeZkFnD9d3Ur
7WQJ78kiR8WuXeslBmM1QxGEqLP6thp0hJNfuu0dU5d3RMznDbttaMMBF76GomxEs5f6I8hhM9YY
MHTKtH0dPYzapzfynDdLefdtLOcgzPFaeFJRtSNAxJW69Vbitv9+k6/dEAUW7cpb1atqLW0nx1jp
bm7nbr/mpYuuLwuYMzbTLc+0mJqsMpoyWo2vgEY+Oeng0x2UjsQxve0S5v1gJXmOwOhE0kZRGclV
curQyDcWd6mZ0W50hBgzW5+UJv/7ExEDoMFUP2s+qN3ZF6NINiLMbFLjU608Di1tBJTaOX7/JCjg
DJMcDSUIXipu8lZeVSA/BNsWxgfbObopi70egAord28LYEmVcIPAkGD8LjzWMapUyWkLU5QhYq9o
beRXJzvFyBQn7qr320jXaQjY/UwogosZhsPCTi61tp9MM9f7Ij21X/WdtEvp3t+UH9JzdJAeOFBL
ioPqV/RO4GkQ5OPyJVQRR03RhGV6mpJplOmY+8VvtW9DgbZojPptNE1uYBxyM+3RQVW/jfIw6jTx
vf6gS02OtmnBinDRqYXko9b0tlxxft+8VFbtzn8fI4pQj0bfL5v0FOe7IRv3Fpgzggkt7GJoy8ln
jjNB1TKMri1t5TkYUIjRP97+CYsS0kHajBJhEM+yQxI1MRT6dErSU2FqWwsUt0INQs2/xgBf8jyw
DxONcHlkjrkiTVsfeeD0ZIoFilYj2adW3lkcDV6KjMDHY8wlRHBamsZ4CfRloKFlSrNTZXf2ZEsI
Z82NbqsoUbe2ePBe65zKjuunMbhejD/EqCY8OmOoBnMfyKRUFcBqlJ1A+DoTgaIH/sF5L1Zr44EX
YC7sE6AM9JmhQAoH5vz3s1BBM7qyaLwcNWD0gZdfXZbc2ceZdVjeYGRjVWQnr277e0uo5DdtjKpH
oWhbGsw7SySx001QLBsFdLKoJQxyRmGsQgcdOYFVY6ZSQusimWvBA6sOOHt7/Vai4UqOCmEF72Zw
UWwlYuMZo1+YRncSC2qiviRA/xfIpR5L/3eDrmOUQ1lPfbeJ5PCIjj9SthgpXp/8NqAjpkx5tiI4
loI6h3Jf8WjSvtX30ojx25DFwms5ahHRjne5NeIklokuVP1JKNelL7mF96sV4aKjJz9AK/i0HrPa
ibWSpIYbCuHG61C3hUmNaUkEzCp5G6y3RtijbCVPXF1zgnSdBF8tZgKb9ybYxPCv2+oAKp2wQ5H5
VBAw6uljQ/LCEZDREvGoV7wJKkgKD2VR26L3kYm5E9yFv9NuVcW/9OjN6kmNcvjbVn19ZGogif6u
F8coUJn1rXCiTdRJWn9KUY1AMr3THbFNRFeNwq9aLUGSLZufXSvwuJa/T3tG3kiGKmg8QDoIeT3m
rJZCEJ41ooliwOHV04bNILq5v8mzpzF/EsMHxQBD9os1vIQC4uWAFJbkFPfKL30jC9t0Lx4jw45M
k0Z3oJcqfKpJ90GNSs6NulNNV9Nt6TCGINgeHo3RKZzwQbZcTAMiRUWGQ66vupCWyrP1W7bs2wK9
LrdFOICacNg4GBOQfmKCxkyre8OrhP4kxgEKfMEcpN6Dyr3WqaGugunQlgUmQtvGo0b1neYfdeNQ
VgMxopV5lwYkiHm1rsrsMllRn/8iRrWHSh3iMfD6UxdmRHL70o3Lh9iitd/QwkpXo46x5zZeRfK9
vtGD9+7FC0glPGgiTZs3obMxf9Az11DGwxg4k2HL6SEDJ4lgSyhc9tZxUkJz6NjsfLsJeKf/1dsK
yusxoxnjOjBpG3VbzLkT93ExTPIQnzRie6MzDri5OseRaA88ouSr6IlBYh48YtkI1SLr41PkCdpm
wMxxWk2DafcSeL1ua8nVzWKGQl0V2k+QuIENXHqb0jO7pJwmTCkjtjG6HUWZDNgueXfkq/NmhtHg
zxQcpzrI6C9harONElRgA8ZCRT0ipJbKZsM71b5zxhcKBhi4DmzTPJEK9G+XMJIlF6kh1/mprgZh
nflqDlZZMfTilVTquUbz0UAvT9Ko1WpK2raiiZqEJu3jMa5IV4qofRKm0CxohvlQI828EWPiPIxq
Qu1XEdbRKmrbzr8LBSEIyICWHYkoiicfy0KxoJoYO9TRVB/rhBQtpsdQMYh7eNnKs5CQCvT+PbGE
yHPbKQsUOmVC9zPMQVpPxWo0eESV18cwhKGgKhV5KtSvoav7UhiiWmV9aknJaXCbTXmn2PUqcEM8
0UV37+o6GUjL0aXrAIZBZHZZ79pu6nxE/Y1b7A+hsk17Gm7g4CZMrRBs74lbX3wV8c5HJbp9Zyo6
sHGw1SLtWMWFgoIo3DPuGrevXVQXY5Bb69ad02Qv6q7+DNDKgDj4ttlcJ+gAjFZmdDOoODZAUHcp
XKkwvVEK0/RUOwZRt4eA6pvGGU8cJz4fPoxCX8AwEk2MYEwbTCM7tTR9/nH84hWUcdfBnH61BQoF
vwCAtzJ2DdnfKU5E6N+XNDLiYs4i0eimoqjndTglieBmTHIXoCCDcrZlSR/Ot4U5YbRw8morxbag
CMbFklzXJ+rGJD41thH5W4osDEWHFuCug4c/1J1gMPylFnSVaFahMsPZvdNs5N+1TbqXiuivn7cX
dhUdMUCMugXDFI19EaanN3DQ7HwSOanLUbXrV5YZA5c2OGkk1qHVl4tBjITHnTEHhnsPsW328f74
yM3LLu7QGYp8iRKZZYmeMqAg7SARV1qjvxOlJc/PBf3iXEaXhIbagZk6GjQ/eJO4hBokM06k0M9O
QkDe8gEM8JFP1uvbO7NwgCK7hxYXEQ+mFsL2S5C8spRSVVrcpIj3U7nPNh0RmxWtOaSbi4Z6jjPL
9ezG1iL0FYQMOG+TR6wD8U9NQrZHk9cGviS0cxxGpfNEGRQrBI73KNOa6vd4UHE4qnYVB0LTzjEY
bcZ8z7Yt9CY77TyNoK/rc+BxPV5nhRgIxq8JtYGUQFtDXMlGXolUcISfCj3ynl5nabD++XwlszTP
dkWcGkULJawk2uhbt9rPTYobo3pSM3IMnnnJ06XT4ByNUWhJ6iRrrLEodCO8xyGhX5yNmQV/Yzns
/KcEyUK90nFzbzaqHW05X1+KD873ne0GKjKMpMRswOykbzFAXHN0clfR9edIFVK+3jZLngKwKVGj
0v2uCsrsNFIEnGSealLa6V5Crww3LzhH/rfExtgmGMe7Lu+qeV8QCLhyRGI3dAWbo20c02STNlGv
D0I1Qdkaezhi4PuqoqHNm0lzXQB4aTlsbiRPhrEfYwiu/IpcdfPb2m3QlKk58XFcyzsZV6uX21vF
WxYT4/SRoPnFCEA7fPqd7rdr3pI4ZsMSFudeInqKCIA3lUpr9SOhvBcFHgLjBvqiFNpJhGGah93k
DgSXbZ7tc84Z9jALVH9KYg2b34Odo1xVzhZXdMI5MRdjgD8eBh10l/5sBKmWbNTdrMkj7fagyf7s
3e3apMLm8/auc5zBFWFP5U9qWikwGjugkfW4d55FkfREfa0DklFelwvn/Ly+KSi1L4nC7NpcW8MY
Dlq8p3ayLShPhEsBzrkIGWfgy77k+cW3M5jnfJi0cidbW1c7cKs3lCaUI8c5LPvfzgddPJdb5tem
mlfKbD4x+ansIlu398/xPc+Ibp/ZaOu9hGm8MuqbEfJD2lDd1JhpvuYs5LYXVdl5PpgkPchhBd3D
RbU5mg/BjjrU5DXecxVhtuWzIzsr6qYXQP9xEr8Iqd2JUrA+Et5Rd9sjGCrjEbpMkbJRRxjVUzxz
mhQVwPcBDalKuvcM91Pjq90Lq8zhXeiWcedaRWSq0ATAONPYrwYf2Ql4b6eyDzXBzHSOu152RH8Q
GPmlWtiLYp5kJ+mYPwm02Sp4qOWx6POWwYhPKrW+EsEBgaj6J1Lx7lp5uK1tPAAmlBL1IUTWBADp
RBKSEfMjer6N8D8U7R9BseUYVot2mXEExKE3bZ1Od46SOVs68mqUZ1lcO4A/OLODOFNokP8jrsri
DDkC8SWyzfvnxOHYJmfPdeaSM09VUjHAcdZmiwjocBucbXHggPyPkO3PQhjPGRWdNlZGBBfjmqsU
9c8CiVe1Hd0la555zj/4lswYp5n0VaqkDa6G0X4HzmnXVEhHf0yHjK55WbFlx/lnVYzjlMqm6yMt
xKve9i0k+pGzlOuqn+947c/3GYvPrDqUqhZ7I9Vbg0iyLWlEuhPu8HZDUrciToLqp6en+HdIjYHI
iK44DmFZ0RUkj2cOPlTyMh5B1jqtCNr5MRFDvIaNRIw1io3AHkZ5Z92sAVfbdobEuAV0e7ZJoeFN
Vv5d+rRCSicglr0bDgVdc4LtpfTp/Bz7z6oYD2GkWZKGHVY1ou0FJND7d+ok6+3Xi4IoRebo/uLF
6w8YS1mA3FiPdDDAgk1wpKV72xUtOruzrzMewiyt3IODyE4vP6eAPKUfx9vfX3QPSIXOlAtz8p3Z
lhJVwWCAQPhrD7adrsfnKCWIrG6DzB+52vszEGY/iqKsCmlAnGOucJCuntHz8d8QFCb4rQS0IAU+
QuzgbSIYoIIednHNCQ8XN/rPKtgpw6A+/X9R79PqkaOxi7t89mnGSctjiDrOGgKSX/qVhoEE6pqz
zzwE5fKkKZrCitHcCleG2rrGOXpP/3EJjFv2UOWGGhkAJA8d7W2He4Ve9lVnQmK8MRjS+jEwoKog
2nn6ldOH3hb3FeWsg6Or7HNXYlWgmlKBMj6+/bLeEWF+/idjYF1uYAmN1MoACE7TOl7tc7da3UZY
PLbOBMXY9Dg2aa7hCemUbPxnERPhOOfW8ml/BsDYs5kXQpnM9yR19VLZys4MZp+BubMcq+YshHWt
htpPUVzCLMo7TNY9ZZR3M1/YbJQbaRhRhKInERWFl1aRlh4uFI2SI2zBzRxzelyS+TyNWhLXBcq8
zLMor0BLuYX/4WnTUdxfEtlggAWeakZeeL9g4xc489/PcKS8zAZxXg3u/5tZYCNPdxc2RENxE0ro
QZyjS2wVfawqmLWoazlu4q6coJx1KDlbvpTDuoBghAWWfrCtCIDwfrZO/3JfuPVz4Yi29ELjz4Bw
rH3h+LtAY0RmFbk0NYWen968gyuWVAWDBmYK0Or3bZPk4TAmWclm3yT1jIMac8zMvqPeHe/ixcNg
rBJniKDpHSQ3Un3lPSLTaKN2viLl6fZaFs7Bc5mxmea4MXojnnHAnkzyjptMWMiKaBKqfOfCUJTT
sTNzraaXJGGCrMKX3qmJienZREG8yDf/pUTWBRQjMk/owd8mA0pDF6yBS4sbYKo5NCBwRiK+8hI+
izv0Z2XfJ9yZgdaR0sbRvDKNWK5AO4r55F+c42XZ25yBMBGjrPpD2w4AiUm02Y3OdIc8yTMnFuKi
MBHLqDWWEYhAKR11dYh3JfWfpa/n8ZUDxBMZE7cMxRSjTOJbZO27tNaPTvbz67Y+X1dbgQQGldci
GjXBdo6BBZd+M++lvuoNdb4ie4f4rtiM2/TOW508OzyEB5RC7H8ML+M+t1EH4dzG/v42ExpfYDMn
kI9yZREj/5DMCGjyWdmhXWOMi10Fq9Tx1XULlvcSnfxVv+1slIJjjkynUNEZKThDhh95OnOFhDu0
aahf6dZwyq3iJjkxK5IezIO8jTF373cZkyoi6a9KwYQWEr31+8y3fW/d+ilVDkmKwZFr8d0zV5ic
p76aMQ2Gd1QdhtWpmVZdhgkmm0Ynnc95F104fMFqoaG3Em0LqPlhYvYuy0AAXkm4/Up2sZs08hza
nEiFB8HYQmfgaqtY/ZwTl6mr79+PvMaLpaj0YhWMISiCrI9yI2anvCJvpSNTxSeZBjk+8np7l7zV
BRRjCy0mN5p6hdXUTrQpEvoGNsSKlgmd312MTco5Gxf8/AUcYxZWIIMzPwXcTvyNUijpx23VX3Ih
F99nVF811aSZUDF6mu7xym+goiugGVm/5Gv56TbUQmB0gcTEFCUqFxRfAtK4kumhXpkf6/8GwIQR
aqxVkaJP8yOSSH/pDxVnAQte8GIBTPgwSHWeZRFMBanhjepUCXlff3G2m2cr8284O5zKPpT7NoYi
h+i5c8fWGZU1L990eyNQNXiJgQm5lZ4bwGi/DvlKtYsXj1OJf1tSIOe+RIiVqTE9ETvhPeekO/UW
oblNOWcsbxmMzXuljunCJZax65Cof+7/lpNsZs34xzFedeAkUj0opYjXlJwcQhLZT5jpyevE4C2B
MW6w6Gf+UI/I+4h4lExszCvmdPUt3BUuVsGYtydkei8ls/sIt6gTdmVe2TnHgejsq9MQh7XseUAQ
duL2ML+agEprcJ99m9f7ets2dJGxbxE5+qk2sCNlSUxCfVQilGuuf5+1n4kFLiTGWHmRG5oSN9iT
N9ytZJzyBi33xsuWE1Ld9us6SzSDFrRcyVQs5rRpCO8SwpEUG+JCq1UrSvBxsbPdiaS/w0NTcpPJ
HEl9a8aZr8rTVK37AP6wp4r7c+6r1En4EPGuuxxn8v3kfgbjqUageTkUTCOuKx7pZ+5wnO4iAgZ/
ge5DxYiGq7uOboIfoVNgJAaqqfKJaI+k/+REQUu11ejL+IPCuPY6U6bQt2QYytogdp2sS2QfXAzR
tUGYnRMPj9vdSkRRcY7AIr7TV+sGrfjt65fzLt5veXnURdfz59ewKoJYPFQEEWuOSf6ztH+gvpoj
1UUlPENgDoFcznO/9IDQNMSiwsOuh7nePvEXvdsZBHMEoBmyyOQMEC/YNh0ouUduI/AWwUR7ER6H
BLWBjieV7YbE3Ac6KShHNTj69/2ScqbhSRuUct8DRCNBR2rcPKx7F20x+en2Yng4zGGgtmYdlg3E
NdKf1eRaaIqgjvZ8G4QnMSbMqwYzrHXsymlX7V3UJtrVS8VJT/F0lzkIwq4f4rwHhHHvdrtozfNs
PLWal3i2H7Vu5FZZYz/QaIxxxiAXPt6WEQ+AcQVWNuFdG/7/NB3ftKfW5dZVL7rmP4bxfdk+W4Ea
DUGczhT14N7fWOQtvhsInjWTre/eXglnK74bBc+A2kFBQ68AoOwjJ/ew9PCTY+Pf03GvDuSztTBG
Xgttq7cSdrt0GltyRarhXQnz+/DQHKKntKuo8ehU5PjJK4bnaDI70E9Tg3bugZyFKNl1RF63PdE+
b8uPY5IsRzhmKBVjUQIj2vSO+fIhrYzV9Pu/+ZfvF/CzTRrM1ioyAyA91XLQbtkS/VHd/UcQxu4V
rxwT0K7A7ssXOLC7dIOmK8orz1l6VT4/RdluQxywzdjNCmcP1grtsB3dNKfyLXbVXzt1zYO7ZluY
bwFnyse4gqj2ur6roXxv3V7SnXB/OKEL8SEe0F08bJUXSofBxjql2PlC9+i/zGyc/QDGVUStn2gg
ApiV8OCv/a16NMnRsM1/c2P7A8M+3ard0GfBfFi/iavd+F2kgk7C/NdtbV/O05zBMDHBFBhZUXrY
vQFHA+rgPt89mq04NrX0enG+ad+R2Jm+i3AWoxFAZqgl7R2ML/IwkBNMpiDlkQ8RKeA9eNwx3JUx
gULohQaa4yBAu8lIHpF35NFCd43hJ/9RhOrl4RT0UTmqIUSIW2n6HK5e3zNqPPAyahzfx77JJaLg
GamkfZf8DsTfdI749B8XwjgMtFMOqTYA4pCuXTf6zGqXJm+3QRaXgUbGubIGU6HZFl5Mdi+HKjcR
KYDU+UcO8jh9Hf4bx3eGwVhoEYe6ICXAwOQjDI+n0lZ9G3e8JOriQfEH5epELzUND9b6HLtFP5RH
1OHPxb4GZy3Lt/kzGMZAdRPsEwbit5M90uDBIhjcTaRtc7e+vS/fFS1Xh/oZDnOoY3KD6Tc5cOJi
hVGqPz0ys44R6oBDc7O9q0+7aCO45rYmBm5EBYh60VHNuYIvp3LPfgRjszm4QvUinBcr5zv/EQOE
9CPOkNeACKvU5p0lyy7iDI6x3Cnw0PA6QlF2BxndsrbUzUUy8oq3rMXg7wyHCfPDNO/TvDbmqx1e
JshbZ/vb6evr9g5yLIsd5VqlXRL6IkDQhla+7OSe4GaEZpTbKLMPuKUmbKQ/WIEH8maU5IBoiPQY
RfOvYv0zYc3rPDsrxiwNxrKbFVEnqo3m5s//tgLGO4Ryg/amHt8f0Atyl3HLGmZDuSEh9uBGE/g4
xhok9P1M6/7ynXBD3yOHx4aw1NkAmod/XClbeBX0MrJiAhYy1zXI9H4iqPrFuDdu/T9Hs9jTuxt0
L/d8rCglIH6mLQkeX1o0CQv3wUOxqcRVh1dhtO0Yp9s7xfGwbO+7YPbZ/Aw938Kto3DfncAX4OqB
zVHpxeWBbGyu9UOROStH9J9V8K8WnE770uzizXNsc734ogc4w2C869iHsdD3wNjpq2wvbiV7IKNC
3//dPdNE/y74KkEdxbIfgDYrDn0MIsdevSQnEC6/+CQEZwqOptubs3jPPANifJrepW1ditEMZGCe
C7oDeWXGywp+BsHEI5jkPEnJFM9lSBKi09Gp6e+B4iy3A8LLMi/q2hkW49eGZhgxYwty62J6B1Y/
3CBC2+LFDMsnzhkM49ysyZwKIwLM22RP+wf9vt0/5pw037LcMLUTXfzQZowruPSgdTeNGASRzaUO
nZu/9++IS2ltjzlRXdnmqtwcgVw5vD9wxqz7Zw67jjAuTBCLHJfZyR1fwFJIHibqvUkO54Rblt4Z
EhMLlVZmdZEGJBETse8DW8VcphQL4inDom6f4TDWipGrraBgdOTJxugFAeecwHnjX1yJgQoNDASZ
W9TZR/62V7u4TyuoG9gkdTrHHXO6mV/JvnRenwMxIss8b9BTr5nNNL4LMTGrq+xm/2sgpS1/QCPq
fXlq6L/ZqHNURoCi0HjqNEKACpneUtwrG5DMd8gJ8YDmD7G6dw7EBIyD1AnDmLb5yUBeMPmh0po8
ZWRyqrtiy0kRLprVORYTLSaR6GdNiT1rXERwoyPNVuXWdgFvwRtaseSOzrEY76qNLZRQx7Z1M1vu
Gp0cuQ26fvu2D5d42jH//cx0jVqxMNgbMAXeO2fWYfCa3mNSBVS+o42DKWQ+3CCXFo4Hyzhb1MhK
RmPVs4Oa3GoDkkNbfVcd1C43TnI3/JRedP58+yWjPhcp43rjBOXLMfgMYQlTTtqX0TFcw7Xe+veA
+ngoM0wqak76wG014ioO44/DThlMrcJyK0gZDWy02IFCBtyxxYpLRjEr4f82iKvJKkqa6HKizorj
yjNz+t6V9jpNNYeMR572LAU1fyQKsqVL7cE1OxIatMlASZNP2fHJR2+3G2/3yNHS+Tu31sR4k74v
+kZPgAMWol+pE7i/Gye7kzFEghtT85bE+BNrigu/zwE1uSqe/zFgCA/bGaoeucHN/KVbi2K8iSao
shiU2CjDjIjWd66i/B7VRwuPj5loV4irK1vv1n2zstr3suj+mrYaeVQMTFW/edRAbswoZWKEYRXU
41x0aeBNSMFh6hS48Wf09u4tm90/ON8n4ZmLQcStCX77jVP/7F3JyVb/on4UtJlgyAKBuokGJ2Yp
gqkKTWIMsx6i93HeM+GgvfOnGC7pIWa+GnirF2W0hTEexO8tofbBdQu2ApG6GbTjQVs9x+7nbYkt
+otzHGY9mlSPQWcABzz6Hxi1S8LN6ForCY/Pvs2r9f/eAFYRz9DYDRpCVU09GWgYKkx+DbuP6WXL
Y0v6fjW5BcK4isnrqzKY3VKPEXUpUT5wnbP1kYDLyL5/mmwXt9cHf6OqzvAVrbfWhjetZfGZ4nyZ
jBNJQlFOOxG/YOq2Wr573j36dy0RyV2/QdhlcrR+6YQ7R2P8iDe1sSFMQNPAOoBERvvWvN/WkiW7
Okdg/MegjgOUFIeK/47aui6gxuY2wPXMZXiIcwQmBjHkUWy0GmuobHkmtZnsDHXgBtE2KXk7+I8h
TUjvPqi+PTw79vs2o1//R9p1NUdvI9s/dFnFHF7BMJysMIovLOmTxJwzf/09lHdXMxB3UGvbZbtc
3p0mgEZ3o8M5LCu59DQ//wQqPmk5zZh8ZQ65gDcQI5Erki8WtjtLBhWMaGEKLpc51Gof14Xd2G++
xVrGYl7zfB2U5SjrrBl15VsdNLCfntBFbHtWh26TB35r3Fw/ONaCKPMRJLyQp7P5kI7OLGYwRxQ+
rsuYf+PKfaaT342fe/XYwE8iESS+ySQFdRu4FRgRBkPH6Vq2OE5iOISQ0kPtAO48Bebh658thDIL
mTzUOsdhs6wQwS6JzcmM0THF6itctAfAi9RVQBfKCv0kN6JCyPOOz0+vkjOt4xvZvb4MYXGrfgTQ
j/CCA5lzWE5YRxbYjrpRzQEgEBERc1LBqx+yymTSpc0m5pcSnMmkjHokJX6klfC7QIQ3c6JiWHuO
blWrM3nHLI//dI3UWYllXlRxik1E/C6bHEgRxYfEiU311Jlvgc2t+XnAtVsxtHDZQwJcXxRxhyWJ
VvauLySAbQpIO6w6K3qpzYAn+WkTDcz6x1L4CWjb/0iidpSTYYxGCZIUERrfOArZD7k1rVqROU7E
EkVtZq+p+SAE4uyhnMiK97sNIPTZVdj5Z37ryM+KKEcION9QTyWcWR27SBeD+1km8h/BNvvJYekH
SxblEhHQZkWUYEmT0wFxPAoAKSeZ9fE2xIgKK0e0WNM+PyvKPda9kqVA0sSoDxCYJDvdGRUSAc1q
fpWgZXCbuyiXmcHq+kVfNLxnGkJ5RKCyDjnfQaqkr+r6sWhv9GalPPDJA986KU+uS1usPiJdCb4v
YC4jOU5taVxoPMfHEl4px7WDdrt+vxvQPfZ3KrbnYqi9BAVeAWhDeX6bG6SVibAtXtV31j2eb89v
XfxZDLV3cQPoeMHHYtDTV5LgeR4G3XlEewS64fV9Wz6lH0lUTNGC8neqDTx6eDu1PxOym5+QrBiT
eThzIHD2tKqMovXL+XCsZLfPLCDsw9NLNutaLfuun8XQ8YSnyZwaQEx2YzmD1dr1Q7nm74e3nkRm
ZbWM9PX81VdOia6fcQkoJ3IPt/h5ykhxKNDdmTExpr5t9i8pMjjMgXY600zP5vFs7wQO4KNBCY2b
ofQE5zm0zMc2NGNXcgNHPKEzf93dJbbHUsJFzTiTS1l4tD/IapFAboWKxmv5cFPe3F7XvcX9O5NA
GfYCXYyRUkPC1ttj+NCEXWecEGsNlE0fQXqPchkkgHUldf3D4AEe7tjXrt//neldpMh/zokyQEpW
+WPJQxYG+CzhjifZ6pY1bThbl0tdAIi3jBlxAZxX2q+JO1n2myQ35PZkrVludv68az99edzXD/Z3
iHf5mdTBKlM7Bv4ktUBUqZ103zsmq+DK2gjqYHtAQPe+jI14v7th9aWyfps6SHVoUrXV8NupyeQJ
W3hfXW4N7T98g2sBpt2eJOuutgDXY+98ON/7j/vH62ewMDNwKYnyIQUsIdfNWxSTNVCLe7KFwbhX
LeKY93fZavtq4b7Zlo3RQ5vREfhdiL6mTJRX8TBRGVcdFGDvvPYP4YNup+YnwKf3Vne8CyzQva9N
N7y3zda6dw+p5Zm+Y6w/ru8A6xwppwPW2IjvKnyEc4fcKMNv/nY1l7tLuZq200d+1PHjA/lk3fKF
tNr5j/+astNbRal9X2lPj7HNHdJV8Z4QYLhHDxbHYlC7fu3pcbt/suHgu7z0VKLgTZUizht+wzhK
1ldS173kas8LS+jyP/7lWfKZd+2mVjK82VQBO5rV2HldAVUatnHk+DTsR3y1QghhZMUX8pSXOkJd
7yxOm9CYdQTo93e1YYv5w21y1zhIKVu7j10L3NBxu5MeG8XU9sF7MJBoF7Gg+MX5SP/7Rf81V9cL
3qjp8x0DmbUpkRisi85uzmvXJHNL5/lhJCvX/vqH6kDd7FHTso7jsbEDMRk/LbFUjbrYQ4HGz1jF
b+NRFpckvs1XG/u4G8mdad22ZOe+mR/37dZcWTO220aKrJIVxzI+gcpzX7+Tv+mW9As9+Q7NzxQ8
DASMc0xYz/a1JahwR5az99YVEYn9CRaA69LAs3ddIb5N25m4XjQmrU+gliVZWwZZDxb3HpOPGCXT
2uXIunIwVpiSvCSybMWHPRpklDVnrwNnux6R3hZ9Ir0flcNzk5mtuD0NAPUHW25q7xXC+6S0/cJ2
J7ddPdero87b0h/1VgC720oGhe/K2Eng0yOBTkKQTw6bEsgWRN8Ld0AFIX6AttRk3SakuVG/BHRR
rgG/gP/BZIXbAUydoP5aJbunLylCiV4/VJZwX2dWdNN5oPC4y3ZFY+ePmpObDT6X+6O/KdF3R0SU
kX4lOeAWrc185yG5lK4E8H3sb/IZL+1zz68bZ1U4nwZRMOG6RsXM5Delve8hNIzdwYpa1LSR0lDe
eXvaDseSdPdH3Q5MJLLBRKaagVU4kU6e1yUBwTS8WW4OR/TwOlxD1o6ygqYaqYnnqAnYYIm87VYu
sCDutFVo25qNjPTeuPW3RYYyxq2+SW1Ae/ZOgdJ58q6AQW8iozUIpvGpbcW13BAlRcX3cBNY+UDW
ajj3TalbJOhuG9Br9p71oWA6Qydlb+7e+Pd0tXkqt4fSUh6PYmd35B70aZmVAu9JWnPWrbcpHrST
UhAgrgLSGKRBNofQeAXAYQF1DfXQ9dbo8va63Tzk72ltKqvAMvUWuDGhox3g++zG1AogeWGuDS0a
0BGQCcQTsnfe2i7c+55IwMTNvj56Szy6Hw/9kyIREmwsdTOu9TsMXGzQLeuS6lPtyWqjQvknjjR7
k2SIPEwZpusPKJpOmkScCtQV0admGuvogFaXI7HvK5LYpRVbQPrqwHH81JkdeJw2sfXVCoCBciuy
3kh7c7o9hA5PhLvqIYAFPCHwxXl0h8Ma/2enJ8WATUPmqsO3WL6J3XfVj4OCziBTx49iJzjzObCy
92nlAJ09w78K9jYlDriWnjgU+z88O3/vAXGdoDlXJr0VFraR2Af3yUw+5dUx3x5aEysFoISGkvAq
BD/KqVgZN4KwTUhrxQ+f8HIjNH/n7QAeW+w/MChK5IJ88K5IanfSnM0q2eTkzvjwMxJ8hdb47DkP
2g0oq4uHFjXXTY6RYwsXjSeDjXy9S6TVZs1lludDKwO7NbM9Ct4rU/l4i02gx0p3M+zPprXq2iRu
QrC1f5AJ5daHpCHjsd4mdhUT4q7tEiDxhoWZad8WbzjEO/GxIO5oetibL9gq4JGSZvvw8ZweH1Nn
uA320ZuVDc7k8rgMbbLfqFj/dYO25GYVABnJmizJGPKlzacaRBrHhV6HHlzJwdUfyGt4mBsyEqtJ
iX5UnRkG3ljjqDYh+r4Z7ogpn4qphKmWqkQ2OsBHCqkpbMPTyQmBp9866B26ydcFImfpxoAZzfaM
F8T32ijnfrF2KupS0yDiMx2yy5G8ngygGISmR5CldK9v8kJzDyYQzjZ5dohnToPnfQ3j4Fx3erZC
ew/UG+lQPuOyKKDz1dg1rt/ZtUtx1BvM15tkUiucaVGQpxfhMSJbwcEFYC1rIf7DsiRQqkiipAKi
7nJZYtEFYuf5/ckgqPZnvAMLiVH6/Aa97hHwsMobJoLcQgVgXtuPTGor4zJqU1+HTCC7ZwHcILhd
QuerZ6yNFaJcLu368bN+i/rkQcrFqCsQoVh3jK/8nf65jH2ogw78WqhA5zYH4AaJbeWgALi/JzlD
jMiSQ8XigCDLuTqBnGcHgGqE7I+c+bo/+TZcHXFBtvS4tXly/+iy8BUXNOwsH6R+19rOLo4f16WQ
zq8XFLNYrxdWJEwPQGn6UPTc/Hx53HaOE1inCH0kGXk6IQBx7ohrr5XV5jEgJqDiP0Zz41usdpnv
HnDKAl2sjwrGPVlMymbA+p4ta3/3cTy6JXlBaOlsc5LaaKJ0HOh5bm67rWeBagr4bz6xJhRHza/V
7WDa9/ZG3t7DNZCb0Lr7grNebz7dzwMPD/Ukkf0+QAjm6vZ1jf6eJL3y3XQdjjO6GoANiIIF5+hZ
+/Xe6vGpr47i1ng2YFgtdSSyA4NhfmRV8Bm36fs9cKYS0SSAjHpO+6SmzVI3+Xcp7uJCfT8Hz35c
7YNsKOfHhHXyyX497/TKtN9PaIkJCMK0zGot6yPEW3BETmeO1hTLRGilEjydGLndbxj/a5t8aYP+
TyrUhItFfAx4F6z1892Tfyuvn1d7a12a+k1DbHdlknv8E5MzaCtQbRsfaK7ce5BsAibDZWkr4zLS
FSgu0HS1mw8diIosVzyvhV6rgfS/BLJUjEz8ciXB6KdNCtJcPFgqAWFQ/6y7GBPlrHrLOuUla3Yu
i7LHSoC+MkDadbCaod25fzxyP5/l9SuyFFyAqvpnRZRtHr0wjQdVAcKTuY/v3lMzecM0AxMBfgEC
AN7wTA5lm41Er3NDgRwND77efpXeK1CCAO02A3A5h5Z8sJwS++Grcq4vkLWLVAq0rSNUeJPvXeRt
/1WD77nXesJqimOJ0S9jjCAyxikssDwr8YiUEu9PCqVIcAOvL2cx04NBHXCIisY3y9+lICXQ4twb
dMRoewHDW/AHlcvhxRmgOajCKyK1fKd3tXXyOSMslIzLvlRROJdO3XWhkIoxLGfp7d1dvc7sj+vL
W0y5nguglH5M6kqoJQgQUicdrVyzRc988dd8bRuPo2fh6FjERf9FJvAhNVETwHVOnR0/eTE3GrjU
ewPwROomQmK8sSfbzB7+1up+JFF+lANbaytFWJ3lPUaTVVt4vMZW6/I4MI6RmVxMAc2zfv9aFu38
ACGeVV2IZRWWQnpwTgrEW/OYVAKEvwZUIsJY3JJTOpd3Wbn6v1geJj8VsLjkZXKVw8oUUYgNNv79
dTlLTzFYkp910U8xL6g9OcRzCImU3JUtqXM4u9iilULcpiDoSvYe4gq86zcRaujqodQIy6gshfcX
30DdgwDsL3UwH+SIhFFsN66+E+z78v0fbyp1H7yI4zCdjkMcwaGD+RFQ6TgP+uFvTPLP5vlnUyk3
EIliaXTj94JmFLsUQAu9A3atFXNF82367UJ/JFGOIFR1eUwGrGjmCzUAndVhPB3Tc4d5es5DrBQh
TxFioJIpmaWglCvIeK4yDGG+5w6gK29Ui1v5kCjcXFfQZVfws0DKnERykHGBj6dfipmReJUAc/kt
ZHYTibOKXdtHypa0km6AcgknJt/2yKiC89cEgDAKjAUCW8P0nBBQo6sO1nOT7Lm1f6xdVj8f4yjp
xouEq1PRk+FbR7N+aFtgxqh+YamB3Xlf//OeAt9WlUURgRdAbqmjS/uxqHIOi+2c5xogYRUmD+5Z
vnU5/3EmhTo5tTWmyQcb+OnRIIEZD2QAYqtPaktEk0xih45/P74zpS4c5MXaqIOU00SSUxlq2Tnf
MSXeqoKNXKSzYTJvLBzYmahfsz61J4Z+Od+9lPCYjVVs0bpnteBKLCGUHxBUtfR9gDxiuMLYZi8Z
8mSNK9vlrXE33Sb6PMKMfjezQKCSu1/VrejuYL0zsnlAjtSyMIJqAb3G4l2D2WS/FIVebADtO/J0
zLL5hLHXvG6WpoFenndvd/NZbJ8KdAAS1R0Jtx49VNGuq/CSz1AENIMaMoZnQP9Oyc4U3o+jCHZh
NDEL6O12bwUzPPyecKeswoUQyjGlfdSjHxRCSjs9GAf52D74G3VdrhQ7vI0x0zv7xENmu9sBqfCv
Fg1ZX9kthxQ6GTFowUpeLD0vLr6H8l9GrAxlreF7Kmcv2rxMVoPdHRo0aLHGy5n7S7mwlNOKVq0h
yvLmOkwMDOSHe+OF9WJaMO8XK6L8F49+20QJIGb/7m9udKhMT1T7uq4sXqEzVaHMndiWfCmPkFHc
eLvKlp1bvOEZoTxrHZSxi1Uh8vkG2dd9dBPaf7hVhSfY3/G5F7tFGTeM8YhRxWMlpV3bud3aaMKG
e0/ZhMpLYfy5KLqhPfGFQYHj7U+YUSbaVtr6KLkdcqd5KPasdS0lPS6EUUbOmNALLXPYPeEoPPMw
JPu1huqnYDkYNnyVN+Pe3ySWCntivbRrM3tT3NzkzJ0tyQSmzSNmud4Eewl1KBTBbM85bNzu5boW
LaW/Lj6StjhBJxbJvCP6gGGFp1BC8Quzzlrv5J0bqKtWIrlkhdUKmPGRcAxHMilmMJkVbyap7UUo
HqFxfizsKLCiaVMVt3W54ot7xmfOn3HFZmmUzYqwk2rToOzAm95GefK3w3flc2XzWwAEuxExsUHv
HyUAUULnkSF8+aqpmoQhCxnsNdRBDqo6KnmAgxzN/u0ZtcqeNCiYZ1a46feJjvreZBYTscOTfITn
avFfY9JvDauwGF8yS/q1DeCAVRHm6OIvukxe5CSfA7MkAuOoQ6JcQBkc1dvPcn0zuCFGmV5Qe7uP
iLzFFJzFGmpattQ/xR+estSZVHlG0OFZJbVm/Ani0XSNS3rPWOWi1TmTQhlpPy5UIfOx3bxZfXBm
/IKsPAsXd9kTnAmhTHQCSChRjyAEkcSjiiGdEK/B/sST2+tHtpANOa+X0WjWLV/ylVxADjCH78R7
CS9A97qEZaN2thTKSk9VqqfNrJ5wat3x8yVxc4sRWzO3i7LRkoLR3iqDjBHMGYJbbLtN/WFGKxYP
wuJV+1nL93ecZa39oEPN7FvDoN3DmrtTnQ45qus7tmz0FE2SVSTIZORocc3OpIQyH2ZtEfdImwJb
xHs0YlPaolcEYbXuJK75Mr/HRHRnycgSKI/V6oOh4stB5tkXUDouB4nfTFLQn56HjABK0N90WwOd
C/NYXUT4bbbXD8ChBPNytmK+JhaN6ZlwSvdHQ5K5IYbwocWQ9joj3s4mnW0zjPZSWyv6nzVVkUF8
ahgytcgwClopUKoed0xGp0IX4kwBpmEOGbjY9qErb0qiTFbz1EakPoFFcFuUMFt8BLBI9Sm+x9/d
gtU1tmhdzj6KWjxKPdqkJh3iJnA2JbEpnx4A+F8/XVex5QujCxIGXARZEr65aM5UDFwzWZiAQOQ0
biZUkl7MB2ahYd6+X85AhxvgeRXTBjTVuQdShCHwhnkl2bP6upVvk6O6Hu6GlGTg6n29ZTXSLuUT
FIzESzhO5IFkjTrQHPPrCucl/Sn8ih9n3tk5sxyaO+fpzwFVHJ9oe+F2Qt/NfbAqIsLY0tnH0+sF
qCjqELqoKpJERbxjzudDxKc9TOmI+YrqFNvArNzxIG8dVvesSWVhNgLXxFFmNcyFItTjsgfcDLgh
yoMzAMLfQ/eVya0UFhzad63vlzQRvAqKpuG60Ng9flb1ZaZDXyprcKJTk5q+ZqqQlri2uXt5mRAM
5i88JqI/GNu6pEbimWQqumm8ycvDru7/gsVHR9VuzmyAAvdDdERSIsPHcIlLN/BcIBVy+qPk5VyL
pQYe2Uu7hCgJ4Z2GZeSXrBxU1ZA0bdYalVKXLp6mpAKAOLrZdCKBDrDMzFq+TQtwGPNvg+6onGFi
1M40gPWUH7zkJeXcUXuLApF0xSYX0N6YdR1Rc1cIMMzPMz5wYdZPQYv1zwdSClaLeSgV823CVdKc
eOMTf//pATLjxTd5NynZsJ9Lwci5RMqLq1HWSbqPnZeAfFdukhpWuZbmLkTOe1bV9WHaGygIBWaH
GB94FExU26X4VYRN5A1VNRRVoz4gCDlJGyN8gAK8yt2dgaGCwTxwzDzusqX6EaTPed4z86v31Tg1
s449AtkdQ1HPMZFtw8nuBWCXb2RognV4E7eF2WYk2hg3zZ6V41qqwuF4/7NW+tUgdWIX8yU+YTvj
mXfr/rPcF0/Zdlql6zdMkYLe3rUj241W3oGVSFoKo0RZVTFdKWjiL0DcKfHEJClGPKnLOWuGXj9m
P8vCcDjU90wGdZaynqAHL4eMfXOTxeacS9kgcFk9IC9J0ELDWayUx/KN+RFJl6s8oSz6sZ96FKKV
bYpX2Nwsa98AsD3Yc5awLt+Zhb9Fp3MmkrKOnhcXoxfByVozrVl9C8ZuYI5h1BhawwaDWZSmSCBJ
VVTZkHVqT/kp6cBSIsOlr52QNzML8Efqsd81r9FmZCR3Fl9zyJX/Wxjtcrw2BX5KDWGPGnItqA0L
oG8SAUyUsCLBxaz5uShqF9UwiYFVK/Ynb9V8AEAqOIjaus4d/FnaAcpxw4OympB27FtGpWWpxAn2
3J9VUt7GaJNR7VOIbhyNHCPRbhqCPonktkFPBrrCWUHSYuR3LnA+4zPTk2ZlGoOvZM4xRQJSjDBw
gFkjHFoX/47nVtSZ0E/SNVGlQtkYb7IxNZQ5AASUCdqp5jfEYP4RLTew2X0Fiw9NBAqyiDcY/lIo
7ZRileOAQAOrMkhoBNZbrpsIX8XTUU3BgUy6Njcaq0g1gJB2XhmWpEkqoQIRot6qtteKzZfEacKf
69sgzWJ/hU4YudVnlmRD/G75O9twfoq5XOjj4ZTgySabQvs8iptEIkPbEyPIHR2YMskrDwBWAZM1
+l00/WljUkq3CUpEybPyZiToaVfK90S4FTMijk9I3dl1tc+lr1QszQRtmeJ7XJCYR2M4iTNTrVZj
vQZUg6YyKvKLhhsAOYiygQll0GvJlYjXeikaTqAcjNTP7j7LAUv6Ft9LD9d3bfkwfyTRhblSE/xK
FCEpWhuA/8Ykhv8+DpsYXFg4vdcwWEXIavVrhtiFAquC6ty/F/g9jnh2WHO05gOcbMCoo4AeO9Tp
JHPTMDP9S5HOTJuMVg0D/KwaFVtFgzTxHGrIpxBEptOhvmHlwr5fG7TWnUugLoMucXmM8ZnhpOXo
V+U8oo72aFcZxkHCzbQbDNKts2Mhm8qzGKyTYOUVmGsBOUtI2sEFPFttipLFS6AW7fc88mkRtHUy
x2Kt+ytuAxLITj0kutUWrsF8Si3FxrCJEi/JAjqqFNooSj0fpwUcaWWlX/uOM9V1Ab4V2yw+uz07
7FvS6nNxlEmcMrmvOLmfbfD8ctufMkCCafbTXBfR7a97JE2ZSY4lDTiXSeV4Rk8ZanSq9+BNRx7x
CDSwHPwu6joFeMcutnILsZ+rsCB5FgPPc7HUEzkr2jScJojNgWUNPIgjIBRgiojcI7qXrTky4t0e
DY3lNt9WVrTPbVQ5GemlJYs4J13QA6ZqoA+ndDNXWi/Va35uL3hPLM2ezLdkxZq3WMxhnUmhc3VZ
hEecX0o9rnJJ3o8cQQnFBFVfQ5r7eBdttZI1YrEYAJ6LpOKIvBETQERhYaMtf04ny3m1up1s+Tfd
SnbjP4HNsFZL8di5POqeDFzGo5MT8vYF+JXCwvycDjGIvlGQmd9nH6z059JbXAGSkyDgYvIg5r6M
HRouLtKxQ0gmd15iBRpeqEPYJCY3Ab7x+tqWdeRHFPU87kePF4VWR8p7JT3XCik1S8OQFgcwX9GZ
ZIa0RXejAOJQ1gAeraOF5nJlfqOGXiBjZRZC2/ou33gW3Muduo2Y/YHLm/gjirL9bTdyQh8hLBrB
tjmsx5J4FroLUELLbKu+59ZoGmApytLD9nx51I3jy2kI0eA8P2x5sz349p/WmtA6kTHL9/KsA7Tj
ORNFP4Kqsq8lToKoJIVeNKYgB1aimgL6sKZN3FpFltjJx5Du8zw029Zq7H56jvSJ9MAgyzaSvDd6
q/eQIdyE9VrxfaiyWbWO15rGa2ucknzrqXaX/GmC57rYG8HHBACTzB1jJwDGmG/neHlVnrLr5SNf
H6LB9RIGneni2xKdlpqgGYosASXoUluQONb1BCjMp+ftK6+aOTo6bfPWsL4KjM9ZzCal76iD3tNz
edTxebyU153kDcDmHtEFaQB75BGlPWt9t77TzBv76UUbiamYibtpVsAnAXWyf8Qswsf1O/kddP36
DvR+oM1OlBRNpr4jj0F3m+n9eHp+Rs5iAoAqcP0mF60KA8ZGyI7YbxG6CbrVfWEWqy8wi6MWub29
/hWUtwbCuygDiBTgJbyqKqJGGT10Qidj3CvRrtAQ/3YmTsKcHrVBImk6meJkmNflUQr9L3mAYxFA
liBB6uVhj/WgNz44BnZG/ABgWSeKNjpyUK3OWBdlF/6SI2F3dTC/6opMm6Cw9nx9NKIdJ38FHCIr
dLg2IscwBYtSAL9uqDoKS7wiX67Gl+O+6Zos3uV1slfaT6DZOf70eX3LqODmr6WcCZk/4iyKHsu0
LNupiHcyxn3H8ovHyLZ8M6VW1lcMyz1/75lK/hJFuSSOS8uhHrAeQAuDwrTlc4YAyhH9EkAdS1bH
YQvKh3in9tKTABQ8QLrYQyWvNTy8Al5e695gh5FWket7uKh2Z3tI2RhvyI3Bz7Awv/Y+Gi0mSjh8
TCq3nXipZKg4nQD5a5EKlI7XNDzVaR2vgBCk+WA23nWNLQe3/GDy6k2WOnp3zPw3XUAeYtprWkAK
de/zz36K4TSuN4eExRm8qJ5nH0JFUEphiL3c40OKMDIF8UFUY1JMq+tbu6gzqElpqoY3Oaz4pXoa
cZH3fgf1FHwQuIDSKUhUhtYsnt6ZCOr0xqkbVa6D1vh1cKhUxdKq2gk0+SOtVcbhLW7ZmSjKKHtl
LvfdvJqw/uILQIcFn4VmX9+xZRmKDLxpNJcK9GtcKWSh5/sm3lV8ZurcZ6Vjep5V92YJoc4+MZq0
aHHfdvp0y3kx4bt9N2qM3Vo0TSj5/nsllPfo0xG8dQaEiCmIeotVwZ2AUmpOXW7m/svf2TVUInXU
QEXUlC71TOS70W8qKMGcZSqrh0KTSRUzNG1x13RRQW0TT2XQ7VwK6cK074KijXda7fUkA6q6qw+5
5zRFzKoZsETN//3MrPd5Ighejr3zssesBTdZeQvWJ4bdW7ycOiB/dKQO0dBPCRkr9D54Uh/v6kp7
6Cf9E4g9DB2g32l/mTtkr3heETTeoEmWUi1Q5bQe412q+S2Jg+4gyOk2SxPLb1onTJubBtdU7KI9
RhfMsrPVzA/tOgysWPJ3veoxAsrFjT37HuoMRSHuvEAd5jWPJO9va+WziB+vK+OCRVJ4jI/zOlrE
gPpGGb0q67DOFnqSta078Hq0UsUCmd8EoWPPs16KdF573uILcZQBLEQj7/wBx5gWvZNVMBf9uzDx
DzrfP2UVwIaTdYyJIZT3pDS1swLdagLjmBcCRQV0M7zOY8HopJEu1ZUb0NifjR1CnagifJ0ShWvR
GDjZgYinBlAfhv/dr1wIpI4xVgN+NKop3jWiBOzmUkMawMt0hpQFC3YhhbogNegu5AxUOrsx/9Ij
oLkIyqpXfVLE9nWNoR/Ff53h2QZS9gtxRhs1Oc5wbO8C9bYIQXUh7RHvKzcx7ooMuvhq34AToO0Y
RuC/iJbQnyMBtMzQqbOT+UTn41qCU1PvY3hnv3C0kPDxKhZCW1dGUAh7ex04Oap4QATIEL9wH7HF
KAGLkiShn4MK+TP0cYxZLMa7qUutuMGzFXRIyd317V0ILBVe0hRUQTUV2kn5bb1IdEnQ22gXfqUg
Lbz15C26skky7UREe6n6eV0cPXT212n+yPueyD6z3mWd+xXfddEuSJ0+Wwe72A1u28Rq+yOKJCQB
Js7wWounEd05Qm778mdVfwjK0UvMTLH8GXXGFo7cChAw//DLKMcvGorQxAp2Qk3IJBLpxVvBlYVu
sDPui5OPjPRKvxUAdm0Qfq53ECWwef4m81LTRW/ai7G+/kELLgg9flB8GVAieOJT3zNoUWN0aATY
FfLXoL7mOuMoFm+wjD/AAYweP7rxjItaKF/ARzswVW+D/jHsiAgcH+ULXB/H60v5nvyk3kdzv6Ku
qbhFMjzqpREsRF9oxBCvZQHFPu6pTy1BfhQbwDRVNUzvCWRqViJrOz33gUXkZMMxUJyyai0O4b+q
vg6sgueiVcbrFhMksirICvVBIT40GAx8UMtvjG6lFsDuAsa544uvbXaXJNtSQ21Ct7JiFcoPolW0
r5PsBkkEWKqEcc8XD1rRBR0nYRiGMh/U2ZXQ+CCegOwa7QY1NxXlxQgZTnfxjp8JoLzgVElCZgzQ
JK9+bPVx1ZfDWtI3SvmnkvWXQXpMAKB9/cQXbdeZSMqsCBH0oOggMkse5HDjoxE7TCTruhC6ivyX
MUHxStQMYMSI3xHW2c7BZuZClOqQUkS5nTSTasdgZ3TA7wNfazSN44XZRHx+iK0QUwarTgg7hiNc
3Ny5hiAhZYKec+qapmpf9kHAwYAWb9ITtMjGuzXjY/QMTaau3V5f8qLe4h4ZKNjNhTXxUlc6XvL8
1MOKR1k5wlpZwziSuneVLtvENwPfMAc08IO/bu6ZQOqieHweVNKAfFDX7P0JDwiBpf6LG4hap6To
kqojj3m5pDgsBCXWw3gncTGJkre0NYXazN7V2PYyQBoorNh+WSAaq+ZkGppcKb8KHAM8lCTcfU0J
YMflXTRMthwltp9yZqRYMm8Hsm9ePzi6keQvXcXzCJlaLBTY15fLLBvkayM/iHdB0ydWmQqhqQ2F
arWo1qzSFqVQ9DpPFpdoq0oxIlfUxupuNPyQoa9LNxOVE0ExAI4K90KFh1JmNGHc4jsAiQe3ZYpP
1xdKk9d8L/RcwPwBZ5fSl7heGHKcp7qSrPTNt/uV8Jy6mhP8aQBTc8rNCE0sO2Di3SmmJAECMT5E
a3QO1MfkfyR7/PUtVOyo8UmdRAG+BSGNuhJy3hakr07pnbS6rdpXwdsFCcPYLgaN5+unDnqYOi7z
AFK5248JKZ73U2WNqKoATA3vOZgF9FGzCqpLHkRAHR9Pb+SS0DlwueW9ZzTywCfIWcQaCcovUX25
fqh0n++/NvJHAnVJ84qT1HjeyNYM0OOLggk4gXZSiJnU0DVsya09Eo4hw4swxEo8dVWbkW8rvY6R
iOtIJGdvYm9jlLjtXrK8Ww/NUUyIPzz62YOf1GTiMYurMgzu8nGKqoGkuwGTQU/DyWUNF4M0xk5t
is+4ywqijYLz/6Rd2W7curL9IgGaRb1q6G63247txBn8ImSyZkqiZn39XfTFOemmiSaSg72BPBjo
EslisYZVq6oCXWjD8qHyqj1atZ0sD7X00Kfm0aTmQbH5/AkRbbABP41YFk7AFEG6a1EtLRqBkZM3
ss+0qAO3gG3ctLB2zYOJJjPdXALwtYdjoe0W+1/s5bl4QbuqSccGEDwBjg8scNKGndMB+GxkNkfB
6CyyvELxskuN1NmKBXUzisLplpY/quN3mqNnE4m4VFfNz5U9BOAmB7mcSTzbEN2HnA6NvhpJcUo3
cKjqQCxmMZu/WumL3pxqp9tZNlPkWKQui6XjniJ/ySdeC+a3LNHJm/U6LJLXw0X4Oix+VBZf8xql
XorZvewumbfHepoV74/MRFhw9G0XaoSBkYJcDy2MHXiGkQou3YAs8GpV4Sq3paKW2h54/HVQNqBG
JdzVaTbWvtRghFr/zgKQr84/jwtqcunr9evA7ec1OaLDlZlDpqVIzmOCVFQNSR5alQXH2RzxrOCF
RTxRqnqiZW7X+doEt2vYWqaTFjnUrdyR7vPyizQvY2SyOaim/h9OCu6B5aF5kSBtJOxjyjC0Zy4Y
TG3zqiXgx3Verm+g7HIh7sF/BAEHWG0uXwt/WZjmbUijbx+L/k5b0igfeoXlfiuwvzslH0VpAqOp
YyWXQkC0maZ+heTFkA/mIU/IGq15M0SYI62FvWYZh3VOtXihOcBtUzWCkGgwQuZ0TmAS1r5UU/lY
+iRq0iQJM2/m3tLK4qVhJEx6rQ79KrUUOy/bGDhF8Anx1YB8CRtTohGryHUNrtGwhGV/Q0jgTq5i
Z6RCgDZH4Qd3xHkDDJ25Rxpq+VNedtVpy4O2Rqj7Yg8P1w9YdtfxYOEOmjp8AhE+mI8JiudZXp0q
ZPyN6ZU2KpYu2X1AFA9LAvABVFT0cfq+tTMdi0CuKNQQe9R9GvbuHcz1aKJWNivMpnTTzuQJ2mRT
xK8EKaFTaj6y2t5NzRwqc9OyRcHzh6+DsoyN5P+lymbO5FDT66tTYaKnqIRJMbbY0ZfY19lubIqD
3auYNmUndS5SsGXOpPVNMbHq1KbfkaeOdNIodFrqv5yLEJTa1ytnYMlcncZu8vZotjPDXM/QeN11
6Z4isgtZM2z7Vveao5a3SL5YUJc6A863G3y0Gf69bp5/jnW5ydVWaaPnYMUZor2SoAVchWCQveoY
r2twVj/+sHNdOrtgDpntzmuG6jQ0j3h+ksgo7txTc9KcMFHMBZGpJVxCDJH30auDBohLUYNLkqqe
2urkTLem+WiMWWBqz9c3TPaseoA5o3aAtnrDFx7uEr2hLDH4+TV+OFFMfrJuRgNt86o7Jt03PDqA
s3goVojWb2SgpJuoXZ1wRcJt2fa2/lI4Lxl1jknWRGz14qxUBf9S9cQzofM6DZ/xJywPIB8Qcxle
dTIxYlqfnceGzmFeoRXW+jRPW2ytX2qvDL0CddJsjhK/UwVPMn8CY6iAd0H45KMH9/IQ8QxNibEl
fN3ZFvByUeButAiHhRxXj8YaOPOvH6nE0LgYJGdw8KLpmkSwZps9N4251KjIauhYrG69NprsD+uG
eYrVS6567iXrc7EwXAnMwHTdtz7vs/uQ0LHL5grnmpkns/xCl5/se9vcb6rSnkyOxwFRYJlAK+8b
08eZnJKWHsrAbnWa6a2dnErX+bD2/bMDMn7XNL5f30JZOgWOhQ32UBulU3SEXp5a6efEm7i03qtB
/DEZbdT2YNgoWeGjvA2Enl9Px7nyhhADptxQz+x5X1ZM21//EMn1BHrYdi0wEnE3RzjLrjWYbox1
fdJYF07tz22MCLzRUdUVKLmd4NZAJcDCsG0UpAQtHYympMvS1idmI8k5D0FPbrobyw+NLbDt3xQk
W9cXJj3OPwLFuHduetplBhfYRXkTo8K+fdGHo1HF1+XIagMutIZP9/Z4iVR4A3HXk4kl2MG+OFAM
Q3gFV48dDVlIgB9+SpFq+LLtl1dMbXDCQwXOZoW3JD3BM/nCA9kWeb3kDuQXLmIH/aPW5pHhT8FQ
bIotld17zFrErbexYpTVLnXWSo0Zg16c6tQksaYXu7JAJ43jZru58Q+06EAm5puqi8IfVMERd/EI
EuT6ALcD+/SlUJNz6JFkqE8e8L73S69/MxIX4Ak/yfxgrpo2JG1Z75KKOPdjurV7kyz0eSlpFvnF
vMWYwIrg+/qZS95NF1UksB3oABpab5f7zFTYc0JNkpT1iaZTvdvqagzzDAbJm0wVnEemxnBS34wf
oBwiyoqVLStAKludvO23y9bjpB/nCMHcftJUwBQZfg1viI2heehPx3xDQZNbw8qNKaf1yWBsvp8y
L4kTXTeAPczSGJwB+aGhDYlzIALC1ZiB+cArES/z2MbVzPrYmOkEKIQ+3y4b5kDofdcoNl66Gy4s
tI/hDxbqJpfKMFi01teV1ai+Ns2+bFpr79DM35WNW8WbY+cPdpLQm+unLbtgAHpyPJ0Hey2mHvoh
t7YBaMzT5gH07VkP6/qVuXoT6IlqfVyZRWXHWw42Dcs2bZRsL9dnVHmezhTK3rKj4z5WjeoKS9bi
6ShV8IGFKJqKvQfUwrCFLcURt87TlD+ho2k2MKNGNVRack7gJYZLqSPz6EELLtcx5CkSKcaKc8rw
nhK0OG2Bs2jBag433fLz+vlINs0DmE6Hi2kDT60LamvQ2k/dzMBtpB+K4a6mqlm2MgGg+EZgDesO
S8s39ey6Lz0tK6PAavqmJXFpGZhV0w/e/voyZEcDshp0ovCYF1WWSyklGvedKYGUFyDpfLSRFUGl
6tCQncu5DGElLm057yNfCdBCSHGVcY0ueeAAVOB+iYXkzDv/XYxwUVeo8VqNEDSiZGAtW2gsz0hg
/r05uJAiPEh6P6110kCKNu6X9sjSwCY3WxPmjaIQo9o3wXtJTLfTZhuC5nW/6aH12r7Ma+SqbqdU
0QBlcZBXcZGW4H8/U7Rp7SzLoQQDoW1U6hmCxBhVNFOxazJFc2ABLBfVegtlgUspfb2MDcr1zUnv
k+9+8pBk3m4uySGtWoVKS7QAsBxkUxEmWB5GXl9KGiyWWxhPgPNpO++W2T34+DK7PuR2asV/fXuA
QIAIjvpHXkqIyztGFtDt+vWJaGj07Z7b+tXq0UTBFMlHWcCHYi8nCPcxRAbAqss1OTVtvbI16xPP
Oz5p9ufRBYP9CayewazdknCzwnl40Ibo+vpkiXe0i1gw3pinjDUKVi5bEu5dWPVJb4bDmpWxPT35
dL6dQWHiLuld4zBksG49V1NIlqgLgLGIjByYP/SFm5cLTkc/QQkLSskj3MG2grT5tmA8m/l8fYVS
OaDFQacqEv2mGH+1GnOXzsAJph1aRpeg6Y8ju6MqPJ5MJ01sIeb/oO3l3dOU9oBmt2NOT5X52s13
/vJiZAprIRcBjINvg8MIjQCXOzZu8Fd1r6anRXuh3ksGXNhcPV7fLYmpIKaPABLdBhxlJahhVi8k
K9zmbRkOyoh9/S/HcSZAsOBNqy/MLTp6Yv4dEN7bhgZQdqeshshOnVewcKcAQsEY9cu9alOjpYXV
0lNn3AGza3kRIrREZYhkUpBDsFG0Am4AYLRLKVRfJwaeU3oyplsMlAzs8seUfs2br9cPRSoGaV7k
4JFVBlbsUoy2mjrrxpGegB7e13EPhtPOHEK/U1hwsXWOl7OJ80fQm7E4eyhWryyZ1kzQsNEPLDLE
ELiryvwRTmM/3fK4J5+7oHI+FRW4MrfUPZHeP24g1Jx+6/6nv1424Dxv7jFwTHDELpftbEa7Dhkq
Z5S+2NO3xH3S3Ifc+fvH5EKK8Nin7Tg3BkUhu/Lnox87JVhKW1XDrMzM+gg30TEPzCp6c4V3BJ1l
Zu7ZqF4BcdGsHgZJYi87HYyk1dEBfUmOYYUWVRBCSAwGhBLCLR9QUSIhRFG3RleASeiU6/sM9HiF
9mAMiodLopucPg5ZCsPBXFhxGg7KtZjSOq5o8bLXaJpBqNo0uxINVwl6na/rA1dzIYq5ECXcNp8B
nt4RiFr1O7eYbnNMFmT6DXJeoUZ/Zz09pEZ8XSRXsWsi+erPLkRiUb1fBmD/yfLcRbS59Tw36ME7
aKyqCc2q1QnanrENDK0eRLVOnHxeu+ahcG/p+MLch678lvitYjdlqUIfCWZUOqEZYMYTHmBcioSt
BgDxW/9Y6GbAtAxcvF282Va0Zllg58HchKaHgKHuyN+XCC6EC/cBMWptmC3O0qSvs2kEhvXojr+u
H57Mp7oQYl+enjdkTkYIXyHyZ0XkfteM0AMzmx6QLPD1YNVAdrjvHE9hR/nvilpzvrOCoiJITteZ
YnHG1ERTO0ap2yn2j1ulayIExVyHLUn1BHiJPgvnPQCILljJ+htVgV+1EkEpPcMFTiw1ytN83C0K
d0b+23xeIgYnIsUpvGrooOybxMcuIUdrnlSPh+wtw+H/9+dFhqqmdycj4ZX26mZ9tvf17/roh9VH
IFg+sPjYaOEa+zecKP660ilW5QuOR1GPfTvbyCRqA+vv+zTp48TQlASTPNPx/vz/rE64vLXfV6yq
sTrgxEEZzWfFNqGNAbaqaWcys8Txu46BWhTSFIIGgMRiMNLSQWb0DgUf7TYDqXIfofyP7Iti61Si
hJcYZRqLshGiZowgtvw5TDMSGQxpZ/NrP9yU4xNdVZkxlUxBCTV9ZazvILNBLZvNO4DaAlbs+nU8
UP921H/72s0/KMifDRVzWKmZaTDKNlZp7Mthj0bd678vS7cCBg1HA4EIJ5AVtjFrmz6hCbpzPCv0
T0/tbXnUYu9Hs++DnxZotZ70g41pttelylyNc6HCPhI6a+PkQSiL0vhJxccpe4YxlRepSxtoQ/RB
XxpyM0fkrNk+wIbmN6O503X94NbPCH6q4u+rHoiv/kgSNi/xMsPICmBdvC5q8iX40cG22vXu+m5J
te5MirBbCLAmPA0Jf5gwLHpuw8W53frbtHw2KaZoMY6zUCW13hsm5DK5f4/4DrGoI6yMmmlOQP+O
yiAADzvDmB9npqvUQOJUcCnIzermG85GMH/uWoHfraoqlMcWN6i0XTGFneXszckI+vTnClo1uuS3
0+fEUdyr944oJCON/pZMBYRd2FP41+5IKLA3k4ExayYqJlYRZQrAjUKIyJ/i9m0OfxrIBtu8m6uK
h6699ZzYCjGSHtiLxYjFv2rJ9WozAeypOv3QpF+LsUVwWcYlYKVs+GJ2zwayJv5yWj8V9X6iHvAP
RntYtVbR/iXVGmT0UJPX0Wv1rg9OY5bLaizYre8tFB+d7fn6VVAIEBvfrNpnbVc1wHGA8imhL4Wq
71MSemEvOTkIh3jysvil8SiJNdbMw16aGXieemfX9g9Uv5voQ7FiGjw9VosepKuKJ43fp8sXGmI5
7hxpd7ycohleHZ97IAvEVjFCMPbL1B7qvI4HnURK7KJ0F10kPAAZ4ddPuHZLYdByWriwzAs87QHB
tMKnfW/gsRxefEGjGkLKN+6ys0ioSBwz2zJIKDMXHjQmVaAPsmlUKQiVGL7QMzFIoAHmycXUgFhx
woSe3q3O+E+L4chVAqIzpCAvpRQM/dFjsqGGVPe8pRvtlFqqcG8lTdagyIPKOTy7CeiHEOIUFcqe
tl5iKfd2HaDpwe8RNt4X4942X5zeCtNkCLO1BD8JOJtVaU+pCTkXL+xkCeBxntS4WATT0zzvvnY/
mnkeEv1OqzDob4q0FnQp4wspnHgwu4MHssgaHGKBq6T0eP98YycMZOyRwXI5QdHldmMyK0lqGzfQ
3nfsZ5oztJP/LtBZrt70937xpSjhlVvSytGKDqsuGN0nICBP79e83DXzGtZ51JA6MOaQ/vx7G3a+
PsHCtIk7TOtaVzwx69nPzaR6u/kPiLYEuAh0OcD7wRsurKpjeqPrG9CBuo4T9OIuf0rT59Q+uPvl
WdMUt0NmuSzThL0HoyZ4WITlVJveUnuFtDydsp3Rgn0jWbUVgvvyxh29CmStaND3vCq6vo8KwSK2
xmMWdUAxjhvD6x2HdI4q4+fi7J3yYwYU6HVhXP/f7emfVYomkzCzLdwSwub8F6nvklXx+zJX4WwX
RTh5UQFI2tfcH2lI4NjPqZMGGA4XGFThTMoNjQmgHk/1uQBCXV4vD+w1nr5M1WlFFnEeXut0uG+z
u/5nox1N66dm7U0riXUwEE7WEYz01/dRemgW9/aQOraRNbqUzlF79TjCYlvoZU1vkEwxnvpoCLv5
93VBUityJkhY5lRodls6QHyy5fdkh+6poHGPISRoQf/fBPEVn71BRb0u4zZgRcW3bJetmKOQowlF
EabJHjqAMZA2RSETlG1cPc+EmJ1XtFaL1Sz1C9rY8/6OZq/X1yHVQBQtOaQeD5BI00CabGn92oTH
j6lodWiEKhdHeiJnAoQ1TADLlIsJAe2NAQrwNMxDXeF/vrXHvLumZzKEp1rTvWppLMhojm7wbAfl
EUDt44Mft4ffLKjCBCOz+piFvyii2zAk4Vdr18Wv9kFTfIn0wM4+RNBzfSuqwlrxIZZzUwz3+rzT
u4/XD0xkRYUy4PU6kyGoOKivWNE3kMFOJvqXb7vb8nv203rtMSo0BuH0bgodFrRP2kdy6KJRQUcg
Dnd8J15Q/LEkWW1sED/G3g56H25BfQQpQd2G260daIEXNjsg5tKg+NzGDFN084hFGOy2M/b0+/bZ
/FH/MGLjxsRfru+M1MgAgsNpAABhELkAxrq0ilGzYKy/W5EDyOPJOLg3Xn7438QIG+AWemqClRZO
bnWsMT1vfmWgiqEHq/sFVO2/WICzNQnP7LYwsiUcWO4saTAkGHGEVK6lKM9ItRbDQMFhbzvgUxK0
1k78SiMjhHjZM9r2Alf73LNpd33bJIl26O2ZFEFvjRpt24UJtLqHs8nHaEwOln2anW+T94LSazeQ
ELR4JWCrmaooJDVyvk7QsAiANagGLu2o1SQ01xIcWW6Myz7dLDtYCTMio2YdDTpiqQDAkuZbLBYl
eETDb++tYPVskg5zTglic3uLRow9nzAIC9ypjnU3txh42jUhg7PvPJYpijclUBS2QnOkt+HsCwSb
aIAkLdVGfIEezs4XVuI+0n11BHjDK1TOoHx//6xWUCDfzWZEEglM0gaOkuz3Un7UEnCAFJ+v65DM
xQXRBwZEoZsXEZN4GzwH2L6hqE/O1wzTiryo977QfH1w0g/mMMRmp+2uC5Q05GMmI15FQMeB60Fn
26XmLKYDnqQqAwDFZ/axn606GKyhiPNpmkEnVtbgh3K3HUL8/GZcmyxG85528Id+/DCXrRUaDSb9
zEOifWr85Dv16hHlcmSsnW4FTwP6SgMKYod4qkf0F9GRHMuM2cAoLf4dMXL/FjDW9Ob6mmSHxam7
UWIG//87psgqbbQeENLqpJF+h2xs0A55OOhlzMjfM5lg92wH+QbEJIhyzcvdmzBIsnTB9npy8DiZ
LE5pF2i64oykuRuOjORdPhYYIQWt4E2BSZ/BsCw/xxf01jd7FCgXeJjglO0VplK6eX9kibxSzVDY
oGHGrUJinnZHpzk6xo3uqFJ7sggVEFn4ZIjn0LQuLEm3N9dLOa5+S80k3OY1jVoyfbPplod+M38v
yrHaGawKbbsGIeW0xtd1RJqiPfuAd+tspwF9IUCZtxHSOOh/+WSG/pfpRzoF2hxN/5LRAbURwdBR
1JnfzX0zSWc3qY711pgt2YTrzvFVK5JuKTDU4GNBWy2Kfpe6mNtu23ezBhvFIjC6bbdDvavsu8x6
JF9KDFX4dn0HZW4vh2z/R5zw2hVLlQPPDZOIIv0vVj0bybRPzTZ26yIaBoVTxtVB9H/R5YaeHjCy
uO9IDpZhaJnv4bQsLdzoTvtZ9ct9QW4cUnwASvXL0jiKSyddHtpkUW8Dtgne6OVuronXTX021aey
HqK0u3VHtJehBQTVv6xUvGQy98QG4AitRqDn0N+SWGdREBtLczVKYOCbju06rY31xj82GJTyDyd2
JkZQEAxttEldjFwMOoSabD+B5wTIoshMtmO+kUEhT3rHOGKJNw2CiVuc4KhnCbg+PXQJmc3nZTgU
ILBklB3sFHh1TJSgzR7Fq6z7OvS2QrTMNziXLPgGZpWhhOo29WlKo96pMIctctJlP/TaEWoX+vPj
9a2VnSA4zExUh+EQmW/JibMTNCqtMDsbrRNG/0jdPKT5Xd6oKJBlKnkuRHC53EXHrIoEalJ5h6wx
gqJoohmU8+V+rFWYPumC8Hza6NVDp4HYrWK4rLHHzAHi163tcDJWGm4a6C89R1ctSyrKdd+4IbAC
kf7N23rDG6cZamlNGGZgbGvU6OTGBGBfcae5gotWBG0MvAMRkQAKtZd3urFWd1vbBChf0gbauERj
9lkHBVnZxn+vDlB6rAW6AKtlXQrC/ADQ71tomljLYwNCXf0m/5elnEkQdGEY6UBWC0DprL9rynhi
YZ3cUFX2XnaNztfBj+5MrYtSxzA1A+vInZ22ldE8Pel20D2ThMZknD5d3zXp8Zytif/9TFoGRvjR
44B2hIJLvOUWGiVHL1xaL9vZHgKq6+Iki4MeGCbiabTRAER/Kc4tZocWNt6UPluCdTvO7g+QXJrD
kXb3dakwEJK1IekP/Cawe0hdiyRMfjM27Txyg9Qd1v6EfvDMTcJJNUVDcpdQycHrD3zlmzW6XFOJ
9oeUAlV20tEN7ZCwG4+OprqwEjt0IUTYOBQXFsfi3QAljUcWrtMdqLZpB8oVhRWXCUKdDUMYOX0f
OEkuV2Otzrb6Je4rKodZasfa8uJqVTC6L0AbK7RBdkAA2QLwjeIeANOCqpvmWmsFZrdwvzcp46I5
guBxmxR+r0qKsHVe65RGv0FKbRwdjK3WA7N7LFTOpgT8wuskaOrEkDBsnlgpGbUOXCmspKfaRFHX
+kQIMlajjVffa05+b5+s/lUD4ExHLTu1yWup23uM10JJIzNuLaoqAsgyI+CSAd4C5EKcdMG8PMiB
rgO10cCIelScLVlACGCkGrszmhRD0x7sKrT8aJy+pj4maVfG7+sX/Y1ORrD7EA9cLnDA6Md2BGNp
a8O6pD0A3bTM921ynOebTrtlmYaS3/SIV2eX9ivyM33IllEPHfo86x2mB9wtLkgVbh3td+LtxnI/
j/cUmN7ZOE7Wb4qkhmbe5ua+Hm6IiudHQpEDOgcONkBnpA5MsbBlrNa1Mdt6QPe9qMpRO3HTQ4Ux
c2jwyUKMTXKCNl1jzdhCT5sCfNWkB01+X853xoLJaJu3R7j6Ye5VES/fq3d7iQm44AywHVBFcat6
ZqT1xZ0Q8wKkrZlNGi9wkvet3Q2KsrHk5hMd+Xq0slu80YP//UxKutgs89scgLTqqIPY2PqOeMn3
HlQlcEl/ORoKkDjjcQzn3xYEjUbS2w4D24L/MZuPU/bTo98oiHEaqwgrPWLzdrv06Qf/e8F+D/Xv
LJ8+jiYL8PZ5enlAa7oiFJAYCF4IQUsywENo6xK+Z4YqeICScz7+Mhyq8XXczP1WeE9zqzLjMlFg
eEQ/LEpmmHAmWNcpybek47MM6ryMSHZjYpQnxoOHPlWhJuSSENigYQdH+o60yt5yYreA/X8d/P3c
3bfu11UFfJJVDcDY+UeI4NyhhKvReewA8zdJVCV+qFU/NEJDJ3XuveVXvy8cZBPWaUes4WOW9FGW
HAZr2qXIB+M4gQTTTsPfA+kwaZ13taK0xdtWhOMsNOKydgMgcGNfjWSXz0e3/bao2tckd/JCinAn
qd46A3oE0RKwbw8KheRfKNx3gnZw+LB83jRoAi5vomNM/TYkgNgO/RGNoPXR8W8ZuX29bqIlfgvM
HLq/ESSiO1fMX6+gV0JtHwR0qAOSrQ2A5QqSp3+QgefQR22JAGktOOUuA9If82qQIzc/OdupTtEF
rGonkGk67y79jwzhpVn1qk46BhlI7gIwaYdFucNdB/ulH11fjezM+WQpkPXhccD4jstzgaGYWjcD
GDRv7u0c/OOpin1H4h9jHuwfCYJWJT7w+3UNCet20BcAqvwdWKDQNoDGCMdRLEe6cWjLBl0LmlrR
R3O5HGth2LgJMKH8ycnj1UYyFTO3r2+ZTJXBMoDf59luEPxeygCqh5lrAhnGV4/86J688blL0fGp
8Fql+3YmRkhtehShpzdypN2LBrRn4CZgg9c/6d5Tr/ISJGkx+AgYfMRxN8B8CurWmDQlGwVum1b9
B8/uP/qpfl+5qL+Qwv1kaPoevftoYKkXxX2VHNeFYMFb1sAMUuUtLI6ZLlFvm8jv9wE4aANbZwoD
JFsjn3XLZxAAyi1milN781JtAr/pBp9xM278+Vf7AUMljGdL78PKNXfXtUTmEqBq8F+BYtSBXMpY
VgNcgqTpjAfHG9JdYdHyPl2GOq7ZWOxYZQ7BWBronkgwA8oC6iT0F7aGOYjAgnnKp92KhP2neq5y
Fw2KDm12Jkgidxg6tigK8rIk28XnijcH5KsWSUHASmrrlPnPWZc/FAlYd5Pb3A961G6KOo3GZQ2I
8/dBrc9NDxQaoKx34yFKdCaWZoadchAJDsYaTMYPoqO86moK221y4yw8Q3x6EFwiAjZWdP9e3t2E
0s5rTTgrVg+K4S4mxRAsDolAlnqw+lurvk0xiw41wbAndF9kgeHtaPeT5och8SO93fuYgbggfQyS
8nUICr/9ao2qmy+Lc86+8h0757D2aZU0I/pR6njqvyFjFqzrh8kadxpIcgEE/5JhkiRlN/10b43l
w3XNlRgeYNoxeRDwI3B4i8Axc2u1LivhZlWcOezRTWiotaExrUGaYE6yZ/yP8gTNq9q51LYZZzLk
J/QYBdZs36T+TTtgACqKf9o/iQMaDwzpqOG/Bb1nMUGuZWQpPWwuKEoDjTxrVh+43hxoGPqhmZ/G
tFe8SW/48ndK90Z8wtvz8a5fKl0LY0adFcNlnBlV36lES2KRB5k1HJnmYkooZmpiqCd9ZgU7VLO+
yxMvJN32XK/JTWI81duptSyQIhcfhmbX+LvUIp+vH7nMDmPOLX+mUaTAbK3LLyRul3osRxuNOU3A
Z2ho7De9Ydeaa+xu1qpot5OZYmw933642sCgXErLWm80G4xLOJVNE9uYD0+Bw3HRU2alDx0G4Pa9
+Xuj7uH6GiW+IT9zAJSROOO1hEupw0DBxgSEMIiTPmkeDbbl4G1fr8uQ7iPadnl/F7DxYsKk0Tv0
43fwP73i+zC4vKOBU5XmqgkNMjkIBEAJx3EiAAteriWpU/b/JLJmcWz9NcDw8pCOOzdVpbP4D4mq
ey5IsJea2Vs0deGI9tm4q7v000IeMcFksof9wpLY6tP99R2UOFfgtAJ4Cr3qHIAv6AbALc00vKF/
k+clte+ofadPYUu8Y22q6O6kssDCioo4iJZAXna5i40+T+lgoB2D5DY43ucxbkBX2vr3Q5kfMLlL
xVcsfWORhPivQEEFWTJUa+0CT53XvzZtV2X2s6H/wMSGqBnDJX3cCjtKcM3BRvwPu+qiBMnpKDDE
RIhZaOVP/TKiRcqmURXYVrhmUa0KJWTQWR/RF5I56LkDX6lwdqBidvrCBtSTeX56mDQOi++7LfK2
0UZ5iWh76ibVLS279NZ1uyUuyPSYGan/Me9M584AN4LC9MruPGbn8nQsIFVoHLk84d6bMr+rZmDl
e/RY+K+EPS6pyrOUHivKdTyZhX/Q8HYppRs8dxotAwgie76fMZCwWbzImeqjkbr4d9ibuR/1mn10
xsdy2HbXz1a+7WDT4f0XsKZiUyndLOots4dAIa0w+S0xp6hb8yrW2wzB49xNIUzfENolTaJiXAh6
nhYaDi4C12lstZO+YbTw9W+S7jswbMgxuciBi1GlXi9NlTscRzZWQVl4wba+lKOK5Vp2f3GyxADh
IB/2J9xf4tN+bGZOOtp30QbwR6wXrR8k+Vjsu7G+7+vH68uSCUSSC3rEaVzxkl8etO+CrHia0I/X
F+5dPX8zdLQ+39kbO7p5eXNdFv940fKeyxKUavPdZNl4o1Wf8cGwZqLF6Wp7ikdRqruYCwksI+J/
RM38pTnzhhqbVHPq484WftfuQFhTxFlGkh044TDJdZ2Xg6OPa2wtBo3davONgNKEnVZSu/vrC5Y9
NbwlCvMDUHXCeV5+idWw1Z3Qh32ytxY8vBMAhymIsXdTWi5hZWUDRhj4n+Z8mBRGQvaYwg0EARZ6
YT1EIZeCadpldpFgpyfrlSFh79t3/VhE5B8wz8h/+RCD3IT7bhJEa5b9YidYICBDcHKIXR5QJ+ii
YU1VAb10Sci0uYAa6mCJFOz9OuER6Fu8bI4FeC8b7koLo3/LV4T/Cusju+lIlgKKxMdTwepfbp7d
2snc84aFmj2hST/IMeXLrNd/sCcY3GSB+ReagVzzpRS0lIModkKNtYGXfodw4XmwMu+w+WkSXNdC
2c7BR0Qu23yD5AlX3GwyP3UICqwFN+dd4DX3S/XTyRThtnTbzsQIt3vd6JRXBBSPqOCa+Ws6O4Gv
qrpLl8KrACj+YNCA2HkEoH85vOEXffaYJW0E2j0Pc+Wy+vv1LZOu5Y8cMV5EsY4yQvH85T3jg6wz
DP9oS4V1kJlDhOwo43KIpCOy1MEwtSUeEphDwwJVUh0lULbr65Dv1x8R/O9npnBeNaoNFCDMNtnT
hES2+YBGQv0fQOQIDP6IEXSZwP9jJsNKKiAtjOfRv2HJ7+srUW2WYEoXxsYmRUfZychIoHVdmOqe
wmjKD/3PKoR7nwCZotkdp8Y2PHA5siwiaDYDb/y/GBgfzg2eXBctj+KMD6DP/dRLIGi0y51lfrdK
9MeQ1+sbJjt6lAfBbwZGR6Q9+IaeHX3jZjQtZ0CicB1976V3tADtPtFSDAo15tsivuqcdQzBrw+k
tGguc7ddk80HQaALz7B6zKfv6K9vMGkk076wJY2N5a9dFuDAwXoP4Bz+f4dH6EqgPLwZl7Nc0OKx
PmykD/QUWH6zvJnZt7/dRjSuoefmjbISySNB78qlA+EIBV6gpxh0+bo2p3Z+ScGVdV3Me08BlM5I
VXB+YQOnJRhPrTK3zWRIUJn7PIZyx21shJXiDr0/KQiBO482CMywsUVmEb3xat9nQIzM4Pdw9Yjo
9Y5NLR64FbRHbogXBFOW18P1pUn8MU5XDSZH0LJ6yB4L98qx5nWuM6TiQV1b5HvHerXmpAgAbgs1
UOCUdhkseROW23rSk7++05CNxCNuNbYWXduXtyCvdGSBKlRq8LjetBZooucFraOqO/D+sl2KEeys
3eSDTVoejHZ9UNS7ATl/13hyye76XnJDennXLuUIhtZ1OoNuaMI+kbmOyw7w2/lutoZwWT/NumpM
6Ht7yIX9H2nXsdw4smy/iBEgCbutgqMXjSRKG4S61YL3jsDXvwPeuSOyhGHFmzu90WyYyKp0lebk
sO0QAoPYgYm4pnkfBJPWQ8SV7KJoNy0roCBwEOjYl546gM9JA/rBHFPL2N7EBCdSWaupFjjtaSXQ
3CX11jOxT9d0KVaK7S/W1+Pzu67FuDnAH+QYPauEXkjkHORammLwhmywtDguaGFgXONFWBuzt22B
9GxB6FqhxrNvfrUkNkN9yUtfsLWUH1/CnG6apugA7ibtaaMq+rv6J9xr5sUhByVb0eev6qNbUw+j
i4/551JlvIIW1VUTZ6CquwczJqUtYYpvZnhogv8iaOyYNSSxvI3CuWa2SPGDW0YPm0gqckHFuXfP
CNuryULG0hzssaGXhsjCOX265NR/q16qr7xzKXYW+KZ26sXXYCtjgTUtgl+PD4IxhT++h1FYL1C8
sCxxDjES1cQSTNXOaEY5IfH1uf5I3Bh9LVG1KZsCZBo97GmyEJZKTdztS0A+GoMcayLtWtQgDjN6
WfSYnlTefSvezM5bwbTetI+CFJZDKG2+BLPVt2+COad7Xn2ZnaH56yywwmUokSCbz0giVvGEYSK4
l1NIYB8p+t4MYPIsXPr/BSX7QYmRPt9p4zTrQKk39cspQN4ufKpoaHKOnfU4P+gw0qaIF9VHPeJy
qgvy3iwyzKaWPlmGus3byMA9PEaQ5l1ZZ1IEluRNuK239abfalZWksji6S7b9/aDK0aYClmOtaAA
V5k+Qb1FEbB0pyGX2WKqkOTrePFsjFhlyzimqALlKsnlReDTAkuk0Z3AcURsAeivj0H1QQIa9dCY
cO9YtQTZgJkCyc7WG7WnKOcfph4JN09KR1LzS7Vpb5SLYFVsWpvj0//BZ3zTZmIyua/xqM5xEJdC
Vz8u9ap4KkSaF7Qy5FO6l8wKXdFIGT42GeNksQcIYQTqFEi+3rN8CeV5A0Dq9hSG2Fi6V6pj8Bm7
c2sOTPsGO0gA3fp7jkYqKVvwhiiY8PA/p31DmuFYzRK/ELvBbWnbSU3VgFw6XZNWXYYtXRw+x2nJ
A9Q4skeI7O/ZlFyAn10a3Gxl1ssemyJJvoj1z8eHySPCuH1RcyqsJQRDs6VjaauIvE1fYg4j47qJ
0cD/csI4+7BOU7kfrO+sPcG3XdA2uBM7q4qXXbdW0mfV5bjXQdl/mPsbgowl7bXCm6c1uMqN7HO+
nFIe2jyXJfH+cqpemxXY3dmeJKLnB8SasKEX42KFHP1m0YH+krjvs2NMqJPNS5QxQUi1JIzrG5hy
qRP6NiPLAOPbry1RDZU+lgl2cPovmmgEwfokzNeozH3FmLVBQh80W6rU1PnCrLj3FhpP0UeSrWI9
Mo6PCQ4K+/O6vukx19V5Qug0HuhV0ifK5c/ZOzbJNs9alXMI/YPp+KbEXJuH4dUwabzL6fzLRSGa
Pon6W2S3dmnztjLxeGLuTUv8wFMDDQGe9Oqn6BR0aMnpQP4HIfzmhvV5gpiK1RAwCF/hs1eRhAh6
vXL1CcdIjPtxJEn+KxCMxY2DYlb1HY7N/zrDyJoLLPbp9BlZ/StLgdYZrD4cBI9FQegEATABTjq4
VnQz2TuFvsangNiP5W3cad6QYfhp5q5YBSrI1BIQhqkUmROSWvLpNfysjPhcToi8BtwQaazJ8gsj
lfmKt3lxNO69+QLGkTR9MXMLCV8Q4PlDL6QEModKPlzegQ72+4dq3dBh3vxB4GaVmmfDgXo0MJ0n
5B4Xb9G+tXmtNhyOWHc1VcNg7pSglBru1qMHxw4XABfn2CYeFcZf9WkUBHUBKvOjd5JpoOe6YPZf
X48FZNwCfh8bawExFhpkfQgyzp/5LiVoKv6jGarumJN9ZGSbJQ++edww3RBkTGAaZ6UrxyDYmArZ
pZvKdq35ctsRbbGaLh5zxztDxggKodBOaxe0NBuoNRA+yViLZ97SJB4VxgBKPiCwlEGVZ5tJTTTi
EuGobFSSckR8+B1WwjG2huUvQDcYMiT3nridVuVc7MLuVAnNHLibTqE3vp9aTdZqnLBi9NWOij/G
c1APB2bYwPNNLjeR+iYSsHrjpBB31TxlO4C9B7pIFGtqpA5xiGx6ZKVi4fP7v3rg3NBmp72xVFEU
xQi0zWjn7RzvqTHqV0HTVcNJjccCMir+t7QYLZPkzi+1DLTqdCX275FDIl/v6kVkqI4eCk8yulrD
RanPoH2i9T8SZ6KPykFlGqjZMCRfzmaly4BNd/EkH+IrdAYZ2p5DbyxYvGWWUb1OCKJGjEGv0JEl
P/vGhAoLaZ+sIgf5qDeXfqUO5YGxjcZ1w6gJ5k2A14k31L0o5erQShANLuiwMX3swKQHmfgNnenH
4xdvhc9opHBLjYkUfKyUR9oQ1LAbaZuFtLRcJDSWfccLSYbD+qGNN2wxnrVI3SCU5eRy0ue9Xhgz
MiO2/eUY8pb3DGc7Wa9R6i1PjOJnAtBB/RI8nZO1QsKt+DGPdZU0Bk9AeDwxWh/KvgcrA0Ir06PN
q7LyF9W7rTsUPez0sTCOGc0bnliQXeycx76KDqTcFzcn5Xqi69xz49FglLsrvciPWtB4ael5FW7f
57rp6f6zZMQZoUckw14eM3XNHT8QCpHR6N5V5ahuYE5Wu5KGxq9fOVlszPe5Z5xEPeiMeg04uqOr
2/SyoXaC1Nrik7e3m6dwIqPmDprA5850uMVNZoYudRfoN6e27ZqfdsMDDRyNmG8vkvGxRV7Mi7oH
yx09KyTaybpMBlw/Ree1xvGukzEkkhNVQp6DUkh0fyvq7kIln3OO52PnU/+jbIoMDMShaiWyyC1q
m0VRXkyh1+JHtYtmRv3W/MIo+hoP0MOcyIatH8vdkbYrJJ8ASdcSnCsvnTjq6m8+gjEu1aWYpsB9
h+Tqm2LtPU1Ns/7ISbM4vCLZ5vI6/EaDMvmGHmNhwrQpSiUAvUx/OaPzjea/t5TueXwNP/NDPTDe
iEK0Buw39mzjrivnWSzhbBFYGO3CI5RXUh+X/hsazNFlYeB3KabiT3r8EStGY2uGrK+nz8uarDYp
cjKcTvjRjDvabP9mijk7rdKKi+CDoPD+rpDZMnRNlxwOh56gqrqMrd3i5Ok5IJWW+fHL3qe/9rZn
0GdqXL4aw6XPNj3uYft4gjzw+eisGVsehSoaC3IRTgOIvKtu8djSjfukb66vfvgmQIy8VFLiDD+P
AVzXEo/Lpb3f7zkR76jG3xBhDHjcKFOsOwQRPc6pqAPDjkIqH3My2Cf2nBQBMP0AggZkCxvpCsUU
sydyD9H3DvNwqmfhjOPqxsIubMxGBzgm3RC7MyGJm4aZGFzi7pS0gYndXlTKsUhERnM0z+Ox0KRX
46VgofsAoYEFsWy9HQhvdSmjyHfa/JrLlk+UisR/DmiMMDVDfLIsahyF16/iPfxNCyswvrBUERvZ
jU/OvV1Hwn8c6s13MBdXV15T5w1qxGd9k5Kc7MIlCmwiwadMBEosWpAjVjvh31e0acmlMVaca53+
PHUZw6tYtYfZeMSerBdssSO8EZ2qPWGHFLp6l80a6HkByVb+ujI0hNfoKLYxh8W57J8ie0+WcYeO
XDR9K4GsRBxcgLpYY9TI4LnC6w6z+wMGGWgGjDaS9BI7IzEFlsDcqbv2JFtYx+ks3cTQSHLsdZQD
NKL9CrChSxdptk40XQaW54f7O3FJURIx3zQvAW9x0og5uP8extpMqr7CeogAT5lQkxo9VXJtMa2l
9isTMhGQ+VPlkpJimucnrWtUQNXOFZ8IbT3ziSOmGCRpxTjhmUB24RLUYfgqGe30UO1hFRx0/8ZI
xUowc4BsgFw8SclEA1JvgYnZ7WxX6tuvhD43m2OwSV8fG5SfTu6eKBN+CXNgWDjKFDUAK38uTWd3
RChkP6YxJmXXtdlYqTMoPVMx0WZqO8GIzCBlnREani5ZWHNHeGI2EtzJ/1nP/RcdRo+juPLLPAOd
mlam/9Kbxet0Gy8yUlFeYkj8GfPc02Iuaxp2SqCloNUuk/UJa6F3OTomFB0YovPFGeZjuXKJBHzl
GrtnK11ezmK9M9LDwnI9PfjoDdHsqeGvNSNwdGXfrjuC5msdm3E3OjdH8dNr3H8sc8n1JRSjDvIN
yYoWubE5qbpizBYyWWaWQznmdEyibm+bsSmF0EsR+oaH2z5DwzcfCeUyNJwua1BuaTDBtRPUvTYR
cfrDPQNsFCX5ylboZDNZZvT/n9u8Pz3GI+ZKl3ttez29lOyqlWMagIbjBNFjDuCWIyYQdHI5Rasi
iOSbqYXOAl4Xw7gOooEIo0Doo2MbvSK3rVrgFA0NHTv3j/HxVa5e/o2Wf1NgjqkuL5MuvICCAi0P
9MxWSay7OtdMDsL68+6/6TAn1dWyUkyGVhnJ3J0jek6Jqb41L7HJDc4He/GIEhMru44nFZfoytHO
twI9pgnBM7i1uY/gcQX95olxSKUgBHMNq8xPpRGccoJgvCXiUSZouQksV89XPLSJkczTINR/U2TT
ll0eZ1Kg4RRfyn1O//R0G+9cnRNejDraWyqMRQ48MWw0GZUwifTmL08X3pz1lKJtTNFDjiPjcsRY
ZF9OPMEZbismtWGiIvu5nei1/e9ObliGhHBtwG1kjKksTNxSml3bTN7dPfxzRtBxjfQr4XWFjbwO
cUk3pBhT2iYXJQ+nV1LIVpgp9V4xz2VOtu6CJlZc0pzjqcdd6A1FxrCWMvDbswQVxWBx0X+Fm8uy
R5uda+55wf+oPbohxFgLxSmTUgyR3c2NMxBCSKgDyWvx2CINluCH/t7QYC3FpCn8QAsvqJefI2hT
tOQcF48JxkBIKZr6nQxZ1VW06O2GhAtUhnjAfNfJ3kdsMMZhOu+lelLjqJJzYXb03TtuSoqGOUQb
6KpZCnS6wM5FPSUZeuRmn+KbQmUimqppvMk1/ij17ilcLKVFy+vnGPh78GXss7qeyl6a55CWjbjs
8bAeFn3wllpen7SPiDA2RLtUdRWLIPLSJGTz7tAIMYuEvQkb9ckR9QsViGdslweiGb4lnPTkT2Rx
lZ5z01dDdxObF4rvRKF2NWQaETYb1M0woWe/xYvtM02B0SkfeJH5CMlh4wDGagfkuZ+4j9GlxDqF
uj2dexMJ7sou9fTIiTrGLMxQM8N/WHE9IGDhhm/4UgBq5DtDGwv2OplIJ5jNCr6ATqzI8MiXQz8f
ayQLtTW8cYD9BmJotMcuuR+z3mEiTroEsrwqZRrjybkxU3RVIiB1AXhhTmmsJ5Z6iCsiHB6TvuLO
MnJ0R5phdTJLfCkRYUzzLwwpI911WQMLZviCs7fJ9Hc02JLJNif4w9MV2pqzJ/F4oR/h8bIVV5Sm
66W2GCTPNSNLeeJETyM1zPuTYdzKTGoKgJrjZNDnTad4OgAjcCsZbUBq86huja2zlRa8kvNIx8VA
FSAsGBvEQOS14nhz/4lUYsuDDws2B0VsLUG9xoywgRTtYApFAXV5xL7J5UQHZiBebDxpGAl77qgz
3kaK8dAuHOTIBWtmbWbG1EYUb1yWGVHeEyt9TXniPtwxKwMyxuOwMBldeujdvxf30Mma2hHBrkQK
rNypLbwbiLScLAcfx3s3zAYf9oMa4FQGbG44cokx3EVUX5pQQWkDTy5lZZpzc7ZUSLArVj4NthMr
Mwx7j3ZyYtC3jmC/CHks8qPaPeC5/PUBLLsIKlOvGmorFd6eU0QOsYVttpu0JVtA1QJ1haD+9y9i
PkzsoV0aySzsUmQnpi+9HHvZXEUadLbEFLFpIrG3fUJV0/39mL2R4od8R4nR6BIjNYE/d1BisS/o
BYngAnszx6amuUt86p4StE/39Mk3jMl7QF195pKYBNRWTtMnbm1+EB32sm/ZZvRX6oQuEZuiO2nO
5bJMgHD1Loa5SLK88VZFoPjUUWMMbwhxYYlZJtpOi5Z3zonwPoIJGDHB7jdujrOfHwNtEWHkvyFY
9dWYtaRHkum8KdhCR+qIZugm1dBebgIISYBRaxaPv2TU0N8eB6Pa9WyuRHWtoHKS65O1eKHp3FJS
WwyprAuX5SbwaNdtFXfhV6uIziyBdr+Uuc75ipEI8E5CmCizqGaAIJhqCFAgibqsY6hg7WDTVkPl
FSKIPa+8Muazb7lmIs4kLsRABTQDFC5FRPT61lgd4TE1EnXdMcVEnQnytXgVgKn5jABJZzbNABxm
+ItSoViSGcchEfunqfZaa59BY8r+wa9OgqDn1T6Was52hZHc+b0OMjYuxCi6FCWDtvcp2cSkr+m7
vw0Wm2QRLIpP11CMTNH9hWLVekLesMhYN9SY6rz8xkj3Pz4EO04AygHwV+nHhKBTCY7ku93p5XJ+
VzfvqJ1rH5G11Qmi4SEi9nVeEnAsY3tHk9H5zAmURghAU9hLMCzT48a3RQN7cJ48vbJbXA+mpRzK
SxeMhcR3dBk1n7TdX2KtAHhVKe2JZitHJXkHRqoIaPrCROdkgyZJMw5pHq3UxJyrpJg9z6fLSUDm
8SsGiLzS1Foi9CslK0lebapwkRXUPT7WwFEFHGBKMMKmDTC59w63FGRUVnK/O81NkU6ottzysjQ8
Cow29FnZTC6t151iO9A1Gm2p9vmYhzE3juLU3zwwIj4FGIYmFAMPZP6LXiyeGI0ajb9/H11H92fk
BEI6qzpwoPc4pGxXkTfq/HrMwzWQY9wTYCGG0iFgP4D5yNjjKEdtBg+B7lQuZ5ZoSKB0AHQx/SOj
Pa7Zc0OPkWu5o8dY3l6sJHE2AT3tOGTjkR0v0RUqL1yrNTULENOmgHaI02MuRywjYLiwuQktHnhq
sEM34RS470WHQl492ycTDBlpW7GYkrqyExf59Yyz8Gjk4u7IMaKXl26qVQHIzaGGE1UhYrKvVZUG
05Ro8auj1TTzXx6zOJZSuyPKSKM7zWUPLR8dmh/Sl9qqNzGehr/L9fzZR8/hY2KDHWGF5uY8rzb3
5nXQTapYi0IUaD23OIWppxedZ/9vJJjXvVh3M+yEBIm4xu6T4lcQLf4FAeyFxOgeZB+yca9dmpKW
bj3IhBoiEFVSrK/RH1MYVOfHKd1QYLyAOvEV33e67uSiWd3TW47q8n5+uKSbS4jmaj2/zMGAD1TY
WahrcLS+wlPYMX2d3jDB2IdyUmeuMtyDFAEHp07IzME4UKJRDVAoJSdqGBkzBpLSDTXGOkTTSPH7
eNqdVqvNteSOnPcp+n1KKVmQ3+vGWIdr8oaRTpoYy2OxSWiy+UTOmPxvN8d4J2cyu6SBj88Q+oaU
898tFk9XOe8dOKpFN8wyZqKMJIxUR0J3Qrc0KoJua17kGUdIruviHgkhYxYCzceKPbxB0Ea3MduD
j5WKLtG2FxIcD4d5iffQOiFLcvQTEu+OX+rha6WdPled9fhEx7LwNzf7A8dUmVRhc4khrcLee7os
4kOzm9rxp4skOQ8zdfRcsepg6H0DouT1SG4UQ/TjWpjNcHtOkRB1/unV3EBr1KHckGBUWwpUX447
kEBIhaL8ZtcvTol5uqyQ+7MsY93qGTppKzzhj9ri65Nj60c1/4Y6o/ke4EmkQMGdasVZyl+TxIhL
zn2NMojTQwIQHT9Yp3hvXC5dIF38xu9P2GLyexb4eq1dqHspP+tcqIxpiH0QDla/PxaSUb6w61pG
bkIeALjuiYo5Gr16P+xPRb5xwm1RPU0Brvu/0WAYq9Nq6qdl1J8C9VdaN0SbLScub38zjxFG6UQt
ciJBC2C6iobO54smmxo5wv/HrIzGblhnATAXYP0B2Wt2f169kvX1tE/7axVtpVoTMiUT6pgJmVip
DpRDDsGxxNWw6vaKD4eXFIubisREp6iXrEfEu2mQxsG60nVxmr382qV7k+T6WinIW3GInwrSLY4J
tfePOR7L7Nx9AOMfROlS5XFU9qfV+eITF5HcU2dsfmWmGdODT3PdqPUsp8mHsZzpBSpU/g5FWV5O
51oU/2FUb86BEdRS7F15DjjL08vLJlu/l+RXl1KXWBNqYajPfdrOMIoW6h7aagM8CzjqP6qbN9QZ
EVb7yQQ7ZYr+1GR70T222JMkZM+OlBmzBkGtMzU4pz6c6iN2GXG+CJrTCRXYXaF1ozPed5r5q9xc
yOKPTy0jQA66oOnxuJ/oe54nno+q0jezLKKYVId1PNMG2quzar0Hn+/ic494akEsozFa/W35cVy2
9tdSIPStMYzngPCKIaP+5AoQjaWNAHxkzG0ltq4XdwnOe/YnnRwK8fT4fHm/PxzBjb9y/VacZA3U
OIjfQ/VZ5oENjv3+TADe9LAEBpBpTChdBLNyeqnk/qTI6XnuFWctvfwLyw0MqwFZDs18QG28Z6EN
m77PPaE/OblPtG5RSy9ppz8+prGsCs7/m8jA58059aJWBoHUQ+skU6ZChEHM4nh6jWe6+1QZrYlu
zDomyolDdrCirPQPgNgo64sacJgYZReUIJ6lNXx9G1wmAW019H9T19WqFIiqYu6QPi59h8ZzGOOV
3Gnaxg+mSkSqCzo3Se1nkZlHKZY8P/6u2ch3AagS27KHpVwY8Wa+y5fbIkELxRTWfzKjHlq4zHwT
b049KgmTZ5RcA7LUloBCWdp2bb/Yj8mPvTfRBIxld8DSxR8sfNlc9ePYDfrpST9vROovsUrBWH7t
ObZurPHglgy7UihXw0KVenCZGzFBT0/8jpXIb/xOm8GGMbd8R4dREkeKvC5uQWdiI57b7H5dAClE
e8uAcSPHvc3zIWPOG60iaOMYHBo2HTAqM3fdvGtyaXpC22hKvN3CgjFdC6ax5OjmT3ehQDowA4m+
cOxKExi1UbHPIvdrDFzqZkm6tzXteeHOSHB/T4KxYI7aJZe2iBDcL/sVMdbL7bHjiPuIINzTYFy/
m/v9BHDqmBtFZTinC7LudINzVCNCfU+E0amZj/DCAzL3aTUh4tsWLQRUR4sLz6txD4xx4RMBTYqI
QpGU3swxp5IceJP5vEtnXLbTVWlWF8Oll/vufJQPHGPM+f0rgze2WMPOtr5P8fslnpIJoZV15NiX
Qf7vFfLuKq7ycEPBnzfoCGhAQSLDJLxPPdu2P3k3weNjMLI3VNysj/NGwkWEH9oHUMt4sx8jpdZ7
NgY2bwh4AdZ09OgKxvtbslMLR7WEVHVkz0P3GWmmv6fE6LkUpMhHi6DU7zbnmp7P7x61dyn9tduY
GYZ5Lpi23CFK48TkPJ1hM8hC5halNCj/9Pz+1BCyNoyAPHM086d5HpjDFAQAX4eleozCJIFc+U6R
YiQEzRgwzHhgkP7tsciNgK3dE2GUptfy2aScJldL+XzYAWjrYh8O7qau9MN6H/a6lhEXravI6nIo
c9gTmVS/1wxz8DNQ9tb1AT0v6zInnulbla3iSKeHNXk10gXGc5/RZ6q8fbk9Zq1UOufqw0i57O4M
rt0yN/KaTYDjVAg46Bf1+WUDj2EuyJNC14XxamwpT2j/wRD+fa/sqGmplprrJSCX56huoBS32uv/
ylR9k2A08CLKmGwbEuN6TsKUvgIWL+CtlR0pa98fG6N8WoVlwC2Wkp42ummaf2ZP1tPaGMa8AvoS
c7pVuHfEuNuL4ilKl+HQkNPrzZ05xSVZhZ3Ya9RsMnSA8jGGfj7D7vljvG8jREWboYZy6le1SbXT
Y/n/Byv5fUeM35WaBCti4xIcncPtBlPHJ5RmiWdnW53bh/LzNXvPCmNKQvTWBbMUp6dvLkCDCEwM
PVBiHH10mGk6zwGMFMLvyTFGJQ3E0hFESMZqFRN9g+taLJ4aav2p7AOiyyUGjDUMePAc2z/ES38f
KTtc0wklZpEmYDN2qfS+hCiqaBQrbY4wjjvQbzJM3Jxi56qEMW1kQlMiLOSdbre8xobZ8Bs/Q4Fv
GoyT7uLOLzRvkHf9bJYU3azItcg6MQx6zCxMbPIeHTymGJMhdV4bdnneneRnCa9McxHTP6JuYQju
DSOvvCPkXhVjPObytFJSCSKSpAAmczfleYnp+v2ec1UjrYR3oshuN5h688x1BzoQQ9gM1AHQGWsZ
1LC1BZYl8/JUPH8qMUYjUPJeE6IMviRGg+7Vl5z+kN/Ij+NNRW1X1z85duRnn9M9h4wd0TxR9GUX
FEOy0dtNacKn7HQOEY6zZjdkBQ5SsXUG6Tjr6GE7kQVy/hjpxezwSjV4ejySc71nibEfZVjO2qkK
llYg9w56nnkgfxzTMhL0B0Kvv/afnwJnLdeouZ/NVCwoE7Az5/p4vYkCMERVIr6HpCg1Sc+AUn18
hOMaffP7jAfL2i5xsJ91aJ14wQTD+/tugYSeSNAMpOIobZun0YPG/jAhNwQZUbwANWCKxD9UDOUv
oJQND3tqqkbz9pizQVUf0WEEMJKwlqepcXCSLert6+MfH8mAQRZuuGBcVyYXsYJFmcOxAcATo9Dr
6XJOl7b21BJuKDhqBG+IMYJXK10pY3ETytcR0gYoEvISE+P26JsC20bg1u4kVQKwkyGHtINZ/zOY
IyQPACnCs32jluGGFuOnmnmHJkgHF6OZwS6zUe30yP6TF1xw9Oaas7vRmyr67/XPjwBstx5f/0j1
4+76r/b25tfdUmjqaAiWX1b/6Wh9D23zlFsLC4n4dU9b3dhuYz02bbzyeKyN5BvvqTNeSlG7qppp
OMEVmpb7RTTFFHqB4XezorT8BbhE+9M+Pgsr7kjQoDMPdIodUYyjAlvLh8dRUNPIeatIgQWYM9Ob
c4weR+CvlvjmeLVkkoQucJZPyk5dSMiacmRwPG6/kUHGOBTTfhJW6XCCOmoZiHJ3eFtVKGS0Ol12
Nq9uwTMXV3m6YahogE4NiOohZaZgnMH8j5HVDYku9X+VBbjhjbEWkpaISqIO8BCYElDo1Hqjy/2+
4pjX8ffiNxl2PLHApoQsHI7QvxABotACsRAz8DOF8yIfwZK5k3YWX7/V8r+EbqULhmQ7y11+fm7e
McbE9fCj4e0NT0x4e/Gn6TTOB7GIyUtOqrUprRFVKEgHA+DJCM9L7rN7+MkHKsUmnztA4QI+FLeF
rBTRS3JZFUcN2xWH5dKPjdb4y/iGO8ZslPmsjqUAWoXXz/D4+QM0MwQvBrW/VnseosB4EuyGGhNY
CGrQzyQHjOmoFWzM2EDr0OJQ6tbb0lh25GjjebL6fMzieJyLrBTASkQVO+0Z3zJrLnKVTfF6nQM3
cZcdTwu8T2YLYuD6bIwFf32114wfh+y4s/kmy8hN5s0nmTq7kj2fd1hGjC0EBoJ6Km2HoJ5+oY83
Q5+5YKMswysqjtQvBgX5ps68kXw08UezokJZjFbr4PS+WZALBf3TdstD5/qHcPGbFiNDAbZXuVIP
WquXVaUPnWE+MQ9WhVIDbKeBwPvx0f6D0H4TZMQod8VcKIbH8/DihNkEDKusW8h/7eUthxZXepjQ
dB5rJRbIDF5dsM6Y6dsMwbBjvlrG9sNANGzoNoe74Rd/av83d4wfatQmCC5D9A1PTmKIDFo3rI/C
4qL8/0PM8E2JCVjzWMDquQlM20v1WyFzaMfCSuwekf4r9oT0VDQBG8Vh7x/c7DdRxhUpXvlXMrU0
Kn3loUNFXRMLs641pZ/SYu/qny+8jjCOOqDOjjO/8bVV5YmNNsSyha6fBbpR7B36qEv9YtUc/v7B
rf+XP4XdrTrzlDiOh7fMu7Zz9AURkXOn1xc1r9FsPhzVP0uKIjAmpvJbQB14w+NTN/XdEKIfYsv0
V+9IciIDA/7Wa8OeUnq0deCs2b6+j555KbTx7ODfpkZhJ+th0pW4UAYHCd03Tz5BPob0S+QPuGc7
7ou/z5axNM1EmcyVYhBYIBNg0DKx8cBWtxyPIfPIMPZFnbvztmhBRg2J5mH67NzR+e+YVHrk4/+G
0VcMrJVkkaj4jMVvy1q/LZd4Fx0Ngyw809F//37FAMsZ/bDaPl3TTweP5uXSwPMZO+g5z/XxBNXN
BTAmaiI7ZeAM2W0dsHrZAlPOE4QNe45ZGn+ifZ89Y5Z8TGFenCHpkGLklk7eBZPubR6o12BxHkk0
Y5GUaZKq7vCE7he57pAB6/QxG+MJm5vDYsxP486qWXkBGyFB8nB/Rq/KgJ13wJQZqaCqW4P6T4CW
PO5XXJTa8TTH30fIlmWDTHI0YXghbkC1pJoh/KZLt+LEdByzjg3d98YuVMswwBZGaAkyiYixEK1a
DVkjIVvQI0AheCUcjknHath7gml3wcs3QMpt9Z4Po9gIsA5PMhCcZuRrid0Kx8B6fIs8kb++D27s
eZ1d0M50rQXKS6cl0z3sgNTivaH/j4QYi1N5QtZVw7M6tZw3uHtsN7CPXMF4HCsqbJE2EC6hOr9A
MF5WGTBQtK3w5h8jur/Gho85ur7HH6jYFdPu5uiaycz1pckgHS+bzRQuH4t1iBXSxEZt+Ejt+ZvC
ExCOn7q6zBuSoaS2Uy3BIa48tPTSUndPe555ehw1YcnLvQy6QLKvwhhsbXTfRupjF5+/8lcs18CT
ggt/e12K8+gQGSviVfM2mSaQ+Iupv68wN7nZnRYHf/PnFO0O6E3q5uTPH0JoiRZzIIlp69UxPHa2
zTtZTiissEm6oMTrNBlUr9BX5/edeXrCzh44/eNeWUSUEwzz1O76Eri5yG7u91E+sD2xzcwjjj03
6IBNy7lMjhdg83SSH2Cf9FDlBhRuo4sbNSN9pAs83eaRYd5IQe38VXAxTclGIV2jB0I/lqjhQ/d4
IShHB65P45uj693/GpLVBpVu5wmAcY8Vmxd4som4pkKWp5ShZZ2lI6G0WwRmtfoNqz8MOvB6vTkW
i83GXaJM6tULJMFf/sGo+CeHF97VMMGGlMVzNx9q6Dratwd3gvZxyxhuBpW3Fw6x4cceKDObiPMu
UQtvCV6ARPB+Qt7UWa+vZY5V/IuXTvqHzNXfMQALBdtlmj/PBtmuY12QSCLbgWRHl3WkHec5ZD0X
raQ6dBh4460a55wpm5xLmnAqNFOwuWq/Zm/F9oujtSPzzbc5hx9LL+vaj4JkCJvjjw26z0NqLcyN
aJkQxYNrofxMtgYGmVryhQYrjvRziTMxSDZB73NRgrvUOKNccXo39ZW4meZ6S/vMcOq9uqPdq763
v47RJkhhtlb/o3Vk03ZVHci9ik6Jof4DUGZEyWj3iPCPw+s/pFn/lqHrnN6NLSmS+fRSisNN+h9o
I1Po7IyuNQ4VnrgwjyC86oIUC2zR+5PSzJZJeup4PeMcmzhnHi6dp6i+EKJtBa9yf6lYNs9K8d79
7HK7aaIFkluCwnkTbwX6TjLkpAAIbk0WHCPCMYhsC1w9F6taHoBEWorNF2uXhNbBetoWB1TuOaSG
+P2BvbqmBW6u3w3rsG3hTk663sqkRw85+UAm0+ME2RwBEJmcSTTJ68rvwREek/9H2nUtN44k2y9C
BLx5LRiCThJFGUoviFarBUs4wn/9PcV7dwVVY1k3ZmdjYh8mQsksZJ1Ke7IArS2CFZVT0+Fk10Ci
/NNrUwSxNLMRSdLeBrGNc4+NrSH5g3iaYIr0Lrm2IVywlo1HEr8csijYyGZpGKIzr4YzO0M5lAIj
pDBs+S9e6j7pzh8kalxU7Wm2hN9TvOiezuQxtykYhOiS5PhmGtkOvvWcftw2iuWgbyaAuUsNRiMy
TJjD0jEF5L1/IOhD1TEj5O0OtbLD9p9Z4Uwg80TnipGabUBPkKzXq8BD1xQJ3PHxtl6L12omhRrp
7DuZ5Tkfipi69ZMDnjgeZC8mNWZ/nvXjwyyLrIpeJf0QrzJyLQlwgJRna6yPjo0S/xcsnLZg6aLN
8X8Qju/s2vaPyAzxdFrMMnzrxDrp/aSYUU+z49HuA5/GwB7orQ4uF8uR3i68StwihM+EMc+uJlq5
LP+vMGefeeJv3+Hpswh3MxGMm57pqWXF1yynakuPr8jyI0DluefXsPcvUJ1JUX8aWpt1l3Os4NQy
5x3rfP4MoL8ioOdBC09YureNmiuMQYMq7MdRMSHMOZ3q3Zlse1tFZ6invonmfbX2L63HkUh//i31
WHiochk0epCYgim/WBFkhwkKJr625lk773MxuIB9X3ClaUMviugY1EFL1EpDyXmHYgnCUmvdY/D1
5bZ2PCNkQEJA80heNPQWqzURUsyecEtOvPNjgEKJrbKzqBHm63g/bC17QP/wF3XuEvzLMfnlHM23
MbKuejsNemVZkPayR14fRwgOWecRBFj4HypPlGEBawVaIqIkffsol0u0M9HMi5zKqZCMFgylBk0p
JSo1kCftbetY3odkfPjde91m2ij7MIUL7fu3pS9PK8yks3CSVkV3pv2q2/fzn4unwUIPpvvCo81Y
TmTM5DCYok5jKBcTDlghASjt7849lu9s/GPMS8YuJ2hmkhhcieXG6hOV2uaetgeCST7FXdigrubz
eF+WO7ZmshhYUc/KWRMj+AC1c2pdlLnwMDcEqygwJocSEOdbcW7dX957EWIBLIV+B62PHyEct/Uj
CiFoHcDGeS4+c15q1pPXdC0QmhHSWntfkdCVVlhww7l3y6Ws2QEyQGJAobaimfN2k+2w9uBL2Wpn
EmJh3x126HxxfSieUgyqDG0girEBedfp6cyx3oWH21+J5xeyXvyUKlQpiPDuzy6SXB35jRZfk9wh
1Xvwlafb4jg2wfrz4JHNTSWgCu0zR7rLif7IzaBwXEJ2KKWN+1Fu6KGhy448/qGjCC66ld1DzXk0
eYIYkCh062IYJQTtscF2HXPYdHh/nQGGMlFkxaQJ660OPtPL+vaH4CHpdRPGzHHOZKvMLzL+fGv3
G2egC89/T5tqbW95Ljq9FH+7FjoiKdWiC64ZzI41dEhVCWI480/r2IWDXQ68jYuLGTrlWwTzJQJB
lwszhwhP2soPGZG58MJTgvkalwnzvucAXgtanvf79j1xFBA2vI4kX2ETG7qhkC/ifKFlR+lbKQat
TTPta2WESPk9wxrh3YP7trE5D+py7KFiKRTYZEGcy86ZSJMZSV3ZUr/vTEZ7D38M/TINwfwT5gDx
DHH8h0UAmMlj3AepV84NHXV8mn5nGNxRNsBNzrnxRDD2ptRdXHVWRz8V+ATQRnaPWYk1so3It+Fh
TXnViGVvDPt9FEuxQLbMcpFpl1EtJkoP2tpnEl/I5FM6EeqVvUeOGW+D35sjZjRiL98ryfbAa2Bb
NM2ZeMb4Rz3IuzaC+PvwABflK+Q85MtJmJkAxvaFSDc7KaDMpCTa7SP73kuc9nlNHsVPdAIOqyOG
r7JnXgpmOYs5E8vYPw7bCMdJH54GZyLn53iFPttLA6+Wo9+ivczk6D8ju9waBPFsYnfey4uBr2Y6
4331yrHJxYd8JoMJemiLYWNU0GXrBGAsQvsLyt7a2ydHDP0Sf0HtTAw1lRmoYz9rHal072D1GGNZ
y+O1hxElq+PIU4heoluS6KHOJKFc1WfGGQolHTjJmotNvPRPuAq1NS+0upaK/rMome3NkjUzqvQJ
5rdFU6j+J5XBd63GqzpE9ryICDa3UJbvyBPvPp2DkWA2e6txTGTZ8fv3wcps01YeN5fLKOFgHScr
CUGDX07yx+ORu26HY/Uy27NVgosltQKsG9yW3RaVszOwwzfWB46lLHoXM4UY0OiTrBdSsII9JZkX
5iG5dBlJQOPbrVWRSNImdhR9GzSnZ2F6aBSvN9ecH3DbVP/mtVCaaMoT+lX3ol2+XeK7DPwjo4Ec
YeAaJS9uXa5+zhRm0GRCwbCWLJyrGq9NMSdSarcr+Xf90iq2qJK4IsNqI38O28nVopPOi/MWPZSZ
eAZkrN4I9F4FofL5K05J/LAJeU/5ciQ5E8FgTIg90cYlgY1irhg0T+kWTznBEhtj80txjw53KIun
EgM2qZaHopHRL+j0v7BjmKbHe2dwa+LbHGCTebIYuOlCLM0xY8h6ceieh8LF7henuNu/t5NtHkmx
3u1Kt/X0e60GeUHq8BIPHPlsZ1Zc6yDZvsB6cqf5uHPxDN2+DjwF2Z6s9lyVvZXSR+h0Cjbr2AV+
e/IahTua4nAKf+tvdM+3HW6qg1reDXhlm7MGkF3HBb0Yzr78XA/kqf0TEq/0A9UGtbavPd3WdDnw
+DZTtjXLTBN0GA1XeQXp3Qh7MdKd7uVIk3Ek3X7YZbaGU8Ya9rZSjKN+2WhjBe2u9H9nhHbc3v0q
sADb4Xi3y3mjmXIMyhSFXpRqjGteuC/qV7MpM7LhznLddvjka/Z49vZmVnxp1QkOHybghd+qPWzO
HfZC3z49zgNxxdOZkKEzpzKht9t7/Lr9l5dbHGaHxABH2fZZVdJ1BrXTGs4Y2+mjoa7qwO0qUr5Y
ezRFtX7B48HjGh6DIWYlFHnX4NiiCE4eWQGu0PuFxB5vaIZzo9h6TqvUw5DS75P+So7TL//28XGg
iC3fKLkeK+KID7MPVp7hnTlQyzEutrfKNNIqVukpoe8vRWH/DaRstxXgWNY13JhZljYKUlgWUCBY
Y/rjsrn91znRGAhQf3qmUtd2o9HT23Ha9xvajd3s8ti7ZDYIJdFqejjatvt297gqNR7gLEbs34bN
dlhhDZFsaQ0FnM3JPCBSKnvnkzcLuxyyz6RQ85udn1p2GP86Q0GwLEveOyU4WIFUGeUT7LuxuR2E
9LxuvA/Xl2smDtQhcR+n9Dwzp26ILROcI7LFKExy3WzeATLIIAkh5rAEIENbk9OpOB9LP3mZgmPE
i/l4QM22WaWC3tQthbfau+wDJDvqFZ+I4nbUh+3eP7+ULBVBqNBtKSMWLb1W+6oj9oEvhnNl2WHH
fLjIZisjFus3e902H1K7Q/0O81yjg5PbKg/c/lZePMRy14qpImZnFSINHxljl2CawbdD75PXtsV7
K9ieKUsTE+lCr1SvOQXW6N4dP7VPFNRonfC/jInYtimtV8SpamB9KQpa8UuHrXyd02GV2AiOt5qY
zcYVvdtodfVBbtyuK4Hq7HalcVqEQQaZSgvykMeM/G5A1QTqIc6rwQFdthhTtIqsCgmWKlkNiQNy
4YH6f4iv0EWCTS2mpbJTPlXcdblsYWkK2EKc3BMe0/2bjb1vm2PsOVz+xeWyBUg9/yWOQfnWKMwW
G95pIYFOFB7S7ZO5Vn/HWFVoOf4mIf7RP3Cexv/wsb6FMt5dW4qSdaZLSab7rbf2BHt6xDL7Ly7C
0+D7b6P4lsMg/GU8d0on0LPcgpzzfh04aBmnjFQ1trWBR48rcDmb8y2Q+hwzK2xAZVlGAQTWaIek
828Y0KQEmtRTxruCZwXj9A7H9JcdmW+hDNiLmElqFRMm+bKFSG/f99i1+RAcZUcEnb59qLa8zaH/
AfW/RTIuYCVWTdSL+IAgmLkQ82FHqe5A8sXRbPnJ/LcYNlqMwKg31TTweMl2+9GePOSLiv0Y0zXD
3HFQjrFcdZ59O+siKJqcCHQ5mOe950/qrzQlgferaF2OXrxLx4aKYSo2uUpXVGFuKNxqnofRc39N
Nug1OD7ftWsFngGvvWfZmf4+S6r+TD2hlALVLGAlZ8MJsH46ijla8ZCLDRONAKunjY5CCXatyuSk
rlDZfenNle4hne5wXhmebTAYUlhp2KP4BiDeYtQvfr1tete3/gZ0sLFhFyhhnmpXiHJO8gZbtLFk
9INSbg2YOIntBuPlu/MavT0Z6LecbIW5z9s/gXueDJiUjVrG6QANy9357iN3gCGX3e51h+fA57XV
Lob4hmFiy6WJRaess19hzapclgn6Qy/gL8MmBQ+UJsgA31Zp0cGaSWG+WTb06rmXwZEpNHamuVXh
algClqyTcntuOOa42Kiu6YpBtx1hyxrL0g8mgirSRzot7wCjuo/CBn0Z8N+6+6M7D2hPDr12G3r6
3WcIwlPT5Xy+pfs2F8+8PblWmahzQTx2qBbozIr+3D7LxWrSXABjHlIQjyAbRwVwu/c+vD/6uvFp
Qy9KmzmM8fNF8G4LXMyozwUy74xknHO9P6MeCJ6ireqWfvzgb19uC1mykLkM5mEZhka1xBgyTifP
GcBPlVScqHkxfTETwVLpp03dJwr9MNt9eUxeq9/ozwgv9id3KfLSuzwXRIO0GeJ2rdSZMaVrwJhC
sAmcBzQIZWRHfVJfdzkHR82Jxau5MOqZzISZQzso8QBhFxfj2i7v9VgMVAxF00D8L6G+zWZLpLCV
QDst0jYHAxPZUkNMEK/V0OUglASjFxx9lgxhLo/Rp5PRxt3HkKfEJHnNSHTIwYt629gWr9BcCPMm
hlLdD50MIbV32sJba933/C125beLReJ1oyHp30O3Lz8Q7WRVcYkhrq8I+9XmP4A+crOv1odNrGvC
BJBIkV/Zf1QrgjBQWpHJ9X2J06LE/YYM/F56QUNhA+pCmLt3wO2uP9Hk3QgtOei36OIbqozasqQb
imwyIbsiS8JU9fT7QbGT9H8gmNyR8ZWHGdfw/69TnMliLtqIAYNzcIGsl61BvPfywfCT+wG1OKcG
XZtzDFw0AR5t3QNPIB41bh55+WBnP4Ax1jTFBF0v4Qc4p/cAPIiIMHx4wwbP51m65PNDZexVD8+F
ci4hZwvul/I1PN6+D4t3bqYGY41FKgzBUOPPZ4iTxHXruH7N5XheyuXMdWCMsI2KAmQaEs4K3V7v
axKvOlt1dq85pmntlkjrnuMoLqY+5hLpqc4u2RQWRRUUkEjTESfPE9yLR45H7gwUTzPmQR5itZex
IYZSPGHe24IUe6M+3v5Ei6/XXBnmEVaNcZAy5K2pV4ORTSykV4n8ygHGRddzLoV5hvtSmkI0EEBK
ie7kCeZwtvPtyn3e+KHHgwp6O/66vvDR0DRlmhgTYoTpRY45K02BsIYu0XAlFD59ACLn5Khh3RDD
JhGtwEpUUVIhhvYznQbHuFMJustRm/tHx/etEZtIvAyZFpiTQTXy9rmDWnhtP9gkgkv9Ofw/+vKX
0XYmkAGgMJJTWQtlOt6FEbLTh+KoTobO0y+eaott68ZMEgNB50xMrDTFKeIqIdsQPVzAajChhWT7
IKJyDXyNj+IWcj91l3eROYbC5hULs7yYQaWDYt8JHqbV7rjxv7S1afM+H30vblkKA1FgoLfSqYOc
bb+xPIwEvE4HyT5oaFm8bZPLDsjsNBloimM5vVQWTvMlRZ4eDXbegHlGy16tVne4a18H37Rvi+Sa
CoNSpd4UQ5XCVJza0a6NfYOnOPI6f5GdDe8kFyFxph+DVkokh2bU4CI4HeUxUO6Kk6AB5bkN3rzL
zWCIOulVnpjAeBFJh24t3GXby++7rx65y4q7JYf32VTGuekEqUzOA86weldeMfelKqRxybO7KuHg
N6DC8E11dUCiHVBTcTPEi8/096Gyvd/lkKixVEP6y8XFSvHwztu3K+VMsHNqOryJr4cXXufx8qsz
E8ngSwBK0FzE+mDaOgbQfHwDan5hDcQL90Ny7rjK4Et2xqxoddFwtC6ldy0bIrjqq/95+xYshWYz
FFPVny4BWiKFIuhx7yplFTcrAfOUa/HVava3xSz6a+jXxsIxbHLUROZ6wzE2zUk20Xm8mu58/mjo
8mF9/33mLqeNKOudjr9fuQ74o+myjNYbHcyh3tZj2cGdKcLc4xgkFF1gQRCa3G0nfQw34X4Sbb0l
9f6Ayv+d9jRw2vb/A1B9K8dcaaOrs0RSIFMD+TYRXSxyRhH6t0k2UUU+P7msAos2oSswY1HCuZnM
YapY5NwF1PJqeKYf+f35WcNcRYNUbPNc2iForPkjl1SHv14a3TJNdPQj93YlSJu5pjLGEhorwH5R
kCmA/1sgmh9JtrweaizIGUnq+YfMlsV/9AbMxDLXOaqnzorlZIKnijsmJfbrs+23W1/hArNG7+st
DZn7rDTYxSMnEOXo7wVRvNzB8hHvEUMSr39QYH1wX99GT7ID8rzZbNBxeqKhDVwYVL8+P8HlZt+9
IZY6AGg4b++yfc0OgcGAEAn/1Czwy/aKrwHR7rBAEXQZ0ppzd+jfuXUCjDfRiqBZE+k3hmr7Yi8r
JFzbpf2lPBRb3eUIW3wHZ0oxiNOrnV7JGZSC53nC1iMkE+4kHGBm89LTi6SIWNn2b9tl7kswRZ2p
j1QUWHDM1UnBToowdYOdT5l9fN8GuW1D9B6D/hj1p34hFkthvKPdIh7n5qcWoXb2a1iEMqJQy0Qs
zT0579NWaT3Lvj7/0bMaEu7E0tXVvPVRGXBqBKORZAXiaJV2ciJv/biO7s3cRlYsThwfoBjYpuyX
YKWAGR83dOPU4YXnES+6At9as7lMsVciKY1hW/gEvft+wYawYKesMF2P+ibd4/X5z8KomUjqPM8g
a7ok5piN0DxIiVdtxIQI8EFWboxtHb721nK7CThf1mDAKgwijNsIELhVV3A+pDNqLhtxG2MDFfgq
PnnZpOV0wUxBBrHUBJtCp47KQ5t8chzvfR9knhz04QC/wYBPWsZDoRkQggLqGRSiKNNy888c6DUY
4EGqXk7aJqRriree5Wmi7eIhA+8rjxODB6UGgzqtgLdTuECbF/ij2KkykBA8/HTonXNs1zTzjXvH
7sY+90aH7t6Adg70drIzMJcE1EHGVroTQd19WX8dUMoJbN3leqYcHDcYhNGC9iIKNY4zxbIOJz4o
j3TuEuMndi6Q/w7GDQZeElUPcbGprJpsT3s5t8XPEiV2rDAlmvPPYsJvk2eTtWWeN0ae0kf6/bJK
n8M9CBiPoG/qibDjZXuW3ax/Pxsmgx9xHp3LvgBk7YFZ3keOiDffguM0Pvrbf+ghzzRjwAMzuWMq
gF2HNjFG9xNCapwgb3CMZ/8mAxnDYMlmEVIYdtLDYKAuggZJB/kC3vYJriQGN9peNuW2hv1jxOqa
ZgT/0Q7Fgi0X5+nJ3LhpJoMeRhqmSqJGEwpK6J0BNRUl4YbfwuuZ4eGtyYCHnJeZkCiw9e3psu9I
7pcEfEQyd555seti5rCwDn6gFnl+7nB24yoqCJyx2BVcw7KDXd6QcnTKmujksoO39LmN4jurs2/f
6msz360jZRBEMKwiSEaYCZI9GBHVbWWLTcqZE7ugUVsHlR2A7Njr0Rgqx25omz5e1BC+BI13+ExJ
XFtiQKaV5HOqV7j148bzKtsasSoe3MrCGhUSbFW8rfxySvn7JrIbjNNJmgpFhD0hQbnHwqg1GJ73
j68mwe4ya/3JkUaNhj1qU8UaDF0xsYf7GtDOvJSqlbVuMjK4g4pT7BUMCq78+D63P5P9J8IcjrSl
uzKXxpjwhCRe0VmQhqkakjux/TrCO+FGqEt5ybkYxuOesqJDV8r56jQIJAUfpD9+8GpMi2Yxl8JY
aR7lcd5rV/8HDf4xONxATo9qFrdAvtiAPZfEGOBYJVLaBdCnRnmwmbDyDXPtNm10RPzwhZjFwrpR
3rdaipBmQq8/amYZmZYHY6TRb3VyOhH67SLKk4gA6ZNnhDxRzFOnmVMOihWIosndk2MhfdGTy0k9
Q9rLZ3b676yQnTgwJGQvavrhglV0VCain1HXpdWGhMffsdgdNT9E5sGrwYIemhdoNq4qjJBtPUwW
m9h8gV7HkGiWU6GL3ha3VLyxNtBiHFyTvlx+mUV/cP5DmPcwjeQuaujNc/ZO0xBIx5py/POFnAES
sJ8vHAd0sQnGVE0L0Z2mo5uOuR3RWdBiobzAqcYENaz1X0xLnG9Jf/ff+PUthrkaodW0gtnlwC/M
dmHgHnR5z7Scw/PGOHLY26BKk9SY9AoiDgkPIdYVxSA7JDi42wotPr6zc7t+yNm1MyI0BIQKFMK7
61GmpcEfwAOPbB59c5AW2PJyvItznHORFLVnIksNe6zMDCLR2Awqm/e94p032r5di6jExXhXnds6
LnbFzgUyt0LpOsHse6pjdl+BRtk/jCuOCN73ov99plM/qlPWtiV0Ok27tCLWIYG3RPtGnU/eFiFp
+RH9txGyYziZqqei2MHWX06ALEdHRwDojXwwL3C0otZ8w9qvk+szrTRTDHU5rmj86Ij2fWQXFal9
9cnYfB2NN7oX9v+xGZanHfOaCpqsg8cJQqf7F+xzoCnmxCm36S59Aq8Kr/VxkTNqbhwMcIRNEeeZ
RK3x5HXHJHDg5mFlF2rCr59fX1zi/mWX5PvbMQAiXkJUoFWIo3wkJwe+pm/Y/RMXQBZ9ElORwYhu
wd8SGYMcL+dBr1UTqWSwl/UHzdU2diJ72Yobfy9qNJPEBCStnKqhCaVwgNprggEqDE8Ja/AUcKBq
qdiloQNWUrHoRTKxqvLnHZOjc94EjYprrK6eyg/rsX+rK7QNbcOP23a/VEf8IYlxEIZaF4Tc1CBp
e7r3Pp6a10fL/fObINIHiX1m90TjesYLdw0zb5IomZZOiyvMBwvEqKiK0JqedORqXgRS2FVvmyDT
dSvn+Vjuy9X/zXJ+8sBryd9DDQzkALKhqCIaCX8ebDyOZylVCxGA7AWbJ7remryNzt0vbAHhcvtd
J5oYUPkhjYH/sMzrbBxa8ZqiLbCSDDf8l+VdyEdIEu8RPDbZdefg26/6zvQw8lfa4F/xtwi1bn/m
pdBHl6G4DBYKydCvZjCDt7jTyjbvIxHVs+1edisVhXB41SIk+l/Wmi5i4kikYMLo/kMi85EbcYyH
Aas7nrIHFIYNA3yrSAej52l8PcCvfuEnWhZ83R8Smds5dkISTkEi0lLkXnGCJ8p8hnQLd7nxkifx
QxLF9dlp5tl5AslvCivqkJ+9nyZH/nz17da3nj7xDsqUYNBGtyjvlVIXHgxdlmQL1WFQPMGEfwqu
C1lBmJfBoDQyeB2MeNqBTsfFqnuD4IVMbFodRVYGkwLVynwz0RXwkb1aKzsZ7H7rY9kNKLHt6KV8
tM/3R6fjpQ2XWt5//ELmI3TRua+xEgu/sN2gMIFVFXvY21SvGhdcgTgam9jm7qwSje7aND/AyNjx
+t6X4PPHj2C+T5Wq6TkScUygs9YIhndRk/BMknDdLXrefxn57HswD3iShFZRWzm0RdTdHeW385P7
/FV98ML7pUrXD42Yp7ufJrh2ETRqN47jWw2Ix1GtDQ77rUYUEmGwsfTSvYWpAni0K6xw3mNPCQxC
eDFS3+ZWjZeCnh+/h3nb5RQvsd7Rz+w4H+rb9KE74GEB22VDOow80pzRNrA4CZylmG8ulW16ES6B
fMkkKnW7H+/ig1yBFjByHtT1KtwNSBNgM1fkjgSLI9C+d9l+hs64bT940LYINN9fne1+SYwwGiwT
P2NEERFZkFXtB96ALasWVq9xYJQ67DcsjGXc68Mis/SsEvE+47oHidM9+khMcAfdljFtphQTOcht
pNZCexXkIS2eKUQKkRYfbAHjHBjosKFcmHN3jV0P65aCDKSlIGMSi66EggUZ3XRT2JMfko97LyqJ
htabuywjhQMntVwdN8PKvgNnk93GoMOiCEuDepTsTTt9/SfFqx/WxkBZeSkmK9Jx54CnJ1SvMOOF
3Xr8d4sDIlfQn70mRpKGYJnAyQeHUSrJOQiJGXydnTDxouJXH5BwcoSEYJ2GtRnVd46BLfi0P7Rk
IKwoLbUTA5w/klGiLcSe+qnG6BKdCo93bzivl8qAGAYOs1wy6Kd26OJQN8S0/o6Gc60frXiQSX/3
X3alKLpomZKsGWzjk9AK7aU3cKrZ6Fkk6+/04Je4NQz3n5zfTA5zfsYgBTg9yHnxnCAhyJKI6B2m
dskRtIgEM0HM6fXK0FvRpaanRx/4dNN6bxFeg9tilrpr4R5+nxuD7MgYNloQQExrN4433inbAOSO
O/J7jZclJ36zv2Yusj03WbJoid+S2VHbRDXDrmshecBatNc/gRd+JmQa7AwAxF3DtnjpZsKYQKDV
wYUhWRTuZPdix3i3AsAMlicdudX8hfh0fqJXb2V2v7Oyi7BeBXopZL+V0MiuuW/1ipfA4J0eg9+a
EWiaWkKKcA/v6g3T0Oh3QfuFfds+llJaP7Rh8dqqwQBL7V03bEf+Ezjg01ZLTCm3a8HxP2mrS3x/
OHCkLj65s8/FYLEp51XWx/QMOzu7N3etJ5+aO6d8/hKcz2jFXV+9VIL4oSbjQp7Ns1SXBgSClEBy
Lvu2Jcev9gNYxV07Li3i4kw5BkIul1w0zxqVhaVU7xXx1iHJwPV25OYHlwgYf6jFgIg4JRhCOENU
6TQe3XIaVzYGiy2i26krPJ7j7WTXh6/p2T/mqy+Dtg5xXgEq4QYuX+1rdhuwZSiyLGo/NA4tbP33
C68DbSnInyt5/e8zESZYOM5VAxGtfd0AjGhbmDDa/uWDP9P+5FHdLLtOyDuZiKxFSTKZK3FONeHS
Y1blSd/UJen3xZ90f37+HfmbJnWO7T1i3i0taHJOcqklVpdncplLMRhtIpUN5Ea77al+QkJK2SCR
YR/RRMi5gAspmx+imOsghkMdXwSISkn2JN2h3H/85FzxRUSeacPcgjQI69I0IaJ09vfdq+FiVO7o
ZytevnA5RJ0JYu6AWYmZ1qojPIPaR2LyTNIvVIUwt0d7CGW3Non0WLutkz65bokZdE849AjzyTOv
p3npKiiSLmJ9GgpISM3gqszsNDYiMdD0iSajytRWKuLwnKDFvI8iy4jGJPyfylLpX9I0vIiNSW+b
9xh0boCm3nplfx16NKFgBJjzDZecrrk45mgVrUjGsYC4lDjv7xO5X4F9OiN3zz63Y2gxBJ3LYhwV
YRTwiF+oaoiB96f7Jw9016vAV8FwguQ51/9a/FrfR8kGnxkSv6aW/e9R6vZwhjOESPspXA0uKFY/
DxEvl3KN7VionGnIxpmZEkyIDQzc75goH+m0ESQ3xq72jbnduCuM9/0hu4DcbQhlGdL1zcFBKu9T
fwQt2q8Q7CQO5+sugcD891AXZGavslkLlURPXDy79WW7Wj1G4O/9/WaPaIX8shvZ+0dDvPpcJuPW
CKOSaNkFZ7A9nSIkicnr3Ub2gzuO+8RTjYFwUxHOdZVBDG5/K2G1VTwcGvlXKNhivbKM3e2T5Nku
y9hvKHoYosMON/8pJHQRmmsl9nq1ImgBR6iX28kfYHjF5elZ8jQUGQ0pkkSTwTpzmh1qkdgbEiBY
EcCsTE4gncO0YzGQobJRmuEZzJJPOhfHnOq5w+t0uUAcnKhuNyR24tuHAGNs69vnuXw1v9ViHsLA
KIruQg3TeDyiQRETo7f//uJLO1eEef7kIItBuCVAEWeQ7egorfTTRv3A3ns/vOcOdy362HNxzFMY
NrKemBRqsBQ3c5xS9UcvtN3Re6vWm+bd546PLzEt4pp9nyAD3OekNzEiAQVRqM4drP/BDiJKGbl6
oLsDbFod74nptkR3eWe7FB7NRTM4PsppKJtZJD29jCs8x1jemPZE55k+x0TYNvW6MC9KUeJIm2Pv
gJwCDQYcCFmMnGeKGFTRGTxWl74cJ6x5gQNDqSpBcG7TYcpHcwfyCOzm+3XEquZP7rdbqvnPvx3b
na508TgUZogDdFpXwJdD1m7Fc9uXisc/pDDQkU+yVnc5LOTFec8Sgj3N4YNInkWC3onQoduxeO4t
/Yt/P3//tkm2TDiYQ6nUFs6zrYlEgvV0pr0aqCCg5vrF+XiLJQMFezNQV1HRWcNS9SRTrVeDdpae
2tF2xGeJ1qvuigfb9Hj0fUvdpvpcFAMmXdPInW5lEn3SHDFcxxiadNv7zSi53FazRQSeqcUgiSln
DfZn5LCNk5O6ta/YDnjLOMHBotc3E8KAh94PvXxpIcQxKyL+1v3j+ZUDwPSl+MsWZiIYkOjUcsrS
Gp+nhy34oft0IZVtro13yd40Opf6Zdnav+WxcFGVolz3Jr4R6mnKVvLLh/Jsl1XpCpYTnbfD5HY9
qT0rdUCsL5eY3FQSt2gfbqt9dc9vqM1CSp5jZ4aCpOnT9uJi1L3sgCp0YroNyUuwwowDyT8eH1FM
dhJPA72U/hSfMEO23rjVWi9Iu4aXz+3JWQTs2dkwbqB+zstWGxPpqTRJ2vvTZCPVNJIv/cx51nk3
xWAwx6o0XBUBXyGXncjCWKkfHfzN86YqCZd7j1rQraNmfBUta41zPOKoaV5kv18nIDvryGq3e9ts
uCyNSz18cwxgB2NiYTojlQtp+yEm2HWZ2OopeOVRyC1mJhTNUJCbALeFzq4719uwUdqkwLWxwzvF
qVbBWnnM/eFRpUt3awS1qJehfqJ8pkR/vm28y+/hTDhzZ+Ok0wM1ryR4MaA33t/r9j283ccGua3a
HWxanfcd9fEfPRvfYlmSjTKTqgbbsKQnrfRz/84eQlvdoq2CLhf5RwXg2QFfK5azN38IpEYJJBww
Gln2nVcQrN+yOgf5/y2X/GzRQnUVSSbw46FphzlPTQH5RDDW9N3wZFe3EfA+/iZYJ7Y5foEo9fbX
W34Qv6WxxxjLQdmex4uE5BItyoWb4YOOqKalgz4CjqzFB2Qmi/GcrLNVTpoCzfb7JHT03lVlNNFW
3nPzfkyxFmbFe7GW8yIziQyGJXWQa1MN7RTSebls7zagt3UHV7ZQvHE+p+NtDTmfTmGALKnLoJiU
Xnry+lXuq95R5GzX5n4uBr7iczoJWQ8JteCMDw34ZVNs0FlveVODy5g8Ozkm1sqjRFXaHCfnIE0X
uygSYwwS3fJ8cvRFl30mifGTmgu4C7TLICGZdHJopPokkafqubDX5m71y7bTe/+YuUd4n7w+m2Xc
nIlm3aZW61O5b6Dk9n3/7j2NFcEmRWJnfkRE2qt/8HmwxbsDjBM1pecyUBtoi3PVJFusSPycb+n0
/3FsyDHZtB/Fx22rXCw8gBXiX4jCbpePJCNSSgsyxRUidLSn9W68t2pbWNmXcpPZ/CTaoj/6LZFN
orVKnxuRBjN9AXlPZKNfflpV68uHyQsrr1fqr/d8JonBlKT+13lqBVgpUOHwKDq/dG/oStrnnvWo
Pf55fMJWyfZ58IUIDULFWu9RveLFt9RMb/0QBmrkolHrQaK2BFaH+j7zclD6na4flVKcopeD81U5
94blLzHCui6yBDe0Qee+996sLXJB2n7bw9PwNvoHqnQciYuR2uysGfDJ6ja2lKGlN1W6x4Lr8dqC
pj5NNTfKVnjHyeCPfIks0Zwgq3Jrjy6FOOW70TbBzVwQDNFJK5C4vQ2u+7pSQSmE2RosxEXpx3Kc
Le+gecbMAJQmq7oehbg++Y7a2MfF1u9rXFhuxEh1umVCDBxJaIE/BxZ0BpG9ugJtIljXktcSb2Tu
2v+tvTJA1ASSlCsGhCWZvd96H5Vml+XKvHPQlZrY8T9h2NZnIKQybk1BuRt1Eea6hXeIuC4mlo0X
0g+Qbbptp1d398Y5shsyy8uoakVMX5QXp9hE95cEU1/r9X3uVLagkWZlw0ncZna0B+Nmtv/kdsVe
N2zc+gUMKoXnINH1dsQz7e232Pqyv7/YHzFJN2tKCu9m/qYksvf2/D+sXdlypLqy/SIiEIjpFShq
cJXHstv2C2F3t5lnEMPX34X3ObuxmlOK3fs++MkRtchUKpVKZa58EHadCUIQjXNDQTaYOQvghk4u
6nGbb6IDbI1mZbmOn/9fhMI+IxjdShjWkXkn1KqpXukVj721sTaonMKt7aF/zx2HbQ8oAd1+Z87t
/W227VCR+hiCwwcMHdtpK99csw0mnqfO7mnot4PgQr2aWcUYVn2+DaGQn68KiprWkKpRnj2VtEMD
c7of3CZxtciTUrvfW0+HGuPWr+5E+aXVN+klMLeFBxZaLQk+geU7zc4jGw0fzyd5BPnCoXuRqxNa
60UpydWocInK7eUqSC1SgWzojMzg880pu08Ch2SopqOCrbUaFi6RuF2cRa0OpqQZyUKdO3Xy1mHQ
5UHdkJPxcnkfr9aBLsD4SiHwane0SAB2hRakoPKS1/BGP2eh2+2dwsCZU212GAmWudeba9U55Jsd
NrZu2KJzb36g5Xfz8ju43SyHuHgX9Sx0HbrSfTraTnmYWYwuy7t6k17icHuXBHk1ZNYEedFGdnNT
OfeYerU1nI19wNk292fHjujpeM1fLDG5K0vXFiysJsg2dM67F+MxAAXbByFHushEPwtxFm6josl/
TPSqfVC3L6AcvDMd0Uk9ByCXFooLGrJ4CnQsFhRo3ZxOCXqxUbEbWnNZ6w/xm+W8HJfQuLggZkWl
hz7Q/NpGd/3hwLZv5eFOYH1rYd5ygTiPYkWszduAkLOS7KV7vEdPoeNLoo7vtQYhfQnDuRCtsxSW
m7PtPaE06QalSft7+/bbBtRKYBS6EhNSi9aK8yTTQOImTue1umpdVwPxwyPqq28qL9RQfyvMqqzF
rgv5+CKMoU9TdIADDixKlpdfoUUC82ZQHHF5D68+Ieo6up50jSpE42MPMmkhUcFgeC6mnTGncWNn
eu9D9/GAJ/wYsYcwg7MWKS8ROe/UkkIKC6IiaryqUUQsoWABl0lkwu7uJMGD9qotLoTjHVQZTl3X
z0YCLdLc0aDEp8sKXPVHCwjOH9U6kzBtQCFnqbOrk/YNjDudE2Hg7R+dZAug2T4XDimf5DSOGGTp
HTe9LZy6tuc+2ishK9taVL9cH84ptUFoMD/C+lwx30aUfbjGdOfk5u5hZg8SvgSt2vlCLM4pSarU
xoNEcVYZ38sXgoEQGXET2UXyRMibKLI8zjWFIWup8WkOV97rzWRXMAe8IIPeQHh7EInFuadKLiwQ
HECJpQuWoskttsajdICbED0QzrvlN6e+0B/nlmQQRBdmq80ZwxM7k/uD4j7OJ+9lK1/NPC2MQudq
wooyqs0oBwwSynT7fHp9vdmjDQOjTo8bvEg+Olfh9jKkyDPxDJAskXImJ7AMMECealxllU1Ye/H1
VRnbuAz9S0XqnK/ozbpTLRlwT8+STfeoLkDFxmWRBO6IL3MJjWpoSQyIMLb7nzKqJhymiCxi/WTE
i7Ex91QbmsV5pGDEIJkEjL+4UflbnI17b//zNnK2OBhBvuRgIKk4f7YacS4wOeeECY60DQMduxjt
X6/sOF5LoPgXxX6fQdfvxv5LNM41De2ghFUzw6B1E7R+k116GK6NXJXviIprZmdwCYtzTFndMzPD
7eEMMn5y79sH4aVv3Rx+ScO5o0ipNRJWxuz6cDd5PlWb0xCC1Fc90efsptx+7MRRzLpz/4XJ+SXM
OKrBXw+pkG58rhW7DW1jk74Fpf2AfLXgbFz3t7/AON80Ka0etikEnMFO0f7yblpNE+t/G50ucz5p
6Po4TlTIYnjvKKW+v9/nuzkbjrq/AvPdHAHcavi8gOPiltKkvT9pgJMQTTz3m/IhvaqfwOXiCoDW
XLqBx9GZHJmieJOzC7kP83RENQbaeF3/5TZzkdhH36IAZe2EWqJwljCgiyDJOqDgKcFCUp/aG3WD
eXgCaVZrCpc4nBHEadWrYwWczzkyIBs571EPi37ftzcMUhcVg64Wpy7g+IMqUSbQ8GeAA/eO6wWI
J87ejWF3qGE5jXcoVjDsm7mVwb5vXsbbUrNvN+OxxtBUtATv8tNd9Q18R5dVvZpkWX4TZzkZRkJX
YTMv6OCezuiwtzEOFkVD8MggI/1hHQX7jq75riUgd5Zpg5GoeGNXEH0o22S06Suig+wDLwz95nRj
R6f7wkm98/7+HnT6gxM/IcenOWBozywUsm7IZpPb1w7ezkQsfWseYflh3NlUaoOk1AU+7KlGGYgl
5htc829LAO4gGvOu6IZyVrV3apxUttXtX8yG5EV0Gq2mP5ZY3GnErCFv5HmfomgVjYPIgOTu/gzC
W/nle/xNt4t9iXb7p8oXlaCJtDj/f3EVoG0/aGy2cRUz563rdHPZXlezkUvBOAekZGnYjJ+rdPX8
GmL4872xOcJaY0yaF6Yl1k5Bw7AsxcI0OrAHcFo0WiKPA0KWc90dwOekeO28aGZyNA1BELsaUS6h
OL0xuWvHHC0x5ytwDL6+5i5YbTbWNnPRuSxwryKpOBWCejgctBxQ8vbp9E7PiSfwq6ulOkthOP89
aS3azlMglA9sg86CmVBCYAfrR8SvpeFctzUT9BsBINzZb2Bg6x4FOuIa2NXLxUIUvqptmEqqxhab
7dnzxtM5vPlpf58rnNCz+jHudvFWtDz/wyX/LRpfwTaBA2iQpw6n0vPJA+cifOH2FiHy3Lgnynis
vu8s5ePcsa+YTB8I5AMxxrm4C+zgkIYorrfxFrjFuEXnoazsDxCfS7dzNfMPgS2u5jKX+JzXnbt8
4kkB/rhFxQKcIopVcQsQnb2zOfAR8xKG872G1hr+1MJc0PfS2MGpnd9LBDb5P5zur4Xj3EVqgm0i
riAL0iCYmm0nHUglYzvz3HLbOocPtNHdfUSYDiDYC2vR31I4zneUiNXrrgAuzAU+3nxhO/m9eRfB
iHTI+Y1x+K/rvXLNu2fLPnVv7Y62qEqLsWpgHt7O1TMC2dZub0vZOFeSkSFMlQiyYejBCcP+Cjt8
Ewkm0h/nS3TdT8pyPiwLO72leAH5bFwTWcd64PO3dfB0zVpdJ52pwgRh55q3f08O6BqYjgj3LAfb
O7y/PjjdFb1SrtAjIdCiQEKevlnPNQkeHy7lyiNXwcFyKi/yrkC1KMBZP/1/ych5EzwVKx2ZoMkr
vGQOrd1LcxGFi1wWKDTfsxav4eJ5jKudGAsb4YmcJ2uQZauDdDNrGmqPPokKMfsM7Rjfb7fHl024
+WzGaIQXFcGW4NtY5VIb8TQ963WYXG+P0kKwbjxIt3N9Pxirha/xonXkPEzST6NRqNAvSjMwP1bd
YQ5746DK/2We1RB4qOzCDOrLiyo6j3iq51QxSmQ3ICR6g0EDibP2/HMLypzjBi35IpWuoplENjWV
EtxodcoFkFacSX4yi3iaPKSIUG1gV+43bXuAhCi7tQXSral0ifebSluTpvMFCEx4ByQPG/uM0nB3
VG3NuZa9g4NGRQuFMKIczloUhu5nQ9HUObjUyFc5lbQM2YiZzjBar3s1UKBeirb9mnUuIbjdqMVV
RNSGwDpd9+a99x4Eznk1OFoC8If3ZAWKlgIAOa/5koGyDNyf0f+0Qc8J5hkJ8NY86BKOMw2pYFUr
RVCZWdssQK35TwHAao3rEoEzhk4LB7R/AAGvxni5e7ezOQICieBloxPicCc26MiY3zHg4Gb/DObM
0DlvjTuEPuAvEEDNn8xHPkuRuFM7jMYUaa5PkVw4xtQjW7DmYSuJMmqrV7MlEndUd3UVYq7sNDsn
VAuSBhTttJ09f2gfwOzritnu14KDJSJ3cJsGK2okVbBclU3PCOjEJ5pgm/I5m6Itw0TrAdHNBXqI
HRGNI2P9DTUSdx9Pl9dKYN/8q0JeVmpsRAMUOG7CyDOJeCD0urf72+vwLwmFlDVF5mONtHYj109J
vDUGO5ScOnIqAjZJI3UVtxzOlwUTOCL+caGoRyvvZyWCrSMGLdVh54imOazm8ha2wJ8baY5uZOyr
OePx/Kw7FDSVcEXHTXS+xlRmobWvPmUs8ThXQbskMdnsjNxn8ix/FHa9v0GlaralvTOhvWh3KIj9
WIX23cMP4VYTLSPnP7RmolM/zuBuj9lNM2OjyG+shXJL+Xi/MVRjqsiwFLRONPeNM49Vy26vdxgl
iypngeWLHKLO+Q42+qOShrOFPJ8GUDN6Z9O939rD9vGHIJxZTU4sBeOcRlPmmFqrYpeB3V3dNd+1
lx+XrX01Hl0g8DmDiWFkAmZLQ5gTzl11F9loDn64nztPULaAyr3tQ49hq1eil12Bq+cTB7k2TBOJ
ocRoeycshhS5d75nlqgsqeQOv/7kat+vwj3y1XiNZGeqOWkKujukeYSvav8jGvzbX/HtbGHqm5oU
fJ4pyIthpAmIYN+DzQs4W942TrMXncwCF8w30KqgHh+MeI5o6tvo9kHEJy3yUnwTW0KMOkWhzmzn
BeKLZJPtGvtkR4GtBjZl4IvvEgQBot0s1CPnMMokGVRQQswmiSnX0y5058Hdbxg2vLtD5c6/3M78
wCeZDZk+ldgBiG9OHnHPFeYNa5gUvoer+iFyVYIzmp/x5Gu9VsXK537TvNNr+CO4S26Tc7GHr/p/
2AicAyl1JciqYYZzESQ+n57k7bPlxcQJCtu/x4NYhKmTl12KaPPxyQOj9idQxH56Y2RevJv7LT1v
N4fDZ4OekOlNcLzw6YLKjNQxNyBhj6Ka59PJxzNzsdlZ8eZONP9CEBqY3B2lytp2ourn2vm3xRHp
AdG7zurL/MId8+kBZhYoOZivQWCLx2UZjOoveNt6wHOB6GxZzaYuobgbSpJV5UhzbDPUdIGYDHdz
pG8DDEG9NY+2fXzBnBRM68GsnnkwkIhKSORc+OFPqCYOA4VAUBBCeKlb77ZbZ4MKKdxg5soKwSXm
kzn5ws2CzwswLWZaMgKuc5CoRmocE6IHGy2Wt1v72zF/Q9z1MH57SO/KmZlf2HG2SuKwVDYXoaSZ
oQ+GAfzEzlGBQ10/sj9wCRDIKQoYTC42AetMJEnq7Dvxtp5tQtTai9LTQhvlfMqoSwamLM02iivG
tFO3j6gccYWHuCg04ec5EaQ6I1IBp/aeUTyCe+c5xUu0797vW5u6Nh5XnY2zSyRHlIwQmYvFJTwY
OEenRAX081yH473vMQQNp8KwmyfLboc739vq9oCZKUfnGo0PdnMlHX+kvS3K+HAexyAERGYW6L1k
ShVMR+aWM/PTQY6DMD3S4lqZHMz3kd5iaVNkznimhn3ZcXMh2W9g/LrK9VSaJEiPZSzfq5Vlm211
UvpGENQKZOJvqVltFiYtIJOv2cVkT7I9YnpP6gSxXRcOWvT+lVT8RbVikp/JMqTSu9ROm1NJ7nRD
EEVz949PzaFj2zTRJKdTmT/UO/Sj9OGUpUc53slvzavVoWBi/HlZEBEItzxtg9G7qQqQTGUYentP
ssTRaeKM1h8skE4NYoG4zgCrKJcpqyBOydIiPfZZY+vJfjBtjf3siXYwJM0rM8VJs0yAuSacrhka
ZjagOhA5xq8ZRlLrxjCxMj0aMUqO/H1pBl7EYrfRBQPT14x8CcQ5YlXvlV7JmvSI4VJOIh+K6Ies
qwJpVkF00PGhDgwjnPhAwdIm2dBmECUMoayfrbK1gsNlc1jBIKAWVDC6xlBR5MS5qEY1u1hu5Oxo
0NjLq8No4UVh0gS7Z2VdiEIoAYIMSrFPR7kokaj7KB01i2bHvJfu9KFwzcZ0DO0lHraXxaFfU3/z
FgKQgbYty6CU8tWWPjO7HOMLs2PbDbM4lVEKEOaVXYQAfyEoaKakFjUxY4HbP6bf1nFfkuxImruk
Lx0zqJ00OlVW4DWagHZ7bXGU/2LNqvtqzsOoJyyWsTh5am36eNNS6pb9PzdlDPyAsmQLWESdP2Kx
NgFItZhfqtmx0Y32mKtF6kk1k4+0YYF3eXVW5cEphIFkyP5TntAuzuVcUliaHyN527aZ21n7CIXz
/xxEQ2wyn3SqZvFKi0zNVNs8zo9BdNdWIAKax60R1fkDFGpQaE5XDJPnaqBBpoc42PKjKzW7d5Ls
/+Dn0QJiUUpksOhwK8+svu7KosiPdbgh2snIt7T4g50Pt/w3BLfzWyOmYxJDgn7a0Ok5Tw9m9/EH
UuiEoFRdM4kqc14yAVWcXKqAiMrJkWR4Fqo7siYw4DXnoungQQQhObF0PliNc4IAhwGlIbrbR6ot
KXea9mLE0Z+suYX5UchWKDrmA33dKSADL40mIPlxLDYWnReF5W+XNbbmXbRfEJ9JjcVmNFhT0TRR
8qMV3Gv0sVG17RTptowOUEkqN5fB1hQ3a80yERcSi/fKqWHWSM5Y+XGI8n1MYwf7kRS5G05MsPHX
3PISifMxHZHKKej0/Ejsl16w30VSzP9fqCzSs4mGpZEfNYzJpacm3DTZaagFulpZGMzYggljLBIa
zT8JBxYoMclNKyyl9DilrxjWtCf5bpKjXZZqdkwE168Vib5gcdtGHnVTCiVg9Qc6Rm4rO80xJSJr
XkPB2aKh0wysv5bG6a1WGqmQWJ4dZczItCspwGjT6jt6pxTXkDNfoD8+HTefm/NR9jccJ9Q0xmFi
6AXgXpuwsRsk2LPao4Fvt/WWVmdt+KHVtjraWeyZwZFudclt+qOlBg7ciCuPO0mkgdnquKP8yyfx
16KgiLPYggZCdtXlx6m/CfXd5S22YviAMBDDofIdJRnKV+Oc0lq1JrPMjsoIBungntSPlwHWZfgF
wEXZRcq0PpwBDKOxY3Wf17e95f07jFnIhe1XRq2OjVRnx858YMFjb/o2tthlDD4d8B/7+CXILOgC
hHSUYTAXwhBF0ztHIVH7YDaW6eoaqLmGompv1DIovEQn4QYsf8h+SDLxItom+3awUjyyKZrT5Sy5
v/xhohXktkmQBaaRzAo2zYd8/CGx93/3+9y+iOR2pCA1z456Om0srbnqwkTQd7lqI+Y8+dAET6bG
l+xMUpPonYyIaGi37EEih7s/EMHUyUyWgCYJjVs6NiRGICX4fRKimDE8DI1op64uwgKBWwSmRrnh
jxEYVLraySK0DYguDqs6QjQv/3UN4qNgFcdToINv7yjFb9FwkPPXJhf4gvkjf3M3CwhOCDzA6flY
A6JDy1xWOp3iyQ+j2QjOwzVdqbKKSREYZ2MRnq6Jyg2Lqw4XlKh7k9vXRh0EAGuqWgDw7Eyj3/VE
jnCZs2i5lfrulOkyGNmSj8tWJYLh4tNGT4K41wFDmWG3xongzd5wL2MIdMXPzRp7qkrDpECUoLOJ
eVbMH5cB1tZcJSCuwS3BREqC29056zSZzbpC8fmOWMpPXboujWDCFHFRddWqLApu8MhL6Njp3JWB
5NQI8ZyMe1z5NDD0O2ii7uD5POQNGGwofyNwKyKVmjUYIYTxp+ojN5IEg1T3RdWcDfo8JKfJCEWI
IpmUr4dCnbGpM5RZpjSx5fQx7UTHzvzNv8ukWpqiUcvEqNGvCF0Wg/qkN7IjC1Lm1iT8aSm1OyWN
aquYdoJcrGy68aQ9F/K4l33Tu2wf8/r/Dg+KOoxvVQ3cib/C52M5jQM1M4SVJdKXYXioGD0Y+dPU
020tD7ngCrOu0F94nKsOphL3Jx2nLNMe4/InY4KjYNXeMTX1v/Jw6myUbip0Cb/vKR/0+UXw66su
AQpHtgKttOZno9UiRtC6lqrIWGXHQfI0E/PH5Ku0ENnc6pLM2Ql5nv0Kw/i6JGqAC1dhBPkxG+P3
KkVqORg2erNL8dwiyvjyDMKfUY+qgXcVPePIzfNsnSTpgr6NkBHpUxZufToGNhuDaTeZI3OIJvmO
nGj6A1rKUUWhFrEXN9VdGccvzJQw3rGcqMOCIHCJFVu7xG9T06nKKHKsbhDd4VaVryOWNRUwNKEd
8qteMr2su6pNcM9imt38jOUOmvnnaQ8FtaFogcDUehyVXEQ+pAU16ixHJBH4DpkspwDWED9d3nSr
RrpA4e7xGFmvZgoFShm4LZqc6PVUP5rfL4Osq+svUdAMy6ehYmKREVMo86PRHlrLi/qHNhZAXJJj
huD8sazHfRLM2kryzVAecnoqS0eYkhAJwu8H5EGlIARK1b2P5SOrr7t6++90xV1itFhSDcyjhyDK
Hd5yLHKYps0fQJgWrAvPAuhv43RF86KIzbDOj77pX6ujFtmGJIc28l/uZaDVRbFw2cMQIpki5v66
TQJfrSYpx3Wyp7VHwNuch8RGvwXmZwjC+tlM+bNjvrqbholGPeTvvyLJcavIpIXvMNrckQLP7F3T
/yGN33sz3oXZ22j4AtnWTo8lIrc9U3Psp7LJ8qMpY6Cp9eRXhSC2FMnEbU2TlRgMLAFB6oddzW5B
sW63+qEyFbupUVu7SeKXy+u15u4/vY1mWARXGE6LaRDLeWJhnw4y7i/2iFZc081fqX++jLNmF0iy
I8MOSm/ymwGqfTEZZQUDnMxdGd+kV93kJYkAZG2BNBgdyC0pWjj542TMsjjrJgrPZvxUY5SMx3+w
jZAAM00Fh7xu8VThTUf02ChxOA5hnr0YaVWDMS0LjzHrJoEp8EUIn2ejjhHwBp6MqGoZnC0YKobb
SxO8goYJq3ZxhwF4XhBHG1k5ljK5m9LWrrWfmSm6bK45PAiH7lfk3jF5a/7/Isqo4sIom7DHvqrG
TRmHjhX9jKd/nn1X8SCPlzeMfDN1Plo3wrgHe8aQHA0t1R/qMhg8dVCHQ9kyXxTjrsTtCHB1mc55
a4onnq8CgSym6wNzTI5F5HtVGN2oIcaCK607VdvBOPjFgFBD7u1WfVQG3TEsdqezzs5PplXZbUIy
W7FQrlf43c0/3hNfPmw254Wm9Z61cmKx5EiI9RJazI7QealH8S42BL6SZx6cjekLFLeo6DQGo3DX
JcekG71ctqvwEE2PnWnZqnpD1J1fHvUhdfVoMyQxjp/I/RNRLYqrmYUN9En5uRC10Jic+siU4Kxu
7DH4UBIZN7S9IiouWzFeyPkLh3PReC8crUbXkmPWj/5N22fZXovGc8PAentZolUkXcEYFBk71JA5
JFObJK0vp+SoBrmraa9hWNvFoHuXUXhakb8WbgHDeQFW6X5aKkpy1CdHNazIQbbBnnLfmwh7TxiF
D6g2SVufWECv5aL3DKvdUmXAiGR52phB58i9sb/8UauiY+vCjVs4Mngy2lrXp8rosaHArmcre99P
7Fjw9LtyLMHlgVMPNKSairjl69aYUqlAnRnBnpXNaFfntZtqw6NeV3eZ3D1h6o0sMNBVQFOdg6P5
pc7i9uLg91WIm1tyDKRvYaG58mQXL6CzcpPh47L2Vt3RAonbiqqG2FivgDSOZwX8LTH4oDHOTDeR
7McYxf58GW4ts6wisYc/JEUMeN2vqowTKw6rWEqOfSxPoEzP4o1WglMvVeXAaYfUx1yzpHVJ6A/o
X07ZHgy41Y6WOaqGw+TdL9vBDTF18k/2j6VCEaZKNYvPypq9MjBNxmc1+QHvzHY11bbSPVwWftVS
FyC8rseuC8nkA8RGNEiPPXEuA6yENRSBroGHMcQEvxEW5mbKypgYyTEea8ul4103Z9KC8i7Em+Xm
Mta8UFzACywKT44CDwTYXKiWY3axPJTwbVquvtZ1uwu75vYyBN+VMbsbYBgIBhFF4dDk7glxwZhs
5FBYO1X73Mxsn+HSrdtWkzi5glqf6qlInqYMVN56+qL0sRMMg2vgAaInhZOPeLZqRd+0sohfvkn5
asCVouGhzgQHh5Woz1M07VIUTdAM/Uuq3Q8PmQKmYMJc1l7XdQNjlt9ipXil8JUJjQTBxIqb+PIt
nF9qfVSdywHq4FBOSPc6Sw1bTsbyYHSlb6eTlHlDNvXby6uyuvAKBXsakgIgCOYWJY/Csm97LEql
xY1Thg1uH0Se/rlXpygb+RuFUzOm15ZmF1gIycKtFd/ozT73ny4LshbTfsHg1NdHjZWaJdSX9Y8R
YioFsZdcf5jBhy+bTj02TmioOwkkNZeBV7epYhJLm2feKHx/TtIpdd6hCutI5a2eHUL21j7KjQBk
zdNCul8o3DqVBbiA0aaVHqVIU1CGMbSbNI2SXV22JHUjRqYrQ7fqb3Ef1/uyG6RrZLcwUVqqQDgt
+bFjxk1nF7HvC8K/dQP69WHc0qZNEeZ9EafHZsNuJcF5tro9F1Jza6p3zejDCaJsU87tRqvccfgZ
idhyRAvIHWI9TdSmNmE4XRBsggAUWuNHA65bywwF55IIiTsy5Ly1wlxCYe00eIFymnZs2tXqP7/+
fLGU+SMW4XDbJH0XB7DHoTtUQenq/t5ME4E9rvoqXOBUolE8TZpc6Jh0FXLdc81uG/uO1nlwl3Hz
bqWHvHi7vL1W7esXEl+upWTthMXHWU6M/jB193Gk/4lzWiBwW0sPkLcfFTgnN5evCbstRIO4ZmX8
drguALgtEmQsjtsYyiK9Bu96yNDHmRm3sXyeA5OA1jYGzFzW2vr6aLJuaODYJ3ymXS+IH4cj6lsn
ljXbqfGDuybzt4Hl2xmcFaL4Ln68DLm6VzFEm+KJwkLAwqmxgBuEQeA2UdGXxLpq9NjWJFEFIt8o
+1cQsUDhdDnpJji0Bh0nSR8e6eAUsdvnqT1Q2S6VIbcn2mDWfPPQIQAF02lo90ljJznuLAx5XCtr
NqoGbgYNM8nqwVVRktVqbt75yLV0DwZB68dlraxE5HjqmJ/vVQxn0PjkKBvYXA2E743K0Nab0e3D
76p6SOXn9qQboqvw6hroiBU1FbkIkN9/3ftRG0OUbo7Hzfok41jatp3iVLS3BHVUIqD5/wsnw4xB
brMCcRNKBxzNuDNa3DSCUaC81b2/EIdzZaGC4CzVIU4i71BK3wliH77n5y9jwqLgom3i6fWzv2Uh
hdSg8iyuIUWVH0iVOyTfJ3nntBmeYM55pLtBu3kwctF9cF0si6JsBEW0eG/7qrwizcoGcWdyVJQ7
agQng1mCQ3nV6pBk+y8Cl0BIDWNALwLOgM4q7EE1bCWSX6PgSiqr1DbD40BFgfS8u3/zcQtE7kAY
cz8qx7k1JQ2lXamHmc3YxuhyRPaBjZFBO73fx0R2pzD91lSiDPBljWq/vQhRJZUTA/LWer5X2mxX
VIJTdfXo/ls+jX8QquMGod8A+UDyaXdTcGtG9Kaluk1jUW+CSBjOxXVhN1jJrMoI7zUn0bVV9Otc
SNVJrTylA1RVHYbt7rKzW99QaKfAoGI8nuCN5Ktls0gq+inBpxdV59Qx27JCd8Nx2ucTeY4KFR2g
fvtQW91DWIfHsBNV9a8KhwnCyKlSzJjh89pmLxkSmRtjmjFtbAXtKvd5VQ/vl8VcK7hE/hrVEQoo
SCAl5/0sJczUNM7TIzKfzoTX8gFU7pOGW2OgOEV5hRK6doxteqD9OWqnTcJkz0/DXZuoNgq6vJFU
+zom3lBFxz7U3y5/3poSll/Hec2yzbM4GvB1cpPaQWPaZfJ0GWEtoMFtXp4nNZsI9DgHpnaGmpQV
eoGydB/UzSaOKo/1oy3vEB3gPs92OY3dy5hrEc0Sk3NpiW7mhWTMOg/eYkadIAGHSnn2oc6k+biM
tWrHBL0uKIiwFBwT3CZhNK1jgyB8MtSnDAWEWWXti2B4SZjmTLl+omxD6mAzhNprlBSi4I3vz/48
l5bw8wovziWziMPMDMb0iD4yapjJFk/3aFertqyST217H0ihO+go3K2vKrwQ5X3I7BrJA7cL3bCr
PRRxehZir8mfHJqLZk2snf1kbswwzbnwmH/EIWHbh5kG5ZDRK6Lr7Jw0guhi9S6PwRiKAelMVIpw
L71Joqt1YeG2W1QYbO6HDmvuiVY4WSDfNyaoZXx/Y4ISSGKCiGPtMQPPsL+QOQ9GUnCNMkWG8+0n
O2pGO+yv8/bnUP6shp+qOtlyjgqz6kpCWEl8umlEzuV/yI7uPtlAHwTeur8uvqwEZsFA7HDs5NIx
qrvCzOeCXIeNkzMpqFm3skPQXtURE3jv1R2GDBDFwDfUufF58TbTesaCHkr3lWOmoS+mUZ2uqG3D
bLZVJGpiXDWjBRxn5CjgSGtwxyJiCO6TvtpK4Z0l7CsRycR56imqdVLQDmkTFfNsK+tUkzeSHTDv
dk+SbHPZbayCoQcLLYXIO1OemMgs+gpdcrAdpbacqN/UGDETy68lEnlTJDiDRFic9kBeZub1nA+K
8k3c4D7XvI+S3eH2o9OqFOyKteCHLATjtFgmA86UGSzMmCcZBzRfeyj3dVLshcsqXPe8Cyju8FIj
JgeypCCxoL9ndXGVKFe+Jm2CuHBG4x2hK4tRK18dy5IJIrxVe6RgiKWo8lR+a3CdJL3WrRxOl5iY
i9p/1FHl9KUAZPXkxO1MwbM0tfBe+XVzm6lVkLaDJklobs3g0MSZmzA4c99r2RmpRLslsiBXs7p6
C8zZlBaniYHqMh1cj+nRqveZ8ppTdFmr2RZ0/PeXF28VCKpDTYGBt/BPz7YAQtMbJhy2FY7odBi3
xcgYwqBychs5sOy2KwR3jtUFM5Ed/Ov5mWfiCNugrtoe51AaZDZRHllU27ooOfgZy/EXG4LiVcS0
FDHtb51pMqaJtSW8Ym+lbms23d438ByrlcTJOtNu9PSxjuXCnr7HTbotUU7BiBdmyW4K3GI0RU9b
qzq2cEApaP2GjrnFrFs57ToLVlp311WTTbZZdDal00aNEQRcXs81BSsE/TUm0WVcjzljDTS/6HyF
IgpCxSmgGHtkwh0/Oypev0sQTiCqyG0TDRq6/8PSrfNDhpquy2KsucolAhc5kj7ulTbUsYJF6ijd
D8K2mEVnt3jnVdD8dxlsbX0UasoYSoN3R5TSft1so4WbdoDwDcUnhVPl8aEcxn0TXqsddsNlqNXl
0YimqqaBCudPPs3FditRQoIgwEyPiR47teLmDaqrRC2AIhAuEs6MdsxCHcrTrMecYThstEmz9F9K
wh1m1Ce9EakGeC3YwZSIo+cnqRbtnFVDW6iLW5k8QTNQWUNdcu+YuyoTyDBb0W92jEJ3HcuOuE3j
ZJi6ONasCZ2FTK/OSK869ZQ8dh09DIq8bYryexBaAshVw0attqzhqi2jwu6rrTGFSYmKu+gxiqqj
pqO0Rt1HJV4OUemMJOdla/s/0q6ruW1kWf8iVCGH10FgAilRomhJLyjbspBzxq+/H3TOXZNDLKfs
s96HrdpdNHum03T4evH4VLQPCxqK3nAn18QKSfbKuokxnM838MW81q/0SCoYvmpR3IBgq2EYFPNO
tEx3qZQF3JBibjA2MjMSS9mU1VaAP+6z1X2GFjVV1TGfDmeFaW0qYzVwkaFUPEYUjV52CvlcBb4z
tDHRosN9Qss8/UOIXjzYoGNV83KMuRXYA1J1g230L3GrMu6HwQ6NNlE2Nd5MU5m6iuaRPtV/VPpj
kJR2qvr2fX6WJEHiZ8wb5BeVmwH6eMyTWlb91PWbCR1XKsArf2IygSVwS9Itw7UjJEOqhaePLekk
uW1VeJ9+7HYjBxdb+MWvoBWe5AqV8dR7vs/W0gHCYkvGPOqOLmNKwPU+9X1ss0vdsqrMTP8Vicie
cLWT9cf7hBZruZeUKFORahhD6Pk6dSMA7ZjiGKBj2qiVYy3rquPzOla9jlWzkf24wxyG8atVPd9s
JZ4D9o7hRlypmnUq+X+hD5e/irImXIili8MAfSiks6Z/CPx3lPOClAWgtqQNuoJgAhE2RjNkinmx
z9IAzYmwI3Fhq8129iZ9w8IUWrLGgKhAny76vOYe7mtrpSa6DlBODASKee0TvbX8Nn/XmnJbi5wd
tchJhwJDLZbkBzqBaQFFRyvU187kC3dcKX6ToY6YYpBykkjQPYqSbgotllAMLctMsmiJ1+yhoazR
lXlcDN02r1lot0lk+UgIeN5k3RfWJS1Emg9T+WjYEQW6aQeRU85zo5K6kji4kSK4HtCthLpZJYnq
FEnM6IFZeh+hlwybwdEEjY5uyijLQiUXaYMm6DEFlJbaqod6eJVaYxcoOwktQPi/tsagMiw0vTfk
K+GGPjZRxfyTBtgRSvflIFEHLsCYrRIgqxQ0Ry+sHzIkCVJdWkkKMrZTZqZ5tOfLfqdOHgn7+i/M
j2GgIxspNYE3aHMnjlE4ihrmcI2x3Pal9i2NJLOIu7VWsqpDi9KDzDWalnG1aPm6lh7IZJwLCqYb
sml0B6M/aGgO7EZlrzNj7wVSqMYAL0hHcz6e9dR9Zk0GVP4RjeZ6dsZCPrNqB6vMNPQLvNyX00VC
eAkiEALEF6bYrnkShULJSg03WAp7RVces/QzG7ecqv35o1PhMWkAIBFBQJ6Dys4ptR4jLYYpCpnj
Nz7aGlO+Buo1wxYvGMkrKlQWspSHoNY7TE4USFtF2jFUgAGd/0XIekWFsiLS1ATYG4zL6TruoUNP
pso9i1wzFwizJrQ8rTHvX9KSnoHiDOtjfPkA6paKse+VsJgneDS1JYmamEZ8VJXzqMKjF3aOXWm5
35GS/+YDZg4DOpv7P2DpXCEcSOkjbw19pyQ/NzKu63Meei4PpEg/8dD4G/Af5ZIG9dysVVRGxBY0
UrkgKI1LukyUlFHjWWQENX4ZWQD4HLq/I0wS1CILgNlE4qeWIRVRHSOD1WyxpFMiDwATHaVxlMip
02qnku/KPMndKZTzVTuqBfFS6VfBlw9A1KoYnmaRmsALQDlABRHkrjW4jeRBMWIdsyH+tKnEhvhl
+dxKgZVlrM0n8w+n3moKoENgatEdgwlRSvB5BaCNoeznbmC8YDP3lG4idaf1ayliBOVL1yTCjyFb
gxSSQY+ilLxYFKrHZa5a5nbmNVvkh/dxJz39uVhfkqHMxRCpBgqyce7WE15KK6z/MHrGPMmsmTdH
dsEJdWSiXg9AOo9yt+8SInSfbVn+1VkBvUxHpwxegLN8XMRPbR3wudaCCbU8g4BqvPDd5/1zWogu
5lnwf0hQAq0NjT6FmIR1BQwgk3DsKmI0E9oT7DgcdtogW1xZ7LhUPd+nuxTxI+eLGSEBpRUFqaFr
3gAS7zeNpgBkI6+klVGkxaoIpZaEXgMcfF6H6UWgtRoGUTn3koYR5EIz4yySbD3S5A1Kn5HJFyNA
K+//sCWdwyi2hq5vTDqi2Zz6XVUf9Aaytq5YjivF0PAYmZxR2ucTKy+21P2N3TTAwJvDOrjoWVUu
rncQuhoPAqiCECmbUS+dKd5IpW5rvWHqjcmjlNqHxhpIP6b/aDSK42m9NebhY68Pplg9qzKrWWpJ
pAFMoGECBPAAyKZe/6JqBHqEH+a5m5VKSfRK9s1A9jqGz1syAZdUKMWp+l7MOwkyNwx1BftZKaYY
AAlS98bCuX+bi+4V/hVDhBI2YiNTc82RlOdiKExZjmTQp4YNHD3azIpwLlL2PBCMdoWwHsQdNkOa
haFt1HL4CxOO3jx9hjzDoMnXSP7FHRd+GqlpVuUoXW5HcZu+10VBGDq8dJ5412l4ikjY50TnOcY+
A8p3W+LWas4Kk9VUeVYwMJ4hLCLUpSlDCugIDYzkaG9D/KVj/57IAtdbJIJkA1wRYDvxBrm+LYP3
ainRBhAJjsgJmGW1z7r+L64E/TBoAkW1CedFWR6jT6ccIU+Bgfw6J1qyL7rol6hgIjH5m3ABHVKq
jBlWSUfB4JqfOgIMXdOUhRtV9SrKuB+j+FNIwx2U976cL7hveAhZglqhiob9rdeExogPgbvU5EDJ
aTxiFJzDNf5W1/C0iHpLSb/dJ7dwT1fkZjtyIdVa46XIg9W5q7cj8fLvQow6U17+uZ3ARO5XoUlH
YEe3z3pDWvKBx0Ou0ROcNfXKX4dKzPDiS+0Nqo4Zxvl+ZExMzrxe8OLxASR6KAq35vRVb8iPgf9S
tOFexfjqVBdWnn9HK62ZRRWpPWyfyTgzThqGdi0YXpTTgCL7hSKKBo/rH4FBiiwJ27pw9bzY5FW1
zVjQuwsSggE/5MTR2jlbI0q1ULVokzZKCreqFVJ6h0Be+X5GpDQg3sBybQvsIFmNsAJ1MknT6QEQ
TfUzXUvGAqkRQZosSH/5rgQBnmz35XCJKVTVFdwdiNz0dPdy603TKMJeGA1WA5VitlH7LHK6TBaI
V2DOT58CmSGWC8whFkeFCdwBOJuG5U9R9+s7gLS5SlLY8dRiZ0ok/sXoO45OxlXN45ES/SxrBKxl
MQajwASGoa+agou3YWBwWzkfaoYGLBzifEuqOA/TaAqNk5tVfIukLuolIf4DB9ulpa1ctiFRJ1Vy
siw0iJY3EiNpsHSIIIgsmobiEPBUrwV+aIyWS72sdBOv+s4Fc4u64a3uS8eClULTPQbekanD5CMN
hxh6Cl8NgVy6Qb3XAb1RGViUgPGPP6eCHJn+1WCJLilKdWPFi7JciypXAnquNr2gJFxx9v9Gg1Le
yB/EWoriyk1yyVyVmP8TYkYbxtKFoHMAr1pES4ZKZ8CabhRrvQ8reMVorU/VrzT6myFuQDVhJgxt
crgT+pEpNYJStVJRYZJZXfkaZwmlb7ett75/WrPsXD/MwAQ/Z7llPC0AaHwtW1le1ROQPPFIV323
kt9VoSIVdqN2IQtwk0VpVq0L39FERQLvHuQYvXjWorfUw4yd+hBzb/cZur0bMAQ7gKvBY+3mbupI
U5tR6uDdfwgjaVhPctbnqTRDAVwnv0VE5HKxZimalcUqQ0dYFKiQSy7V0A9aMNDbNXYU3T+dWzXH
UwV49wiv4HSAlnt9CWhYGJtCxc+vvJVmZKRpznrAsJGLNJCrRdZAgmDRXdx8mSEx7Gu4geqoh2dA
F/Piy302ls4INuQfEnSALVa1Xw4qpFYfSdadAUB3n8CtsAKFCgZ3Vgs4TFotsDYnGBNZyN24HioS
qHzrVkKBqnxRRObA9RPDT36FFNd6eE2Q0o5i6DGWBCgat+pMfVwVhVW/dKVd+Q63DbO90DEEgcUg
Jcd+lskDj3qlq+aeZOpy6W2GlHvLeDSmSlVaMSzmLLS37AEFAjPcGkL8+UIvlD/1uCBrpQnscVJv
ZQ1GrWTEAUJf2WL3UUqNNQg5R7yxZ9i3W4c9nysaXHiEVwrGx68Jd94UapKHVxLadtLCSTPfwk4A
rw7MMD7el5klHuf6wYypjgEqGu0co2NRm4kIsAytclOg32n51sPuBj11RC8iua4RlRXU3SoCpgsB
KQQvAaet0ivi8jiXEOTwtStJv5oZYpvRSr1wfFffp44vEyOtjyV8vx9CJB4OHon8hzwksc44vAV5
hKPDsSECQa8YDQUxQ3Qa0iTWCOo/+uQAWVAwk5cyE0mLDM1kAK6NOIfefZKmtaJNg1e7gaqsCw24
KKeWy82p7LaJwqgLzodDCT1cOAghUMBbiW5Dz0e8nkU+bOBbQ5ID1kYO8Jp4uy91i0Swh2TOe85Y
L1RIVeXc5OsyiPg4rzw6d62T1Of7NBYkW9cvaFAhFYe991nrJw0AZXhTT6JtiebWAWsixpC3g+KX
1MdkaMSQ8WJZFG5dQ8iLWAuaRQlf1cmeOo5pA/SRpyw79j0rZ7wodHjNSvg8Mnn09qVEzzFMl9eN
y5ePyeAhRzNYsEiDKNr3D3CBE9SHNZRl50yhdMNJVvLS2A+tGwLCwZb6stvUTWiwnMjsvSmBQ18N
3qyofKMDivZaDdcEntHKrTtmk5kYyTkP9H0nCE4fN0RN+6exTZ/kKdsq4UqNt4J+Vrv3+5zeigra
rtDeM6PR4t1HG3r4R1Q2VakDdoqX2QE6C5yIE5EVFnuPVGKc2IGP0jxWm2yUYUw396nfXiioI3Go
YKkFckm0djcFwsKm1DsXA3dmZ0wk4Vdw76RQGU+yWzNyTYjyZ0KnZ57vaZ0bR+sscfrC6THa4+85
lXWns/5e3ykq7XBcqDYCqxhB+rUDq0Ov0mu1692mj8oYIN5JueWlTLczAOea4QQES8NIPRPd5xUp
Bl9wOL7OV/fP9dbI4EdgmgYPXrxGUDe8/hGhkKpRAwl208mzBh8IEtFAuEpmKPzC9SEvi+4eKAqK
hnQCevC8bFR6wDHqvR091v48KukGRcYgcyuj89sdAKDYGoHHjzL/jItgpEbtJNHiCqiCSsnvCqmd
9gGHWSepS743GlC51ZGv13IyPqMRXWIEJPRiRCRqAdOK6RxAzKEpXKOZLKZu0odcE1wFwEWjjGVY
06lI9slHH1nxzpieRjEifGd6raPE2+YJH1qN3qn7zOTn2NvwamiyMNhuz12fx5iBsoi5RGT+5wO7
OJBUzBRMFAeiGw51YY8VX2lHI4u60lQCJcdgXoGKDsMkLgwqAVwPQD7zwASumi4Pd62YdE0yYZ2R
1hEJo2epgUWUmk4Aakrk0rDyRLPHKbIr9c/NMYq22BmC0UMkwjCld82vL0RJXieC4Eophy14saq4
ddiUp/tKs3CqaAZCJxeeD8A2pXNFZVJ16H/3capZKGz4Tq04kmMcj7QSHto9oAgYRulWS+HDEA+i
iWzGHqXzYGU0DbqGRbcupitFQPapwNL6kVRKle6jIQ91hiQvvFlQ/TK+8MJQ4b8p/+UV6hpRXgsu
r1ppacoatrmRQrIAn48Fb8YhxRjO8McW/pomFYrwkadUvZ4LX2AYRf/YWrlSmsAgv393CyYCKLGQ
SvTiAaVEF68lJC7xqECmT3C1VO4qc1IaITWTvMrwbkniMjfRr4u9IXrRTJYfTBhBSzlAN97/EbdO
BrH3f4ZHgAFxg+uMxWU6N3AdfgQniCvkmHRrAOaZI0SVtlGm0OlbOWSo5RLNOQYHKBvyJ6jGXTMO
oPxpALye4A6j7o5qsB9RASS5ZFRY9cG7vhExmFw6aXRroOCnoX0OEHfXBBNOquUGWIZulvU/gwDD
ikCbFFO0WAJ2cp1FscnlNSnjiiG9C8oCLwD1h3dFGwzdrytUgViFA2weugQ5Wx/65nsupobZRHU3
Mpz4giUAgAecOOZ/0CNLo6MbaYpAE9sMgPHkPzUdxtjj0m5VYBEhNrkvM7eRJrwa6qdIu2CO4AY0
N+65ouoACIdNAHLwvVSrzhG5imcc3jIVJIrR1Am9p/vyfAXrnwVYIBd91SFJx6Jdx0XP6hRfuiK8
3vEhiAUKg/OxXrilvm/yPtEiydWTdHJ5qf2UA78xS3RSMqzKMqV5VBittyiNzFpxQamApsVRnEiu
lyg/hl55HpXmwHXer/uXs0gGXh/BB0J0YKZdk0E5GuXTJJXQaCMCwGfwjdWcLVkXJT8xknCzC7sO
G7FnETjAwHLBGrEb8Z4CXuFqXxWBCZ9s0RhlSuW3suLNtHuUOG6Fv/+YNVTkYDUETC1pMs1aqWli
0KIR322Ht2xKiIHhNpEFG3MrdqhCQ+LQgYncpUbvlOblJFQAEK4CRFnGiHoxvkXqEDMM0iIRdFyh
0DKvMtApg5SHFeR58EFErlveKsscZb9eL/TwbwgBHBxKrqCaRI/EGG1c5JlSqjO4ZmmKWYq4x5+y
5uNPbwbXj3opVp3ArGPu71ro+KmSIyz5VLEQtU55uza0rlx3I0Ig0malED39OTnIHY9aHCojeFhf
k2sbrwKmW6C5iVa1pNO6ZznQ1+qfQ3Wg7+Y/wcc8LSpRZKa27AFCHWpuwJXuTAUgbH+cvjHQ64nM
Grb1oCmBhvcxklTNE87X3K4JX/Bo8VDl0z7KRGdN4t26h5kQUGu/kpQw2tdHJkco/3p6rKGo+F7H
3CnHiqNUdkKBlSBYIqSgng3PIGPbFL0htepb3isCQDiruWH6PRB6fYy180B2Zl3PfUo3qz57tGjy
LY/rAWyWLTbvkl5YfQs0TJ3lW28DFgQq//CEBZDXhxc0pYEHKShJ3l7IqwOwmAquPgh+iUcqIxu6
zBWMAlbtAa6bfov3JdR4KnF+YhQGZuaLgVMV4WOe5tku02uG4i4YIjSXoc8CXaZo86E5awHc3qZ8
j6ghQGWecIJ/1tDp/PO+vi5SmStl6B1BBEZPXYexqHiZWIpAJoqKkmSSWK0EBH9/7PoAE//Vto3j
Q2xJyXhZCI1fpACIb7QksSIDYzsJx0tmqQqD/RccYQQE0CuYA0Gv/bVE5KEoZH3dILKTw84ERnAH
/A9NZ1Q0Fs/ta/kzzAMM+PzvL0IGwO5Ouh50gLqIUuMJE5aRo2aBbt3n5Ua6gdwLo40BNo1HApHu
sOR6APH5AD1y29QnlSc/YWGcVUtw55r8LOU14+hofDxUEWYZgLNGsyUmrOg2AFTu4yrpBPEUE2u/
7zYl+bE5bUhpkYK8HRTTXHPWkcEjnQm4ITqnNS+OkpOEwhBzEA02jWWF2+pzu9593D9ISnVvaFDX
NaA7JUIyRjxZ798YwTDdN3nzbSqsExotjL0E33b2w+bB30Rka649m0GGThzdkKFUqONErzbQaH86
7xWSk4eBbFY/H11iHtbPa4txXl9++iKAvKFGhcSNN1WVNl/KznoVnPd9//Swefq5srnVoTEB/WWy
xODLn96jOIe0F2IwIg8Tl/MxWnvBqTaT9R6Ym82GFGubZKSzJfMlIs+fxobBKp3HuGGVMhiTzI8x
X82EAdX8bYKQ92smd7Mf+nfubjTZU/+fux1wr4jlnMiw3kTW0+PPb6Njmtzbh3Vf4pdvEF2885J6
ZMNVKkRCy307VSonnl4ba+/U5OEpsJ5WP4ldEMH0yPZonTmHQXORywualCq36K/1vMgTT9mGn1aH
0X3TycHOrfpha/bk+Zknz+vzfZp0a/h/ru+CJqXaYdIPkoFM28kKNuhPNScifwjb/APCsvat45E1
/rFsry4IUvru9S0OfTLEU2/6MhEta+2ZHxEjZzB/5EZeLohQ2h75Uj9XrcSTbPKP3tP/emiUemu5
mkV4NIinwoI0xpPdnYYfY+Suk9X6xaxejonJIkk9SW/uidJvqU+5sEFocBrNPEFm//WnaWZ7bXNc
b9FX4RyZ0kg5zxuClF7HRoskT+hLJ0v9WH+eBUbSgMZ2ob9Pd7Np01jJfAjB2+05Ups5/qzeRGsb
kLXFEoev+aU78nAzbhD7vNJN0GbsdjT3Kdk/PDycNk/q5tfjIzHt799BdtsT64OVCl32O78lke5E
C7igljgBlHevg7UPTGezeSSuTt580zQ/GFJCgyPeHCplQYS6rQeFx6UF7s56f69NnwzkUT2tmpGY
6+OH/4N5tAyjRTdRVBUmHzpeBYM7B361e06sehVYKMMInyPpd+v4eSS+Fa2YToGh5HR3SqXnUoK2
e/HUOOf9Pnjcx2vH8cnmSbZWrrZyTcEUrcpcfxzv20yGZtDDUj4Q8vI4hSr+OIXEJ6wObeYlUtYF
7QhVks2uZ28NluNM5Gn1SGzb3j5/MiOV5fDrQj4pu6LpaehnPSRm914fsZjw0fKtNSNG+BclQJSI
/JOByWfK5k9hJESSEEvg6N1JrAlCuXmEL91GpDCP6+NRIveviB76+q8i/KZIOQAMyQ/COFPcJZv3
biNnJgKvbj+S9ZEFqvAvocJvWtR9VWHrDwLgRU8pOVvvgnVynmBZfq6Imdgvz8fjB+M4vzpkb63Z
b4LUnXmykPmlGsE0Wz/ap4cJsOIWVt2b5UAmssHmHuKSwf4evm7Xz35APgOSHOenx3p6jAl8FONh
v+yafv8cylMYfSELcQ3+rXg99iTdpM8Wa//Tv8jpP0To2e+mzLy0a8BzHq+Lb0rlkPXLdn1uyf/G
zJcoX8TRuthqzZSDGeVHfDI9syUKI7Sk50Bo2fySpwsShVxh+3oaSKez9aBGdm9tt1ZP1l1PGIKy
HJsDuOS/ekejSqZJFkwFJhlPElHw57W38cYSesti+B3m7cjXr48uy5ooKEBoxz0Hz15re2TtPx9D
nuwYpP7Flf/mibIlxQCY+zCahX//ioXpZDTBVk7eefs9fUl2/ulYIFg2zeTwZj5HjOmZr8TEHdWj
MzF9q6ceX4ez6r06787m9GXLVoTYeLa+wN/hD0telv3cb44p+9Jpfj1pM83WPKvbWrYOW4Qr3OPu
Y80MV6iGmRvZpExLPrZlFBeQzd1uNPcORxxns+rIysYDcouH8n0zzbAc9F7HvuzLMTJAzQo8Ihyb
8/qTxRFLNKWZ4wttQyMLEGf4mSOsHtju577wU7HDAF4ms2wHk9YcK13SylH/HYRZs/eOCgxuE/bX
4U6sNxTLn9L5+7Hx1EL9uqXX0VRX+/cf5EQev7299dZ3PMAZt8Rki4oqgSECGLp4FnoBIZ6Ot6EZ
WolpMeKqr0LhHeWSKCvSGkGS8V+O5HVfbN5/cARvfAR0RLNXRCffI/ISIGAYCUIGhtlfjOmQ1FeA
gDBPeFEsKphOkyQ5l/BAqO3paO0Y35994A1rF9+nWFOxBDMFLjoCcwMvEKTyG8J/jBvWTS2q7wUZ
yjjKsMGeMrNxRjCs7Q/2/Li+r7PLD7cLGlRo1emhV8cGWElJ48BI7J2QdDs9tOJTtA9WhTUwOnOY
FCkDOMS+52dpNl+OuGqsV4Nghnsw8aJZs9zLcuB4wR1lAMO20bBZL5VOlVNZ800NbpVYL8/r4ycr
q/o1lHtPKKjASZ/8tJdlnGQLOpYTWKprQ32PLKYYwkdXKUSZlydZBU8RBiNOz5898X8whIIheF+R
yKXlKzKtL1KQOO9ls3zpSIKZat1hWvNZT+4c2ZepuqAjxiW2QPugM652r+rqPd1yA8kO63XJOrTl
4Om3JNA9LoZepbmn4Hb2+whNsDaiip6UcLnMvB/r8CjjkHhcCThbUCrtV+vBcQbylO1+JsRGhGvu
zvn6/mUtu48LzigrgY1EWDJa4BAlkpJXpDc3T0+a+diQR/dtnZi6yby2OVt679oomxGX09B46N04
hWeVWw2mvV4fjVP6De18jJcfkznKWOSJ70eY7Z+NBSJejYC7zepJnqswtrmFxWB4rS9ghXu8URaj
zL1w5FQQxAq6993+wdk0ZDrUP8315/H4FyeJZgcUzNCfMpdR6XdQ5xno4ZMbhDMzzLGjEfkYlFYn
bjFQoH+7Lyhfxb5r1q6JUfFMjyGCTohLaPXuFekrJHY2q5VxRM0EfzE85EIm+prYLEMXqm1wXQnQ
8ZkYUpxkcrE/KrA2xD7U7VwSYpGbRe4eb5THL2u56qYe5LCAvbFGU9yWBKjBlrZ3MaxzUga8YUyG
f2bRpBTdl7MxjsJKOqFjL83sHLPjPf+Mbl3Gvd1GM9dHSSl4kIVpMgjgzXrFywggL6Fdj842s5/X
64ljhr239uuaHKXdQsQZQt+Crd3rnldJ9p13oWj3ebr1Ydc0KLXOqi70e0zBncrecl4DU37ksSzK
NO9TWXD/12QoZR6rIdcBPiKhOrHjgQJk5z5JzfFBbs1WQMDBksJZyu5JIRUCaHrUqFwNepb0sK9O
MUemPfJhTCvFkDz6FTROaJGtxK8rSn9VLyyBm4/lDht0m1SBEGNSS9xOPJJXCAEUGJHTz9fOku00
eNIY9BjyTb9/OMMQp2I+tf05/B44/WPGMuqMe5Eo69D5cY2JVTA0Hl930UnuLZVzknOBxMKOIdkL
4e2VzNHPHk4JtXTSQeu8tziyJ96mM/HEeu4JK2W+UHy7JkUZBi0QG1X3cHDo3I8a0j4GoMPKBi3k
J6+pUPYgSHO5yXVQOe9f2/P7aBtkKratVanzw/HZNlXylhBy4N52+x33sN9ZZvmAujEqP/+rv6TR
BtQwB7z5MAt+qJJ29QvAVwis1uw+DJbEUJYj5hO9nUY45t5ETbCPNpoJTK9MJZZpMcSfYQslymi0
QuTXjd8hR0l2VtER9Jr/jJ9ZpomhZPJs9S/88VQDALHvZ7FUyN7SVwZ5f384kdUKa6MDcmYY3lny
7lgQmQo1ssoLYuAaSqfXwbcVUrmWQXygaNjKsQv27LqHzKBHRRu1mFdiAHAwlCQegnLropqqmZbw
aFgtK4G3UCC40gd6sI4vxZpP5pOEU/HeEXLnxHnYoKzjb8KNi94gprdk+TEaklVrvcYve7BnwRw/
7Em67zcmM/RliQhlTvy61L1mApXW7LfpSJD0alJCuBdlBUuJQgPLLDMiDbqpvR5HA9jkkJLp4awf
S5SqWmYqaOHhd31dVKhRBXnj9X09B/Sv1oSM12B5q30c2PdFnnV4lMGYsJyx6Y3ZSqZk2mWMr7NM
/c1YWhFUfNeBi/Scq0TfhoVZ6xsZs9SO8WawfBjjYmgE5ayuRyD6f51ZZ/FnwxE/WpGI63rNKjiz
RJsGoYv0BDBGEkhZewS3guXw+9op3+DJWEnBhWz/lSTQSK/tWIXopgcpFT0DryoQK/HnAVWummz8
Lf9cZfawKqG+n8znEMto0A3uZabW0ljAn0goc+wd0UY/V4gXUbrXbGPVdsQUyYvZmoWV7RnGmOFf
6HUaYha3cTq7sqSx5ck8cWaiW8rEeg0xb5IyH4KHkLStQGecFS2w8PxKHOQsEWIxOFpItV3fJBWS
CPU0ptJQSOjYOe8xQt0+KYfpHck2H6U3ZsJtocR3TY4yIWKHybNyfoChKWJf/NDJHMztmFXu+Vff
cZr0CD6m/9OUV0CmN8+v2oNjiXbf2ihGTba9bhTzvsFayHRcc0XFHZWYj7E6P5nPioD4fjcVhF/1
JtBHbEyYmSQi67Vm6Syys+u/wyUN5OsncgrMqPkwsWWp8EyTJ7H16Tus6HjZIAMXD/OfqAPQ7cJx
PkRVH48IjlsTmwO4o1ybrKBqmZffNKgwpzOEdsQOx9l47YZvNlIc5JNVR/mXtM1vIlRsU+ppNUwe
iLzOXaC1uUlNNB0d0HG0zVbrv3y//CZHvZW0uAfGyYgoYLd/3ad7s7bMZ6QRGUc3G4NbKfhNZQ7o
LsJRVc0kdcIC4NO54Angr1gWYj6Ue9+njFHXiHosVPh+TM57yRIOB7zB1swOrWWV/c0GZYjKvBu8
YfgSgPq74Uy7vYO/0GTafBhmdihD0rvmuIY30x3zM3phqPCyn/5NnjJMo5Z6ctWCvPPgoAPaxgQw
IxRY6ESercRvElRcE2alGsjKzOErHDQakR9OJzS9+SsbTfBoK91+GtYnQziWDS6QTmbcjK8Ff9fS
wcVyD5DnCU+igERufEje+F/yQ7vJbOwD9p6jNbN/ceEkMcSCJSozhB3ALik2ByU1fK+b+NPo1RP2
ckn+mx83WDQfFTxqfFMourlujOvQELGMDqOgB8RIfzhlhXI9dkJhQF6ZhyKx6Z7SdPSJCQrHifyp
qI9R4hMps/X8232ZWXgpzS0kgETBEMW8n/T6aLXQG/m8LsXTEJ9UQSUhcCjvU/ga/aF0DyTmwaD/
DItRbOgKJgzEshIR1sfkNdkga//uV+ZDghqjf3jYCLsnzlxla/ebSnqrIOBUdFq3dg/2S7d6ZgjT
IsPAOMYmuRn2igbDjwHkrGRtgebhACkDqbSUmoXVsRSPKDzgagBlgS1OAAa5PtQkxbyz3/iI7hrz
FbilATE00hck7gkStVv00A+RpR48xkkvGFEAv83YvZKkAQ6d8uC+LvpyW4kgK0sk79bdAJQ8ZoQ+
SwR1nYARBFA0sJuwRJduO8LMUOKXuQEL8FC+d988l9tuP4Hvrzxa9wVnSe2vKFFOIVZ6fyoCUKqc
nUaik2HHghVb611LdLNy7lNbeg5gQkQxsChhXkNCbzjPk1JGgADLFpOY7MvM7kQy+UiMSOiSeepM
GZMW9XTg9oNKutULSlwWQzSXiiToWOFnmIoZf4u+wNEfhkr2OITMW/HwY1g3IQnXCNA1fpVuzNDJ
TGt6YMHALTSA6KCKBS/CjKUJ8JdraY0UvplGPpVPUrWJjHXbqyYPcD8zeipWhuq2o9lqgB0g9897
6SGOs8b0F2QVs4n0LBrfAxdC8wTjhMS43e3ETbkJiPjtyLLlX31GlMDOY74zvBQQbTDHfs1fykVq
NpQSCFnjaFrld37uL6jOCXlQNz6aKjmSfu/wT9JeCMxv2JRcWtKWJ2gnBS6d8MjyoUuR9tUPosxD
JBhZk3Cicapt/7BPnHBbm+/+miPaIUlId4jsPCBHVmfi/NV7x0BZB68PPMXHlPopCYnxFLtQpOf1
/TtdiLEvGANK9PVJCy2AExNgU5/GzsoCYMjvhp28CRVWNLcQZl3RoSRWb426FnzQ2UWb1h4Ns+sd
4yCT+mTaSWZhoJ9ssdb4PnML7+YropQbixo59VuM+J9Ac7IByNPxVu59bwb0kSqn+7QYInIDRpr5
sSKXhTrLrLjtv0tWX5PISU1FJYetZNrqa24x07T3JUTlKXsb9AkXTSmO1ao2nD2Yh8z0GTZ9QRmx
HAgD98DMUoA0T09RcnXNJXnvGSfJkki2wi6fwZpWk+m/cA/NpvumrOqXCC9PhWjK3o+xsNSJ/4+0
7+ptHlm2/UUEmMNrN4OoaNmSLfuFcGTOmb/+LBoXZySaR9x77mDmA2YGULFDVVdcK6QuCnT28Ji9
RaSoSBidXMlaQqD4u3qAmrIgrQHyEYvFTy4VW3VujOl85zTkulxiGDe2U1EDIwvahKPIVJbAbP/e
J8gDmwTQO0ZoKXkSK3QJC2KSPHROF9Y4nTyKysVl6bGWxyO7VfpbIRPbJ6PlU8sKCHm+HL5Nc6PS
DXJdJqdzDYlXqbUz9c0OYwgHGzOt7so7PLyu14a3f9/v98I6fkA0fgT6OVmvfZOu10/0fSl581vO
u/eJ47lchX6uP7iyI+ETdXTYf3xoyJ43eop25l1OTtZ+jaapYb3m6GCs0CoAJpGlh2hU3D8fADQL
DTgGaBGcvrqD70p8UTgOqoGDCS5haTWs2tesJ9EqPTCvSz0ss0fyj7hpwiMGyFg4FJpzEtWMBvJF
yhfAGWbcTxz6lYTJTXZzAegwDSQUZmL7JXnLCWvk65xq1Nu7rxnpngvKL9j+3+bo6TYC3wSk1oAt
Y7GZt+fo55naJWkijlOxKcmJSA8+MR+Jhb6jLa7TGR0zS5dnZpoGPgR80RGQBNgnv9XX68tTRk5Q
+q14QlDB6WgoRXtOrjuH/XtLUqM2FPhyT+/3jfNvyXay0huhE83FLLvDiRWEFjq0piQYS/K/Hd02
d5fNl6Z/faUrvW1WeQq1WSeUHmXQRmXk+N8/g7eLnyg3+JwbpsrxHSISQWa6jnT/6B6dB5v0l8SQ
X8QP5nR/6TM28mblE13lWVXqg7wWT4lP3jKByDZQmJe84Bl9vBEycVTcgC+jVIIQXTu8yd+PgMzp
LBTRjvfX8tdZudm9aa+VVyZKV/CNeFIt7/D4IKyZr/sCli7ndNqk9zPFYTVIGA7sW4VEkKBjosC2
iKhvu3V7iQg9twvWbGaCAsuSwfQA4DBAI0wn9sI+Buxt1GP3MCqOGQbXOJW7E2HGYcHNo6VQi0r0
id30xE/Iz1GwFxY9u61X8ieZNkbswJstdaNyxGhAHKs4Zk5PcF52dkgfXsYZ6/35yVt7BrLmC2c6
kxy9Xf1ENeGhJX4APvJTc/Hf5TU0s1uh4RJG3Xh42ab2HkAN3lIbwpzpu9nziSIi1sf/Hvd8HEDV
zYO0Otkygzm4R8Uw0FSy/uk/xh13dX2xijWrLVf7PVFJoS9lpDMgG+0YLkqBz9GTTYajYcQP7+I2
QAqaav+mH+J2nyc6CubTRhlA64YQxkz0E4yfJaIF81VZus8zMTEkIQUHolNkVACTdfusyJofJK7K
4UShPh/cxrYisgUQgYF6hK/3ZKn7aAbn41bgmP+4elJS31UqboDAjb57QykQd+hR1R9l3UKLKT/6
rBQJiMVqz6xpvVrn6DZci0W7Apr7IRb9JbvM5EQ72vPbL+W0OUZv49DTUkFkzvG62dmJpipDnCpa
B4k13ehmuMqtZtW9pFR7/Eb3kFWh0vR+Phe7ELus2UfpoNiqERnifsHgz6vP1dInSstXnsR5MT4k
RMfLzmxs4E1jMMTyt9utsM7IOtXRWcT+B3XYOVfpZg8mmpuDVY2TQojOjWf0s2GuIrWKHg4vuzou
zl/NePw3wiaqKjpC0zUlO64zeGiSU51SSSEFa4TyQQ4XwtWZ7NntPZ6oKM8ITJplo7SBNgnsIPv0
ui7R5ngcq6L6fbO/tJFTrHWA4TIuOLKhNTuEFyppUGHDRM84zwPEkAUzP9MGfrO2KRCdWoDxWChg
9NRdvgbKCyEWpokwzIaxY5oYvq4sPGszDRe3EidmKPXC0A8rSJRQQHozrdBeLezg7MP5jxaoE7tT
DlWsRi0kZLoprcDRuzeM/RrhDjyfpWTn/Dt5JWxibXxBKgQpwXE1urouCU/1069/8KDqFmNFq9hk
dEZf4jiad06uxE5MjqfFAc+FEBuTzW6HYRL4Q6at6oR8km2rI9Rbr1zza7U0jLNkYtSJiYlAHxX1
KQQ/XzZwSUyTg4VJz4xBrM+tgahy/cToCY1oQJfu6nhuf6KFqzVPTExQRWUrthCdEu9BphzBxAIe
ky3aJI13gz4h1XdU/0UIeG1qpoQbca8GyGVDKDuOVOFsTzF9tC3HtPY8uqoWru7SEiemJvDCSBNr
mJrNRm5pgQLxWIn+N+MRN0o4ZY2opEINPQDrn7xX74n/klFDZV5bsjkuXdTf9sc7hzaF3u00jpHZ
UMB98bbSIdxjtnpXPxdbTv+wR34H8viI93G75zGKv5cJ3PmtoVivwPH3R+SP8OP/b4enabPAbbmh
HvWVNziC4yQhtbaY2vUM8fG+qJnWpNtNntihKpE4uauxydBQhrDvpt0RQnyK63ruLMxoHn+WVORv
tfVW5MQaNej3ithEQsySmdEB+LKsjX6GFWV0TW83T8DdcXXtldmWS0WI307Je+c8MUhB4EpFVGGx
YJ7UwZROK0Z/NJGcrK3cIejvRd/yWA9Clyz0aKNvnlZP9PX1Ba7JQF/3aDG6v/sz7eK3WzExVKCZ
K7yMxSsg73Ljg0HkYnNWY1BkT2rydV/Ykgc4rYyobFZ6fYl9D3+AeGog4WYCC8v2LS4m/OfrOK6o
bJHM0Ff0HflgGMr7HzDu7r3dnzhEshfWSR+IeFQ/PsMlKoOZAtPtVk6sUimkQuu2ONsAakuAz2bs
3437C1gIFsCYcOu1d0Pld+wAyye5GzMnIWg1HjyKsRIGZUOGtLWFIKx6DIiRayuWJOcF1Rl36M8O
Av1QZlFgB0IldyufdWrXD0B8ctokW+lD/ARq1IKEWbfkSsLE8Sl6oUJPACSE3pGPt02t9wyVGPJ8
fyfnHcgrOROzA0RpxRMG3EWWov5oWA8vLxwdmy/hqy4F7PNX40rYxODEFficx3DrVGmkyA7qTxOf
Qe9MusQoT/2mRkPtEvr4qLj3TmpiaTS1b5KSwz76P5cS9DPMul4iipqPla+WNTEehReUDherqOSS
ywiDNeJXPJ7PI0jSwnEt3buJU8N2lSuXPTZw4yf6sBH1QdX1RS916e5N7EPChwHYcJTRXbxg1qhj
SfTRGYDH8PWfdqUBzOh5sR9xXqaCjAqoAEV1ilrBBhqeItGTMLOlRwcYQjxEP+0GQczqa7HgPyrP
30vxv8Kmg1uF1DBpGwYSogp9p0cg+NBVQoFdsShp9okFj8D/W9Z0hitXe453XV9CdIFBJI2kl0Uc
x/mI80rGxFT0BSisJd75TWG8NR5B84TFkzXAiSJr4f7NNC3AuF/JmpiLdAC1be9Alrba6QL6skze
7oz4dV8vjYoL85r7z9ZNjAVaQsBRxTOwgDiksTT1dtjVRmbrJTVPj4+PlkYzY2ttX+vtHigW658f
IAQuzpnMR6BXK54YkE5zPNcpcDE1MxmnyB3brG1+s9REONPhd7uzEyMS+mJdB44LBdg0OpCiEaCN
KB3JBvkg1I7W9Cmhx6O+BLQ17/lcrW9iUri2iRyhx/qeL7uLYta74bg/j9eHLkZHc9ZrbPMBVzYr
As9+cqJN3eSC00bSqVyjHJqC1AjpEebZt8ULHC04m18b/f7zNv7iVNHB4AEKBR65UXGKbOCyeVYU
sSCdRDkFl5pPuqU2ntGbmUoAzSG6BFF/A8D85HpIieukCjuuiWQcKQh9576X3rBZd+dayORuNLUX
MWqTSphPJ/pb+R7uWXrZxD+7C+idBaR69H77H8DfzpnJa7GTqyGKqexkwyh2V+mePw7+l5h6dk4V
KXULYFBGRde4lF/3D202S3Itd/L+iGk9MG0fj0ZTwXp/wZKAKbk1zsC1W3JK5i7ltbCJu8qmalUV
cSadhpqq+T521sO7F1mavoRIMatp/0j647RWpdQ4IOPEdl7QCy28hNt1cwb64NKKZtN014Im3mkT
h5JXj4JCVIKAIGwinw50X+sBUwy8KS1jGY0/+H8rAfr48P+vkuiBqFZiPR5YSIBEiC5v+vO1jEKx
uIGTxwcE4E1UImCFmEK/qJaCcreCNq5s4z26AdH1pZ38Hfq8t7CJxRoCt5YEcJGdkKu/7CSkqi/M
is3JoOnyJ9VXzyNWbb/GP9YRk7bn89oY6EsSoSmbAt5m6Xtmn/rrk51YG0HIu6YX8D2oOpmxkVrd
Y2OshHYxLJg7UXDiArcJFSBQnExOtAAeXN3FLQQxCdlpFx5wsqaL+sDTkrLPOX7XkiaHKjaMqgU1
JA1PcJ+ZiCpEMxtYGrSBwpyOiWyCy7RgYua0/lrq5GA1vo+VLu+kU6CRPtRji62QOhseUO8Z0bB4
ZH+/luot429OLxN4LlQ0JkvAdZ92OjWgSq+KXpJOlwsHuKUUDY+EI54paXq2ygvdIYaETOyR1qvY
AV5oby0seukDJocK8lK4ibwondCP6byDe5g/NSvWo278LrIU/bUpJgn63BL8BcmzD9j10ieHHBQd
w3QRlp6Uev6MCi37qtHttkbqGa4GUawXyqIv0jsOS+zoswHutejJSSMh68qRB9HZJ290xUnkbRmt
7rWDPrhW51/VV02jrLMJ0S0erVPMlC3s+twFV8auYhw6B3LFydpZLcHCB09BIhqgXofdc/roHr2I
nM/ti4e65td9eTOAbxpis3/kTRYcx5jnqBXI2wQZ/HOPo7LeEAeDgNkL2pmR/+7NLXCZta0E5NLU
8Kweo18r4V9MtmloOeRFkQeV4+iF3b4KbsuGEsD7lFOEuSVWJJ5ybE1pXY21lX7VfhyP4kDQuLOk
ZzO6fSN34j7EheI5mG5TEI4DlxqgGZccI62njwG69ija4ukzAfLvenhbV7sVY/8oi7NiS18w8Sly
sMf1CY8vcFfSC8aQPzDTeny+iOvLplx/uWa/Wjj0uVs+TgYo4OQDfxNmdm73us+AqxGjTezUhg/+
iddR0Ok3sTmmcY7lxrOk1/u37BerY2LMbgROlthHie9GDYNbht5uMBF69NDp/optDOYc2+/rJ2f/
tDaI9/xbX0LTAFoGKgBWh5ghWPiU8dGbfIoIuk7MDGE2EzQhk08pwWDZaW3JnFTXDLuYiMpJ/SgY
q/AfJMwpcdm6FV7TQSFS+xOnZlgfg1b3tY74bEYy/j3PdlJQkAAmMAIS6CoMti0o5JJDo9Kms5mo
prx6Kpi9Nxg5YH+/46V+0bmw+noJv3WRKweqz9K+ysDGeeKeyh+hsnnNA+Rvre0czsiOjJ07tKlP
9/dtzk28ETpxE/tB5lo1zpkTw+oFfCcz+GI4Q9oMcGdMStQD5Xbs6cyil+W41I05F1bfCJ+8RZEX
K16kYcVJjWbjpzBidfdBFh77TE9z0AYzj3yykPae6e6GivxzUaaQEbmg5mKnZsxJ4mlemo5KOR60
cN/N5gOQwcJ3Xtj1p0M+FYkMImxiHnBLj8HCXRUnxnmIGEy+8dhzgacBT78fD2NpMjM6xsAYKfgo
VguHPO7jjXJAKzCXpIIwFCz2f6DN1FplGbbonJOrUnOX7rMn0QhMRSER6oV7gzYGOnpofFhQyt8b
e0/u5HIVmRpIHg+5JWdXL8UGRHIAkS+psEIiRT/tWBTUIpNYpWmdEt20XCuA+xx49lNkaDKaNxMr
osLD/d34m4D+3Q1M22AjAM40NZMSm3ay7PDOKX/WfKKWIWk+UHz6yGO90J4YtiZytuD7/L3pE5kT
86Q2lZN4ooBGa+VT2GhHia7PS5BXf0tKt0L+ZDRTYIdi8s45IUkWr/DoKeSyyfTGM+SH0MKwjfqg
OIYE4mTAApl4gVHk+wGMBD/81zd8/BK01oNRWhI4/MvtS6TlfRPxiYzlCg4K/oePwwgoHZR64mDC
Zu11Czftb/Z9InCyv2wuFV7cSM6pK1ZVhWbr5qveKbvBKPb7+ASTbfrIDvKrBbl//axbuVOujaTJ
Egc77pw24c/mEu5TEhsgiw3fHPMl9MdmOXQZjNGL9nB8io5Px4W7PKvZ/2y0MtEwNUojTihV55RK
hC1JxZLKYI7xA7waGOz7wv7Oj4yLxbwqeFw1GSTEkwxU7dZaxYoec9qIlnMMHpKtY/QkMNDTRMU1
YMLRZwpSDNcaMA/0GjdjfR6zXE8/97/jr58z+Y6JTwnuXDVNOcYBnIAV5iCvNvgtDXVf982fwKhy
8rORjfsy/w7STmRObrTqMRzogl3mpIOgUje7rRl9nkw/JCd7R9o3USDvsrniN+v+5bhaRYby/t7r
72d4uUue7XiVp0YVjPdoLwb7HuKJyeuhublbOj08HcyOPLtIAg6n5uBd4r1Iw7VqtbuWI+vIKBFK
iittXb0F64Kuc47oS1Nts1bt+lMmmYhe6ArGqfEpZbSSqpeOpZKwaZ9cjgQdpu0Z+/4hcOPSJkvX
AM2J2GVcOwYdbs1KprYV6Ieg5fBT6j3sqNGB6AI1KQ8Foq/7wv5EbBpohvBaKooMukOQet7Kilkl
TjUZl0yqaA98umTDqJiF2mun+3L+Jjp/BWFCEtR2Ak51Iqjyg7rIlQAOCdHjx/qtCZFelQ/Szzuv
R0ZzXiHlryyCCfzNIt2KnTYNNqGSIuUJWs8MKTPspRiQbW7KJpz2JYqlOcMx0nYjIMMfPByQ270M
u1ZLgxSymrG349isTGHVnsO302gvCJp5QP1lPIkv6QH1KrTVfEBt2k1Nl/qL557+mw8Rbj8kVXOl
ThN8SC4TcR9oa9kxeNqpx1r5rGhck6xd4DX4mz0c9/lq7RN1DbOe7YYQIp83u07Pvkzz7W232WxW
GdDsykMCLZbpof8+lTmpz0Z84sasQP6K5zlZTtLOahDKaaIkgBMZk0q3G8BxaYgCjMScIteoM+BX
bVj3kFUgNTdrzVIjKnd7/1XraNtYpWYuXPXRSP7RXzwhSJeiaQLzxxPpmSZ6dd3CiCrE2SWYUfKp
G+ityQPT9ysdOUGWIM5nF4wjkDGFzHPCr0m5CqqSgAnDtFbAXssdGmwtmyZLPsCf8i5+XtKQ5EDo
CWpmebqnmeN2fV17Z17do8mAxoEthMeMucgiwG8Tk6GxIQMOwHGfE+FV3QgDxQb32VriN1JgDJqz
4G3O6hvmyRUBk+WAJPg1OVeLBm19kfro6TgPzNGr7C4/iu25615KZPcyqqaUz5/5viJCeWl4PRgU
oxnI8By074pCG8woK26qCwPJom+mpb7m0yE1W3mnCDpY4gu/WvIXR89hejFGUnBQxIsgFZ220rhK
5oBEu3HPgqk44EKILqICh7FKyFATMaWqYCSFlbu0R4gWP0Tugkvx65BOPwCAChK4znkAREx7DpWq
jcsol7xznKCG96ACgV+HH5fY7Xsl6u37AORpvXwesh2Xv1YZgDJkIMsrH2lK0boS5IEumTFQCky1
orUw5jZFI2Xeh8f8HGuUcwkrP4oa8Y2mN1jJiBUTJLOc5Ww1lWpmF9rySzbQYe/btUMwgc5perr2
ZNPBhPqXg0TEqdo5FJRDQUwEhtS+7r234P5yvu6r6Ky50gRNVNHSNN7qiW/llbUjsY7snZmAeoec
BBeeqmuPRroJRHgKBdIN9CMm5OEg6tEq1I3scR2a78r7SrElvTK1VesupndmHkkFtTKgmIwxG7BM
JoY75j1RcXsROjbsuIz4A80eaoUlUuGu8nzX7PyYMhFJn9RUT5iV5DwVHWkeK5nW4pJ2/TUp+BYe
LIRwg5HFn7rBPapcydAH/rnCZHJm95weveOE828pMPuwI1l4KlzKczojrUc/qCVl0JAeJQXXN/jI
ZGxNoklocM1Lyyx5h3+NERLM+Au6BL8F1ehbExtnQR6mbeyfPZu5eGbqPJTBiv0pEXrvnZxkGKpO
Sch8Dt9x+BawOy3AsAC74v/rJmgN3yHiCmG8GrRkwsRfTrtOLqq28M9R/6A9QX2kbXxGmaHuj0zt
A8XHLL5lZOAHnVWt/ElpFt7dmcgMQDOosHDjMwdmtMlG+Ew8FJzHBOccDQYNLQeaKjT9Lp2X1GD6
TZsDUWTbkKLew11liscuNXPXaFWSfriHUNo5DNw+swwOwWNVUGkhCTE6dbf25vbrxjt2ZaGLzisH
Yfy6CuO6Hg18PEwwwcNOSx8dljSVfl+vZwJkBS8CKgICmJRHZJdbgXkx1H01ePE54LcZ+DDeWceo
Az1nN+nOcUyYGP/EFitOIN45DeiQE3epg+FvghNM26AMBzAPiwoYN3UDnaQI2EYIk3NtJWC7eXBe
0eIF66q3L7UdnVl34VmZUdQbeZMrEMsg2XYCyEvYHw3PHTon7+/qX39mXJAI3x2elAwC8dtN7eKE
U1wtSc5Ar3RBCPzTfvwH02mjVzS5KzdSJneFczBVKbtFcm5Uuz52G8GsNtoayWq3WKW6uGHqBd0Z
78JUoKCpCkgQ0NHCT5MK6PeoGEHw0rNT/FSe2VXPTbq9v3MzoSOwRK9kjIu+UoDUH7lxc8jI7EvF
EzbYyCfGYjdFj6rUfVlzpyQiuIK5VkRJ0Sb752ixy1dNlZ7hS9S9gWxXAtzx0uCemcVJwrmzupY1
UbOsyYNIGsr0rHy2BewOYTeetw2DZ6Y6yJeypmVjRqlxf4EzeVY4nvBvZUz+41X6RaK42sygzoVE
85Xs7IFTfoADoVzCxG4YE7TDnrBtSj0ODfZB+MmjgSCfXYUnt14xR1fbMtKbzwWE50jurlS0Y7VE
CnQ+plGyUpRLxTzXpT2UhlrajY9sy7qHZ4IRvR5+YkDT+slZypX+vX3IUeLxGtUK7vQ0Hs4SofH8
ts3Pnq9L0lua7MR6IRD5a30hAjkEZBBkHhH36I5e7VeUlA7jaEN+Bto36bqnAm0G/iPbSqveTo7y
4/3j+Vty0FQAvAky0KXgNyBzcSsO3XBCz7JlfkYytKmJwtHG9grLq/eyXerFI/coYTBbC0P4m19y
bjFLyjbaoVuFxgdAmzVk7+CvTGEvgiBuY87vsN4OzXaARHOR/kfncEuanVNS7aFeZeLCi/MX02tc
9ZXQSWpS6VoW3ZsQuutO/PnD/AieokGPNhwQZ9YVBjtMgyoWQE6eJJsGzer+ps8dsTZGE9B78I5N
lT4rG0fg2io/S4OeOaTtVCvs0FWsaXry7ldUKll6X+IvEvOfXZZ5LBoAIBxwA2+POdKEysnrHhxN
utCZKeqKScIRjjfUn/y5BlRRTjQjYajD6lFicL5Zp6QV6fCIPhvib3qZJqi8vecBcrh8r8MzizBq
VIA0yKNFRAeXlg/dd5LRDi0jtZ0B/dan9bDrvFURr+QPvqQNs8ozI0Nssoic9Zd7AIHkCDqHhSkA
aZteIq7jfXVopOLsCYStIhoVL0FM3dwswp4K7ZufWqzzrHlm+NpLj52oi+2T8I0ikyQBtJ8mGhDc
TEE1tHgVoLxTouG6sBu0UfE6i1AUpTBlpXW6p2xqTk81E/9RQj77/iH9Dt9NDulmFZNbyeVRJrOS
XJwx0u5ruoKGI2UnAJVr2JY/wwe6JVACcqzkG1zg7uug2kFgcorl9FRRV2VAw2HNs1av97IeVKs2
sbThIWK3ImOkmVk41HuUhEP6oLz5j0Jm+MKL24JREoXl3nAP4mflGEq6BUei89Ixm8IS5LWsHRUE
dd95YBWxzvjPoWaV4SHkzIFZOaHJS7TYp4i5s30fZEbY5FT0yGBhUMLDr3hrRiKBTAWI35a5wRYm
19C+ffA+ak/PNR6pHPz90KL31ZMWtvPvbOfkUozv4ZUl9atSkAtVLM78OrB3zOVQW3FOIuTSLFYH
eKdHZLi2ZPjOQNmL6NVIrMLyzaXyvzQe2/RYZQwNwLsEEAr3Gw1cfUfeMB6AydTiLBzaH+Uz3ef7
yvZMDiAQ7inemgm4Zg49Hcxw7xJlJ1nBHgyqSM+fI/JCgXYJSiIWHGSYNWTpM7h8zyvJ4k3/ECxE
jzMpSJW7/tJJYNQXqRCWjFKcWaWkSfkzjmvLT8mjZOFUQ9NbkvfX+7mVN0kv51knCIWLneEOhVmi
XjMy1g6ABVF1z3Rsx+T24iECd3G9YIFnyjQ3kqflSCFh5Rg2A3fjGD67m0Z6HF7FXavSsiRy/Tr0
NvyOVA/CdSrhavBP91Wdn3n1rndamKh6G8oOrj92Wlvx1Hdph6QzuoEuLjSB+CZqcrpgp5uESq8O
LdepkW4Ee2xOuf8d/8fdlAEmi2EwAPNNTkBCJbSN4/E7Nvm7fCxpt0n0YjB5GdHnBurCjnyPkZ0l
pP5hX7KHLtdzJFr21RcbUO1TWcVxTKR1bqWNEYTEIUxJtJwyQDaqzfHWhIf2xHBWO2wdWumx3uxd
ntQfwbGBEVmHuqMsrGnGfcfZKgJ6CtBNwSu/pegrfePaPtJixS/Pfat7HZzHHznVqJpEq5rfsmxO
g5zZF8p/HTVDKnwo5BRUDcmXyYmqbBNLvuTgLouGE5H6ues8orx5G7d5kpcQXWeqTaM0BWlqFUGz
8mv7rtaYizxacpigPHvI7pTfXsWbcrUr0hc0BonZagg+pcYnlWD5YCyoaRLxCx7FrOpefcAkFxd4
tdeyaViexdCO0CQKt9uuQlstN92ClZhJ+92udWKV5CEpPEHFWtn1jjkEp8Fk3w+ADpJpvKrGUTZk
/KpxbJ++1IDyiW3EaiSiCa2M94zk5k9kr8CcgKeKuuZSVDUTEdwcxESBMDEo9LE4flxoc9kqDkQi
d4/3tfQvYBReMgXpRQQEmE35o6VyIiPtWbm/NzooX3PpFEkr6RCHwF9VznK/yWuLyUwFSEIMOiZ2
eYU8rVF1rx1wEXuL9Q/3P2gmYzN+kIKYDp+Dis2Y6bu+fqob9Y2M01fwhNfevjNb+H3wmipwgDLb
ARQ+EktVDU08hHEeIip9RetkqYFz7g4itAQqowy9A7Ly7VegW1nOcqnCHQRmf52bjvc8pJ9OiQYD
p1uIU+ZkYY5WUZSRLlic5i7zLAzbVvaqM/qxq084Mgwy3EgWov6AzPfC9vIzHoM6dqaiSUWBUzuJ
AT2lbLp0yKuz0G5U7qL+MMAcVhSA/5DQtQSppKpr5GW45sOF9MpcPMhdi57oNSdnceYnWXUuPrmP
UBCo0OuiRNNKBXiUT0tSi3r6JEtWty9FnyboMkiLjboUaM+UgNERdrUFE6VPkzYFqXFZncEsbJ+C
Jwlm7lWxnlQkiw+Kzi+o2KxBvZY30eNGzNyM5SDPYdcgGwz5XQ6O2SxAxeVYtbZaUy4kLEeVZqWc
tGbBms56XhonjH33vw/I5MQ1YXBSpqqrcx2joJJtMtEQc+p0u6ySjEILaMlhDCAnjnxauGvjL0+9
02vJkwPvk1rmSowYnYOyJXUCp1iJaTwYLotK4HdY6kP1nuSfcf9U1htes93+Ja5o93r/M/4iwIyl
QHjIAmwKywq/DtOVRQk5r5MiBRvQwwl+AAq6qPMJzXd9QLRz9vaj7o8Saji+ydGzZMcb1QiMmpQr
yeaXVGBc8Z8dQZlNRCZ4RK0ctfPqU7zQr4U8hUlvwrd+1+QG0ozqmBnpW5BpDu9MuglFW/Gof+EO
aqun2er+Zvx6f3++AKijSBCoeN2VyZnwI+06X8blmbukhvTQIiFY8RERWYP1N4hT0OJUWugXLjuz
3wBbxHIilOSD7wrR1rooUAfzLyDc3XkulTqq+BbaB5v2eP8r5ywicnr/+5ETDc2cnNcCCdtUpKTP
qY/XNd7kGcq0LoXXeF/Y39Gq8X5oPJgPAGWPY5m4VxIXg9+0LPAEUgBkycQeMC+AQFPvL+Gptz0D
qb+FetWsZlyJnNyDWklCoFeV5bkKkU1E4Oo5+yTQA2UhGJgpIN6ubQwWri5cUQcpuMd/16YBaiTb
1hiLE3Rk7Q3MRdhALt0KADqLjASQ0vf3dfYQx47e35F2AEPeio6SqFGyuinP6po7tG5EiwFSgvoQ
KQsP6PgY/7nTV5ImB8gNbaZFHiRVCYDk24SRTLfMX+4vZ6aMM27lP+uZnJkrBFwjAkztjJTamfmQ
f4J8laCHQ9jKCWFT29uVzkIyccYDBFa9yHEyp0k8eDlut7BufVdUGgnw1JVnBLCNYfYqCQt35Dcg
nWzfjZSJSaidTvUBklWe23VPRaP+zkcs7EyvV7lR6dGDuxE+OiTlOMqaDfXxp0BbuzFYu8McbLcP
n5Y65GeuDm4NAH3HapmKGbzbdWuFhMxtwJTnqH3xFVBtN8cGY6m+KSCGbpvu32zzlbjJ/Wl9L8oH
xinPefJdpyBXUT+y0F9Qh9mzFDEQNB6nDJ6V2zXBAw+GCtS851qjofMTC5imCJcagueEcKqKl4Xl
kOCXJkeZcV3N9EFQn13HcEUw5lYAO18aK5u9MGj7wTgXyi+8On1DmEIWGXiK9bnQI7vTOV389oBB
OmAstcCYpKHaPo1t9RDaCBm9R6CMA96QCge0VhjiitcL8nNfN2c6f9Dijzw/i1QDqrzTPJjWOqqW
p2l95hKSW/mZ+2Br3TU0WpoVclwKRVIaA8ciCxgPXdpuMHilmCLdNBgM60i+iZYe+rkbfP1Bk9NW
wkGrEzGpzwr36Ms0jTZMu/ZDX1cD4oouQTsa0hlmrBJeaNfDhbdkkG08y/2CaZx7AEBgpGEsDgUQ
+U8g03FdoTZNUZ83MQrtwA6zm8OwUh77Q49paCTXIyMmzVbP1tyuWHjGZ+zyjezxtl49Po6Qq03I
4lQ6FNUHbld16cLbPd7nqekCZdLY6Ab2EkX5H86+rMdxXGn2FwnQQlHSqyTvcq2u6up+EXor7aJW
avn1N1jn4js2bVjog5nBDNAYp7glk5mREZJPnmbSVsXc929GAaDZeOyqQ9hv8/aJhOuFLSacwLkp
R+Bw0MOIGgdQfPiPy8EkXLOtnkTDWzT43QfgTIBkbQCsKEH+eEQj5xREYKOxvcHforB43/hV3gn1
B4K+DSCTgCK1LRm1Oo+MzFVe8xNLdx8zjlj3K3wE2fcQsIXbQN64X5YoqoQQZUEOSFb55HkfsjzV
+1Ofu/pQ7KtBPcYplMTi7jmddkDOLkysvEn+YxBkhQI2g+Y9yWXRRNXTrrH7k6IjH4y+QU7aBf9+
04TAjaP0DkyODMqBlHheZk7CT3mBSq8eo/nlH5371yDQfAj4kemgEC498agTK2WRNPykzXStOE+1
kblRVC+M46rsIMwAQoKlEX2OqmNc7sGe9hqfhZnGp5smsDf23t4P7/Y+2mp+6Ssra5VA06beaZ6z
Ybvqod/FW90d4O8WNqR80YgvAVqOqARlMbB+SwPWZrudESzxEwotyRYvKht0BG6hQC7pEKtbNdDZ
rv/FDi2qH/9u2naQl4GIBRIz+A5pEtQ8tRsnG08UlYRkNR0Z1OHTh/4lI69meyL9jutHqj+Z5Sp9
ANPegn3Z5WDkNrBVSI8auMShXSSZd6q4Tlk9npIk9moFuEf7DdWoluxaa+Hlaoj1vPQ5wpaBxg7g
OIAPldbbHogyRFEPW5bq4mp10mfCjwTFOgU9zfDnqH5ZvPBTvOCotSlI7PHuT9iuqNG4U/MtbvdZ
9T60hxy97sYh0zasXIWpW3Ue1faA4b5q3Z6ylZYB7ViTpbvn2mVefr60UmYTDkpjYao6a6ejB1Zz
UfGLXjLnM89cx3Bzx8t//C+7QwOolgBMgQ0qbcwkJmEWx3w8Zbbftdt2ZfSH6sD3OllV35j2OoEn
ydnx7MH83gMd+L9Yh8oMHteIRBw5cEWvf2epczee+uaFjL3XoP94Cl0cZzcE7NHQXL3alnaDPMxO
SVca89jwrtnjwneIib3cNw56oXElwksg2iTSHqVAzOBhOaontcoUr9JJgVhzKhecgHh9XFgBggNA
azD+q+gTQRXy8iTUTFemES3Zp9zOXCM/TtN6UJ+0dHV/Uq96dXHaYAc1+C878OKXdrCNwizBH5/G
R+eVNW67H3eth3LwKQxsxW0il++LIPg+7KZDvE+0Bd9+dSN+mbdw8QJIJVKml+a5xaGsx2DeDKLx
mAyrKvnONZQTNQHInRdGe1U+/BotQRQL/2oSIDgvzU09HfEagTmtOtXa1qq3bbkqDOgwpW7SWl43
V9sYIsptUR3Tvv+Z1O1P6F956bSpl9z8zRUGbpJSbCQ85KWZN+asZJr4lrEBefGYb+b02ChPmbE4
ajGJ8l4CPNKgOvrs4N6lSZ7NmqBwmmgns12R6bk8kdKzlZfiRRf1/RhvmGbyo/5xVDQXICY/y4qF
kP3WMqMRCdgZHbkK0Alczju1w8oaqlw75cPn7Gy6/FnvYVIF+3x+Mmt1Iey5ykqKdca82mgKgc4A
vbrG2FRmY2ipIBoEH4r7foCCzY/Hx91px0FNHXzrfYC93dcYTZTb5/f7R+rWup7blma7MFrdiWJx
cseHvn1vDjVA/928uW/lCp/3NUTbBKwNwZ2oMV1OaZ8WydBZpXY6YmxghyQbvHMgb+eumbcB2f9m
k4EhenfS3Gw1u2CzezNW+Pun6Lqf3M9FCqGrh+t/PggxFFh9sNQyOopbYZrXNFRPPgelMvNOP44/
Pj6OmTd7/XrY1H7+0GwO29fXh4dnsG19uz8fV4UHYR4+DKqkjg3pw6uu2QFg5DFrtZPVrtq3AnQN
OW08A/n3tKwhd2i4OiLIZz5/L6xy7zwtmL91xiwg8nApgqztioOrmHiE0LLRTgZSmjng3c22iXPg
lZ4d/mMcCjQqv426uepMiBVmvjGc6kIood3/DOEz5JMuuGN1eDeDABhwuSkstCVlMRm1k07XLF/V
A6raP6t3PVvz4S1BMHPf3FdJXrYHKD6cGFooUc2TfFjTm3ZbZZp2ouwh06CCuplHB7fxA/ThuwEd
ALO5NXJ/DNdO6LfVW/pOoHhHs81IT0bh0iigpjdCfCidVyr3oA9XNL+A7cp3bDzObelOxapaEv67
qhmJrYLgEosFj4T3u345S9PYgdmjwdFBrBB/zIcERTGy1cCw9foJJsT7c3RjY1ioBAKXLNR/rwhU
gHvLcgWatCfjA8h0cFD/vf/7N5b84velJZhpVJdG0oFD/Q/SHyZ6dXf8YJub7X0zV5G5qKH+dxhy
POKgtJLyCcP4gTeIP/n9wvldmCYZWFNYU1TXCn5f80PfOWrf73/+VaEOa37x/dKad+bEVcrx+4If
0sI/wwPZ850bJx5bsHXjArgwJT0sHGOorMqBqfD4K1mZx/T5/liWpkoEqGeZnyoJTWMSv69/xmvU
6hf7bJYMiD8/M5BMWd+bYktlLvrR3Dmw0W7k9wH67j8F78AyK9zCJv6ibD2zOIdxOQC7RiA/1ELl
zXEfNRcvMIBDfgNLt5rW48P2cwlEdSMouVgnseXPjKJF0WiKAsOEeAX1lJ9b++XP/ZW6dSnBxyC9
hPQgXkzyGzNTaJuNQjzrqB7LV81je+72TylE5A7DQtXrxgG9MCXtijRJRouUE6TcvmcHa0USVz8s
Ea0u2ZA2hsORrYgN2FBrr/Xc+KFfmjBxQUkXio3XFR4E6HzBm1w6O3FuqZ2Sa2LrAVHnATSwAUXt
5C7ZuXo9ixayMzvSbEEJQicKrtFThLI1+bmLdsYmewKE9mGJ5UH80r0RSXOmZFXYlAlGBDb+cOEp
enM9zkYhxYB4IJksS/HbResCGzsEi/mgpXmSzghhZlO1Qk/pBF3XF0DHydpAX0H5snQYb3iAiwUR
h/XsMFLA2ps5hqFD9LL+lXnGavAXgqMb5/3ChPiEMxORiW6FVAG3P90fo0Po89WwUxeuyRu+/9yG
DLBKwY5KU1AhnpKXfpO/O/6SLOdNAwixQTWEGNuSw1wrjfQQwCqEE67mRwA+3/dYSz8vPZChWVQx
UuDn28/0iW3mCdLo9y3cir6APfvvCKSb2A41vQvhAETDPnOxq15G9+/e2bxu84UFXxqM5EysiZV8
RKbz5JvInvQeOy0M5ebpgMAsKo/oB7lK0uRZEfNeA589OFyZm7h/W19f1HW7cRuL5Pf/GZGWpCun
mucDjMR+tXL+OY0oHOHZr0uroVq1WU89fp3hpax7a9DtmBCpWoqCrwr8iL8u7EhrEaUJz9oS/O4+
VIGf38ududa22rBIhnzTj5yNR3Lsw2wMcFoYj4hdCijCn6qNv7DsN93umQ3JpWM9VJakGMv7O9Ly
QH4gXoGWdxe5evD8/LwEVb3C9slzJ/b5meNyaNKFI273U7LdHa0X7+0VGkmHjwc/ePu8P7SbLvJs
ZJK7Z3PVDEnmILR8ztdkF8zgcFsaztLsSZ6exBlL7Q6jSXetmwT7z+f7Y7gV6l9sNcnPT2hLhowu
lud4iB7K3en00oHvwV0wc3ujOSA/AzWkDhz+5aLMmV02nWkKZdIS3ZF/0RjzxpZY9m4Z0UyU1XDJ
g1VORtdxsIykNotBrOvZm2ml4WUEFgC3WYgjbjnKczPyoanQYTb1UESwN8kWb/VNtAA8vrWvzg1I
JyZsI0vpZhgACuazftM/fqf7aelY3vLG50akYxKyoZtGFUbUHHqMrWs8sx191PaR327Z/3DPn9uS
Dkpag+uIjrClb7Qg3LLdUjh/e0lQA7RQCwPyQvL64D0Cq/MIfY/ZQR+pS3bpjJho4aTc2l4gvjCR
QUQGx/lqzztzLB3ladaEhoEX0IfhN9/KA7IxXuUhJwovdoAs6vv/YhE5FxvYc6Tf5Xz/rEZTxyCr
cEpcdnSjPRs3454/eFsgD59N/4+y7r3xcWm1rjQwhAcFU8//mZW2xsTCNFRS24AWhW+qbvpaovUN
7Hb+5zP43T4/0XmIv9qtDWyqCU6zpej2KxsrvwLOP0DaLyo0UbnF8AGY6XmNK/D9vfOzo7Vyn55e
XrSH1894Fa8+t3/uz7curu8ruwKigq5Z0XUineySh0OhVqm4DmEZvZXFGwVnbgVq5v2Dt9Kw3OEp
Rb0OGGJ3cdS3XnNfIJX/b1069ibXk7TTYf39HdYPay3zwh3dRZvve7TJvYLzNvHLzRLA7WascW5W
Wm2oWmgdbWE2BC2Y/afcQ7BUKLjcn9ubh+dsaqUlHZOKqFEDKyr1HwUL6ejiGanFC0HszRzC+Wik
+9Jqu17JOey0e3AiMvc4vPRHM/eBrXr+s+BDya3L+dyYdKtlXdYpZg5j5CgSZUPuGtvwyXn5BYax
H8Mq/Rb6CNdFx/eIEfNDQZ+YJjiYKy+pIOLUucpT+RcUoJH/+rl/+/mGUsPCxWuKUPFqT6P+ijIw
CjwmlVxjFw7UzOzhPyHex0e+s5Ckslx7I/hAx61YitNuR54mDRB01cuKlfv7dwaycsgAN9tq1QFu
2frpysb232//fIqEVrQuvc9q8/n5Z9Hn3XY+SP4D0mAC0SGDcAw9ytlUIAnUrvTnKhghhnNim3gd
f2t263bTutEu/F1uDG+fPIJf0Wc+WrZ39zfrFQ77ywOefYS0i9KxYNmc4yOMxzww0MyavxbH7M05
1rAWreND/bRErSh8y9U6AaSAmiO63fBEuoyQ6sFqjKqekdKteOUJYigPgVS1cAxvhnuGZqiIwSBH
BTrASzPVYDM08dVQjvpA8+tu3g0E8Awf4KrVws67GYifm5Iciz4oBi0sRk6AqM0781u5iz2t3jg/
Pq0UIEzdBc3Op72OfLpAfXQrfjo3LPkaboOQ1ZgrcmqCZIXT51E0DCw5tGsgHBS4cEnpAKc5KrBQ
0hutadME2CNrPlVt7ZrTt7R7ndJNTczNtzEHNFlrXFIulaxuDA3tQqh/A4CHf8vQ3XIkU8o7rp4O
jrlqN+Fv0AaxxyWG7hs30YUVya/lpKu4jnfbKTU/o59K73GovMzrfPwz/elAV2HFi1Wm66sXp130
ooC12DR1SzpxWcFzy8Bz9FRBbiTMjbUzv7cxau1ot4tKr+LNK8DWLfFC8y3W1wvn/XrAl9alAVdd
3Y8114aTyv0Z3Q91Z6xDlrgV2VUd8ai1bTL9AEqmBbvXFwjs2iaozAywMapECjiGfOrtyWaAJU3r
nO8Vq3VnNgO1Wa1I9hBPn42zTiPQh40H04Rmh2O9AMq76ZgX8j9dv3Cf3QgF8DkgARQdxcCxft0l
ZxEuiSLdypxmPFm/W/I8N8/1vGXKD/5JOWgXXnGH9tslesgbbuLSqDQHCUHcqxFAsxS1W9lau2p6
l49BbUGcMt1O04fSgSZoZ7PhF/On9HHQQEuoJO5c/pzIsSvfFtZEXIiXjvjyeyQPqdZ8SLD7x9Nc
+1N5sDJcjGxFSzR7Pkfa0+TqKfMXcVJfseW1WZDUgD4BKSa59XLOB1ZrfBhP6l6PPIu8WO24iXRz
01Y/Uvu7Ya1rWjykOTj5Xx30I47sWLW7bN4Z/GjkXlE/jdrgdvHJmDaUPNpJvRBaiXHf+0BpnXiM
lrZWBQIwHYyPylHiTdLHB6XU54XTeNUIDGQstuF/p0JaASubYgV0nuMpat6z8NUC3zOyoOjDz6q1
Qk8Wmgcn3wDsCVNQ7Jva08Oj0r6k2nOTv2r6Wo2+L+yJW97JAowPDRMohqNh7fLWNJO5so1IG09O
ntjjqiyqzItIRn46kz2vS7P+2wEb/tiYdbhStfGgpEBJooz9c8jtYiEJKXzR2TqgzQG8+aKjAkRy
kLr7QhmcH9K4jduGNV2Q52uz3v6Ysk24bdEHQ1bJP+aEv2yhXxG4GQCRACmWxw2hyXEKuz7IVMXN
NcdzSscr1iSaFjaX2DzSoOD/AAkBAanI4EiXaTi2aErR9D7oev4e2VOxdhzFWDDi3Jg6cN5SzCBm
TrQdXy5jL+gEor6dg8ZkCveoMeXoOig5+ZWHedX5ZqqUxsMIkb/8kKJ35cUxYtvZZJzm1pGFDG0s
dmPYs0scSLvhNhrpH6OrzGoVmlbywzZT7cRCVQPN0Oh06Nlve/JgDEPW+7Wi1S9FU6K7tauY887G
2PhkE6t/m50+PwJInJ3KTG+e825SVnkUQt2EWEb1yvWRG25vsJz51dwPL+nUF4/oSQKjY2o5Sr/i
xlD/1kuW/SqmMDmlYZyXrllW7DnMZpJ71WzSo1GpdbyaOEgGvLpJ4o8401XU2DgqyWijH6a1Prfc
2QARl4NIlbMsORFWxgxwSmc6NqRRyDpOdGUPXI7xi4apCs5i1hkq+FiT/JkXylw+lIkCEZpZnaJu
FSOpCIaCAmTDkZpkH7PF2Y/Baq1dqtbTB/xgBoqNtC+ZZ5SN/bNM87xetQXj4O0E8j9Z5dDqeo1q
natoTUXPm1+YWp16XVfias7jri3cutfpG4gcx37VlikDvhWNcz/jhJnZth8ndAuEPSh4uZrWBThb
6475TosH7yqrUyd0waY0fE/KiM27HnNHXZMP0H2ZxqhYwm7Kj0VxltDlKnQ3IVYN8kXhY87ObaKn
casP4xCAKLkcPW3irEWmlQ7xWp2dIfdDOI2XvmFgBytyJ3ntWGclmBADiri8Z1gKrXY4tDsmrfgZ
VjmwQ1YGMkkdAinAZGogd8SsmIT6ekVtvsrBtpt5FU0KAN0yqzvamYXEUTKBZsALDUvQGOEyOoLV
rlg11Vz/7sO5qX1Hm7u/ShWVmV9yOwGX7AAmQYHMjg9ob4RDTopC2Wp9XvRrNPE346ZzGiAUjTwf
Sxf4TetlbAdV9ZXJjECgPs4TNMHNNporF0R5Fhrqm8aeFqJ+cXglF4LGImSXRW8MaOUkF5JOvIpL
Og3BQCuvGzbUiNe8/qvkS2BjOccgVhIUKEjIaaBPJIb8RLUVFMp6NRoDO420l1mho+s4LV2DHErF
3VADjNuPXerWpY1HNniR/D60lDWzphrtjA44TkmdLjUD3PCg4BIwkfcGYx+CNymEHY0xox0pxsBA
dtozLEj45ZR+3r8IpXgVI8fLFNOLFlC0H4Gl63IPj33fsj4hc0Atcw0pVC+2un3fUmQ/pr+Q6F1w
2LfMib4KRKPUsXQZwz7PlBM2R2rAgAx+7EMCyZwKm7doJv7EitnyDAjQr+6P8Xof4QoSZQq8RNB8
JF8Sud1aQzsqc5BUqbMy+77Y4r7t97jOmc/QELPwCBB36OW+FfawZHhDQtjDkvYtb0eGRY3VIE4T
y4siUh0drnBUYbmy8LCTXo9fy4cODlWFi0anjCqFcNaABF2jp2qgmuG0M2n5U+/sYTMmoF4g4Tw/
lFTrvFxT6vX9Ob1xZAQNOrpBccOL7Ll4gJ05P1WBThnTjTkYx9pzan2l2nw79M4zusK9iYDvcjzx
DuhXY5ewFppgM6S3qnAJDCZnlsUMCOpdVJpQ9UeeV/oOxJytw7tSC0DPr3qcIbxyrYFyyGWUoECA
ciBI+RvqwVWCIH5OkIlJOZojkz7D/zJGbjHwv3ViEa/XuvJQ9KpyVNV5fuuGFg3YcdH4KEbku7IZ
nW1Zx9UrCtKdO5VTuC6LtH6wI9a93p/c65OPMQkKKMNBUIP2Q2luq0SvWr1XA2OcHiq9/tZVBvn3
TUqxTR1MG54nKLRc2qimpIH0zDwGc9R1Rx2KUj72c/LL0ntne3841+cByC/kAjTgP5FVkXssCoMn
LDYqPWBZTVzH7KZtW8yFR8ZuXDgPt0whD4ZkGvizcGPIM1dSlo6IHgIkU+jgteEG0OP7o7kOOTFl
opqCjmCBtpbcMuTyYvHWMYJGTeqD3rVo1+QmfSmBfD8gIgC+t6cgwxxp5DnzBN34+/blNz12vPgA
tMaJv8FkJCXDGidvTANVq0Ab12Y2TG7oQO8h+6UQ4jvTqgWpDZnB/6IOax4xr5x2/8sHgKYdSU0k
NyFxfrl17MI2nIKKGSCF34/RCpK2Xq7We4vM75r6Vmv1rrSMIFXsR3VoXZ60Cx79xjIj9MLzDfYt
IRB++QV1D/sT1+D2WMHfGo2wfWrlNgHVRYgs3f3x3lhwER2gVU4cF+Mr3XHm6QbDSruUdGpQqEbD
EKLPUP3ihKytrB3eByUJV63Os3Vpob5kzEgt3Ld/fX2hLdcwEEcIyRygzC8Ha8ejEmI3qeAc1pyD
OSV8hV3eIqal+Y+yVP6xS1fsL/2L0EdDidIGe8OlvVBT1Ll2TDVIypRuLa0s91Fo52s70vlTnoXF
gxIOyEcwq15KMIuhXN6cmF/Ms06QiBWcoZem9Ty0B5tjqLkeeyFznqd0emeC6rMf0KPkPMcsPrUp
esvJUubu+iYVpm0bz0lxock3Kcgw4tEG+1dQq6UICpCP+87SgNDMBZzZS9rN/VWVs81imi8Mij1+
tq2MBJrlpIdBpx5cpf6e2dm6NYpH6Ci6IGbbJ3GyL2tQ6g+WtmD7xvEBEw3F+iIWw4NAvzQ9Z7kR
U6XWA1rYha9nkYYqES+wq81swdT1VUaIRSi6r0WZHVmHS1MTGlkBnS/1YA3pk4VgUk4riSk8/3H5
Dksq9LPhxa8HI2N4hLvl2O/tkh7nMP+jJu1Dh7ZEJat3VZ28DHO80n8NA/+WOi1YopRVmKEXSAXM
Ov3Ua1DJDvTp/hLfOLgEoTuiMhF04gq8HLs9UatKx04PTAO9s5R5Sf0jLQcvA9XRfUvC5Uvn5sKS
tJf6OSrCcoAlK15VCqh+UIaM88PbfStL45FOJ0BfFKKAgx5kGfdVfuxotw7NXeUsaUrdNIScITw8
SjIgmb+cOLDjOe0YNnpQts7D0PxIu2ptDya6IhdA47cM4QKFsgdYTdAfKIULZjqOaI+29SBPc7+k
P1lFt4YxrJTMWtirt84BnpZ4y6FyC1y35FSd0ALXDomMwEy7chtZxRviiCWC7huhAaR2MB7QEYCR
DLpglxOnAXCvRXmmBUYbRt5g98OuzbVodhuq9xBGN+cVhWzStrGFyAqkjVcTwlDwxzrdm0MsvjC9
14NGSUt4ctSqcW/KcWwXK4THTaYGbavPLm/ndoMiVObf35bX3gzSxBBWwOsOVPAgVrwcdJZZuD2x
kEHB091Mw2PX9buILkSW1/cDAli4SgPiDchKyOw33VQomRrPWpDpYDWD3HFdmcjizQdokf0Ep9iz
sUQger05UTaDXB4o7iGwAP95Oa6COIPDkb8OSFnOzxro1/2sDOnepv0cKANd4ve5sVqozhsI7FAD
xSilU6cg4WOzuUFY1+nlIWYUWi40Rk/0/eW6NkNRFsNbXEjqAJkjhTNpgwJyoo4kYAWBuBHJ2s3A
on8/bwCOIUwH1BWVVeyLy8nLlSbjcQsrMSmAZxqR0WF9YS+c6uutByuCVxM+StCaSOdttooyHDuD
BPYY1gGejuAGQtD6XLftEljt2sVjG8OaENRCO40clbWFNidpnpqBUnXpxqwK3FhqqW6LXDc2KCFP
77HSL93et8YnOvdwzyLLDsKsy1lEC3FYlKwzg6Qh6J6M+zSF0i0yzMQlLYvMf94aaIEHozN8Ppwk
HjeX5lg59dU81GYwF7Xp2Xzu133bLZHC3BqUEErBUxT5givGFqfK+FyjvyCwotJl86OTgeEk1Re8
0q31wusd5Bo4Srout9oXBAyYelfQILETiAhwku9obgxbO2Tx1ulQDACBUbS6f7ZuDA2NBYKMExUl
E53A0gQSOnKnJ2aQ0Yr7dhyjypwNlTtpTrdg6kb8CpSEoJvE6ASFiLRYxmRmDQkdM6htK9+wYlIO
YMKhW6o1fdBbTbQr87jfTgo1PDLo6aEYJ20RsyFO2GXkAyVRFVRhBIlMsJNJJzAZeaTysKSBo5Z4
FYz7jkQrUn6nOZjzNJdpYFimqFy4RvFqLT4abs037nOQJoHCAHkH8ednMXzVOGoUzqoZxJmFJt42
Hn0SQ5UMsXe1MN83TeGtjVohCGbxRrk0FY2KpfS9TQOborn+YBrtODylU5JDaV3ho7FQk7z20pBz
QUKcgDaJEkvGwhR5HtcEQgSBwqDE3ORW+7caQ3XhdXA9KGEF0YGJWiFiFimibGeqwLuqNNAbu/mp
c8dY5wbKXW6StUtYiJsjQpyngzsFLlQmOmcWgH25An5Ip4sHcI0a7QABRujRkoVL4aYhkFqgmAsm
L7AwXK6UVttm2XKsFC7r8j0PrWILqfhqgVJCZi7B40fcboKc7AvdYUswwDZFwYfRJAzMyGEfTlU4
LsjGlcdmaPi+H0z1EI2zti9HZVql4J1fZ6labNqi6F9qLd+RNM09NQshq5zW4cZWOPmhAv74La2m
6tGKB+rzpsv+WCgtLrj5G6sOFU20hWIpQHwm6yFaQ4Onf9KGgVVEoccipFNpYb6a+SIk/jqfgMP5
pScIuCTyClLU3VsjKrCmHgYdri/oxqhx/EFxV4OStFSS3zWj9QnyqTXUZSiPoTSZDeydZ6a2NGQZ
fyhWCwEqwmHsCJTE5WIOy3Xw56WxHYR2mvpVqo6nRomdzrejbF2nVrjlUN/2swJhXQNmo1U3hQ9J
4TSPQzxkxzyz30mTGoccjn/hmXpjORC+IB5Djy42rKy4pmo9d7o+sgO7p9OJRihLsiKqnmckWxaO
xvWliNccVB6h3gsiIzTxXR6NrhdZrrLKjoNTeLT4baBnqOnR6woNxX8VvcKUO+g8BkURqPuAjpSZ
JCcjanuTWcWR2Q/UaVxtBo/Vj3+9cEXJAdlBZNHhp+RkMIaC6loGOvO5RGW2GLU/BCxqHo2Qs7pv
6eo1gHZg1CfRCoFzAx4FyVUamVMaccTyY4jL9DHPEpF6jS0vD810j6PD1/ftiev74mIVQBQQLGHB
UB2EL7tcqlhodfeorh/LQiWvE9IsPic9uuHj4e8cdibQKd3sa7HhvOjqWC5Yv3ptwToCdyS64R9Q
nZBG29dhZzQdZ0eeReSYlqBCqvRx3LRx9zdT4uSRxWrjxU6mvd4f9tUOFYYR6ApkEO4KuXZn9IUR
zYXDjkAPOrNrGBFUvJQwjMBjDtaRcV3MXfM3rcbpX08hDMNBIdOMtx7qPpKrSiCKwUstro79XAJn
gohyhe2UuHY+dAu37nXoJmyBxRUwRXhgwI4u1zY1S5C6GeB4Mush9MumcoJuRJimMU17mmM1/rQB
uN+H3Qh0mhUl+pPmjOX2/kzLMEHEFPgKocaAIqJQ2hNLcRY8DXYUA8pQVcdZa+grUQBbUc1RoBcs
qP3qUOFKh6lcqyD5fC3M3hzcBERjzxPrcnd2MroHVN9ad6HzS4/mcj07oEmgDbTAsq76ef9br1zk
16ei4oDCCxJtsveuEm46VdJUxyxMySqHKHWJKHtTlbbx676lq+ABluCHUc0EbhA1d+l1jLJPplEF
OLjZ0RK/phz8tupYLPhhcXwuD7c4XaJ3D1BVUQa8nPrEbsM6obWBCmjYZX7NSx3Z34YWz12rpoNH
y84cd/dHdj2HYIAAH5UIYEVaQ/L9eItPOU41DWoyR/NrWWcQmimBL6ofq5FBy+tfzRGUhVXsLJzn
a9IvszeGuetzO8iGHkArC1Vb+whWaNV0EzWO2n9Gawj4GU6UUOjDLSbnuirStLUy2VYQ6Rm0z0LV
Tvm6BHlntBCZX88jSHsEyxIYXQSmVzq82DJzk5WJHYyA+Hlot4gTF1Cx7HUIY3OJWPp6O14ak24B
ZPBiswS1U9AD3+PiRQWO0zG1/9nb4+kGEB9SQkDfABx8uR3tlsVzwRUrSGqub4y5gbQzdhF3EwLA
+DBA2YGaHXpYG4NmCyCja4ePMBQZL1R+ECwgpL603Ybp1Axm7ASzPfoVDw/JmAAd0J5mrm1q5XR/
V96YT3CDgR4NhOto0pVzlVE3sSFFhBj0dT5Z7mSqueJ1Ns2chXDhapeA/QpvHNCoAoQpUkaXwyJ2
reENUrFApdk2sXBf672mrBx9qW62ZEi6qWltG2FpMgjwUQ7pi082PFtVsnBXXE0bRoMXomqCbxJl
ga8emLOrIgynNk7CkQE21KXrlLFTqfbFQob3ppEvuBUS52hsFn9+ZqSJlVwJbUgJ9jwBkNGM+uRB
jcqyXHC+N+2Av/Y/gvDQXr+0Yzo5UkaOzYIxSsLdUECKB3XlJdZgeV/jVseeRhgDUBf6EOQaX9wV
tqAnMw908io0HvZ96obpqrGmzRj9o2uHLcD0QLymC852YPsvRzTQyTIrMzQPufpkd6NX+1bX+fdP
zlW48GWEioKfgwQIYCSXRqZ8EpkKhx7UlCrAsMbp+0ys8p3jSbSvJyf66PBW3c/A6G0iY04822jJ
N7Wn0TMdG2jxKXbpNiRq92WVN95YkN+MOQZ081IS0YWAQY5fxcei6wKP8y86fvmJi/ddmNpzSQ/R
u1Wt1uZGW/Ej/35/SuTOOgBAUJtCpgGKrChIID97OSWVMU+NXeT2AeC+wgtJydB/6Sgeaj7NBhXB
0S+nBjoLY237qZ1kD7RFC4LS0TJCSrAP90y361VosfjBatvwaCkJOzUq617ywq78YRqUzTzHYeo3
baT6Xac5vUunXvBoWsB3u7EGRO+C55JjEwwKDIYWoGXAfCJvKjkUgKuLeZypfSD5hIfhRtPbndL/
yJDfuD99S4ak+LNSJ+A6Wss+8PkAaAP0Vg23SB4z/v4/2ME1igwhstooal6u0qyXXZcQ2LHMyVVm
unLK5EdF6tU4W+v7pm4cejwP/2tKci0T7ZlaxLZ96Jz+KSzou1Wvu+nYmaqr68OCv1wyJi2UYoEm
TQeT4CHDsCL/qDQv226JLePWIjm4EEE2gJcC0lSXk6fnfWJwoL7BMj2X3mAU5a5ljb21p/6BWJO2
sFaybxabD/APC/3yoqNSJkFXuRGHGoO5oXHG/0fade1GjgPbLxKgHF6VOlh2O7TH4UWwZ8bKWRQp
ff098l7MdrN1W5i9u5hZYA24RLJYrHDqlJ3pJXFbOSlXNI9vDUIEgVFAcOAkA31xoLbgVCJDziu1
jCYOqJzUmEGkRSFm5sT98NJFg4FBNgaVPzrazbZ0zGPmsA7tM47I5H50ssoiR2KKZey2ESi8beTV
lUixxypTFVuJxulz0Iv8QS8xJNsrM1UO4T5FivRTrFvMyxBH0lLTRdEH4WwiR81aVezC+OkSSmLo
9oVJmpGh3MUqFJVNWqoJN4DwN8+DYetbTCATUkx/WtnIi0gWGwkPF0Tpc/+HgXTFuXrUnZ6Wpkmi
AFSWvd/cNXb5OTe/Fod67f25UA2AeVG4lJEqQ/B9AceWRpKEhsSiwEqByRnMByD6t2qLMatiKdi9
9D40mO6ipKiMFS8T/leK666SwRuFNezmxc07/xSDW3WBdI1UJTQKemFfYJ6pTJpNDvZbinFfQrn5
S5vyLQwdUhgbDwgaX6+lfTVqcT9GQZK/JIrgDePXEB9zTB0Z2Ot1UbwvidM0xLlwZeA056ae89MU
+kwBHH2KAiltXDncM/Q5jPEKF8uFRUFHKrIeeF4Q/84u5bkQS6sGWayMJGgL85aEP0Ip29AYBMJk
JbK4gCdhOZCEtaD1FrbL5AzkYFlhGGNETqBKwo1mVNRTEGf0jVI90QZNfRmrmJdLWuTrkZTds9js
/DEG3zmNzWGDfhz5QaSArVcSXOsGnst9CLf+QErlsRrQOAqAMl1lmV/YHgxbh/+Lpq35COa84IkX
rIboHUlokgYxWm/UnRQFTNuh3lvcW3spc7WP7lcYun74UP7GN18///l3n6YlIBCyEUHD/uJw+Gyq
XoZxJ6EwERAM7cb84CqYHkCvYKUbRjFI57qwC7DMubQLyuIxAYS9USCtSX/FUbNL6tGVJ3UDM+Mb
FjqRxpsBRP/lC2xpbkwra10Uj+IwOgHmCVzIx5xvdIP2n3YUtTSQisFWmwqgtBDlS22w0apkNyLD
s6Dda9pb1L6QTnXjFAi961uwYEes00/grkIlZZmWaTr2e/yI0h/G2IP/3B160VHWkFYLb8LMFQVE
Bup8c5h/vtqYGSq4tbDacNzS5ouFIDcd3gt0OcrRs5aRlRjrUovBGoSdnSsA8By+W7dOtJiWSp+3
MokDKQkGU3daE0wrwIRrxef1LVx4gSBJRvgDaBeg+nxYYoZJJKfwoIPB10Ag19zmduPEOkacdSsK
e2kdkTWbZyEA0oK3lc/aUqEWzUpVYmS05LnjAhNRnos1ITydBFwTSIEVnnMxSNLxJdlU6iZUEKMk
oB4Lwr3uPOqqF7mC27prc9uXDulUFOcnpHmJ3tAcoprqtyA40UNp3fTtSiR20agyLwiAYtBIyfC5
FL7mpKdjl1RllwTypnlUXkUP3Xh2a/gPzWfOZrqW5+sasXRMp/I4jzVrRk1OCeRVUufktZvHKD2N
a+nNS1N5viruPmXa2GGGHaQkk5d4PjBOktc+WL9X56xcuj3A1yPMhEU2kMDlHXDBiBQj1LUEvSgv
hlLci1G1qYz40Wwzv54sJyk7p1VfrQhcAmbfHqZR+GrQhyqQ7fV9XTCYiKAQGCK0BiwByz83IQ3c
6NooijQwDtJB/2H+0t2flStuMcAT/14XtqSap7LmQz6xHxMba2uGWwVdua9lNDQZn21DbMrWOKKW
tAX3GR4CAg4Eu7PdPBGUJ03c5CZNA11InRIj7YgGZqF0xee5KD/PlwCtEkj4YyrrHHmci5nhAFHZ
TWmAgvNDeq/vgQktHotHjAQIMK/XrTJwzW/JisVa2sV5qgnaCZD2R8rzXGqsVkI8qWoaRCKxMW3I
RruzjRzNoK64WotWa8b7zZMPwIHDO6kG4ngJapoEr5qvj/Z0QzG8O/e6HQKgFX94UQ9PZXGvZj2l
TMoFyKIgvrTs985+gZcAUsLeoSsP9NLlOxXFOcRdC+I0ZIeToPM07z/9cgCnUFEGAgev1/npiNIg
x1GIHocu7cFiVVB7dszcv79IwOT+EcKtANGhpE+shTuJSdh63R9qpbIz6yFq18i5F/cKWXzDQpiG
zBunbDIIRywrI2mQGgVYZoT0IArg47q+nMXnHuArOBUYmoU0PieFNVXdtjnu6ygPbNPGEp5Ja9Lc
FgBhlCfMn6OgiKiZarnXl8zyQmqtDey79NrgIwPiB6oIXGXEMOfnhnCe6agfwg4mWuwKlnnTog3d
i0Xla+xqzWUqYovry16yUhasBzqEwaMHJM25yHBSWxZm80VOrQ2SNdMWwW/mpGC1XdngBZMB7wYw
B+D50IvNl8H1WiQNLaMskLSvCvsHl0DJWmdupP3rJZ0J4g4yigmp1VRIA03OPWDU9yHVAhBieNfF
LLzTc6yJ9hewjMwtkOc7F6FLfyiSLAsSajVeHZYRtcfJ+tRTDJVEMRLjr8EIbfelSSN0+dNVCNTC
0Z19AHd0k5C0CG6qLOgk8VUWxA0RtUM+CttQ1KnNTPUu1ZWXJmq24zyzDCVO4CfTBvwzKShdWV5g
rCmQye71bVn6KuTYYHZQ5kbvLvdVZQUsHtgdsiBuMWKBpV4+PRq1tpKhXFImlNtQdUZaD0kiLpZt
UiUmwLDNa+9um+YjVg6SnGwtJGr+fjmYh4ZUFJCZMNjclUyQh0pEK8dylNaTVLQHG59d89clHRDy
n0rhDTZRDBp2RRYQTwcGIi6fpe53hR7r5+urmXXyPAyfh9lgJqAFbC3wU9xqqDJYKW2nPBBkq3Ta
oa4QklLvupAlDTgVwi1m1PpajSoxD+IcxK5yaf+H+20gXYdUGHrA4f6cX7wiajHPWavxHHSvcv4j
lbdt+nV9CUvqhUoUYkxwyIJGgYtfpKYIQSjRQER0V4SPLNuR0NWL3XUpS6cBECweG4AKMLWH26iG
hFrLNFhEBfTUv9G81jmahj7nFcO7FCcBGPuvHO6lbru6EqgUZ0H9msMbFGI7xMDjcAhtMeqdthE3
YZHv87qxpzHIjfiulNSV+7r0up59A3doVZeT2hDxDUiClb9QtdJ/m2/1TWu6ceXFD9c3duEdnScI
zG3MwMsjP3euIYgKk06jaRZUQjAmxYHlmFzZbWkGKtp6rTVrQd2RQEWqANO58YjyyHzSJmpkpFKG
kdmT3etfEYY75Ya2cqkWNBItPEDPouaPDJrEaeQgNDEN2xFnaH6KmE4qRD54aHCIa3jWxeUgGYzu
MCDWLgZfpZFJmo7JeKZJa8tV5EzTfizXMI8Lqj8XUefup7mPUuGWQ5sy6VLDgFk1dWhj5Ihd+x92
DEePmjWwOyrQ9edKkNMujfpOz4Km/ZlMD8MAJjKwAmbt03VlWzoZNOahbRqqBseNe4owFAOD4zQL
S4EfrNAYPEGRo+QbUHWtXOSlo4GhmLGbCPhAj3G+IhR6MCiURHmgYSAxUV8sMPUY6d9HdrOpmHG8
M9EJj3HPhmYIi6GDED2xI9OzooMU3zb5GrpkwX1CKWlGcs3FJCBsucWgq4R1BeR0WWgnSea1bbLL
9AbjV4OhivYxMfdohNhcP6ylEA/y0NkCtcCLftE9VpB2nKiExymQH9AxQGxxUx5MsKu45NeQAZK3
cmiX6dEZP/GvQE49ajFFg1U2CzzKXu4Kz5NXesrKS7IkZEanAQ2HIAltheebmWmTWBTDmAeTdJ8x
DK6Xa+D9/F9q/bKyf7OHwHkQGl5F5A+B80e+l7tVKUj7AV1UcjSr2IVnYlyOj6m8xo/pN0bcjWs1
i6W7dSqN0/hSrBsBeVMo4xABVf6pRuCbFDtnPTk6/6Zr65oN1km2ZqoiKdYEFTtIbiYj37J3PI0l
9XrdqTJnyG6S1O9qlzT7zL++pbOpuyZ5vvUnkmtdUQpmyehquq3jgHndr47Y5uf/Twh324ZompLI
wLGxbvOefmRvE2hJH6/LWDJPaIRG6AznH5AVXobYxsQa8yLo+vRXheabbkI3k965/z8x3NMhdCKL
R6EogrrTtmUZ76Z8fDfUdM1tWloOXMBvsDqiDN4QAuoWKuWUFQFFF7RN0F7jZzSaCw3aWjZt6TXE
+wGQ08yrCNf8XAWAGgEASiqLwFJS3ZFCNOrqmHl9fd8W7hIg94jIgCNFYoj3IFjUWhadYCOQW3Zi
DUQCneygNApM3Iqk79CXU2l0AsPoSSjeo0jDXVvDbMycmCwPUrInXWxr/Z2cvzTVhtRAXvwUh/2Y
fBbRB0rPjaQ5Y7/mXiyudSbxQTJn5tHhPOs0bCuFUah7JW4NBG114tMwcaI1Z+lbpy9WipoK3D8A
19AzeX5ycQduR/wpAnAv+qozuZ/FHkOfbAV569LTnAzllevHuLy5JyI5ZZmyaMxUmhSoegy+uKee
6CV23Nv30r7ZsU3paCsSFy6CLhroHrcQDAHzMWvviYGSpEqzBhGmMcyLTQU+MFSnhPj++rIWrCD4
WdSZPG4+L555iOg1+j76MA8wwA6tu5spl5xWeejDH0K3kjJfeCzh1oK5Q0X/CXieOIPbg5m50TLc
thLkN/ZQRCkoAdNiU4wq29UE8WSBHszbBB2Y/2En5+nNc8/BnFDgnmkka2S5wD+BoQbD8JsE6fD3
ABK0mwGvjho/TAmI084PSxnCqo6jOA5I/1kDhi9qaIUk+wKtqxYK0dcPbUEzkJEFcAT4t7m9jLvn
4DDrdGEak2CKa6ds9l2kYuD2SjC3cJfhHcKFBoAX4TiflwXJZyFnmop6mPpQTMQVtS/dQk3j79Ej
c5/Xv3I4tUiMGI6hinKYoT3qoeES4SOtHgHqXrGOC5oOG4+622waoYOcQ2hKGmtBW5sEoDz1TAQM
bqJJKM1LcD6L7H0aamnlmBZ38I9EYIbPdULtJKVG30ES1EbuqAj/5fSxBMeqjnFC/0EhTiTx5jCv
01IqQ5QUuxBQKipigfoHI8ZKkLKoeCdyOBtokYbNlIFJUDSo4CmpqxUII9eIQea7whl3ODJIz6iA
DiJBx90l9K+FmWaWAFG0GttYUrYdFLoWpi4LATIRzTpAJfKHk9FOE2mKbBaqsJMefYFR+9f1Q1mw
d1jGvxK4QxmiKCO5BAmZ2Hm5+gEGX6cVja0g3YK3wEVo51wXuLQkRMKoyn+H+DxBArFStADrEIhS
76EEM4I4tj+ui7hUAGV+bQFkmiEa2LxzlQbnT8ikAjZcqE2nijO77z/ZWm3kcuNmIaCGm9mAgU3n
hAydkU0EefKgqkM/t7S7VHlOdPUmZuwQFz3oWozt9WVd3lRA+/FAoJYLYwSber6sNhRUCxjuIkCT
tj3gIWL3kXkc0r82COdiuOujEivvBVIVAToIwK9skLupvtPXUHJri+Feh6QO+7gta7yzupfnWmIn
HTKMRZPbrfX7+r5d2lQsaC4soXpnoEzMLUi2hNxMRVoAEXQIk/pHD26bmnVYFjC0se5el7akF6Aa
QAJ9Hl+GxoTzUwpFIqBQAE86TlHZT5AcE9iPRu2dpu2/0O+0npS5UPf59qJkBm92blLk2fOEyOiZ
ONUkUPO0dTtANF0wdVVbhbA1rqAFUfAdwNwA3AIceD5MMICtqsZYGoIsCTEqieWvDJNZ/cnQyOb6
Nl6YCTzpgEXMFB9zK5PIPYRtqMtC0wxDgJKqKxi1G+craZH5N5wZ8HMJPDaiCHO9a2usBbdVsAkR
iQeJrT+VWb8FeC91BLGVfVXrLJdlTHq+vsDLZNMsH0886qYAvmJax7mixGYllXBCh2D4qcoPqrOT
DIxEKoHxBHOm0zrdynovFPNbHhImiLlQ3OH7nMyi0rPGxHpZ51S/Y6ChwENP3ElYeeYvrhsnh1vX
0IQxWj5lyGF+pDW2IR8jt1Xu5NWi/KI2Gv+uiLtqClFTObSwImh88wPEsrvkt4U5V62XOM9fopv5
K2e2trT55yfBThQlMYbpQODt9PM+djFjceVxvLCK896B/RuZT1SN8YSdC4DHHnW0wd5NP6vEmZxK
dr3rarcmgTOGVY2MYzFrQaff5KA1DTsN1KZgSP55Xc5lJMothTPw6N4mcqMpuF7JY9q5SXuvqna/
DcLBrnMbsyFeGGaPaxh9+P8UPFuWk0OqtSaa8giCtYNs1RhTS/24cV6or4hbbf/WftT2yp4u6uHJ
qc0/P5E49U0mxRJOrRd/ZMqtGv3IlRXalzURnKpXYSKOSapiN5X7gX1S87ZS3lc27iJ7y50Yp93A
LU5FMStfFhcuaL+s2FFf687O3P7RKjehvGIolkw8GBHRkA7/GTEptyawpKcKuFeHQEyYLYZ4jJW1
KWlL23YqgltSF6OdOo0SGsjMpjv9Jll57NeWMNvck5PHMIYSMrCEPn2X+0M6PK6cyZoA7hmMFUno
GjWmQYjsQ71D40AT3ykf9DjcmnfizXNySJ384brQlU3jKd7zPgJ01ohokJeNW0mNUwGfWK7NdluU
Ar4NEB3O2RZz/vnJ1tUJuAfyEkcTMke2AQRoV2zp0nsHkqk/Ajj1AokOzbs+o0H5C9gNJ9WOXbEZ
Bq9NNupaKWLR2iFEw1wQE8U+kMOcryYu81AGkxANRuldnGnIfWSo7NjGiFXTUd9xSCurW/Je/gic
e6Q5gUPG+taYBTq14oiJY3z2YGmhGC2DDNmKmi9v5f+uDsIuniWSUTOtKBKZ45dl2+zrYwXJuaAN
IEJCjIt+DLjHvI9uEoOimQ06V7cPZXrM49sxPV5X64VFnIngHqSqqmsjA9lpIEtvVf4L17WpDh36
/++lauXazqrFuZZnouZbfaLbMqnRdYwRL0GRd0h0fCjmG8MEEWktBl2Wg2IvSrHfMy7O5czGjQ4K
7hBUwKKmU5pI5GEyjGqtacCC54MV/SuJM3QzA4Y0GrhMfZU6Geb1qKXgZYojhMzWV3ZvweaBNNpE
SgVDNC1gec5XFYmjPJp1ToFxJ3apTjZF9uu6LixuHGb3fIfR4DPkjI8mKVOf1VBoKu6LJvJBmWir
+lZlxfa6oKV9Q8IaFWV0waAuz2mC2TCNqjlhaPondsJ2ef1ilm9zfk0if+/fIz2O8vw8P2LGgZxv
W16lNEmUigEnPxw7wS4lr24c4E2yv4YmgUjvVBK3KIzNi6iodizAxAMwUSlp7JC2XAukL1FBsxhA
DfAHlUM4xucLAt1TZGgJJgj2ilMHohdWG1HYMt2e8k2zq9a6c5fsw6k4Tu2oiRGnAsNRxUp2o/8S
5MhNxhc58iRpA5TxX9K5IN47Wxx3WiPykhbLsDhtSN2iEu0CU5v/kvsQIDUU9PAqAS8MIA3aOc53
MLUEVqbdxI5AdmGeoFaqOzPS1woX3MZdSOHevjKL80TJMVNPe03pBlQqVALN4iOG6gn09fp14hsa
eFl895yetkohdJCVCYFQvJkFSMne9Xe5DBJU1frBjrNtelexJ3m8Q2S7Vu3i0XL/yEcxFiRWiNwv
ipdxYjYKON/YEf3hYJZzi8GzwTGn7dJbdP2a/o/r6/3GIZ28JBfyuKtW6qWR4JDZUd3k/ZM2uQMG
afqY2Fyilldu6Hb8xJ9t4o/4W9jlG1f3rn/C9xjCa5/A2cphzjl1Gsb6mOJbbh56NPlU5eBV6bZD
y2p6Y6DxgkrJgWS921Zvev8xArQ3lTsUDB2zusni31Xj6Rg2yG76uod38jiVm6zT7kwB8w5N6tTC
fdc3u16X9lSlzrhSD1hWGiCWTGT9gT/grX3Y6zohscGOmC4hOuFm/rfdYTAs/hs7rPWZvIn37vV9
4yz/PycHSN43Sy1KOpz1qkcLPZaywI4MMDfVrasGBZ1oVBObgsnZDY1xAucbmtavi13WmBO5nBlj
TdTraqazYycjuh/cpKS+Bv9ADe9R4MnUzKfCi1RvouGWWDsagQDMshPZ1qnmxvprkQH1q1EnwSTO
8qZa+Tq+YeefXTFQyQUrpo6gj3NbcxPDt6YBR9Gqqa0nv/L6Dvm93ETVaQeOIoMKdrsPV4sOPGvq
P3Jn5p05lQjILhcI5oKKJtQIp6HFg5/qYH8B04geYoC7WbqhNdpRlGPsnSeENy1yBtJtXR+RtZDA
ATGRxC4m5cbAsHT9fqz2NZiVrx/a0rYgCgLoDGlVMIXwLs+g01IPa5McW3ZXYHRRnTxCV5maONlQ
Yk7gMaptOgZr49EXdBQtWgr4ANHWAtogfleMpsSUNGE4TuKPTqo2k77pqsZnZeEp9O8ClvkEIAvE
ZeApQWmHBwpYVoFWB9Ucjio71GpsD/RHJvi6jKz8DXpl1MeVLeWyGf/Im/GjgLOAd46nNx1UodQm
SRmOY0aqJ8Yi2ashFy3eqiOiTchTcgyySXCYT3JEjX1eYn7l9W9YeBhB0gsAEJg0EdjwQ6FrNc/l
NrGG46MZy8gwq7aIJkrhVz61Tr7WVftdcOTsNCDAwCTBxomgkuSeinyyiFAWOj1m+ljeTaomPOZG
L2B6YRbpoFDpqz0j0Hilbkc36sG2XKLuX44W8ZJxkgNhMjFkUVdGZwxBsgX3uPaJkZoO6RtyQxLz
GXMjFdeQR92ZDDB+D2FdOo0FY4Yht72nYPRnK3X1RiCx5AsUcz/VsVdtAvZuXxVHpII7osDeaEoz
rZj4JUWGzQMVCGogAPRyisxisYmSIkNaJC9fwL/+oAqfBn0YmrtOeb5+qHze/luxABgG4gD1RYwa
4zy33OwpuFkqelRDz1J3mFW6syTM24pru6ZfA0gHgQZ7GTvqFIYAVPFaGZ2HFf3vB8AtxnhdFAN5
lGU9kGgyhIYeG9UPmbkhTezPI2DrygX54U077cpkX6CSr6s/RfJUERAcNzroYl7LNLq/vhtLKq6D
zxmzKjHVAWHguYeplZM2qFpNj0L43pCfo3XIarvVbaO6W3XQuZTHP+tG4Qm1cAC3gag+lwWysYLG
JaFHuU8/AcO0M0OHD5Yc9J+DUDuYAEzkFTTQ8mGfyORe06hlcl3JAz0qofBTMTdpuKlqPKHRvsq7
DeAt7kjApiMxOywnV+5X0XLzBl7cavSxWHOpWQSL9Pmip7oHm6XU02Oh3qjpriGBlt9m5IBpvb2X
MKdCl05b30gpTOjklrfTGhPT4gmffAB3tVpSNOo4a5sSC56WFzbTSj+8V0EeTkAtZpTqio+/tuL5
g06SJ3jC9TTVcczpKN0xqds1hRVoZC3/uPjm4gL/2VkubBEoRqhZKXZ2FLqtlDWuiKi81neJwGyM
sUO2Zp73FvupZhfa5vq1+T/06o9wPscaMtmgo4pF9rl/q+tO7SHbbr560/NTt11xupZPEJMR8dTP
Ixs4HRbCFkn2DrKM4q0Rt332VALfOT4q4Q9rRdTyps7Eg8osDXHn+eElccTkRGzpkZa/aXKrg6k6
RPReumhfQy6sCv2vqv/6L5uJTizwVc/k+BfeU9WXYj/gkhK8XSbodnwN4VKNWcuOYNmDtjVJvyP9
Nv59XfA3VfHF5TwRzD0FmFdl5pVGcTknMPA9gqryeRIBN6lhA2EH43l+cZXaYoJhdhHGZOwova17
c2vBuaN96mAs6S5Vj3Fz34hPckhAf7xBroshqUbkwc7UrTmsRJSzvbj2yZyX0DW0Z6TCXoFbKN+Z
yLBFdNsLaz2LS1uDtBpYLmdOTbh7nN2KGa3IhGEVx9S61fzYK4mjdLVd/Ai1jR5hvLWbgxcAzMP5
Z/dstUehROPDFNqVFd7Lwi0ieL26BZHZvgX25J5NG6psGeL76ye4cDWA3xHRBASOdUQj3FeiEzmW
amHejU0x7Vn4oCk7DEF3R/XQaGsMh8vCMJgAdMN4Lfk+jDCZWCYUGu5hCQLkbaRQTCaw9eyniB78
ckhXvM+Fk8ba/hXH2TdAxiVQuav0aNltEG58Y/xPm/dHAA+gSJmmYda4SI913jmNqHtj+RHto402
oceNrhHTz4rJKe7pcr4tz8mz0Ag1VbsRy7nR7GFlq75xK9d+OWci1Vrps3LAL5fTpxBAONnokG9R
d2XUuK3au11/EHrb6HcmbkrIRBA1qUDytIc2bPdy0t9m41qKmk9/zu4OFow+O6Dz0IvEt+OCf1mO
0L8G3RSre8sI67t4zOcJ8r1sOCYds7dB0n7DuTf2Wtq1pa2R8i+B1/98A/ok8QFAv2IW1Lk5H9Sa
WLECla2bh1h+RC0do8H1KHJUeXf9Ji69iDO5yx9RnJ+RNqyyWkXH7WiMQ1Nu+9cG+dAx6QJR2Cc/
W81Nb0PwsIRrU+AXFQuRw3d2AMUtziIqWRi2rSRAMKlMW7AoZhWztF9TsQW3Zg57/4iZf36ivx0r
63Q0Q3oUx62ZjP7Q3VQOq1ubvEVk05IDuTEnG9RE+QjyyfJDWtng7+a1Cx0/+QDuLPtaSttci5EM
3jF/OGL8RmJnHtl0Tn9/0HzFfxfsyb1NRXt074Z82zts0zuIIqrtw8pZz2d58Smqim5zc0498LQt
UTgWBNUkJOTyO4Y55cCgiCATbd28fU3TDfw/u1Mfm9e+621lcsLpziKPvUPCt+sfwhNy/qPfJx/C
hRRNVlVTkVRICx2Gyn7F/kuPXbHtDQwn2BSYLJrjRB6N1BkQt8o0mLJHqfX7yeky4vaNDwaQ7BCj
Q7X8Szqpf74M2XsEeHOimSfy7uACW2aSsKMyVK+J1fwa+5u4+Li+/sVzQD/WTCkPxmg+uDCVftSk
FOdQMklAVhfkyaGYuHpbelXYg/FyDT+4eNfmQiJw03hw+btWouJBC5KyI8g+0r3STdnHGKflSj/5
4lU7kcJdNWYpYW5IDfYuI2qAocXRTa3EsV9pvfV0fQe/RwldqDJKK3B2LIw45ylSTCKWbdJjC+FP
DX7vj3t5I2/QNP8s+PGmfoW2+Oynm+7EfeeN46HaRMFLtht965340a72iC9tqF9+xR+a4XRkh78H
7ynxc2fNIVhyzi0E6n++lbMA4GcFoqCGBUjl2K5Gm0nICoS3mPmTybJtNtsweuxv/0sm7kwsZ9lD
8HEkeg9VFurbRHyvwqdB2ZnlQQMMrLivJViZ64eyeP4n6+QiyCozpSw2c3Y0hmTcV4y1XkWGdqeb
yVrX9VIyBotDCmuezoh7yi2uBctzESUtO1Ye3fe+vCnvJVf4qT/Npwta/ED3y023vb7AxXt7IpRb
4CCwuS2hhP0UaHiDiWCJU7eVGrRdrNlxpUQ2AMDGiru3/EKfSOUcygJsemYZY6kyrTy21foJ0OZD
u8U8tba8BfORHCKr6wnFmtVYPs8/e8wHlRKBpxmisn0Utf4gI25AgckU6Iox/D+ux79i+Mcgx6Q4
0tcodFlI899nlukM4j4Jbdn4Fb0NZWwb0pOw5nsulSaQ9pdnLkm0Tms8YLwI5UwioNE7JuI2KizH
QM60TzAxN3FhjHcam5w+9AFP3rRl5AKB5KrSfVe+Wd1HY+yEj0j4ktkNONccXV0LWZZKZ2cfx6m3
1ApDmSm4SkXoRemmIw99ejRVd6S7Aq0BDoaXV66W3aTEtHtQHFl/n9g9k89pupBYmG8t4OjrMnIS
r6iCzPD6unWMeq3+vxgv4d1VMKIODEz80DhBKYdBbfFqhOqrPG518qYLYNvZXL+6/8dx/yuGczdD
PSqnGTxxTAVfBU0DSiGq+dQXB7T6eA2aleDyyICKmG4OXdOgECbgahX8j8LYitWBCbWdJzdSNjhy
Iq3c8bU94F7ORFAbUx56dgRHnKNmsVOGviZUD2SVAHHZcJ5sN/cYsbAyBkkkeBWyyk+TILPumiZ9
q617K92WUX0ziW/K9FiI+7TfhoS44L3cC2bQWGuA9aVFg64AD8Y8ivJimm9ixj3TqhHmxWjYh5oM
sxyVuazWpWAoCm1tl2el5X2GU4EKFwr0lprGDUAE0V2n3ytib4MIlyR+Uu0Lea1csPRWoLQogtR5
ZknkGUjMsVdkVoW4wR9R9dnFOxF04aQxNvTzumYvCUKNHcke2UJLMN91FQoaNWcmsyNrGneqYcQE
8ly3dDtVycFU16z1Qn0PKCckNTF+b54vxVmGMUN8Hg4ojU6VscnIM2UFhrQNjkn2inVj1dJeSb6s
8i+7Wr/98lOx3CMYSb2SabExHhMwhHT7pHnN1jgfltTjRARfI580NlalgJmMQ/dKh0PbMszb85Nc
tc3s2GZrr+vSuSFrKgGFAEQGOADOtVFIwkYRKmE89jHSOBnCPuNBJluTkm2MSuHfKgka70H9BvuH
Yjcm7Z0Li8yWpXGMKZgqACutP8gfynsl20a28m5c3ulzOfwVM7M0TyLIEax9b7xPxmuNXtDH64u5
jGbOhXCmvB9yDGBMgYwB0qFxZDUU90I1iv51KQuBO8RgeNpc/UE2lU9vY9jhKA6Ayh81JjnM/IT3
w2Rw0nqT4EYdRosMu+pVTn4J449CuzHGXyMyCHUsuBpQA42abuP+Z5z8VgFtGPelWW9ldSdXboSX
hhKKSRMr23Kpv+ffy+090OKJZlCgzorqfpwe+m3nDrqNVhY9WkENr0niDqAAUAXtMpDUGrvY3GVa
42XRC/ryHDEVgdZYwewtYGuwMjwQSIehvxRd2ufai0UJccYsrCzLb5Uh3na11w5PTGF2Q8lTCbYg
06edaNNssgEqSVXRQYOtnYSbXtyRwZHKj7QEHyFFSWknrzWpX/rJOsw86h/gADNRHuY+jw6gSWWd
PKIOIoWe2TajndXgFx6y9PeKTi7cr/lJMYCEAzf0Ba+VUklmB5iPfFRbPNHMkdDrVXnG+GRpjxh1
UzeHQY/tTHhqIw1dkLZWPdTCQw+YUfKVajdpnP4szF8G+t4ws5u8YgilQCK/6lcUZOUz+TkhkVTD
hIWqfBzUTPZBSev1RpPskXDN7uOxX2sH+eY0OH/Z8f4B4DJTmc7FNi6EAAVbXmTAsh5vKhvptMY+
6M7n56fqfN4HLy8vb29vd3cf+2ek2OwvaufOr78+FshHHgf9fTPPDt8KWse6TkHTqh3jADgLW98w
X/PBiHQbbZJNf6NsQl95LDbTVt9JXnXQPXFjpHa+T59Xabsv3+d5Cpkx869j7MZF63piRaaeY+bZ
UQMwwfZ7DJyKQG4lvHXbNYjiQqocZU28J2AgmaHC/OQZKU6NpCWGfhT38ZvlT1uQutyVng6O8Osb
LM3PO3/AM90O6CXRs3KRlhtFJVVGYunHyj6MDpjBnddDZP9W7ca9D972sU3tH9dFfmNXLkSiTQoc
MrP/xpOSGWiNqMFFrh/dm9v2/njw3/1bN3f+h7Tr2pFbWZJfRIDevFbRtJ0e0xyjF2JGM6L3nl+/
Qd3de7qruU3cXQg60oGASZbLysqMjBipEZIve3tC6zQ52wRu5bl+3Gw2dLOzLIdEGLz5tF+5Vxce
hJjqi69h4p9gQtmczwv1rJHQyjuzdgHkC8/RhtLyMOwSZJN2a9CmNaMSU1XGjoYQ7YApwIPzlf4a
v8rEkt6kw/QARbPutYGS9Iv/sjLv8zV1Z95ZACcfRniCByXm3Tyav44n+3TKTPsUUI78KsnXPOl2
CrU5km+rBxPz/hIR+imS/LR5Uh5bslnZCKyuDELPeepBDINXijFz413fPlWWqP441OrZO7bPR7s6
JKF9eBNtw3LQ90OFnyfgO/+MO20Nnri46S8Mz172onQBFSCkh0UYngRTpPnReKk6p4zx/rcb6f3+
tC9kmTBKEET97YuW0RJ0bWwAfUce8g1OWEqmQ2e4/QTyjsfBP3pvWkij5wDCYytTexsCAxoMiScw
QqHNADpE1zZBRMz14eDr5wIrqlhu4eSblWHd3s3XJuZQ5mIOsxBKyr3naWfekXcA3FqRHVoc7cjb
G6ppG3mzCsVYs8icVAARWinxOe08mJ3ZU3/DPVT72BWeRTO3sUE32dFbcY9/qxLMmQGRK4CeBiSG
wbnAbFFVKEfRT2qMEhz53T6ghlXSr8AEXzlNCMr/dm5n5Ll0yl3p1EegIex5DlLHJ7z9nJjhJjIH
8qg4FYms6Aks2SQm89e3+FvhhGZCOPoG+CLt98o2OXLbhvq2R4NtCZ78F87WV0a0uDMuBsTsRjWt
0pDTKu1sFrb/5OantT6+vwUCZsqASNdBzwiC0FmR9npjaCjTN2mnaefGlKm09x6558KObMyYNW3i
X4E5bfxd7QhvtV0RfZ/bwT4gjdM4MRbRexYxDyD33ngP/fq9uuACUavB6wXYygW6h0jvwkxPQv0M
lTmrtX5VW82eDqJF/HMSUu/t/hlZSI0BG3FhjjkjMJcmUxbp59ZCfzqg+bZmIQ9EDOszN0M7cgIL
MTXRzPt22ebN2bFe2WVOiu/VgVxJGKbq6Ltmmz+EZCAdaATeym3ndA+edd/ggj/9i7Y2IFoBVhK2
d3OqIMQdJYN+9pzIlDbNHgtr85tyxeesmWGCUQmiYciawgzCwM2w9Z8MJ9oUVPu4P5oF8AS0WQAe
/5/hMM+OBBLPWtn3+vk926IBx46fgIh99o/qYXJaKGRouCKR1PwQ1gzPP5g9OmCeg246WqnA18oM
UEUonyfKqJ+bQ7lTP9VdYlaWbGrO+BL/Vh7vD3PefKwxSC8geyED86ux7Dt85JVC3wXGWSqtUCbw
UCii+WgPWNPnWIpmkX3+xxIzn34jBRDDi4yzEVg9VQLgWg+1ZMbti2r1AhVXQrrZhd0OTIW6BdiF
4LbnbXRxM9VoXWmmNDPO2SF6UV9Ec03ybHnm/m2ArfZDSFAYvdmAeuQ2QIY/+wfellc2+/Ks4aEB
rSwFLIFs+h6gFEPr1NI4y0f+s9yJ39UfEJlZ4rO48qZctIQoYQbnoEkVSazrCWtTT261pjfOoM8o
n6PfGuTTbBQzwe48fWor227ROV1aY3IcTax2oeK1BtJzM1wMTTL5k/8kHKu99sDHtPoF6UkxJWsv
/IWLbw6F/j1I5iaP0MDsiQLMGifwGrzI38JPu8Z+vOSgLm0wl6uRF5oQxp2BgDboSP+JjrBT9Se3
mxXyjIVag447HL0/eI2i8YiFHQihBxWmNPPOZlyT5LF3t+LjaFKF1gfB2oWnxL3vKxYSRTAIAJeA
XAyajFkWyYTvMk5vYJDfaaR0AjxJlX2L+zNAVRg880S0U2AAJArBUtru+69VFpTFub34AmZuoT3s
Q8wKX1CZaOh6IpoV2NJX7ajbtwfRBLnHR+JGzpq44q0vAQ5iLp4BUwLmJpl5qI16lQogg/LOGj/Z
nrgtK2E3/eGa3r4/wUt2oJaOuQVT4iyRcH0EK7Ws67aouTNvFDvEob/Lydc2oHzrrEIc+JUAYf5p
Vx5SRnJBQBYDLwSwUbHNY6MUQ+ajiMVzwsEJx32VmTnUGSxRaqWVeFO+WTek4UFZh3IU1LNmBO31
yMQA8JhxkpQzNz0I5Y4v9nq0LQyioRPN49487zuEkkl05AEz8V+m4VHJiSK6iNKoJjnDN+9/thvN
eykSOrkCKtj486f6zPONob/0FeXR8+TvxwGKY57t+WZbmw2aF1RIJ4H/LyXtW5yQprPUEoF5ihqY
O8R7yV9B6NxcCRglrlDElbOw4c2dI0OeJc3mF2UW6J5V1iOETjWkESMQJ1hJGJWbQCx8q2xHb2Xn
LFnW5Zn5Hxo0IDued9bFbScrA9gBuUo9qwOHvu4B/PK+JBbbesAkh4qROlodZ0+KMa4V+peWdu5Q
QmIWoRKKLcy90XNV6UNBQQX8BjgJgXAeNDbinZK5kkCKYxrYbb4DUboaHSd/F+mnzIhpKRz5nvLC
JuDoBLLkL2PcT5NdV8RXH4UWaMzil+hvYt2SQNVc21z+mvwJy2PaeOjhdNrkw09pp5A2pvpefM92
ivzE65MdRsTr7Uo/SPjb/cN5G8f/3cFgNVOQ+kNzITNQVQZnaTMhHQcp20e8nypgj8El2ZaFvynq
ZjSrLhHNuJK6banUT02igqtrLF98NW1NUfB0qhie2afZn3QeIfRictpIqRYSUUolUoIPj3SZNmzv
f/ctAGTG2hlApiGexRDYeFIKxF6dfD1xpVpPtqD4Sx9ETt0GCfQNQgDYuwGKeZI32EaBs4aQuLCV
NPpPxa3hrjRFgUwxHoNzJpl1bl0OoHxUTd65iCDl0Aj5U4QjK1c9AYUJKbGSsdo8BtprKKx4n9vk
C0zreLmDahyiGDwbC8qeKpV8xftumjteT6VNL9gd7/SNGbp9swMcU/F+5NUuq3lDXDtYmMWYIZuD
d7DCSrKocS7xcZ35btQausVzKBf1Hu9ZY94FTh0KEOXt6nozBZ68EwOus9FXQtpoKkwdwu2W0ZfN
Wjh587aQwagiGgq0XaEPgqif8RNdA971qPbdKpaRaYtqqvKxQmexbLuS8tFuASk046bUHcPnJ2ii
1ZndhFG01UdxDaFwmyTA14BsHmV1CNfAdTD3nR/xYQGKDd8VXvSApvFx/MODmGuiaCiN8M6Szb63
stCSvJMgW7VvA5qTyyXh01OS/xYPIvq/i00Kva2ERKiOfY+do0S7XLE0Ya9IpmG8aq4vU41bm8c5
PGWWdk5WojcH9zSIref77sLfpgrEGfK0x4569VQS+HjvSof0qdUeStkgdfOe9z/jPpqcVJ1W/NDf
DO2Nbbw+UaHCf8Ekcm17lHoR2gaF74r6A5yHZ/rPIwdoHAmKXatTsdvE8mOj2Lxnimb1mTzxz/2r
bI2DqUR7gWqWLBLpUTmnutl7ZsdZBvj315zO7YWPpb34SPZCaktFC8rcd0GXaJy42hkkS9J2/lFB
3bA5CZa8h678u+RvtCcOXr8yBcorK8v0tzDETBWYEXAKZxDrjN+4nioJnaF9q+i+W/exlT+N5WtW
WoPveDlVvZ+GO3SFU7Yf2RQRST4E4++KN1XB0YALGhQiZA5yDJ0FfUQoaxO+sJLOlDlnGtGa8JAk
VuQ9QihDriwu3rQGERJLeZK+USH1XoznJtpWoJJokNzlfmT1KQAFQSsc293UfGgGGSDzGm7Dl3iE
HEu2a5Q1DOdf2vN7g2fyCDKXdnIKoSZXPdaqjWZHUg/PoX80OhrvwuitLEm2SeM3tDTh0kZz/kf2
GOWbWDGn4OA3tqq8iYM5fqv+1ueeZSDD8502mi08tlGfVC8hUvUMb0OywUUb+jh3j9Cwf9RUG3z2
2i9P3mqdm8TbMjsBZRjMGuQHVbPl6ZgV+wS40pB03NbXaYHCcf6aVWahWeWwr5xQeyre0aRy/yZc
uMFRaFIB0EeIhtyKwiTER61ufJ5TfbeJbbWkwMaX/hZM+J0JsFZCxNDRGzoe8wbtahba32qaoZ9r
p+pUHY/ymqjH0rV09TlzUHfhRJIMYkZ97fnueExltP3adWz2KKIHPMmD12aksmzJfGzq4hqdxsLp
vLLMuK82EYcplTnf5TKSpgl4jgpq1BpRVBvMSlWWEnScr8z+7ZMfsTGifzj7mUMY9FTXw0V7tyRX
lR+4Df/A4eaJpuEY+DqpC+Apspkm0YrrkYA5aScgaO50HMdg3Br6Kq3dzTsLXyL9qxFpzq+xLddp
VIil3EqBm+tKD5K+0HhQWnFwyk4TaD/W2aHWEv2cC/2j3/DNPjP8wczTEaRggSC+52pr0JFPYlMs
hfy74Lw1qPft0x5fCGFSqAyIIMED/d71XKEfSQvTOgjd1pM2VRiZhlZRQNlrzSlqO2g7q+a2WdRB
Se454l6T6mBUdqwBrvx1/8zcFilR7AbzFsJCLJyuqYwjVwtZGtU0j13ViQFpEt40ezzCWcUyFb2t
qGwqIn7EJ1AFufct3wKEZstQ85VwwwLCqDCxSgcshlgbQeKq5UNm2JUPTp5NHj9qniupvyPtmNbE
Q7sF/9CoVq3XZubx74V4HsAYEGSzlEYOoOl7zwNZnXhUL8IdTEELsKGS8h3o4IoJVh6AN+kl5pPn
sOHiRAtyInOIu2JXVFPJHeCG7Kiva6B4EkiIVFFG5SEPVu7ahd2MIhwiEehrIInLZie4DBjfkK8S
twIk4lCvkdvMW425Rq5+PHONhGJfAaeOHy+MD9r42n9r0q546HS6ltj/WxO6toQsBPp1AEZC7hs5
puvZ06rUy6UgTtwxmXZ+dJTHnVBpR689lG45yVaffxTjpqOILUxO9s7399ttAhTpHSBcwOUC0UEB
yuzX5lORk1sv8AK3EmYarKgn8YiOT7tLjlkVkbRy+LXeldv9cm2SOVzJCK4ooTMCdxYTicWWJJKA
BqyPaVJ+OCSZ7o9wHgAzv0juaqh5gSwIlHrMgRrSfABTpRa6UtAnZtBONeFznnK9FtP7lm6L+phL
yEIC2WdI8BpsZJ+XtT8IWhS5ebYf1Se/m0D7g14z8QcZHeUTfKVJZpW2EJH+oOono7GnI/h5SFuT
TNzHaxXcW4ALvge8kUihg316Fi68XlutKaJI5JLIbbhjP9NLiDTlnpUnz+YmUmTb9KSjJDmS+lFy
DfWxGjZ+gTQfZOWylam5rSvNnyIjfQC46EyQzpyngh/SKgdXllvJ30Vx7qqnmnuUUkhCBZYfEtVD
U3/kKoMpoVYs7zzI9SG8FFsRypTW/WVa2n6zwwD+ErUfXDbXsxLn5dALUOJwW0lCOGS0mVNJUQNc
bj5tIq1MTAQJa++XJaMgZwKnD9YCNwtjVInrQEiDMHaTQNc3clfz2779EJpuDxTShCdeZKy8mBYy
IH/5E7DyEBifuSKuxzmWHsQ5RszqJP+Wx+2oCdBkwHtDrkn6MiAYr0NLaC19DRa8dOAU8PagBZ+f
s2NMmCX2bRHhER65mtpNRwEMJ3GKXpemmlZ813yvsCdbAwGVgAQLSPzYZhup7flR04MYCQ7IH0kh
nNfKJbPknMVLE/OyXlxtHnwzuvyj2A1qgQh6TNoJcfu3BOjCK599jBKBplQdH6KBDCulqaUdc2ma
CYZUXzIQDpWxqxeKBmqWgaNRIgCSVGh47mq5DtqpNHX+87Oh4YWP3iUViEc2ApuCQJh4o47dZozQ
MHv2pNIMJJ9GQ4HzmK5t0dtbdhZHkhHwKMAJ4SZnpjfv4mDKMUa0qwp23usiVNSHcjcJ0zNEz2cl
By02fcSqG6EtgAyL0KorB21oNlwFKgR9yqwYGHu7rdVvLRolUFtx4T6dxNWW9tlB3Ww2lJuQ6EZ7
Fxh8rj+1ATFGkU4CliPdtwrSrmjVI7r0UEMPbtqhNZWvnXiNr2dx/2GKwKsOBTNkPhgPzufKKMmj
ErtGWpug8obu+Qs30TQ7I9ctVXaLF/qg72veRM8v769FQfNRZQeNHrq5NmqAVINlm2l4TywmsUhc
Pu/CI5fraKHWk+QxkgM3Bo39KZug4KboXkrHov/4j/ci8heouwGhCXX5vzH6xdlTJD8uhqJJXFAT
odt2LylmX1pyBkqWX/ct3baOYwtemmJcJZhVIQAl1YkrHtFzuX3XErvxrLf2PaQgELASG02YuyKm
GqT+0lME/a6Nf1JXq9G3MS0QvzqcGaQoZ0Fr5shDjlea4jBJXaSnazMXBTCOxZCY/s8vwCszjIMu
9TxJoz5O3XSK0KW8A9dUIO7BHjOs5ToX3lFXI2KDW7H0A77VYUp6EZ0pJ9qb/gHxZB0qMLSxkAIL
7aEnqH29rKyoeLtzgVUGCBCR2KykzMQb4PGPuiosUhdwMwsJ98/RrY+R/ROdamJHpg5wSW/Wj+oe
4q/jHvfHWvC1cDldfcD8gZe7d1RDwBSz1K34zCCjaiSWH4+ZfX+cC9kUTPDFOJm4wpdzIPeLPHUL
U/Ue294EdZwItV5wYdqcuKnPYrVTs82K1YW76coq4wxVva6geILBaafv6ndKUJuKTfl9oMgEbysq
7ag1fj3dN7pwV8AmqLBBTYcH399Ey8WE8r7og8OgSV0uxosS1KhfuDSgZNF2MQ27kHPaXhyonOVr
gNKF1PP8HAemBsAy5FRZ3XdUcHwUitrETcDOd4qaoRBwFftyS/2CEwDGUspJf5lzb68+H48NGZK8
Ug5Fnjc5Dcc4fQ38qPuOOaPuvvHeq0ekoruWAyWHoVcB2kdKMMlWglxUJh+p2nT0lQk8ImFVFyqK
Eb3xm4N0sGIPcS7nSCkaiiUkQ/AlDaEfmu0QVfERQt5DRvNMxY0gK03Wm/enf/EozyRguKVxAaKo
dL2hxbxTlLIoExeZhIbrTL0mgg96BO9JM2h/UFCw1mkcgg2qp+jvRWfr/Q8QFy4jqLT98wHMkZZl
PosgioWHcrRpFR4Q0jaENHW8q6HGLtEYjLO/wU452DrgpSiN2EFNlD3XgmG5+VNx78ErZjlpnhsf
Mx4SI30p1SOqLf+HzwTUGfSoYJ5HBodx4j0aX8cimhKwh/2En/wmOnCBDFLeyg5bs+tttSKdTvBI
oqXf0kp557yHFEjsjhpVQgcE5/HW8yyUKWORVvG2G7ZViBuflBrh13QUbqm9cPPJKJ8D4wu0Jl5m
16vaIkHOTYOQuPm4KdV9W8YkDmzkByX0MkfST9uHVoPcfhcJpIvfRzDQe7sQCiwx2n9QwCy3uvRq
jFTt0c32NkbPI+ANqVmVHOnXiu5LHgBvKDzk8Z6fn27X38oFVdiPkZG4qOp3pt+qhVmmo0cMTLmF
cqpKkiTNN1XFrbFjLTxpZqQgeJPmhhwo3FxbhraSV8aqjFlSeX9TD1INoME4PShpWaxczksxAAqP
kB5B9A3OMiYkLrTSV6ophEOXBBl81u1oRUb+ijLPjo/LtXLJ4v2BoBYq3sDo4xdzqDjEl2ELHheX
T9HmJBh21JIGtFjNWR1t1APCt3gyx2Dt2pqdBRNYSpdmmdvR04PQi8o2dUuVqOWjphxbfq/bOKBc
vC8GZ6xWHja3KC5sdJD3IrOMoisAZMwSDkpZCwEk+9yxQw4CyCKoZX2JAKvXpBXfUAzRHwNEQ5HF
jWZXU83mcZMC1G+Ay3r6I4w7T175pCV/BrwMaG41QGdQob7eVHwpcGHLcYiNAqPbgYcW0JFGeRG5
WjlChDrYC3npU55LQ9oCsbvyvFxKD0hwUQYeXiiNgyvr2nyseQE4zePMhSgRUaN3bUR1T95w2k6S
nGxonMR/qvTaCtek3hajbRgV5VkHArlHxkPKQgoUUQfLvUKG8qnmM9OAMIgXWXGX0orPaa2+dc0B
vfzET21FreEa8RYsLLTZTwIKeQFEOsEr9jCEr3pi8h4FC999N75wDKHTihAcqUHkrNhjyI2NEgmp
kLlQqqactPXrDpwYR2MNX7NQHwKCCS9uY05PqgCJXC9DWbaqXsRS5iaH6oXbpqSmEM8iz8/C8++K
iGtcjks5wSt7zK7rp6xrqgD2cnIMbPnP3LTx/DM9PMYHlbwV0DN3a6glrt7eCyf+yi5z0WSZUOtT
JGZu9xvvgFjeZ8FnpjlKXoAyAypOlU485QiOLn54qbm9h88pzCS2BrQOtfu8sPJkBUm6cP6uvmje
AhcBJTfJqodnZ+aiSD53CRRmx6fY9QMRgp96WCULWbQHqBoPfko0dbLsQuOYhFpdwN44oH1yg2Qr
2eZO8DJgzYGspzyhxXHukrG6ktJNT8zvdO/V5PX+zv6LlGB87xyb/Ps7mOOXdmg5DgzsgD1oSIhB
JBSECehcse9+2g+nNg8ZIK0F2bkv/dfT01r6dSkVfGWfucbrrJNKoZznnQDOCg7C6oBXSx45wy73
MPwAj8LQfPK/7o97qdJxaZdlHgrHFiwTIcbd0lEhaLLHI5smHuQtHFPa3je28EC6ssVeq3IfJnqA
MeravgMLbNQ8euPr4P+sAmOWUkRXppirNNVjOR8lDEs6pWivQSYGncHdvu7xtCWV/BD96gFRPHpr
Ge1lz/XPPmILK4rvI6gIcKJHYZOXpM0pf+Rf+WkX/wCZM8UmB9qV3CpfRHUlX7PonC8sMz4M26fv
kwmzy0tPqgAoXWQPEJ5bDY4XfdacygbJK4ATLJtG1aucrPrAdCrcfsY8KnYqoNkBDPhbDrrD2lzb
ie3qU3zjlZbyum1ED8hPpigSGtUae/m8ZW6P7T8fw7irrBWSYBCwzlFx7AJrwLuGo1BdQBt8AtzO
PjW5tbzY8i7+x+T87xcecn70glwG8ywpByGyG/Ciyu/AFQurVCLs4URFCGz/F/pQzJJWw9Abo9QM
B7F6AKRGpXhUdg98esQjjussbqVPhnVCN/aY66j3BLXvFQhE5VaHpvrolLvIXZgeaYiA7sOAfKdm
cDQ2990CcwX8t1VgQsHfg2QCe2QqAQC6uqmGw1juQ68CUTByYeVHVRLJ+9YTW26DlTiGWcLZoobu
I7DNzwhQhNzXSziVVZy0WQ/dLbM8FuRzt9bzOC/Mxba8McDcJrWkdhwXDsOhl465EpDK+8/n7GoE
zHUhIenMyy1GoMaD1ccRbQsC9oFYkUgiargvCr8w7y8T89xjx/R3s17s+wE0JHHLwaRQQotPOeJh
ADGOlZVhHfeNFeaOGP3EMwoZqmFAAdrSu2Q3XwdlN743lodsZP52f0zstf/f5vDggEgnEvqsqmUD
6uNU7rHjexo8QtprC1lLIhPFqW3Fkc0QWdLaAbni4WEaINHGoRc1RXPx9/3PWDroWM7/+QyDfXZE
aPrSC4iZH+Jo240+mSSVlmhX6FqVxJHJ+y3RJirx6krYM+/D2336j112thO+iv0Ow0+2xbm3vI/2
UDzzK3uVvROZSTZ45jIGwUo0pQbU9PQaFPmm0BKxD2cF919l+y6FucUDYZkbX3KskBFpIBS8+ngt
hbC8ff8ZKvOk8MDUC8JzDPX8SNdIBFe2EdJG1w7Fy7MKLNf44b4oEw7axSBjMdXg2GCoEUdrxPGT
ZnrpcxlYoDmaMruGlkpJEiCVoezdOl1p5523leOCTpOD7oXGeKihuXF/ny37PWTRUECaxamY2xL4
9G5sDBzhlndqwNjQdm2gtmh5gvX/M8Q42EqN9ApEaTjFNvSutrt2sybs9L9sqn/GwrhYboBmSRzg
yDRgbIhwagVbI4IZfHagNHwyoflN749p+ZAiV4LiG7TxgB+5XmRd8FvZi/jhEAqAKEJ9oWoqknQ/
LQAbGtqpvYeosdtwDbLAxHX/Oj0XZhlXP4ESQ0kDzOXAvxh+TpI3X/YI56+d0sUD8m87N6mPwFB1
vpJhRzI+9cRJHrnOGV20E847OPjo/F+1WXQSmRoRf4Z0rSt4IQxADpNHAIBkFIBfTOpFLBQ/Qp8M
vETIo2eHs/riDzQ47AmE9GLY2dzgct52ZU3nU3/jAC+MMg4wafsGACgYhVbzk84BJRigRyvfAcug
KHsfZHviq6wlWx7nNcjwKspXYi4WHvWv5YV7R/JKQ/8DW0IXoEnVi5MA16+kmSM151aKrcarfwml
LfOd1WrjtuxLpFbNANR1GaRwYuGlQ7OUGOTb2Ica0i/NOLaJt0v9leuBTYfdfNy8Zy7u/L6Cohx4
7uDXVMVWvNRsjEevdaTB9Kpjjyl5FsZtAcH7+8syn6SbVZm54OCUEamxj9IszVNv6meznk8n32kk
mqT+seKMz2lQLF3n/sO8378GemGR2QfSGIjV1MKi8sJtzt6jsBt24mNpGttwJeRYdlwXptjbMA2T
oBxgqk4twT57pmoqzoMF0VcneTisMTEse60Lc8y9l5VhFgH2PBw4wRwnCkVP9cD94VKzeMroWjqH
BSvfzCNzEQa6EYdotx8ORaZsp6nd+CUQtiJRDirILYJjLQv4p1cJ6cwMGQAfYogo5ky4jirp/xKv
zv2PIM0yoLzNLKkKBbG88EV8SuuI3VERz4W0sm1u96mKTjqI8uh4DaORjXHNeV0Mkp8L4+Ed0AgL
HnEtsLj1iTCASj1yoPgL6q3X528aaykcCxjQ/OzMVbQGCR3yGaFslWUO5egPsehWYtHFMc1aZ/DB
aA5j+2Q8MDE2E+o4B+m9B34ropAteGxneMf9M/63v+z6kGNIF4aY9RH5BpJ5IwzhdIu0+UKKUdqM
r5IpkHCnWYMVbmv7p7IggVaiEcE0HvuvlzWNrOXRojMPhT5cJn8rQRcODg0B6qBUmGBRpT6tqLzn
zDXQw+0FjoFCGXLuBcbPY3kbDK+sMzVRx0OqUw+KH3ppCZFZrxIOL47lwg5z9mJI402VrIyH6Myr
JKscLiXVW8U/tWK+Egux1X+c8+sxMRcDJyRh0fDaeBjsmOhWY4Pbx4FY7k6n4wOZQDFlzL9oZYEd
hcZOAf+2y8iuojO7jbcagd8GL9ffw0S2ZWzksZDq+B48lZLI9tQaCn0ro142AopJBAwgWWCxo+XQ
JZLfw4gq2w3KvOOEVWxW3NaCw56H8o8VJnY2AP0rVA5W5Ogt0557J4OwMGKgRPrV+5ahpVQalJWR
3T4M0D0IsWdQ/uEo4Bxc+xk50Edo8cCmFtuR8buPHK15KAxqoBn5/rFf2KQor80kyvM0osJzbWkU
Ulkq6nI4eDGpzh6oGffeqdoZj/fNLCwVKNbUmRYa73poxV+baQR9NOI6ng5FxGPO2lNhHKawtO5b
WYiPkLQC9mO+Y2CEvQDaommGfoqmg5af8ufqUGBUabGRWgIY4ADCeBCcJ/i/FbO3yzUzC4CAAptQ
UG/K4RoCRi3OMDr9yJFTtm1s3sqtCY8gzvppbSmgI2g/1pJat0t3bXX+9wtfic6fqS8UWK1lhYr5
PgOmZqCKdPajiDbhZmWQc2ByfT9cm2N2ijy3hSgNzE2x7QVHuQL/THXu+p33HCdOq3GWLFnczLIc
QM6w+/r/mWd3kB+r0E9s0unQ/NbdHoijHFVgG5pBlePbIJQIEYCvVQ9W1pUlV21K9H7kWTYdsrCg
Mv9eqm/jO49cUN//uT+8ZUuQd0XHNbAjOuMv5bpNcFtw2CbtS8S5vPcrqP5I3k++xoCzkNDDMs6a
5MAXYLP+FfW92DW60bVhMQbTIWo1s4xCKy5DgguXQyKx7uwyp4WXoPX4MArcU/Gra+oVTmPh9v6d
vwCyVKIyY5RZRPyUAKw7Nsl0CLa51QRmHmyAVass7yV4NnYefQGv8VPwE7/dn+Lb2G02O/e8APIP
vgVmisWUb3jDx/4dgeZQgadwhAl6CKRpElpqO/H5vrmFe+Pa3rzkFxMtpm2TVjp80cgfueml/swp
8qdoYg51Ukxb5EtWLo3licWEgp0eOKAb3lZQRKS5VuTgsLRBWGAdqxNAh/OvrUw88h2heOuv3I6L
PujCJOMU9FYaar8vpgNPhT2I0HbKViNrmQgWFoO9gqn8xwrLxlppftwFE6y0VnYS6XkiAZ02p+ev
jnz46E7HO50mDhj7TImuhN+Lm/XCNHMTa+glbWIeLqCZShrKqEFPFUhBTuh+Xdkvt1fk9SBFZr8Y
aiMoOSzJIOwUfVNNJ1OZ7Jg/58k7aJWKQAH1tyPyPi0KYYuXAh3rbdOuONo5Kr1x8xcDnq+Bi21b
1ZleDwY2keF9hMZXPKyci0VPd/HzZ/sXP1+f0MUUBOW8lmnxrHuviXQSSzOW196+C5kcdKYAoo7f
YDHGu/PaUlYpXp1U2DWDDUqX12kzkGLTbBJTs08ZkXYChSOwwU+D5pi3VetL1+WldWYee7+tOy6C
dXWn2Kge0JRCUuFYbTQrpAPFB1CPVqZ8jMApKu+RYicrqSwWRfP32ABKNseReLSqBuOBQD8m5H6N
qW7s2uJOwJxavq2YtVVsxRG5WcAhG40g5SwmNvRAc7qa7FhyD+CrQ1sdRG5QmmYmAeWvse6Cbjrk
r01L4+fqnD2Kn1pnZg/9m7hHty+kx6BNuu9Pa33a6uICXNhmNpqmJHom8+10KK2SjMAAV9vqcdh6
f8D0+YS0i2wCR+T49POjoK8KXkEt/QbZp+U6D66rk5Aa9Dkhnz79cM412YLqiHDAPVmfB58O1uGh
ehBthTbOi9vv1ee1mHLJ71zO3OwtLo5JOyWamKeYObCqH5p9eoAYx4rDmfc/e9IBFwVeHXyWeEAy
8WNRZ8mY1BN8t58clTxIQXlU6xuO5xMgDyfumPbo+ZSyuqO5CoINLS+3adVGKA/5kn3/Y5a8Dnrj
8AIBugzdJczl3PCdMJahOB3C8rf2X5RdWW/cOLf8RQKonXrV0ovd7fZuxy9CYiekxE0rtfz6W53v
ZdwJYlxgkJlJEGsjD8+pc6qKn7T8Irr+GXXwkFBdxZAEplbJZc4hMeBXBjykhyHIMEQ2HjSEw//9
CH/p1mPw34NAI5Y70KfLBKPy+kDGU10e6FP7TKB+hxHBTG7mjGy8/ZJHKVT4ZDG9/PuyfwlzuCy0
/zDv7rpnzfbPKyXkkP7rva48bBperC+qTff2R/CIlAomudsmXfbBC8b9ITkDKRXndv6isvvL4Yzr
R8issMERZi7lsx3F/GmE+NfhOpFZdOU9OzfiTX/MqbdP3pLjlJvH9naAEGy/CzP/ltx8Rdv9M8hA
iQBS/AElmLr2L0fWMMFUlo0XlQemIMgBD4TlNnRuAZAB0Jy8L0rM3zDl513z+WoXu8YdGjcxYVyi
Q21S51R9d9KzjI63nYpwU91D7XEjtlE+p4AF08f7KGfp7c0LphZv3EzdTvu5ILm3sVuCoYC1gBFN
/u/18OdOgtczoDNwvDGxi4HNz8sh4auIjWDlges2DUBY/sps5ZJjgWPl8xUuFhyECWU5zE5yCLbO
Jnztt+apKfon+5I8dTfmQW/dW/4VOvmXbPrzRS8O81KB5ArB9PLQ3w/XK3SZ10JnItXZV2MVf4kU
gEMgyQYBLNiFXh6adGq4minqH9jKw7XqRhW+uAtcgUj/7w/1t42bEPh34mL4Tt7vdP4/Ib40wzTA
Ddw5KKgSHfmt3fvX8sEcG5IGe7Ivd/xmOYRPwTU7lTfO4SvlzMsHRUfxTCwHhTaB7A4IxJ8Xiqsi
O7eN7xwcQHSs+tCNTSU8Oju/z0z7xcP+7WJIAoDS4VkBZV9crCSLF5m1Zseh3+tbnC47xdaUahB3
1y+kFC7Dwfm5/nupi5UyLF0HMqhgR78s93C1A0e/dTZtD6COwdOuBkpA2FclymVxeXnRi0RnXlgD
aR48X/d4onVeHaO9QLTFEv3x71XzR1L3vysF53CPHiUmdD9/NkCRvobVEtYDzEwPXtZsZF7n3TUg
XYmkBf6qRZeajTolt1+ZgP6xCS+vff7K/1mxUT8G9Qg2wCGB/9DIHqN1O007dqz2c/OLrdCUrD7+
/bh/fa9I3zF1jn4OyNefr7gYr4x7B+/VHbZemLczSclrbVgal/fLPq7+vynz7ydE0ETHGzEUx8rn
6xkxeXIVWDxrJR/kbPLW6tTtGWC1vf/E1YNXPbHyzGZuzamWdzJush6K7WcRLfCPmp/eWqX/fgV/
5BUX93QpIiPduYM9B95BwlMAjKfyajyKp2VClBAHcwAh4mbcn41u0y8HEP+2l6A9gXYdEqQzpvr5
dfBh0iMXDaThME55rN+bl/Jbcxq3ccZgvbL6m56nzsF/WjbO/isPlktJMJxeuPJ/Ln7x7d2pHRfa
4OItnABUMV8PJ/U9ykwmjtUh5BmS8+XaFuThxrm1YHJ9Rfy/TMFx/cDDJMBZZiBBfnyRgpsA4XGE
lfOR6a0aTz2/m8tbz/2KtvXVZS42tK+nxW1HXKb/Za/W7ItoeJkO/H4ISN+Cnn8ma/+ukv6zZUno
VhoJEgIvtd/KqtuzUXwB6P2GX/6bEp2v4YdQMkULAepdl/QsDp8T1NmWHyFFuW029GrN1VV/DHdH
p4g++qMBo/EqyddjcwcN2FMJlGa3Q7sBTSp5TNDT//9vmE/3c3ECSE3BV4GO67Hvni19Qx8wNZDI
g2bZN9o+LX2OxdPBNrj76A9iTC20VtVTCGzn3/fxl83z6TYuzgSaVLFTeXgtErK7CUbbE/8ucKCq
f+WLbR1+cbU/+rf4CiEaLHDrObtEoez/vFc7xcHKM3N15AYmUSJzXwadLksKDV+4B6wKQ8NNEZzm
AoDDr+Wa5LxNDagb2e7fj/1HE+Z/NwJ4FxKcgF9+5z3/WXJTLBefR1N1TOYHL0y1fzMx2OdWc8p3
4gTw8xh+VQL8ZmNdLMEQKRSUwM9z8MB8Pj+8O4NBNidLBeGxQ7xpZ5D4N118VQeb6m7WOz/ZBC24
5zAR+WAblXJ6QD1k6Bff4A9w/fzo/72N8278z6M78GKbWLRWR599n9w+azAvWvYndVtC7Gy+HptH
r8kb+ISBlu2EL/9+8X85K8H8PM9QQzUcPbaLeDl3HFoULK6PInqhkKstIR7rlql4M3Bcq+DPp5sv
VXT+yOswl4DQAkquB4T2D7oQnI3aRsh2PqrUACCBZm3Wp1HmFfY2ytZX/Pbbj9tvSw4F4WxNX7pU
5PCSAX7SYI5hRbby87cj0ZqtGQaKd2Oa5BMKoywnSO6vWd4AKIMQFTx5/v2uLsFWlMoUpTr6ngCm
Iohkf/5Qa5OIccQI7NE2j5XDUvg7h/yLjfBH6D1fAxn+mZEPFadLBqHk3LLS2Pk4xk06QbxRgLb6
78dwL2mK8flBgO2RBJRRH89x8dHHwZlkwvlyXLK347XNd9lrl6/vkJPYAfX0sh9z+lKlbwpv8DUo
0tNG51Dkx1xvdno8QRc1Tfdvj/t3uKjkL2cDmoe7Oz/Nrw42+/ZLpVfTJkij9BbQEApYme3OQzU3
7hb/2eW/bPb911gI2P7JbMp+RacAlCwf//thNyH+btZtHmg6ZzQVe5neAGQLT4Dotwd/+zLl33T6
dJBpMWb/fid/bIOLN3KRwtGOYBJ1YXgj27V/DJ2cvM8aS5NAo2Sf6C/wAP/8gj9Fns+Xu+xLOtZM
YxDjctfHtyPJcpE+m3R//Hjbb++P+fG07wr8cyiurr5vDz+77esu//fz/vYd/tcdXNRWqpprNbm4
g+htyLtDlO3fTpufm81tkReI+elDYdNtlG7TYlfcHLLn3aFI09v0Kt1+z2n21ZL8W0T4z4K8dCyN
liBg8Yq7EWlbvMbZl9KsX3zfS613y6OqTiZcYIC5BeYVcMj9Gn8679FYgIWpsej3a9FfBydZ3YEh
SnL9Cjvzf7/zP3Pyi69+Eeh7SqER3uImTHNLMJyLWWfvTKBLkaPDR5l/OOW1gX4DSKIMsz9oHQsN
bvBXyd1XL/siRdW2LJkOcBubZ41NfXw9mZRk1yI9Qs0le0yx+TKsgdfN5n7A+X/YFrdX28PDi59l
10932IEfX33+P09iSKpDyh3tBgDL4I17nyNraW2yNBWEGZWH+Zh93z/1RuftW6VfoKpu+jpX5ABB
EL0cpzIjPabte5D5UxARkvorK/JLe9RzeISJ5VlPHZOHELe92BuxE9dT6Kzy+OrA1S0f9uxa586N
PM25pmkI8zcYHuTuttvRPV7QsIWibYlgmUP3Om83v+rj8KS/Gvv/yzvyUFUgT4PmLoaMf0Oq/00T
Wkf3rub9sdIGQ8xg0B9xGIm8bEqyTbxyKLyQtVt3mYcCinTDe6C9ZA9NYnUjYilzuWi+0dSrCp0s
ajv1xjmSOGLFWpGv2CJ/npS41wAK+Wd4FWjVxUqfvWCNjVf3x8Z8G30YK6uHev6K8P1nED1fBF/q
LGQboVT5vGjaOOGtTXCR6IzaPoJov0KUhqbRV1phEA84/6zP4RL9BayJyMfg63l9fL7WbDzT+p0z
PyKrgeaJxIjeCmsSuKsHI3O/s8DW7yufJclg6wNKquMMP5cF1rJbUJNK+K0uSh+6CXqpeQXzmbdO
t+7NsjjVLyNFdPaenRKUxj64j7JBOj4lpjytgPqeOz010OiaQsiS2M5iitJ2jmU7H02V7eR4bN66
46ofOQTTwqyO+AzriVJi0CaEteJ2WbGW0nI2jruXoZUvrZ0oVLD9bgYhewqGj3au6XNnWu7vG0jP
jhmkGyFQ7MVyfSZt3/cQB2uVWZpD2PQQJ0ohaEfqX9yPSwaOHy1haIUR035aNyYItdlXY6KWTSXo
5IHyPI71j2V0QiRzvt8NeR3aFZlEtUBsJ2LDunTpIvwK0jGNCCC8E/GozWVf1eFNYKhR+z7RIMS5
TQWVvNIfIQQVhXIts2WtMX0pbO+Twp49wzK/FVRtvTUaqx1uBeM3DjPDx8CwejClHBiZobsLyXZJ
MBJHY/xgqL9Ew4uh5YxNHQ5VdB1MDvTMFSQ19mA5z/etFB14+iZsDlxGg81t4/Z3syLsZa3V8KML
lEcyA1Hdo1eLZMAUEyST2thL2m1NiHFSuQTDlLuLDfPQCGg6saavIaDfUAH5wXHqfs4Q+3LzMDad
zOEP1eKA8pe63iyVL0rUfiTcN4PyfrYwHHG2OtAO+s/agYaJofO60fH5c8/+GIcplWrgkD5zBraF
CYR6LGMCPpJXhQzSTDXvnHwAWX8FYiumIBsSTVRxpnQcZX9W5p460Zy05vIhHKSRKQOvvNqorimH
dF1kd2fKyq2vV1gR4pkaPmyrqSndzDjEW3ZxmwzX00yWswO8y36KyFTO3jdQm9xX3eD1GwPmSZ0u
hoQfteliGIdMRiaF5/jST7sZtOfOh15Gxm1YzrsRdslj2rU9cfMkEPzdKDq+J74FIal2+gHc7HAG
ncZoOjw7vWuhGRit+F6MDSNMzSOvg/wBXa0qZAOB3DwKbAKkOhDdkxBeTODSkkAD31F95eddEjEY
fFkghNDMcpdsWSw0QmpO+K8QNElIlnRLuG1q7rqZ78QGlyQYhKIVvsbGuGA85GNFMSnvr+64XE1w
e3aOMbix9Ng74K0Vrq4MEIxwDbwMnRj7fZ665HEuSXQ34TXejWRItlJjljmDGPj8YSGMCN+0ChB5
5pIVvbjKDP7zGlT1k3IgJ87CiJepNyfAskbL8PymxBJL43mMXoiaYnxR2B7+BDdCo0bqIOjI6gpb
f8DpJ1J/AJcI0/tDD/+lEqpeUC1pEpnGvTTgDM2TeHZHMYgMWHX3Y9bzvHcdtVQQLwn5tY550hYN
tSzJzly13WwSqDzhLZoJd7AILBCivHSkTfzqtL7udm49Sgscti7XfC0VL0jbnU94EzrHpXYBPkBS
tX1qmlCNB0s9ibclKufspuOpDzlMLSRjxhE3Wq2RpNkQKreCpkflwZ7WEMg5DXCEe8RkR4uGSAny
AIQ2Q9RqYLSHH2FXThCkmHiCh44ihWHEsnOfYtAXlxwQRPSjiwfkfWtvYFrCSSUedaXm783UCg52
bh3DnYSfP6pMKvQk47qBqNUE0ZHzIkNASLyhu3JKsFBSoSMErMGToS7WeCX+rgZP88cIA6cYxK+S
hIXvtqw6YAC2hwDSUqJ3g3pwSifiCxdeAQs+hJ2SKSpct15CWA4lE+rkYB2ajEBQ8TVyBxNAFn00
Nk26hSSFnpkH5cGqp3djrZFj1oKNex3x+pmrNna28ajVS6J9p9vTpDfblcxjs4VMm3FTfBNHbKRR
CT1ynlT1HRxemJc7vYKSNRox0/U8svqMD4HKlXYyksd+bU20XWdneEga4dwAEhbyYYLSD8TByGhc
TAoGZxMin4Fmh6j/iob0tKS+uw4/+jFOhgIQQfV9xljqw2Lq3k89S8M7qKMObUZ13D2ug0RXxG/m
MMzAKvbBX4oVsVuKpHEtZDICUa7YPKp9EJQ9dHcoa/TWqWRk05q15rETaLzv3Gh0om0fLuVpdnHS
ZJGweGgnUPGPudetOK1ha4dMSXAMHkjYoVsR+GXbHOe+occmgs0RIlFseO4b6Ylsou0w5t4UsuUa
1nEc9sHEhSVQv/haF5oNCZrpJe4+c7E+myzCBBNeY11LqBnOsFhGpgF7LfjWhuu14i3cCIIuoJAo
9wbWZK4HFDnjftd/wyB0fG+qiX9DzTbVOKBdSAKHSTV3h34q23EnlDPfCQxp1pu2IsiBZJgYdHXW
xSkIGWGPAc2tCTLonHrY44KGe48NDayTvJokz6CKrE5KGXxo8lB3o02pM6xvLCR4CSVeNPTZnCn4
7tvG8TMN9j+cEBvlbbgGjpuWLinnfdh2cCJBe7CqkKGPC3sADJ+IXI09dPMshxYRgoKJ5BVbBIvv
bJVgFTWKxENmG2IhPHaezs4Rz0MMOZGYa7D1sLizMumbZ8oiAk31fnYwIi3ZUG+DoQl0QVjHfs2h
mJtC1WF8wkDRGTnx40nkcnLkkPbR1GKDVpgWy0uAoV3uTMYbYfQcOwTGzD6ush1Zi3kHz0FKM3cd
H67wLcjJieqlvO7dUfEdHCUctp3LxEZb65rhMa6orjNbNj3ZtJES7TWrKufaKVnzoetQ3i+hhUnP
wCXGCiLWjFWRsGGCFlhrgn6frEGgDsZZzuoITEMVAjIAgD6N71l3A7l1eyeDwbIH44u2O9Gm5+wx
HAbvSQ2GQuMavbP+Ohq8xeI0XyD2BJZdS6pnPcwEaG5Qos2EzAPhZpjbZYLTDbLUbBnWAYMdQzO+
GIiF/1qtbDRkYwJv2mEKtmIpEvfE3ZRDK5HrIQfFJI/yLUeVbCK7GYVbwd0G0p+FiVvagHo8TOGO
eVBEvV914vGcNq1GrSag6/FQzqXLcrKUkGonsZlyRkoZHGIbr3W+9mPDtivvDCZAIYKY7FHQoAh2
Z2H1d4clMXsosYdU6jgYC8unkU4EGZZA/oRsgcbT8mCEsd6Nxl2Z3Maz/zJgdbx5ZeQ2m3LFLxMf
mLozFUrMNME476vvOjPPfBBq7nuHre/hQCgv4Oem7hQ6h1fGUtQqtpLigZVhDdnPUZF7f6ZoAp8P
XaSV0qMfABT4Gxpdy3KvSkHZRivWIn0Yu5BvCNdrk/HR5ZDHbwyrs0rblqcGGcMRTlzzeyAtpelU
9W0Cf66qxLBd1OEbdjjE/BQufAH+1GPqg8NRoN0oM3a/lDTlUxtbty9ahEaZ+VVI4VlMwddDt6lj
VVGq2OepXRXavIu20BjrfNJnVR2zmxrTRkhcSOvd4gyJZCroor+ZBWlO2icWRcVSTdhHs1ghna8Y
3nJKp4onqD+kXX66Q1zfuaJcQfYb1HuCqHZ2RbQIjPBChJwJUo3kxdNhhKzDifQIaoG/HJOq56hd
iL+qwqtxGjQDT+7GOVbPzeyWW6E9dHScJNyKldAXBjXug3W0vYPFW1lmMihhFubbzn1LOAFyw8e2
xucYaABN0TAQO7irxfigZoz4NmakHQrejrO+8kbS2KIKYdKWzmSFAgn6/EGQ98HQTTd4Rci/K9oB
VpdQYUO3qW2cKxaiMC7CWbTPpTcCBOcUaX66SpgQpA6fwafrB4/OxTCLJC5EZzjKuxbaU0hGyqDK
w9EQk6OYWTVS9xWNIgDqYHHJmDc8c+o4aX8uU4x37veMQyezrlS9tXXSDwhbOH6OKL9Mt+3qUO1D
1lVi5zs28HKPdE1/F2M2U2Fj4syS24A5ts7B94bSSyx9mWkyQvDFBoBSCDtnGp4vkaORGY6PGQzi
Y5oal8JWE2dn9DpqHb74Q42CowkmePY6tG4xHzPY6cYZu0SlUyREiB4ARu0w72/nLlsMrAdTw5q1
CBGpYfTcoeEOI51QA36fYBSRRp4/XrMQjGsVKjxVEkzm4I2VSpBZufSqrcYZk5IRBm3TlTrNmgqS
zGg2VvEr8yqodvV6GTF4Oy9Q9Q8DnZxm3wRNKlsWoTE1hiJKg14JmEXKs2InOiPLe8liSaA+m8g6
50NkDdgejb4zQjgfhI4xMLbEKkggDp3UGbTpIF5ssZ5MllQVtMrCLrjr5TTQIui7uE9bh80s7ZQX
Hx2ehFW2BGiUpCBtoz/SDhUy0Qlj7L86tG6gAxHY4LrFn8HszobyBI4ZynblC/XTepO4cQVnuqBN
hy1ZR5pWmUTWxDJZCT+GDnwcgkNRa9xTGNjllhBedxviIdAgorTxI1Yef7ATp8DqCGdO7iYS2s5S
e91png3rCrmCkQxZKrwA/Awz3SoWkLpgrahQQlkKZ53VEzIjUaOnLJpGfTNGaC4wt4YoKhK3laGM
nS1kwu1E4OEJLsLL4Mv6HrL6EXCmCukwMQJefupsFAJ7OtLC3gm7AaZ1gYuXpbxG/KxV58I4O2QI
g9zSZCmSaOXvy9iv90M1BUvul4A48Ffq+hpvtoPGrRuZGxWiaMVbj52HxZPBd9f4hhSkqyPwLF3h
R7mHmQOWujDLe0a0nlUuWC2GXRnzJcopKrtvVJYBgb9bpE6qWueoSBzJvy2oVgELjeEQpm2DdAhK
vpKeQMzVUCSQC6Ku1zlVcj+Fo2+2QSU4pBejkIzFNIYV/PUQgncKnVRM1ndGuqkXUPbNDQKrr1BM
GBcp4QjcsqIOylUMVq4wMyhla4p4cZlbMD8Su2aql7iAvBd/b6VVtwZ4NN95rfDbXav6tnloEiZx
WI+kN9lkNYZIZKsUg2+V7qoN5esQ5NQIZfeDq7pXaCZTnIx9CHFmpZo1Ox+hcRqspEEZDCdgnjEV
NO5ulXMrtvACHvyNy5Hv0gq6uJmBaMyKw8N34TDtuO4pYjUi96xJf+o81yC5Fo6HfQ+3KKjZGcfj
B9O53XgddiMKRlAE0R/BgGyCXB8A/g60Y75CJ8Udz5HSA0u24QEEk/mg/CaNsAQBtc91idflBY3N
ez4HNOsq1AE5sOFn/Lh5C7INECfOwvFlpcbM2dB2BsWYg1blSTmkBwIzAI5Kkxnsjis/dOcKGdXQ
0RxGGjE4XVgJXuZ2AXPhXwFeQhrHNbwMGMrnFhGq9/R1VHslyQ2Z5I2fqKRJURwh2q1EB342+Syo
Mz9mmHcXPTNxUZpVQGNF6RbzmTAecRH6Kr+Y3FqsD3oyyCX1mdSSLn7ptFkvI/QQgLCjcU9Rnvwk
q3G+rW04uJsI2fWAQ1MEPoySwW5PdTQOyanhLCkB9ov41HRsSgATzq5GdinwGHBRgiKJ6ZhHd9IP
1Vvituuz53gLGB/WmX95ap1Ry/ijC7HyAGrVtFzK+6R1sOInT+D8i32GY3zERMGLU1OL+iIUgL8S
QFYtdrJeNg1FiEbxPp6j3gqe5Qb1dIPhMBn00XGEwBe00BcZwyDEqxBjR1i+00LWDhxC+BKPfTbV
M6FZXUL/I+NzNHzzew2ZPF6zLkhRXgPt4dO4fqfT6H/oxY8A3+jQe7Dt0kOYrEduBLnTAJvZxNz4
kJY3Amdo4qt3K6JEZ9E5wwc42CkE8J7553EMM+psGFywAWQiEcemCsVTqRbHQd1lYzB8PGFO5bTQ
taBkblgOcxHfP7lzOQ+ZQDj4KRuRkNQGxBxNp31Ag5XpXzw3lJCLJetwpLQ1Vb4Y4DRpxaHqekyE
iPguim3vbrxl8r1N7Vj0g7lQGpvMLX27Qa9nghZJeNZ+E15HWO5Y1693FrH9Nglr6eReFQFgApQU
V1m7hqY6hYtTV9eTX2uW9q4LBZVugrsRrKtoFWRLOw7vPh/cJg8BrdAi8TAQmjWuqii0NQPvBwXR
Fd9mFa2FQHsXeMXqs77LbOdNL9TG9kbBrhanAKT1x8xjbffmjE6C7LUfQ6h4awlDT81r2DpNbhO9
TuEZgpwxCbk3iWOmfWMIb7NmcX1TOHoMdwnQnCVXoAW4qWbK3cUjCpAiSaSqtnpRiqZo/SSIpcyh
N+3gwACp5ciqTGpnhIYc/oI++KELDmxnAT4zsk7et0pIQMaTieJtPUDVM6uRWNHULnTuAPcbHwQd
UJ/gUVIHtMxcxQjAZYXO6iZpOyDDLeoyDrtH6BVCXdoROYY5FTC9jgfXfdDG3Y6xc2nRihlbrMQR
gWF3AJqYl4tVN2RuO8dtPmpvfquxygw8yqVA0tvQCrhWwpt8sl595YyRcjAs4/gAYfASIdoucAIi
zQqaa7jAAMqZAZbeQFgdvuYJqrZdB8/4HhaVM5mAfStzGPhIcAvhiIECiEhAnmc11TvlFDGQLeQZ
oI5YchdimEiYNEifSGVaA6NL0C0H2PYhawNSNNBfbpVAhN0xtidbr4lxtNYLRv1ziHgQvUMiokzm
Yo2+W3wuZAVLwONtvAAXfh39rvyOjGzhGa/nCu6eTdt4/c7MLqzc45Yo56p2dTttVot/pegkoQdH
/bH1oO4DbOqsd0MBCy3jEueY7qfdJtR99CBaV1xNTEagGTdBG8KdEhzZZ2Zn0dw50jKXpNNKKi+l
dQLvl1lggLqd52VBy2osYboLVCUDvuKHKZHGrnknSkjaxoCIX5dqRoZkTD3dw5a7fA35Gr63Zb3q
V6GRZt72OELCRw+H9rJfS+HyW9zlDG8w0oc42qBT512TsPTKt8l0Kz6YbpuD20zKZjqRzGTYXxbi
Zn7cwq4HSiHfOhCnsBgCTR/biYIuUBKrkJyQudQPSyMmhDWloLKL1GhhdMrkYBTEE2gfQc6yJDQw
pymYe7Nn3mBcCF2ZqNUPcnFcfIvGRtVJ1HXt5CHSXHzpzlT3UpoKU1ioluyH1PVAAZCjWYAyH0Me
Kjp0voZVUMlXojZlyZ0kw7k3QV1ktCEbr4baiT0EbM2d3EG2Ol1BHsR9Ajo+HNsYBdxWIIuAXVln
6/C4rFP3g0naLSCE62C48SWBSoLPFwUEG9UiSu/EUHTp8ZPUXglr290QzbPMxz6e7ZVFtwph+qwv
gczNHY+q75bmuV8iWQF5MBHou0Dgwfzsm2An55Go3WAN5pPTkM5DucVgr3CLti4pdPwglsDhULPi
c43WId+Q60Z1WlNBoPRBVYh+kOuv53uCA3s2NQQSK8pMuL1RRfE1ALu+L5CZhhBC12PUp4HbYbrL
8QB5ZGKwUXPfoUaSRUURR3N485TtBhLZrNyCH+I/BTGyFLw2Wjl5NcjljcPRFDnk2JSlLVbMkMFe
drKy3g9JH+jr2aVjlPMabnl5JAZVvUwrQuK+LpHelMD4Fpe7KY6JIfzpk4hgqm51o/3AgiFKE+PT
b2D5uq/K6ZvloxpYXL4DqZvjOxyvPoqQRZ8nEzuFJIm7MJQKjInRu6okslgNpAapPXd2fRAYAF0d
N9A3LQFtoSuAYcVlBjjWBcm6Q6TqSLYmcBX51Vmzqmsn5Gra8CbWJ5iZtxiLc1YfWVrXr1AU5J0n
s6pt9HovkIc8OzUSvGyJIvmIJjpaOVBsNYtzlVSJpS+N9KCE1K7IJVYIY8n9suLzZA0lqslZT0y8
jdRkwlMyuRW0RBrR/3ArP8JE7jJJkTYw8op2FLrGp3jq6yhd+sEtohpew6VXaa9oSqR8hW/Uej0b
0kUpKxOMRwZwdvzwuCDx0Zp2JMCiAIQhSY3mKEPA6Tk04G3X3YfGm9HnMIqAYFkLJLtMqACQ9EwV
EM6BcpQiHlgVVqt177W0fuRnketCOhHGP0cLu412NMu9RXZd7THSAHhB42yM0qYxqIh4SbxnvEx6
iwpjPophit5sgo+VmoDbbVytJU3jSPXf1jAZ/FSFEikXbyOfYRXELYb0m2oAQDp10Z0LHFMBL4hi
sD7als4pQIAFrgZT5DwKQO5OiinOEuFew3wAwosM5XPSLPCrQBcj6HA3BmyUGGc0dlHrLUWMaP04
LY3+3gG+u63tgDzMIZ3JAphV7isJ7KloFlR6mSsG3FMVyK6Ff6Alv7Ry/SENmtZ9ldwx35knnDFt
7KzuAyRYQT6i6J6L3uu6uwnqI/Dzgl/eyyg1UrWG6rBY+dLCtfGcYKJ/EYlnHq0oylXE0eqJPF4+
CwmvgEr/H0fntRyproXhJ6KKHG6bjs7ZY99QnrDJAiSQBE9/vj6XE8ruBoW1/rSuQP1M432wiB5q
atmpMfvK6trsddvFGfshlK8ZHDQY1VyvKAkBUkSuqjH7tVYoKy8dxf/Dhonwtaw1HF7hTUxnKoxe
HztHAkF7a6V/yiKh3K/qDuGGB3J2o0TTxkfjieZSKEM+MAapjYwKoEzeI408a9QJszMUUERB0/Tx
0woG8MHlEPxB5wMzlMKGw7EVW/jmNNzudEzL+BHwIMmC77nTd47sGcoQidr/iReVPqhuGmEwvGlq
cyedNYdY4MuPOXOLZy8kfyGdt+xtTYvWhdrRhFF7tQTo75YOxM7WnnzG1hY1B05HqpK+LKPPxTdV
fZoSYt+rMHIZxwMPdWeNYACX064M0bXZDDszhI2WeUwFeLFZ2A+EXWbz3zKBA9kBfvbvcekJgDBA
wxeiIIQ5IP1XWd4Oq0usnVepII86imh6CF3wpqs1uEmIfGt2k631n8oV+Ci5lAFqvchM5kwNqUNA
eqjsHLd8D2k2hrY5jqpwn6ZicpOdseBceTpY3u8SumY+yZFxPUxhxxNkjd/DJevOvre6aP4zYzaJ
vBRzAovUzPGbcMQQENEWDB+w/cykzgw9cC5Ulw4nvrX/UFZhve2UqbNTE1AxwEEUGJ/7un6R0+ar
y9TOLKqQWUcDTSKpb2zydTiPU8O4aEa0tK/VpLaeEZuZFYdoISQqd4M1/bM1AcazpS/MCwKB9qnn
Yz4uZWRYEerKatAUz78GZx7uAAbKv6uuFK0jVdvPPAXbfd/6QDjpGt/03tW7oucseg2qKsKxIbr4
P2E3PzvoZonFqw2g2liD63hZZpaVdEP/k97iCpnrBI2ZLsVwOy1VpwDcfEU95PqXqluL5KCCaEWJ
FrfVT9bZ+ZnJdHzVmW55PYJP2iK3JrA/TiiEOK6LHH+hkqDqScuojveUlQ7Z4eABN8ZfidQ0piTj
X7g183PafjXjsaHkfU2qYJu+kJwuTLCR0aD6U+Cgoc37xJmOji3ldLuoDKY5DtbrKmsmvZ1j41fh
Gb7Cr6DL3b6/LKNm0piNLZM8qtnZ/HPTZf1nw1YLQWplFPwGi529d0y1gfyitixRVxhSfOC/g+ro
O83g5Rzc3hcAvIhPs1W1e+gGM/MApY0d2ih+NWB+grhsWTySG5BAz9GTiy6AcrAuxukm2qhk9z6M
8FcsoMb3BWeUexBdGyKZgN5HSk73UZ/pywqTp9YU2XHbZpKZwhZ46pQ1XjfhL1snQIrEDP/SDAIK
5K2ZPxKaspTVHvMgNcLFNmdDzH+6NO17xOEbdqZsMY53M1Hby2PQL4Dgu76ZxLsoIWn+pPxzcjvW
rlPncmTK6IGJbekCHVH2wX5jeJxT71aoj2QvN37gHWdamN2OhWoYBAZ+znlSJE/RGof/LdPqFoc5
9UZvV6518p0y7gIswl1c2GCY+GMcNY45NxU+EeTQNKSImVwikFcVauZqynkAMmCWqaMOkbEcstYB
njxiT47VgWUHKgBXHaKj21aBoV47bFSxOv1TMLR1/aiiAWw0Bj1BCRGirrmhbg0JCKuHgsDWOkRB
VHDl9nkXhbXIA+mvVK5TGr26XrYxfGpcaSUjNbXw9n0yGZq9rAJKC9y2OyKDwSW/hkiOYD0TAVW3
pN5763tXnqMjY+diV1MkuyHVsce5nUVz3lUZzc9CRZ/unASI1GRwvDlwfPqbfWwRjYzLDCNpZ1Xu
SSlJ13e/ldz4aW9m54B0amxuZO02LMytghbTyCjig47pWnMO1GTBJVWuwZ7c9JoHtDb9sG97P7CP
pVEeDK+En9sOjq+a7bCM/Vo9WVnGpBopGKinKED4V3Ge6mR5MqBpZi+iYatuhlH37aOM3co96bDz
zSWTBri+V43rPCGpstW5jrssod204j5VQzlThDuZbt4B8FpNozPK4SWQa+2uMD7hWL95RdRml3RI
IF2WzokinjAw82dZjd50El4PRp9trnkLaM/iXUXK/jV8t1Ld3q6ZWU9ZMSTgd42D+3xwRvsXrRhw
GAOEE31E5scMPNDKYDi27ZaqY7FCtg7han7rwFmWo+cUYtiLIV1t7mySwRsmHBDorXwuCBa6u6e+
0kt51gS4cj8JU9hbhHczIyVSmNm8ijRwhAsEBXLZG5Hly3X4Yk79YfAh9T4+uX7eQGTTWY7jS9lX
IPVctGY7eG2Eb2Kqs6uwyDXxemqndP6iyymfE1vCh/hJrfxcoWOYQD6I3zrMrdD3Ep5/O/bOVJaE
KFBY/Gp0MuPQq8e0OPKSEcKJDvaXuWljOe9HMw4Zqgp/y4A+RDHdZQ1zl3eMhzLNobYDi6mfA4uo
TE6D/dUhVWRynPSV/tj4lsOzKlDmHZaoD6oXvcCe/ypTpw0RoRUEeEfe0FFz267XjxLbwP3EgKb5
0/M3PZK3FE/sNs3lmxdTTXhs6SmibMeSbNJsVzAYrn7texiavAixFwADQ+4CalVbcb+KIYQuSpK2
2sFjxOKCVtKGN0Ihsz0AWNf2OC4ZXlA9ZtY7UqGm8QEQR2Ax4JUXl7Uu5aMDiTWcV+wszeuSAWZ9
uOlY+TeCq6f6u4gknW+9FdvyrkncyJ5X08Z33pDM1aksbL/lolo9UkpjhCj3he3waKOqJKtq2TbQ
ucpJN/ptSIX63XGTQDGxIRmyhzlz0uUrHIOG1RWWxr/ZqHMIfC1CKXPJl+3322wa6EgEIwu5UJ3H
rdUWSXpHulKSnRYLv3juujlrwUpjqrl8VuyfE0ywWnZB74fekRjLZj1MQVRkrLI5QZARqbC6Ealh
VRpEVvY0DW4s/nmTu9XotQKEbvOYZT2cmBqs856GbR8dmsUpmhMqDdvunUh74yOncvc09h7X4OAl
o3nq+HrZWUjbFR+CcY36xSXfnY/OdVXct6agvLW9Lv94Dr7sO69NOJljMGrnFvaQMQUdeC8hDWPl
NX+NjX2GPqghkIfSDiHsKTh8cWlqgAEUG5uFkeLgtt1hs6bzmD+WRvObA6UzX2kb+D7qzRRNIiB1
UV0W5mH+AYkwwtkhugnWvZBrEe80HF53WWACYJOzXvpHR2SOOUZuRAT76jdpeRM7w+yfIqYsvyWi
qLezszZ+ddIa/nunZFj8aeMSec6C67yDJeHaHnZgMQC7SF5oNuiPF2xWiTMue5hx1PiOnmOuj4zL
GnGa9K9SEpXMZ2dYHHnLNkfIkG592P4WHf3YbvUnLzqYTPvxPtRLBEzk+WNMbJoVzW08JPo2mxpa
wHV2iGWawy20jEJsmPbiMp69Pjpri2AkiIYwzH0VofjlluRadceVtkAW1NJTCwt7GtAe211P0SN3
rk5nZ98LQej1UvgVzDagDzQGAi0cNhnU56ERU9x8tcPsfotw0hOYg0SHh+4ikztpkuQLhjhkclU6
eK/0R2QcrVMTcvQ1aqofIE16c7ICqufSiOC6l2fXsveb3sbQVrHlmpZhPOVTKyXzKTfXnWnccIDf
OKXjswi2CHDbj9pm243htb+Six+s6FaEl14EBoD17GxDAyXblxRkThgF1wpC0Ytiv46yvSiQTdAG
dilxRMtWMn5yVOq/fmCSXRk3TXzo4VaetyEGrckW4WIDLpLtg5MDp9FEH/ocZJChp6lQ9t04FQb/
bBDqBUB/fMzSqS5ogdT6WhPoYU71JOR27GjuN9SEU/BPsJqiHTAPlU3tBWsIZbrFkIux8VAXZen8
X+SoNTyX8eLx5cn8aEGH1prcjiRyfiBR5hrV3Ri/qBWmLV+yRvZ5IWYUZbJ09T0ZGZr0FSoU7+yt
WUZW4byujMy0c/Xp1pn/RXc2PugejfduMZnb5hq1sXeW0G5/HT9sRoTjcS9zl+na5R7eVeEpTJrp
npDjEmNV1SDyWSEO3hOEgMM5WdEI/ZbA3QvSwIRli368r2+AKcKJ5Mteu7vFDimqspI1f0AzZmYq
QJ8F18rJBV1Qsf2X6G5jsCCTXZ3jXGpUFZbR8tsJJZl7p9k97V5kkaGE5V3APEUBxatUtX8iADRD
GiDS3j+IAGxtvyDZ5Z4Jg7U+F+4gB+CHdhYnMdRk/7FdcVYn8dwA6aSVe9mC1OHeTIJOE9eQRreu
m6FTlCODSLgLuLRQGNiqPMZLk/q59ik62GBKjIfZ9ZEj2hgClxbrqh+M/cViTRvQLcEqGG9lckfB
Ai/0SsNDbeTas+ob/VChFBdAcVQQhGE1JGFIoGVzoDRuzk6WeeM9FHr2lsH/d4ckXBx08qqPo3xx
ui24NMhR7Q3MAbvB2ZBVH/raUAuYYBLoWBtgoTyuy4nBgWNi39OY/igH5WQ2rYk7OPxWZbI+yLgP
vdzdtAvL1y/Ti2wYp7mLklR8mTgakdSuuojP/pLymaVVD8Hcpv+ioXFekeQkT7qQaA1Ghdrvhg8D
/mUbv+vyMTYatfmUkuVEG7D+mZMpEr+sHN1xl4jVV7s2bsroCbIiqAjS653eh2YpQ8+/dHB0LDvI
ZQ8VPlrjg3RVtL1XKfDtDgSqJpJ6Dkg5bcNx6Y4q3qIHj7eT5UMk6+nuqqX5ARLvu7zfplrlgRjK
l6KRVPQ9K+sGooS1H0T0lEdRK/VaMaSHqS8rZOJpnksHtFO5xS/O+y09UoJuxb4vRqA5qdjhebKJ
1r0XSbCeg02VaG3XWVBq1zPwMt+8dX4lySbpPNsa04w2QVh8zzBB5+sQiQihBkt4PUVur9D4y9a+
Ok44r7lOgTy+xRxI+pVxIoCPHFvHI32fkxgoo12f+2IVaLxiyfyJZMRXcgw8X9qbniPuDR4m/SMj
1I2XLlXL94SGotpPUcju8tEXm3Mtkx6LdKJW/TwwpojRUtWqqs8kNJU58mwFx+AcOB9aTUl8aErO
4Xzq5sjemKEsZIK2IwzuDG4OjRhLBlgc6yjJdqAImz4mbZHFR123wxWWabPvZPTS32Lx7YgKWARv
Ti/Vr3BymG7JEKa1OYi4WNZ8qbf0WY1tw33LSSOPXdx4Dgb2kowpBBwj9KxI26B4QJBZq/2sU6LK
KDui6RU2JSZjb6AQzRMTEynvjiOI9rz27vcS6uqpUVXA+KxgBWrsOtq1Bz/bGCs9lrVFDWOciXRx
Maf+/ur0mEAwrPzwjfCnHH1I8WYYjDUigK3rkiuBg+xAZ9zf9smccqmFJSg0dRUGDODk7lO44/yX
+rm190MrwWwSo5f04Eh/qC41b+HfHI1t+x262EHApDh59noxoBWBlFyh2cjs4b2Kymo+xJUq2x9e
YIU0mw512Vss8KTfchv3+zgI25+R6/HRNa79RoPbRnm6ReiXJk9HKt+UG/8sNpii48zJWdMYxpPz
7rVXlxzUM7e0GIps/R3gYXhsR7Rmv6VsrHNRqKLdPXq9erptyBXcXrcSKjOv4wZUAZYXPPiAiabv
LqDJhfpLGRS6xzmNrX/TWivGR8eTknPNbibY6cDAj0RSBh5KB69og9t5jVSxRyC4xOTjzDp8iUYb
EuvRcAicN+4Fhm+UpkaLN/q6OslNmfZYhWrqzpEq++RGc0U7FzBiCFCmwsLDx144e3tux8o9ln4E
P17SjIF5pOX8UquMbt2NwunDVGO87sY4hfH10Ey9xtlce3suw47QVB9bO9KKCjp07tOJw32Lx4dx
ZcQ65ZQM9REJtsenLlZk8UzhsAjstoBDAzJci9MknSG8Yzkm5cHO9PF56QGE7yacFuGJc3Bb8h7/
rHPOXA8V34wqjMfbjoxOd43zTYjD9NrJWS7PmeqC8DAYt/gdKxQndRd1xd6Iovpb2rAIduUc1PW9
TVYHQAZLVnXnE4n8G2Qj+62HhBa4tW6UvnR0+y5SExRt7amFLkNiDFO4vBb4n5BiVL2i/Iwiy17c
ksI9qnpeq4uJkP9yTrmV2bsymNZjZ1Ra3Llu4XNzmdQfnxiPUjFvXaqrfq+JE5V+hw69Aou0Wz/N
MLfeyfMkgve0GDPvTscb7I8V2xrcFyECmKOX+BuFhuf5OhkPApPFtKDw6RC4gYIJO1anqF6jEUHD
4I3gAWGUkO7YbCu/yUFkLPosdO49D1i2ZPd6ETZkiOjxrYdyFMceQGDLJ1X4nA1Z3/6tWW/oKeFO
E9ofb14OvSNah3vuOoSpcRsT/CRtoDADZYHBvcaMd0V+hao28GdqMWO0/D3Cg/3L1lBgIvQJNnxx
7CrKajc6aQeMMa7yrW1mN6MId3xnuJ3dtuWI6srxU2J6gzzS7vC1jVa/SXddgpfMloyCGsZF/PJl
v4S57mfj7iLGxMa/mCwwohytUfPu/Mr2LMDNTECJDcWUnxsbrekxSAnCwKuTbMPRrsre+qGk/UGm
tlWPBqTKo2WuQWgWUoiHP+G4ARzP6TAzWB33RtAflEm3j7XK0qces5KkXvab5N4FruwZ9lzM5Z32
qyY9oOKq2/vQlaJ8toHYAkn5lNU9SgbKqxUB5WDT5xWJs36HGPe+lAtDdCDDw+kO1YzWhWO6Srho
wRfMrhQLuSHCi6o30uZafdYeKmtoHmv7x6Dwr34bPHeGBpBZGYeic7g1iq5q/kCsu8B7iAaW7CmW
hMW9dimBkTkrkfsFeXX6Naumf2sTOB6cNH0PLEv/6h1Vm8WspqKa/Rwh7HwH9Uv3qoawf0D/fLVW
W+Wbne+t0ZdM3K1/gv+kerIELZf7xFP9N7hVwC0GF4n2Z4kGnBMewLuOG6YiR1sd45kQV4GzW3sm
vUOPANXWLYlCHUUT1uVlW7cZ9/II919E/Ot/wL9leYlBkYZjHSNVoupAaM8pNnvTHuOn198XzL30
DjUVLyKYtNOIIjs36M1jScVYX0zSbMvJdYX8bmCviV7dglXT93u63iVNNf2zkY2/K3caOSaE1+SN
TtunoTDpLw8ryHfiNBIhYonbee8lqYr2Yhmwh0pvaL+lWRzvto48fBJI2Wt98MtMXVozR8wrRisX
3QWzqZdfjYyWYscWTpjpAZkq90lco3BeQgf175gFJPI3ogvgwiebflJWM0A0xpRAylNR4ktD8Y8e
MitWyxtKlsJePRtrtePRU2/pdo6mHPv37FKkR8zfHFXvma9FBcCDTL235TkNxxDPaHZ13kEmUdDn
DhRShf9xxV/mI+J+jqQO7kEr5gWMtZv/CJsm+G0ikFDgJmw02z/qJfthIduWYzmOlKPHMkE/K3b0
Umbvx1VHyhv9Hc132NolT+uC8RNqGoS/LyqJzUKEVf86ZHE1Ih3pY5nPupmI7fe0M6DXKMQzvk0W
W+Zr94ZCvUj3rjNVr0w4CJ3bze89uW/sUqwPKq56al85ZuE+A+QvKcFizio2BeIOKb35k1FaKs6X
BMavIKpGw9Cl9rOol8p8bnYDjJZ+XC9Iu67L1JRt+A+4hvfQ4L8szi4TTqm92da8JbsFfg55GPEm
Q81UkRBl1j6ZQoesDXMFOIrtWipNZYBTV2Wwmgjqa/d2rTOs7X5fh29TOU3Mb0x9hDhxWSrwtNJx
FgYSLcsbxK9Ak9PhQQD/r4tin/jS3DIepgEW5Uk+0p23j/FcYCkCiRr6PBoWsxwYne3q3aKuLunI
caF0a+ye4Q5a078FG1m+detps7O6We97mr6aC7Ao7Enoq2QTFtp9ti4P5UHPMBYXaDU9EhKoxB/E
8yNtehSJBx5gY0Hp0LZCg9SBPHpZO8Az6NDDYISsEY/EsMkn5Sxjty+7gY7fyfgQhyiU6U8QLNgN
gEJRofehv1CKl4TPMrlzw/PNdugn1AlXaadxetpHNxUu9l1EgjmwZvYZJ1n8W7jNwJ9BtT/nznXv
aGPrLR9gnT7KgpI5D802YB1YivZZYWLzdimqRVBewLkdcnLwFS4lNL8jMPMfTt+pPKKkxzLIK7HB
0daF9XZR0K3s9zIjCpxqaUnu682dn8raWZ8q3xPuHoq6n05xn9n/+glHyq6JZvjDlBb1HR5jfMeC
xDWVBl0bnT2FCv9Wwlz+6dsC18LWBjo6VHHVvhCrqmn5p2B5iEZo+qscgGvYqql/Da3s/AMpaSgn
y802NwVz2nDkCZdcl3iMEpp/LyiE4Aiux+yeM9hB/FVEfoqWwHPq8TtEj0QCDi4f1fzUKCIRLLIi
+hsvdCazl1GUYRwpmbfw7Lr04U/hJFJ5w9ml/yN1IJzuaLSW6jT1kfi0TEGL0Hc1g3prxnBwjrXo
0ocafJK7tXZ5sXwRRHXaBRohSiBAijA2IYQebeoc3np4IifsTp0NzaEXIJkfWx+VT8ZC7N0Bdbov
rZt28rbJYlDtORiD+sEkKpK3hQiuwuwl86pDZ6neMSK12x9sxPBH9DkUNrSBEM8QxeVXqqid+B9F
9F+QgOvydquBsYj8GqjdGdHhWW4mzXLR+cUj4VL1ctA2U8/GYYryJYIt9n4VsgjewrlRP1vomQmd
0jJWu7AbaVkRLGRzgoCib51qt7QZcwiTpIjXi3Q7d7vFDTOkz/ir19dAtAgibDNhu78WZvONGpPK
8ho7bH64PWDTbNekzr4Z5YSAsjZBcfDdnssCIVVxhirQ77Mvgk+gl4a5QcvcEKyu4jTNy6qU31ua
Boi8tbu6O0wf9Y/csvkro5JjA9oQO4pFfPrXp0KCRlTgODnyaKs/jdMuUHkLp+IR5icI75Rn6Yvx
FM13HeZXLHJZyXFEE9/us3Ww4a5MeyTTGiBi4E7YoAiXIHRxTZCOGR9Dlzr/OTMmy54SXEOo/BJT
vjighvrRxiYjnCGgtRGg7g6CWwydBbFUjkBU02NSnXN3GmRwDoMKJVpLT5HsV4i9LJ/CUr2JNtL4
5xZsQjC/SXHQYeCGl0kNI5RNlcivUTpKnXTf4WWtlqXbe7KOY07vQkyo85knSLnlfo16c+GjxTgA
uDZBf/bAe682NtkfQCYixf6xW5/rxqePW0K/OpuOw+IGP3yBvr1uHfOLaqcndgmyq35oEdDM/2jj
BCEaXUE40A6MtEu416v1YcRF8GH8GfGsmKkldoHvm+l1DbMQPd+GppSPm0bdBzXpUl/I9tJ/2wqD
0g7B0sT5MCbBVySc9aF1VxbhUA9je9TTMr7bxvavSd1tQBJmWr8XLuu/GplKfDVKLU+iqp1xT0b3
6qPud1H1JqmNXqNiRUMYyTT47KrxehSsSdHnmO5Ex/ug1EMHiLZyV08zSTpziCxsn/E5k93KWfQR
kTWB4krW5cdcVG39GqDngv/nXO1eJ99W722f2hWt4rw8gQ7LkaW4YaZZSjfVZwghgPionPvo6HrY
dXcjAOS/ZKXO3Ktgax7mtcChi+NMoXjBGvfWkUFXoNH1iW5h1OiKyWatu+95G1MMl8ZBrsrV+OOy
veUeEan4TsDfSZ/Ci6j3mDnIMRDGTXIoavNJQtwa4kVsmkfy+jOG76Wu455mSsx7tBHVJ2okFPXR
uDXEqxLd8YnFS8sjEcXldCpQPZUIxVU7/Wzc49Rgbhu80memVd4HAm2/Wyv5jPbE1jfolkr+OjZW
XGLCZYa7reuX87RJySqBUqpZu2GMEBpi4JPkfl5Bomb90G5D+C19RKe7hNnHhOhKA9TtZBh6EBTF
qKaAhtVbSJP+B6dHP5/6Qnr/kdsx+QfL7CemAsHRMzVTl9e3sfg1CntCzbYFhs/dIswi4wjBO43+
EORJO67Ep/MFnIdEbsMHABnUT1kY8cmhKx4sNYGbg9OmVEuqXq5j7qv6DyfA4u0whdnsbiW1AsLY
b7Ib8OIgOiOF7duXkFQAzdccQAPlMqeUiVlr7pMQdRZH3kiKaD1RUu3qtuPA0V2k4ndNLlv1g22l
rE4i1s0d8qkgA18k2YhFizZjBLC0Z8CVaTqraiFWIWoQUeax3zBTaw3dxM+3MTF4AyKR/b0qrO41
LIJ72lRqIgr2aZW3Vyz5pyawokWikATvbeRnYOfWVOnj4Bk1vcBW4THr02u0gVO3nnzoAjG3hyUR
0a+5KVdCh6nOHguYJ2p5hE+/Rm/F1KJ9sUGaO/UqGHG80iJnutUwAEPZCZCjq3YDFJ6FwFaYsDi6
WlLvJ9PqPQi1lY8k9zR3ixfjw95xwMn2tce2lz3EiREeVdrc4PzO3dB1PPeBEBbaiOPQTFGRIu1d
IvV765nHJ/egt8hld30aJsYemfeqneUZOb43eU/puuCvOnmVX/d4evAD9uVLtpKwMN2mAcpgOkX6
raA8xDjqowSDCu7w+sI0v9RhbnPkdQ51qqymn3iMN5cOENXTvq31iDFdxElxrAvG54j9IH2fWNIm
pfomAUq74r9RlRPKTFhrY+6dIQuzVzTqW3rwB2OovNyaGIVgmJNitwTe+i8gu2W42QoKDiiGcBRv
pi768abiJIz2C9MnvjPCm9wnBZ9/dWtzyKd/Hd2b8slP1gzmJvXbjIRKW3fLpXX6ZDuJwDD/+Zon
AvBiyr782dZY9pd1NFVwnsE8y/vMEP55Q+ofZ6avtqrfG7dJ7OvMnmYQsUjiGG8GiQgf0+I3261K
26i4x2GE38qnQcXFBSeKGMJj98/+DkEetqydYHdF1K1YSA4gH9J5ATzBumNbCNwbh4hNu3PJgGH3
bGQUkGPUIc4p52zlx0Kl6x2dt7kCfRPzME0vkMRlnvdEiG+Lsn6x3oaVOIMmQHfRvEdaxj8+Jhru
i9FkL964CQYa+0CeKwQjZqGub6hsuHcEjXhWRLs2KdansIhC/QhBxR3GjgzfVZAygrNkjz9oR2sC
D3jd2Y0TyeyPrabyd8sD2A4VwnAXoAFk57DIWP3pK0P5aMIaIDTpYZGKwPAz62IzOOdCf/sat9Ip
zn47OvIMiWc/tEjMUcSxr06zKqx+EFYSvZKiKnjVGUAf4gmcwGdbjLhOSf8xrJWkJf1UswIftoEb
9rZKEAAhnuR0IDCoKQ7Q3fK89ds8HYZ5Gl7W9f/3XeDZ9ymAittLv4LLxEAj4rzi9yZ5ZTLPgpRH
LV6TaQntuRja6pPQkZquYemzO+ysJJ6YsBsOXehFyQ69BVrVOkKMvgPAXYYzx/vImRVq0n+2qnoG
7PLkjrYduE65dGBX4MoLDgon5itEPgR1MHXO41pVALey7LGuFzpb/jMmnmlP2UDjoUFVQasOXjwA
EuJLeyixiBYEPwzecrFgKLfpNiOdtsxoZ4AqGT7+7RKMKWLrUqGgcCFoJzZUb5tDFYyKr1YW83bn
J4ChmNNloXOjwKZJF/E2GhJF/PBTJwNbn1KVVleb1jS5d77GXQCB4IDbjdJqu3d7Oq6c/tdFQbE2
KLKSQWEoKTVBC/Byza5UfjDs/bY0/xDQ0/sVyE4JyaySJTwNKikxknBfnwaiRbcD6WDRSzWRmbAn
uUM/uyaF6F6KgsYJlR7rrEP19j4XUwhlnCm1T0IQZwR0rnwmAKYGz8K4IO8SgsY+1sHY4mFg6uxn
6q5y3/r+or/WAOIbNH3NGupeWHv2N2wtdlkCQVE5Sp3tIHdckRMTSsCL1wBFHlCeoHQNiBhAdkFr
5uHYlNHneG179kVETjCfOB77SxZuxbt0E1zP0LfRazK66x5ruX6ctOyOG3LXEjV9PP/FxI+CB38I
KDw5fTQbG+Cve6CLdx+Jm8mufmXY0h0IZItjHQu3d3BwORHdgRoZJSHKCcyl4wbd7vey+2x70xX/
I+28mhtHlij9ixABb14J0Ep0Mm3mBdFqA0d4R+LX7wfNxh2qyBX2zn3p6RhFK1EuKyvz5DkP9ukk
nUF6n2QvjU3oAhzF5u9OYcBy1hv9sC15tP/MaTagVV3q46dwqAyVVjqaY2bgkFuNaiUI40WsUOdn
nzn1Qy4rvoryiVNlT4UekEfJ5Kz+kyld8ZaTGuYLqszmkU7G4PLWGWllzW2nPO9TUlv9LMp8zflt
yhKFJI0K/TJQEgf5povSPEMiYRZ0jtspr6KmyFLwAqW2OesVlZQ6M8JgnZu1PXgOhahibrcqujo2
2PsHZSQaml/ysNvjWLtkTrkJLJqCO5CWo3KbtivS9tI/0A9A20QPA4myLiM6xBwe1aAB5bp+My3L
OT/SN+KYB/LXjk53LI0d1tmBUKqTThw5eg1DKV6ZaUsrWKRb4Q/6BmJwwbXTN/swOJv1VmvPIzqt
U6KtTg9FuE/aNNW3cuefKZvQ0BIlC9AMNhu3T2gMVOgB/hmRA/7h0HlxAD0E5puAorOgCXLoeOTv
ar61aHCQ1rxaOpXu4CY/zUtqUTmMEDTSkJSIQKrNfGIpyXXQGEsW1YmHEycrojboRpUmqZ558m1/
g5eDydPQpBFKBLkebDTd0LcHYPkQmbPxCxtKk2AA99e4RqS32j6oqRmEM/qJo55LLaRDo3IVnHX6
RA5ooEMT6TFj0TdOkK8cI6E9kZJbqy0GuDn1h0tP6W3MBKtsXq5fj6fpELrRSWl+9W2pHVIdXuuT
67RkebYXhAahospM2cdlBpemfABqk+rfFAglKAUbktQfSVGF1RcwkyEN1RZYAt2LAb2AiVEpEpIb
hFcl+xJZnfnzhKMBA6JRo7CGTqfq05uQPwJss05eXwFGBxNO+XWRFknjr0+92VlLuHqqeun0BCxc
iCA5HFeOq6QA8Ww6MGqeq7jd5FlKT3LYVdr2fA7kwCFLHSra25Dp1aOakd3/ZgHrUg4NAETZrYZL
Yz/FRVP6jw6tkmQvCkmCJ33AzLKk7Vb6puh1l6Pny297Plnk+1dOWVHSpwdGBYRHk3iip57qB+Wx
kZpMXbfkFmwomFT1OVajACp4WSW4LpMefI80NkRmFCPkDTFvEK/PASd2FbIqT02l8Mp0qgaqgdSy
w794YJ7rJbSZ7aFTrbKeR73ZdoCVGylY01kcyG7R5Rd6umhFUKQHm+Q9pF2+E/pHPynUn3EhBeW6
sMvCBp/u8Aqhwdf8C5fSwC/UULKDzSmwu4Rkg6XZlNBqgDHlt3zgAizookvDZBOGsdz8ZcvE2+QG
6IOf59Gl1HYG7HThKo/BI0CMBnvUzCCRh0DwKQ6SrxC19MGI1DXkp7ysi3yPBjASE5Wm1/WhdkpA
bwNLJq/pFgqI2VXJ0MoXvS1MCtVtTdKj62F889I61NMDafPzeaOZgH+kTjPpB7D03KeZre10IsWz
0W8hnR5+6XZnRIBzm/htggT3luBahcIQLIkhq1y/qkCumnSpYoN/aragh9voWT2l8xQkHgaBOMmz
QQpeguG0aHNlba8a12WlJtiXlXvspLYKyEhGHASVEOETSjOzirPDJ6Bqd4HuOphDJOKBDtmmawQr
3GAxqS4wEtiK/KHIJRsjpbdGy6JAiCoxrO5kBe22P5WXeVehgFIBxKIq3CMvSDcB0AoHr5acy3Yh
mdb3jMa1tdyF6j6gUcGfoCK+kY9QVAdMKXr3lgyFqshkbrSw6YR53m4pf8y7yypOfzvBN2i6Jhb7
lmp4tAPZO5MN948tzPTQK61Kh1K7tY/n5iV3L+e1tTWkeeNaykuUbStPC5YpdAxujprjPp1SZrmz
0h/sC7zCJEBCFY4FOlB/8KIuGhRNjTlNfZdfxrZfADBfUTkJlUXoTEywcnfkJDEd1LFVxi6O3IqQ
4pObFv2Vwh3a3QBrBo+dQF7CQOBwURoFfQV/eHaSdp4XI/C4WV+0P2ovLYo8mdjyt/NAAk6Wx+Ue
labfleCvuIOrhjbPDuayLdWdfVAuKKFt4/Lp89W+a0RBvIH9bZmKuKmo0WrnE20MW0VPjyD6HrT2
Kdaf/4URnqqUAYjMVFF6PMkCrTF1v9tCZvvFMZXf9K4f7VCbIMkWx8KxIAShKdByyCsatnBeTcmp
Zdso4FKKvlbKk2q92uWECXGHYEKRgZjAJmwQMyqC5ppSdA7K4mq8B41aNPOKplJzVZ1WYCw+nzLx
sIuGhK1ICG00NlHZPi6OTfKU+H9U561q959buTNjH4YjHLUIzYLhVCnxvq7e1OiX7eyHKZGuqRkT
CJ+NMDlRq2TGTrpbt3uNy+syBwZuVhN+Y2oswuoX0tkPz5EW763o1Td2vv5Lzyd0HqYWZfyEqxMJ
FdtZdzqmq/cPRrBjUeT46VL/l6dFXHpB3iXsNFqtZKzAJOieFMgy7G+6efzfVn5ctquhRHQL6MBA
471GA0oi/YZEkPbLie01Tvn1Bfr3SAgsNUVWOTnCSMAHFFIhm/F+5CKbUTjbyA3tuJ+P5O6i2BTj
DS5FE6zbx5HwkAPVjCDKPiz2NoyyMZSjSvSr6osJQzfXwzgc1cDBaBaJFE0TTovVZYocXpLTPmoe
yW5E9aPdQucMinAovl8MsnbUuWDJXAzq3re+JRB8a6ntnqnMhCAwHcjAPh+6SKYufpBwts7NoF8k
nw8KB3V+ggQtMlRKvYFXSQWNdYipfP3c4L25vp4B4YwhgeGbNUmhfecs1R8Z/JKpTV1zcqbHNRM3
zrUd4aANVknStAxO+wQW0xTkMv12oIMgfXOWkOo5NGAm54VFB8Tn43vfkaJhW7O49TQFsLe4Y1s7
UWS6Q057J5P2tE+CqztAsUc/APR90nPyZL3xUuwe0435mELaRBp8Smfk3hzbuj2qGRDs6aYwx7EW
Gu0FBN++8MJ2HkpoqdDfb2RTQx1vkJuhGoqp0mdgoOwjzPFFsX2gh81pXzZPpHxncKadeKQp3/2Z
ddQX0GoB6Du5ExMsanpYKspNhDOmTIBlqqbgEhIgXhUJpstBhc5D5h1bww2BQHPcPZn9i5I/kBiM
Sdi01tJW387l6TCuBQCYCyRhxYqsx8Lo0omvurmjhI8SnGETRZczxG+XQ0v75eX8EkGH4EAw1pK9
UPLF51Nw4xRHY8TWGvQ6jop2xkd/VcABaqQ+M2AFT2R+ZlX1+783YPL7R2koaJjElxIpSyBGRnE5
9FTxNA2ibun75xbew5wPe4cxXJsQxiB1Z8PmaX45EA/NTPsx1H8x5p2ezHvIuymLryEC6UpnYp3+
H3Z5iVmWQQDmCGeDnC8MiFl3OSTZriu+Q4roSWPznrOXbMiQ3s4tpJNT6m43B5LBMo0WCoEInRDC
flywmoaWkpr+cJCglG5SGiQ4kyBXtno4cSbvWUIaW+G1iUQGwiEfLdml71d9UMoHPYCAHWIpP17D
Hg5QakLBesqQOI9Odk704CQfWjgGdrD9SqQr4c/l4J7WzcWxvc83zF17lkp+/v0xYwt39IXkAi/i
s3xQ62R2ap4d4ic48st0/bmdmwtRNcccga6qpEctVRWWygjAJoF7kWmDt/aNkSyb8iUoK4iVdMoz
6qHL5efPLaq3vgOTFrENWQkeHaJDS+lwr/X+Ih+sHHbVky691b5pv6YDpZ4U1q8HQ9fyTU3ZbqPX
g/KLbF+50smCejDG1rs0pqQ1KHQJz/wgTh/ODVh3ONyMDXwis7Yp/mroe6FB22hWHfQUs4bShyv1
0i61jXgNs2f4nUbzcOKk3ZtIjV4YaLHY8aoh7ETANDltKKp8UPrn7Huc4AfdofOaaldMbMU7Z5q3
LUyR5Flwh4ooxEo5RsrrwuF4wR2eFMqiMM15NGw0++wWcOyc6dTpB9idhsv887W7XbrRjaBpbuMk
LQK7j8ctrxMV2Y7zcLBMaQEHAhwg0qJLNyH4tVr763Nj72KIH33mR2vClNLsr3DzdcOh+gkwvfk+
/FKe5Y2ziBe+p6/VdRfAgzhzfqSPwUv7Umyqxecf8C53c/MBKs9v3q2GYb4LzF2F/LoEgQ9g1OHQ
b4InygkPiEVKO+PJ9IZl8WUXHVK0XZ11vYq3ILImjN9EGyqj1zUbSXGDP9TRQ1wZTyBHAiFsDYeg
hsKJDquH0DRWepx+U1Jqv7A9wxDXvKFFsaRzzGu04du/+QKHRCv7WtVIEnz8grNqgIaHfeRQ1xKH
q/pC3nbtn70+Nta0q/9FszRYfNNOZi1x7efG7+00Ih6ktw1l5GYV/FIbBUNcU/U/aFn9Ym9qy3Wy
7Dkd/tjF8n+y9L4Lr+Y5pOpO+4r5vqfzmU7nPPX4TTqc1lJPn5Odffnc3q1nH9NGxOokOg2uR2Fd
Mw3Yk5ME8oERblrTX0AFDTNE8WR3E5buOgrSv3T9chlz+QumSDqHgy6n+KR9aeY0fvyM6xd04WJa
3iS/mJUneV7m1pR/ujvCK7PCvoFhUEuTCrOSVS+qbhk1FQ0sxfYU+y++r4Ipn4dBvQ2KCqZoD66v
Vuo3kZPMC7Lz1ZT8+BiVi4eY24YMpWVA0WYKO+ms5l0OS6t8yPpTtHS68x/khvrVOYEm4POVvbdn
eQEZsqMgZGSIOylVMwM0K+PWqb8lAzTNK4CTRf9q0MP8uan3VKY4qmtbQrZrqM5FqZ8S+dAbLV1f
KMu4lJ9XupS9AqrY9aomubF+fhzK6khR6yEd9Of0NDzGcFq58EzH8zoFDG1Asj+zHDi7MkWjpUve
B5BFh0NzDCIFFkOpGrycDCIMFxRmfOVXaBtLFXijW6r+3Ox6QNlqPeH4lduAn1It3Be2I6tkPx1h
cFYZR8BPK4IS1YDXWGt2bdJ+lY0hdtNTVrjgJ98gRF7npf4XtcFtZIebU5Wr9BFrK3DZw8Tdfvd7
NG4AkqWICDtCMEboSQbcb+VDQywx6w01dsHW6hNW7hxXmwDBQP1G47lHrvKjvy1aB72tRFIO+Qxe
102/zPt5vAcPHJcLqO8+30G3h/SjMeExW9HJL2laoB7siv6JQn1Mrd2AxBrIbXn1uan7A0M4wKQu
pMmqIzgEDSpIraCh50BfSG8uYs/6K9xBx0XD/Ov5Xw3M0BxVlQmeHVkYGIDoIWrJSHMyeI/CqRjC
nwrQgFacz4d161iYQUJYPLlDxUuM+KAWOg3mBUNDW8PaopbDskHdahnkWjARpd81ZcoUzh1oU0x1
DD6v7ihJuaRFywPoUFH//kPLWOQGUZ/9NCPz5+eDuvVhDGp8DgD1Ux3ZFpcKWmrDCbCUAcgAsuGe
ug1wihQmrfw0URpQxgDuoxPDmANXs2PaCg8RwTUnJz2pkS1RAU0UUAKDurNeEZda6dZLY/2VAiKI
oi90QUK4ukro89TCCXn224NN2dzkFYK7tikRCnslC+kgLHuEQuwLUHZCnJRqe2r+i43CK87SCWUU
sJuCFSjOFErTvXogqJdBxujgCdXMVZ8+X7p7J/rajHDb6xUN+Ug3q4f8hBPcSNERVlewYJ9bUW7j
UuZsDGEYEfterPEW9VBIPpR0h1j7fQEbKSUvDYSqWbpKTr8BLM30FHV1MN7Hzw3fOwPXdoVZvBTk
3zXroh4CCrh6qj9Y/UopmsXnVhT1zp68NiPMomYWWj+kinrIcpgNbF/zcrTI5nVF9n9EhaLo0XRr
XkHVDjLvaAMBZbpNrCR6vEBRMPE1ozHhgCBZ7+g6dw/XgimcRr3JaPvvA+twAblDroGXLyw7s6Cy
tDkUxO3888GP500w51i8zR2uH1ZWNOdTRjETHRLALv5Lg1WcXJkbnI9qwY5t6OwJ2oewrCfO4K1R
R6bh3tBtk/Qezww+6sq30UrT0caWWIeoVFZSNhueT9qhvyiPSfxkmxvHnLB3Z4VhrNAdQkGNhyyy
rR8Nan58BlPZOwdVaeclDCB1dCyTNUTuUNJVs7IDdtK+6priWvT84jwmZvnOuxaQsk1L5uj5iEvH
LXg1YocWGjvWL+ExbX8Yzp6W1ZkeLxUgccnZbYH3nGFhZMpROZDSI/jF4bK16JqCEKqEPKw1U4Qp
fzlG6X2+/PdmxrJ5lTgaQqK8eYW9n9M5DZRH8Q8JLTdAqeSa+HEDML0DGB+irEpiiGbjb+YimpJr
vkGrjBcBpODK+NImnhLF2rtBa0DeBsGxb9UvRbUuErdpFyQYYcHfWu157kDQWkmQUDnDMk+3RnRQ
pFUQ1RNH7s6lBICDIJ7HGSELj/CPq0P3DU1SShIc6Zn0NOOLPJBVqZ7znyrYjS0AXjkPXLh2vL74
bgUT1+9tFumjceGiLzKj6eDOCI5JZi/KCzTnkC44+l+QvrsFqD/Fn1L9HXf7xzPPZEO2r3E/yTCO
C6chQsyEdjItOELhRONhBKoNOklnBWnKVJ3mzkkfgwuOHchC3RLrNOh3DRfrYgVHcwu5pB6ts/PO
6p3ZyUzmefldsicO2pQ9YWh6jJYKUm3BsWjHYhTsMtlji1Af3fweVKKfH57btKYG8ASsEcka3ttE
uR/3DVg+1YQHJT4Ol12wOunrS7DV4z8dC5jEL61OlR1e/GJxMYPdqSeF7Crnn7EHN5PkqtLSkR5q
SJF9eFTLQnLLfkmnYAij+SmOph4aN2v+8VM14T2DpCL8/EkbH/Mv4XcW3D6Uv8vX87xdnzag0V59
oOoT03MTaQkmBS/fIx6LemEfH+v+u4akd/v78+m/uSmF3y/4VMjlrNr0+f16B+mIXbo0CpfRj679
/t/bsVWTLK/J/aiJIavdVU12GS7xsem/6lW9swtcUmpejlHQSxPrdBOLMyZb57wQOHIvy8IyZaXR
N1LiMyYrzZbyOT9BQVryBh6KfFVf2m5N3+dElHX7VtOAAxFt4A7wxqToP25j+cLDFAK5Ydu6aJnM
+yW7c03vQzQJW7s5nlgiuaqND2oSNGJYnBo0KkZdIG/JWHvntbSLXHshr6KJW+12Z3w0I1xqF8cK
01hC7brdnL1kBXhVnXrf3m7u0YRDUQNUxRg/fZwzJ7JSWdIjedusyU57NC/Nau9ncHA3UE49/vpv
d+AHY2JliHwlunkD05asQs9x1Udl/bmB22330YBwVE9jfHSR39eln4eu/Qh8YGJN1FsP9NGGcFxL
2YEiqQ/lrfVMX0hKUwv9N0/nR6bvq7+PXJ+R9V50IOm96386R3/Wr+lBWViP7cQhu7lx33fhf9bO
1j6uXYP0b5n2sbyt5w51Bcd1NpFnTYz39tEkWBl30FXI19NdU0M0yg7x+jmsdQvb03/O1Bm5rInx
3D9V/4xHuPQgPkvbLmY89J89xJ7kWkd1JXlTZu76ias9bwvHCgpjuo0zVrCeg+bxSAjiJ7If3XJq
OypTKyR4JHgx4BLusOQfnVU7Hw8x/SXH5LV4cHbqWnPLhfoV7S/H0yYuramTIERjCNjDo6ZiWXVD
t3jQ5sH0PE6NTvAdQ9klJf1c8nZYOIv0vNLeCL/d7EGfKS50pa65cw4QtjqtF0yO7/62JKNJQAaY
lajl47Yss1iPjPA0bst27m9OnrouPXAkC7SfJrzK7eNiPAJXtgS3oqo+QoQINmzHRbzMk5W18r1s
Fa60ee6d5p/7sLv+5cqY4F8yw9aGsXFqu35aTd2Q47/9EDELAxE8RkXSqtSAAmw7dmI0T9n3vXee
u7zLvejr5+O4f8xM0wI9QhKAStjHFYIPJ5WkrJTBkCcrGFvmxUNyKLa+G0/4jUlLgovSJRjpQw1L
4wGrZ74H/9cm2/ju1KmatCS4KAWyY7kcx9TPu3U9i+bEg57+WC3zCYDrXV94NXmCjyrQpjkFl2L0
UWdPd8fr0to0//vUiR4qay+5bTAg2BHX53XsNTPljwuh19P/uBsEhwQfiKPEGgOqFvA4zOqZs0tc
xUVdamI3TM2c4JVaRO8zP2FELbfiiaYRYkC3OcoTA7rr/P5ZILGw4hdSq5kO4zl74+Wrriniu1Oe
544XBxVIwK7g5KhlC6sDVJ/yKA3OGAndGCOXx/RfHNMPNoSFGWIdATL7fUvDM+TNmtksX0vrqVv3
znx9MCMsS+EggEWjybgsKPe6MpcfmhQTa39bfgNodzVhpnArBHAgREOEgnc5o33fbR7RGfVifHUE
/TjNJCfXnjKp3frUDyaFywGRLh26KQam7c3j6FclN4NJftZ6srf5M+UX7t17lIMdXjfkPECNCfOo
wA0Y55013nvndfG9eDhziqwfkYdq38TQbrN942z+Y0tEW/doj1pF824r3XUwNz/1eKOadARaYo/q
s79X3PyXOjtt5Af/adLZjm5buK0+mBdmFom+it7Id/OjWz95wEffT3O5QJvBDXnnTTip8TfeWATs
CFKT+QUazM+vYl1VMZUTFH1MbjSjv/yhmOuzs4vkuwvH8YSHv7tXea2CCyWBaOiGcNE3Nen3pk6U
bZrSZB1S1jePBk+wb0N/NIJNnR5VEEraCxK5s56Wb0syp8Z754E5Ppj/8wnj3r4arxKWUQLXrMJ1
pronz9llbzRY99/9FXVV195Jj76bv8nyhN33FkJxnq/tChf2cDYkKDGwW8+lPczilRd5tjs89jvu
1Uf1S+SmUGgjXuf5++YHnFRePVXAu3NNUDhzTN69lEJvsiFwvzD3YD15Wxto+3rhS/QUPY1eFsWl
RfqIdhvKY+FTtqtmiTflqO4erSvz4vUh1ScSbkiPbsNHY9942+pR3zSP0WqxUHZLxHl/oOr2Z2Dr
ZcuJPX7vVBmOqdPiSXMD/xXW3OhzVb7UrPmxnRurehty5/ur0Y2oM/Vh+p3wnpO7We0ri4LLks3u
EmhRo2zh1kOneN671nO/HEOabFW7lzkPSxI2sFY9nNf9cnzI+qvBdSB0/4my4mlWLqbfR+qdUBio
y3+mwRBuiliKaC4emAZnZeztI9X9Y7sZFqjAEGwhU5+91T+Rol8WLroWPOhLHhYTK3En0v/wCYJ/
6/0ohhuNTzh7Jw9tAi/f+gd1PbjxKtsiTO1KL1MBxb2nzAebgtPhuVabEvrYLENRzJKV9v7Qpmfe
A67SPzuriTGO0/jJ2otIA6vSjF6zK2X7l/YQEpef2WSF63iThqbWU3ApDVrx6UlmYBrHKd/VruTC
CetCjtJ7aGmvJ8Y1cYoM4SFQQcbiD+O4+vn4rvcJMtJNx/DSg4+/CP7VI/TDygkvAt5ZVpXG48px
WMZn6Pmxdq2nbHXxwKZPRdGTG0UIPUd9GF3y2ZzhY+elOwSN3lev9+Ai2hRTF8LUdApO6dyMrPEW
LqLlIurWtKmhxuY1HlxVc3Xtr3ycgHQ0CLEL12LzoBFOrmtyVe9eCldOQfBUdgCNQWWyqijyvueF
YJlyu/3orHQP6mu3Pox+wPGkyWSeNt61n5wUMXQ1US5E+4n1tY/+ptzhCucobe6Cr40HTJpZ35Pm
2wN5Wznoys66zemLWXmDi1Z9N7M2rXfanXYIuP7LHOD13jMFT4VMuu0YHZshn3+p5zU5zsPSOMqz
qWvxbnQLathRTPo9CKuFTU6XfRK3Sa9sze3w03r3GKgVz9EIWU0mcu8Fe9e2hB1eSW1v1rCfvKcB
lefzol92a9R08f/ZKjg0M2t52o3XYsyBhjJm9rkLGbf07Xr/M1Rhy8Md3qJ0gPl2Aw+mS+KYSy+e
ArRODVLY0bGp+RFU7/gpl8jdzfbRcXSLyBjs/9VL6GpCxSsVX6/AN48tqu7kVbsX3+vG25PlU2f6
v3vsAbOkZQGILOAyYVeetBMJpovy92mNH+0ttPH4CxZv3XEe7EU4/3zJ7kZthIwmfAw6nJamsGZp
bwVphrDjFvHEP2dP/aI165fSU5blo3SZQ7e0Krb5ItzmPDSlpTEVs95bTLwT1BCWCjGfOMHtBRqk
FD21rcPJsNmh4F5duLI8ovSp18m9i/valjC5ZWvLpwbuqe1lyYt967jnp2aWbf4/3kHjORMPwrUl
ISSBFPBc6zGjsvaQxf/oXqxVzIVqPzZ/qh/ZrlzoFAF89/L0+WLewjbGpryr2RQeP/gZSHM7Rog4
6DHfdcSkxoPvVX+sTeBqv+VZA9PIhM27KwiObkRFIespOnnf95WkMlqVe06adft8E8xZxSV90vLD
v3EwzpUtYQUVKGSicmjYLauxGBr9rtcA2ieC2Hs35rURYfE6w6iUBELC9zM/uk7C+qVBgPf5xE2Z
EdbKqOp+VIQZ5y0h995tYIOfgeKeOOB375/r4YxxytWDuLoUKgXrTqWw2+3ro/YQzHMyVd1S/xpN
9MtPDUmIIBu1V60BEe/3GjLS2rWHXjK7fWqFJsck3KkRd5xNOV7lTh3j/WA+uuWz68+Ubfn182W6
lx+nx+qf/S3cqQlambkSMKjKo9lmF81DygvhiuDtf9wQgifOswGmpXFzQ9f/OOakRr/PoKbc4LgK
N87pakDC/ZnnSm2OipLc0uOdlqz0H5fd+EiFTNGDWd8b8qXz63+bRUt4m2qdrzR1iNGx5CqTmEnd
YQODn+tP+KP3NjBheFC1yBqpahtZABEzbaUwIJ/0i0qZsN8lK8AMj5r3swEF0Hv0hv945aDNy+fn
wDsep6b2TgD0wbawhDXEmimNEer24VtxUOfJwzCDk9vtXAwbLuy183RxWk7N7egpPhuxsKCNVWqF
embEwyNlX/hySd4jg/OYHs47kyBTe5lYzDs5tuthipmeGmI71TgxTGu2VbzgoVjs14d5sasPr6tf
E3N6x6d8sCW4/HgA/6zHDK6doxnLgy15jGftypg4fPfioA92BK/vnM8RfLyM6Rvk4d9lVwIWMKzX
vwH6zr5/VxewbSLux3adgqrpd1ZPeQf5mBZIfxHmWUdJozrnksnU211aVq/JKVlOLNidO1pVQC/p
dCvQ7aaP33B1B0TgfhTtUo9H/u+yS7ItHprdWKWfBFfcH88/toRLAIZvDZrl0Zb7noINZ1Bfj5Hd
mHqiJus50uQj696GBKs6AqUd8H6yML42ulRtq1TqNjZrWiDnkvzdSv+Y1iTpxD1Dqgw0FtSkNtKq
fZzINm2TVIl1dasvO17yVDFJrq2fQMfO1QW5Rk/mCp9YvHtO5dqmMDgj0VGAOWFT2fvH9Kn9kq3l
uea9IJjkVvPsy2mXvjQ7bd6vPjd8byGv7QoLyVMkl1AaUrewjCLYsKiN358buBeu0hf0z2wK1ziK
MYGlJ1iQ4GIc+ZAtzy8eZB9plnyedbu6W1bFW5tJ68L4apdehQTwFP78nn+5/gbheodAU8kaOgy2
sutvkoe3ZB7M5e14P0HeiRvtPcoYyG6CNpk6+fewNB/GL1wXndoiKtdp6hbB2Hmy69bao0JLczfr
ZqcZHMIXz1xo88rF3b1MTP3UphLuDF0pVJoIxpvqbfsGMe3s5Wm5PFAYOC+f+9lUFepedeR6pO/e
98oBpTkbCW0Znl6uuRy8t3K2/+vkreFE4XI0uZmr8T390M9+/a+T/P5pV6bDBmZq5cIkI+ZEnVaa
Dev9y/IwZkF+oJ9E8vY4lTaY2FPvifork3qlWmfKp6O77TEZLyAWJds+9YK4JXSChxS2jZEDgFYj
TWQ6tCopQifKGPcPShLxY7fYL/bR7Pfval7NkWr6Ebh/JvbNeA2Ksca1SeGa1Bp40KOA2aRWC7wi
35SkeZpN9WSuCneyonXXBV0NUHC3CKI1bVgywDAkI73YvgTvR0P9Jv80NpJXeJ+Pbsrc+POrdVN1
yYrSCHNGks8Geafn8YSF99v8s/kTnKrTxahO+P93N+quPo/muct6jSfgtKrcP+gQTdi8e9TpYnWQ
W9NpLhA8nESKBd4AU91m3wJ0CTuv+ArsttTmSAh/Pn+CJVqjAEgbhjqW8enCNAR/pqqQwjqZmr0u
IMV/VfCoe5TjVp8bESO1v62MLDOUtGl8ExOqvXwqlKTQs9cvwG7ifUgNHYYyBBHcDbyaMwQ8Vv3q
2e1nSjb1thDiqBvTwlQ6khUEJ0vLXh+8Rfs79AbgUtlimNndOoNl2nX/nLb5W1/Mg0VSuxPrKBJg
3FgXptds+z7JGgZe/aznRUQrbTprX1ztC6gMp51Xi2M/O46FmtWUZf3jqf/bMqg3Ctw0gGumcOoj
TQqRiY7S15P2E7WqM9zzZhnO4iECJ2zbX+oQNskT5MZrCK2rUSN8iorvvan26uC8fwI+DmYhU6XE
K6aZLP3UQyZepa9n9LzsZY1YNaQFc3V+gSPdvfxOk8UFDZlkOehrZ5lsq31VUmnWFyYi74/K7yGd
q6u6eYijVWYcPt+SQlT497fRgWnbBnwzji5siz4OOsQT5fTVUVAKl3JbpVsow3RcuEgNTtV0Rh9x
MxW0phPH05cvi5Q9l0rRS9Mx0tf0fEGO4ZTN9ArlHFtZfj6sd/JU0RAugyONLdpLhfhMuyS53plN
9mpSonpD4S6XDrTuwKUjf4FnrZzJv+sCTvweuaVNsq7ChVQtBu6Dn+fzkrYeK/ZO/nxIIdbfBBGK
UZvkq/qoP9HiiyC9T+H0T5DOh8QL++Pnny72jb0vyfWnC0uC2krC1dFmr7bp9eeUDh5UM2enfisT
Tj1I8TorZ/mq308lmd+JYG7mzBrbcTUaNm5YaqIEVajAwgf6pmuhETB7SQBvdt4BEjwX3q3LskG6
flb+ipb166i4gwZmQ3LgJ7TY9WOkr1tjYhlFXMDfc3H1ScKdA+IvDLszn9QsvMtcn19+L9bmYZlx
l/4s/ugrbu50QXvTko6zp8/XQbvnOeho+890CFsoVBorLJUhe43X5jH58U3/s4+erAdznT5GbvUQ
xMtm/odEobtJn6OFsd7R47oHI8L/X6jeVIJSTBy+TwX+y6GXnjbeG4ItWcovzaVM81cdIsxyjdwX
hP3IQ6bfuk6RvzQRcp2eBkU6L301yp7bIZW/wDOffss15xRM3Cf3/AZJKkOj1503iBgnXkJ+hgJD
/to24bCQ6zxDmD79WTey8dxV8lSz+Ljnha0JHzMsPrpGOpM2e35+Fd44ZwvZ89rKX+ko19d2pKiL
Qi4Vz5LQbtJKNB5P1Umf2H3iI2eccljXeS2D+NShYRcSOOpFSZSibfJX9eSZxqyK5xzJKl9pTxUg
naVyedK9cluZD5qyssBvVBRHpgJyMVL++yOob+nQuFoaPEYfh65dwotqFG3+Kq1MZauiTqzPyscS
MsbLjFkH2Liu9XmGhFK7gA60+GmtPz8I93YeTpRuJHgjqSiKZF16GKhWaJT56xtPzNJN/8pfGnol
orcJO3f2FHZGIlkdod+by6HIVG2QQ0bqgxNhoPXwUoYo07ObygQtXEQzEKdTDIhepVlbBe4wzI0v
CaQzpfHftja+TztINAUyh5H26GbQSHWeAj1j7atFk29eN8+St9EfwxlByq8vE5nCez6fDmFIamRN
NmHrG33R1f6uujA6B8Ylf01mBCaEAA8VoieZa+yQkG1nVrYopNlUaCQUFf8eIu4E2m8oyGmX/mgU
/QVJaVECfe3lovek8mLN1FbRVwV6gTMpzy4zq0MG7BTaL70T+Muhk6dKcOqdg83hYrEJPWz5hlm/
U8rY5+TzDb4vfz1HgfQrO2uO5mVIL8KTUOVwzRNA9S/oTFLSdXK7tnZ+YjjolPpdkngJrblI451P
AXLnl7aNH2lsqxNPviTq16zQ9K9IpdIPL4d1T3+8FSncGVauPAb9SXZmjtqHX/xCNb5UWd2BNbQk
/VXrsmKqifjeXUafJ/qYcDHSJi1C/U4IoVa+M8rFgms05+i5WR2kSMkMhRtXKt/U73yOtFG1WX7o
S0SOFNd867+VC9N3bcWFLG1mys3Eu0fEvY6bALIEvocGdcJAkSBeRfiyakMleB01eCxwf4kK6NG0
lv+HtO/acVxZtvwiAvTmNekkypUMy70QZem959fPYt2ZaYniiDhntkEDu3p3MDMjIyLDrNWBQ8xy
MZHSgowt6vSB2z++73+vt1ujjnlNAdj0aPoErPOf5btS+rx2eTkEv7Stvb73erJGx0C1psh7St6x
EeRQYhQsV1OUMeU1/D0h6ln7PR5VC0N82nYLM4jSWUTeVHV1xF+rnpzPiXrOVJCqozPJsiz1vPSe
uLdRuDAcemLQo4pvn/o9oELGOac4zoXJ38AdR8pqHXpPXrfgeu6vxa2YSfbAc1JBrgEwfUGaTXej
fQkIEQAIYWJ3w4HK/fFBTIcooQO30ibWx01zOJ4Q0txW69VsLRE03vxm291uZ4CFYv3z1SukszqV
bIff8Gmpk2LmZtzKnxgipqmKFnhVzkUTTfR674zPUgXxEFnzT08vtJEREQEV2I5UYP4vxDH3D5Jb
0ZMgT2ZDWQpH0aAt5LNfJjyEIFN9vL/3geStjPGwr/QclDZuDLPiXLzIzuuc+NXCTZqmZv7nAAVu
hNNBqgToKrcSKLCatQOXUpd45Tz9mJ3VWHsAWn6jmr0RtH5BX+5zJViPgMgY4kZOhsme0bnoNlxR
UxdAZ5GuWo/Uaz1IRPPPSnxphYXK/OwJwTaNbkoCDQZ7uzaHLfiB6htIEzB1UJqx9MyhHfzxEc3E
OAoNiC8YQVxuGmHtrZR+QP1fTijqkuqhHpvyVibWr4uu36Wk7pwBwb7w6HMHhAUeWreCRDTvSWXn
UJfOjY0us4KSI2W5y6v/PGTGiq4ETfaNK/kU1LAQpCQt3m5ooeBp8MhKxKe/omhY2sA5i3UtbmKx
yrLmS6dQqMsGHJKYTGGP6BYleF9/Maqe6KolbhYeynPXCiEpgHcQLwFgbLKTBZdz0cBjgZHS6CLI
8gS82x+rxYzuIQBkxtwgKpzA9b49rCwqK7Doxq4dicVL4RdbsNbWxPNj/bGcmRuFOirIU7AcPDn+
2n+vLIQsBW3QDKVrJ2VqATjn4Ajhq5L4n1zekzxuDIalF67VTFZKuZE5ObCO7zyPk1PX3hkHYO0D
bAC/dMjAr4m5JnC2qrVy9hHetOeFaPdvUmni+G9ET8wVUwhiWbUQ/fpKq8+i/tyq4HtcCUQzjLWi
4xM+kS53CfINBfjfNrwmYoBLrUxkCcvVJtO034XM7Iz23nzRqAhXByBRnBIIVe7avq+sxAFc4wK9
zTtGi4tKLUt2YfNnxcHIjK8qkEqJE70KmEx22Nh17RCkyqzu1wIwuVZhtcnSeOFizjlX1JcZnsOo
MtKff87/amlsE5ZVx8uuXVu5rJYuNpQjiUwwXnqonhJNcNTSIRVGtomLWVCH8M4F8LUfbV6Q9M0p
F75n2so++qqb75l4D7D1Al6bYl0bk+LM6y5Aa4QB2rzfAF1DqrPgGSflrDthE9cLhl0hbEBrb5eD
mZ+aLc1sPgQkkoRd/58CT/2PLICNYoYLNQRkHW91iOoqOs7DyLM3MdkNhGH0/vt78xwhN/Xdrrgl
eMq5qA2FhH/yJjn1wPGEhkafut0G66baAPIw3HiNIYFxmSa+s0J+wB+AZR9pkcdpHL9p/ANDv8bK
mq026GSiSUZZUqKDIVvrkm3oSAtxz98DcnrPr79wkrXpvWhw6CbwbMxMg+PQQNEDSLEE4eW3a6l7
5p0dJ5wr/edyOBinLYUOb/V81F53m9WZ//QPvpaoK0f/lrSWtGS11B83fzX+7eC0gzfhpGzgvdCz
WWETsKR6KUEAizlyUQ0kC9jUqdUD5Jgt1qwWHXtxl19KhnQf1YlK1F46Zt5CMn4m4YS7cfVBE7uA
3IjvtyWOVADdgfPGUIwuKCvOybS2UmwhNVKgxnLIPdEFMLutMtPAr6v8FPIOTPUkcpaqYjOvQ3wQ
YApAGIKsBOD2b3UaID5dDiBLz6ZV2eL10hxe2CdfpV9bLdYcB4OY9MKNnXOF1xInbqlPWCWuvNSz
pWIl5mpfYmo86d+RmveWcpjz241CBAdCixGscHKDamR4G6HHdue8wQF+Idb4c7H3MO+o6O0+Iokm
eYeSRjHAHEAbTSLMwV0ee/55cyiIIw8cyO8QEt7ucD0yj4MDFEdemYNYoP+HswL3o3XVnEV+NwnW
sRyarCOBLb5UhaWS5Fzgiyo1gAwB2cbBFU2sltCIoKhOIL83BZL/gqA+IGCOZlQ1NBb8/rRp5s9C
YrOR6wHZAMABJ+rdDCDGzZPeszFra7jlMxjDY8fTGvrI+ptAHPmuVR98nuxbnhGX0mhJFaTnhQ2f
i+muP2Ki0kOmjEB1g2fX0rmWVUVeMZhW6Iicav0x9I59X2pM6gPYzejXLJ74YsEu+MC/xo2pYUR/
JygrYL4B5zb5hjAbmGio8A0ohRpxpDEVecNw6T7Z27YdG6GGsQXyC5N3/G8WP2aSgZ8MOs/pDHlX
CnLl0iIsnhrrEiCmKAy6mI2ufwjqd/opLKSOZ30Ugpz/K29y4n4p8XknQF5toZm1uCRPoV5tpVW6
EzXvo1hx+8GizD1YH8CaZXmk/sQsmbp05ON2TrcbDQRAp8F7VQA47u0dK9yiZuOo9MHhegbvtX+U
Ch3kbqxrSco+DrfuN2VxS0xas1HutdSJ9/M9AbiBDaR6nGq8vu+8r9os1ZIYox98xcs8WfeqhM4e
0defRCKS3kcxbW/vwetFCmKf+5dNvaB5c9ZVxnw7+CCgeHfYggqIjZVYcjzbz0yvuhT1JmHfJAyD
dilZ2vXRUk93fTQqyO1JDIgnJjE1qCezIeJopPda3Seu1e98IoOhds8SCTxx/43vhGEZ+WIxzwEk
2NtDVgo0oHIh5dtp7eoC/+VKhGP1rAO2iWLU4hOdqj4G3NPfChiF2zjQQOCtirwaF2akLD2+R2GT
tWN3wYzHy6gf3gG5oQyW577LBrZSmWK0Yuhj65iBsBBgzTwjMDSOTAwEjECjEw3ruIDjwJcd2E1l
UZxacVqo996TPHw/NhvjnzNZDdpVJB5Kg0gA8e3t1rJ8LcuVQEV2WGcauo2BMkv4eu3vCm7lsy5B
l/PCw3tm/zgUFXmMkgEAAk+zW4k+04he2CkR7NShsnpjcdxoRjlvBEwscFEGvZPUEJDuh02isT/Z
Br0fiPfQV6xc2k/KeLyF8wtCphuRFFpBpqCeeYIQoOIhj+9JU74I0j4ZrCD5eCxlppyCxLTIibDt
wFG4Y+li4rhgyzyIbQyGpgWpNIkEl2rbbAHGusWbeiCnhmT6UwJUmSTRq2cGafLz6vFXjM/3qbpc
f8Tk4ntocHKbGh8BxnidxzRV6n4+ljCzm6gRonuQRmzKwcLcqkfL1hLTljkatTo47mHtAxG1zY/u
ghbOLAROg0esAhhWELaMn3H1dC4SJ8r6FAspmvhZoivZYIoi0x+vZS4Cu5EyWQyQmHiPB+e5HSmH
prG4reNHKth5ImbXp6/cYJYdGBiXYrH74h8qP1drm/jEugCV8pB5MSL7UDoLw285HIN8n7gXpsR7
aB20C7HAjBFBhMvDiADiEs0lkwxrkfpKk4RhbLcCqauQBOGp796KyuhYNA56x6X3+J2OwCBCEECJ
kTTGy2VyeI3EgldQTBPb7wMg5EYZysYmaJJ8NQrZBUW5M8QTWZMj5OUi7pggTGymlLQAxHwebcRo
AfdBclTTX48V5k4rIQxB9JiWBAwVFnerlWki9aXkoz8IXEmK23w2Rfn9WML9s28UMTY+YE4Auf5p
qTIbcXcYpkGfIhorPNSEmtdXBlBxguE+sZsNtaSMdzE55h5wvdBiATo6sMlOzorLQNQCEocM5W8Y
LIx9U4Akc8mPiKnvAXAfCIYfr/D+6T+RODkx1OHFLqS4zN5k3eYT/BBmg27gn8BoCMjO1GNNvldq
+KWlS7d95vTGpB+cGlAFaXQETk7Pd/wwcP3cxutGe1c2gBJyDOKy2kdlKoG22ER+d+2wUDRTACEe
jlTAY+NWnuunoux0bW7zZopit+4Z4OIYQpL9dAtJzbvYciJpdLlX1jKIFaQZJUiq/e9I1M41Tc59
v3DTlpYzbu+VECGg2KQZhcSE79WEX4kKsWVHW3goLYmZujCRCtnCYXI718fG4wCJaEUPPcK8CRff
Nx4r4333x7hzwIpHkUGGwfrz6leLQpwogPxWzKH+4rv8bsTvSrmv18BAPbckapZU8C72gTge9X4a
Q888GAwmixMrr6wy9F3a6HuVyMb/yFOj5LUXMSEYLRTjxRmn+0TLKHGkbWZZBJIwLLenRjt8VgLX
urBRXevJgNceOHtAqHOQkLXCkAF/wYhhqkmO2kTnijpFP8NSRHmfaJl8w0RzGh9MbCUYxGxMU9Qj
cLiWxaTyVGB0WFYnLOjpuIc3MdBE2mSPM0lqnFzpCrswgOG+WYIlnbPQNzs6sZh06clcKpaFnftr
3Gui7Qw5J3T51oXainuSLoschmPI/WhFE4uJ4biQTd26sBNlJ4hm80qx0J4gPuaOpZRomyVLqcBF
tZnEKIGUCWHFQW24dMdQ2hCj/fSF17PYCL4yDN1gZB8g/DGLbmk0BhKGClXuDa0ywuKVuYuWcJzj
hN7IoIhMqDDxuVUbogORikubcU8xAKLkhEiMNThqBdjE9jjoSzX2+455eEGwNf/xJ+Hu/+XSrmwC
Yvi+9kOntLviNUQ7nB29CEhJxmOberCXibRLNiBNGyzZ4JAoemyRZuIZkETBHoF+jgc+/eSu0HTD
BZGilHZWvwa12mhic44zIvMLcmZcBqjQxlYCCRENhjwmdsGrY5lJ48oOgtPArSTbLXZQpJZ43QJa
BzdeiIn6ghaGQV1GQXUGnKe3opATycEOyFU2rdfIwXyiz0gyXMu3L7ugwIT1h8Ui+wJ0GYCNme4h
UVX9dC5+NpipxfTc0oDiXPyBz0EuCkxwgEyZ9lAMea8ITitWdlSrHtg/jTjXk62/kbpfnOwKgJXm
oGzCai0MK9YjLfLtlMbv5d/otQgXHMJ9OhK6dv0xk6vtDn7QtIVcwak23xgkBOwf2lwJgKQRhqHi
QUiIvjRPl0gLRLrNUupm1Kbp0QgsdACBJlhw6MnRMGUmNlTW13YhgvXJUbhBjTMQWj/WaXbG7Yno
dMSreOw0RIB3qwFFG3NODbQ1uxgKAoYg9jkq1iORIyljPQBs58oDdJNE3EHnWzNHM3UJ/veANB9y
++LJm4Df1LWaem+Pv+sv6327fAYNzZj3H5+Y+HXiKvCYD2opZju7YIh4csAHbTaFzn0B5mgFtr7B
NT2e9Jna5tuB1dpUZ7hDFJCYXkmJ1oYbNIPXZs9oWfntaKCT5hXwcurO8B2yg/r4W2f28PZbJ3sY
R2EaMi7d2SXZQSuRYHhH1WDsHBjhAnz9kmyyvaCeIxWRxPeC8Pug7Fb4RE2RZfTlNB86PFnfI3XX
68hZhqB8+ByTp5edQt5ffPL2IZiMaqv7l48F+fed2CPt2sjMgMfR+PyaJKUohe8SORc6hGlgGQj1
YRWj/TAstASEAq4mkBYz9o66IPbecN1KndyOmFMqmReUzq66fS8gPotKMGmuYmapM4m7v4e3kiZR
GgsmSt4vsT4jJsZBe+/Vzqj1AaNiFdovdHWLLPUnIBlJbGJ8GxPjBVHpjQprTZby1PezKJO9Hr/1
yv0pSdyJOeN0dvycbLkXHjDiw+oUQZQHe5SrFRTO/VYCoh1RNgAqxoJnmmKnAEHtdjMmt3Jg0HbE
1PgAN/9mqk3ikYrfhjVP2OQtDLKx8ROQ4GRBxe9tFKQyyMuMxN+AFZ4kSSjfBRwoQ2HZhPkyvPPT
+5r6qtaBIZLs44OT0A3rHJw9RyKTdsmISrnwAfceGR8AolSkI+H2YZFu911wfYUdZLe3Ib6PyA4z
uZfQcsnph/82T+vobGJWEJPHn/z+e/ULKN6lovz95Na48WhNAtswZkvQenX7BRQVBbwTx739vHk9
7PzNJ/h39geUqnxyyjamae71c08s66Nc720r0j2Cpt/j6vnxRozHOzXK118xOX4mqtjUYSPsAxAQ
ixepDAkQ4haOe+7C4Thx4iO2BfrCb5eK1oNMKsqst/1Bd0pJjxhFf7yMueO8ljC50kXppKJX5L1d
xoCcEyLCcbi4oekykiaEeG72iyzJ97HjWL7/t6jJ+TF90AFjOe3tTHve7VAsSMmmP76+7t499XDJ
dxe4eC1h1FNH1gNZO2uXXLjNOlZNQnTdThlie4C0RPvq0+ocEEtP9hiOtX8T9Vt7vDlzlpUb2dkw
konx0GmGkKfGAm2My9bGIxnvMRjeM0w1x/LCMc/KQYs13g5olwU/2u0xB84wBPF4pzLkwsfUp4zg
ihbRQFH9Pl7RnNaOhXWM0KDRC4SPt5Iyh8uaXgl7G7+pJYKAgUGRbUmDDOj/l6A7GJ0WexeNl1SJ
3xx2U9E2x7w+FjG7a//Wcsfd3OYlqGqDHjTUQH52tzEeBkz44mZLtbqFTZs2GDe14Crwpr1d8x0e
WAnuYQI60jz01o9XNHfdr05HmVxGoUp7qpcgyGnxplJQ50+r/+JcwH+JEBemc5woulWAWmb5lI6K
3m7CWmMiNI+6eyFYSNdOIaT/fOO1lImTaCVw0OYJpCBVtI3Hx8nr7kDrB+MpWzXk1G1OJ+BGNfrb
B8+SD5pomM94vJV/9bKpfb7+hInpRO9E4/AFFDDTXjcpkRSYmZ1hHE5wVeawf+KOCdl+gBDmvEIf
RaQumI65o/wbnOEwF4j+hsmV7llMDv7pf92hSTxNiBy+P17hnFZeSxgt+1UAVGaB6AYdFliG6Fnw
NNF9zpilDr3/x0limuV/r2NqMISYlcoIUvxgFZPnXTp2JxzWJwEZcfvUPn3xpEXs0QDkAQAr6riX
mMFYsI8LS/0Lxa6WKrUBiF1lfEQ12kflR7Aj1/jPdxNFPLz9MEAJOInJvWCaLq8lt8e9wPR2mQiG
k8vrXFnqF595SaNYiJ4eoFUhrYFBodtTi8KA52q2GdDvAtxr6GS3xvC5tg53RAf9masWlvSRqaul
4bKZ7OaN4Gl1DWRuiQjKz8HmSOGZ4ocfbsp3+ilviINBOX6lPKWfj7d0LrRAkAjGXbhP1PQmCkoz
RVBxaTnYMZqY+kTn0RQQ1Ce8k9/DYCF7M27b9LZDDmb5MYJK45F8u61JD5afsmUHW+4TUkfnmsm0
jCP0KxUcFS6z4nxpZmf2sXctcnKSQZWkaVxyAx57mx4Y32gXUt3VO8CrDNcmca0m6HtY6hmafXUg
6wYsW1CoYqx6vCpXV6FlkzCQG3mwh9BQIiPvaNKFqRZzLz5FWnpb1zqmVdePT3Km/sAgZPgndXTF
V1LdWukSJXcGuwHJg0iSRkcTscSrTf3LqEr8BIZcQADErw67eix59lyvBE/MaBE1Oc1mEMwqT77F
gLskfKPTN48zCyteQkCbC0yvVzlRolRyBElJRmHusQUlvPCTpWbUHZd6S6bY4X/ucezso2EFJMSQ
Ez8fYrDWjTlhsHe7Ut0YyCKtmktuU7qJKUbVN2jNZtSv3tA/jjFMRL3KzN9ArzfHBSc1u2BgE/OY
YcZF/XtpXR0rkzuc3yrKYCNTz8lGteI8FRzQS5WV2UO8EjPd1zKteaWHmCTbNYc+Jy0MQQKEN1l5
rkBg8lhlZlNQImCf0RmEgBpoALfKWtYMaI0zj7YZsl5T+snVL4fPdwFDo4fP9fq0BriK4VKLfcn3
Hl9CMxtKZsjRoYw65U/L6zqp64pqbHpgbUrIVIFbsnLcvSMcZWCsFKgKCBTpieKkhevlRR20NiIa
eGJRVT6ZDTwxSQ7rn2T19QJSc/TPWWVFzivbId7qw1oBOEfS3JeFXb6Pvm8/ZbLL6DDIpMgNW/uZ
I9wB4B+EMfCAQwtRbI5EdfTafHnDjNy+PJyP+VKf6n0fE67i9U5M7KBMAfe3DyFetl/7X8z+qweG
GKNwxHfi9uuFPwDbcr+v1J5477+o1j9e//xp/zuJiUUcQr4UwwonkfUvcXXIpYVa+YwW3y5wYvmq
to0kl8cCMw347MarwavDOH1VueRJT1Dm2VrqavUt64vUHKMS3frSW8mT6yrXdCsVadQisCwBPUXj
RaoprhYroRoByEUqV0pkesyhEJ6iZBNni9PGSx8w8axDJdNDG2JvOfIa7t9RjPG0C7darwmvmTpt
WJl1hkVcijJnYrObhU9jQMkbupAZ5W4ahGbA+YqMy88peAEgvqV6+op6WmFY9rEezST3b4VOnkox
JQUxm0Joqwo1AfDc++6zOV/C4yW11mtT0F8iJK8TQhtvCA5JzYwl+JYs4sPNOKXbD5k8mHqhTVL/
z7bk+nidW/39vboopBkTNDtRvQTayUw2JN5u31JB38OGk/M4dgPQ3wWvv3S7/+KRK8fEKnWepgmU
n1o9vwLvIkdsJarGGjjOgNI//Uj6Vpcw5c8SxraOinZcuN2LHzBe/6sPqLumj2MPpzKCAQKJDNEd
/Ac2wScAdjSz1RMlqS+6bmEHot3RMxde0Pee+fYwJuat72UhbijI9zBe6LQbObMZQJs4iRrkC+/I
e8y5W1P6Nzt+tdZAVupOGU1prsco6e14/bAGi8uTzlh7lYUj0ZaUfnF7J8aNK7OsrjOIRFeCYDDa
2ju7pBnjArwrT2h32m5jDYbbwkT/y/eR+xZPS3P9M2nk2y2emDkpdChQ7o63HaAGm7FRAd0KtFVs
cdAjuHW3CVVJfXp5ATUFICR0ric6eAIT4hwyghZ1HP1qtXDsU4BvRIa3HzUxfWES527RjB8FpqID
co3w7Uh/nswvAsPnP8HmA9v7m1s/tkJ/z4YHNv9PR650YFA8Kg5HuSHhdzHRqu3OkDBr62inU3fa
EuoIVUCXHd6lC1dtQdP/jPKVZAfIOk5IQzKX52vkq4w+Szd+5apBOBhpw+qPVzrTNnGzw9N2t6Io
Uy/OIK/QXvOPHbdFPEjM1kCJ7glLPLuGtnCoM2+2W5HTqE3xWCqMIDLTnJ1jCoZvOSv+4Gz6Jbu5
EB/+qdfVZkbx//Fg46zWbtdsh5QcDgkAf13ibM0npNwSkQBP+Qw1WmSwWDrKidGqlK5MlfFGibFZ
laaDifsYVIzDmgoX8yjj7XyksJP4K5SdLCsUyOpNLfDJK1xUTgyUn7DQ9elJUr/k81sKO6bZv0fA
G2wW1Jab/QAJgEQgshnZPSeHKvdRGQQJoiQegPg1Upu5apzC3Um++K0KAqp1eFx7RrXhTqhapLg6
vqEmx9FZreRh7NlbbOScaRmBnl190sRp5a4vF1WAT+qPfAgglB1MOVlLA/pHHeOL7JGiO6t4Cyxs
xeyxX4mdHDtGA+M85nAUgKfSRDWT32I/U53cjBn18eX966K6O/UrUZNTTyVBiRoFfgN4x8fma3wc
0wj+WfUzwRQojh7/MptLAS1Y41bv96yG4m+KCiCmdI3iefvCoY2XBlhQQ36KipzY9UttvAV7wdIB
EqQdMSYAxO6t2C9t0rj3j7584vHYyGM7no9bu3bYfR3SNsVwS/X5mZr4qADo5kULEz3WSG+jltxJ
cl+Rx7AJGSlpjFiQjXJw+yV92KMjDVMdOmZYVgmKZxv3c5Uvjo/d64JMs7QiShxyqOPA6u0XDDlb
NlKFgmVNR1pQVevaoQqVduI9K0skoaVIe6wSzLim2429kTgtNOVJw7SBl/S2RrEk/AkCsGHzmyOl
QRkXRN1b11tRk+3tgVMVDh4W16q0KRw2G1nd7ICFhZjF0/KFW3X/voYwFElhYcb817TDjmnSqmg6
rMvxVD8nmHfVFm7TTPfkKEJEHQinBRjDSc7bLzHt1w8oxAJeYxy6f393V4AlGMhLf5BrslePQ2I8
3sMZG4XOeYCIARkf84UYt7xVEAU1uy6o3AF7CGZRNIx9Hk7DStRKA32+6ZqodqC35DdYZEee8cLo
pucxGAGYIIwtTOeYnRAvCqoWejuorb7VM0kENNG+rNDSBdxXqfoCYANJsqWk4r2fuBU7/vzKJTcs
67F+DrHInOr40ykEmdvAVamFEO4eS0G4FTS5ekFeSI2HaXX7GUm2RDsgHxJuLsDJw8yfsinVz9I8
+CADZJBtHLmZD+utzm5AP2gDbti0U0NcNaZlNSZIjc6Vin+s1DjThCY9Zm+XGlnm1BsQR0iXjVPG
AB+53RaxCoYoE7zBZvpzsslzW/GNsPUWVHzmoYFNuRIzmuWr3Wf4MleKFurGWvUx5zHF8RURU9f3
Y6Hq9xzp6qoyVufVR6hF5mNVnzOFyAfCFPMyyj3yRNPZPIuzmEsG23VctVIODod+tGBDcTHGIeUF
YTMPh5EgWGGB0YySuCRMXu+KE6AKmaIukGypTQaQPKgAhcfDSVI/UaN7kXGKIKXcIXtSmEu9UKNq
TW3wtfDJYbJOWRR1hASvG63E50xEsCMhy8v+ljBbRY4ApFoEnpiz+9cyJyfbKJ7SuDEWzGw7jPBm
K0lSfQr4xwVHelRDX3Lp+PhA5ywIBpBE0PmhSwNPkUmgw7RJ1HAR09jSC0w+II1TI+c1Xtk1thOv
4dMfy5vZ1Rtxk2CnLsDO5XZ0Y/NWoGEmDpibTKxS5ZPrmU61gKoxo603wsafX10UPhqEKiqxNl6V
KKNPtLx4zQ+Vu1Cnm91DRAZjJy9KthhMvpWjNJUIloCqtTs6ip5EIdzJbZoTz+kFvc4Lat0GMUN4
IFjHtaeYAt8vUZExo2ZMtBUXBTj+wFcbO2onbhwdqqCZ5pTG9juNDkwhG5EsKSt+YU/pZ/7JtST+
fHyS4kzkcCNysurYF5mscSCSp82seKs/KeaT99XM39AJYXLND4nPrL3ujcYxd5qQ7fLkmAHHNjE7
ZRc5z3F/qNBOKQDz9idUwHWaWDJoQftd6px4/N9KpIuISnB4wrF/B3SB2BneoMWpWoLEQjajxKzB
FH8eLA5Vyeo7AGquldBqXr140ZcofCXtSaxVrl0LZanGzlbM9E5a+1YeNMA4qVQAu4r9Ej/NjBPA
tsBYYagJs33CxG40XY0aSYGSCZ9thnPJqJRR84ewH0eqUs+qOwA565wMbPanBCPYL91SL9qMc775
gIkRQeKhj7jER9qj1fiexL+994sSddyYtbig+TPzBcBVABnoOByCoOtPR65uGEdnFVvBGdlsbggk
A01zBvI2Izg0RmEkZrTeyJ7qGcMmth1jiJBW5FTHiPGEPUvvf8zYwMGgFvzGXAx481UTIxNlHQUG
GXwV4C1fBYfs0DY7ts9S+isFoL7S39SeqWb2gi2dMTfA1KFlEXDlAvguJsFKLGYi4ISjzk4GESpK
qwkIzhOklHOM7QWvj6/fzIXnGAnTsCjKjWABkxAMBVg5Stu8s6WK8p8bvE4JL3bOgjbPlA9kjpGB
0QfAS6CITGdVBCX1WEdGm74EwhrwGBiRoymdpwGqKWtIIdkDyquo0juIcGPN59AU0apRK6l8fxYL
qyyBXVdQq8zTGc54vAP3+J/AdpPAg4uuPzgwNLncmt1Adpk+HKTODjAF1RlFvOWFjBxz74cFFgaK
lUAUxlu61BxKzXPTpcnjD5h5mt5+wPSqx4EPg4zW8fgZCF/Ge6u/au5nSI6/K1RWVsB1zV2VfWto
Evcb/JelHNzMTQcKwNgwPVLxYub7dgPYvMFjq8BzqkDvOrJFTquBXtM4DIQ+iId26z+V68BaLax6
xoXfSJ1oXtUOwHNi0bi0qYwIHRMk3OeEA5PR5RSbPxXZtsb2S1LR1tqurW5nqwsfMPc6vvmAyT3D
XiA85cfXMfwAYwDSp9G6D9ZFi9ZZe7zYuR1G4ZsHaADG6QGKebvDfUpTotvTiEAxfyagUNE9J8Nl
iFe9spbkpcs241E5zNqhkRhMGNDpieUWESokZccMther3Gv9EaKNAsm3JyJqXy8v+0bHeCygE3/O
RYiVLm3rkvTx51e2XPKoXG4lSK/yHTA4YTc5DP4QxRlIz6k5QhkAu4QryVPZi5fvl4itZ/pxgMyE
HmpQ1kiAiJ22OERhKIZZ1aO1SjLynccQ2f1FI8DGw0s2craucBialQtaQlr/jw/5RvB04UUrAa+p
w3sqWLGM5YqElbcS35CUVb104fU2Ex5gkgZcI2hKxWS6MvFNSp7VlFzgWVFx2+aTV36L7qJICysS
ZlwRz45pAVkSABkyfafleCEylQLvwJHnHrSOwmvwLf52W8YA2r0qGDl5H4xGo9VhK5vtBwOmLhOt
DYOafcBL59tG375hzMHSze1W/+jXjM6Dtmn9MqjbN8v6XeJhnblmPC8BjJ8FuANM2cSQSklDt0HK
9naUHQFXqeSaEmLSpgLhDILmx6c9UxYClciVsMktKzDUSks+hG12B/Ej0gC3bhPpVK2+TFPHVDQA
JClgrrMv7aLBnjGdN6InmtYoXI0WTKa3WTNHWOSTT2Pz/bwrMUUWPSum9UGthQULNmctb2ROFK4t
s8SpBMiMSf4skddgvWP22XOwYD7mHus8OrAlEdAjSBFMFTviq5IaGmxrigRYoqWqiDcHIKXpNR6w
JeIvx6h0+TXW8gO1lp6+hQtgLy5LdD4zpTCc7tVnTHxi4wRO77X4DADGM8Dx3VfYXNYaXnX+QNnN
J2YtOwzvAfN1fWYwTygsqNeoPZOHGFrQ8beIEQvADUyOmHfKFLuAm9enP2WwL+XTY/X9a6a9F4DH
BYvp7PsO1CEYUEztys5GO8c7GCi1Ycs/yxZ690W0E0RgrXfNQg/XeaFJpn1GaUTRfkeSAICrUU8N
BhgrsAeBq5Is3eL5pf/7solfxhM4p+Ou6mxfostN6AryXpCj8+P1j/v3YPl/vd1XXqpqlYpjsgJC
HPaNZd36OU8QXWJqKdk9ljS7HIy7odUdMOx3uVW3x+BCnWOjvcA75zJm7bklh78kYrSLV4vhhFJo
Aqfu7Oe6V2MQQOBID5nx1xO0jdcYPxQ59c06o0b9eG2zt1W4Wtz0rNiOGpg/ya+stTNGQtHUPPkm
Anct1/Q3Fvqx+lXWEaoqS5m12SP8J3uaLhcTTm7yuunsRhRWLf1MK5+0OOiPVzjnZ68WKE0iN7qi
OuATQRnd9KdyNKl7YXwj8GLtvxCDkZMRWgQThFP4464EgE/DdZ2dZa4qV58uZzTZucTT+7GcuccO
4oV/giaqEg8hcFTYvrP/F2lfthu3znT7RAI0kaJuqaEnt9yendwItuNonmc9/VnyPuf7utU6Lfz7
38FOAgRwiWSRLFatWotJlZWk6NYmbsnhQRlP0bjtAzgcBUimhfJfJdSMHMx7bYvylEtUu9D6nSer
r3qfrHjwZPVqN5591cyNFAIwvC5iKUcUMZ/likW2H5cAStbAn/h+ET0MrfpZCkxZgRIuBTiEoOqB
HkL0bZJpZ53tnATSIC4R0BVd5fVDJwdWUTwM4ytJ5YOor2XcF2DxqO6g1UDGCxjtofNEdJ8KePUX
yMu6FcAygUlLnupAjPMKInrjH7VGa98+fqvB5AK6jv4vTYxRAfPhSj5z8S5HugW9AD+KivOdQ0ir
Q7gGKODib+K9u5JqxoqVtcdQ+dBUO+whogNVnVF/X3G+Ka0/X+aJxGwqqjEV9bvL2fZ9uYXIsycC
7CEaGdLER8HJeXJy3/yVHMpSLhU0lsibUUgcAIMwC1fSoW+9VE7GF1N6k0Bq8rlpUOxOefXWrJyB
C8EYblAI8aBISBAnzywpER1LN0UtI9zVjdGbFRBw0HCOH9deNiCOvp4/oKfR8UrAwqAi0X45f01U
qXWUI+jXoVhy1PvRpVZVIxlsg95YYjwuatk3itFVezuWNeGz6FX3fcj6VtiILO0p96aHIY98bAkj
U3wCGtmWCtl3r/h19NykEDZEjwRTPS56AL8bkAGP0keNehVAR2WBPEQQZ3l8x2otoBbNVT2zsgTZ
2z9Qr3dFG2pyAkOClWWBwVQiDmaptmJ63/sJmSTH0LFsTS2lqZ02QLJyGcLCgqVDFELhXjQMgdl3
Xkh33djpD0rSxsp9pmV9fFCHTPaOpR+Ugkl9wVU4tLtzcTNmqKMcQKwgh/dJWpPyXcu0Nju1YVDq
u74GWnJTVrGS42qnATCiYxertt7HinTI8mEo93JC3amGILv0KEtigeaUzlUkO40r7xlnoN8/JUMQ
V0efEF8zSnB+Q82OFCCczcogxCtPV0F6rlM1qE9R0uWhPQIx1mySTGelqY75gNaMIYH6XeAKEZh4
5FhsLOLKir+VStYHoHUqxOglU+M2/SIkAZKd+yOyZJ+JnMvQMovcTPAd1AfU/IEmna5utR7E/A9a
0fjoKRtKReByLReZFVdaPGDqyz4YDdYlWfI7BWMVtQIkDKqvmsle+aVWTeKBvWqshHTbZKre7T1B
IOErGG380PLRBRs/Z1EoRwUvK3TSQdEgCanTthoJXiC/4KGNDTUgNNHrUZ+j3lO2OpLyntdo0PWu
aCo9elnXjGaMvxc1L0iD33M9TV8iHRq+Vpd7rXeoSiRG/saeFMTdvmpj4jtC01DyCz8mBzwi0br2
d63UdQ35ulR/jsd4GHgPMUPZKpokzky3ACGzJWOm8UV6qPVOXQrQjG6GUKYbL4uD8K6RdR86YbLq
RuQOCRohOLilK6ZHIUZCbIMDhOGHosP8oIxqI/CkbbPeGoIshSB85lZFYlRlRiKDFegHBv1VlQ7l
swd1QyWEcorepU95nmvjXaoVEByJ5T4WDFVAe9RWSSMZcssaJkniOZIVnYlvqb1dDX3VFGzdaSpZ
jVAqyaHIxBST53c1gVoqohoJrW91xHqOZkld4G3VJcUuSTqpOIGBINYA7x2KYdi6gVCJT4T1gMyM
Oi3Zb6/TtPBzzMqcbLxBoBUKHzRordaN9cGQ5aD1bYl6kYKlUnrVGSlYkrA3mmIv+QMFaUUOgfpN
XJVxCsaWQtK/hDSBIILoNR4xR+i9fetI8fg2VCw9/94vc19wpDKVIitOvKK2BBb0mS0FspiXvBWF
eDQ9NKOwv12aChboWsa3HtQ+HlSPuv575ZJZuNJBl4yKL7jS0Asy535SxzbCLZyNL0ENje1QP7Th
iyjutOAFNUquk2Of/m7ZcxF9Ao/DCz/42/e5qbvfQQKeV/3vyucs3Hn/MF8pYHBDwXt2PZTJmAJo
MpW6PVuoOUTrpA3SyYxLxGTF5ra16YfNLlhU1ZH8Q80Io583Sae65ArgXRVfUsoSWxHYK2GBnYpN
aIbikNi3rS08O3DlQcYKUQsYPcgsNlbKKQBv0cQ4hKQw0zrwLOBmft02slSSBJ0WygcAxICq5Qds
eBaiKXXDQtFH+2IsoMEcz/Emd6QG01cjOU+eyYhGjJrj4VVbsQdKDb00M8ZMutqfOrvokU4CA9+Z
nvosdI6arNOVAnrqisST0aAEb+RANsWv5k+whoyZLeSVrVlALNKyLOWUyUfE4uHdY5cDWX17Xmch
99zCPAasKm9UaYDR5Aha8EwDuPkP08HWyPM17N3KxM3fUCTwYqL5mnykxyBB0DdCPGXgimcMW2Tb
bw9rHvj9M66paIoMIDKWcwYUBUqRVUZC5ZiErt36d0ppgjrXdscMZ+8fPXCYWJsKWPBW7E65xbOt
d2V3it3O3JRWXaonDHZRTBjvKGr0EKEI0JrC8Es6Vvfd2xrQd963/I9NwNNQVAMJ2lWNmIhdnEuR
rxy7wUq2HeVQt9WN6gtXFrgDpKP+a83k4lKqEJ/AUwl8cHMqvwpIKrUJI+WI3CqLuaiaKeHBn+E5
fOnDtaWczo+rKcWrEGyvCHrlK67eoGJxAxHSY/MXxIHbdis4itO/Rs+RDTja7fVbHNh/bIFH7XL5
urYZSaenmErCARGQnikC0mfvT2ayz9uWZvfTP4t2Zml2agoelGK0DpYYM0hrg/zxb14gbFhzyNlj
4cqOfDmiSC2pHE12BC4eg98snMRJwNrZGtFp2JYv1ae26zROX24Pb20iZzn4qhRdNiqJcmwTIwxS
q1C+E0iTgjDAvxNCxDlv/zt7sxe8DzBL7sYYJhjbkckQc1sreXQKH8u9cPrfmZptcTHQ46IP4Y/C
U/QIXifLBRP88yDyNZ7jtTmcboezs8QVWlHy6uxnTOxVegPNcRCgz0TyDElZcfzrewDaBKDC/lF9
QLQ0c3y/G6MYZMv6sa8Z+kpEHse5Jef3MYC1AtTqvWLNMa9PStD0IgkANoLpZf6TnTgbXVSEOQOE
1z0SH9LDZW0VLtulEvgRh8ZMse8A4InKlgthBAnjUwMtm0FQ1+ijrrfH5VfMtkcuhI2XjYl71OTv
IdpkKfpUV6KxNROzrSDIIN8Rhtg9Nqpsh/EO76xOXevVWjSC/BWIvxGLgYng0lckXR8QX7busfIq
3uanurhr9BWEwLU/AoyG/8B0qSIBMT8cVTIIkNwZfYdFe/Iu3eeKJYZ/Kv0+RsdMVa4kA2dhJQ6u
S2uzA3LIIHIHmJDveIqnG02SSlyo1NK4vZnn6B6YYaiPUwgUgFAfqbArx/eTMNeC0KnHdJdkT4GK
8rCRxRzPKjPMX/EM59DRsPSRl+OuUwDE03IOpvX7sM2tkLaWO6wxyE2LdXnjXX7TbOiFnAt1hASI
E6r6vkiflE7fefFDm655/7xK/jN6KI6C3ACs2UD+zNwmbibyODQSOyyozUJ7y1NIRSPI9HxTfxC5
78gB7791snKEzjlzJrsQogU0ARR9QNZfvRnGAPIuWRM7DZg6UaywUDJNzdD2Np4lmYJVmcwEoIuX
mwSVW4BlNxSKTrX9Iv1hK2nQOers6ltmR8CohzX4QtrYiWXe+if0gwU1GoqVlqfNoZU+pSg10j8K
2YRMMxgUCYaaC/EWIEBZeK+hNP87SEzWHATB6gpOwrc4fUp8UwpD7t2XhRkW9wPh8W+l3EVIH4hv
+qpy7PVegcYAIkDIYUIY/apNIRyjQS5KGjtFnP0BGzACo/7p9ka5PmAuTcx80s9BtlLHWux4wGNm
7a6nJrJmt20suePFOGZLoWqtB2pOGEHzCJSexpqLodWnW+U4WjoxmprLuTWsBX1rQ5sd0EobkEEe
YBUijpF4qAJLlleeWfNc++RkkHGaeIoBFkDSdnbMiJ3nEbeqMkcoC7vSTlL5pEaN0QGYmg5mTHY6
GJS7Ktr4zYrp60Dz0vJs4dyub5QxqzMnYU+/lay0WGxM7tutKbItvLkuLc1Wr9JlmuZekzl5ZGuS
6TGrCIF+4B3b1MeBd/5KCLE4Mmi/MoYWnekoubzzciVJQr3OMDL1l1AjxaQh/5n/Qo6QB/JagLRw
JoNM47/GZiel2KtJICU5Bte0RhjeK82Hlm1K8Lat7IFplmaHPwwB8QvhJpQu5keyFhZjGTVYL78r
jEraUX+PoF1De4AQHiX3qacnALb8aROunITLC8iQZJGhLgv0zCy1oY9pI2VCkTnuuCt9wYScjsjL
DJ2qL5p4Kt27Ply5COa1sGlfANkATmlUVyE0M8+LgRM075hPcyf4GO309CkY3UmFfKHFcO7LB6PZ
xi/auoLIdbh7aXZyrbPgU6wChuSwljtD86F+Jy2gWW6M+MKqBDQEb2lnuV9yuFHZsbsfIv2lZUbf
/9KgkU096/aCz4vnV1Mwm/W695DQp0ruCFvRUOzQjl5kcGr3B6hlxEYdQlNlNEBUY5Wgk+j4gKIM
lESt7E1d1RW+jvAup2X697NpGYcc8MQcqxHuRjDGAgWCHJeRbtEQ+q4fi7tw+xedkcKJWdLu9iws
LgiKrxODN/rZxdkkhHLBRC1NcyfLM2MgeJ0OnhH1digjOQQhS1AL/AuDdFLVA6EAuoFmBruh9nyk
jXOnIu8g1jfE7hi6non6RpUBarSG7l04PsB5jbcOVNCRlp738BfaKLhDI+dOMvhO5KYbwS14hrdx
o69FtNNVMjtAiIoDcZJZQI7mqsFUERMpKINiooVxzWiD5Ax/8e7lFUDLUgx3bmceOXtU8aUxhJ3W
jp/r5xEs/xIP7wWrMFvIjQsWgrkjqgOma/fGx8C9J99i2wRAfihUPum7NXWNhSAI36NDGZUoTAN+
4dJ5RZqGOLySwinz0Miy0OiqlaldsoCHD4SHcEQqV8pwct6EPVHSwqmCRDr0GvOtUEPZ9bZnzhtA
fw4EYDknTbZJyWmuLaNneSuVRV04+U42JjB0tBUt1SKHnt95Bt2OVvyYGy/dhMiKjbXc3vIg/2t9
dtFluoCqv9zAOqtKYENy6ST7wbBy6v3UX+Zeej7I2WqppEvKpsQg5X36LLwHWzzvRB6aIJ5X75gd
QEH318r7dXFksoz51eAhQPpfOkiZthAwRZHViUYwRiUHVC1XDpV5leKfpTszMQtJiEcKVkd94ehb
eR9+gcjN/UXN0qruJMs9UCizrjVOLd6g4HT8z6hm6zVWkhpkFUbl78iX8o4JfQ3N8jM9BDvUpvV9
+Mhs35oUGW+76VK0gPQvIBzI/9Ip+3w5nYEXBpWvY/+TNONKZSBZ5JoiFLg2qXeU8EpgYbGyAf8/
NsEzTdCxyqR5yEdSaPZESD87NeTQZcs+xaBU3a/RXC3PKUWUjvHpOipol0OLe/TkK0NXgCSebqJt
bAsWIiHfNao7BfImzUH5MzH2/w3XBOmXXkAEx/b/s/wzAWc3cAnKtkQaYZnc92YJIiXyCNTD/Wh8
6GZz0FbWcHLHi02ogtUQKsbQ5UEEhvzf5ThJnjV5BUIdB71BmVFqfrOlEPO2SrzEzNvuMmdrg4Lt
pa3Zheu7kh6mXlQ4Sf+chH++h98+tLlNoT4MuseZel+hVJI/uKBiqTmp78Pf+HP4LPt9++LtqsGO
PXnNndbGP1vnrmw8qWD4Jqq8g4RY0na+9CT4v4rRN0SfR7s22oRgBkRP6bAZO0OTVs7663fhxawg
eXe5Aoqu9Jqs4Avq7q+7dd2/CRTZivtR6cxqtKHcnY2vUrFGaT+t68W6T1kXlEXRYYpQBCj5mdVc
rIOWNo0DbIiV04dW2staasRQMK69P7cX/mqOoY6m4VqWcUhAj2FO+hhoSlMUlJZOkcTveeTZaQ79
i6Z5vW1mOuZmQ0JZHeQe0PLFY3Be70970pEY4u9ONXhWpjwFaFrtMpTE1loulsZzbmh23kYVpjZp
YAhYoecwyw2W6MdRzVambWE8aOiYkmMTtwUkmS+XSFOrHBCgAOPJnRzipcx/0XI709dKzAuuAEdA
nIEgF+nj+SkuBSr4lruhdIZXNeaqUZ4K1Wp0+/bqLEzahZXZ5s9p17JMHUtHE1OjCk+BNSJnfNvG
9V4i8GnQmSKdKEIQfq6BBF6fHOiEsHIkKqDtty0UcH1KZWviXWNmIaFGVLmRkbdRYeiyV/C+EiKr
raO1KvDSnFJsMPTLTL/R2bEiJm3Z5UQpHFFreUzUjRh8RWpquFqAXvi1JO71yYpx48oArxGanQBA
nLlKmIadHDOvdMb81+h9ZYWMGrepyCi0oQatdNlWyE9x5r/0ua3/7mpvU4M6TnJ8cUvk1kAtgmoN
sJ6gXLrXe9AS3F6XOXsechnT9yE9CeZgFJnmrhyVUZuKHSucptS3dZoa9MtXJhmN39I+rIzoOde4
r2wFcR9Hgc2UXd4fK1/bMNca1GMJJdj49fYnqdeHBToqkCoF8QXIqZh8ubmaZozqnmmIcYfirdAD
o47UlWBzweM1GaAs1EoUHcpoMx9AN5Xfp11RO7k0mnKw79EIFtGVQ2LB0dArzUCeATGlaQ9fjiNo
Kq0Yo6p2smgvjX8LXTfDUDdkf+SaEq9kZxdOpAtjsz0cZ55EU1rWDimZITf3fv7V5t8B/X17baYf
MzvIsSa4lhQV9R3cUJdjQoWlb0s/axxafwpAszEdrTcehOXkoyy+EJRibtu7fm7hMQAOEqQRFVQk
4BCXBpXOyxWVdo3js41Sh6g/eIlJqve6lrmiO9UOeLFAs4av7Fk8RLvsGSQFerSHpzr0UKnb259z
7Tcqkm8IPKFyIgEbO7nuWQAYJ/EgxGrQOEl6quk3S+5CLVvZkUs2kF6EDhd6B1HLm7m/r2axAN6V
ximB6Qwg1Jchz9T+T/POGMKU78AiTt388wbMPBVpFTZ544x2jfcByAPB1Qg+0rXn8rW/XNqZBns2
YWg3J8BDww4bkD0TLRZuwmTTjlCIWdnS16fGZAl7Gm9zwFB+HOnMkq90ao5iUeM0CvWNWurvZfDB
rqzNwnCQypZEhMtgKAND9+VwqsLzRjQOtE5q2pGBVDNXV9K8kz9fbjCIbZxZmK1+Qws9BIi5dQBx
ASUfJOd2zH5Yy5fP29lx6kOjeWITEOVJKHB+AAaanpWNErZOrCbH7pl2iODrnV6iVTF4SfyHscnf
xT7ZDZW7jyH+Cd7HXrUrqhpQvPeefcCD0f8fH7PUUIqnLMju6Bjb6GkS3MfbW25hXfGlGgJUGZo/
V+2tbGgkPE6K1nFZJezquA2sthq+bxuZt9z83/n4r5XZwuZl2Zf5ULVOMh4bD7LLRuzjflY//JOa
9Aa59zp0p+rZqRfT1/wv9e1wtDw5XjlfFgb7o6AECQ+gBKQfsuUzJ24z6uYsrQYH0Giutw0o/G8P
dE7yMA0UFnCmIqIEndgcr9WmSifmSTsgIYE+d+U9egyfm9f+rj6BNmVDzRg0osGJ+aY/WtVO5n+o
dfsLph0/c3AiImgG7BdhINqcLreQ4EddJFTy4FTQl6CJb0jZIa5q87aV6+sQw0RbpoqOIVy9P1HZ
2UTSOEuysXcHR0r7LQVpBAFPRZq+yWsJuWuIAiZUxlgmWAfEn9VpSc8sdXVKxboqR2cwRrPfKYf8
yQP7cG90ZmoNB3QYnzzjb7gZn26PcGkez+1O/35mN0iCJhWFYnTezdPay3vy9vkanf/saXbPfrYq
h7WMTpLR0bm6+WwPNbjtiPEQ2Wuo04Xo+HL2ZjHSUGoC6BhgaTA+k01oZke2U3fpdtxU75X5UW2H
jWBTB1lpaE+WpmtlKztuYUMgLEeDLaoNaPvCAXM51pGNWlp0mez0QxcZwPdzV3gLxYCr30S0IIOC
4qWhuaDJfszk17Kys9K3o7S7D1xwySNJmdNx22Z342DJa7pq19cNMFiTTiCqE3hm/rypztah9EG8
JHsS4P+A5xvZiCawUab+Nu5zELKoCbUFKjYowyt0c9u7li0jRgZ7AejY5jkIjWXI0CJ56ZTAmHTA
XqQs4WK/8XZZ9R5Agfq2uetzDwAXBQJ1wPog9p+fSkwTQ2EMQ9UJSnokQm6D6GYl4lmIJMGyISKd
hoCcEaLMXE0atAQ1RV11at/KT6GLqu1uZJxtku/YSe5yRxZ4JPPurkxMRbVriAdKJ8kOTMloVzOJ
1+fT5cfMvC50of8ZuUx1hgcRpAT0IIH6ClFYYAT9rmq2DHLJz+Mr5NqGeivberO7PeHXSVSIOAFW
hSqUOPUGzNPtGSu6AZwSqlOoAgCfhiI9oOdGS1/yUOa02cf+UW72EdsTiWsjM1hsh+QT3FLd5+0v
ua5U/XwJrl7ouCBdPc8aC6TQCjqigVL7YjFQ31ytHyPvXjCCEwnuE3CRCJukOBYHee/vVSd8oPfl
Pn4cvyXXkrn8JmlbQK/0rcIM0ACNKxfJdTwGxiXCUATXcSmD+vPyeIjKSs7yEF831F8N6C9r/SFR
/v5VoR9dCHiWv92ejesaBWbj3N7svSOAOa6jCez17Ubbd3eODpmAlw/n6c/KwJTpor085GEJfEKY
c0Dwr1BeXhJPYkwRcZR7iP0ydGic+tH2HtHqRmx0vcabjvGufwS+r8y4dyhedcmWj+2v8bfWHgV7
VC25tkftgdBtKvRGDlnpwhY2gbomqHF91V1+6SxkqKOybjWaEIBkWk4LaMKPe6KugR2uLz1YQTYE
0G4cE2h9vVxp2Zd6T6s64riDEZUj11W8Ih4DdJP1fslVn6sqWliiyF6LiK5bBKY1R4wLfi9pajme
WdbR2D0kQkucoPgiB2ESDzXTymxBtDls6+B+ACi8ER/HYGXIi/N6ZncWupDBlRpS1QQn32sZPKdY
8fxfrR2benI0NgWds4RBWXfCEGUjcZqgdkYt2ras3iikX3n9TYf3lTOfmZnF7ygW+lTve+KQmGxI
F1NDG/KvEknZWG8TK4ibfOXKWrghp4sKOXOsnYzE9qW7SEnhQs1WJE6c/4pKMP7bVUQe0arOOyHY
+r1g3T4ZlkYIdSa0bE6crJAvvrSX0UhTRo8Sp+tTrnpvRO42ofuUom2yL5OVwS3dxxPgFik4BM8Q
ib00lgToTQVdK3HAM0m5MIK1KEtTbeUIWoj+AGr9IftGuRCvu9mV7DcCQTuzrDoU5GIpA4tz9JjE
rypBT45qUThKb+kQiLM68P5r4Kb6jFK70KcebrTM6cqvEGCrGpyTTWKtJhQWAwbKJPDN4ZGMbprZ
JJAmGBs5oqqThvG+LhiHaLMpYH3RoOFTmaPr2CDgm3NdNzPGD4gXoO90Io1XlGdP3+bkTYeq9xMk
vNvmLg7WUmPXRXocG2h8najKp/6+ORKhHMZa6RiucPAfcqIYMjR+y2rrmmDK/HBNQKMb8hicoGRr
DuJLtdbFteiQZ+Zn09OrSNjB3RGc9mjKrH1wUgdhUZiVhwYyzCawEfqgrOyCJccE8hyicxrAM8BF
XzomOCi1ThtwablyVW2Q4ArBewkdwZW9Nn37/DiBNhbufbwiAaufHSdarqAhuFMQKz4jwrcslT/q
xt2jx+3fOre/NgE/igZ0nW3NEUzDsu72b9Y3/7j7eHlqDuCa/uODpf4JjFq/ttuH7fb9+e/DE3gD
zYPpOe+HvWscHtYgU0vLcf7Js0syZ11bVwO8tR5row9ftOHQaYXdSvcS4Bq352cxSjk3Nrux3MQb
KzaoqqMAYp+XewAeZe1FTW3pUyhsVbWSF2XP7sL84IKI/bbxpVvr3Pbs1pr0rqswxdoo8S8Vycuu
NNHFftvGj7bnLQeYne6eK+Z53WuqcwDXYm9PjD0gUAMNkwyiU23Sc7Iiq+fMhMKOh77+fXWH5zEk
x821J/JSAMo0cJgBjI+M8HyXR2qjKHGEe8Ybfmf9tp3uaY/X431QHURil2myMr9LWww1EfBa4fRH
QDTz/aJmhTBxJjiFK3KCFip/pYbw87aYTy6StDi7JLww8Aa53MRAFKSAccXUsaFvaOyeR/5NTZV/
aZZmfLvm9ykwCpNyKwSK42mr7eL314RDMePxz1oj3NI+P/+S2RnGhl6Vx3YaKzkMjqt0eIH9BhBi
xZ1+FunWiGcXHfgZ/CHVMOKED3vwd77r0A34rLjOy7v3T/t5x8zvH40bUzdOX907RJp4zpFgBiue
/THReEX2wyGDhOZrY6zRxi1tKBBeShAfAZk0Eq2XyzEWPkuDvAF3BBg7mmHfKtssaVe8anGmz4zM
ZkAgdQkZoYo6Pc4KBoQlqFAaMIpmH7d37qL3ntmZXRCVhmxxXWMwjddDfEur0ChSRMNKfLQ8Zeh1
ny4idAxMX3GWmBFLlupj21MHPEJ4KNy1w1YCv8ftoSxFmDqWBLhrDXkRVb40AmKQ1vPTlDoDA2Ty
FT0J+YvWo1MUyYns87atxeU5szU70GUR3FFlmFDH0w/jlxiaeVEaUrUWNC8dZiBs/Sk54/b+0YA4
mzepbbqS+gV1cpB5h8quqkRj8Auz7x8QTPUoJur64+2RLdyLWCc8b3GN68AfzLybgZXZy2OFOjoZ
hgOT/MKqA2kz5vRYIUsEJp5gxeKCC0IsFvrYKigRJjzx5brpgwpBDgGHilKC1yhEhqetnm8PamG5
LkzMsgRakMkgjMB5IkUqVwDrVZE2Ge0kWdOMWXB0Df0GeASI0//6zNHjMfDqSIKhovgDZIiPbvmh
X+klXLMx/fuZU4y1qHlaCRt19BtjabSt1K/AoRfnC8lMlSDRQRC8XZrQ6dDG9QD37mOagt9jeKYU
T3xVAMdXhDaO26uz5HJo9gJwj4APA0+HS2uylyaQDe+oI8iZb7V+Bs7qkUXcrXy0TiWBv2kyf2UD
/+ifz64YpIk1DbRx6JXEcl0abXLXb6RExBBBEH3UwNX8Gm5eS7OD9GMBIY3CuPc4hCc3j6fTrxMz
H/kAzbg7CZpxRsdlMAB2fC12WZyIs2+aTUQiAFQIrgd4j14/10HPjIg1kGZAIQaCyrwlucpvT/2S
L53Pgnw5C2EJFhR0w1GoRT0p5WMo7+JgpUK7aALHCaiAsC+wxpcmurRPwCgkUUcd7zvvaUQbVcdW
9vfSEQKA2X9szA4t3QORelCrOCfH7quX6i8hq6zbM0WnqbhymDMbsz1RK2LZIJOPlor9sH+tLLyp
jRq+g9c0fkW8fIc+VLN/V3hpIwh+/s4MYXIsULlyNC9kxuP37hHbZ0fREBQY0KaB3KTr8x5/nUhJ
QVWFGOatNSCNJPItMR/+jXtRBQkR0E8AjDLf1W2lDv2QaVhs4qm27MWgk0qy93ygO7mRk3uKnilz
ZdYWJg05U4g/AfgHErTZpCFOj6ROizWHaC9DvMMLKINil5xF//MAA+3+2qSujr5+kJxfOlkyNENX
SoGGMAYtDGKqZGbcovreVaxb2TJLm/S/plAsvTQVp6QsCBHgz1X5FKrtq9rLb1og1Rx06MTwoSVr
357EuaoRitBTCwiQNEB4/eQ8L016MYPNINGc9xqCwSUeVK9I55ixEeKdhW4vI76vOPi07NpkVme8
yxa0sWm5RTHg9pcs7WUEV9BZR9b3urEpJaToY7XUHF3YC/RBFL91xD63bSzOL2ApFC3ciOTmUhGC
FpGh9TLNKfwxNFADO0FPHqkZgpyychrDzW1zi0OCyg9q3pM21ZxfG8ClUQ7cWnNAB8cJ+tEy9lGP
L7eNyEsXKqqmyJOjEQYAwtnJrg2+KgRDozklVH387tCBNQv39vC3r09izFtm6wzNkeKpoMjQqRsw
9sXuIR0rnm4D4bFvI446B+8Fjw9ud/R8kCdB1Ks5iWvQ4+uuhMnZsIkAOwXgD11jl87W9XVZlfWg
Oa6fACqu2H596PDQ83ZybRLJoGjPMCpZ/xfroGER1KnXC/XG2RFedgoDa4eiOVIHBWpNqx8EMLRt
XCQbVyqbP5WJ+Ul+bmrywLMAquzQJyCEMNUYrd3jF0GxfACfP9IVaFECiuwx3fWQgdYRCdwjDOh5
ZHggfh/Ruxjzk7f59ix+F2AWuK8b/v7hoTH0fxHlaYB9ANEJ7JE4vzaRQE9JDAYRJxjpM4KgZ1pq
heH2sriy337Cq6vpQLAPWRagRyEReDkdPoTZQOWo44zGTRXvIt6akj1YFb9HGWsrmfcB/275V8zv
sl0OkjeQRKDqK1k46zgGfnun/Lwvbn3N7GUlTZTVuYevienA1cbUwfX5R+g2pN646YEmTuhXhkKR
s9PRnwNhJcDvIb9S7YbMUjsZLLO9DZIlqCwBli0cdGUH3LKZ08NQbZXwwEI8pyOjriMQBL9L/j7p
A95E91VjVwKogfH6NSjjohNA1UxNKrOjEHvwdiQfDNquDRYze2usU1hz5ohCCEbwsddwKrRoNgRR
L1o3b0/n0rmDUjHq1dObDvnZSwtVFOXY4x5ztP5Uj+DsDJ6ZAgbEZuWKWsrYoGkLpO4TeAgAjNme
QtHCC/wUy1Zi32T8HZxMpobYCDU5jlsJtBg6ev+oAWd6hGCF9f3F+NeXyumPokJtGeLXFP4MnFkP
kYlMBDdDY62AspAhgBYMVDQmtR6q0NlLsy3kWlP8kDmK9yEOH2lfgdHso0g/dFJYKktWbstrMg4c
pef2ZlFJWPSFUuewp7FP0Tu6il1AMK/qHM3HrZ0XXCyMpONqbOqHIOwMvbfddOcjKKTDQy1H4KHp
jViylEGBA0IUHqh7ZE2Tp6owY+nXIBkjtAYTgefFY9y+svYpcjkZo20krHVWLF4L07xNTRzAhMyh
nH3TZV5BEubEO9b/csGp56PYtFO3LcTTVadfqbUupcy1c3vzU0mLqO4XsNeCKnXMkjeiv/0f0s5s
N25s6dJPRIDzcEvmqCFTkmVb8g1hl23O88yn74/q7vNnUuwkTjWqXEbZgIJ7ih07YsVaYuM7+lnL
HM96zk08NeQIY7DVo2foC11tXIn05oIJH3HX5TfMfZEPUcHUjXDq3bPoO276BZpxO0BnRtpY1p7u
D1l9JoJxFGM3JhCd9ltD/CkG5Uvpo+vk2tJq1+60ZeYug7ot1EiUiwAiz67JWvTFMojYUh3rf1IK
MkDZP3nu6Ppd7B2KcMV/LLShTHV2SqhE78ggyrMtXCCRIWRebp5Qg1CqrfakgT07ef174dRJZY/w
f2TH2z5rqZB4aXNeAyfLnru6lzHtIKCh8Nn5Tn8QtpD32E+m/T3FT0CHtkHg8kQj9iZZqY1/blvk
2F6MeZ6PGPSi8qvJvtbv6kq/b/Me5GWLWt5Gr/b+UDl1dYYoN0nvVXlTZWuNoZOv/LzG/5nzDyTK
xbXQ9F5Yax32Cyu/U4Q3U3EM8Sgq9E/6/soeX9xPRL5IhFEfpLpwfUGEqq8NpltyrAfJhj3KsapN
TEQaGveC/iQrhROtFYuWXcmFzdm1B3E1NKsAd0+KslX3nYFeNZNLIRjkg63X3/Ovkvv39p5aivKp
vfM8hFGIvojZME0tLGCO7cxToImbOn0TQeNk0ettI4vrRq4WrmLYKwE5XM/lUDaSmpWmcQrDxAnk
g9vFG8Pd1mrlCGvCmh8v50+bhD0CYzoZOl6918Z0oQWvXuEI6P7ehMfwKCKLzoG0PVulSuTZrxb3
sA8LFFW4cSPYv6iCHfSHp+yh27xPGCnXTo4PXzv7d+ykhHKQo1BFkXdff9+elcUdxluOxAMT8+m9
7Au6XKUdjlzz05PpsoOH6D5qNrxCdtHQ/4jKAgr3t9tGl256ZElAGQMHBZExC0dEKWuoh2PUrBQ7
jYhGHpJ9Y0G9lhGTSCvPu8XddWFtthZFXUZhobGhdVxiLv9S5d8Dr7XbQ1p8QxJP0N6Imin7eLaH
ByuJUlnwcf3Ct6Sp7Fj/1VbHpnv1vLe4PsS13QDsEwNuo8cwPSXSodcMyD8ysCC/QutxmIgCGmio
hnxbKvn32qv3ZbDPzX3eHW5/68JJIEKA9Qe2cThQPpKvFx4sUpXR76CHP3nVAHP+u+q+0DloR91T
Ga4RXi30IgDHA04OOI/SkjV/KUWWMWRWPLkwAn3ikuLg+/vROAylaodIvaaGPdbRJiJJ19r9yB/K
UAK/at3K8V/0axM2EM4yiSTbXC/Yk8a6yIXWPEne1te2WbZPXprS0Ugs+ECjpZdq7Xpe2uaXFmfR
gJGoXhj6k1sLeKt7o/DupdE2c2t6vP4po+6tIyS5vbRrJmcnq3GzJowHTA5RtB1V4vr6tY/PGV3K
XtxtVUFb6dRbMzj9/cVeShjeWLX9ZPDOvUuq4CFyfxfeC2INmzRoD7eHt+StJolEHCt34qdKpdbI
SlWSwTklCJUI5b1kHjrB1kExQqBrvjXCSoC1mNujA3tiUZua9j7i4IvhdWWXgp4ApyYDkTHvel5N
3iF/UnYwB9o/1G1h63dTTUKyXyPIk1r7tXJGg6fvNo1XlnbaLbMrxSRFZTFs+lshbLmeaclrBwTH
yQ+zkbeG90vOq0NtmHbWrXEzLfmHS0uzNY2FPIZrA0ux+6MWS3t6C0lms4kjsmPCypIuDktFp5Xu
PS7/+Qx7re+hauwbJ4pPRFDhTpWRadEzRxLXcsMfQKdPU/jRogH+hJLmdFNcrGaUt6NXFIExoU+C
8EgjwGgc9eyfcdMK71G/jfx8E31FkaH+NUgPQTU48EAAh2mOSv866Hs5WqtILnkl9BSBvpFLwinP
sVlFZJWpkJA8Tjq0dsevpfSimltf/5ELydHInhQv+6Yo328fo8UFvjA6e71F1Bb0PsVoi88V+j8g
Fzd19qehT4T65crNOMVVnyadC5GCKzc+mePrSRcFRU8DlDVOYpDIThyDIBTiYo3zY3EbXViZnY5m
DGKxHXMSctLdkFCJoxrU0gXfoeU9rAEmlt5d8MJwr03ymyA9Z5d9p0AGyNVNGuytFje/RlS8XUh3
wgfzxfsWryCMFofG1HFGeOGjCXA9gaNUhHEaVqT1w3ezxomrv6rquyysgVqWFkonIgM4M/VCfwqQ
jSBW2mQwTr35Gowns14JNZd23YSw/YiHUZyfjaM0WremO8I4wcVsa8V7DwmElX4rkP7ptJ+3d/jk
ouabjj6babpoxfnUEl8oXRiGtLnREbod5dLO5C/xSA3muSJ9veaZl9JrQEf/Y02fFZ2oh8Qy+Gnj
lFbmUckexQxmqfC9FI5S+tOHVMt1Sg3P5sf3Yexv8lKC42e86+NyiyC7PUbf+wq9+Opo+t+MPrFd
6+x2z36GgIojwHbfk+QO7iPUUsTj1AY8VnfwThzhOjdbDu4LLcKwg9ipQOdI+gCJdTPYQvJieIEt
D5vbM7twBV+NdZazhPrZDSC/ME6V7L909d7UBQdIPJ1U97T8dMdaWis5Le1LpDnp8yR1iR+ZzW5H
9IjkFWuZGKETpuKjKeTH24NaOmIIN9Awx6kmkTIN+uJisNymGaCpNE5Rpqp2G8uWYygQAYgJGaXc
84yVS0+ZHMSn/WlReEVpAKLPORrKEP0oaWrXOD2+afYGrAtQzG9Thv/tx+OvcPMLVW77jf96NiVp
Z8rrq/yz12On/Xp76AstnwTo9EzxGKPwDK/39dh9v6PbXOZT1H6rNHZibBL9PvIPenMUx2PbR053
qiuYvu9EwG6jz7tlR+wOS2K9Rt+xBAK/eizMvsUyA8WTzMI8CcVBr4ODUGx1HifDSwa7q7Un35GG
f13FKXlf/YFMZFirVC9ll66+YHaPFFKPUNfAc8WPf2TGrqqaYxvAF6ftDM1uu+ep92P8k8eRnWTH
fg2NsfSKpBPfpD+S9CEbchahmE3cCllbm5Bh089cyrsmGb+o4G7q+EuonGX3EYV4L/ynTv5qymvY
HYd/RljYNaqN4bsYDE6f25JS2aWMVCyBoST/rt+TL/2aTvPSs47aFyVvSlOiDtjyetc0qoCeVlGZ
J9d64x3rJe6mpdXQTMtHbUgcU41sK7xPasd/UqzUyd3DMG7on9lIa3O24B4sOAYMasSETxQOrr+k
9aQkyDuJh/cIFUl6F6/pPSzd9ljgJ0OGYMEAPNuVvqdkuV4hClub+wZV2oNQP0va48QnUzznumoX
1X2wxgAxrfTMQ1wZnW3Ergmqwk1V82Slr5r1ayp01cpu5ewvuCFrSoZBZIWaEqjM67ljl7S5mQlk
AsQQkHIC87yaqAXohOxrintyWr8Pdz2gY2q+fXiAprF8FMPGfNYNQbel3PoX2VWcEfBdFtSAA2P2
9qjkIk2kmtWshUep2LtPgnYfk8JPXm4PfSFAIA8IpNEgGwCd0Wx6q7oI1SJieiOSQiJxvxzdN9WB
koVHNOevZR+WVvPS3GxYg5QNboV6FeT3j7X8Mw8eNei4//+GNDuSlhDlzTgwpLAh+4/gV76TSsWW
i63xEP6LeJsGc5ZJUiaeJXG2c0y5jqNGzaxTQjtxJL0qDQVC4a2R1zbEUj/hlaWZS1Sht8qiNIUd
R86/x/QADSiZluq+cndGV91nlm0UP6uGp9ymXgMtL7o5lIcM3DGZHDBy1wdEypTKaoLCOsl7ddxH
0VOMeIDbOIp8jiSLyt5Ra15q6y5XXgUYfcOvCo3Wa3qfk3+Zu4LJwZG3lkXIRGcLqw6qElRaZZ1a
evprCD1GjTJ56TmVuZLNWQjRARoA9tSImmH0nVlKMzmow1GwaEhKN5r3MCSNXYdHKXg2u2+3d+vS
ifgfU5/YCFOUEHqr9dxTIt5VLgQFtIwDDLhtZCG4wa/JZB3p16Q3fA6qy9wgHISQzRPEXwptk8aO
1rxJFQ+C4NHrjjFIhODYJT8MAchOsbXgRWz24N9q4WCsQEY+ryIpDokoi9+4SOaJjhigXd3qnJg4
F98zqXgD5IIajdHtYqVae3Qv5BXo8Kb/l2TnpDP8kdi6iGjFQgJx2UmspKQ5sEvl5ZR01QjRzSB3
hngn2mq+vT3bn5cUm7Ta8IJE31j+wGhe2Owicv19HbqnmsjQq3cN0rDdCjxoeWAXRmbXfVXLgxiY
vnuq4r9h+GLt0tSGMFNHzvgfQRE36bj2Lv58VaClgKoNzBEULcz5VNJIP4guJZSTrwDBdd+zQD+V
nrpv/d9x+gAu5b+fxWnVoH8CTviJgqVVcx/Sh9A6ifRpDuNdcRSLcK2IOr2Zrl0KY7owMnOqlQIL
Qqn41knVmq2kPGSoNBgWrV/yPg2fe+u77v4ehHzlzC9EUpjlvtBRSCaZOS+SpNzHVTRyBrr0lMnh
nYuoG5oYdnlsJpiQsev8dl96wWYVg7zwtLg2PbuwrCSrLVMorVNJGbOPvj736NUd+g2KUG64Tzfm
b6uGOKDdGdlW0F5vr+n/Y+CkkQEGMO65HzJURABif5pvKW3stPsTgmh6VORDOnKbjSQ7HcXzvlaj
urKbFogRyFJJQEJVmAG5qWdZF13L6zJIuTyQj3l5haAIrPM/hqOjeiM4PRVJRO62nv1jtPlfUtj7
8mUz3FsbsFaoJQJx392eiqXTdPk9s/MbFomCTjbfo3/VOug/PUfWty3JT0l+V1f5cKbRzfe5CmM1
HPUAMohzr+9vLwB+pps1h8lEZyHgQRRo+0J861xrV5Y+ssU7V8VZSaZTutSj0OVVHo1+5HmnVQ7i
0GLzWyx3RkzuCLrLam+s0RZM++7zF0KJTF8uohTidG1cOE1TUiJP90frhBL2ky/4SBuX3svtOf98
rbMHFLwvXP1Ag+cKlZkU11U3cBlYUEtXMH2E/UuVIUXL23aV6HhxgaksTjUauiGNWchEw39mokDD
QasUJ5KOvAg9ALWmmdmVnNoh/dyKcBajfSD0tiD3jqnvs3ykZSraVqZhq+arh+jy7RlYuHzpOlMs
aJFoBgXGej3Lalz6qhG4XIfA3LR7l8SahPJFVa8ctzU7s2dFI5fVWIgEUEKjPlZBeqBN8E7l6Rau
9G2sGZo9KILSh362xNDQbzXLrpO97ztrWJvFvXkxa7NwMJCyJLcq7lq9jX6afgTGB32W2yuzeKFf
LI02S++pPFkgyWcko+u4oOzUvce++fqPEW685mkwdrftLdA0cBhMmhD4jZBwjh/SjFCMpSFxT5Et
fBEBPvqv/WYCZ7xCgV6TZTP2OgxhD8bdqYWo5rb1pZMIY93U1aTCjvIBrro47bHaqxNOzz0Zmm+n
xH50jSrpd7ECq9yutIkthWOXtmaelv55SWiTlHCs2xvqjyJ5LrQVE0tnfeK/M4j3wBPMgfNB5cYu
lRD3hGS9ARVwKNlNf+8qR0m509dWbtptc09JswqWqLwg1j3bjXqR0gw1VsDKEvGB4MShc2Uj+MIf
nUR4acoPcvdP2a28iFaMziliayS9c33I3VMzpKCWSYta96XIyw927HqM6YA2wJjL/lrQuWgX4UPy
w9CZ0w907bBcjkQWlaULgEi9q3MOuD0Ojittqjtt7X25uFEubM0uyUZN8yQUmVgv/ZtHr6b6uxD+
TcBJffc/45k54MStPEENGY+mA+u9k4/lFu2lfvgRRo+QT2aetuLxF/IGPPsuLM5csaLU0ILKWNTd
/tzWjyrYFtH0qKY8etlLTk4Zil1deui7ZFfK/uH2QV9IJE/mYQCDB3yCm8x2a5bo+TgkmDepRNmS
vh2SX7n0U/GerfyLlBysWrFFxY6ju2hQNum/uPEvrH843Qs/M44TCiSvXdBIkl0AMtJ642B0mwQN
YH3lzlu6JWDb51/IKoizZls1LNU0kjyefZS2UDDw97dncvEk0ANPByES82CWrk/CgCPQGg03FhDN
OUZdbfpAM5ysdfdtu+3f6sxB5mnF6ELih+WbfjQtHkzJPGCousIy80Ri9wS1k8ElCj5KOPTjJkY0
Si3eanOX+07g/QjoLNuFmVMU3xtpVTJ0cW4vPmO2iUVqzJHe8RlRo6DhZDf6lzHfetthp+37DUx3
LtgTqP4KZkVY2UNLzt2gs41khWpOkdz1xFdm4PVZgHMfwkMdvaNtBcbYzuPSriQn09aYOhZPzIcK
kTHFwuT8ru2FvgG7vMhCA91wej352qrHwnJUV3ey9KGuA0eEpbcUo21OLUaEWLP5F9fZ1OQu034J
6fIc2pzmQygKI86epklHCndWvqc1xS02svxg5is3y5LXvTQ2i5NNuW06TZqMjV+nDq7yEZmwf+ME
L43I13NqxuPgJQKunXDDLctNJP+IFci4pe+BmzhS5x0SGoztpht3ebpJ+3jtHE2LNr+02TzMp4gs
C9yb1x/gNkoV+4nhnkJyl7HqAMDZ0AMBaomEW3Jft7sm/mXmj2mAjFGwM4Rv/733uLA/v7/hEqVT
MtZdxDC3ccVjs49fCmcQd7nWfhF5/AervRhLZxZ4A0cHrBaY7dnCDmIYCq1scW46fZ9EJ03+Zyy/
l+69mMV7V+1wXcYGuT2p/lV44RZqzkfdWs1cT1bmE0+MS+gANQUZgNmFK9dincN5LeA26QQZvvjN
0SwgHYN00Kuhluxb24AvoFDCU5ZJX27P+kJvxlQTgBAHsUWIfvTZnSCbXVHh04VT+DCpLfY7uLRJ
t7AA6GGcor15DLZCspW7XeoUh7V3y9KbwiTUIIFNOwLv3tkS+E1XlZGsCtO21+No4we7RH1pt9HZ
ooFu68pPK+NdyKdhEHJZugEthPdmvrJ3jSSOYlk4VYbo1IWwBeLSDCjSV7bp7o38r2h1jrJ6uhYW
+crs7BUoJZKas3rCKYu/9NKT3EBqbJggI21YLnbQWBK3VpvSX2OOX55ggGvghyV4SObJbMkPfGXM
G+58GHWlwKZPKhm3tQl63K7vGxXW1TUWv2nDzjY0EkKIrgBPmqRHZq4s4Kj1ZonJQYC7HG0sH10P
T7uHfeJ4ezUXLj6TmA0yBMjkddjar31WnTWdHgpcum1mHk2yFGZwnyTmwdQDR1K+GzCJ3ja4eFwm
ahy4SWgYUOZVzzzsq2JQZdy0QBmEwhL0czQo9foxMBPayJ7RW3cQa9hKGTx4BhTO4NpUMjhE1ZtQ
fku9L7L3VVmLAJZiaEg8J0JdkO0Tgdz1TPieFshKGgqnNkapSthqKb8eQgXHxZtPSu1qaPZetZeT
bltka3CQ6dDMV/zS+mwdNMnzmqrxhZPhjoldVcCLtJOe20WrQZS2BsVcXHUYJFTqJaDV51X+IC5l
hGNyrCEF6ods66Q5DEpAmEGHQpyjiySt5uEX7gpa2CAOoLIwJcxmT6+0boSG9RTAe6CgJ8vNJj1b
9S5zz6mb27RJQGVL3syHQTW7l4tzmtxn/coVuThwfSLH1GkAQdHqepGVqIsbIUiFU6/vzaLeGUWw
MSgZc5pL5TdiXSu7fSHwgYgDWUuoOBHpUWchQaXD/92T8UG7WRc3Vk4BJxCkdNMa2RqByqKfkphc
xMo5x6SZrsdW96LrRV6FLXIVDnv5IPhif2yBX23MOHv0LHr2ozjT7rrMHxxf0tcu4sXZpdbB04UC
LgWy6y8QBj8eGl8UTi4714rJGviUrO4bGGPC+t2Pv6+4kqWbCGsSSkN0t1L2vLY3Wt3QuwmrWSX3
bhhtqr+q7mi1dkbxwdAim+e3uFZtXDqolzZnKxpBH9UoEjaT0tbH3M63Db0c8S/XuT24pblEKnoi
sKZgrM7H1pVtWwuaJZxK3X1Pi2yXx1BmQn0U/6B5Q629lZLtkj2K4VTeeXty2c2enlkkyU0SsXaN
4YR1sBfO1V5qZEcsXvvkcHtsS57g0tZsn0RBILrZtE+6frSDBsT9mjtdukAvLczOeZHWRlrng3D6
5tfyVneqQNgKgEVvj2Na67nTBizBbUGCk0zd7MTppV5LiUXopRf6Y28evP7VdI95Af+8VHCBbP3n
2wYXhwUKbeJ/p8D2AbW8SHVoahZWE2jhlI5IUgmWU7sIwSjiXlyT/1lyXBTUab0gzaGggHZ9tIpG
yuU0IcjLtW+d/pAab/5aJ+TijXtpY3aUipjdWJK4PbnwV7vb6ttoHozIYQpT29gEyh/rj7lWklsZ
lzHb5r1Zx+7YYtOS/8bNX9M65+377UVadMQX45q7QV0RSKTobG8FHyTG9xIEyMpJdA/ki8s/3vex
XGNWXTpQtMwCHAZPRk/pLCS3iq4OGlP0zkbciZtR0QZ7TNM1RoylujLxL5h2jYQBWrGzGzwJXNkr
8xxwzqawfYcKI/Rkxjbfvn/N4bkUD2sWl/b7pcHp7y/2e1G5uSspQFqK1IKfedtav9pSgt3dWjlY
i0OD7wVcMFl3MEGzGTRzvzbNQKdUazWbiC6rYPxZ3NH1kHaA6PO7qHz0rd3IJTNIZODdBz18T8aX
lZ2zdLlcfsXs1GmZb42CbwDBSv400DTc1W+l9ZXnB5j33oYOXUQ3ZNNnpz5wXPmBLxGahzFaQ7wu
TftEgojKjy4DUJwdzFiEV7yTe/cEi5CdR8BAw8ditOw2qlc86FIijCTUf0zNrx3dG80kNkcgLuiL
mlCRgUu4S/XwQBvrubNa0lEvUQqTuCk9aupL2axgbJZODgIRE9fPpNs0f8xWYV5pacr7pxIfB8GH
SmLFGywsKQdzQplNGDMu2Ost3OpGZphj6p0rC7qxwMMhcOdFP/yCJ121GgQuLJ3FM45mVzjgCexn
5uJcqrxGif1z8le9o9n6DEnGXbKNHvsXmincLx6EtSGdwbvbO3faEVc3IRKnk84GwCERqqx5BcAb
4lApWsM/QwffK5sJdaBW6IHYWvCQG7uiW4lWVux9uOBLxzCMaVdn2JOCFCnLH74c28JwtqpvKCBu
yvSuDJ9uj/DTOk4iriT3GJ+lAVefHc1Gqr2sc1Xv3FbxtkjVQ9nt4+i5sNSvrrC5bevTIk62wA2B
iprYwObdSUmR/x9boLCAyuwLaMdqQ9ivYkbWDM0cutknjRdGpndu3KeiU+C5RKk4ke1ijZBg0RDP
LTbkhEOeE0ebZKhKXgzeuW+VTUiPkKk+haN1zORft6fus0OZ5o4joHI/IfOnTQf+YmfEoQj1buf7
Zwiayg7ZyXDYkOTYqEl21yvBfRyDbYOLgFYe9oiY/Vgd69LevPyC2aROLABZ00f+GfxF70ZHob2r
dMQA1WQTVWgPxslG8v7cHvbS/E6qkxJPTKoX88KRoeRVrFiJfxZ5XMIqoXaQR7nH1drmsh0Dcn0A
e5yF6e8vZretaLrW+tw/q/FB9P5MxCuQV/j/NfUvi8jz/D9mZl4sLGiV1WvMtN6wzQPU9CKY0aLK
qQp4WNY25+eAbTI3wY2BKpDKnp+3vEATmlcY5urBkfBh72HQ2a5/8sx2q30dhLcolFbO+GeY3GQU
FT3eDjxhPyFI02Eo6njAU8MWthcO3XP44B/96qTs9bXS2uSb5t7Z1E1S9JMwCBny61Ur8rrtfanz
YRumSeXB4yA8usFXQd77axvRmt48n2xNewOOkwmSO1s6T9DMdqhb/3z/9sOwq+35LNlny/69252P
O3q/zruz/bJ9QYLBfnkJN7s/rxAdOoSTm9c/26fXH0+n73+gJLQfYNS5Oznvp+3T6Jz87e+/z9+s
4/P94BwMu7Hv4L99P3x5/g3L/LPz5dnZ3q0s0JLDn/Io/3cgM4cfZzT+GdNAvJP6VNvlQbXHtYTJ
NPG3JmtyJRfHKVLGQGmzHhteSOyjNzqBnrcWFHwEUZ/NcDUTtwMQn7fwQpGolxF0pGdJC209+9mq
ge1HoO+Gf1CHHtXAkZN+3+Zb8nJFd6jH0oFB1BGj11J/SRHg6YSMhjBlA+Zrf9txTc7w1qfNtiYt
MOCthBLHdYd00s8VKMbi/MLdyXNZxTPO03260MdBKI3+OYKwL4rp7l+J2JcM0LaKqOwU4HFjXy9g
00Vq22UWJyvWcO0FrsofymJze5IWvO4k+UkkgOgOMers0apnEfB21ySoe7GfNEdeCcKX9sfVz5/n
Y9yAfF49/Xy6Tkc/geZf2hr1mYKBbRz+5MarKW304JuQxFB92726yQc7yo+i9NePY6KGfwEVpWJ2
OWT5emLbutEKc2Bi2zZRz2auSUfF7Va6zZccPzUIKhGMD44Aa2bFb9M2oMjFVR35NA9BEXhAPDZU
nhHIjmxeXWvd9J8hytO4LizOUkadoRix5GJx/Ac4sv1qbl5/nZ8iJ3Iq502gB5Znnl3ffX943/bO
9rfp3Nk/D0q/cuo+917OPmN27CAyqSNfcf2zEj2IJloVtGCOJDKnelMR62DDH9Uh3MRGYxuNeS8p
/r5HykK6F8zftZQ52vArl99977XradTct+Gm0aDq8gMHL4EHWgm+Fy6wq1mbHbMw6brW0wU2aAH3
oLgJgRI2sHVY8fcsLughz7a3T9yC878yOItzosSrxERlfijxPfmWu6nEe8v1N0K2sgUXgkUMoUdO
xQlmjDmrndJVcuA3EVJx4nvRAslMN4oEn1y1SRSk0LR3bXy7PbSPeuXM5U4RB505PHlpfZp5E1Uv
07DM4uCslG+SiWeXavSwfXkvCxCFu9YRerKtJfRHPfiqCoLT1E+jDDCoW+NmWnCetHlJNHpNRSGA
R9dnvApKsco8xt4bkg+N5ABlZJL/1wwv01a/sDLbO3UqDmmNtNW5DX+o+1DbN/63Ot1CmX17XpdW
EioJrNHHAm3NLF4IGt4kdTOE53qky+uUeXdum0Kc2f5KE9+26Dd1ePfctrl0Li5tzuIHV3cDIRGw
aRE/0vS6Vbde85j5moMow39vCoQtvXkIAtIKPZ2Yi1BFL4aAF2IWnqXaaSfN8S1IzUJ9cutHYTUt
tOgmNZk8BixaVGX12cDatpUgKqixlohbAQnHNpxqg92rkO9dT3oMWrRXUdLVnwV/V4CxKOmMsoLX
PmTKu+5UtH86Qfkn+aU+VJVT9j9R+C2C7w2Fxp7gJ6yOvn4w4L2pj6H8I1TX6HeW/AcgQeaLqJun
w8x/BPrYjEJYhOdgrPcUwgCy6clDIsFVuVbBXzpFUOpIbDn66EEeXS+MWwdRLFhxeJaD3ySYw7U0
/dK+1inZghD8SJPNfn5VBINmRSyFRWAqtOMxHB+L+AHtIRtMYlcjQVH/19qTnCLSSTTbU58m4Jnd
y6FRwe6FvNM51WkZUlo7DO9IjK6cnsWZu7Ayu4tVXkTUhDpmTg8tO6nN32Tq18T+FqfvwsjMyTFp
qS5ZTXgWs7998qhZGyn9JpoHX49sM3sP17qvl2JFqI8/4BzA/j/eZxfnVOqUgXCOqZO8jR89xGJo
GyrMR+kaJ+3SFr80NBtY3WsVQpMYko0volZtJYP7/xwY1S5VN7d9z6IpylDETVMKdY5VpEu4D4Sx
4jTV5UZuX6yGQq/gWOW3UPhz29TSsxw+MMB7yqQpTvr7+jiJkPih2MlbSfa0p2RID2Yp2pMWkBsN
28gdN4oGsbFjCl+DYA3HvbB22DZ4oxETTBSh17bVWO1iQcZ2q7zk+SFFaACXvqYQvjCbV1Zmvkn3
esEik++fG1PK7BzkqR4+KAhW96P+EqnHlQmdPnoWbkBkA6qfWjbNaXORskEO1JjMenBuQlm8d6O4
2IixAcl9njZbT4zjrdZ1476XCsh0c8O9N6ogfPR1w93RWpVS5syyb0PHy7M2mmBlZy2cTkSSSP7j
o6f31czRIO8muYTChF+Wt68guiCt/rtWE7tPaAVX3I1U1T+QU/95e1KW5uSDqonLe4KRz5dAQM9c
7blMuz5/jaLkSwohnKKsRbFL7xuI0CfGuQnapczT5JpceXVoRPEZcp5hD7V+YTdjiOaodxIAEci1
R8CX2ageNUSe+Zry7cIwkT3kDP1vqq35LdgqspIUSRufS7juo97R30cEq29P5ecqsj5pK/6Pkdn9
FI2GIdRWE5+7wS4GaN5VwYZztLDDn9kG7rCdv71tceH8YJAOW3otoWecZ1NCMQ1cl36Yc1ma0ZbN
Ij5WpmQBmUv9N0OqiidPTda4RedGSU+CPpyotgGfcDnO3JKvi24SQHtx7uQWHO/e8E4aILRCN/ah
spI1+ZRDn4zRvgJhE830E7T02g8pgq+PtYIxT3zPG7ivJcGWcxTtYbcxz5axaaX3BoGqRLRdQ3Ii
faUoN983k30N5Q8dUiBVJnlzbb/XXatPSzc+K25sk83ugYlE2r8xMrGvsIyQyc/BGwnFDysCMX4u
tcrWte99WdvCquDq4lAurMxuSW9EzkKMguQ8UL/pmL9s4u6AuPv2nvz0qJumjF9Az6fHB8s3mzK1
q8KuluJzFEm7ykRs0E+/0uCkugfpzpD2opYepcTcqUKNUkgF4x1S1GtHcf4c+fgIWA/BFU4MonM0
uCSVQtuYTCkIRnNTuxtYtpzaAf1uC3dffv/+m5w7kB23h750MiYlBcLTiXJiXkGmrOolZsxmyWr/
BaY5Ep3sT3cnxdtMXEP8LB6NST2HdzPJe66z63k2ItkXlXIa4ohSR75pCa9I+k1F8pikRBX1x8Dq
7YI3yYjEQu7/TeA5/hcjlnk2T8wlQLVm34AYi1uUaOKcRe4Qx+y4Vj3Co+1g0Hvs5pVrx1kfHG4b
/dQlxOKipsHDj6w+ncXzIglMEKPbmVjVYGMR3B/ZeJD77D2WHauD2wPW/24Do6di/RK1ZGMPNaoZ
lLgVbSVj8mm9pzI64KdJEtLkjTX9/UWAKzaZG/tgVZ9NRRC3ois6OoqhzjiMHgkqDSLMLKn2twc/
ndLLGAYyZ0Iy0Kvc1qRqPvpsL2wKmi/0kWIFz1k9+JvKlyVw9fK4crF83lyTGbj3uC8VaD/mMB61
nAi5VMxA3FJ3f+q8cJRB2qV1sNNzaAq670V97wct7JinoDjVcb3iEz9lgj8GevEFc88Lok3rajN4
1mOYauKNMNy30YOm5u9Uw5pWsikvxn2C3tA/PU0N9PXeNTlkZ7pdy4+Ce6C9Rln7pukZdjX5H2kH
blriMwN09my75yME80nDgneJlB2DLOz2USxJd4pLg3bhlYo9hpUEqFWq4fXW9Mcoz+pNXQXyTkQZ
9Un1zalXt667u7GWRtuK3NgRckQxRS7vTZ7U33xN/SU0qMMXVhBufZ9k2O0NNI/sJ4Iavp/6Ik5D
k+crixhsEQ96XD82kttsU1XUNy030D7sQ2Qj0JA93rb36bR+GAQQhhumFYl9c31KtNH3BaEu6kef
8lWavJj1i0x01JYvbdnbRvuj7KSjkHZ793t17Pz7RvuF+xp9Y+Vi+sgLXa7e9CHwgEDGIVFLw3dc
f4hntanZZVX9iLTH0ZPu6u47sj8ofxe+43nBVi2g9HPvrRZtbgF9lfbJ87fuU9z88rR2l3uPqaof
svKd3kOfP/Do42mr8/BNF6R9t0b4+alh/uNr0f7kY3ipwCV0/bV9QM6ujvv6kZTO3f8i7bx240a3
LPxEBJjDLckKCkVLthxvCLttM+fMp5+PaswcFatQhM50t90CDHjzzzustfZY2FanIp1s2FNKk8X2
JUg6euv+0SGdkB6+V/J517SaS++NTL8byvusXkTWvbDRnBxVWc36pE3jomm6AX95jXjXswpX4RWg
hWO/7oEj1nWL4mvanVIjK2e7HrTyOZeWprzyHHZgqAIxUt201lPL7gIjfJCnNPLtaqSpuxhR6Tah
zCJbqNZy9FKVwKhtvVPN+7jyx3zXZbXkxUkHx7Py4xxUlGBm/8xxAHy9DLr4n6rShgCd7Lo8jQQU
P8KkFkneynU8umremvM+VxIFhMCcbYmxrX2MZYVU8l289nBy4FCer5CqRshOaWQdG9RLSz9ytf5v
Lv1owwkxkUdziymxfm1ezaGlosLRhJf7emW/ufmleer0wMAccC2/Yqe6e5u1vn1aL8aExjkPIfQ8
UL1cFCsnUZdGpKjDQjgFkX/KUp/dV98b2vyQCCc1aYmdfOnrbZMXFxImqShKeJ/IQtAo63wawzlQ
aiq6wkmP76n13g3taSREjNTPt+2sX07eaoUFWUZmgHRYN9OTuqDvE3aOlzi2uXG3XI6BfBCcMPwx
LlUi+PMxdKNVGfpEJCTMtZ2a9bGu7ukLtevLacP5WXvxy7P81tKqQJqVQ143qR54szk7sjCLtjC0
v4XW3KhzXey2lZ3V9ZM2VR9QKcKO2j3iaLplHjxoQQYVOP4nrbfKB8vLeXaLcMHhRC5if3h3qFWd
T+BUqokRlExg+Ygzcxp9F20V7TOxQS/tb++Dyy1+bmr58zfnqFcKpQs7TIWpfz98VKqd352S7Ace
Ht7DxubeMrbyGASpMFTKlkxjHt2bNBtBC98uMw1SNViwZrYRMb09vCsL93Ym1xlKPehmxNiwqGaf
ooQKiem7M/IHkG/D4O9tW1e2/Zmt1Wbs9U5Qk9IKPBFgRjQ4av+YE2lM+kZgdWXTn9lZbcYxaoxe
TbEzF99BB6B8Le+lcmNfXKRvOFpnVlYXEb70iKYCVgbha6SbX3s/+5L78oP8kj5XqisE0Uc5hwOn
zR0dEDd46Ze307nx1cU7F6Wl1JLPrjQ+W8OfKXtnrPI6uAX4C7UPz/VVsvHNrtcL3x+yWQi81EK6
YZS06FOny4MTSHW576uy8Kpu3MoiX1s3RAVANQC3RLd0dS32mTBPQ9SG3pCKgx2DbL/PjCnnSRa3
TF27QEifLM4dGRSqXeenWtfriKCgCb1WrWJhhzYF3mzRZOB+Caae0iYLavQlq2I8VHPV7Xwx6Lc0
BK8chyVaooEzxDcV6v35N2QpV0swRYkXDEP0TYks8PqdP+yksRWcqaybjULoRVKVRaU9rwV8D9YP
tYfVoAsjtebRahNv7Gm7J/toP5LapD9iUA+7ZE4Ose87nR55MqJrt4/+dduA6mB54CmAOjofbNVM
qjZrUuKhb5x+ia1CPExKRfc3S0mcEfQ3WhGSsKss4VsrDYNbVUWw8RZeuVxx48lGkjWnk8m6Ntca
ZSwLo5J4hdVX2X6cZ+1T09fggEwrLKp9qKti6ih5lUeuHyXhFoPnmn2eSXqI8BkwK1fr3Rp+Luj5
HHvipNCzLa7Sg9Y1/WdRDiChEJ8/iKHQHgw9k7doNle2GuQXarqLx42g1upkVbM4SUnXZWjES8GH
AgW3g9XWvpsX5r6vK/Vwe7WvmSPq5XChbYAA+WqjTXEnN0Zd5V4w56iREc4WWedUXMXwi7b6s65u
DVp5oVgB3JyYkWXFYTvfWSRbhsRqewWxZrTJfDx9YYj2vRWU9u1RrbMc/1pCRptgniat+G/nlvJ6
DtI4M+RTCX3upPXtj74twfPkernPiuAJnr/lVoIkOL3BfZJISDmQMAntea4+VFG7FfStHoHX71m4
9iR4qO6QWz//Hti5OMK+qJzKJLfr7I/if9kY8bW5NekFstBUaQ6/TlHS5L6mc5SkELMgmGFLCIXA
PvbjY6FOgF7ERq6/RFU0oENsKlFoK1qdym7XpEG7MBe7cTd07SigvQVDyEnpTUB3xK7Nvm9857J/
3/iDy0zAIFs2HDHBkvo/nwmrGkPo+TqqkCXMFEQejEOX1P1DEaBdOlmK4mhzTfdcBVVoqTJ/Qeie
Nhyp1Z5//QSuNjKrrAiZkpXrNmiJ0Q01goKx+VPp7oPKQqc822e+vJFWWj1dr4YIuXB6yelBZls9
/ZPPoxF3jXrqyinfqbA67HTRea/LtDhoYhnvSjrM74W0DQ/9qGy53uuE/b/2CfXgygDbQDTrfK4D
oYxrqR/VUxFpDyrcnFiMn6a2OY5i9BBA2e6VOzX6GSE4UYHaDjSJTNVTjxd0e9Gv7E110WqG7CUZ
zMbqOjV8bewod6knw0r30D4z27CiB8ROXm7bubawy+u88JI0IDGry8wSk7aO5VI7WbSktJr5MInp
DlQf6YgNS1dH9MbSyqOUo9osArPQTmjKuWn7Ncqi+0bcqOAu07I+KpTHmBmuDkLD1aUBC9LXAjAQ
kNIachDDODjEz58TozdxP3TdmSQqZLen8NrAFv0EyGR0GQQZdb5l1Nxv+EZTO41DpR6HyUDL0UzV
fdlW6f62qSurpf1begM8h+u6eg3SUNHRMlLUU1CWT7qFLkcoPmr178rYKhqtnvPlHGhUcMnmL3gp
WhScD2oqo9AqyCedUk2/F4z7UoncUMztSvql1H/yLaLaayFstXAkWnCP6EBGonuNfkTBpy+7dtJO
mTaLVIoCbaLhgyVNsN3nsXbGKrQegsJKvplZjjpJS0X2YAh5jJK4WhXNcZAmzaskKxIhEZHbcFJN
qRHM8OcgR0m3DX+rchYmLhroA0pAwYyAo2GUuq3ERvTr9jKto6d/Zw/CHUNauBZrcIXiS6gRRLJ2
EidHriDj+pOdCsmhDL6PpujEUu2W4ocukVBZAVlcbnlEa7jM6wcsGV4yplRRJXF12FSlkmqz1rWT
EQAoKPyPQwq9sPlKc3Ov/WqI91k32G27T8PtbglXnisY4ksnObTDL8slY5UQ5s+GdpLHn9EMLr72
fyTNE4JnThmR5FZiR5dpEmNslYOuvB2ITAOiJeZQaLKpnu/ZLGloEKLB+fd74PD+GPS7MENGP++t
+UjEWezM2pTQXC3HwE6tUdndXvYrFwHVcRg9MlxEop7lz9+ElZUyz/hXvXzqulpxUa5LXS22SqeK
lK3C8utYVueFt4GYBzFl4p41n8cPZ02ZQry1eI53iqC6sfW9ivwPSUlZV3GmsNkloEeGoKeTyksA
5VPoj8CmSs0rgz/pdLBQZJL8ESE9XlhAg4q0N1rHipW725Oyjo2WrQhikA51vGdLF9bV9egbUF8U
PVVOqvTdR9elaqzfdZ64qKU2UuZ2Zb+vR+XYJM3GZbkutmCZuwvBJmrQGnoQr2/9m/XwZ9rKxDhO
eLTBUVaCg08lTNW+mSWqVKmtm48itWA10Q6G0rp+dwyj9ujn477WwmMa6h9vz8Tl27R8Dp4mrzof
9cp1f/M5EZDKDCUW/RRHuwHpc8+Tp6/FVgeEq1Y4S0vzDKKD9SasjWTWwlrUT+QrC4cqXXSfoI+5
A0sk7gNVVp2mM9/9tFN9XQr9C6SIO3z1LE1KbJa+HxmnopkpXSEPgCKUnNlZj27j7Um8POOkq2V8
daBRqkL65vyM1WJJdqNVqSbWllOmynONIueQFd48Knsz6Jw61fEu2qfbZi8fXswisAA1kP7KYAzO
zZahFi7iRfpJyF+m+ikc/0mDU8M1ctvM1dG9MbN6dWUhTycxMPWTEhf7oin/SLOEOHP3IR5Uz8cT
DQPdHYSNdNvW4FYnlIObZx0uwIl3NTmOxsm4N8ON0tiVbbmooxDJULOhX8Xqbu7DrqYqkBqnqh6M
gxzqwUM40rsmTXNkkISy3Zlls5WXubyQl1X7j9HVqrXhrBsQ6oxTT9bABaRNb6m++BZUfru7vXBX
bjlMAVUkbgYQiwt6vkHoVDVpsM70U279BIf20QB4JpqOnIrHXH5I6vs+PIbl1n65OsA3Vlfee1X2
WjYup4HLHBVZfF2kFeeN2G9ZmvOnZhkamUESpoAW18mtEkGqMMgo4OswpOcjdKzbc3d9EP/5+1eb
Xi9VvZl6/n5CPDulmit90f34/2lktcfltG5yoVtO1ogQgaHTcUN7LLcQ0VeHQuUGBWIqa6ALz3dB
YMW6QH8dLl8rCHYI6klOl+W/UQft97cn7eqiLFg8k37FVPBX4wn6cqzo9U4jdy1NjroUV06ZCFvl
oWtWyFmDplz6Ol+oK5iVWCfwV43TkIPxMAepdMnWvLNJ+fJO81RR2SdwW/pKL7P65mFM9FnTQ781
T7mYNbs6q0QnteiLBCC6uUdFf0Zpr/qVhsaWHNVlkMNltIDxIWDjJayzGhllykkQR/PkD/MEqDvT
9xIwJZeupfNujI30KLVyc9CSfAsCvO4DvYwZ/TA6l+ES4BqtsZSKMuTkQwfzpJUvs4gcVrjPouE4
ZxAroh+jFe8S6ahqwq7X7vslrwMS2dRrO1Yn22qKY2g299R2D5EY3RsNAttqupHUvvqJC90Dlw3t
BnKr58sSZGlcGpHAuW/T+M8QFOVLJ4g+jptffVAFFYxbpSTw4nT1UOrzYzXruKEmAJLelwTXDJVu
X0mDBo+Dq6mOVfNzbA26E+h65XaS8GvM5uRjJArDxtm48orSD4BeKwQ/xOXrVHjZlaqZTtyKxizB
FdVcMXeL/mso3s3FP231JGnf330Y8UhwgUDG0hZgXWacoskqJz83TpMm0MsoNX74baa5t428UhxW
9zA4HcA6oP04J+bqnjSqvihoyKif0qk6FdYuMx4i+dRmEIOT2Q6scD9Pv3T/Tx6HNpITQe9NfvsQ
6J7il56UD/vIHB4awqEaPBbdCl4681jJj0Xj5hZ9x6OIwLne8JuMK0eMSQE9obGFwIeszraglk3j
cyuexFkq2NtUyz9Jem29IMXVZg7wPfEgd0afuXGmcsBVObQC5Gvz6W+nRn1nV4ouzXtJHKPMDsOq
+O7XFnI9huyLdL430vxOVxeF+RAMaOvKmVB5oZa1/4yzhi5APiSR4krJrP4Td5YWurIS5aLT4Ic3
bg+sCD3qou1S+i0l2eCWYdxljlLHieiG+WT90KqG/vaakFUn37SA5tSBL1e2nGppB9NOnlM3tCYa
Ipg0iTXLVPqmholPCqKRyV8UWiJ13GW+gDZCKiWxkyeZdUjNQf0azEo92Nao1Z/bMIMOVPdN/jU1
WkK1AP4lQYtmdXYqBWXilkOtfC58WQDiaUU8jk02NZ07DUMa3Ou9QXxZAzZKdhq9hqID5T29vGva
pvsh9oIk74Q2KtQDZIOKjrKG8V0P6MpBjUjzA8fo8nk4BoVp0ApglrVylypl/knslNrYeISltRcI
4YSsHBowIsVlbu6V9y7UsyIIXCxePcbgb/UkqBeeuqmVVOxiabSTjkyq0grIagmCDoQrtNInQ5DN
xKZB0fRQ0JDUEWdT3iv9ENNotpeG31adBl8yCpzv9FlRwkXuHxUGXnRSFusKBIV2q50bgcReJJYH
cIzWnVSOsWsh/P8QDXK780PxvY7yv0Yt8IEL0B8E/PmtK9ZSJBZ9pJ+m5Nh9MQvVnYud1Ozb6L3p
isWSBdpIBD7Maqzvk1oMwQYqJTGNhcRQqH+xqu6OvNA7owvq3VyNxE0SemILnfp8QHTGVUsxE0kH
QWJnSWXE9M3hoCjNxgV5kfRaLHHF8JwQi9LmfeUNp3mJhmDfaqcp/j02zQclrg5D/xjlmd322ofR
VA5i/twm1s8E9bjbt/P6zVmq+uTqUTZirzDSlW2tQiFu9vH8/Kk9hHK8r5XaznPt3oDXI0X8Qpf0
nTp8KESfG13tFUULUM9AZ+OkhD/D9DNMTC16bwy12HiF9snq4gOqKxuppTdJzMt36qrYDlu0ToXG
CdRxY/4uvA3s0GsQDYZFFkRH+O18m3Rd6EuIUZknqcjNQ9qYojfAZXCEQJb2ctfKbgDSC/H8qrmL
Q3P+1uhNuTd761tiyN3DlA3SafLxlNJaK/eT1ionQddjW2iT+E7ts/rB13J970thuLHv1ujsZRno
yYgnTs5cwWFa+eLR3BWK2sT+KUoDW0moCocCrSMCcS/6j755qNQHqzYc0WjswBceh6ne0efBzsXO
KTNXEz4ZQ7CrA8muw9SJza3vu8hGk/4lTUj/Fz4NMMlFaR6RGZF8un+SpD8hixhXe6l5TnZqFbi5
OO9q2F860hq11DwWwJBvn4x1DLFYB1tgUFQjcQPZ8Hxh5RaiLR0YQFD2dAkrIkG0Q1/f8MCujhEh
JWoHyxkEnnZuRZBCo6wDDT9jqP4qRrmzYvno/xF8BzBl5DcvWjDstUDax33mBLH4cnuQ68CPQQIH
UJCyITNFs6SVmxMWMsUfXNmTqeZ2IGZ7MYxdGgA4/z8zKxdQ0f0Q7atJOKHVbbfaQSh/S9EWNvwi
l7EMRkbgHgEMoKEUgM7nEkSlGiS+JZwg0h3koUfh0tYH4Afa97ovcztFx9osWweZrI0X9zVAfuvj
LqYVyk4EgpATwRGfm87ilr4VObhUXzrAOnUF1ThiXdOffAQOJr+2UVH9lSr9JwH9iy5T/wHw3LYq
Ltp4L+c6CeynKHXM6ePtib9wvl8/DMIsCXwmBy7X+YeFpMgTvcoCr292yuAZKMYpYIkQgE61OwMk
utC7Qf4xk0tbS/etFdty8VGlP3vfmy69lqSazjnx57jYWdbHrt7Lcb4rx2Mc9+Shaycq781G3YBE
Xb5JhAsEmbyKi/j4qzf2Jq4u+jZWfLnkm4X9JALA0oH8211U7IrYcEyRqStNW/DrrWYCyzZcryJc
CfrX4FZQvl5PVhgDh4LF6lmR7A3GQIeyyoNuu0uyLZmFS1OvdV7EKODRcr8tt8+bMaaSEUhp2Cde
5Ztw24x436jSvAvyH1M9729vgiu2GNGiGb+If5OxWNkicyFl6px6FbJ+NvW9Y5D799T6HFXbag5/
uXbgp9/YWuUTDTktKxoFpN48pZAATH9wi2lyLbUx93lofosFdd6HUBjvAjFujv/FQC2cNTRFKM+s
Hd/KZzuRuUhhIz+KwV4vHtM6cq1uq4p1xWPTOFDcMpATEepaV5nJZteZlcWZR2zmdAhZFPXnUv1L
4mE3U+lNe3sID1UuuFphbLill8+SZhG0I/D3SoARV8+SYo5L38Ag8/iy9lNaqdJDpiXK8+2ZXIe/
C8Mel5eHCeYKEpurk1DNvm8aY5J5Wu9H9yMVOifsjRJA0UjXkgEs+eeMPCL6UjTa29iu12zjDBPP
LZoJ1MJW29UvxHwUmszzIYQhuSmqVeIgreH0tLpNZOW5VMpv7x8umiektdg7i/jJuckKZXrB6pTM
C8DVRjN7VjkY8TfmeZ/Q6DTpv9y2dyWehEJvQtUnqAQtvxqiKU9FroxQe/I+VkTSHkNIN5KyGIf8
qYbILx+sxJzrI2ijxPx92/a1DYQ0GbRvFpeuFavboJ2QuGqaOfPmbAIEN7VUTxV0ot5vhboaR4Nw
H99iuSfe3G+ykBRgksTMg2+ScbeJ0gerlKbdbStX3CewK9DgAM/CguOtODcTZIOYJa2feVQWbRqD
OjTsnNL+iOqHE4bjXtCCXavbYWZ+EmAIpOaWZ3PFiaZNFBL6OKlL85P1bhUNSgyWNmU0i5ILW9Tj
dl8ZmSca2U9Z60DzjnNoJ4XBdTS2vpOr80+jao9xLU57v2n0AwSxl5Gj5iQEY/aCUXSCVu52hpKp
+4jS693tObv2GpgLHZ5AHTKNuJqyaq7zKEn44NYS9voil8UL39RPUIA3DvK1twDNJY4x3QyAZq72
QCVaiVWpy9TUe126bw7BLhru4/yQQ6Xe8NavjQq8D0EC+j6IJK0cWUTY5U4U+8yTOz/5YnZorBWp
Nj4NqaWy8zR5Y+ddO8FEy5xh+k4DWV/FTkanWLmecYrE9I9FZyywP/Qrq4b7PNiC0ipXx6YDEifh
TrL/gs9Fd79KnQXmMRLK56QPhwc5kMSjFljZY4hEldu3ReGIGY3arEzglk673AU9Hx9ivS72ipJZ
j3j6sTNAKqUBUtS7aVALzxldguxEaszjZLWG2zSh9hBocM0p334IaOizU+O8BBStBPeiMuhIM6GE
pZqQ44S2SJ1CrCu7JCF4N8kNgS7S5Huyev4xgLSy8bZfexVIwdGchfsEV3a1wH0KnpWUYu51wvwH
5/8lhCIoScmeM+SodEebRDC97z8q9EGjrRFMvUWr+/x2yQTTl+uxzr3Ikh5qdPRm4VEN85PRfr9t
6HI3cYNxHxNrIjLN/j03lNChEfIs70GB0yS2+0xK3ZbLAzWSD1k/v9y2dnkuedQlgEak6UhbmMsL
8eZu9mdiSksvc0/R/+mNY1U5Cd1n6uGvGqQPEAs/qurn2xbXRNilJxhFIwnUMg3e8MxWAwzGNhpE
WCp0lesL1q2b2oKuoJH1uw0LqgCFxLZxfMWqC3SYDFTAhiYVPijhWHwVk0L7LBvod0I0LmckJAtd
QSNBTJS7uc3l7wU6bJ+sUKt+BqBIelfMsmC0J63UfjT66O9VAJwbA7q2YLA1QN284lXWz1sfQMAW
kiH3Fo5xXtJQQKvBqU0viTk4WhdvqQ5eWzKiOGp9TCH/rK6bMQyahNCrAEyh302nWj8FOap5dFIO
ffEIW2Pf8fPtRbs8cYtaPH1AgGq9tqs73yZTD7XInILc02EAl9Y+139UZnEPLKEJw51FMH3b3hWv
GoNoAWrQpRfw5nIPvtmXZiZHBghtCM+i0FKLoF/HtwyA/n0wlP5nna4yvZMpifkpBG2u46OlpEPH
vggrN9Tot/rfjF9fUDPMAIyglZM2z6lFnh++BL0BE0eNqRKGOXrzY5+gW1NZxTPCPBlgNMHasLzc
ZedxKBOB/C8EJHiUF3FoR5VEFBMOqIk27iItnyQHJRTfHWYzzTj6FKKYOt6V8+n2pbEbG3/KvUE6
DiIQhvhjT6lnKGbHEIcDiKwdaY13gjKWiwC3HrkjqBrLVj43KltJn4q0W/CUQSNL8oHoeMPzvDZ5
aMUsfacQrye3eW6hygPLD6wi9+pkPxT4fskp3Sz9Xzv/yoLWBmBAnXkdUocGfWTw2eDSVOhwwrGo
hI+j/8kHiRRstXG5fP6h0fDwMW9sa3z28wG1wVgp06gwZUq6m3sVB7eDEDXv5L7ZIBheSaGRPSPt
gnYsGTTO4bktxBnrNoTl5SVC8eAHn8Tys6gi7RPZeG75z8n80Vj17va5XxZkvdtBpy07Y9GBef2m
N8c+6+UGNGSBzWzw9w1EdTcexGp/28r1oSGCx5HSsbTO50792MAgagpPCiF2AW7un8K8cvzpJT8a
YumWpmYj23zb6rXNiB4jRxjyCc/t6krrlTYxZtksPNV4KLOXVLtHpHbj3rx2T7+1sXobyOPkfdhb
hdfEky2Gd3N5yCc76G2QDE63lVG8tvPfWlu+5s1qNbNeGygWlZ6lpbsukZ3cKG2l/EInsaOmFO/O
drBU+CqKhHwrb8PqMItDt3QEJr7TNMAiMcK7jhmYWxW4KydMMnQop9DiiCXX2dt0lKp2zpPSC/Qc
Kd/ZUGj453fyYRqz6JinqvLx9ra4suUZE9GxTLqBbNn6abHitMzTrvSEogz3AXVvO6Jd6Mbmu2KF
hwsUFHEDen3rwzzSgSqmaXHtqaPsf+g7fQErCluCWVeK4zpFZllcPHMKbWsJDQFQe1JUY+3lCVnZ
4aUcw8dEfFHrgQC3fEqpPLfKdLf8P4znnaIvhcb2EKg1bdn7Pal81w/VjY3zCiQ7u1XIMpLNId/H
R9GCcLVPiTt7rWHMXm904/d0SqLYKeOeetww0fimrZRIdDrKArGrRImA8pamH1QFCp0rdVml2aPv
Gz8TsBE/28mX7/ugamWbXVg3zhRP6nM8RzUchdpCX0YcCmOntuEwOlXdANectKqFIKHJ6m+hk9Vg
L/hxSzPJQB/+xJ05jnsaaw/dxyLX2+FYl3Wi2Ih8NY1tDJYc7QKjXzKXuZ/wYzDp4CnKTf7pZfZk
mSNSbKS7lzY6a1iDnFjlYJWhjhdbKXd6Vt75Iu2Ip2YQ73JQjY4xt8ZkR2HYyHZTBwoETnF2aJQZ
IY1SpRs95C8dQF7thY0E5AZgHWmT87slrkJiUVA3HsvU2kWq3BVZ6yrWQUoV15CD+3SW9jNkryCJ
n+fB33CILi7rV/MkuwgvQcRqqy0T5alkdnQ894Ym2OeVjjxVFzmhX0TvvbEXQ2QN2JpL5W0tR11V
cRf3c6l7hZkDhsnQA6qJIDK7bvfS1D4Ovnv7vrl4Is4Nrjs+WJWlAPMqdA+mh91JFHPKk9GULv2O
bCP5I1hfbtu7upLkjZfQgSwTXODzlYxMI2wHkdMHMLzfER4WD0qk/p3Rb9lDJkArMCpm9aWpYCz0
uUI70mHQD4ImVv/FmoLaZlGpzWNntaWyLFT7pJgAk9WS21kHVdqRrNtYz2sbhwQByTSq1UQM8vlo
cdAyvR2Z3hZgY0OFk5o49/7Gdb5lZTWnmUXKJvBzrDT3LUlNIz+oW2p4lxuFrU8inEIh+Q5+PB+J
aqQhcD1V8Xwoo3ABZelIy6myhoGffpEic2NfvlZkzm9pThr0Eqooy2lYJz5CsY3yWotVDxcqc8AB
zyXEOE3cZdGznDxN6ndR/iKSohbV3GnJW9WIxeuzeApU6EPp1ot5bfhvPmcdErWIGStBw+coyqPq
V26hP7bWF6jyY/ww5Bs1lkuPFJgSTgcwAnYopY7VtmHvJ7GhCYaXtaL+OCa5YQclcEgfb24P2rSm
byOSZgFPynOvlZNTGX68v31SL3wEvgE5N1r0UgVEkmqVmJGVMAEZahgenW0cKl1ukn17vwUqALzB
YNFUqkrnW8qMVSO25sb0SpEO7QmHHcHmUtw4gldWjgoA8FLyMUu/6NU4mqLpipm59mjOtheUPwCA
H4XopN7JUeoSpr/7WiEjQgUF4AZQN8Vc+dx9JCRyLyRMmyneazIp9FwbISzqW82WLg89yFliMn4H
OQuG9nz2cjkpJTlsDOQp+oe8ael0XkTPtHzZOIkXLvBSTXxjZ33w5YZChYidZJhtMw0Jar8ARt6V
w/sf+cUSkBOKD/z06pS8CSAitrjZSxOtULkU9mbXKLYYBKndgUV2/dQX7vp2RmZWijR38Edh33W5
xvWTm7vbG3PdpJW1o4QLkJ01VBYnfBXsinELwDXwdZqFCrSDa50s+xLKuzxTX3zoptXBmN2qHD/E
Wv6pHMcX6oML4DVNqo0vucjuLcwwHsvF9eASXJMi9KACEUtbLY8YhXqylDd3VWoMx0nJkx2Odw/5
1Jf2VRsYd/4kS3e3J+KaeYjgiwAKcHnSDOd7LNSrMrZyzAuDpbmkGt3SwA3MY+OR9pV3syjYem7L
grYx7ItQ8hVXxRVIYnNBoK3uv6YuRC1WNMvrftLjGgSK/zCqdraRcbo6Oub0f62sns2Iwx8FixXx
WXT6p+5zHzvUSf5UW3Wa5Siu3rKlaff/GVqu2jcbWxpl9D9nDCmFTarwS/rn9jJdThfFAcJgEhhA
bC86/MU8zNA9tM5Tpw9+9E0jKRnNf8z8ztc2gqfLKUOHh1sfEXsATSirnI/En4RE6+Z69GarcCSh
szvU1gX/KynWalDJfQqOLm6luC9vIIwuyC06NSK7vCa1TIMSDlogj56kfQQvhvdxMtKnXN/qmXVl
GomFF1uUdhaN5/PBNZ3YTGJojF4F+7KtkHI1c2j6QPOlT1JUbWTUXi+R812hktsi0UnCk/r0utxu
jaGfUKqYaHLNbfrdrOzR5A53KtXuVDvRHXRp7MP3z5+6r/VBuE9/gMJvD9E+HO3yz/infC7vc2eL
Z3+5VfkoNhKyKOT5LtIqZSB2jT/EkwdB6XEA0VEK0wE5zo1H+dpUk7uEz6NSKbmI50YzRsG7LSav
aWCvD09hCHY/t9vaKd8vHbDEsm+NrV6wzoSAoY/55BlzyPZ0xKJ2LTE4KWn2N1d/1s1jL5SPRXmM
tiTDrs0mTseiobHA/9Y0YlEQ1d5HKsoL9bvIEO7oGaSDQHr36QdL8R8jq8tyzgs4xGI1eWRvDwZN
h9JheugeUbedha11u3IUQV/zH/mwhfe9ctlGeI2WkdSzp8SAXqPvSiM7ovjLUDacjiseMLoZeAH0
ZQKtBUzk/CzWBucu17vZE2roEcbB/CYiJE9pBx/fbdNdnm74bVdSHucWV29dMsgJGiFYNLp5b6rF
x+5prpASJR9VSO5YPI4mnVJGW+43LL8GgauLAFwCSmcwDdXLIBEuTheJ8jB7376dInt/en4o7B8f
oqWbKULRdmSfRhcX3w6dygl2d8kuWX6ww/2vX5Xd2JINV2r39PHr40vxzaFZ0u67b38O7cmW7fpA
AH0Id+S17ciV7ecjx8013E87++Ph8fH+7/NDaP/9/ff2jnzlN94a0eplrS1zNBqarXiaXdCI9eGh
38u7aQeA2LH2zWl+AObywdrR3N61fjSP7UHTnOhD++wcB/se6Lt9VOyNx/76+r6Z5dUjHCf1qOvB
8k0f/Dzb1eUhI5W1J7evJz/rZ2B5zfxxy8VY/tLVRNBHiI6PJsef31ZPShILw1RJqejFMTnxSNgl
ZbLxJL+eubUN1CjgMS+6EHBaz48KNFMx8bVC9CT62/7KbIt/YzdyUvvr55+hLdqe+nFjfa9cAzAD
/2NyuffeODQZfZ/mAU1AT1W+605yRL/dae3Mefm2bNgf6HDYzT77pjDFnvPX9JQ78Hq2vuts2RVp
mEBvWJu3Rd5/H7Z6FlzxUM4+bXXZS1OcRIbEp4mpstOEkrCPXrRR3Tb4KdGumSJPadBNUcWNa/jq
nABLVgj7oH2s0VMSVX9pUmrRM/ruqS+OeXbXmL8Stft+e/IvBwjNFm45Elpcj8hvns89sMt6quNA
8sTebdpHq+ztrPQUwZ3k3sklZWc0v29bvHIZw2WmVZUOa56S91qiIpvVtP0f0s6rN3JkycK/iAC9
eSXLyhRLLbV9IdrSe89fvx/7AntVrEIRvdvz0IMRRsHMjMyMjDhxjhTr0gl2NnVKUbWTHDn60ydw
eKF32z7EXX/0w/S8YnceyqVnzz3U9OiQhebxvoRCK1pr8m7WpFP2JJiHSZVIyI/bYfzZ2RYdsE32
WuoZemDb+3avg5PZLPEPgDGKc8vSXJS0nNWtCTN5zcsjhhz7W4NiZuiGwkoG5Do3cWlpcTx0hdxI
EaKUJ7GJ7Pa76L/J4qesjDfBgwdL/v1h3V5GCB6JhkAt0cF26TliZzShFjGuetxOrkWkAGeMp/Vw
Pkt2kcHaLv3yuWbvm701RuaLAjWlYzRjFmMMLbjXNDWTT6ZBT6e1C5ozUj7w3LXhd0FcmdBbY8RF
qb0j7ANT05KSphJDSMDNXD6ldGDCSxrWtkpTZWluEWoKy2ehi+1kXKOavN77c7//zFpEYhTphcXM
Fk2gj1OUyKdSfAZn2sb1Nhvf/LZfCZtvzCV25uEREVE1XhxupZcoYalX8mkoasfMvwcSWnhhAfqO
A9/SHhJtxeBSv3fOYl1YXKxekg3dpBk1q5ejVIywdY6KV/cFYI2gOOVQ7jtho9aWIweGTabPFgKL
XpFNzr82w89aKx89a9+kdl/WDtr2dh0a+8zX92gdOJpCk8satPSmB4Dy5LiYiSXxuksvzyPoWPW2
lE+FsIs8sgdRtcl2ANKlcuePaPgatPl7K05+o6wxEy+g3UIyYa4qLC7hYJQKUC0dfhdovzw/cQYr
3M686ryRxV88Xm2LlsnWaB7oDzjc32HXQcbMvIC3Ux6jwWHZjyppVT+1VSsTlJsaFEJ1vpu8JN7d
t3Lj3kGVhgAVDjT4bpZKEH1VTmYaeHhClL16w3QqJ8XJw3YDSS7UCCLLqZANr1cO41szCxcTbXBz
0y3LuVhPPaj6SiBTfsq7n1CT9lgYhU2i2QpRsYlEma38rgV5c3+0N83OfFN/txmIIfnSjYKulIu6
Eqg/0KM9VrtaGDeDjmI5csXSlyIuPurCTg6foJtciVRvLed7y4vgOaeFIjZiXzvlQ4kKZdoTuTTi
mqrmreXkGoApBL0JdFMW06okoZJFXqCdIo8KfEzjfvNnLI9CrjooKWz7lzIy9itzOj/aFvc5cJeZ
PRCtWtqpFo86cdKoErNlT35ti9tmfJXhnS2jfZ9/RKlx10+xLa3EENeTyeORYG4+yGa+2cVkjrAg
CJMZT6dEjpRt24b6sRaM6nh/ZLesgEUhNJrJHq924Biok5IHxXSSJ+L7MZRkXpC6vrIDb1pBq5i0
CUcbW+LSJStPjLO4LKeTLkzpzkTtBW9UwpXT5PoumxuI/mtl4fh5aumAXXgndV0yPBmhH23H0CO6
l03haHlqvzJ3N+xxb5JyAiVCr+QSMDtYk5x4iMmdvEjRv+WaNe4kVA2cVvOCygZVFG3uL9Z1UoY4
9i+z6X8i2sU0wsxjVTzLCLoAntFk4TUBDZfwOAp52XQrF8O8jS5d3uDAVGkB53lPP8/i/gyyAaQo
ulKnCg1DY+TVPvAujz5o/u/JfFSilS12PZmX5ha7eiiFHrHBCXPgNbVkdNhwTq19rP69VnNpaD5e
3r0AZSpPauOLBvC1/GdSJE9BGE12K9uyEdiC8SgI2kwd3bqq97VX1ph85lm7mtW5HgKVBU+tJZGP
YRa6FRPnnlL653+N/lH/WiS/Y0gj77vK9Y4jszY3f9F+TS/W0jeTOgxKwYvN01T5P1L6Y7jovHTl
hrv2R4zQ6vmXF31GY11OJRoiw2DmqXmykjR0APYyJmrNtAY1/f9lPO9MLbxRTzNTLyCionxsZrah
Ftk2HOCi/j/M2jsrCyfs/Snq8pEBmV66a5rJnvI1mrhbDvB+zhbul1VmnXU+C5Mam0woMicFCdAa
b6aewMsUfbw/oFu76p21ZTlwpgPKdY9pk7Sk3lmt1278qXlFyvcprsY1db4bhQEcgpo1PBWkBa/V
+aa6CjulNE/jmG1k+BHRn3uuLWkrRuZm6h6spt3HXXVU5dYRH+IxscNW2kt5+82KvC/Fh7gzfqM9
ZyvTXpF4/FAqDGLJTRXdHr2NAeUZXrAfacbJVbuLO0LSD/cn7Hp5Zj9Gkt4gsOBGXNwhUxXCNw+a
Dg7LWVE14G6XNw2SXd4xU821M/ZGas80uBOpURKX8mBfuLWKHoWl0fRB8P05sg50oKf5a01xMqgg
xw3b0fGG5o8inINUtttU+GdCCLqKZ3JgghpCDQo6lzu4FmbIuVAopw622Q01csVWI3ENG3bjZUPH
BQJXpPhoCiIMvzTjl4JAj16on0qlsLN6owpb3nzGJ3lXV2+9mwXVyuvv2u+pg8EmZ8JiAp363/az
d4e8ldPx5XsVEKlOEknBlJ8LZNZqMf4qlFa3EvZeo0WB5fO0gHWCyjuzuDg21DaGUCvUwRzG8rbM
Jir7crYH+MX71pJ/AJ6cJVDRjNK75Jh67IumifcatTAvPCpyoUCUklQPqtSND2Ol/bjv0jcASXQN
zDLBcMexzsvoy2wlmuq8wDj5pvTYC/pT1XivMCjYufVJ5hmkm9NGr9uDVyc7eIpT9UlTHmrJ3Eqd
K6+hx//GrZc34Pw1c6MwCPgZJXTpC70w9JbnATORPw0EFiZUCF8tyNMdWk219kf4U+od62y0h/uz
cLWxoU4ElsV8c7tCEbM4d1s9lmu4xKzT1GXbMfiSp/DZ5GdjeoP++r6pa3e/tLU8dUtgnJRjsKVA
rvfJ+1O5AzrbGyQzS9NeazGanetiPmdjtG1R7gd5Aurjcj5polDTLGowpujbOn9FBcMWMki1qa3k
X9YS6Fcba2FtceUrUucXnN7WKdP/oNFs0+EJI8LXiVzc/Um8ii0wpMx8EjCmg57VF24iVfooJFbg
nRId0XKuYTn4ZrVrLGi3hjNnvbDAzGHmcvL03o/Qngi9kyFvYmsDFD8NHs1iJXi56RCgY0FV/eXA
XkL+K4bXJwZmJtAGL9OhqWw/dSJKWl3i+K//PnNk9AA+gRAHVbHwdDFq1agQIo9nSQW9zkbKfijp
ypkyz/7C6WhSZzxgrOeWrsV7WKb/QxcLXzhpelpvei0XbKWX0+P9kVwpgMztnDNHHWh/LNGVdLk8
TZSocRskwsn7WJ2lN1Wi6OW0v5GqG8fdg/5B67Y0BMNrv2L36rmPdBMcvbD2z2jmK9lEmqMqAS0w
4SRWTxEV/lHT0K3+pqdOh9Sk6m3kAgCetOLy10cUb0iTg5oHNo0US3b2yiqFUCsU36XL3e6mX1ZT
2137w5C+aEi73h/i9alB/YWcLwcGk4uvXM5sGXVRLGRT4PbZ7yGU3sz2WYzbDWg86BzVTa+uHL9/
gZ+XHoMtsmH83wDh6QC8NNhWQV1NeRu6KudTWn9vnVh0y25uwoJYZXpqtJ89pJRt+4FuKTu16B4R
mke4xvbhXCb6guySgfpwarFhKqooawQ9NyYf2CMJnjka4727cDW0sXXPCvvQNb2nuPBJkGk7of5d
eF+ENlk5D64J1kAkz5yCeNhMB7Rsf+s0SsweMh5u1r1G2Vev/ziNTyOE0Z5eb3sJj/5VCnbI+4OG
9OxnVrkydJzq565QoJpCW1NBhKaZ+yv8NUT29c4mGsTvZypebgx14RhiQ8fVmCqRK4XApeuMzHky
eNbKDrvSTCDmxMXZ3VQ6gJgvc93T6JHohQTF1WQ2c9NsEjE+zq/IAnI+Xzg3eXlsC3FjfPbQGCaT
IgcgUMDZpj6lu+Qz/dCOwPtiLLZjtGv+grkH+JS0TRqu7cv5wFy4LsjxWboDZgQ4pxZpF1CbnhGM
Yuy2gVNnr2pe7cpZz0H/0cr9wUuRe1o5+G44I/hbHqIUnqjHLnsbgkyWkskwY7eyHoLqTWrPof/Q
1E+A8lfOgesXCHWf+Q9gRXPm/1ncFrCJl5A8e5kb5N0O2LQdxsgEM9Je1lAyrlySCLiht4nHT5KX
PZdD98+DZW4hP6AEBWqbLpLFyRDGRtF7pXYSBMsJR8AWNXRmVD3kZG+uIFauJxba3rneRR/V/C5Y
LKWvj3ElmyH3VqY1uzAVAJsMmvzk5RKdXGqtumq7KhBy2yism0QAMzPhfBa/e4xMSTCloRkLp7CQ
kANRg950MsuXtlMC8l8c69ppaGf69K8nPCA4cq1AK9jOVztMyvVOKuRBIANkVpOTFaGmOzzfzYoT
Pq89ux49i+ppKNbiFrxXKq/s8RuuRXWHnieSiKCAERS6HDf5qVSV+okv8Pwgt4cEBhiAv8FTRmnA
6TI2apek2UaAztfO0hjeWL06EMrKe62BDe3+fFwHlChCEk6Sz5wp1JePtD4IswzRyMQNxEHaZgKK
lNgEElC0a/HDDVMkTWmPBXRAznvZ85X1ZLirwIrdelCUTTxjS4eKVrdyGNcIAq+5ehgTrFYArdED
4FCdne+dc+UCINOwjVK3MEkG01NmljUMspXTPerEKpwb8vCRffzEIdKNm6wyDk2S7ot6ZyAZW1XD
bkzLHzVdw/LKXrt+6c2aOMQWsN4R+l7NuKR0SRA0aeqKnrVFedQOpX03phuvoA/mm1S1jqHtFJQL
m31jPCap8M8rDuudObejop/F+bLY7JyuaiPnRup64oOaqey5ZJOulYauNjcNJpClwmFjgp0BDHs5
/77asgcQvyKuUR8CVXba+sWClqbVXCrQu/s+fP2QWFhbDElThbb1Rz93J7M7mmVvi96xGDYfI/hO
IbDRTrKyFileB+GzTcLw+YHEIhoLm4RjdWcNVe7WsNXYgdTl20jOXugz/V6pY73jsgofoy6EYb5N
x40y1tEDBBAwMotWvim8SPgeZMJa3frWvJNFh4UL/jtoSxb3lt8pYzN2Y+5SOcOLQoMm8aYz6HmI
vgV9Um4ndZ0SU2YxLyIBpoLnCCSqJMwI0hdGKzPS677WczfrEWjSalU++iq94mWf+qSyav9g+j63
lyAIGz1OvUc9E77mklEe+7Ix/6w4wxySXn0NaZQZtAWl6/LxKpp9T8OjnLvaq3FQHqOCtJLd2cMf
BS53OzzmjU3v5RqQ9rq+PE8Cg9dJ51Ga/JsNe3fiFCJE8Uap5u4w5YdS0m3/pRqLTd3VtoUUY6w/
tBZiZhsE6+4P+OaSz+8j+GJEFLcW94kVjhCbTH7him3zsW7HaOuVsGDI2qTuo0w0IEadsh/3bV4d
5QwW9kV2OIlQ86p/VhPAzAnTlLshmWGasCIkRotWcCo6wLb3TV1F3rMpCszA8Ij9eIRcniT6NNbE
WlLhGt43Rf6oWx/v//6rJ9/i9y/2sSQEmp5FauHKxsb7FDXoWNhV6WTJHke5b2reBwvPpDtubgDi
lUm5bbFSyVRNkZcYhRv/KY7FOY5tc1O2TvsWqP9PS/P6vXPGXkIfLLGUwtUs1zCPebdpUHmuP4yv
graRmpXz94YHXoxr3pHvrIXypPfJPC41edXCraS9BN/99G01AXFjqebGPyIkbvT570s7JUJysWaO
LJW+GeHc7f+UREyi/woVqRMP5eb+ct3wvAtz87DfDcu0hJEgEHMTirLRW7sGZbjlDqD2gNFAW0AQ
plz+fkswzSwk9e8mcmUL9Zs+PsTeH688SqWja5PTwcVyf0TXsQdpDZ7zvDBJ7xlIsF2ahKmxa/wY
Z6d1eSqeQyR54FV6Itn8y3uDSiQ3jxEMBGsNP7dmEoQrjJuk+tBwXZiVSVrScIiDmNljIPhbFTG7
+yNbszD//N1a1YEIYZyJBToKhW0a+3COjSTx71u55YD/IQICT0H0tjgriJaAtUDd7cI1Kb0l6lGp
6RE8ROO+bVf21OzLy7OCUrgOYTvxEympywHpUTJacZiXrq/vAijnkxc5RcvbWAE535q392YWK9PB
epfX9WwGR2iyh0A+3J+yWwZovaKzBA4ldKznKX23MEOjjwUPntI1zdqR0udsPdafp2IxVewg0Bgm
r0jQRotjIUFsVSNPVblG+4AUCr1W+rHfxIT4irETw7MkH7rRGbbDwao/hoG6le0otnunajeatKOs
kq41Xd1YvIsvWp4cWVSm9WBQ4BCagxiLsy/aWfCnE/+5HkCeDNoFhg+3BH2dC7/3hZxATzJqd9hF
5sekfyrWaoY3DvcLC4urJErbBhkTLCj96IjdH918DIlnpchHuublvrPMv2uxkjSn8iynRAk34lJy
ahD1pCzSonFbBFYcco0B74YoOSQRGIp/N4VT0sUJ2RDl0EVY0esdkWNQN+7US44qP0sRiYdxf9/I
DT+AimKOxKn6s4kXzo/d0ZyMpnFTyLHjFDacOP5u5OND2RcrUeB1WmHOmFqzjBHZKvKoi7Mp6muO
WFQoXIS6HqV6Pxo4v/qqGK8GrYepGu1iaMA9QT3Ugr4PkjUu5+uxwi9Adp4mQECdcFxebnQVamrE
RMra5UPA4/5O5DdP2AwI1t+f02sf4d0MMvcvJSsuv/BHVDjCCMXn2pUEpCiyHEJueS/kaxnA66Me
zBwDIvs3K60vyX4blBrkrJsaN1Mju5fe8uioT86ooA8xZrR0Hu+P6oY5MmC0jYKn58+yDjs0itL0
sdIQUOufhHYHSK+rHbF9q5ypFNdKsdd7Gl6+/1q7qsQOwH2DSGrc8o//Aqm/Eew+dkmyFm3MS365
nS/NLFxSgoAazZCxcfXs5xjRFWs8VuVXCbFLbxOGhBqeajfRr/szecMPFWQ2yGXxF3tiHvu7C6fP
68ESUrVx1T1MQh/apzXw0HXYxqjeGVhsahg7rTaOMABpmKM7kq1vlH2+CXf3x3HDzy/MzJ/xbhxe
nFRphSqyGyKSq3aPcy7KK1Y20w1HmDHYvJQhZKELfDEWKUmLYsy9xk0K6DMgm+lJgHoZ6P4XzyhW
TvcbKzOLrKA5CQaF9M/CWNOR5zXDvnXHKPs1wbcUAYqrJmmj9Wtv4huBLmRof2G1IIjm7MTl7DWj
qPeqL7ducPRPxbH7KT6gMb1vHuKn5o/3pVuZxxsZqEt7i1NJTD1hiESpdZtdcyTyeFOPxZZ+tSP8
tv/sFxcjm2f5nV9IvRgVjSJiSf1o+eWPyYq/Df6/41HIHoHzIkdOgotc7cJMq+lJThjTun307EWu
pvivlbYVhAe9+qP3UPf4lBwt6RBNKaTy+YfMP9wf59/OnsXpQep2poDm/kSPbfEFk+jBgd3mrWuZ
CUTAdi8qduA/yvnO087TtJmSzKkMewwgwT435OAK62kNlzq75L1vWBwmspx74zR0LbcAqdrmqVWS
J7OpD3VV0h0zfZ3ENX2ZG9seJgadZBqoHC6CxZmZt3Ldg9ZuXXk8BOPvrAjsIt+tTO2Ng/nCyOJx
0WXw55vx0LpJ/9gZICwlZ9AggxE/KMM+8Y+V/jl8vW9zXq2rmQR0i08BCLsK0nM5SvUUHlrcNnQU
1DkR98s+e9paeeWmHTh14ZEkGwnU93J7TLoVpImutG4YWd97JBTNQPiRRp9HdY1B6uYZAyDif00t
zph2MpIe1HTrFjvCgmbTmHZR7fJ81/Z2kGxoD6qazfB1TfrkRqTH1tSVuWUHoCqKLoshdpE0iQVD
tKL8KYyfmzbblhB2UMrZgKfZ9hPlcL5B6jzI1oaPYla79xdzHtnVYr77goX/CPVQ6SHiqW7SVedI
bj5qwdo63twH70ws1rGNTKvPgFS5aC1saymwre5J1VfG8TcAvzeQxRKmbTnCCIkV5RB+q2G4//Uj
kOxwK0M0X9opQKTH7pCQPiaL+oWSfH0ofuc/ssHR6Z9A45Ia8OBEv1dxKGsTvLhOFC8Ic7/FtUY5
23TS1ujX5ve290KbSYsbgF50Gy69SIIf0EAUDuF22VZjWsyHYFMdf8rDru3s6Ht8lD/cd5qbO/Od
wfnn7y6uUIHtKNTnMT0kx2EnOr2y8qa7rvrNl9Y7E4vjuu1DEU1ka74y1LekfA59KF8cBAeL5oHU
/VFL9IcsdFT6ouiVOsWm9uTrvq0N9VEsqOurna0Ko60h/Gj2K5mWG2Hjxbctop+kJJ7rTYZfboum
JD3xor9I8Uf6J+1BP4+VvPKiuHlMgPYl5YI+MlzLC98O6ritFcHv3Lb5II4AY6zw2QtnhJb8PA0f
MhL3EznAVKz3lSYehqBYI/24teLED8Ba6esgaFk8CXW430ZdnnpX6Ctb8fe13NtK9VNdU2a5dVbM
Uq3Iw9BwpC1xhFkNBVBsST1RCmkWUus/pnJcCbtuRQKIOcL8AlPSzON36b0KOiqVbESDW07lNhKf
DHk7NOdh8DbFsF0TUr7lK7QF03bKI42S2uJ8Ta1W8GQ9HVwh7pw+iPYa/bmc6GWTPXaRYZewxIvj
5v7+vPUWeG90ceJWAmX4JI0HXmu/g3hnGGCqvuj5kYfbfUN/6xyLU5egEpGyGU0I9HPhmX0Ho36u
Y8nIfacKayczq0MrNm+0z2+8+Ieafc0auwxrN6T1FVXuvS59LcLvudB900NzP0HiplfZdpASp1C8
XYnAbvvalAjriOlaZH/DicGIkwwAiWMYVy8JSQsCNH1Yi1Q8tPlG/4JEpD9srTFx0uRHs01/hvTA
/4azbvB+BqXdrSR25slYTtZ7+4tzGg7soQZ0hi9E8rE0hFdzyNdC7dl5r2zANyJyfFKgWmZQjSqU
Eq0sB3fiEkCh9JupnHSteU5zN5hMu6bfK2//AJffGpO2NsGzMy+NQwo/F6yBa5ONu9xZSau1quL1
o5u0Vu/I5ngQUVClk1zx3oSw+yEqkFf5jbAPS7ncBiJ62K0RbYZJ6lfm4cYe1yB1Ai5O1p08/+KG
6gRePU0a8SWq+LXMf4tWe0aZ2OkFOt++idZag8SNcwu0I1V6aiOkfZavbwiQNbVvupHSY+FI/nBQ
i21n9M4QJPYUQIzqPwDtG4vvqfq5Ki23+t763kMSrTGXXbdCMGTg3sgbzFXJK80RM6vNxK+n0W0y
N4ILrg1sWXk0ur1pbMdm1xnWvoCDCgby49zTK4Y7EW5a6Xem+SvefuvWonkU3Ag1dJSrxMXR15my
4bfiOLp1/tgWxFbFxursCeDlSe62xvNkfjH8NcadWy5I3YbqAfE8kIHFHvOEaYQUMp3cAlnWAeXg
oEUrB6WniVIB4EqTBKNsx/5kF4jBe4a1lpC7sQI0YMw8bYi0sgLLPL4e5kNlaMrkltFneE2f6u9M
0WMZWaVT9jBFeYUjiE4x2rTLVMLBb6GJ8n91WfYriH/cP56vDxxYB8kfw3rKOtAye7kfTWVE4VwW
J7cdgNPq5XSEWWStInh9ql4aWURqUpxpAfIPk5s0DznMTQUVru0qGfYtK2DVIY6Aa4ZLe3GlBV2v
KVVTia4W+U5uyDYEN3+S7u3fJ4xWZ9YNjDD39XysvAtszQj9UE0oRVcfx8deNkJbSc2X+zZuJJho
e+fW5L1J35a13BdCBYSSnkjRDdoHbzggshYKz010SryaSq6yUSzfCdS1tuBbvoCeHhVqgHRzPvxy
aHIRIdTjYRUZzNGGkzLeGgDFV+L2W8sESSxkF3SLzXyNl1aC2NASTibRzfn9Veztge+9Iuj9vQjC
7f15vDmgd6YWA5qsLBGbRBNdSZ223fiMnMHKYNYszD9/7w3oHytlqWJBHIEWlrltKclKbH99cZBD
+QuUp3KFzy0C6yAKZaPSUnHGxMSI+Ynlcy5NKwO5gWiarfynjZluyGVUEOZd2hYGuyfroKqzeBO1
tvIgb7KH5jn7VqyYu543UlIqKQ04qUD8LHE+RlB3EoOSXR9dhqbaJ6gS31/761njVxNnkNEEbQEM
9XJlrFoQ6qhOFFecwOol1banwy8Fn3XfzLU3E0nx4JoL3txgywLEUJGizZtJdccChh3x2NDdNGkP
YbyGp71hiLOAfqOZP4JnyeIMNYRU7vpYUt2sKXeRHp4Lz/yj1PSSNOnn+2O6sTg84hCEgyKWRpVl
tZT3W5Yim2K43JR2IH4rOEjvW7jhbQDYwERTPqT2i5jA5eo0o6plU5ObrgFOL31qyvGl9iRO7d6y
66jNaAIRvmthD+JieLbQD1r5gOvZBJ3CCUS7y3wWLStwIW2Qw6SGlhvUz20rou7xrFek8MIV/O+K
nWXtbRg7vw66wHKFIHK8MLI7sL6ydeySH/dn9DqanQeE9iezSTl9GV0OoyhXYxdbbmE9j/IDiQLb
g3C3zb5LvnSkIf3DfXvX/b6ze8wPcJo06BEzFiuY61oWQ7AjuFrQwHcrH2rpQcz7c2WKNGl3DkQ4
8IXRM/5sTS/A/+1a+FX0CoEM7DFAaMN/D+suP2heindHsWU2spGIpuDKL2ViC1+0xj56jeO/ZQ/d
c/Us7O5PwI0JB80FAw9VeDSulhOuwC8+F8eDs5ELm0n4HrfKoRLKbeghrNIDwVuFcl/5EoboaCQk
IHREf3XOI7wboKn1vif75Sz28WqNCKgIPinnzhD+9Cin3x/dbVvzmcbTCIeSL201VVulgdnrp9bU
xoewrj+aNWqBVVkZu0hTkpXJnA+vi1fhTOlCkwBYeeJiXgOX5qoCTdym0mDD7zZFi6SAvu+q7lXV
vU96F69Zu0q4zL3Cc08IpUngrOLiKPWLQm1qWGpOrfFFNz53pf+oVXZjlFCjk7pSTUdt1yb0eoTY
JLZih1JfYx0vR5hUXk46BsqLqpvgwS2bM7Hlvuo8Es/JqDmaRZPZ/TW83qLzONkUc4MZtaXlOd7H
mVS0cWOeygoKaGweckOv97kvSgewHY9K60VPQSw0+zjPvuakHBxo6ApbCyb9NbdKZCHrM2gkz/X0
KdmU3So92NUlrVLq4y6b1x1ewyVkxugFK4R9xzxFQkM3MJRkfptCU5C+rkyFcuVgGIKFnMiW4wo6
icvpTwWpQwTVh4n/mfF+mpo9fNUdirrNR1pi7PBV+TMeySmqzVrG4+oyZYgz7xoPXDqFYWS4tFxX
lhp0bQEJf5T0O6micZGuP3MlRrxuUMAMT2nCQ94NTOci3NEsv/CqRLVOhljp30a/5a6RAtX6YshT
/aNsUg7psfetLxMMFaXdemHs2wJnTbEbxh5mkjYMjOQQTHm3TyuzX9PxuDUNCOgg541WCOnA+efv
Dy+/FtN2lnaqJn96QvsqtwN57Pcr63zDjM4NSF8CoGEKHYtp0HN4KGrZo8ncaIrHieDfsqUqBleD
lqytT3q+j43R3Kpxr50kBah0phe+0/RpuxXMyNgWrZwgthyvcT9enTkAO2ci7Dm7OPO1LU64uhyK
WIzi1E1lOXlRw0Da+17SvHi+VDtBSK8jnUFweJrlSF8WzBj3J+Zqo/01j9rprDMJ/Hg5/QEc1W0R
0IZkpNYm68RwG09eSFKz/Gc4pM5pYxI5ahR/ZaRhLld6LMMEKjAzOCMO0/9KUgL8LpSqw1gnIu0z
Qfv9/tCuH8sYnCd3bhuYn62LF3msZ1qbhH541uuf6vDWo7EMweYu/FjICLYF5c4THEFd4yG7uiGR
PObIwsnoxuCEXXiaHyDkVsZmeM4UtTrIpezvqqlRt7FeF3Y4ZmsqFFfxxsLe4kbuUZQreLYzSuOx
7D+gSxrTBKKRo3VSRNXuz+nfp/7FhYy1WbkTIQGUjOAduFzEummCpCYTfe4dxOEO1jbZdBsIfDfm
JtnAEwqJueDseoqiX+Wf6bmVHC1z+jVY9Gxl8RUzNaZIOEtXLiLwl18hSIhPtjRIn1ONpFyGPG/U
QZOiaj/gUv0RB765EofcWFRCOmPu7JkbCZfbRG5VVSjbJDkr4ZM0Idk9nT+O9Rrh0C2PvTCzOAyk
slZRGkoThBP8PV1hRuY/Sn64z+Nt7ntOQvW7VcxDIZkrz+6rU4hw7v34FlEIymDJYMRCfBYRl9eG
xyhxywEmvTM1KBtSfj0qtvc96dYSvre4cKReiBuVzZmcq/EkWNUGMVH/WSh2FVrz9y3dWDsy2ijJ
k9I3eLwuJtUQUIGUQzk9qxUJ9S7cp+EnJe1Pk1xv7lu6sX5cMlCLzkRCxFhLkgqziqxmkuP8POYG
3GWawzyGg4PEV5RGB0lyMrqJtIimuBXDs8NfbghQzOC0qFnQ7Mbxc7kh+ioP5d6YoOypm2/l4IyT
XZO2t3ZysG3So5SUdiXupTA56Ktsetfze2l7sZJW0sAGJkrYHl4DaAKT7JC2vjN+XhnjFVyJjh8e
sLOjalQMlzzXWZQ3ZhSX+VmQzrUGSW3t7wfvKbIeyRiTE4Up4awJP+9b/fsQv57Z/1qdd867+GQc
w8HI8jw/dxxw8cfqVfsRv0Ru96huYKl18j2o6qd8Jz7SuuuOT8Up2ib76Sx+kD+M+2anHde26vV5
fzENf33w3Qelc+qgaev8LDXCRoCXRxtUJ62OkojQylQ5qIx+vT8H14fDpcXFjVYFQ+SLExPf1S++
yDE/PWf1rgw3YX9Cn5BWi/19g1dBCVEaWBQ20Zywhwbkcs6btMg6Ipb8DDeQ00nCxjflQ5qtKPXc
ssLlwT/caWQC56fBu4m06tK0ynwqzopnE2UJ31bxO9fZrDncxF8RiSSdBYTx0oTnDxnP9aA8Cx7s
SRQhuk2PoKqtKLWybUr+Wz3E4iYfkF5NlCH9TL9P6tS+URzvz+iNPUpFExILer3/PqouPyQbvZCo
RSvOodrzXpvVTh/oJYEifo2w4saskh2gfgxxNnVyc7F2eUGhlrRccc7b0c7E4VyBQ4toHLk/oHnm
FtuSt9OswUmKFbqKRWxnqWmsTV1ans0s6XZlIEJU3U5rGuI3PJ+GU4qy8NaRE1xaqYOpjKtwLM+U
rXea1z9AVfESPQrh+FUSzO9jMu1Lf2W3Xdc+CTLeG50/6p1fBr0/trlZl+dRyI9x9KmsyIpVD6nQ
2Vk12IbWAgQ/DoWTCcJHvwrP92f21gLSZIvLUlMA477YFp1sDEHaSeXZa7RdOzRO17XbRshX7sqb
ZuYcC6nxWUFl4SfeRE7LKtTyHAgUdEtwdkJj7sZC/3V/ODeOS5DL/7WzuJ3MINR68A7lWTOOclnR
DP8mZVC2P+WJS1/+Crxr/m1LtzRnqrm5OZV+t8Xa+W2bxoFWVeehzpoXNY/0T20eWw5VQ+SocrnY
RlK0RnJ365gBNMGDY+4UvKaPMhJSraWaVmctCg5iw+YubU36SW41Vj7AzsX7qp2yvZCscVfemFz4
vimrAlCi8qktJlcComAWsCKdJy1HR9F860oz3wxZ/KLR0Bo2puFYApXQ+0t6vffn4oCMUd4h5FBm
13q3QWJACGki1PV5NCoQE1ISfKp1PXq5b+VGMDfLpBLQaWQnSOUuPDQrU1EIU5XBpWN8qINRf9BK
K9woguZDxSPWH/KyHz5FQkv/tt4Ku5j372HlI+a79dKh+AjyQwjXoQFAZexyrHpsNnEiWfVZqUrZ
RvucnFtlfZegEz5OI8hGo5v5QzwtdfKkzbeJX1lkY6N/buCcU0hkJ3lNU5sBsnX5HXkNVT1Jk/rc
konYAh5pDlOUlisX/62VfW9lEWl0ZkXRKiS5CAVtv+XNAunaWDfb+5N6vUnnsXDxzppnEDUsrHh0
c9dhypxK7f9w9qW9kurItr/IEvPwFchxD5XsoaYvqE7VKQwYsA2Y4dffRem92ztJbqJqdUstdUk7
0iYcDkfEWks8mG2Sg8rJ+Zkb9JCmqR1Sp9sY8bmNdTAIQgyYxMQ2zsv15hkiK03iw6CtjdA2p/pP
Q09qQNaluxFV57+0cBcwh+ENYGBwaZ5GuLaECqcLCKNsL438pYbPJoQ2y3eZbMTUlQ28sjK/Rj4c
wAqV38EUdXtB6Q4KJWAoDCikisFyCCLeyioAC6ncLcKapW8gHUFTGK0l3MdglF9W8EYJxJ/f2fKC
uZk+5FxIFMiptfEQvomlSzOLtRktr6ZBeBho9xpwQYEMCbrY/b8JRESNJnbpv+PYnIB0qf/SR5Z2
F9fu1POBoVQsL77zuc8P7fg+5J/v+/0cKz46xx8T8x4iE0WrYRnQUgudYdakzcUtvhsNxOcxTgot
9h3gLODyBrrGsgPoNm9E6z+K0kuziBwYVpk5DlDyvvYWMZWS82REuLb2+afs3fjmvGVP6pw8Vr/d
MD3XqBhBlT5sTiw958NGSFn6qgFgBsIWOuQoFs1tnWvrI9QGkyRBWyVjgf2z6ukp95xI6HbkWP5G
6nQzeb40tojWnFGDlqneXnyGItJeA1MApPyqEbAzBbGtYCLFeB4GRKejVQ2usyNG1dCw7SQ4Qm3X
TrJDovtqRq9zgx0T0bheyIoM6Dgng2B3xFWjTUfDYZjzMbnTsFBMavp930+WQQSrwAAovhSmGtEV
WbJm4V2ZOi2b1MUcVX4gaP8cipE+AISUH5NRVlt33Monmg82rloU8zDBsDhyGa97s2SsvwAZaDxl
ZUvem7F0T07W011CVIPwwicUFrVGhWbBScS5CR5fJ1chnndGWE/GMecctUZCjFMOY0i9yk3EzbIA
gX2ZCRkdoOyRZSGUX7tSSkZrAHVxf8m7xA8co36wfdl8Y5MuH5mZm8GAMuFOOHV2AmhHP0sIlGwM
Rt4e4Xn6a26vY/wLt+wivld9ZfK6NvpL1lv9GWWfZwIqha+W5O0uI0P9qcuSdzc1n3WutvjY/7Qi
rw/y3EJC5Ec1Ha/a5fA7M0aGPro5XPLUEJ8kS4a9bZgj2kd0CpGjaPvCBCSw04l69CeI7TqlokeM
efNdmfL+R87y6rloTSPMewJ6Tmb3KGBA8c0cGjcoesg3MioQZ7l0zxDJE2BtUsUz6A/7sPWtJMCD
CCSzdWKHjja+ONnk75Wm0iNRzqushQoB+NwR5IdBX7ZQoaqqeuPZuXI9oBsL+l5QN885/nIAr0oL
yaiWDRfq/9PVRpSOEGOlnyGjdfQK4zIkmMYy9kgEX/EL7x/LlWNyZXpxQ6BJDD2aEaq6lWE/20Xy
Kh396+AXz406FwQl9/vmbvLf2d3Rep9x7+iIg5v+2t0bDu67QWPDRc9zqJJZUQ5SX0zIhswwg5q0
odnWJ8IxtpJa+w3bt5f9te2Fn1uV6lzpVsNFuSPUxQSAOZMRKXboyI8ycUPDT6KxAn+H1RSHPtu7
mhdiZNpkW6OPa5v+53UDNlogS5apm59rkxKDxPfOuwAoVA15gAKmb2x+Y+JiI/lYWzWuKPxYVADQ
lF7suDv6jdmoCQcsJ+g9JrZ+tKUv/96PQPM412hMvJ+Albn+rp5JS9/LveHilHasKJR3LQAEf1k+
qF/eN77jyvahCWdhqBPxCrFz/vcPmWLtpi2aSM54yVpxzKgdSO+zGE8WgDljTwLdn85243+qoCFI
0XfGWkefBrV7bNyfFQa/K8kO93/SMhdH7MZDFUUHNLFQmFvu8TjIxOYimy5pYuF12g0NWHMxfpyN
uIjvm7r9nPO8JPAUWDwu7+Xr2Iecp1lN5XSBjmsfZEj+d0ltVtF9KytJB64ihCNw32BQHkWAxR4r
uyJpJvVLkap2x1jWnrhm1QH3rP7Qj8SIRzTuQQqdpvtUmG4ETLwbgV3Xi2w1qYPOEvex8Otqn9JS
PLU10w+u1rshlR3UI6nembEPIt+NhHclL0ShBKHFRqkXKIslt4bibPSUl5uXMS0jVCysHY06/7fV
BQ7f26BfG8M8gMYgaDCyCASL1ddpPncy4FvFxJVQd/1T5i/5wU3RF3eJXeKnOGcnrPY0usgfUJfd
i61UZ05lrq9QaH0gj8ZQxqx5v6RHMf2+6HWzMi+4/oJyJ856lO9/mufkoQqL1/uOseLpsIUXH0Ip
qG6XcIapq7XU0WGrRX5f8c8QVJX+1vjSba74R7xkHqmF+2E46HrnQJGqaJOX5kUW7+Dv2+djs2M9
BCXp1tbNYelm65DO2dAOn5sCC0uZaQqvdWrzwr455OjuxGHMD5Xco6ZGzlMd9kdbD8otsumVM4w6
qAFAEmbC5nLo9fryPoOTZpN9kbZzHsVohbZd+Lu//lKIw7P65zyl4y0Zz02jz6yhkN6l1ZWM3KJl
wSjl49RmW6LyKz4Bv/ujaAPKI2Sy18uxDMWMITW8S26TLLLdrI2sziojvwatzf1FrewcEKcaBvZB
9QY42eIy08ymLWnuehciLAdSJoYHtc5hSxltdUFzLAcFJSbollZc0pgtH4h3KRtTnhSy0Ay3SJd/
aSFpEt9f0Y0t5L2zNgvmDVBGQXvjevNcknLGM+ZfGkOr4yJJa3NPDGiiBxLgvE0q0VtzGJZBT9cE
ffHsFIscKAP8zeOuS5Drs8CHXI6ffHfNHtK+h74rA7OYLqPYW8BpO1IEqUwO+L92iqAtmW5MK998
S/g/zh3uSyCCMEW8+JZ679tZo1gajzVoLyBk9buY0i2RgRUjYB0HKTFegMAbLMtynoCqOvE9Gn/a
bcSOrb+88HqN+DquffxlZBzh1jV2EwHnMZgPP3uOWx/uDrft6hK4RhqP2RdEkpNtfSJfC/BnN+CU
Y9PetE528cbpc5WOoSGfUkN7GJxQev5G0rz2QwA1gLvgZYLp44V7anrZNDmCcdxa+ZFmDCAa2XJA
Y90qKLItlP2KNdTh8F88BNGOX4KqSKITBmaGPBZqCnAwMVSoIo2Ctn13/9StGoJUC7JwXCCYUbve
X8RcXnQyyWPPIw/T1B/9cvon94rQTTfZEOYturpjzD9iN+grmJiiwEv32pZdMssDyDaPs5xeBv6t
nA6aeu3YQQ3/2EgUNSfIdcg+AcoxoWaGaVG0CAIJVfj8X4ewy/2V35AzINqgAINviVsczXB/sfSq
7PSx0VQRj0j+DlmTV2bg+z0PeE/Pfu5XL8MAlXHDR9U612tgj+2Cnnpl9w/YShqmdrMJhL65hnFt
6JhXnuGJM/fvHLU+urvPIYo8WEWc9OwNsp6fCq/bjZoKjLdamqFZHyq0lZE9Kk+j4FqfArb1TLpN
12YWPRSoNPSc0PrVFxkvRAkYbaEKFtfOA56wz3kRi+JArVPtnhoDbkgw56IVwf3PsRKP8QZEhQr4
ZNQy//RtP6wcTFyph6pKESN/DrJZKYD/7ujWXNRKrMINjXQDfRAkA8u1KZpq0saoZJzp3hCKSsOz
U3kkur+WmxFwuJY7U5aD2hbqzxh9vv6MPHetxPZ6FidGCZXvvbRRvqftqbIPJqlANjSGTIExox4C
vc0i6T0o9gvTlpHEQJhFnsqk2DjnN33vPz8JnHfI7eaqo7X4qg61uZ20GIJllL36iXdStfxp93u7
8n8KrsIxSQIyHkfzXwh2tsW4v78laxuPNHYmsp5b0kvkGSF95aialnE1YA5YHyCiZKfg4L1vZSWa
gZ9iHg+DqiGKiIsjnedW1etlW8YlxK1MkZ3G6W0q81dS/lfrwewJQOwYgEXl7voLK/QuFbUcbGdV
Q+b61KbDhhOtHQjUIEG3gWYa1rK4VjN96k0jy8pYAjkQNr3zMxk68I6Taguzt3biMXwJjBs2DzfB
Mm8tGMaPOsGreDxoIHLpnX0xHgcnTrKXzriQ8U1of3/aQYeHIRYsD9NIS7JiDL9OZYnx+LhQhg2x
SUUCn5gnzXi/7xA3FV2cckhm48qGDIluLB2C+3U61lZexZb51oJJONRQUPTfWzAWyhdpiI1lrdxw
V+YWSWUic3diY1XFml2D3WM0VdTx9t9sBCk+U748m15K/t7nYRNFEPRgTHzDhU1HNXqiT7CZ6/9O
HdvbFg/tKc7+ehR6zs6hjIdzhWQBElLLoJYkJbFYU8VpFra5v9fH3fAOuFmFKoKGR/D9L/eHG2mR
LcAc/gvlGrznvcXbMKm8HHI1ZR3nbEofzczKdklbqIvRVEOkTV5z6FNtiNoUXUTJDWsvpGGELnGg
NJIWw95C8TqsbcilSWI2e0hXmQDaW3445Nw5iWHQZpUIGhm9Ywc5zesHrWz0o5/0oLxLofdVOW23
l4hX+8wfxh3nY3GSOc8fG5HZgQJ64J3pkxsm2BTMf/YI4imtXgqhs4MsoTOuOjQbiWijlBj0jNI2
Pxsob39qJglBFrfrDve3bA7hyx0z0XSH8IuGcoE/x+APV6g0cNvgH+t4tMryYCZ6tUfOP4S2ixLz
UDJ9r6Qr333Wbfn9beEevmFpaGkhQUY+tcyO6eSbTWnh3daBtsHSQ6UbB2869Vk82IdC5pHQ5uuO
7wF3Pt1f9UrMx40CcAtoL/GUu7lriTd5os3ruPc8wKc+q4zH7hyTN87ZWij5aGdxgRp2Z9RQV6/j
ROzN4r36pFkkcJOv3kwZrv5pt1jD12LJR3sL/2+Bb08xfFPHMvvuqZceRPX+uWCoPMJ77m/hylWD
0g+GKWfRhHlk89pxardIMU3kV7EwMuukvAydFw9Kyj1r/71vaXUTwRiLGhOotG/U5xJV1qwqsShL
PdaDHXpolDs5Bb3eT5S5v2BqrNmqhBprq0M5Hggo5HygSV98OOIrJJ6KIEDSSOenNKOBJ39k1ltv
dIHN8l1aHj272Ht1WCc06pFw54F9xKs0KMg57UJk2UYWtf7jqLGzo6D1ZmO8xHu7vzU3XJxzfEWZ
Bek/vgU6gYtA3lLPp7mPgMejGawbYoC0liES7XSnnZqvwLdA+Y3KAEDf1/um177KR8vG9fd3u8nL
Eruo46r1Qj45+4YX0YTeD/H6PU/EThP0M2BwGydqzcMBSZuZY9HEAN712qwnSp2aOa9jD7CIRpUh
rX5n/k+HveX+y/0VroXGD6aW6WfH60pKA3trS1PiagA/nc76J8/BoKc5GXIHdgxohLNyi0l2Y43L
ssuAnlNFmhoxeaheJ6cLRv2RCx4N2VdW/Lq/yNXPaCLwz6+2Wfzrej8Ls+omR8k6pkkWcPGpBgK8
+KR5+c7ws+eePWlyqzyzZtLBt8MEHwacoV15bRIvLYM7XcHjCfz4oE4Tx8ouy0A3hRUyOowPvrLT
AJ16cqDDNBxbSuu98KGC0ZsT2Emd7NfU+13UCKs9erpixyrh6mjgik90Wkb3N2jtqgAFE9o4GFLA
PWle/1rlawkKirilksFXAOGV5cljwAWnNUlBzSi3BpzXIs/83ALHDwCYgMEu7HkTZxMpeTzsT0P4
t8j7OV58/OuLUzsxNphZgr9ues1e71+L8huzT0kCIh7wTR66+ofy0oh7QKrE9/fxDyBrmWlA4ARy
dpi8h5T24p3V8cofcYh43E58lxQPIGt6bU0/tDJvJ4zutSt+gS7HGc6DfBGsC/zLxB5Gm4V4KiPb
7x+odiAF1OD6MyjRQbl9TvOgJFucNzenHh1ljGPNRX9MhNxgELQpd2qaEx477gi6fhEOyZOnHhtN
O4o6f0Nxvdq4Sdee2VgDyu3oo6CZsuQnoNbQ+L42YGdUqg5UDnj0M0CTIFs2hbk02Jni3gsGYxDH
1rbHZyMfy0Nmdn6EdqCx5SOzh918KAQDYKbm6vpyqMbqhN4VhPPY4ulO6MdGBEl6qtxzRcLpxXRH
KCA+Fz833GP+/DdWAcsw0IEEoYm58ExUyMZ28ioea5m+x2B9DZKK9BejPPBS+1/JhzIUg/e9qPZF
NQTES5/6vg97PuH2J19T0LJZIj1y8rsxId+0SR6zFrQARsfMBV67IGVb/DwOZS1HGzoe97z/jkzV
D0kD+gjLK9uTwUGFYhYexsMUsXakq5uNSsiffGO5O/gS6N2A+Gvm/r6OCq3XVcSrBAcz6QTKUDGU
qDnmXtp98/HeeeyFk8xolgnqlDhPR6UEyNJ8ZTanNs8NHoxuyh80q0m/8KpDmx8OpR4Hw+L93D0D
f3hpFt/uf9HV/P7PEDqCJ+AaSx4FJ9dSwS0NfmSM59oeTo5IgrxC2tunu/LVdB5oEk7SCkFftZEl
rFUn8LgAKxcyQNDNL6m/dLDm1cVgYL++Fg8s8PAfE73rrZLE/7HG/9hZXJ9tMRRu7sOOU/52kyfq
zUoeL4x/m6QXYn5h5zuB7jXP/lamf3tN4JTMNOwzNQ62dxFNBWtE5ZY4LhnGEcG549Jf5SaKYcvI
4i7yBuajfo3bwojTqQ7UW5M8pb0XKMmjPD+W7N385tqPBfJNDJJFNZJQspEtzMnAtePjdYgxH8zH
AP9y8yGFLRKrHXtchxbbm6V6U9oWadeKs+AlCN0D1AAxA4DDfX24QCSuqUGWItZHGhbAvbDaCgAl
OWXlI01B8OeOodA+18nG2m7zvGu7879/eHtrtOgxXwm7jvMwyfOgHyz/kLuhuTU4tvYdURWch0hN
AFKXI3JlbXqkSisRN7aPtxPtkpDYpgAeNt2c1r6N41gUrnmEQ5R8IKd3vSg5kA4UuVLEFURcs9Z6
4pCFd2c0X4rrSvAjz8mDkYC+1q8uGxFnzsWWzgLKTpAcgR9xnmK6ti2SaRQDwGGxj3FZMAsg0XA1
6mD2MA98YDIHMdZR44CoN28atquGTIbe2DenupFgJ4aI98bVfpNM4C6D2q1joT2CqZpliSNBtLPH
XhOxWRmvmI59cVSF/Xd/1vZ4qqzq6A5bkW++iJZ7MFf0YBQ8vjg813tgGwpcFX0tYtXkO5dCBMLh
p7GPUUY3xBj1SK3RiAkLMPpWI6RAk2ljzWvOBgjZXKadMWvW4geYHfAi6D7B2ZwOmSVzwLnvIHOA
MODWWm9zc9BIfDA1/5QPByhvy3oqdGiiqHr6Pgw5UoXfac9+p1w/T64Mpdk/Zo4fatYYDEX50Cgr
TKmL/EU7jPZx4FuTX2trR6NIRy8MnZcbWsauEL4oXCZiUKcEGtMCdGIV30oY15YNTti5eguVbrxJ
rpddWAwSEaj1xE6iDg03gkbz/+UWP4KtYLdxpFaOM2p0GGGbP6gFUO61LUtoZjZ0voy9hOyExkNN
eTFrZTCUqM5NirzVNQFRtCieHLq/b3wl9mP23NdwfIDRwcTUtW10HWoXxJASs25vtfNzdDcylJV9
RI0HQC4Dw4C4Qud//+A+3NCqQZs6GQNBTQxMdExPBntKtwaWVpziyswiIlKr67itw4z8akbWpXu7
v0urfx4z8JhkQCkO/enrVchmNLupm2TMAMLR2G4ENTkEvv4LI0g9Uc1Hhxm8htdGGs3NGMfUbTxZ
MhQUEkFowfd/C2mbQTAYr/lfKwtnE13q6WMHKzKygo2wtPqx//O3l10dLVMtNA7wFfJS7V1GQs38
LYwfHv1vnOqDnWXOlGqZYD3sTO3JS0DclMrAzw+82IqzK7MI825hyg/yBYj1y9I9qbq8z2sDR5Nh
+gHkOaZC/6AMMoIRpMAHUzN4dasDsk/6rpR3uO8R6/v5H+sLt2NZVfQCAqkxdHhC00SJ0QEJsgIz
AIio75uaP/viSgPEAvc6IEMoGS0fP9VgZUndsAbO52h7UxB2IIYCKzfGTVivc3BBGtqsW18+ORho
2923vna+THAxYQIF1ylEua5dH/NetV4DFBSP8gVYmz1TeTCN9YaVlSLADLPESNcfWSVMBF6bIXrV
dIbDm1hkOuCPQu1r09hDt+vBNrq9n5JHXh5BkXTynS7KJ3Nv2+R4f6V/XvY3Gw2uTyg8AiiN/tn1
bzBc0Fnpnmxi8Id/496Tjbl+jWi70WcB5CU7FFx4RSK7NwLDbapA6OKRTOaRynSv7DedbhVjVvce
DxykrCAKw+DN9Q+iiePVAzi1Y0DFJjsLFADUdNooeMyruln1ByOLnU/rEVhQXTUxIdNhdETgjc+m
/OGlL7oGnpaND721pDmH/XDpeDQ3CMPMXkxaDnhmVwSjE5dGvXVo1s7n/Db8/1u3TMOYRnLk4k3c
JoFVvfneFLTG12ozDM231+3uAdoKaSywxC7zfaVxi3aAXsd4JUHdyNil9ATKp6DRrd1ob2ze+qL+
Y2zhoFlZ26Wdwljl/Pb9b6n3jq61ieLx/YOwFnDmZjX4OTAr6yzdbhA1koZhbGOB95FW/VT2V4VR
wX44aMWbkT4U9df7Bm9P/zxgiXcmZm1QaPaWz/nMVJNhQzQWWbsIs76KGlsEAsALDNj72rF4zDtx
sIsssDFp87dgaDAHzwMpM9oP02PGEqLsjWmaFTVqW8x/R0KXyzZolPG3e4q6KojrAbNDOgmiy8Wn
S9vR1ibHQcGiexlO6alz9m5y0MmDyVREtyZXb07Zwtoik2AF6YpRsznm9GI96cLeygJhbA1U37bf
ZjN4gcyYCXw9fxGf3MpP8sT3eCwI6jBu74iQueI8pBoJ8AazLr2ZA0SBh+ax9Kr6YBCD7DzWmXs5
tg+4LUWAEk8f0bnbft+lVncA02Tzqx/zeMuMzQchaEFVwmMaWsUvOb05W8xzNyd/XvwHC4s9HlkO
lbccFpoM70le7U3ES2YH0Jl9MtON5dxW2q6tLfO3Ttip7BpYYxwQVNB3W3kbQowsLGrvSatVIFFd
bHMaIDoIVz/e382bp8jC+uJDk7afWDu5PLZJAjpMZ0rCzOVb4wLzGbiKpbCC0S00fxB6bBBrLe4G
JDmeSrBGrzxM/JjbR0WAnDyVaP25G+dxdUNxzUMAykHacQMCN/mYd/5QiNgGjQaA579c+Sp6fccL
6H9G0tV3zdi3c89tB/KK+P5+3tbc5qVCZgi3BphvMYZxvdRqBLFYKbGh1IKmSf0bmIeotto3atfx
kJMn5Vpn8O68ONMWvefNHfLH8oxzAmYYhcVFPjfVdanbRSriVmiHFrRZ5Ids/AMI6U7317h2AjFU
o0NhC1JuoHy9XmJOJdiIJAohGoOieSo8M6SexJgEuokbp+PWPXG2AIYB090sVrLsTqhuVJZX6yJm
E5vCwRUOsop2Swt5y8oidakrYqs2c0Q8GFFCAiGi+xu24pIoT/6hIMQTEH3Khf8Txhzcb66I6VvT
5UE9eEHPDqB+H6kZOsl+EHuvfGbk8327N2qD6DlB/hI598wKBq6ORSQbWsvN9SbDW0YamJWhSHvt
AQlTpnFyANmLgW60kwP2X/RRD/oSYG2hhgRgBLIDxd4xuAtKxlTyF9Oiw05W2tsEeurjCJXUsNf6
cl8SsReJhqzI0l5qK6VPxeiaIFliPZhiLLXPpAeqTpfIDceYf/l1RJlXhgOOhis41ZY4pmkSyjMZ
RQnFlLtc0h3ALfsaVOQX1P86KFsHRqd297fzNop9tOksQZaQjIIG15TKmHwp34vv/ucuKPFm2Ihf
a86IhrzvgNAVjdPlW8UGyKHwSo6yB/QSQ6WBjaCdNLHxNrhhV51dAyzuQBhh3gTvovlnfEjXSSVr
EBvVMjbsh5SyL8PYhJjGnqnxUTw6tDyPHOKDTq2PNOhBp+n0TCeAJCFN5WU/TaeErwAEV4cc1d6C
feI9mAjQyObi6/1dvw1r8w8FvBWKE8jFl/djYZYcrf1SxmXxOg0P6XsCXJ6+Aba/vfJhBBnJzDQL
Ms0lAB3jCsPke6jIGclFtNNjnqmwo9YZFefIpxvMCrfxE8ZmFkBQ5+gOhDuut75KfPC+FBLlOReD
TYU4anmC1GpLX2LVDNqEgF/PzZ9lc4S2OKBGo8m4Bc1RNNVehoaPqR3BrbBF7by6fXjHoreOWUsU
7K5XJE0QRQ2WLuPGOGe+BlquIwWSjKVf0nZj89YOPjo+YA0BeB2NmEUozTIh0hxsXHGXkV/lrOOA
l3MfaBKjHToq5Rr/oomtYdJVo2j+AISEyWkgxq7XV091CogDakJud0gScNaqLAC5Wx2ayGFK91B0
v+47/S1iGccTN+v/s+gs303apNUGqRw45EE/MRJ9MUNrP+6LSAVJVIdDCLGAnTyYr16YbIS5tY/5
0fTCPZPeaXk5EXxMkpBX2xc/qN5GXIoycMu+AsGG6W00uFZNQsYCVSKEIqSK1/srXZFW+VyfEcXJ
2jGE8FYHJuOQlptQx5u6PzYWHKOgdAb1zeys16agt6KjbYiiyDh8z5Bsh7m1Nwon0u0T9ey90F58
uaWbc8OMPwdb6C7M3KaIL0hpro3ytEHFM6NNbOtR/V281+/je/4pOZHQ3YFB96tBIneLHXPtHsHw
JF6/SLyhybKw6VGjNfVaNDGmLjBs00b635K1/lkVQiYYalA6B0DqelWlTOvK0ocGqe5LXn0fmiMD
NsKnOyDBdzStQotuFZnWrmBQOGKKCVaR2cyO9OHW8kiRW6M0UTdL7bP7Na+7g/7CwOkMIprPeDJu
ZBlb5uZ//2CuSVnnJonVxFozBgmUY5QA1VJR/ZDmk248cNQx7p/7VYNoraL9B5DGzcQUS2uXdFxv
0JWyp33qFVD4hnD6oaiq8uj3Q7urW/TFEigDbsTVtdsCGeJcqEFvFY/r66V60szBbOhgZ5tuTkhp
s0/dvIzqtGXR/UWueeYMupppR9DKXbLhKiqGUSZZG7OxFru2N6rATXFr3Leyljd8tDL/ig/fztQn
vdD8vI0dlgRZbu8s+pKm75aQG99s1RAu2Xm2CzS0y26b0yrbb5OujaUmQoPQyFTvmf6l9bcMrewb
JGz9GTCGWXgwjF2vKOO+LFqXqtgo82mnFV317CZpsTG8seIISLLwWodQ6DyNvAiQiiU9TRVkIRDn
3zEDFE8U6ps2Pdz/PCtmUJSbQXAg/wGefvHmKlnlS5O7bayyKkBbPcCumfoWkdTKxYIZYEBbIcIG
Z1hCSJVmJaOflV1MHQjGk67KQ943vxXGK/clQIiPvHeajaCxujIUzpC9zeWpJXa/yEtDF4TCZvZP
Sz+Z5TPJNh52Ky6HSwS9XdBKgs3EW4RBUNc2g4eBt7jR0AhjvW1EhGN+tIOwYdRgJG3DxVc8z8SQ
B5776MaC4nbhExgf8keD2l1cNb7Yj60zgSUJNKz3XWLtY+EMgf4Y/VL0rRcuYSeTmzhF36FKBJKv
RD7Wkx2aL7rge49VL/eNrb3JARJDSMNBQml4eZU0XGk0zew+9kt9eKZtaUc+kUYMNKZ9JHjPhlT4
YAYVxNgzLTPOynDUXhZg4rr/S9aWjZ4UEM5Ifmbup+tjLawcfW4372O9daqDRTAXL/UhctrqzXCK
TyPce8NDV6ryGLFDLQ5Qb2DKQKp7bdJveNP4FlGxM2W4OzGhGkk9y/Y+L1r0Onn93LWVFiG3IM+4
b/hDmfooWWgAjWgu2VJTX8mur37N4uohKCYNqndUPLQaj8w6aXfK8UkI8qgqGgozO3fcBI6va7qz
rtKtyaKVOxdTRUgmMKs8E34uzPuizeqyLPu4wkXrSu+72zy1pRNO7e9JTEeaaFsy9asL/mBxEcgB
xPQhsg2LjEIKS30T70UijzOSCsR+7uNIv9z3sJVwgbIr0NeoCqLTu7xwayAOqsSph3gCnW8V9/4Q
JCNqP1uC7iuRz0KNDrBmgPZvMXemq2wbuhRDnIMevYMCHrpy50r/en81K1bQyrWAXbIBOwLX57Xz
epi7k8zox1ja7qNJgDVOLbYjbbPFlbMS9XDbQl4XM5QABC8LqlrfphPY4aY4Vw45Q2ejiQQ3xEbi
dWtlHnTw4X24dfG/i7MonH4UIJtVMclqDGjKwNoaJ7vdMFjAPC0er4CmoJZxvWGCpiRNE7hbM4qd
L4CMcN08hH7wVliZX4bXRbnZEHIgjBUgt9MWhgqkpUof2j7Wxidi0kdRg5hxyl/mRp8R8OlbRf9N
+p9dv0XTfevg6FLN7xAPumO4EBdvHStjhpWwZoiHn5m/U5h66iLd3LgE17ZxRhM5KH3jg9mLU2um
iuqA1Q6xHAUUuluAmOuw9X7f9+4Vd8AgPpokkHQCf/NSuqpRBHrkkEaPtfQT53nQTf/cN3Ab7uAK
QKrgr0OiBs+Ma2/QlcqlU6VaLN263/Fcs1BDcYYLpvuiqpzFDyEEtht6u9y4cdcMe6hq4vWGqTtc
PNeG3cbWWTFlGkb9vUCOe2eAGBoJBy3MFGYT2Bb39sr3Qv8XXwp4WFQ6lwiwzEuK3lJ0isXQBVp/
dAoVDOPh/m7Op3Ph8kAzoWaIQDFjzRant0CJCjGhnOJ6PJbNP9S0wgK63HhB2fWGqRUnn/WnkPaB
ex2E5Iu6zMiroTd9OQGp4e0Hpl6m3ol6iAW6ZDrdX9WKE1oQwkT5GRsILuxFSoJ6sPQyTWmxKpkf
up1GIynFlgDzygdCfw4waZxZPOqXNfzEZRBm8QctTss+rFg8pSJ0t1i7ZndefCBMwIPxFz4PErKl
cnWRSdImxNRiUe7G6RMpvBBSUFAuP5gmWFzLZGdoP+7v3sqHAtEg+OtBSga+ouWHwix4UhQ20eJu
sCHH1JTgE877KSgccWoLX9v4WCsuiJYq+NzATQY9lCVhRaILyxKO0OPyWUIBTbjuPtEfPMwzDdUW
08eaLZDxGDZCIGoFy6GYujN83iSOHqMSn2VD1AxZmBX0Ezce+tf7u3jLGwPCD5AdQIzA8tHMXfLh
maPe5ZI1RsyJdUiGJ0pS8P3JwAFRJ9f+GZsAHPogiNH3VlU/MZXsNFrtpp6fOqo/81TttcT/cv9H
rcSwj79pSenZ2QDP1gM34oJnuymLhmRPnHNrHUrvvbParQv1tlg5l9dQXUPREF93idEcqDehrVto
MXGOLC2DxHzLJIvAxeaWzwV5R5MXSM39/TWuHH5cDxAVm5Vbb3Wxs1pafetWetyWIw16Vw2AzCbm
RjRb8aQrK/Mh+lCecUtLuVOT6/G8rtoGcktvITozhakxBma+wSq3Zg0FdeyjgZcPsKLX1kqUvGgh
lB43OsjoeWgkT4AFD/9D2ns1R44zwaK/iBH05hV0bSW1WpR7YUiaEb33/PUnqXvPt90QoxG7Z+dl
YhWjIoACUKjKymytrGF4yMrmX95V0vKsWkhdlkPvYlyikpS8H8jCKao1W4n7BHoFcQ+WdUBY85SV
zl7xR6RORJw2xgL2pktJlTLkgzL5wskYGstXgzvwdcTKk9C/Cxw07obTbddYeTgifkRPEWgJUXNF
xHU9uqHWkjRPgZoQkVCr+qe5+Jby1syFaaso9lhwju6DrDo5GIlx6H0Ww/5KWWSJX5HIxWWLiJm+
MmKtTVU9qLD/sj9THLxMoHqEeMqWa9VdqUlkAgwpqSUXkZMTC/xHM05moPbbqjiB3tCLnPBQPqLj
/Pa0/ObFxbGLOVnYtKAlhPW/npYuhTxUpSF5ULS1JaWwKT/U+kkYnFR/i+PQRupfR6Eq+dsZJEDr
RA2Ydur1YLRu+L8gWD/E6DHzDdaHraBRlg8DyBfQQgMETdR6pUA2BICMYb7weJmg7hQHkxVHJdG0
zg46nUwyCF7SyW2Yymorx4iGUAV5XhTpAUqhwhWhGlK51Qfx1HUQwO25vgIynWNVOda2GxqyQAoF
spelifR65odBEXLAl8STXD2PQ2wpzYxUhuT4OYstbeUIWX4/gOHAhv0+i5s4kkJdysRTPktWkgUW
0C6g+glIBPKdUrdvu9S6NUTJuoiQGY/d63FlwSiB7wQLl8W65lQKnjUBWmGdEQSkZETK4psbwvzf
RxJQkwWRFwpVP8j7a6ORqiahpk0iQBXPSq5ZgEfbHXcc2s5Vc1bWZwVjiNsFT1KEz8t7h6Yikeuw
a6FgL54EbrYLyEh24JBRA8me+ckCkYLpq+VGje6C6MMo4103/CmFzSCBgmQaGBt4zYuQGAE1Ad7f
aD6lZntUB6GaxVk86dPWaF6G/inWzhNLfWLVioyUhYYmfNw41Ckh9JOhjS1Isvk4fRD68SjVWeEq
evvpGyoLrPIb844zaelsAuUe6hK/WrYmNc6KBCfWKWuQ+a5dI3GACHeUJtmNfHMOose8/yoNu+1k
Mhu8LaatlWYa/q5ZWsXq1FwZO3Yo2KjRuIzUAC1vN+fDmMd5Kp+KzDXGASRBGVHGJ/BY3d43v5tH
gBO7NERNcuArUp6OCQzJe24AQiVIrKmDtLsxHqQ8OU/6I3hNamGbixCzmtPnrOEYymwr7xq0aCPQ
wL2M1w398Iy1fi5BpyCf5twP7Kgt+o0f17xZyGgnuD3clUP20hQNjoGseMRX8SifsoI/cGP6lIBF
8baJtZVbelOA9wN8E+9O6lAAgX6ZRbJ84vNWeWxElHizoeC2IzTbHZldBVizhyVEJgmvQvSXUvZy
6K0pA3bPqZ9yu1ZaS9W8UpGtoGUUutbm7tLQ8iEXkZrQ8UmM8wBzV4EhJo/IoJ9uT92aI2CrAyuJ
Ew5NBMsXXFjQuzrtR7FRTigGVRAj1wCbZgCX1rY5CgD/2KCmCxJRpcZntQIDoz2VZthsDS7ZC37j
TPy2FIElnss7I7W68cFQ+l1X35edN/BOjaaX28NdW7nLT6EmlF/oyzOgJ3BDpnYhNuYyqREkWQzW
rb86sbikEMhDXQE4ueuJnZRmwpsRE5um4ALLQQTliTEjL7sW6yKRjagOleqFm4IyYqhVBQIATTn5
WZumJBEaxJmlgtSmVvdW4UvBQRT6x17OtBRo92gr+WhJKTqtPOhyyGozWJ1cXMzojAVD8S+CXsXI
pSLvfeU0dm7e7fvmoHhMh2UZoe5BMNf5UwW6w1MhQiZr3vvhQ+rH5n9bv4vBUKnAqAPGju8N5VQn
JcnidxmMiT3HiGZWneTCCJXEQiYtixJIcIDCwhVHSII8QuHntsevHSEowf5vUagNXnRBHoQ1xoG5
auSvQf/XHdG4zbDiUDMzQDQi0FeJbwBiwxu1egqNr1qYAQd9m6UOr9bv2wNZWXgUUn6OdxBn/qI0
8UGW1UdyDjshqKsaqBnZ0H+s7SKJqiNax1jjWkvuLNlS1KLQ6gkkH+UBWtm0dcxH6mng38QG4jra
nTbs8ya/S8PAVEGGm0zqQ6S6sUoyRdvo7bb35AR8SXbOInleHTzyS0t0AvVdOkXYycUc5+B8O/l4
vWXFI1f7llbfGROr12PFXaDe+48hant1daeXAHjAXdSAoPIKOu9/H3rAUZC0AYYImXa6hJ6ggM/P
/rKO4kjKGGl1YM78x//gLBdGKK9XFjxpGFTqqRYPk3bQsj2oU4Z/3V0OMmFgapCxRVUciBTKChiS
W90vO3XZvijTE+xfcJczrqwVFACsLK8QHhUXQLqXd9jFFd2XbahMyHWcqjSeDoPiexz4y6y+AthL
S3MeHPoGaAbxWiq3Qq/rbjInIBsHJitxbs/qynGFd6UIuAqumgVoev0lEtC6U9Gn2kkwPE2BcLfq
VMxC2aqRRf4OtDMA7NHB1RQN41BprYaU+xZ8T5K495uH2+NY201oOPifCXocXVAmQgEThoQMWyh8
dOVrl6L3RWBA2FmGqKULhXBEM02lnaT6LQl1a+69oDv1HasMzLJDxwGcr/J618FOs50H5ZwF010Z
RX97nhGQshaHeroouZ72tV9o8Hi0to6kCXWI23zfXh6GEfrFEA1D6gtFqZ1iHqVmtB/30S7zrdtG
lim5Lrog94kCMB5AKOHAna99WetaX00nA2lJ6KvaOPdEU00mya6L2TAjdG2EURBuQr1l5UN/Kr2X
lhELomKABybqcUgS0pWrFPq3xdj6s6fczx3xfVuHYA9Jz+mh38yvXOU2z/oWaN99ppvqsTnGsjuO
lqaACQ6EArsWFGul/Rw6GWiQT93m303Lz8cBSbBAnDVkCilPCoqR19Ko5z2/Umtz6FFRK4REJWUZ
ckQc/ZIkc8eTaOQq+7blXzxri2ngdVFtQycQ8qfUfWtAXR5s8APvhTERT7P+OIJE4WP61HZ14hqC
E4FE6HtEIsuUIBJ6Fz2FESNWoh3v5wuAsEFCEIwk6Nq59gkZiuhJEmm8lyrpgM2aTUSsBM0s/T5k
RH6/8NaLLRykSDwCxYgjlbo7eKXqwrEpeM8qyHtF3l87+715LcmudG/P668OK9oS5elNh8Zgic94
LyO9pZCEFGT5W2cDlbJRXYOgk8qsiGQ5UU92OXlQ3C4i3dNkMfb16gpfjpma3yjVwNGt4Etei5+P
OApk6z6Q2Wyswy42c6YazXIc0Vvt0iB1/pZtULW59P8ZbC2NWH1PrMpcxtfbgWma6CljXddrTnRp
k9pBcROIUgC1MW9/dD4/jTt3F1gmT84bxlH8K41Eryt1FkeD1nVLu7y37x1r3peOvDUzqz9ajBTB
qquipAgI4tLbpNDk/0qclXqPWqtXEFDJv4e1Xb/Mj0lBVJ+YEwk760/897bT0qfzMraFrxTHAGrU
SEde78Q09kGu0oy85yicKTxys7k7iSwWF5YRaqVUsccuTGEk3RpkPICerQfjADEYN82vhwQ9GGqh
UshyjXiG814lO8VL+iZv9WeAlsN70AxodrovCqJFJoitW90ONSL/F0dRoXwHUrClf4W+6oYCMOZs
GgTPygie/4lMKplMqaO/3nlmwgqKl4OL3nPgCtRQxgQYF4WB66VDSkLX0Vc5eVwhgNxtL2S8c9s5
fjGELxN6aYI60SoNWp0zJ03efPYT8px8vDsCcbb1vifzI0BPxDiChScnd/ZmA5AS+cOwv9xEt4ZI
nWNFwqGDFl0eHjgwajsj1vtTZBeubkVuMuxUWMbhsuFwtvi28ofF/s6aYGpv8MI4ZKmuTF6Zjne6
Wmw6rmGpOSwjuDVCamuA2EwVUUmdPDFwwqa1eX6rl5XT+NXT7blcNfTTzwgQFLAh1N5Q6lCRZyme
PSH0oBlttN/F7Mis7ukfBlt6PKg0gP1iaWiEAvq1U0ItfMwK3Z+8Z4ngHhBeJ/O1frVe7wXyNJLM
FALyOLxFpm2XxAzJtD97zYPJOrLXrobLr6BWDvR0WVzH3OQtvffKkVP3A4t6Ym0+L01QC5dGQlZl
ORYO4g4kAXmmNEyk7g6zyJI8+/UuXXbhwsoLxQ9ZXfgOr+e0jSSxGPNo9uKt8ppthD24S+LPbJuV
JIUk1OdtR1kNmy/M0Yx0SjXoYZJg8vqOdOb+OIbWaDm5tS1MVzMP9mDZ3pt///KFgM22P84n8HAx
nPVXrZoaMs0OP2RRkMlzOHvidKy0HkLsJ14HHflMhk4gSvOB3A+XRCyMzcqigq4B1y+OU2Pplrue
aVD8Bkki6LOX3anPQKAJTrfT6n3hxPMWkrR3MeGgrndIIAgbMMKZX9ThGDIUzqDIA3IsEAHSuFUt
BTFAXHW81wcfo3gu0hcQi2KfEnn+yKLWnYeHEPW6MJHPbdRvY853K+QYtddOIU3WohN7U/lW1n5U
YWEpwbcyz4R/v+0bP08DansjTEDBCvnHpY+QcsV5VlMxQX+0Jx+PrwIC6j3uhfFrdPBeSRGrFLWV
3wWmSMxzYJ2eb1tf84pL6z8/v0jQTAG4WJp8mr2x2XWPg0Yy7YXnnFFCo5qF3ccx1uRX2n9ZE1yu
KHTxyyuSzsPkhd73vaDOnj+CXRpaMYFh+5EP+sE7kN/0cgihBHXHP2WiLUosgqZfRfEf6wIq8IgI
oQhFk7LFKh91YcvNXrdr7NfRsYrJTTkbFM/m2eoHwqJnW11d6cIgdWzOE3rRdVBPeWOlkBJwhnYw
i74AMYQ1fnZg1dJTs87Bj9Z/BQFwNXeccM8tdPZWoLqD7NaRbXTIVhggIGVszcU07XhIfENKAZTt
6GGnIhEVvBwtl7X4NIG862Bq+2gSRr501QSwu8uaa8i8Uibq1o+NuscGzAjIDuaN4Y3PqXfbhdfe
iCou3/8Zoe7HBDiOVhVhBJrklmgWJjIuLg5W1bSc2SkP+VY5OIMK5JsFh2pdHAHVOdzx+/wYOawc
xLp/ox0O6XeACtGxeH3eSULZi4FW8l6gyV9xF9lis62HxObSb9l/Ugcn5v52kLkXBpIr1u2pWHtW
IdUKFnlEJQDS0P14WpGPsTRXvDeMHBm714jwHW9C6zJJd90Idc90IGEuOAVkZrjyOY0Zycm15wKa
IBbSQwB0gU+i3L1LZ/BVhVgLPz536mtZnlS3e9YDMwwd+Uk+SyO47xseFOduA5IyqP919+gxYRwy
y5FJezZ63ReFMhyrv6gZcAiUapSqvAdZG4l/qJ5rw4q2TWjJtVVPjDzpSmAEGDLyTeAbR18v3dmr
6c0sD2kgeIKO+gn2kSSTrmG8g9Zu0Usj1CUxVZU4xj2MGI07qs9xTcCMnfWvDP+hAbHL8Xhhhr4w
k75qRJnj4D+TZmrGW9s/Z/E+DE+6ckxHux8KImxv21ydPoARQEuPEFqiiYKLUYP87BwKniTaxl0f
MH79L2m3nyH98/vpIbWApY4dX4ieFARgGm14OToBEVyKTsCraQ6F5RkKMQDPzB/CUGdg20b+kwQ9
aM+tGE/FkchGj5tJDqLIcIapTO1Y8ceUDAbe33beAYk5SkWDGwxcQKCPaDu8aCBRA61BXq+g81r6
LVQmsoFL/kAYrXsPUfEEQqeecSMgpQTGZzSr6R/tNM0a6ICmBHr1zSDkrqD0Q2sCnIEU68zhIWzm
Zabc8z1iEzuTUvm5EHJdtiYA1xuU8QCFcctpBiZenZUU6tIV91oP9Tg6t5dsNWhYACT//5pJ1BnX
9EVmZECBe1YLOATRNpmbISs1mwA05+5tY2sPZiQZ/zEmXh+o/CBNFdfHglcfBMtpzN5Kt7MTbfS/
jmi29/OjSNq76aA7vBXuu6eYpAykwi/4Ke1CVKW7Aw24qlSLi/IPOmdzoOdu7hXpUKV2OT8EvD2W
Gx1KmWnt8NUregStXs0t2T9NoZO0vZ3rD0bK4ulcHkO/zriLaVle2heBWwi1wapQcSKkjY2Dh5/N
1H8RSbW5Pf1rN/jl7FM3+NRAdWcqYSaYSCwdtNDuDVdCpilrGDt1NVpHnxm4whEOg5KImmYDelKQ
r8FCK0TpzQhZ3X303G87N8OBGpPqwB/kDUjfNukuPg2fpZlWS8aZmQRdvPf3zP7zHdTMJmWYF7yf
CV7WW+1DC/2svX7IZ2Kbev1ye3ZX49EFeLD0fQvgLKds8WE6dlORCx4/2aobpBsBOpKCZZyC153/
1dyXs5mdGUu6GqJcGqXW1J+rbJrUQvDCLaIyEFKpyxQDvdxY+n3v1aUDxfHbA129v4AoR5vF0khj
UDGaGITQKG5LAVkvcVeAirSxxX9L7vGzTS9sULFHEJRNVgqwwUkmf1Jzm8+9wioAwp4YYe3qnQWs
Hm4rvNfQHHS997BmudKgnd/TU9dPPxV1zxeMqGK50H85IWjDePSkoSWSnrC2gCLviOeiVxQ2On1R
VoqDQ6kS/gGCOJHC2Hssa9TUTWHQpVIBa7XvjhoR7/0lDZK05pnVlLZ6nlyMaznWLo4tfm6TQOxh
SU+tFiFw+FDFdt9/Aktx2+PWzkc0pC3EOSBaRYPxtSGxnoKwRdjkRd9JQBy1jYgQvxU8VLDV/3If
XtqiBlUgMzbkXS168z2PYMKICCd8SVBONyDzeF/vSlZWZc0BLw0u63kxi2oXKdpkwGAi95BG2kjK
a/r39vytucSFCTplpc9CX4B3TPQ6U87s+fDe7/NnXbBCRv5j9TS6NEQFE+Uw9hM4WkVPqeYtF+iQ
wHz2RWCIP2asWRXcjfK5O1dhR8ZIZfj9aiRzaZwKLvSxABdLkYteaOxmH8omAGfBQUh+ys2oZOxp
5lCpG843xgYEyRhqAzr41izSbVA+cM2uPETF48yPZto6UbdpWL0Vq9cMqihQpV7aptB1eu0vciNX
mYhePy+D9saS3bF0DW39m7q8H58g45xvxzaw9dICyYnqzCz8/1oVDt3QwBlJYHKGIiu1QcSm4Hzs
USTiWrNuz3lpTha0gm2p2Amxy6uHRt6OsmU8GBHj4bSWPb8yTW0VTpzqtsWD1VO+nGSjOPMW27M+
cGS2UsfhTB8tnWAhNv2tdpI3RUjSnbgXeSLiD+dyrnyYQVWItMHt7bV2If4zI0ALXa9IrDTZgOQ0
76FuQJB+PWmMXMDa/l2AatBZR6cCYAHXBgKuKkd/qAUPLZ2TW0JrtgRcyAyekHRlBMiraQfIJqEf
AlkYNJBRyzsVSpsG8ohY1BI+feuuNXeoIJ18k6UstjYoXB6ozoFaBXp61AYCr1WaBIMgeECeDAlw
/0ZhAQFuD32ydFCTqH1ISyadyzJV9F0MdDmIgICkhEo4FbyUvsb3U6nj8b3JIJgB5KLdPCjPPske
7OS8L/as2H6tPAHNMtA9ImIyUPGhLPbonZ6nxBC8hOzrw3FwU41UjhlY8uNtN1w9GVCOVKCWg8Gh
8/DaTSDNkoRh5QteNL0P3F9O2w7BH7XZ5nbp1rEpgpGGt+vajN7iYV8JjEt6dT0vrFPj5ORmMvxi
sa7uu8KVP6rgJdG3dXCvICvMUt1be2FoSwMhQjc84sGvfD3YMWrwoykSvQk4Q1MEnN8g1fwq5Ta4
3kmTIE9k18c82WRfTWWfQXtSIGFWlBtlK6DdO/jOAwA95rfba7DiXoDsLEBkFEPAA0VdgM0M8bVC
FyYPuuZkrkATBBXT2ybWduiVDeqe66asV0W0kXpgXnIGLnNkTj6ojTd0m7E+xsFx5KwQ0oNlMThF
dS/U/89fQG3dvJ7Ebk5Q9y4mO2p6twbbbdrI9ojoDGz+rR/s+0oiYCcizTA6spFtq4aBkVqdaUFE
JhqAArxFKHdDU3YzdiM/eZPUv49ga+bimLGYv4h/8QrRkYH9nw0q7tQ1gP+qGTM9uZMbH8JtuG3s
9/uA4I/bkvERyaWtfK+St90ZkuDW7YVeqzfAPHTEAF742dfXLh53ijCmIwrsr8f3z4AUJmdmbrtJ
TBeFfQ/3LhlIswndE0tge5k76pC8NEzX+aYWOA1oDU1eN7uNeqd1H0P+mqqMlxfLCrVXdFDFDn0N
L4JYHCTqqu6hyfTNHCPlxnec858m00BGGyx6OIipXVOG/3cyO7O1jsf73Glc8BKQR4LZfNNJt62c
8+kPq614zU3x8AMqycD1/UurPB55ZYL+H3AF6i4JHkWV1R7wc9DRi3VhgQ7uBWlEw5wMCxkZJlM/
qi46bsj9E5wzJfGzcTSOo9mSr8wc4bcRyS3RHreh+YSyyt8Xwu1aVzEFE9l1k5PIwMrf/yR9b30f
tcxc2ipBHuH7ALZDfhFZv9SJncItjv6Dv81M177zYjtxajdzoFxGcnMgnJObCDpuu8DaTYzX4//W
gmb/yPTBAOxhnj3gDWUTkOt36JUe57sp/i/OdmmJOiBVrRaaykAdOMOQm2XSMWR9G4KSGKCctwA1
yjOiRHRxuKl5e5Q/weCt+V488uI9meA0yQz1x/b7E/jrSQWYZbgFIzH+hkUfycNX55R2T9rN38ML
lLPIGaleE6p3VrNnooRWrysUcIBuRuEevTnU98hyI0l+OE+Yi/qpSDbFSbeG+k6WzpkgWJGTo7U+
mUxte3se1p6DYD37xy4VDeWq0ultCruiC2H51+avbxAzczaMU5ppZznmLua7jwZpCKDIjPiudfid
hX4E0xvIH8Zw1k5LkDiACg91SLy7qOH0vhSJIEDjYUb5ur9/qtwt5CVja34uctwDG/+O8dpa3S6X
FqmBzQFqBsIAi1X5kCstwHrmkCKduFWs/hAeDeUO/W6MUa4UrUBVgSQ1ip5LUyt143K8rEK1GlDI
Y28h9fceJW4AtTPSJSaLNmB14S5tUS+dCHlhXUwmPNs6cnwddHCFa/PRshVWf/lPDYXekgvxFSgv
EBIiWrl2ET2cfKMaBGCsed3s3Eo7gFbwQdhlW5c8or2JOI1jfudHPSCpe9pLT8/y3bNhFQ2OQtaq
Ltvt97cgDwmJAJCS0Hd73MxzLsgY9TF+DU6aKezM1gV3DfnG5mc47Q+l1y1j1Nk/aGDIDeplOfez
8/nuvHfu4Oo7B677+GiYPUn3D09/7Rf7ozJfanf0UnOT2oYVnNnvzV+EKEs0hwQsjyZYtEorNEZi
GPUkNTjUAtpezvdTklm1kUKxCagduwGyfgeRvdAy5rG457kAl5U/afskV4vnSM35rYLSnBvzs3bX
F1GKf1YOrjTL2n2D/9BsFxiME2w1/lvENvE2hnIzPvvabbg5CssZOrXIK1i+q/FEHkyft+KNhbvR
2J6Kz2/O2uyVbUd0k4V2WXYavXRgRAd/2hL//gJbV3mph0OBDHwz27PwKQlPE+eEBE29jD3PMrQ4
7MX5qccgF/aR7Pd6zXuXuxIUd6cSE1oKDEOr4fzlkKj5jFWpwJCQRtFyYr3uEY90KP3a9RuahxQb
ORUFXQkP+h5q3xz5s3lmnG1rO2/pHF1qJlDhppczq3sjSDOYL+sAEmFHRforxwnposiUuW8fui88
Z8p9hYojacqdENiJPD/d/ohVn0J+AM1zqFoDPEsd6m1e+qmetIKXB26yn4nx8dI4bhuQB9e2g7e7
3e6kveHUgaLmbcvCygVmLHsPBWzQTMOnqHXOOEmba4AHu11Cjki7DPY8Yb5rJJhO0kNHGOHe2nIb
SLog7bJM+i927jHRUxliKIK3l0LoCJGX+jtHj0dJ7ghKIblpWNU+N6Xt82Zze6jLSKitszBo46EB
eBvYIKjjvhpx/ki1yHv54Bj5exV8tcMBQtAd8PVSbPUiqz6yOO4tg9QWUsRc0Uck2rz4SyiOmlBb
qs4C+61sUzy00RQLJTlZxYF0vXyZyHNqUcFG1h+n3p7NaLbylkXRwLJCuaesFk0ZRrAyN2awu49O
yYa3JSJ8iQb46yx1gztxkw3PfGkz3GUtr71kEpCiA3cRWmmpuypSQwhe9DhtdVAxBPrZEA5FZmeJ
DWBJNXZWDaG+8a8GVS3OTBuv+LztNCtwKxwOwg9l0hK10tSzUSkLWT+3IrCj4kn7WqAYie0K2h3/
Cv61DVAIje3b88NtsyuAiGuz1LrOcsjlegGzUPRRp8ASc4DqjoajD5u6Jzq6HkvNMSx8QhZ+KI88
8hyKJR/6ZyOxqpoRnfw+I/Ax4kIhASpDpDyondMHQ5PgLSsi/NtGJNyzijbLv7/eKNe/n9ooSKFL
Q9rNGCxYblRtK0ehidSiqcz7vD7LkKjnm6MRW9W0LeZj27N87PdGvbZPTTaSECDzWcYH4r7iZXxo
lCc/sfzsMfE/5o9EvdcGU/tTkIkAv3p7oVfC3Wvb1NYqtamXKgVjT1MTNau+KQlXPIwvVbOpgZO2
5YZVSlgC6F+zDTocEPujwRTKKtdHRie2U6JUyLVLSZsCrcn34EzSuhQNlNqgyufEF/lz10S9BSEv
8NcPeahIJK0TVSUQnQe0sM8UaYLChh7t5ywpSzKFw/iZzMP0UfDZ/KfQAnCV3p6o30cQ5uniq6ln
wTyBIdlQgRCqoUrIN+pGAm47CffK2EBrkqXSsuIRaFpYcLsL1vOX3I0gtKVeoFnKi5QXudrq8VPW
ObcH9Ps6QlP+ol0GLCeoCGhcSpfqg5RP/YKByYBmTM2parZcmFha+Syl1pBmZlGwUiC/gx2kuwBe
BQ+H8iPbfL32mtEZXQdmcm9O6tgNs/Rj7EOWVuZKTAErkLZbOJohJ0JTCueDnAV+FIqe2gDen+6a
mkTysQOjTJL6Tt+Dm6upZ0vvnCh7BRdql52yvCJK/MXCVq0UX/ApEvhAcIVAd4Tmig6apANrciZ6
/rF8qszKUuxttCv3jWXrZLZzmUiMWG6lBA2T8Bzcx1DuRdnheo65UJ86XkGpbjoVpEFuODNlS7gb
zbvEUv5D/IYsNBqyUYFEwzoW9toaHk2aFg0pQAQpbiLAGMs//IdoZmZk6gLxQ9K9qvifj8MLi5d4
5eWGaiRmFogjEX2D9NxGkwp5LQQfXlgQ1LEmEm38bbvX7lokb/etvftbbQG79/B0ZLzBVo6wS8s/
t+fF4wRtmVkaiKXkCT2YiUuXH8DoBeimPaeWHzJOHtY4RSoE4cQZbGEcxsl/l1Z1J1nbYJeZ6Ab1
72tbRnuYjwRi6yYhqVj1tNWtdDHHPw+Hi5G2+ixnfgLb5cPYEhAnWcFeQs+dyYe2CQXabo/5NbOX
/5DyuVpcOlpuEcFDiwWGtdJKPmQzvVfGg2LyTwgw0pgRYKzdgsgrgbkQqUE0i9HCQHmL5JpujECo
jPuxN3uD/AkUpzQsYKOH8GNuWJCYtQP+wiDNmCPOgjGHfY9rFwD+iYwiERHHHtDiruyGw4f/skvx
BmG93llWKU9ContsqxFWx+zA52bTuZ36n0YG2ghQeuCQ/0Vwyw1i1yaxBLyN+Nxy8hYyUlYrxEQR
vUoiOrfNeP1dyL8b30lFR4w3nL8ZWApCK5ebAu5gQE1xi4JDcPn5hdumYVKUfJRL3mCO2/Sz2wYO
5pMVO4n4LVQkc2mFXsSyGFP0H8KKfMyI/D5a0FJ7r16LLcr4rAT+yrsV9z0erkubO1g26Sf61OKa
SdWfIVnZRm4Rkpvjo/70NXzpX55IDIGoe/E436PhN3SkksiPOeu1t3LuXX0DFbqNzawkhYJvSNB+
Ax6S6EHaQfR6+AxZssUr767r4VL3SpTysdYtw72fifrHDVzyQqTdd2Ebm4ZVjFrZFuggAWhqmdol
HXvtLVw9+fG42Doq9h+ml6z/drzhIIoKoOIPZOHCFztRDQpDKiSvdqBHZDrZ5jFyG4t37OINbmLd
DuuElccMBvOPueVzLszViQblO31ZI1I7zffgAliN65C/7w7nbtOzKAvXwg0cmgueG/gZUKwtm+TC
nqILVZnkneT5WUyGXS/Zon6MP6MTKFyI/NDXj/x8aPKCNc5VXzSQrcZBA2iFTPliFyOZNiSD6Fmv
4m7GUyU270IyesMZiaMTC6+zAjJbclS4BUDKA+IneYlsL4bZ6kk3hW0JYElml7yVGKbfRVbKp+hh
TOwg1a3cTzEHh7IED2YJJXjpJGgIwMLB7idPSPfhvEsL0WyKTQsQSHlIREsLz4NgyrWpvkshnpcW
3/9JUUdJXYZTrE3WwiQEBmskMUCJf/31YQnU9KB0ovdszSLpN9vE7Dc8Dke88Cp0nz6Ke6vRkC8G
oc5t0yu9e5i4C9PURo6HSgHXM+6c6QQmXfTvtZZ/6i2DKBGRXvjatt+QezPliLy9uXf9cZMzG9tX
fRQPAZApLdrueBpcD38M0NRliLjeJRIji1OYvkBaE/2gJya/+9puvzRFzbTqR8AJzzD1bFmv8q4K
SMIR4cgjQNtsZAba5Yf0l76BwEwAGTZQD6LthLKG7JsW1AmuVuW1+eCftf1o9U/SXWI/aaZ7EEAh
A6a1U+2dz5Ln1YTYL/nmQJDPPZ8Ch7EjV7I0IL7+51uohdbGScolTgccG42moGRyFBnLLbMyFmuu
DCV2dPYDO8f/UrrtlUpLJn2WvFZ5jA2S5W5gjwgNcztKvNu+uxZ5K5e2qIth4kbRnwoeR7eF5hjj
LJvzZ+Rx9uQc8g+d7Hab0vw2GVbXcm9XVqkTtUe1o4kHUfKWEsBEhIO/U3f9E1GtB/twqInofMyz
GW4Us/lze8Brzgs+G2QFVFCxAM17vU8iv83nLlHx0tDNvg/IcI6Ht9sm1rxE+mldFQF9UX4ezBfn
aD1HQiQ2GFw6AZQLhU+pO8TZLmRE9Cs9ZcuzBWQaiw4HskyUN4ptoGsZh6EMaCebnoMXtA4/NCBk
6DeEZIcvOCiexF89+cvZn1JDwskVGLOprk3n5TdQUWijyGEgRLrkFUrBoa0paVLFzaXZeDGqsPLa
pJieAmhu/FVBX95ZReejW1zmQu04BjN6AY2qbzPIu065gA6RapKIkiDEIGqZ8J9iJgOYU/QoKpGq
4hoIPQZciO0e+zn6boU4RZ4qUPKvVJWz1FH9TLNrrvuc/w9137UcOa5l+ysd/Y4eejNxzokYmnRK
o5QpmReGpJIIkCBAEvRfP4vqPtNSlq7yzn270RUdpZKUIGE2tll7LbSc7Efall3Q11P7ADx+u570
oYUkl0/sW9dQzo0sBb80ZA3JgaoxyioUI7icQlM4ZhorIJpS/J2OD5l0a+RK9bJcEauAY9a4PgDn
NPN2uW3yVcld6P+VTvrTsFHzDVvLliEXjdCDqeiajScMsualcFnA9dLtwtLgLfQUBNf6WNRowwxA
JQDotKD1kwbtGi1w+r5NQjTq5s8FpkoFs+jmOdXTL2+Mv5fuF/XwnnVo7ATV/212U0EgPLSv/RF0
azIga3qRxH66SOmZhNyXLu/HMU+tjeeoUaDkeku3TkivD1mUHvWlDl4IHvOlfeYgflHzwwlBBRkN
1Djtv3QMeD0EZDORYHfGdBt1i90uX1UAJsng3j6AAe1JlqFVRQ4PQyKX0Znb4uu3dZDbRE1lpu84
ORy2xZLRGQrr1uqijhwnecx/WGgUqgNtjT3lmiAsUrt22I/nsHHzJ59emhCG+/fIp/3CqTSKcrKZ
devfG2WYB2a9NORWdkvVXR6/t3ZfWgD4FuAuh02FmMdng4qeUGh8D8JCwH3vj7u2A2jgTPXia0v3
YQzr8xhFORrM1jBGvdhdgFwEnEE0unpNFum2C4N4s7p+W7nrH97Z+PfLlwNk0tKBqUbsNH//gykn
5kRGPZ2s2wuGYb6fuNlx+WWNPnz2icfWOugxNOfPHm/jzS0FAPD7z//6gH8Y4MRzcu0hc/wSA3jZ
KllSAAvvZYeSnoVynlsGk3mUrRP4cts3Z5y2d2/zu3c7uZoqt8AGrDC0jHe7x8MCaK2gr4D3Advg
dlut9/uNEUTXbhak0blr8SvvaYa5/nvNTk7dkGZlllLNmtsOduPbI+KRwIrRILS+4hfL8u3uobjZ
b26BIDmukEP4fzr0fw9/ikoleqmZfYZX7+717WEOAJLoyg3Hw3UD9OMyO7OLvjQyCNjg9yM8Bcj+
ZKqHSSpdZzCpOdCOuzGERHETjzcb8Oz8TM7xOX41tx8HO5lbiHJk6TTaSCNYcb5xQ3610h/ObNv5
DjjdO1g7WJSZnBpsh5/PnOjyFErp3EKqYlFeaItwdfy5as/FbF/lEBDSI18B6TjQvJ96oDgXnu3C
QrI6TN4Wz1UgwMsfPPsXh/VDF9Mrr472oZkHt91tHl1//45feYiztD0kiSARiif4/IrcbQuz6gzr
NnOeq/FplDcFeRrPSWV/AYhFDPFhmJN3JCZUThxlwnrdz1aTht1lBsRUFTzfpAHFebCCYEuO4OXe
hg3Id0FeyRZjQCI/AndXi4rD96/95e4BNgToVH1W0DnZPSU1Ks0YXetWeyQH3i+ddg2hbHRQOGdq
+18PNOsL+wgbsbyf59c1Kt2XHrVvm8hzFuazlqyEiLt8Vfpv37+S+eU+Qt0LlOyzjuMpqhCiuaQs
CgwlYxW7AbmeFpMZ8vXjbgHBkGs07b6mc3IK6g9H/haLIL8BlWZxia5kFoHa7/b75/mqmoF6M3iQ
Zp0xIHHm5/1wYyUF8fWUYmtFuz7cQR49QFk/rO/4RbG1N9QJ2/DciTW+usk+jnlyPXt2QkkDdV2Y
IBPZD9BvzYS6w/UC2yxYvgTbuKnCeDVTsB6jH2de+KsFQNMR4CtAOwE+e2IuVGPNTAewt+S65P7C
5PcevTJBEzSIGLxn2VCGXrWE+0Wwu88l4b+8Yz+OfnLHWqybpOWN86vvovrSv3MhCQ8+rCx8A/vd
6sy7/goShrlAOnDGCSM/fpqhm7xk0AlzrNsC7TDNulqmdSioG+VZh75wLxqyqKEv3w/65V3+cdAT
H6hlo1Al3Fv47D/ukx2gXMHuoIL1a395eXknt1sz3IerVfjjnLn4YluBMwD4APjv4FlzTk5xXmVJ
5qjCvjXeQFLSI80bgatmIMvvX/ALH+/TMCcnRlopz5uhhLGwp3I5ZR7mlLAsHBNUIL4f6qtsC6Dd
8GRBIwhy3dOQPXXy0p66yr5FLjKYGVOvlpfLsA5ocA0865mjMR+7TxcpLjeMhnMxk6wjQ/nZFOST
Bnk9O+1vwRmfRrTFi7U9beMz7/SLsZ2HgUgHJOjm6/S0H61HJt6uU6+7HQ75Xo/MVbFDWvwVdF1L
Ftq7uya2IhX53fHM672z0P/yfh8GPjl7NrMzAUab/jZ19kl9Qa6btVmsGV0A1do1T67xsxhDGjpb
NN3IRU4Xz/4Tt+IC4bkPPREVQNnzqorYrrod23XO7sBPwY2Qb+myTgLVoTtDRQpuc5zeyIPkYbf1
b/XszitCGhVpUPPDUC7tKlQMdGCr8tqpLmsIlEI6dCRBthJPFThQlL9IDcS51qpEm++GAQSabQs9
6o2oCHPUKAMBhJ/txb0JOIrRBPl+mLv3d5VdBGgMQrG9IXdgM0FewIrpznrO1NnW9vkofTeV8xp/
uDX8hKEY7bndrY2G/h+qCs0GdMhbHWR+eBj3aJNY0di7+n7rfL1zUJPSUQiHVOfpvZHTsXPnBdQX
9OAiV5WkwTkqu3NjnFivTqK4X5cY48JaovutvDDOnelfjPL7/v/7LU4uoGEoR69KccxAVh+JQwOo
wo8cWySoLpKn7yfsV6zNyVgnW74fK2F3+jxWgGZBW65MHtvHfRKUgR5Wi/5CD6/94ky74pdTCAgM
YmA4b+DM/7w5itGpVKPlGLRR7aJNoHM16vkQy35dF0AcDc3wQ1DtHGPVr7jQ+WVRzJil6Gf1lZOJ
LWRWuKLD0mXZozahX81AN8xeMH3GEystMME4OSydn8zYlq/aofYiyAoEVnvGmZy90l/OxofHOJlz
4CZHoYmsn6v9YkFQBq/xyknMUM+pDoVrLr5f5Pdq6XcDnhzGzJaTNTSYb6taNDSwfSgGsGxdW1Hz
Im1IbkFAQILyLXQuPRYX69xdyRf9tesjihA71n7qQBHKu++f6uxqnDjvirJWuozPW0/yVd5e2XpI
n9Pyxg8LGVjr9r5n2xxTIgLlRDm5YOMZc/FrnW2+XsDOAFcPwh0orn7eiMIoVFuUdn+rnAvmIEd8
KS59M2wkTO6DnYhgWNki4OvKhrYCWkaywL/S2d1gLkYPlj0e0PxiI5fbQzt6afY7x1rbZ3E2X5nS
+R6cCSzhhJ9m/0dUxyxDOHhIqJBvsgEL6ByFtXaaZTosOdvk9qPyL23z+swCfXXdgwJhZsowXQ2R
z+fZMRFVKuI0A9Q7tjq7UtMQTlA2Nit2mZmPg6OB0mdTGws9yWICXSnHf6zbM8jX01AATY7QJ/DQ
q6cj+EJ4e7J3c5K4ym7RZHVvLe+xQ7ws8B4QWC7lEgpNbQik2riCyCiaLpMrIKsiZycAJbHf//t+
Qmbz8OEY/fIoJ/NBACkDmn/SbjXA2s28D3JtDzB3Upx559MY4HQg/cQ+mqBg6HKCgWowHDL955Bc
elUJvXIjtmt70RRhcWG2DchyHsdWnLEWJ9bpl8FPnLyUTZ0llabdNvJGPiXF9aRtWLdieqQ3C4ec
Sa6dXAW/jDZv/g9+gq4RryEjljdHMce5gVAQZHMgNVcfivxcb8fZeT057gn3tUHaaMMUay1O1aLS
VqINBxDuZGjrNsUKYuJn6TXeV+t02wBvAWIF3QFXynvA//EVWT26kPkF9S2w6N4S8iyLDHTaUIsA
+lJ/Psdw8+VbzpRGMBUQ3gHM8/OUtpkGUlRA8W8zK7Z5aDerbO2bq2q8hBNJ+ZvylzVuXD15+f54
nGrBvK8lrlcNaUOw0QC/+3ngKa/cLBnRfma2NPnhtGO/HAxU1KRIjcAs6Pg4sq74QTwzW+uaO64K
MqINj8uHYqrfcr3ol8q15JEDC3eYpAHckmY/lWMmV98/6VcHGYVwdDKZhmNBfPnzgw6FRiVP8KBM
LWaZcKovZWR6Z2WhTgzo+4TMngYQJM6MlTpxR7suUT3KGSAErSPUicLsEiydl8XRibOf/bIBzT2J
7XjrLtjaXvZRsdYWFUplIDc95pG/hmgB/HW2IOcczPkIn+7Ij891ukOkbiSmiedyjVen4Ktu0SgW
D0jrpOmj2yOMMUVo/znqf7wM/5m+yss/P1/96x/4+kWWYw0trebky3/9VwuBxSfOnsRvQVu/PrW/
ybffrpunhqmGvah/zB/2P7/8r89f4rP+Git6ap4+fRGLhjXjsX2tx6tX1fLm/SnwVPNP/t9+87fX
90+5GcvXf/7+IlvRzJ+WMil+/+tb65///P09r/sfHz//r2/unwr83iWeoZG/XbEX+ctvvT6p5p+/
E8f+A0gzCFCimoZaIiBuv//Wv/75LfcPCD0AS4vMuwbpjPloC1k39J+/694f+FEkX91ZMgBNCDCk
Srbv33L/mFvy0A+I69Fw0HT1+7+f79Oq/L1Kv4m2uJRMNAov9HnT2tDoAS4MWAYk/mdmp1PeHcE6
cL9lqohl4hAwubZ9ZKkCxWYDKmJBKyiPKtiAzWi4157WXjMzByuSmdEN55MGKRqHrVxWVwFtPITN
GfG2DqfPo6zbDTiV/FCJ6kJv8yFgpPMPKVqYNhUfmzNZhPkM/73HoadpOxDQRR4GbaqoYpySb/Xo
AWOJzoqYy6QOydiqqEjYJaSqVEiquX0j08/BbOZz83lMGBQLrPFgLTUscH1/tiupTUgjRpHGSanl
kenzN8MVj75WnAuvT9cIvdefBjoxYC34MJiX8DS2LP5YZ2kResU5ZYyvxsAgmgvvCxqlp8araU0m
aMPSmJTEC+oeOQLS1Gc5+D7bonmd4GKaaONFSgmm8hRl59BSk1NZkKj2WnSrc2gnFf5dwuyl39b3
Xd3e1kqPXfTZQhpDPxbecCYa+3wZ/PUAoAVCFg1XJvzcz4vmyE73y4yhRpHLLZd9vkPnYBXkXaND
+qD3w+/vnhN34K/xPBx8QNmhiHfKBc/syVSQaE+QP6vGUFbsmRZokVepNwUJdw/Ct1VQ29bRbrO3
zqmuvx/ffldjPdmlPkoLYBxEGxMY2k/cWFMMxJqshMUQyd6UdrXnZDJiy8ne0racjrljH1nei2XR
lUi+u/zZMrM3k/EtZL2zgBalivKRAfOggVPbpJN12VrevmL2sXCLrUec/ZTlb5qyEFlDz0GO3AzG
ngwQqUYTkZ7byabwFb3MdR1JBkP/2XHCwlrD/8bEPE5mbgZiYte2Xj3miXOjPOsoa/voaRjZclOI
CvU8dOzs2S0BZammGsBgjNY3CNjmx4B2sgpS4d70UoJnfNCPVps+Jyh4Bn6rPXgjIHDd/C07N+xr
LRma2DF4HXDq1SsHwl4hzTAUVyBkRIdhHpFRm45WLaEGpfDRZVdsWWYcMwU37v3NjMxCJ281XlhQ
yoK2JcljQfpho7lVvmO5us+FxFu52TDtxFSE0EP1IoJW0RgtX/vK7Itwsp0H4ipx1/h9Eo2N8sF4
jJkjBc1CO+9MvBE8NyORWSCq4tnhyG913t7OGrnKFXosed76i9H2bpzEGQLY8GnnlVYXupSWoW2m
4Idhootw8+x14NEDY/QR4BJQuU+ueSzz4jkfzR8GM4zId9V9UlAeQ2QcLcNMQBcL65q4Yps1LkLf
gdND6ycxz1w9bEtPhbYstKgrLRJbtAaIWUFzc5gn+X0aB0uBqtervIg2KcSSUtDaaxKTMJrSXwhd
+MuRaj6kZdy9T7m/tOtxXFaj4wVoYn62BNLnaH0sFxC994LU741YETotemVOKykhHc4d+0J62ArD
NNgXyCHfUKeYFnWOkbIJOJIkhbRKRUw0dOWVESYFvoRmMYmrir95fXlvUHSxzs/OU1csNeGuRTGB
d3qYnvrOeHMScoPm5XJBMxxXDVizoKvoGxp9pwXYF40wBWsfNKTdDkIWXRN72Vit8o4fC4dBSEwO
RsxMPHfus2nhJ+oe8s9aZGdOHjEdJCac9yrSFebJh07pwszEuESdBLtGNPeTjQ1AbPZGUkss5Vjf
N4Obx4MHEqye8DJ0CyymqCGIonwGDvBZBVUvDTBA4MlIVuG3E7GdD43W4YP7Fj+UlPjn+bi3dNYZ
6tDb34F7MLBogo9ufVBEF/mb3eGQQcDimdXOnvb6zkj6Q6X56K4ESj4fVL6rTGz4CXZ7yRJDBW1v
Haek88NKDV4Etfu9EDqgaZy5QSP8vT6aR45CTACU/7OJDqJ4lDrGSOp7G6Aii5T3BC0x8eiyO1eR
NtJ6LJg+4TUhi0xuMuaMO+oifLLyBBWBbj6i7vTSmboTDp53o03T3ApMbsAsOATzv5ipfGsUfxYp
jixa128U1Uk8G9+mcdF9rer7rDCONStxaNGdEoh542sJuuT0OoGLSUD8ZfR2VEkiIGUBkzG59QAK
42bYDBBTjAoHyMIp1ZoAGSe6N5t2AuIuxXK6CktjKzykRki2A+3JEPTcwxEtQZLdOHiDgnZlwKZ0
QaqqDWsICbwUE13nlsdCv8SJV1l9X7v0uTPb+7qo77mc594CNN51ahhlF/vEo3huFKnfOKumxfs5
JaV7U3BtQj+DBwz32PphLWu5gvgjTkVqY946bBKvIzfDmGNzEX/j57xceHLMrzor4z86NxnzUEsy
KAL5yavWY2qNwQTfv4XfSjTjCLyWGeDKTJ5UZg+BPbt9iT+bxmrQt6YrCQvywtaXpuqrGBiG/qA3
WMspbYdLz4QRzHo9j2sk6daWSH1ALLG1k6pR4NYvDLJKGTKxvAagYUjppekVRpjBfq9aAwY/t+W9
w4SFYwPq0K2VqHIBgJVxpU8MnZQdGaEh6AIK4Zs5Uq0NJbOKGkVaL9dbsiosPLKOWHWZaiMeYuxg
6QvzWM9S5tPQdmGTlxDLTVim7mpO6SEnAiny2n5CQS6PwDSgot5XXmRQU7sfkEu7UENVLpJKKx90
4g1LTyTjjnCgQyIto88qJfkV08iTXuUtCxl41IA/1dDVnYCiJjZ63Yi7vrJ+lmUukXYxuzBPcVgg
0o0TnqY8HkZDRYneewu36rT7PuPPw4DreTZOpcQONnFhewM+t+zq+/drEe7kcexrIxYqK0Olzfdi
jhJXMTsbhWfvzQn7ULg4BiUMhjl1eKHCri8svSGhUv3B7hr2KAUs+LuNyJmz11QpronInlNeJpsy
pWgQkAZbwMTPdwq/4Z0Eb57jptFsj4cJgsy5ZG9taVyWZrurpftiUf4g3PwiHwH2nSZ4CWqg8C1E
gSxJpxlhzXDgDJi4RcuQQJEad9AFgbSwmRfjxVBp+XYcXAQqCfA1UnOhYZ2qtZF315nqioXBtTZq
Bnu4NHrcIapXw0aUMOvwKO89Mb+moSkMivPI82p6bJmPEJE+sxTzl9fsrUzx03o1H9rZwXh3F4Re
349O/lxlmE2PKTO2ve5cO9fn1NjsKKJhDcVWQE0RFQKB8dkxBW+k6YgBGincg61yXHLTYyQYzeyt
Z7URTgwSo4ZmnmNRd35xycGFjR56VMg9yE2gh/PzwAPK863SUxK5bnegzI2ahm5MqzsmOQh3S11w
+CJMC7SaR/BHdk5DfuhudZ9ZdOnmAiIYFu7zyTLhsuVZqNUV9GCqRVZP12kPGZcUgVtIlVonjfZi
I/8XmAm5Q7R7bZc12HS9cgHilw0l6a2u2p+ZAf2H1AVpCbZ1x5O3ss6akBZs46QV3DTeDXubNPmm
GHGW0VFkBqj/rPvZd+8ZDs285+zM2gO8VIaZOZK44LCQqskPIySReFAz3Jvo+ofXyH0cyV5NYe+N
qJaW+YBe5cmMW2Kcwdn9EqAiJQQGOvgrroXu2VMKRfChlmi190gEZiESd7yAk6Y768lN37IS1hMX
69v3rr/7y47CkEhCovXbQIEUPeCfF9ZoTdFUCScgdMdMYXGsNfKE09GkPhDqanpoPXddZbhVCm4t
u8Tbz+6kMcGgF34HWZkGAYA+4c6dfSathws0r3INZ2A08+eB4iotYEM64a2R6otU5tYAZPG3qqzv
zRKeTjshrsnM4+DBzvsKBOOMoTNsvvYNynjcNdbRsOA6zu4mmeA5FHDClYbTyQxcEorDBtBOa+C1
IWh59+m6uvTDyfBuPIUjQnA/5XlNVnqP1VbC3pcTfhKB1P0AJaIbCaIuFqg+E5Gf4k6eElzjf96M
iLnSHhdDP2oE7TF0zPGItR8afQnDWuAu5gZuBd8fyezYqQihynPr9Giuhrtlsuo+d6YmhvOcbNLM
nh7fl+9/lUC7kQX+fE6MfU65/WvHXmqp4M58+1PLVzlnrP5/SLkhUJ5Tzf/npNt+TpH9tnt6ef0p
BXv6mHj763f/TL0Z5h/Q0kJBCeAjFJ79mTfrz8ybof2BGheYJiC+iCIbOKf/J/FmGX9AY9kDHm+G
SIGqH3mSvxJvlvbHLG/vvhNU4zTZ/5u8G2qOOH1/x+VIms/NPRBKQ71tToW8V8I+1Ak0VMUN2gw8
JK7svJU2Un2bjcYrK/c0He+zdPYT1IhIEb3gqrynlKwdp3eeJkIQKtD6p51CqLXz2kt0vQHroZy5
ng+imNEG/KT1H9DsYiyKXF96iX7URxWZdnVpW+59aZfWQfYNfbNFhR7YulrnFAQgNgKuQe0lfzNN
aOqWHHpeXPPZNbxmeZjoRsvXCvR/13Co8jIoMjvIEN4SmQbgPM6vZFXHVBlR7qFe52SHdGgiXwcp
gj5IAzVUMu0oUgk7VgifB1ZXh1QTgNGIWy7rH1UB4qA83+k9TZfT6ARMEIh4ibBg7oiSvTARIigo
RkrpHGybGjs3HRG45WtYq7BoknVb89smNf2lshAKMevFhFMZJnWtB2mRZgclq1ffT4EvhMXv5jwh
SGS2TdVuC1f+pCi9VR5ZlTafgkwr7txOi2EG9BsYH3PRpl4Z9MK6NnW4KG1LEC7VZMGH/q6uzBBx
4U2Vl68mJd2WcHGTS/dhKtyNXQxzeGf8FEMRZjqaWIeRHAVLLqTwOyigwcSJkmcIUbm/T5mJMn0i
skVbMqgVvCa1FqnyTWr1gjWuei10okVVQuFyqWo34Zd1XtAbCL+ChxiigrHb2tACq0GjMhjip1vU
OfqBMveKGvyG1lfcwD8kHC3pDauGazZ4QGH76sY1zKeGg1fSyhaDBG1FVuNRC71B9JqBZdpE2g4o
oxHcR6zeq9poDi7ySlE3Nt2SFZ0eJ7pT4lFTJzTadEVr7sQ0y6Fu0bhAUIIDrETUGjKN68uhJyB0
QFcaisguggSUBQMiJNytqjWDoacoHWFHm6QDiVbvXtoEDYxp510Qj3gAg4ogxQvHugFIB9jbGpyC
wooA+EhDWSJ0pXLd65Na5WW9AjRp747TofWIhfxTtxwrtEylLSgVspQFzuCGiDBVCCgKaA1LiIgZ
8lm6UDKzGoRp9STQ6FfUCV6rS5wHw1MPLiWSBa6fZllgpHW7TIYjlS4yROqu55DXTHSQ1qj2Agmu
JbZ5VGuIaC03u4E874jzwavnrAcCwZWTEyGPbD0QShA6SjDBV+Raz8yuCXzSgvPCh3ZaVBpYAUKK
S1seOE0eJFeIuUr0hiFLeteiTdqnNPaTYq1nrREp4tK9Taej4ta4Sjw9OWT1CtIjoO5rp/UoWKz5
NTpPC/lKaovbSCqMsavKEDTEjykgqBpOrm4jgGLswe5A2glazzHAoqAPG34E8lhmlCMIDDNrGFeO
O0IdAJHepVnY7lIOZRoVquJLs9OvuXDi1tcgu0FXAiiCWKvdNyiG73xDpvs8m57sMXH3tLTRLy73
Xp6Cr4Xjo520jqw+XaC6uUm6LUsNc6VlmoizotCv2qmCuGdGykBIK9+qvE+QRsUR8wc/ylMQg1id
FXR9+1Kh+tlaJF+Utb10fPToCQPrIwvdw9/KlxGhHIiOFGTntdeuZpuW0kuKx1jlo5ShMTz5DUXr
bMEhntppBwRXiAPJRUL7sGHgqYY0rS1rHJlUoKxM9CXxh0e9gjalZ0zAb5hes6pKJENBKwlQPDfz
0FL9nZdNW7R+ozQxAcQH2cPNkFT35kCX2kTScMrGqy4fsaw5AYddhnZAkrILIY2l5wx9MHL0M/Kc
bD0OsQC7Qr7ed6dHLQcvuek+jkVxMWgp29eFyGLXLvoYRbUHHf693QzblJMuHK3hxU/nIo5cpCDH
8Kxph/7IIrJ56SJ1YK/SRl2ytkf4pWDoy7a70RI0RVYgg3QeU8QGENCu7J3rLN2J3MMjNEM6TKsK
gR3V1BMygMum6m4GPQ+8cbgj0u9irRoexrbbZayKvJEHkqVVNFHi71K3b/fcEmQDmEA0sQzZnE5A
HrXqWWwLIV6QvSdB0ncpjmv/hBQKDT1/OrpKjZGrdzFm/U3vzOYiqYQRSdd4UcNgBk76o0/HbGdq
+fDIqrxYOJlzB6JrPZBAWzjdDbFTa9MaENNLqpFtktJxg4lXzaXX02uroM5CY34ajX4KlSDfxSpS
FUgC2WZh4Sp0nOpgQS5CDs/cbtoINZoH1x+qwHUfhCi7pcVaZ+FNcQMuN7iYyo2IxvZMLy91oi6Y
dN7SEvUBzel04DmtDcuwn/3KZzM2G6xvUEYu2WiD3NVvQqJRCOs2+rJynBeIE9YL3x6ta00bqiMS
hkjJ6SNcA73x0nXeVFZkJiW55SjLxq2YE2FlaUcZulfiet5pvkXLH6AnaHYqydtLWyMdcChFtXeS
vL5CpyrZpwXU1mSnNLjMSDklRsO3jTOKy4qjlfYCsZta+n7j3lN9oEXgwPHfIrk5LQADoHclskBr
v4KMXzVN5rOvkmSLIkANlyJHumEcsFuRjdTrnmPCRHuXeql8qisCcgATaecKGZuNogM0Ju08v0Ls
3USp0Joh1AQvVsrI+FU+JcbBI4RtOKL8zBBjaPPaXrUMaWSfaXUZmFSqNx+kcaHWZiK0vCR/cqxs
iCpD2RurKNShKWrjYjLHJ+Inzc/chyzHkBXVjd+qNoKhgNkd6k3mjH1UAdJ31FIE7L1WJC/t0CdT
gOKFvq5ARBNlTaUBlmsosdN6Wl6Yea1iy660gzZxuklxqmHX67pBjZJVO9DlDaHgUKFqn0BJCiSr
j8tJFA2PK0kPhUHbw5B5NnJWlVOxyK7r+tgPPtmoskGvQmvYS32iPYTQHKvf+1lZBSRPVOhPLN0g
jYwALGPoJZdZMkjkt2wZg0/QQWI5HQ40r54a3wdcYWz65942SADfUYLddrQ7+GFoSItArONcOVk5
bQw3qa6A5jMWTZ/bD0ivA8AHqwhEKSPTMqWSXbhUc0IhUUPILxJPLcwkcnCH+eqp0wdt2TbFCx81
FGqdqM+dC3esQ18YfC2argE7wrDnmGLb6x+zgl+QETGcw/u1UffZoW3RouY2qQWXrIRRst8ntgEw
S1smBjeipta2kroDjIqxKZseIV6dbz2VRe7QyKMrJYBjfIotrq5aAJXNztZjT2HfctwSE237JZJs
P51BN8J2cPntmHQ/VDK1qEmY6N+eaBG3BV2ZQqRAhvsXMtXFoioNeSC+3ElocXhod6hyVGjgW1XX
Q9/HeeccfXrRGziEU0IAuLAtyKwJbW8p6iDgLhdzsbOqGmRQdjro/gFUTKKK4SAzwmWoTCJvbaKF
qQQfijGuW9YGpeYuSl6yZULYVZ8qK+iddFikvbYpWPJjmhoJskKkXLLRKTbugH7NrpX+cUjbAlWw
ZGnlWuzZ9Ifp1NXW7WErS6rzDIX/8R5BxT0u6YvMKcHb1Ngrw3urgOI/uEaergcJRHePn30CDaqD
bhncEkilRPUwRrXTvKTVf7N3ZsttI1uXfpV+AVQgMeOWo0hKpCbKlm8QkuzCPCSmBPD0/YE+5w9L
rrb6nKu+6IqqCNtlmyCQyNx77TWIad/5j0TbXJdK2+Sm06zJflNXLdmxZmyvI1JoSr45cVIm4Fvz
ZfCLaBlTC2aNv6KvuzUGwrF1WpqcOJ7AU3u3ha9iyyD+4SvLpwZKbmQ7Hy7tk4ikdm166U1hx9O6
U0FFWOSN3ZzNxsOSPO5v9Bbw0Jr25oR+fiqhNxhZ+uDbGpTOdj9Kugyyw1eF8PeZGDkf9XYU/Y+s
UwuhhuFbWst4C4ByEJm2oBqrQI1YRl3rF4RDRekmzXvsdexib/XU3pxdWujAZyWnGOyHOON64GDg
r9AITh5qRyyLwjk2GR9vTadm8kiaKLhMv92EaL+/pHFiXtejTP7lSPgfQQun6kfx0NY/frQ3L9Uf
sYP/I8Lwjr7z/wZfh4iAP0EH193wI38tuzp8hxrMf+gnZuD8dTFEg5xgz/bXEHb+jRnYf2FMTVwW
/2DtPrNy/gczsPW/INHgKOlDaMAkZ7aY+Tdm4P81M3yYus+xcIaAx/MfkHXMi3b1F9BgNlWyZ+gC
bR7c2N8C88bKjkKzo0I2mpZasxvGdZuHsAvLrH6TFcjYUKn8KkpycUeoGBgjI9B1oif5KhJ5suzT
Kceyv+ZVrT1jC0TiPfkGc6lmarcTmRUrswqZm4ftS5w7L5UbPJW19TxRV0fSdDceM0lIdo/6WKiF
E2HwLKKqXRi1WS3b4rqNbH/vjuG9q3nfLWqeRWNVcjdMEiA5QmjmeAN9lJFph8If64WMglc5+Oq5
FfW4BPyO2SvjcVmF6EyZrrk3rQgo36g0VkWo5wtsQjvGc2XK92wwtS0oMbxQEHpd5tZJD3T/KnDU
cO3X+OWFEVt+0xZbl6gkxjLfwtlPIzXSuygwMzJAuMqlb/dym9hjuu80dDRp7DrLvBPfQJTujCgZ
tn0h39xoyPZ+y76YN+V6EMHBi4Z6EYSmtynK/NUmymQbt36zLOoQ6Nvwg4VqnGmjT5wvPBy5kFXf
sOmE3bLMbaQ4jveiWgejKRW3RKxH7X4Y8vDQtN63qsHmfnBr47XUkyFfBbVrX1lGXh+iZGJwSo77
IlTuudDp1wstH284tjV8QfQEvNtIl0KrGfBm0y73tGumCGKTyVoeVTmKVevRJMcjp6tvFPeRNdgL
ZvfNqiqcfAEb4Cazm4QLBTOpYw4mOTT5EqD+icbVnYtjpn2y7RaxL89mQvluhSN1a2fDAC0fdVDk
pWcPxEpG/VNVte0mFeONrRqxVEysjkZApHXdjt6SO13BwRgFx9t4FQchiH+AKioS/ZdWQb6wDPnQ
CBksxqa/aa2uZUxUlLSPpKzH1bipCnNjz1eAt/BLUAWLNhDXtmytRSLyGbOOjlMfYLkaGK/6GNKF
yoS7V5WbytKfO8ecFimFjshpeNgJDvBQp0UYji0FuHit+5hMkWI6aWFxnlABp6WDP82A/XVjf8mk
FmxaiBczA0Ou295oQB6GelkbhUEqfVc/qkq/8szIXdSB9R2gOVuWhfriNJa1TEodjxQ6k0XmJRyK
dfdcm+FjFQ3Bgw1b7SoOE3NtRtHWM31nNVrG3mi8K4x8Cub6lbMrpQsyzbcUm7hsi7WfoSlpqqHZ
6ZxeeI/Xz41LdrGCab8Yaze4SrqRnqnt93rfDVd9a+70xPOu/NHcVnaRbHvW1xe9rV9b+vuVKEq8
duaHEEamggYuxw12L9/0LnzzennuzRzZjhOOKy+bTTK5Js7xyd+KrsSXxeU6sz47Vj5Zm4wMpkXZ
EAjSCX/XG9V0PURhtW8KAx98UFs6kdJf0Pf2i1LE39gToiUGvcQ9D4a+Ek76pfbqbBNbqVi5jXow
7eQ5jtWaTHYMio3e3Gomo6kgArvpxZjt2BuNrdWU7rK0vWnp5zLqV9D3vI2ntUe7ntYjFoTLdiI1
xisq88qOu5j6jZks2AdJXl5q3QM12o9uAQwE2yNjkpEJuiJ2/5UQ4yE3212TGDWvmhOvaQan2bqo
WHd9fAeofDAKxa6ixRzxL5aahnsZZrvAZPiuZW4NWWECMp10d6GM9uiH42sdqHSrtZPjLe0g+B6B
A7Jl8F/snn0/6ZahVCy/kGDAuJvOXeG+9jjpZT3DallSZpSQPjZBIL9kCvvXQgG2pIx5cqm/AhKa
ZGc6CA2zJNgECW9n3ULQ0rrxkLiavVIKO9c24HoE/QCQmfsjrTtGfsxIqez7m8EYvpd4fdFDZAtT
NeUOgpG7dgPlLf7/2OP/hmkMZ/VPlcvDTP79X4cSFvW70mX+Uz9LF2Hqf+Fl7Tqw/NgWiGr9d+kC
OfWvmUU8+zIiwyTE5H9KF9P7a040YT7A1GOmJ/O//lW6mOZfOGObOqMQEjmobfz/pHT5oBZwaf+Q
2HN1WH37Dl7UH3iXdiqckMlFeJtozXgb2Qw+ejuvF3antGPQTeUVAC/aV681kaapKlloVZtdoRlo
iejMolVgwalYgEiom9kIYmVhjT93AG601QwdDdcvt/dfROlfidFivqBfSq35gpn0zJl3NrnpqLHe
T0/RfML0b+vwNjYm7c6E6rMcjLTbZLWBcq7Lv8rBMh8ZffsR6KhTbmX4qVyGwvHDNeAWaHDH+JfH
Z3y4aS2tf2u5WXar0dWfgsk1XkDaJekLqT9LGNEXW7KNvnzy1d8Tm+dnxQMyfME3n3/wkQscxUMj
Q+Kqb6OmiJ1Tq9zi2c4d4zgaJe2LO7nXU1WFj3Gaxzio9QgMFhgFMTeO3CCNN/lQeHdGqwJCgtKw
WBuk+n3iEPR+tn25RDJxMKokVgWTEv/D08kDsxm72YGt9cfiWlk9BHS/mSVzRg8RT5eu2CmIIEez
p3b7bG3Mf/v7tWHMQ0XUJLxrKAo/cDUavU6If2qK24hZSKJX0aOVpsmxw2XnBvYdVAUnK2xibIdg
GVmi3jXgWCs/i5M9iK5Y/fl5/fa4MM8Xc+6KBa8A+sh8r36ZJDYJdnm9k5gnNI/tuVa13I5WBuc9
rwfXXP/5wz5YEHDn+TT2F4N9g0Et5ijvP00DPTYKr7dOQEMaiE/V9E+db0YHL2+Gt9wGn3QaL8bK
QwvTq64n8sZym/5aVvrZiyMPsDy05Sb0mmIVOU2TLkRYZ7tRB0KccuQpTEJxmfrkqt/Tvi9XzcaI
MsDnnCcRnM3x13s02b4NrNWIk+wqFS6SjtCoGkLJdTkMXBJ1yAB/qgY5dpO4e2Ro+92vWNZdJ8y/
W+WovVF2+srP02LhNFr22IumPX9ykR9GwvOtZWuEfo9ZBXSyj1qMyZsE7w8X2Ui9T5bKTMQRtlSx
sUTWbaFd+bvR9wOIVpk4TqJTj0UaM/bK4OP28Q88iPvmv7lx9Jx4QNDFcgvnG/vL4uIzJ0uTwgCf
sOG6NaI9DwLD+SAu3YeknGKGXCUG4kYyLV1wqm9927MpaEjfPD0xHzSUBddJ2bZnW3kKAlj0X922
y/kGwd7lSj+sf3tgyi+LTLBRKXEEZs5u7ST44tNwHLqmGZZ5UmVXbpOXB+xC7qu6Um89ldZOVFNL
fR99Iuj8bW8iq9Ob9ybPYe90LvbTv9yyUJUcVVZW3oZDYFxbqdVWiyjOBQIvW6d+YqTuATUVlrfP
h9T8RGL5+0pniesYGBszk8z46F3ktJCdMjah21o5eF1mkdOevczTj24DIc9tTc7SP6/bD77rvFyz
ZNjkvZo3YrInPzyAKKWjz70uubPjDI+QKLRMKKylCa+0ZHAmGoafsoWB3In2JnPbeplJu72ti05b
u1VePU+Fn6+N2tU3aeO3C2vIuGMukv0W26C7NGqHA3jeKkCt+nQ5TFJexsc/fwvv4zbKKnddTlmm
PljIs7m9X+muEbgV0uPuFDZxBYJgyINtyXpjNdbD2DJErEKRkmzVz3h7PqVvXSrPtZiq5zGUIeOW
prV3TmyBOcQagHUZDMTWKudWjX5+UybF1yStYVn3ImVMN5D0PsDtZZLtyUePNusHUffjrSZ89VYm
Tkl4ZzzdDyLXv/tZIDe57shhlQ728C2fDONL2rn9Li0D+1DE8XCl0yMtKk+aV8YooUOlabCRqndW
uVLFJu9d/wSHtIS4r5xVS9cKR0qrBAvTh6yhZLHx/DF+cb2BVjIbs9ZaelEab+Mh4RMSXd16Lpl7
01Q9acwXEQZo9bq3u+4hZ4zvT/YJIley6YPJXxRDob3k9uTeNaEFzpxP9sFrW9Ft01qPHDy94yPq
kvTvyNeKM690uQvbykhvwqEvz0ZR6YcEKOC67ZLpzYsM8Rzngbtj45RQ6WGqFNI24k9W8cf3xpoN
0lHVEctAkgVEuPeP3/ZVMSai1k9YZIijNnTuHVCuOCaWna/9Phne/rzePhjvzUfSHF0EODhbQ5r6
x4N0SvCBtdsyvrXoPGvo4aZ6m6xOHHVQ8nzDTM1+mTytOZc+7IEUg3y1MOxqvA41JLY3KXYG0Yrz
tT3rn9dXv5e/5hxWh4HenAD4+4Fpa4kdD13rnTi3y50zlNPRU0bzLEQfbwuvBmXofIOIJ6s9ZEmi
7UtmFv/hI8ESFIgTg2KgV2SSuvX+kdRlVNo6ONoJ2wimQvM+clmOjaWq58YMmk8O4Pda+PmJ8HmU
dQR3+i56qbns+2XjHsMEh94htU+05smVbZY6L2tcPuRZmahFboKx1Z0FQdfz98C07mdn7e/nPzG3
wtZngzvo796HJajVOD45lWdDOre7nVPSimO9VLzJYMTtKbFXYjRAOcc6euonr7gxRu+xIf59maTK
uQrrvv+kyv7gF/Pzjgg8IZCJcpYI58MTmBVlFUxO54TO1TnXSYm02zeTcFNRLdSLzoHKYSXuMqol
Q0WIkp1M262IoiInsMWp1qJFz6P0UL0NE6Po5Z/foX94YNwlbjVMV3x6L+LWXx5YZZm5Fpqud7JE
WnA5tVXusPhQb0lklLsUk5m3Fi9buF5ZAcVz0pxPVug/vCa41sIJRK0rOP4+WhK2Q2n5cdTZJ6+H
r9GEI9B8ki7LcUwPpd22hzxEliTMIbiKYe1vU8ci+ODPd+HSBr5rR0yaEeTCc1ic7/1WAHVdVTpT
YsW3vt3tWxEVNxqsu20/Be4tar/pq4cAbSHrKGQH6a1hYxAP6aTdgVjXkMluncp1YzQvHXPM1dAV
8fekE93J0US5kMGkFnGKFPmTq/6tt+Wi53g7YjE9nwriw9LKbMUcrGqT20Z5NiF1nBYdfenBqhz6
RtcbSU6yM+/uz/fq4y5PiY3Ln4etCvqQ2dns/SuOrSzwgx00p1CFHNx+RgtTzTtczF18hjthf1KO
iblseP9wGIigqcVPESDlN/1l64q8yzRbnUA1KIzTyK/3WVGly8t+hr7IWdlxTCqo7vbwlDy5GsS4
0ZJo+ORl+YcDhy2NipTFiuAcZOH9dw8kNGyt8hj36xGHq4ezWNVJsgIDUF7IU3p8gxI8WKs0T69b
5rmwsGPw5750Uf7NpJAp6b96cfhJdunv9TIAE3Nj8A19fjwfysdcjWEF1KGfXEfFWzH09Z5ONlob
QO7Poqz8heUzJghpNq7+vBr+YX+bTxacp2chIT30h0UobFidpdVaJ6+p3HPVwzcET4eIWCeUYT0+
oIzne/eW2IZ2GQZA6pNmYwWjNcpdppFerRiEqSvI4+WVByVn+OQl+X2DY8kw7hMmyThkc3x4ZEQ5
+hFqODZ9kxOwo/BaFrLrvvGS19eRHUPCnFKA84IFvxqnzHn95AYZv6/e+d5gZkJdBJv6w/uiO1nq
jCIGfCp9RBtjLpex16BcNKAZQNSOt64U8U1YaxHWTckYPvVhkCCoo4w9+yXk1T9f0PxAPrxN767n
Q5HeeTLvUxVZpzx3voZRvBd+8vefP+KfFgVnsMmdxy7K/W1ReKJPag/Vysmtx1hfelPbgawP5a6o
g/i6C7PwOkldbVPoZfU84Mh4hWZI7tweKjIs7QyHVHRUM3m9WQviHD9ZtJed8f09YMeckxtpU3CF
/9ioREmrrKkxotuBPOytY3fVWUgNyqumUXEXgl0GFMa7C2mc5BJv2TRcNn2kw1hty9sxYhK80JIM
nWcaZk+jZT0E1BoLZsuNXOQdkjaNVgamYaPeAiWogy0ybxiAO5sxHWZVLJQas3Qt9JmiuwoSeVA6
vfSqo1kh2Scs8idEcKAnUL6bs65P7VlO43QItKldhPCt76PJL5+DKOZSE5XPe3DCbHJKY+OqLuPx
BM1OfVJv//4qgXxfRvRs/Dq6gPe7X947aY2QM7m1YuWQhaKnV0w/+6+RZQgEMGl/jMpIbKaxwqGt
aYpPnto/fTwUWByjaS2pVeaD6ZdSJfSzybSUim8RMmt7XSImFNFoH6jd66tKlT2UqyiTGw6StwoV
8+2fF7X1++ejdqCGu3AHdKw+3n/+2Ad+X6owu6V8ZFX0UYK9LbFE1HP2pN4gOFTPl1J/GHVxRHxa
/C1qj7lWITOa1hLs8Y6QCrktA89WKxSd9GEVwrFj70y0L6Mx8hgtiOnMcSHa77R4EEdIcPE27CAw
LUTZ9TCoeI8mgpD9+iHQhvHL1DUVltIdorcVCrloXMU2vCt08HPrVUZ8NOcQdUsxtTU+YHUvjl0d
6JDlsHQ52z4/v7TM6djZh0iG+ddIZ0LZ+hORMJoaD9EFpHZq3b0rjaZ6zuMZ1/vz3f395qIhgd1B
lB17NOXM+5vb241ZqNpOb5FmMBun23NvK2GGO8OOxZUIpvG10JHk5iZ8Xm2EWvznz/+9lqJpNcHA
dGs+4j+i4aGj4DL6Spz8SlFBFXH13AcVTyWL9HQxukb9YIbAd3/+1H8ofvlYzyJxWydH9bcSzqdI
RKdbGKcQC9JXg1gcxjl9tuQka9ZzJuddMhX2ofYr9840pnL381n8F1eBwYYz549bRFR+AKT9VA2h
htjrlHpGlS0aE3uCTnOideIIRvhd+arLKXjBCIPJ+/zrRdc22//4IpiRYSmBjtLycGT/8Hq7Xd25
5mBMJzaA6FCWYFdi8qy3NLbEkTFpiV43O04qQ9Rh2zT2jeV9cg0f7A3nZo1rwGMEEQEXgujn/Sp0
lahaUEX9NFDVmGu49qz2GSoOixmpD/KYEiJLU2dTjFN0tCIpHoZClj/KLo6mlWPZ1XMQzl1ao+r2
nJpds9MgBty5srIP9lwbh3Ff7mrhNOe8UOWuykbCq+wxzOKNS29tUD3FvLKQlziO5tGPOyFw/uRt
47Z+xOr4qnxNnrhg6QGafyhLsqKXadipf6HSGcSWo+VCg4wm270baZYOdcFcuwzlS9K52T2IlHeH
M6R96DRQ0BJ+3TbGS/66LoyHEEdsbKFRqJR+Pqwz255WYWOpH3WjzGPZ2l9rKKIHiO1q1+GNdBtr
TfMEqtPjeQ/L4Cd+A8/cPMkJIemq99EbLpxY9tspsixehWG8HwGpcdc2ECMkkzMtxAz1ADbQ7Gil
aR9A39Jjb/Rr6UzaoW8Tue8aj7SZtLXXqa6KrzIP2VbQ/a9HUZa70q/TO9saQha+YG2lTv69Fb64
v2zjaAX6nePGYu9Xo3wc/ar7e2qlgcUTsEbeG+FNxKRj62cG2thBK5/cXtNeq7zVCUiaoRaTn1MO
GzNIWZV2v3IhAm+TyJU3AX4GpFtqLBVKPu+uV0W58xhV3kmsXg7krWzqKQ32Vuh+0WPtDsTCQnEf
lilT3Q43LSfxri+gbz+17POi8vamLJN97Tbx1gbuGvIk2qTQPTGeigZ46obEDKUfDpOaWcLzaZR0
PZQIX44/CjdKj3ECMJUXARhpnqmDNGWzG2JL++IV6kcxpf5RjQZUSm0Mol0deNi+mPlLDkd3T8Gn
bbo27fFdF9HJ8zvtOg+mFgE+7uVXVmnfwnOFQwJ3JU41v1moTpQ7e55l5NLs7/OkpZJhwP3kikwe
Mq8Rw7KO3LkSm3+TpWfFNQem/VCLdB/g17WuXaRtC0vF4QEbj+zndASiLQyRufiq24mDreANjhJp
73IA4ds0jPWtaae8ctJ2kRzZaYf8ZK5MSfIud5fSTXaQVPPLQzMlNzJgdviapCnh3lJ3sRgZ0NL1
cK2hBIfyaiRccVLNoa3C8psZ9DdZL9wDz7SFoFwES0YqDgg4YqwgQQKb6UG4ta2xfaymYYATaNvX
sd14+zrNsMyocLBMDdmgz7Ly9HA5jUIJ8XtRwfyHq1aYj4xGqhsxpiRqWZ62r7IyW7vKso6xEZez
JKV/VaUsbwufkhZtVL+KhyJe9YWYNmOsqpXbh+3WcEsXexG/19Zm3vg3svDv+96brgtfDle1srBZ
0QZ9E7CSUXSFyPUrKxLPfu9BftQJcl91eTVVqxZbkyUSzeiMWxSNyxhrEaQj8rOMqra+NDIe/naV
ttMqK9jpqe8dIqcKNpZ0rGWk8ifRuAZbafCSYwN/j02L+6K66GvQhHDKCyvfhkUGCiMzB/CwUFeX
XTHiNTtzDG3AeLmwuOhWaiBNnpfxZWJzPkoYqoum6b+ZOFPM5Oqyf6u9Jt2x95e7pNV5J7Wor81V
25svCn7dmUErC20uc35W1IPMWIS4FEIDHMvoJYVFeNCSFEdXFzTT6F1vK2SULie0MptxrMNr6EPW
1gHCP5PeDatsDMfNkPcBKch6c5uoaNyMVhuetLwNd71bVMfeLvKDNnvZwqTSRmQA1sShizJwXAsz
TzZh7UmUTnpwhCMW0RG6bC8xxiFrtx3vA8OXe6U71XMVoVRfQD5iS6lY1+tJOcz0TZtTpqkT+Qz9
lO98acMudy8bHed26uo9nMj8LZBxWS9yO0q2eYZQUWd2AQjWZ28WqV5fTbtR3/NwKG8GLfZOTl5q
D0Ynx32jDHtTDw10OKhlO2HNKalBC0Uf3v2m7FwHGxWNZJwA54ceVeXSSbL2fEGnimxiSDtFNIGX
rWwcjPYMBRe3WCvOjKsob2BBJIXLzBl/A44c48nJ2dVJun00Yv1mGjhl8Qari0WltTbsy2y2pk6v
0ZBN2BvIcpvKEW2bl7Kaw5FPG0dRPVkaQXRDMTWK70kAStO19bUz+F/z1qp+VG3AoMCtjHxRFL3+
XDrxfaGMcaupHO5X1B+80AyvnDSzNnU2eTet6eHEgsndlZf2CpWjA+/LU8syrtqH0UD64deevTZE
7t3Albx1kJMeevQAd95cbfqdy5O7wGdNEopqSUXobg22W5X3DxhWMAib/DVF6fQjRqF2049Z+RPP
SObiCC82a6tFgMgxj2qb9SboAdJlBY8Q3w8/xAHE0SL9mv4aHl7qN9teL7WlIZOQs02Lvnpede1o
drJRuKgfdBV2RM2X+iNs/GHrtXJ8K6j7VkwVQ3Q5U40UZvLa5qwlM5ul85HTVIH4bulD88UqKw1n
/kQfD2aA/sPXJH1/k4x7w7c6cG433/ZjTWsb4PVVx5hLTP2wqH2L7IIB8WpQpHLX0bFsZa9rK5Wr
H6UzDDckrXj7lM5wbUrmS5lrxQ9Gqjv7cuzY2NCWbjzDCO4zbWgPhtsi9CxG8AMrkDZvFW99zvZ/
Zr5IakA9hfBdECd8E06GycGMw1zKPemU8Z3EK+XHFJgwhIqCMIoGFRPOzs6qtK1g4aWwCoTickCq
ITFbCB9OLpSWRWFlYokf2fiUjZq2n6qiWRe2UR9LtuYtg/Ry5xKitjR16VlIuepw10lKzZVhNowr
ecG/BOQzLgAv/Jv+ckLKZNo1wAe7iiwhAHoA9GrRdAlv+YQodIuqmJmOWalT0s/vskHRFsrSvO/m
wW/h60CBKJWYh/YhslnuVOd54G8JpANcx2LPfxhN5Ry6qtK2lEHirGvOrkiVDeeUjGewy9iFUNYn
3l0RlnNVPFelKnScb3o2aHz9NPLuBkPwzviZbjxXlBU0ETXkZ4iVineuhTlA4l4/8StKSTgMcx1Z
TH317NdzkzUEU8Ib4HjdPSY07AaBTqXsjs3XsMGym9axrBa+M1l7po8R0j7hvPnG0B5rP+24XY03
7bJ2lgE2pdEtNITdr5Yl+TjCG0h91Cf12MLaewwrTzt5ZexspDkN/dITU7ErL0iLobldtepNg+sR
vTNatxaKI2JY5aB1xyRQLYL4dLhXRXxKAxMBZ9/zcWj+3f4B9Lr5rnda/7WlYb0uGQl7K0cCBHn6
MGGTNvOKMkKDvxdNoH3VqXqxRJNmc2d2lfxR1gaAUBNF2S5huvGtN9BxYtuBCSwiXiNG1GVs4sKe
ZjHL8MzOU6PYdmzQMtMrb+TEJMmrK/0bucChuSzySB2GyTg3+NndYwN2Oyb22c0c/zyag7djH+1x
9lNcPH7SVF0Fb1kJRBEAcRkUGuvRSbQVa53sDeqVUFs6uaiXVWlomIJ2EFjd6t4OMDMAYhvXuIHZ
KL8c+xlfLXUtUs/aRGavNqYbOIepjPZWgk2IbsTxV8+NXqCEUblFAUD66Jbm0jBwSQoH+IFpO8qt
FfXjIotJplgnllm/DV5VDLDknWlctYVWv5Jci8grytrgWNjKRN46mNZ31l7g7wauL7kpo5SsFacc
hys3N8OvhVPZxxBfv78Lv3LURhvj6IvMfSv5gohuPgGY2qOfHMz6q9dHjXadqqlHMp8YOaquIde+
RXHvrirRIHEYBry9mozIztm4AaedU+6Z+1Hl3d7w1HBUjkg2SCrlTRLoP2Tc0A4l8H7vssLj8OYc
SF/YEc0RscTg50snZjNbO9gOXI9eDv1cVb770vTU8kviw6Jmj0mQ9ZSFrRmvYr8bTn3T+N1t0IeR
9BdgCDLdzhFrT5C3C/4+b4CxMttwLGxzircKUdY6kzQX/ZgGS9kHFqOIjA5g0s3CXl4woJ/1Q+bI
Br/AxglOVWx2pwtcdOEXwNdHtIf2bScd+lhjHKii80Dj/TbynlcHDSOvzuW3JbqIx1Up23KnMxJm
vUQCbuOl9qjmrTbJ6VIuv7WBM32XzdBTCNPDW/lW3m8sRABQ28z2Np1YGrWeiyOHJqMNp6VhQO75
jA2YemM/R8Y9t3Icw3xiMHfNeHpQFCBS/aKXMLJXyrEAlAszq567dMS20h9i5+8uVja70byXZcXc
EBRhlxxMp7QPjtPhUCMHGLRFHpdP7dzwhrmCCQgUDKJL2q5i10f6gyoOt8hFN3h89W5mm7WpxbYz
VE5b8VKhNV5To6TuClrInRVkzUmz3PZs2oG1cfyQ1zAKjJ+XUVYNf6EWVpdd0uKuqRlinKrRLnFw
TL09Iz6x0dMqPspJlsg13AImntCimbPFN2c6aS0iT8pN40/D1ZhHf3e9Zy46OYw7joNbtPLashd1
scsjP7hid3DPoaopFOKOQ4qvuKDcDa/QvWZ7zIaT6yyittJIL3poyty44Z111RKd64BvQSvuy7Zr
zzx27h/VJtJahAlrVCAh/hBGfpdbASHS5mTq+yrSNqqz5Q0RJtlRFho/CLOXCxIilE0z3hCwa+hp
sPInughPpOF3X/OmG7JdmKKiso9eMdHi5jRBHEACmm+O681LrGj6W9iH5mHQzGyTjXHMBG5+sArx
ohgEcyg3da5yTnS6k6xfgUHZ92mVI6Tk0U6Jju4HHWeQoUWnt1dNm7+See499IVZrmOVf9GyiHa1
D3EOVohj1pZInMdcT8WO/s/A40IH/EiHcF3CtD4mEcrliQrhQYuJEWG7DFgfYRAbmyGla8gV/J3L
Ck5SQL0whUDpjrNa/3JQ/DxRzUAlS8lYbydnxCIa3GEHcW3cD6o8R1r8OsvtTomcSCjxGgsliUFL
rnqju1ZNgBABuOuuG+v6zbcC776JZGqyNXDDLOlrPxoXTt8yU4Dqi3BgRqGQ4R/DMWjXmjPhFTkl
sflmxwYinAFrB82fmXdVLodX4XYpuJZOmTgSRrORXhKjt+6nK9zp9J2nuYSFeUN6muqkRiWmxd8u
AA2WCbwsON47cj0hFn36Ob9wHSdfBn1mnoGxvljZiDwplXb6TWtS4nlbE0z7gvRnmFF+z4YguL0s
dxn6wV1JbRFS7vJ2p1mKr1UrzDtMgXCPYavQnTIIV4aQjrFgdsIuEoKWSKWxG5l4lpylo8UscNPX
bn5uR2SKLGx3Qmfyv6k7kyW5jbXJvkpb7yELjAEsevEnkFPNM1m1gRWLJALzHBievk+Wrt0WS7qk
sXvTv0kLmThkJgoZiPjc/Tjfx4F4yZCuNTjP4dE7zY334pRZmeNa7EjNNkxAqu42dRY28K4xEfnC
5oYxduXYTSZqGDzYQEnt8idaNjsiZ8x3Iipyp8dW+TLHPag8rL/X76ubg1R7sFz3Pu1ArmhYpvbu
fUr4fkRi0tGS25KFeUMOxn3sTtvJ9+MdzyOGhWhaHEoR5W992LnNhqdkfFGL3L+dkDkf1/eFuBN8
6CpW51BwRQpqArEBokFwhpVAnwuMllezRevaPOf8r7U9a+tWf3E7L97C6xI3QnRqV5PyfnbTpTum
s7PtPNe9Yjhm3FVIEeH7pK+xUUQGs8rkhnutvJzIvz0TsfJCE8UtLLpxvnufbAexO5x75cShZi53
U+s6x8Gr+uvqXaY4jbbeB5KoYPWnwlHzmdcnNQexxQi7Joa1TSMOK4Ku+7u8z6qrAtH+Vgc62eMP
1FcjUvTeBygKFle6rzZI9nOAiPJWJWq8UkFGXY/Ipu+YhQVjEdARopudHQ1MbBt1zGJUTOygKUAo
b0Rb1IdyWBSuVzt4k+vCzAa7uq7k+GUpxXh0l/rKtFdCViOVIzhlY3ZFpr8zwMncygxuOMlrduUa
CBDUWMeFMZPifnTmnlvk3WfTOzkL/zAU4DpYpJaI4ReJ+Twoxq+mk50QG9CYfZ442fQ2utgC83f1
7/05LxPNM0qup0GAbAX3micLfg4ny3EdpHFYg8Qn/Jkmtw1L+J7pkWR4IZa793uJQIK5qwPKiW1a
is/sMej2FTPY41g1BPJbtzm2cUk3RjttmyoWF1SiqwedN69LOqoLNjRsytyMRrVhPeSOtr70jcO2
9yTy+o10jiIOrB3YHHVpcjoAuzQvD7kVzA+xI/Ir6Bfp3qtsfw+i2TkrtbZ2tQN6iEP1RVAb1lfu
p/RZ4/k7f7/jfyFA/MNEHFUJ55jPMkPC5sNEvB0yIK71gMFdDsUDw/Ov/prWZ/1UnVJxZNK7Wvj7
qezKu1TpT1prjPcW5RxhGlTxtz/thS0mkH3hTfEv1MeTuPijYo04REuA7Z7s0PKjRDPOHfm5Jl9h
X/CsypHu83eLrOMoqwx1nWfnI1UDZP2bNg5+UT/2ntT58dV9ckx0mVIBgtXjo60vLlzqlGTrXOsk
zcCOBjOo1pP2ypRKbM00B7+hxNNUFRmniKGxb+ymVt9yUdS4lct09/Mf1UkK+vHtEITymTudTIZ/
FwvTLpj0GBv+dSPZj4FZQ7cguXySgpkK5g6L989f8B8ugAx807MCYQcw7eQHFwnbbZ01ZWJcLwbP
roKZYr6ZUxF8Na1FXC9N7dwZ9az3PKGCSzBoM4cd3txmaofuzEu94Onnb+gfDGu8IVRDn0AB8bOP
vj0rddgTDKtxvTrMyGSsgrduZb4riEHuhr7/Xmgd7BPbX45ynVe2QsntMvjN98CZ6pMLVozh4jVt
VBki2859F5+LSrHjTVP/0eELfxhBXv9CX/uH5IvPXSRwhmK8IM//4SsmNEn5wbfs66EaAWADXjkY
rWJulEP2bqf4BfvBcJNUtOJsHK/U27iqjAtKcopwrEkZVMF6yhzXo9okqWnedORtD1MCIeX9eeGX
v3S7mX+3y/CWMXxREw2hgHKMHyVByFgVPCflXstcFhdS9PZOK4diTVJSOwbK7vkwsbv24bw8z3PX
n9Dmz6Zvcir+10zJ3+XLon71lTzdcT9+B3hfPDHwTOKAFh8Fa9syG4+zsHM9kdF/qmsZ7/Evjo+9
zIsoLRLrtqSLNuuISNNLAlMAmafdFJjOL81x9c7800bIxo4WxWBF3kbiYNG7yfPnN6r5d/Me9lIL
dZteBdwbH9MvJ+felBipdZ2/KzzvM7B0yZvnlG3+hnemGURygCOA/Aq0PqeVc2XSetLzfv5O/r5o
+Fyo03eFWxD+xId7jz0XDx2B4Pku6Aql16+Bi+eWUW55FZ8Uo5+/3j84GgiS4cM4lTZKfNE/3jiT
1ZJ61IV1bddxJhgkviHHgKJvMuemOxk2pyLojlPXaEQYNgU/f/V/sGD5Ahmdu8OiiM7xPnzctAXM
XVR81ebYHKh68JhoL55/NQYFQ2xi7CgMIH1KJw3nmWRJ7rbtratAyYCSNt7munnwpzK5Jf/2ryvz
W/AUoKz8+39HTfmh8+i/FZeVe+A/U1lvau7wrz9kkwP+wJ/ZZALIJqk22z+hpt8dSP/OJvMrtM44
Af1cZDlJX/w7m+w6f5BEZYnAko/GTzbj39lkJ/gDAQwTkxAC+zC/6beyyae76S+rES4/l8Ml9h3M
5Lb3N/uOkCu5j0SDowIpsG5ZV8Swy8ykipmrGOiMpexP6ZrcC27WVnlbO8/teW+NFqT6v1w0rtGS
1NVfY8cftnGnt2Jj42GjhJGEQPZpHfiLTUw77dT2thAhzpplmxQy3o5dd7f4GO//317pw6agr/EC
09QmQmgX/Z7AYbfJLKXusk7qX2xAPiwm7x+KkyerCM8ikqMfHDqFRO7tSxN0VeBBCtf9FAL/bKIg
nZhZKD1Gs4avJim9hvAZxM+//0n/+vIfrimZmj7zBC9PiUR6bdttEJXJqO+k/Uu/7odl+s9Pesqq
mIDU2dt8MILVp62IW3MnBUbuX9TShtXl+blhRRVfAWMjewUz9ucf78Oz9P010abxHRE6xKv74eO5
ILA5i/HxUPk7kpetMW0tA6hVX/fGlZEzR2VSsf7CcvZxN/T+sgDjpcCJQxRbnn7of7lTMQ8sFY0G
eCctXX/yzXG84FS6ZtueSWi8q4k82GEnYW1GLnEheF4x05Vu6Xz9sqyi9A4gFwGvkWsDVgvaZXXA
aFZ+FaHbKXHZdDnyn7GoWt/I7ASk/Pll+6dvWmAS0rTJ/BH4+vCEK+jo0TQGmqF0coumgTzODz6u
5Xlj22P9i1vQf78cH9YYBxGVXC9XC5veh5/SsjoBHiSfmh8CGRpYM+MY1pU0va39SjHPGVVD87ND
ICGcEkteSGwwPFxhNSd0hcSeBMlXx1PYzD3bd1NBLjYNfDDRhEumJSuBRf2giVJVEXs3R4XZOswP
i+pMSD4gEx81I7jycaV2GOAY/Lc0zNyh8jcycbQ+xNTDfLegAKUb8pHVTaXKfI5cs9IVtL00W+ju
8Y0GYdn1rYMBPbmO/KzVTSTGtEpvaHdwpkPTwssEggT8NDQqco4VMNhiV2ZIu5edP3aKBGpi3Heu
dr7A8VM0Z9jV6kY91S5eaLcQqETcpNR7rIb/ZiaCfgGnNTtjgxfKvzNnX+87ySR2M5jMBFGdgBFF
6MPDuLWsyQAPPZr550G0wc1ol+BSgs5pHl1AAvJy0rq+dRnOlfulHmvW9WIFr4L3ZQ6Jrp4M3337
zGVyAcNM1viVs7ZcdqNDJUnE/LWIN71M3G+TowLm2yYjllAXRf/mOYv8lJaj99k2wQZu2CZ5dG0N
6xtsyhU5yKztz25erVddNiXfiHFNt7rupAUiIM5fcmQwdIJqXX2KwZbhdshnC/hy3bhPSx/Aata1
t9xnHVie8OTful8haSRbP64R7/LGv1sRx0/MHYvUDJhIGEi9VawgBGsQXYRzx3EzCZ9o5uJDmKI5
SKK8wIul2oiLIt9onoiz/Zob6fcho0ovygDm0q7SlgPlNTlkSI7K1EO4SW+dtRk2HM6tdXHHk5Jp
qQc3SgI/5cy0Ps1xIvTeM2bHO1OweWGZUj8T95u1RE3de7afMcLrLKDQidMTvc8mjFccAbrH/lSQ
sZF54DQHnJ6Oe3TG0qt3UvewlzgzohvSzOIis1d1qwLM406fWlcTzU24js2ewb3TuZ697Rj03iZC
VBadAAojCZKUsENgYt4clXNdvNmEW+ctI17qdjol4I0FGGhemimlu8IwqOMNBy3d5bAQfOerAr0Z
guZwUj94gC1hYC+pzbxWQx5Z0zWXWzY4/WvRxol5gXQKfKnJKwjEa0Z9GUfHE0RVxUAUVYtaCnvA
my7ztem8CAixNe0dPa7zzkf+8aLWjrkVBn8RwtxksOWqcxfbaPYI+El4m8HQoxNV3trSo5XPPm1X
cpmMS6sbl+XT7NtQdiu4vO2uqYZ5/hb3gMyOyaT4B8Dq5HF6piqp+MIeHyU/mIr+qnaqcnxCOVP6
2hqsXF2LbqI2At25PofxpfoIRtcobhuIcp9cMSBirB41j3tDoLDOZVoBb6y5WWU4UHKjQnb23XDF
LYCU1TA1PzqLEUNsMSj0CC0zDrAGKIWpe4RRerd68VxEtlTOfWVaihjdlNqQVZpAXELXwpShcgH4
e0gXSpZq5rLjwUsKd9lqU7CCsGjWrvnJNWx1I5tk+mK646qpNWtSOWxyGvjal9rzunUI62nkxH6p
LA34FT2zc8vz2I5batAZdmiJNM4Ut940XWuRkAapJcmb5NCS3CgQdFIU2w4+k2UeY6MU+NMwkD4U
I9ZnxLlV8gSsXOeEm/Ws6RJXdFnuJ6fhJgTSatRRnCWjH04k9B5ax/PVoczMGRSa8PUQ0noD+cmR
c/4JWMAab8yl8SmOHUbP21EHleC/n/Py0umb3Dr0C76A+9FdALBWWeU95aOnHzxdBReG2anLQHrr
uJlzE0FldZ0EvtA471TuqchLwFDPoue64mR47Gs7vmdCrTlSthoi1GrCqi7msnqNVRHv5qmFJEZE
GiWm6R/VuNQXOliGCOu5foop3OTrnMRomN62A8C1pQHwslDtfJVlxWuNdlgQJfS6bTURFOmHbt2g
pKXbXgUIphbSnREnFnVxBoDPpCuLhz7VWmzc0RTYEfttm/v5lvEgwlT2nGReEjk2VIPNqACT1iUA
L6MLgs/YOQ3KiJLbTg9uekgb96IEmXGZrnNMIVu1c7VKNtMsvHODkM+GNILesQDlZ1j+gG4v6328
yMiv5AzML11wmDaCAl/AH1s6cbZa9vslkDgaHQ09WvgJoQel+12aF2o3iOYQy/ZTi+TBUtTM/muP
C2wnazDF5BXGY97FxTMdaPMBSoTelwML1zy7/h6fE6uKNDHONWC5q6D+RIS/IA6jtgve2A3ktDzM
/Vg3O+nO2WU2V5Bhpd2f50gtIsrM+MWZHHNfAm4LNnS7xF/Yzhwr24gPhMXfKL1z89AozZc2X41w
WFKe5n2W78eSVD4AsUlsmrj+FM8TRp5+bR5sVr2Q/aV/ayyU4pToFIiB4/dMNd7WgGbb9+3bLOMu
0m1xW1fuMUjqDBxT9onJ580UgE+knODUrsm1yoti2Ca5Y0Vrt0DGjUWHVwUr95FIv9ilrjrrKVuw
CtuBHIyRLKjQgqesl4fMid2zJbfUpkrpWkgNje7D3qA8Cb7ic5zaA1C1jjoIk6HBFX3bDsnVZc2i
zprycdNpbNc6b1+cqlX3laXHlD6coXWjLp59ayuT5qbwFm834C44sot9sBkGXU3w7oFbttU1g8yz
Lg0OZWPRANXXX9RkXWVBfGZ1q7EZaJrB/lyvZ3Uir1OnRmQe+wtlNUkYy8AIGUCzrEz0emQRW9+L
RlfqOztF/4tcV0wphFVC5QXYNenqPMce3nv8DRZcRe1nrAYyCaGil5uF0o4NXzjrQhHoAfHoxFun
U8cmXdd7vCTXYya/iZE/QzGtdXAhOepafJ8qb8cmbbhuDFwq1PXsNZatsDEwTvpZFzkrPvPOdq7V
lOjPs9sbR2dVt7gX2Gm22ZhArqcxVTRGjefCQvvo5iry1mJn97JD5JPR6Ds4J/t2O3oQJatxDecJ
521qDFt2g/ExdSd47IWvt7RL3tZOl+yULF+SXvv3dmWe5XgJQ0OM+xLXH55m/zJ2UZJk8+pQRcRD
o7/Hq3GE9hT2ifo82PHDMtZLqNvuvKmFFTUqecUzjiWSY+iG3qOrsqBGK21oo+pbdd6AXzFidj3j
YL71LVvwFr5hKFtT7FXOdtnG1B41WQ3kB9c4pGqL36wTJ95T80Cnw4Lv6nO9yCESy/IdeSqNVLVE
xM3J7uLqKW0cnDHOj55qNQjrOMLk8oKxeNwqDz+rEQzgiRfW26W+dNgQk29OE1jHazI9+nOaetth
MdCskCDnSHjTFOKD9jTbFRyV3O4BvHNyffmK57fuPicus7+NctRC8qbF8zoPC8teG2cQOGkyO5Sj
sd6mXpzcLzioP6kJ3vNGuszW6LNIyoCYkvIRhyZLfJODMik98ca0DU3uuTaEDY7vNV5LXPA8Srn0
FYaEiP2JVx1N1VuogYa7jp+DVmLSEanbBsdmlcNVphfsIWbs4FgXyJwhko59oIhZwVDyPCK0sQd7
ueusGUN1ERyMGf9+uK5jxp3TV7kk76vsLwneRvrsRUFZeWbb3XcuYyF5RDBt79USfO0WoprgNUeU
47yV8NLXxJnUrp8G+YLPCC5JT/WVPjbkFK96JjxcRkPED5kosRMWSlp3Po6KOsRwm12JYaFdpmMY
+mpOuM3vYyZQFje126chAeYc1FkKWGjbdCfHFxCgYYpWP2bna7krqbaYJCFj6KARTxx77wHbJPBl
Gd1gOJ/aIt9Ylcr0RiQN/60dHZibRhvqO+ZTK9+MvZPMUdMbzbBP6la0UPSN9Gjaun5JbHvZTm5s
PQ2Bi5kuG43+0xTIrqNMBmp8SMKLYRXkR0kzg594F2lhDyJaLU0V0KSqjjudR5fkbDeWT/R1pE9p
QlNpaFoU55r+zGPMH3IiasqjD5yarLh76dHguVZLuW7SGM9x2CwS5NnSBs6W/hTFsyHJ4fhJFMcX
mbU+cPHKbA6mhSPqOFhO+y22ZPpSTpW+DTwxvZC1bo/F2Cw293bVovYWgftp6GKcgkXVrnvgV/XA
ZnuVc9hMDMrwqAYe3sV1NL9oWDWfnDhgPSpc/ACbITeSNbKXznvsG8NjI8+NSYWNXUx3jmzrr7ku
S5alBEk5HOd2uUCHYbbmrJ3muDLCk9nmqT3pnbBHbEqdvzgvoozdB9uj95jsi+PUdKq6wGVzH0wr
0jh6wE7NC2VjblBNX72xsjFMVNjcNoOnzTsHvtFtEgP1P+t5lbtiYneAHxmrGSa3Ied5OXlFOKh+
hKtg++uXuHTr2wXnVBm2LoHcuLbaN43r8zon8FWfvmaNy82QtA9lZg2cfD10w6gF2J9F2DYg3idj
jxwxYzTuwZquiR3hTHBevCr2Fz64lb4ZvQBsHIu4dHDDun3DTGhIv1fpjMsGuZOnDD5Xui0bF1zE
WrdkXHxZccAe9FLte5J1j3Mfmxhz6Gj7aoyjQ71i0rV3GkvLqSC3wuTqs9Qm26KoxNc2bpw1jBdB
UL63EhJWU0osbjsvC1vSdZ2WgWqrZblIyRlNUePOxjPNDXhQzNVo6rArYvoUNOadHNeRQWdBmZOr
wVywcKpy444OWjWhLIdD4ds7jr48LxSVPjK0rcK9s8s1w4/GFv+xWKTDX9v7I0e1Ab79BqG0HA7K
E1VLOKtrjhqOTrJbhsTEWzx45rEk1GbucrLW8271hmzY59oKIBkXcDox81rZE2UmkOklNYi3kn2r
SWHv1NVb0rR9E7WtT89SbZcVoNeu42hkdPn6zbf7Ue2DOqa7lamLcecrMfsbAa0XZyWg53znNt30
6BmdV4cy4GOyw67aW+pNkxy+PoPUA+k6XOgisYvbbpgDJ1znXsTbDhBAyo1lMTjW+am7T0496zmO
7Jbzmt6tZTAn4dR4/qlwvaYUE3P0skuK2Bp3vUkbxm9P2Diks1PixO1Ix/0wIaxEWTNxYsIMdF9u
fJaUzTJ4Ym9U1fSLsfk/zF2RiiCe2adGN9/9MMyGfpiv4+ml5m5Zd21J7bOdjXZkohwdYMMl29/+
aKcPhTJoI0548sNEW459IdyGOS80MlZ3Us/n3AJ8KQ1j3v/mS52ALsCIQBfisA7Eh5ey7Ul2WKt5
qcT3QkmZyK5y2Sri1PmV6Pc+nv5hSAnvyQ+YJ+AieR/W/zjT9Uh5N7ENVqqoZnG3uk12XHqLfsaV
RzqY5XEhc8X7ZH8J3K+PmHjUV81sJDvTa4wHq8dK0VOJYv5ixP23Hy/vi4C1hRxJthZc7Y/vKw3c
Ps/zRJE0WJ51mo2cqGjgqsckxTC0ipufX/J/eDn8xozwoaWYzIY/XPI8aTtvnL00ogGD+mMM9pFm
XHTAXvLddwP7Fz/hD+4YSCwnCInJzNiCQAZv9cdP51jIMKlw04hmkbh/xRvb+U9Q/Wu61ZWxvBA/
M/PXVs/1dnUH78/R9G/pmf+x4uEHsfKnlRH/H5ZB8PU8rTn/WbPcnzTL/3E/fvmaMnFI34a/ypf/
+tN/Cpi2+4cfuPykXG4Kboc/eyT5vwg9Nj8/hvoSXYsbqTq1U/6v/wk9GU4qjI6T9cIykRj+LV7a
1h8eaqN1AjHzd/1GH4QlPuBZMLpg7mCnSXswhXfOR5me040BdCgQpz32umlLQolFkHUEuMej9gua
CMjZSsZiQ3nTOd+qIRm3Sy0v0VudbT305y46TEmdwrSW14ZBGkk7V6Yrz/0pf0obdSXUinDgzZyo
5BlNKHvd9cAFmXRV1heYrWedI+6wmXC4ygM6lUr3K2VZ5Itz6vvM7x6bX3PTl9O+KIpmX2fZF0kA
/RukHaZ41mqZj3MVjHvXbStafWv3TPtyOJmU7eOsypgkmjc+DYzsNzzV5xexxFY021SvGJRt36rK
+5L3r0ne1NcUONu0kXlvjUjnSGWuGS1dX9K0xP6ucqW6tk2pDk5GTVHTwLXdFEPiHz07KwDjd94d
lej3iXBr2h7Yg5o4TCIDN8bVkI0uplGbkGbXyhY4fUsHWl757kFUkhwGUxHmGf7JU04PpU+fy+JS
2GyL5qZL5NHO5lN6lpADlID7BnsW4ZdevbkFz+ya39PL6Swv++Q2KJsjjmkgLAUFC52mDy/fB7rc
EnA/TprRoVBnC2MtLEP9lJ/7WXX02X525RN1IEfiTZtYVAzCyGG661VK1UKzqDjMYvW0JJrfUF8p
h2o1BrMZTQj9FzeRu8oa4VZ4z3OzbicmFqb/uanpQQraTepUx7XY98xcDHkvqW80qiD0kBoCPpMz
9CG78wuTyktM2ONNhSRIgApc98bWcoBZFyfNW2+j72TUERJma/ojJ478iRr4gYcMh/QmP3Zr0e3m
SrzMgA0eMVjfI4KIA4pEdk3Ijt6jMzfOvjn6nDn2ji/bTmacTQFM5Jshce81NB5u4Lcu74sbCInu
oR/Ts0y7YU6UMyxbTQ5vnHIS7Qt1FDndjGb1lfvACDlnmBFvK99ZyE7nZVFcF7EsL4GBDmHfuhdz
Z5VH21kc+FzsZ2XLGconAuusJEUB7KBOBdPnWNGi+b4S/day/N9uwf3ZYvtfRfKt+7GulzXxX+x6
8w92HZRLWo7vAck5leH+ucQaAOoBy4K1wyTGQxIfyP9ZY+Uf+Cjp1QEEgZeQKOm/11jT/4PpmXmy
lfBgxb/l/M46i1eOR/BfNka4/TyPnQdLOYgRH4Xzx0d0mqi4K/P0jCKrNskfOtE7zqUWs5tjup6R
8+Y08jnHU6op7Lhqs30SrJSJs2VzpREgP01QU684QYjncpkSG0pM6TVjj227x8L1uU7Yyctt4KQL
J3/AyUnZvWaK6fct0z/B8KocSb9bL+4ctLp6pl41OLk4QUugWK/KVc6jBJMpo8JMx/neRoMoifCM
cBvgVrh6i/pHqT1V4+05Z4SYc45ZaLVbarHec6rIbSYaKrny8qFhLODkNHzU7FsICtZafcWLWcD+
yTKhjk6mDMRnL6XiDTwIWcC1z1wjMgEssjbRtJPhmzf1cLlUICQM4vWV22bPzjA3FIIkqlu9g7RG
L3tyOOuKfltoOZn3RrPM/r7PHTu5bMdyeiiCJugPjjHkwU2bToHYMvxh4TmZicRuQhOpDqXfCLpk
9MBXuKIaGOQN4ypGLQ2T9XYoizIaseM5TOkpKZ2JZ1OFXpR8e5samXpvLo6fRA2yOedzu/e8kACu
4ZU7n6qiUe+gDvUcSvt2LJCYS8yCyXrWGil8HU6KjSPOCkCpR58AMs3yiElf8tykGbTFM1RuqW9T
o6Bbw0pX1e7sgs6UIloM0+z6s8RyMnjJDpWN8/1ClVtyU3b82i5ODGfeyCCfwTS4qwn+wNdVW0KG
TYnsDQygpl1pUN6yccacJBAL2iiMQxlrSR+qLrWPK8MgpXiKijSH0rTbMuT01NJRRuHtug3qTEMg
7Nt3Zbdvp7OEofNV6/q9sReMzvK95u9BpRg81781mVAvnOvpQAHCrFsIMdq30Nza0jXDwFqqR4/x
+W3i1tlzkweDzzjbtx69VQC0YHlublajYMhcJvVwYcRdd7mQ/cR7kMa2pHbdWaiccxtvZGTlUexm
Ys94GsgyYrtXTfJdKi+r9ospOSx3ceKIizizcvKF2TzXkVB94bE7X7i2KkbvifraM+BX1uwbJpp2
TU7fWVCduU2h6IVvJms7pKgeW8xq/hiCDWWX4lYEj3ainPu3fHUTuBjaYGeUqNK4MRHzK+pfSdlR
CiSCfjdnBvHwAR/rixmUY79pvYR9WMBpnQeDYS956Ptxqzcu9TYJM6h0FBufvREiKUEI3peSRrdZ
GSyiEc39ZxIkxvfcZ/qwsfGepZGQVjFtFPxmimeHYeo2Xe9z1GpxGN8FSF5jxMCutk8Ie/VcsDdh
sEGeagoF0+Rkazdj8MpsVbYRLmAbVbtjxcRPi2briiqut1KPxZNb59IMcwavKRXDxXpeeT3UHL+1
mAlWEGm5pTqubzJt2Qw6+ixP11Zs0bZNQuj4Wrx251lzNu5JdM/s2IJm8F+Vr8vgzKA19oRUFDUo
BgT6xZm2U1f03sOo60xcx83UF7f+4roDOyoZV2VEOm8o623nF2P8OulJU6FA641BUDq1ycB+ZYw3
+3yxVjLMqm8qN4kCzzgBqH2V5rNDeW0n7EMyJlb+iTibXx0Cw2odNqhD393PxtJRPRjrmJLKFdrC
i8oz3142DTDSlmZzWxZRp7PitOQ6GubOke8nqzfrhb8u/namErGM5t6kQ+us5EUKKha7ngxJSFLH
SXF9O4Y8awIvbp7iTHsODAJTBZS9VkMZaWtw82WTqqZePpeTa1e3flxQBG4OkKxIf8e+0xwJpA/y
k0xR4g+npbfEBugbaUZzAdyO5GtJyI3E/rQu1EYvpTY8cCDWbO8IPDYg132HLVHWZB1zkKl0IDpM
bc3mkj6j1yFLrWem/oZxr7W7ziyno0O60xunm2UuzVe1Yl6LVvwL6XbUM9Xedo4k/9nEwtfvlikm
dThZEy3pZMFGFYG/nYorvzGWaT969ug8BDh9/K3DtH/ekOtK7j1rNB8KYS40CPlL74fzOKuTozKV
WSj9Fg5BbtmUmatB0g2LBEnuPTNKVF6zKXmc4JBgcl65TcsXEkZD1Dltfts4lir3drdOj7p2FT24
sAbSY04hE4yHSfMFG/02jbfWqGa6UqycKGXYdVKW1FvHrX2MCyJD3EidODmZ48Z8jjtyzodMG66x
T1q+PUgh1Kft+yUR1DYOiLJAxSqGk67HLhCbRxnXOwIdgbVRVeFzVRTOGEXZhxtR49jthAOhbM+c
ViRhS0EcVGfltAAj89p8cBlAOBH8Rtu7NHtnpKNcN769t+1i/Q5Uv4WpFnfmC/dx2pOUTK0kqspE
JdejNicm8xI2yVkwtc0lZZzLo1HMbN4LrmN+tWjc7duYDIoa0C6gOm2VcrjWgjBkQCC383dJ2+Lr
tohzLqyAhWrCOaEABBdGbgGO3BAG7a4rb3AEKXrnHUeg9X3mZQPHtNYxv6M2UpwF4W+yI+F4/QJf
rZkpYePscwM1CTGyKQM337UU/DwsnHPsCBhIxba9815gkKFQtK4H7nbIljnHjkDlRSjnxoy3CYhy
PFKKX94yDBd3TdXl9HRbZcn65nfzl9WKK39nGbF9i4litM/GpvLrrcmuytviG5H9OfuqubsOIPb3
XWSt2qRVOGjn9JVqVupHtoNvxn68yTKCfI8E07psn5t1/LbWBnAekfbJw2ACoAXpsKbVFaXw7fhW
M8b/7sQmP1INoYcoKlXczM1Gzz1RfGk72NCTbgd47Fr3kHaD2+zBSODtaTJCl6FKSrO4jZ2Fcu8c
/i/Viii1uBsqz6uvzcQmR94X0yxpG6nanTsYEIvitKTdFqYHR5mJCR0C4pLiYqsL1Ma8nJBoat9L
Xs0SQkpU5V3XQQWvDYlu6uTPDdmE4drEStncWeUydPegKPtub9p19z0o+rWF0mLFMWPmcRFn+eSn
xa4pUYhIWHeTt01SbGjhElAjhqkrW4LXtIIAwEiQFPsNuefc2qaG0bmfK/v9LMaQcLx3M3bPKVxQ
0vj5YmwpTmUroPYK5kM9j3sP/NzS891lvpj+b+7OpLlxZLv3X+WG9+gAEvPCG86kJlJTSbVBqEoq
AIl5Hj69f1B32CJVFl1+m/de+Ib73ujuAggkMs85/wlADwMyGcJUaMExqkuvDOQvXzHVYeZDNgvW
YtDo2Me2FCNc16y+zkt1JCgNWk6Graltw5lxesIlazfjH+mIw6h3gV4KQt5zbAw2ZWUZV5ywwTgf
CKn3MNywgm8jxngHqisYgzYRmxrhjp6jbiFP6CSsVcOA/w9xH89O5ODN0JuZ8OYRzkXU4C7V87xq
cucl9wK9njlZDWyk+ZkC2j8kNMcccN2V3bblTZMC82EloLUvVC1DvwqZ7ZrMV43iu50P5b1djJFK
UkbhH6K4E/0is7x0nFlaMpKtS+DKMztigX+GG6jJUtolgW6twkmcMBUBkA8D+wlatQrhL8eandqq
U0zE/ar8pfdGm6/zNqmQSUijfMSyLiLVKsx6LN/iJBIrxy/DKZWBjaEpoJHNLNchJpCJUO4vRluo
0KqsDqCn8YZiXvrpcJcxPoJ6yLT91cYjhAaI9OF8blt5CaiHA181U+2Q852Un4wY0cAaNz74KwYX
qdHiiK4q8A2DJiqfhkykWHaAElczpUxTQLugMF7qsFffpOeRdglg0ZTk7UnKVAMWHBSlzGotplEQ
nv8myP9RB/7/52CUgeVXnfqeEWbjv8Qfp6Hv/8rfzbpiEXcrrMmC2LJRdb4bTf7TrevaX8LGfJJh
Kao+cKj/bNYNMUlAgEsQMQkVsiV8a7iD77NS9S9wG5JjTPQf5Mf8WUjuhAX8V6vOFTTujmmAcKex
rHaqlAJXjkdDxU7KryL7Gnew8NBW5Kc4qD93SRpmlB0GPkgF2UlXamMFdx+e1W8UHCfiRm7AwA1E
JanBVG1u41QDwAgtpNzWYDNrmvKAmx9AdSMMrpr22xZmKpUk1k3T+Cy8NhOF+hojInc5Oi34ewb1
9KI3rfwxGaxnj3itfFb0encvfNmOayWPzXZVpgihe+sPXUynW6cDQLnAc0NPoJ3K3Qr4nLYpoNXQ
zfXJZlBDzVqRhgPBYoAx+jQUookpshi+UiyNWPtA89eiC6zPKu/vARiIgv+W/eY5aqyV4xdpOMBd
LpPoKcUIGPF45lIMA94IgY4RWdR3tKxtA/xrDE2krnotkD+gOZsrfMuls/CiZMxWGGm03qZ0sbBc
9znRdLsMlHOgOjC9YR4jFY0nJSmkWSOswupCqNg5Lb5++8dYDk/QEhj944oLTIDuzZqgpQ+qCIbg
VVwIrBF7Ew+FmZ82Gp1pFpPryVAVVloE2CM5HEK3W0wG8tm5x3Y8qpruAASUz1JHgT/dB5/6xzuA
bxxZWi2ZQJj0wtgwjak/T3q3n0V6zEmBq5Urg53qGa2yT4zBNaDGNWSN1HjPWd5tRNdZLWuECOic
tBiG0JRoVz9+/ZxOlKnvt8lywy+ZwDNY9Azojm7TcUPmR97YzPmSoh7ej9PcqSWla96oFFWqKGpt
XoomExs5KiK4xnASd7/ezyFjCJVovWU1lpq+sNLCIRS10jtxRgOpH+vCpnucQB2bapdIFp7l9LI/
vEyWuRjKTGQkOJt+eRMXel7OZVBP9Mqhs8aFmQ/ZKmmnrs8eEgd3QCeGzqo4wt5QBUMy8TuJ803m
NT+qoCtWUEIjvEnN+IcspJLNrD4qb8kJKZw51nDMqVMQZGNRKp2nLofS9Q0IdTJpb+Bie+a6BAL3
Hvqm6h5s+HHmTG0m0gZplMywzrygY2iJHw9FEyAYXAuWEyf7yQuyx1ikQ2PDXfdpJOd8rD4zS1WF
TtCpiQ8H2ytiGsHOkEucVdVvtPz6JUgKLOA2g3oyL4QU9pnbQtjEQ/+4v9vsrLoO8G4Q+MLg9+Sl
FG7dQTYcIpj+WWxvNbKrcA8ZkAu78OXSH3he0VHYHqaaF3FSb9OwyeRSdjp8ydrZu6nqQWBs+25r
53iWQsJYVbIsHxu16e4H3X1yU1Pfxl5IC2qSBB7M6yS3lzjCEStOKsaMmheDY5HehFj4VjN6dMwV
nKRe62oplyg51HsMKF7T1Eux2owfYkZr18O7oRzMQblUvGyitXW4xmBFgaxinmlGfccIssOQcfjV
FhZU8Tz93qvlAPyMDOSiU0qCORLGjRtRBvEC2kFyQSwyd6Ko6iot6pG+1vWD16hEXzRrC+6XpWo7
y0rtsa1RwsK8coeY/n0kCRq5RrMb+v52BL5c+7pqbEYGIHeEtN7B/CVsgxWxiXs5XmGbWBACjK/h
KvEL6see6HIFc9G59PXgCldpbSFKz/rOXr6r9NJYMEx3N8yV/Y2ZinTXFwBkLTJ3mM41JtpzyFtt
skDkbX5jaNbPI1u5GyVsy0rW6TbWBn+t4XC6SkKikosB+yu77rpb/NseXK+IbvAmKGZayFR2IJga
9AsNQpheDkg1n8qkV76XreEzvVElegFV1qO6MzurM3cumTdvfVMUrwkOJ2ZfLeHjROsq7klYdep+
WThecpcH9fdQuP1KbdI3PL0LErrpXZ1FH1VwPAfVGg+w6+UPtST0gNT6GqQp7zz5q6or+7WAEbPH
K9L6Vvae85aXY1rPoXNSS+Odc21IK1zn1RV1hzASUp7sMd0EGa4GzOQuVLOCRQlEBjmH97DERUKH
MWyTHir7gFbP8sNDxzBw64+lt9WzJMnWnczK6xaLw5lmWyX8Shf9TYtxql451kIZcvr71gpIcIfL
mo76hfS9bum6nbEDwVIcOrPYWDdtkG7r1o83RCBgDqKYaMbyov3ZRn7Z8NLS8sXRzPKH6HTBAiWD
YuWEIr0za3hoNZwri5YjY+45ZtjNuils7CagKg9r5Fzkq9TfkNIK+ORJCK2PNFMoh0JRM/oq2e0x
XYabjKKSoKImZqRtRUYj+ZKYTK6i3rLLKTE9XDfSMGaI157oCfU7B+7gUiHx9Qcba7TpyIz/HnRZ
vC9a+LOOCuVIG3AJ4KHjPpQgMYvYYO+xDiW/fLAtOGSOESzUUUgMdUUkHsywZeha+uzlVo85j4t4
YpsUTXQ5RMVI0AlzwcZUo7kIiMsxFXRDgeFuUiKqLgA9UxLKVGNddM2PXB2bB02wYnGkE/2uC61y
1TpwspPEiHex1+1RRD3XjdGueuL7tlBFA3MOm8pcAox3zxl5GAe39TwUOpF2cJCd3UKYVrai7dLF
YMHLKxPb3VRdUN73cLyqRWJHxoaqas//Ch+lmspNZLeMJHCAt7dIS/z72Lb7HwwM5VM9wPzCHpT5
WmLnGeMibQTbx/5G68GXGLQP5SupblUIy02mz3U0tJtBgUrPQxo2XtlDcatjD0ovI434IRr7gx7L
5KZXrOGHO/r1vBjqH4lhvrlF0UWzXFeCC71U47ukLKLrRsj2V48vE7WvLrNLxfDdtSeVYIMjprUR
o87r0xlDdAsGgumcCWXykFTjaxmGzROwUHabaAledjHWqqFS4kc9Tg+h5zn+TGQ3bu0kCejSaVcW
dorvWS9hHfrEP02nhzGsfQ3DN1BEfYMVDnFHYxt2RGEVdfooIke/iUCt8dNK+ks9q6yNpgbRTnj5
i1Z77QFpldzBpOzXaHHslWUq0XXZW+oy70pYl2lZPXppzjSzK8V2YFyCNK6t90VcRTdYYzIZ5Z/2
ly1RkRGSV0QK/bDESzde+xXySSqw7lsYpfV1VCatubb8rDRXePBZ2MVGYXHjIGObMZepJ+Nj339T
8ettUauw7xN5cU1K7XjRWbWLy5TY8Fd31Y/xGyhre5U4KUPixCr3jWzpyRHCzitLSrQ/wyOasXRh
Yj44y6reemKI5a5g3UJkjApkfI1HmsG8AqJUZtFgajRW7cEvSW9EWhPcap0otzLzomymJTEkRvj7
4RZJpfpY0JhdepliXUJvZqbkBUgJuLRYx2gnl6UZ2hst65WfKNCxCs7EFss5Z0ftzNjYavl/tseO
NiPHslxgsyzRP1FRl0WeLSMIPqu+dMR93msKVuON8apUunvpBAl+K0bdtDdhI3AQB7bDg/6hImBk
bbaqdY+3vVgBTWJIHmXiu+0mq8qxYeMGeLC/mbnL8h9EuvcMv1xThPbPfZOP16C9zXVoMrOO/bDa
WjnCJubUDG/SmOBZPRyHmxrD001bF5NYD589dgD9ImT2AaUm/9aOLggJTsf5rLORU+X4SGGbGsN/
Jz75IozpukbWyRrNaLozUr3dJH2rRHNm1iVlh3jLLaNDFtHFK2PaW4Bc5JxZusNQWbf8ednG1roD
SlgljpHd8WXHFyPa4IoJOJFADhU4gS1AH4UyGtCCTOWxNgf1OgQReoZkY28gTmvhUvc8dz54PSRa
spfGZYFC4F4FRnosfFV/UrqeXd7WZfeGN6O9t9KRmW+VNP6SvJ2M7CFnfBGtcZc4IaITDqHert07
L+rL73jt+nctNLxf3ZhFb76bB4cw9KKVBQa7cSo0GTPUi6ADOaqXOSzYfmthTknsdPBaY/S3jSKz
5A7VyfvHzRcZ3kZX9fTOhOErA4R0zqoozMONJDx7ho1LO9OB2O+yMKvoLCZzzd5g3i77UYMg0msI
91osxoQos5oPKwpfwcDEhRDMYWc5qRITwQhxgN7WxpKM8+Gxa3PlgCou6BYKIldY/e5gPqFTM+fJ
kER3rW4iCSPWyOSpOK8BrC5ngSx9wkaggePurg57E8M+Wu0kx4oVYduNgqAMCWgaQNnlw4oBxvjq
V02PGQ/squy2QdmvoUccXpvMxHO8T7ClXiHvsJ8FSXN4YWpMy2aUf1giIQBUwc9c6S1YrA2+6qWs
mbgmfb+DNC0dYMA0XREz7XJi2lj/I5KbiBds2mViYDkbuS5UYgg+uGP3yC8PbZgPANBjbeXBpvBR
rs889JLWBnXHsGd1RP6lGw5+t5IF5IpFpw6tSfKgxYbjCyfbNFXtPmhBk7xiL5xvGOg2v/xiyixu
uqS+6psRPHzUMEhmzoc+CSF1w77jYs0f2BaM9SZNrwK7ydJ5oLmvqQpePJM6kbeKbxfPnLzBZQ7f
cqOG0vXnkjCIdt2ohjcs1Krm3IDdb609JWSGW+t5cCldYJh5KRsDJ1/qmwUnT/acFL7dLzU79R6s
0qmaFTrqMZ+nIs66RUtiN2sfWy2x8t02fq073XmIC4wXesxxUHVMEh7+zEx58Ti24jklJikY0rH9
e8BK70UdHWgZg64ka6SBfTZnNu48dGHUpWtYxvYzY3yAbrxBa4I13cEtF2SgjiXARGC/uBLhG2JJ
KkLru4UuDl22zQB9rmZVdK00ARKhQTHJok9RlDsrC4b6bU+xTU3iIHKYqTir459cwCmf5aEILmOS
qK4nMC2eT8d1PB+6sIOfBszyoBV6b6ISJzbqAgVArszxr3bl91THQI9POSXYSlWaek150IxrifWr
WNJlJw209LKML7pgrHEF7TonmE8pTo9EGqDWQqGA0Cb2FdYraAM0tkQtwF401QTBM1KSA2Y6dUt4
oauJ/WjazDcWRP704dLJAR9XNh6j9iztkqCEM0f207xXY/tg5Fp4PYCfLy1X8rbiWEXEnUcmUBeq
viul6R2YNL3SL7wGb/DUSq3bbOx3vhVY+0L1xC4XUnkRJKahPDBGHtj77Hki0SuzDD31ukUCcwdC
x9GQTHlDWmm43/JJyuRkVpEsM6AIzO18/aVn874Gqml/ucwiDT4jJUMNbtRseUFpVDOZJPScDeSO
fB1ZdVPPh2BE5jI6KI9X3LpuraYRfjrHkjFVkLyZSbX8uu2fxrDH7bWpkyEEqx1KKbPL9xyxDzOP
AhFB1XpaNbOLHOXiGND9hD4yyEi6+dpNJAyMGDEbEvxGWi+txB6XlBDcajiihVvPbWiV9Q2e/4qx
1BzTn8gp0JaRLwnUeWNYN8+N6InDUPB+vFDJfkQwHrQdchuWvzGzFEDveasW8a6LYwMQtiX+kU6t
iTFjDUbywYsafd9UL0TmPEximKRfP4RPwynyjhltM75j3UHiPU3YK9LQzlR66NkIV+OnobpJSkpm
lb0NHdJibgWOhZ5rBwxPKPg50KNZZI1aPQfb165QkkpgttBg1YZGfy6T93Qqxc1hGa8xTXfgIxun
N6cWTleDAJUcJoV88D2Nxg8IzMW/ISmS9rLzHbmOjV4Nl/UI+WRtx0VbzRWDLIkzw8Zjovw0XkR0
AXwMbR2Y+pNxkp8LEci2TWiyBjQvbXmRoLtb+pZer8ZImmcW58S7Pxr9cDkMHJkaIvPQdPXEssVI
AbPCUIVNO4AKkR77WFvVOM9qy/0j6crfP4y6Fn0HrpEshBO+HzQlwiH8gZzE0A3m4eCquwJb+jmB
M8b2fbH9Ecz0f+In9n8h8R4u+ocPbvFSv/wLanlYD9cvydu//xtNyb/uX7rwCGB6/3f+Idsbf+GU
CIUP4qcw2YeAeP7Gl2DVa6BOlo2XlABgEryXfwj3QmAJhh2GyzAEEqk+paP9gy8J7S/+HP7mZEA1
EfXtPyGDnnoCTkiECT3cRiRm8ieeumlCD40ETCB9Bmun0n54/DNsXpyK5S8v1wN2DUnGL5JtTUbw
wxBJGr2PoXYrKYPmlcI8ZSWT0jRv/3wh/b/GGJ6ItP+9PmNVvqU/g3/t2QPSt+qYOzz9m//gkZxS
fyGwsNgMGQr/DS3+g0dqpvEXKa4Tuqhi3Qk4/Z8LRrGRdGDDiinmhNMwWQIp+WfFKML+C5emyZ0V
AIq/ms6fLJmJvvxx42IsJky4yNg/sQh19VNKuOw1hmDdcIW7jLeiSawu6k42hIY76Swqu/aq6etu
qWl489i2Pu4aMoiX2MnHi44ApZk0836hxxXsOiNQV4plUCeMcbIr4HTOevzv7+nmlYVMx8eybx6K
IXzpZN/ce1FjrNXJKFJR0CB+eBnTQz/xqjvJf+T4QfhmaoBN9iSDwRWVn/2hVuiwMM9yO8XoIx+d
LVxS9ftkc9LhibB+v1EVu32/CoO9YYXDLi+yc5nW7969H44EPj/TfNcWop5i257sAz/ewmROKzmJ
CVMK2tWTQ3+CCqGX2aaNlGXKgHyl9agmFr4h/CeN+CNoHI5Xf1NHLSMoaxKtwmmh0wbUGTdJhMJw
ZiN8faKpkj8diGI30FqaXadX0CtT1ZRbwFjySanMtpZZGZdlWUys4wzDAHBe2cMEhR+DtzLSZkh9
MFJw7RhnZx79hL6c/G5KFMozrMRYEafuZWWBA4tWlP1Vgh7tlmyNYpzhoMg4MjOq4hcZwAI1dhx3
cDMFhUjfecauN7WbQDBohzhWsWUNiXy2GeS05+5ueurHd8f3xOcIXx5SP956x29FRnRccaeJK4l4
6QVWGe4vNhZfRPsNxjMjPWx7olL3b6Sf97u4JWVpbgiFKQ/jNNxuHAcuDxND7+rrx/b5qUHfh8IP
noEXFQD98X0B+gIBlFVHcJP8DqvcZTH054qidx/g419vc3ZBZzBUYdqU0cdXaT3AQlNhWKym5NSW
TOhYfgrfrhncRUVR7zi+xjeNsKNlMKpWi9xHwUUjr5P7BMIMoTlZPYVe4dqMv/vgtdAIMQjwEl1Z
6/XY3td6Wvgz3bUlUz4ZLnRtqJck9jqHRIM3M0fI8ELvNWW9BAOTkYoA7zujd5LvdlJ+D02YVcsg
TGDSMVtZGHVaLggmNWHYerUkTcbuuHBkFa8svAhSn4jTc1vH5zfBtsHWiwLOdZG2Tn//w9YBY1Nk
RNyrV3jt1U8igoU/M4fUpKrVdGWuZGG18iyw1ErmqF7Hxr6zgiKBZ4UhN8OEe7C1UsavX6+Pk7Od
HY1dxGZ1QE63qP7fEeEPt1VVFYEXjG+u0nwqmaE4XEWDlSywgmi2SaeOUKS7bjtmbfc4opJfEU1k
b4Y4Sp7O3MnnT4gaf+o9KDQsg23u+AFpo+HLNFfUK6Tv5IZiYg4XdiT9cSZhiS5c+I0ridsOWo1M
Hb5jC0koWVbxACPIafkysviWgKl7a/H1nZ3U/HBroDjQYqPJwYENP8HjG6t1+juyi9qDHaUvueAx
OSb2HSqI8hzbur+r4/+WBXK6TrgaBdvUWkycFL6p46spvdmXRmeph6rXi2ewyAAzwTLdfP2bPp1k
EyPJFRpIAGprm03i5DIKXFcod9phUCt91iINAwVIggviBZwFwXtw2BL9e24DfleuG36XeFqsz9zD
SXfDg+WRYo9KI4Xxq6GfANujy4Fcpc1waCBrrO0qzVedgTjGRibJnItIDde+chjTb2xPoAsBGboi
XeA64c8FjHcBRVW9xXPBQJpy5t6mLevjlgahCqqX6dgOrwMf8dN7k5XZiNiLD26qdXPYwGw6CXxk
MuhwXZEF5OCoyJZAp+ZtWJVM+LSG1Np4SroBczmzBE8oXhO9i0dlofKhPYMFcLIoDD/t+0TV4wOM
9HhtTrxsHUL+wllc11CG78zEwCqHofC5V3QyHPl04enb+LA9oNRudCHV+NBDZp3peaUue1WHnp6k
xQNoPrz+FPB8sBFINHlYEm2Xrhymj+fW66ePkD6YdWobU5EqLOvkCeDoZvQpY/eDnWP56lEVL/I+
rTdeo2cHnOCyhR9ASk0VOAhp8wzD5BlBGACJVT901WjvZRPqVxbe+qsuiMsz7+fz58TtAZvBAjSY
EZjv2+yH59QwHqo9W4YH3Ucf0Ht2eej0cWOCd11oMKxnVamSSidr98JqUddqPvTSr5fstCKPViy3
AEcECo9NFU/lffyqnDCVgZ514YGB73UxmOotJobZUiXMaFvVeKJmONhcO4Wd/5F5ANLA9wszGYHq
CBHr/dl8+O2M1ph5jR4XLsxqpROrhYYnCnEEtoOVBUv5zFoQpyfF+wUNTXDeC+i474SZDxccQFxr
o5TyYMLhZkwlOzLOPBMsL7G2IfGXZOmUYomXPTN9q6/n5eiE6w7TxFmjFMqux5inkHgqDGWRLk2w
5fkk7VmoMmMEnnvD9ypIrIXZ149WmWsrpjv+mZnW75Yz3E9unmqUT/q0YgpDbSzDJjyIpgmXSqSP
hADIJ6mlCiiiYZypPk7bsfcnNg0XIKNO59lJ3+L0qoc3ViwPRWDfAwa36zxxgpU6Bj8y6V5mrt6f
20A/be6YnKuqiSkkBTF2M9OW9uElASONcYB87yBNSDvg7k8qjJ5tB8OgaICjx9CuVyWwjutcu2Z2
DfuoviSf7J3ytcTISuHJf/2FfH7oZKfTE+CkbvHf3JMvJPXtNlAy9hCt6p25kdmPQrSHEScw7J9A
GL++2jt39PiDhEWnUcvAD3Y1fP2PnwAmk4AqQx0eUmU0kdx30kBVbvpCZRI+lq9Gqu2h4K3QkFLj
xBhaIZJSnGqOcdi4bkOs62Zk1LZEVTw4kN9eeNzmcGZlnJJ3+Xr5kmwsHUzSDyz3/WP78J4ovBOU
pqM8CMrtG+DA8aEmZnyL4S/qipRkKHTvRFYTS+eAJtBXhdEyw2EKQZEl9bvObJtrzY3jn45fNAgw
tRZ4v7LwawVA1K/S2iwufUsZDmlsiqevn7Hx6ZgWbHgWemeXuQYxOyev1AZbotZP/QPZsfiRFQ5p
L5MPMMkjxKw2sCUp5cUct0w8o6Jo7Q2dfjEgbniyPA3OVifg1mTRpiz6YiYaCTNGq4N5rvYLKwA+
FWSv7oTSFeBR6OMrDes79lNkf97CKC13lrWmMaf1ffORzO3M8paozOjOM0FmDQM/6SJW7vqoFtjC
QtfQoz7foCF1VkWKhGaoXbEVhHysnYYO5Myz+XQeQFTAu41JNZxT1Tyt8IZIBccblf2Qw2MUCR5N
JJKGu6+v8n6snKxy5sYAU8RWkGpw2pe7UDcyrSd5orKLYWGYub0VaRYvIs6iRdkAEOVRUS8rEp7v
JLMiTAbC5ibLu/sAmceVABjdxS7SOs3IX1BTPACw2fjQGPcwsp89EK7l6CdLtSq6dSFqb+0JhjtG
yyspoJafOUSnh3Lya9i2pl6ZYCmiMk76eEclgI8VpeyhyYFDlSLeu2Mgf3790H5TLrAPMbJl1Auo
wQz3eGvAEZgpk2olewBSLCzQ6F0T1k13rKc3RlXf4F9hrzrINNgPqlcmfr1nzp9TrjmfPXfAD8Qo
AM4vFe7xHQAdC6MfzATemH0f5mvbvFZI8bF/4O61LGron1huaJDQO2JzBuhAkMi7vrnKg19498x7
6Z6ZVJzY609lBHeEuELHnJ45inryKY8IkxRf7ZM9NCp9o3tMn7SBBMZRGhjER8SuEwSs3rdFkbDp
VOk6hQ5B3C0uIapTD0u9j9pFl40SGkzl7ZAhwUb3zWaZa76k4ELh+fVb/LxWpsOE5kXoGnKO050T
W2l82iMj2bdM0JdDR8hD6EbnjpHP5yjvB1NXYqzQKWCic/yiYoK66sHUk70DTrmOmo44Pk1HGjc0
zpkd4/P5iFn/VF5DV8Vy6nRNBG1oqRketnuy4ElhxLqMDMwEqaMNgT/S1XNv/Dc/7b+uR8LPyQGJ
GYAsWyuM9jJ2tnimswfo9UUVuZvA0JYgC1epk+9iHe+bxEJwucEHYt1B33HaYuf3q69f56ceC0d8
JASTLTp9FuZqxw/aT+q6BLqO93nk4YFsMlXC92HdYQaxEVZEjRhCu6fMN+dSwVv566v/ZvlPwRIM
DZgzEIhyOtc1S8LeC2yO96FhjGvYnyW+zIV9BUl6FyhSJRlC6FedoTRiZmiNu9GH7jpJFf8ybasI
ZSA2szgGl9rGVyt3lno4LuMv4V+5yJ8va827//qGP7cbiJ2gqsEFgt8LZnD8uLLc8nSdIdq+mpAh
3iA5xi0C4JRso7kfp+OqspUbDHjOTRt/s3kyutCn/5v8w8BCjq9sx2nH+vCCPQO8YdUl4W3rGOND
24pX3KnHb2hXoTQhicerJ/RmDJKSM0XT54XLHUwrBfI2Fi6nVYcoemExeAj2blXdpphT7Ev8ImcY
IaRnnvK7eOX4QOJSPGG+SM5y7dQIbpCyK/Im41J9tpH25BnsRPpVo2TVhZ1U13nqWtcBgTK5AkJC
oIZfujFiWXHdIG0687t/887J+qZ6pqig95rAyI81vegmd3ViAPb6iOm4V0fVtWNF5gF08CnEJqu0
0uROTWL5/eu19nmnpYhh9DEVeiYH1snRgAKuKGxRyb3mmeZaQTiCBUfrLr6+yuftj7c5jReYigHO
nprgZRXpx5GeBntZ9u3WlX43Z86XL0fLuKu04Uwi3G/WEAceiiWVeScDpunvf6i7jcKKOtJO5V4p
3PsYhTM6BeaXDBK67de/63PzR5vsABE7+LmZFGrHV8K7t+urKJb7ttNes3rQl5onykffiX/GQ62+
msBMZ3az3/04LqrxNJ0JrzopozJcYEQnlXCvQZq9tPTqkSAkZRNb6tvXv+0374yJOoCmxlwd/6OT
lREQ4jhWnM03RSjaVR7XaM/C/q2BUXQxqFBHv77cb7qlaTjN2qBE4YmeZgBpeewxaxLazRik9hV8
IkioRA1dgy4x8MDRkGzldhPgSnwJSubsCrCiJ5e09RKa4rYkPHxT+iZGPTp4+c+mrvs13gG/9KCP
bmWR490FBf7m65v+zftnq5oWGSUEbOeTl0H8hgNjPdNvsIEwFnmby4OSGZc1DkDk9irQx92s+t88
KJvhDJgTQyHEZMeLbkDHift/IW4IgVlPtnl1dR81v3RFvFFQbeA/zeKBxICE4N0WhpPEM9rOdpiP
V5jcR2b74MC5Yo+x5pgObGTXnNlTPj8VNpOJbgHmAP/r1Egw8Yjblhyfe5Gp+6Zxb6tO1a8L7AMN
lchYLGj/kVf/zyf7YupT+Rym5oJh7knJnefVqBSkpewZpCEmc1MHgyGtWX/9tj8hOnRMHy9zOnbA
ToHIUAtrJWxqRFkvIjfetaYr54BBT1Y8Po1OvSYb9bI0+h8Qgc7BJWdv4GS9mUPo62Hr+ntWx0rp
cBMwQ1clwCZeNblYtW50pcTuU+LtPNQAGC01Zxbf502BsoTVjiaZvYsZzPHa6xCgGK2esfsUeocd
Etcaml+ab2SLpPr29eM+VefRtvAfRjxM8sBsPgFoca3LkNB1f68X8lbVKMLinDSlISUlbC70bIXT
U/mLzsW/mIbRzxp0tovawMjLqNiKsc5CciMM93KyW/mFwZaFCRFSVExEnOItrzxm7M1YPDJfgHSj
IBVT7Ih0E8PokwsiKYJo4cV2vrAZPy9DX1hIX+PhSjqBuxLmEF0LJyZzqk2sHzoitnkNHx0hjOZd
OrykM1vN7949X5QzbcY8Faazx4/e04vGjfIw3Deo1XdWggE0wPDOE8pKb0WzM+2WATycyJkgimkJ
cKw95Hq++fqlfK5TQDNpq2mxsRCGvXR8FzXGhQ5quWBvsgzx1ox+uWMRrtuyiy7pcgpckpvXJK7V
X398XQoIuDfQtSZR/LTnfDjThdmPPppsf+/n1jCTFPqHrHH8W28Qe5UibtsnVrVJCVU6I9x9r02O
y0RgPMaNk3j8HUM9vnIGObkowBT2qgC6Mx3nV0309yLBQzSfF34YcjZ23s7NlUe1r93DIAax1tiM
bmQdBEsM/+Hh5MYNNO3D18/kNxUsc0X2V0ahBlmYp0VjqGAAxIzIvZGueMmZhczzb6RjBU8Wk3oA
1OjOqqPLxqLb7ESya+zorYq04mqIfOtMg/u5jgTRm0gaqLA5x08Bx6zEv90ypXsTllH/4iI3mxGF
GZ1ZBZ+LH67C0ULxw+xbO8WCsjhk6Dt6zk2SNTdtHPRErRPN3rUl8pOvH+5vDjH0ynSrjHDZ6Ez9
+LULtI0hmUseYU06kiC3lSsft7RZYROjURALP49zoZ256G9mR3zgPD0E01TK75zEj8s8LdA0kHfl
3qhJBJ0IYZlJ9KKF+7sRPkdDiWoT9eU6bga2X4nBDuFK3kEfSX5ysYFCfFDa8ALrXNkRPk2OUu6o
v6rGePz64fxuM4Iix2yGLxEbbfVkMxqxrmxHNXFu/M5KNpkoEEMSkTOvS9F8YwN5STU9vyRFBK4r
aUtbp5ikZE3w88x9TNc5/jhdzeDrhPpjMZM9LVLdSFE0+Nv5vhnT/JtlxjF2Z5akFCu7xQC2i559
gBmP0l0xhm7ZUscvUH/Nc4XUmSQflrjNmZedgmdgPcbhqs8D4q+GXrmI40D509NzimOls6Zqg1eK
AfnxmtJMpuYZm8leLXrMCvqSyX8tH9wRV/R+RGf09dP5tIS5nE57C6t66hhOe+mIVsHrPN2nhW4k
dMExWfWKUyycMo1XVpBWCw7d+Mx++WkjmC5qTfs0h7aBZ8TxbyxZwrbqcNGOScyc2TTazzoZzhxD
77D80YtHtc9XOQ0KyMDEWvH4MvStVqaquXsTVXDVB0IqzJTcTYQ8zdYNCd3CGSzBKK15i9uLTNn2
kXrTtg8YjIKz5BdKHy1wr/jZh906KyRBCQ8e+iQjbPmrceZm/4Oz89ptG2vX8BURYC+n6pJlU3Yc
x/EJkXgS9t559f9D7xOLNERkAwPMAJmZpcXVvvKWKQWAKiYSA6BB0DobAcdTB2qIbGhMxKlgVzQO
tkbcPBmYBe7HPOgZvFp4iPxaQGHaejL6Etlq3CkIVBx6V2IHo6aoRePgA3I+3t4f89sGhX6Wi9Ui
X9YpkV1/RDLyEMf23r3UdNN3buH4B5ck6Vjg3yt6enhQM7rBpAzuA+pbwd6SOFW44tT7CrwS4qGm
CWW54KNhAPbHpRv5COxq2N/+meNSXi21yvvGlT8CFMeCzbjjPj39qpsVaB5K8lNPax6DqN9u9YgO
NDpRfhsvFCrmTyo5FYEGB5Tml0qBaDJYiLIbNJLgMRNM3S5S1Tb8rsW4CmL5CnrJydNL+W6Md9XU
DO50TxqVOMXfyI0B8KffuLs9+XlaDGidh04mLwYozlV7/YPMobYIQWTrUqultUeuY/A2JH0UKcEO
PdVD698XjfUT7om8b5ET2xppLgsbTVNYw7yL97nmO2tHy8tnE0TQOyrvVINFpyryLRaACFlY5l/Q
wVK1cPvMlo0fTgmRHgxRPCpGkxOqhthfSyjDXAav3Q6db6wFOX2kQcdzQQPo9mf6ajAgktSyCELG
Aa+/EnAsV40KTb3EYdifdQ3pLyeh24hFiHEoLW/J8Hp2yzE5ii+qpgEeUtkr1+NVCRsQjTwmlyCH
iCdUtDEacemW+3IUduEoHoN2xhSNEaPqjPWLrl5kBITXaAUCwLGUfOFV+qhSXR0wbgAqgDyjojaW
6CZbDFxyEEWIu15iSW7OIv6Q39PQbTd12WpPppKIVD1jMozAGLDOLUOoK2AbDWwZQcZsa6mWrBVQ
qeaSEpxATvB6569R9cYr6pzOt7YucMhzE1GvVmPAusbJMTXJ4kSsSxto1lvZSN0HI4zD7wCrwfj4
XVkWq46U/tC7nUapUBYAzfUpVgFEJfExKMxudDAOGyQRsXWzvOaQiZRx15jcyFgoubKH0pXeSMI6
aPA0okHi8ACCdQxxGzRSCSu5LOxQR1YjQOaobHXuqjEiZyPwbLm7f9ycvFQyN9gIUuVFnMbGZC2D
V+M9elExN96WAG6RXS5VflWEpCqNhoXDoMyiotH+A0A9oRHBMlbek90J07ipom6wpUY8mcZPqVHe
qto8+1AwddAYbnDKzbfU65/w40UfGTvNIDoonb+CnE3BdAuJ9iC3NUL9f8r6b6Sil88ZdmX6wv4q
y6NdRVcZH69NJD8q9CjCwLvLaCQlFO1i4bvZII1AO+axLqxdKiVbMRI2VbvQH58lA+Ms6f9B7pEo
HE6JEDXBeytClLfrHrGAlVyU587No//8oXm+vYBfjgQn4f8aI7R2r79nizZNY3rqYDeB0f+gyX3H
zsbNoKqi7e2R5tkmk6KgTJILywMqxOQiAxEoOTrKy3aqdaAf1fcyQtRYBwiYNuXBb1Jkuvvqr184
e08rkUqMLi2PcghfPDMp4Iv5wmaaY23GX8SjSByJAwkp0fXkQ+waxR6upO2VRgVJV1aPqYzEhFGp
DtbWlpRtcd/T93EkmWcUIOjV6KcSLW9b6YRkYyBXvGv0zHwwlAzbRtidCw332S2JQp5kAHPFdYyO
0bTcn4okf0ZqSLYAb/GomTkRYFheFhZmVvhgFOLacWXok6BQdf0ZmtaqYDvIoh2S9+0kuUWDpLci
7dgSi64qzzF/1ql1UVILgYzI79bOIIKRgwmy130v8DjytXHfeM5/rTcionzfYylxkFg1ghovbKMP
BMrVlU60yVrx+HKfE29PwpgwgK6sekJtGwgF4Rgd+HtD9bVdLA1yTuZRRidLE/p7H6fYVaaW4p4M
3rt0SeG9OK5SXCJLFfexgqO0KIKlk7oEyaWiGBn9Rd2vUSiwjgP+f+uGBvsopenum9oQjJXiJkwp
VSmbiRGqsmoa7y1l2FlJjBa6PCqWAgVxjrnmID5c9dU+sfAVV6UW3k1v+DvKCPKRfd4i0I+fKIYI
/onm45+49+t9kynVN5x0zZ3ge4h9S/h2GzCz33DhtewqS9MdDf1u6zTaA6/2uVQCa18LEPRvb4cP
H6XJB4b9gXzOR/JJhHa9HTJMMcVQqTpbT2WeN5wU3Ue3Qs7MdfDUdHIRVe/+pZQC54Hu+2jkqvaI
BOqY2w+5aSsZWWcdG/4+R0x6PyhWelfVHtyJ0u0eMvAld70TGn9UKVaQ6s1EdDWy8mBRfV3Y2PO3
gkYCwT9/gfyh3HE9kQbVOK33vNYutFYaXfAwiYv8Zl8g1/6H3fWeVz7SfxWG5kgnFdISUmE8N9MP
CShfUlWJmJQc/nr8OKfHUeKhactBYLxIQgnuGWX+U9cSkRKAYMMb+Pn3Grf4t1IgS8Gmb4PBHM7O
telvbi/rR2t98mtgQAG5QqkO1bopNr13Fbmps8qwocsFR1FHCXhlDppx1rv+Ce682PDrKn8TBo1C
qT0of8V1Wr9LddQ/0XAon5XGwbGI4PA+KETrMQfJftcrifEglHFso+6EHImBAyxOEzGu03qwg1fd
bPXOJbWx+pjntYSKv47VQjvKfqW/AQD3viVZllkLe3gWM49ozQ9107GWNmv9popLybMwa7yMsgIW
aQnRPFQDfKRV1BLztlioDMzTYGvsMVOGBE0N7mbkSH5O5Fqw9aMcmWlLWPDujCwZ3kgg3Hu0Vkob
zV58pwup3rH7sc/oBjSBI7X5r/aM9BcovGLLjSqv5R522u1Vnz0gFBBogNOXBgc0z1T6RgnUxKV2
CRNeh+yX6ri8tu7CKLMggq7JmGzTKyZNQRbhevbYBAXYHQ+WbcnVfZPKCOTI7QnSoPT79nS+HohM
kQIiSIppIzWIPQ0zFt2y46ZO7nW8S9eG45X7rJSDhdR8np0yKcB8Y7f9o0g+ftpPuTk+N0pvyqPE
TNPHyBQGyiM5qPhTL+LStoIBDZDef1WEKN8g3TcGiLGFMRbqNdYQl2+CgOUA9gX6oUfdhqdFCF71
VGgOLUn4KK6DE2ksaNaf219o9pZ/MHFpbaP5iJ3ah0PPp1/d15EZpE1l2iIGB6tOlMqV7is4gneY
RJxDs7fu0Tnpvw8oWCy8zLOaHEOPkO2RwgSLdxRP/vzBRjEUEr3Qss16CLZi+2R0hog4jEOVDGWS
EG/EherTV5OFX05Ng7qrzmyvRyw0lNrCUDBtTme4wYdE3yD74T6wrJjfQoPzzia9pWqFbP5ShWme
WjJdauhQlUHZiPyK68E7nFK8MC1Nu/J76ZuYFO1K8epqMxRmeh82tbTzS8fa9WaBDpNrmsigRlK6
TpTS3fldTtjg5qhQaAWturwX34ZgpMn4+jC6haBUuupzj083QD2sw0o8D6PIixZ4zUaKRsFaBxfs
jYbm/3aAMXmoKg9VPRgJ7pZNgP2510e7pix6W8AQ26WYU67LQEDXKc2KZNvEAlLLvoUdHihJ/1CI
vn/yRsUePJpXkWo6R/yZsmPg4k8UWKGzTvNWVfD6haMRIxy/1mtReb69eaX5gkI+H5FCZP3wUaZa
xkHhSX5Uh4qdCkhItn4DaTCPy3s/HgxlpVVyuK74tHfE9N/zatTWrLCfzDSQN8SK3/xKDraelDQQ
RmtwAk7clveGg+ysKMlLYIX5XcRvBaMA9pHCmqSOx+HTSZMafKdL1MfsICqlX46ZbJUB8rQ7+E+3
v8r8MaMJIVElHNtD/ONkl3cDwtK5Xim2NFwIVgGptoZxqOTsudelhZBp/l4wwAgc5c0ErDa9YI20
Sz0l0hQbtFzzIJUV2lxNJ2z+eUY8ziwSpXQgOFOgj97JSImpgmLnvUz81dTiNoq93x6iPWjXgTy4
PdwXkwLLTmufqxwEjiVfr1QuxXVuqvQpB6Glz2nUDi01p60X1mkOMaRIy7xGsV0eJ1zMr8fp06Kt
dfIDW3TdN632AND3CMOhLYaNoKhndz7yu7uhi5DmL2P1UfbCb7dn+hFnXAV5/AR4XDoxJ81TKoDX
PyHqqqGV8kGxEboNt0octYch8c1LpTmPwCn6nzDyeBI0NIFfpExHvZOqPVY9wrYOeuW+kL0fvta3
9zAY6ru8b7udUInmXjHDdGdlTnlxJVyaRn8jLGHaURa4vOsjFX/BAkJ0KWdr1PXughBqTgRgG+8k
cDSrAqrwpnBRGg8SKV2KvcaLdjJnFLLpQ/BOky1Pk+QCp/XCsmrVRh1RXw2G0aHORYilhJFsu7jm
/CgE60JFihuPTgGwBsloft7+8LNUg2gA/h6hFkk05NTJd9c8l6J0rCg2dtbpsda0mrp0rN6lWNNs
4qT6VWGMtQOtbOt5v2SM+8VNpGjy2Hcjjwe4MrkgUkkO/NbIFDvytLPcoDG7ShPpvlYLIMm35/nF
USLzHl3+KL6B+Z4cJcnwe6yUUtNO297/7VrJW9544sIu/uogsYzEkTywFCaMSQla0DNREBRGUXod
gk3UCiAcef3oiI4tpDI4GwJ2e6syMfZa7PzJQ3g7tyf6xUtEUQg+Be7VhJqjts7n2z0MBMWsldiy
W9c4y2r/IPdx/KhTtV73eRqfrYAnMc6ahRjqi+8LiWGs9xBPj0os18MOeB2oVBstO41DaZdZrrR1
M8Tob0/uy1E0CaQl+Qr+D5Pdihps4xW1Y9nIataXyBfPitRFj7cH+SIngh7G+R558GO/ZPIJtdq1
yhoVbDuLlAtdQkTfIPCcFC/Lzkhy5k9Kqvb3qtG8BG4nPmpejG5raZS7CCOxY2i41anWqoUHbn5Q
kUymUwlSnwaHMYXr5hK+sJBETLtR+zehKau7IIc+6FhpE6wDscIySG9hhwdcQSfBUc2Ft2i+r3hd
LYZHPo71nbIJC1N0pRC7AFt1qv7UJm26KSs0l5XwEeeiAs/3DUXLJWjTuKDXVyQcAQKrsd+CGsH0
ZYo8XzT7XDJsY0hfo7ABboZwRNoGT7RufylC0+wXFn+8CCYjokE9Nl4tqM3ssuuNHDah5JZorNvE
ZvUeLznUvK0Bt7LeKe4l3d0ZZiHdqYGPKxzWa1uzxoi4BcewpnFfL1Vivpg/9BTyBO4tKGfTrEgU
spYElesZvXhtKwY8UojHBvFbSGflrkz6zK4SU/pPtFwB+YJ63Q/hxuo6oEYQyJUXVUTLRnYGnCpV
0btkikIpSeFd/+eDKUNW5/cRqHDxTQm+gY/ZYi4TU0oo1V50K7mP6tpbOAJzhIslE0hygY+PFvjn
ydoAOq4DiW6Z7abxEOHDVnrrwK+6HWZXd14YI2tc4WOZ1KK8s5R6VLqvqaQ61t+FTfLFsvBcisDt
6B0RDk4yRkfoa8JYQbLbXgqPbjCkx0zVSIAoIQV4ZwuZ+uZ4fYN5RR3uo9LoL76SH2vogz9LNzPv
rQzFGHK+grSmx/nz6GJ5drLqpax6fmsQWqCLRmEHKLwyjfV1Gr6lEEi6PcjC8MdFqZeehbRJHBVJ
UuPgdcH3SCqHNxyilpAuH8WT65PE2NQP6bONDecpskaoEf1urU63LQubKsM4V/hrrEIL6SrhNGDn
HP+XN917irwhALVjotcnk4LEKhmI86CzWOaxC+4NbKYb8y7QERWovFWpNX8ESzveXtB5IMLeRWwB
CC1iV9RNrg89hn5gA11PfUAt/m+C8u1DHLnZxlIbb2GkeU40Zg8w4MdwB97lJA4R3aDEH61VHjKp
V3e5Eiu7NjLSbQngYjsm7gvhwLx5xVhISIG9IcrEhHnyMGtiRUOkipSHokWswxRjdS9EPpxeP9Lf
5cTSTnqeeKt2jPc1/EZxI/S2lETU50j3hDe0Jo1d0eQ+rqb6UtAwU/ei1gNRnFoEG2SEDI3r8ikV
Fbjd016pdNt1HgAFZEW2TXvv3VNfhVja+AgcNaF+1yTJOdXw8kD4ZhXKvytteNTd8q4UDrqJttAz
TpeobGN0KT4U8r1vPuoNiFv8J1tf2RQWvXHkljpQuF15qNI9UvlLm/2LyI+ZEEXjZyITMnz0Jj7N
hOQeZz/+osDmvXiFFiIVXeBRF9TZI0Zz4aZEq+O11qVyjQIUXoGZsMCwmd9JZBLoUdEw+MgVJzsL
tS3ZcgNdtnX8cM9ZJDzGirWtW/VeanLQfn77/fah+cgNpgecXQXwGbAf+gKTaNeVKr1AvppsWItP
KjLdDY0KT0s3YVluw/rJBO2vCkDSRX839Mm69oBG6iluC+mLi7d0Pjx1ZrYWtZPnnFMsuxBut/tu
W4Xe2sQYNVLWcMnX2Ko+3f7lXzwkfCt4U1wj2JmRYF/vu1xMjcQLFdkmre4ePBzuntymC2wjKyX0
XscH3mjcraYK4r4sVTw2fdnflANA9Nu/5ENud/INKfBwDDig5L7TJ62T/QQX5FhFt20Ad6DeBaaw
xpPxEvpYeIRPUvAY18HGxDQBr4UjhwikQL8VtHxLzehieTvZEy5N9tIJJ5CTWvESCPsCq47GfPfF
Bw39uuyihOmz7uaH3EoOrSG/+MlRFwX+Fdc2gnIbiA91QXUuobHiegAhqvDdkbV9Lg+PcOq/RUlO
Aa+iDzIIxktSW/ejcgCpyxKHfypOzEuhkAd/aLpQYYFsfL0uejomq1kj2gXaTNgs3QWDg1HID6Fr
1zWhj29c+uCZgl9JszERkd+1G+nsdX8H5UenSGu3sammda23y1xY8zCp00Q8Iv38hhaevjKS6BE9
B3tIdlX1PUVWSNQOtxf0i+QBcQmYEaSYXG2KMdla6Mag3lbUg6162nD2BBnJA7LFS5w58c4f5Ggf
lGl7X6dOsBcF3E20Moz7FXzqeoMLZnRnNFF99NzGXCIrzJMnAAxEkty0CNfpH7J2n66otgmVPgMR
bHeVfwpwqFj5mOYcJBMd+kExBIq7cfVGINqPdgPNe5UM/k4bAnFlWelz6sTda1OUC5fIVxcnTV+4
taAYaFxM9aixL3BwSYfSRiwknUpV/kl46x0DuvSPTez5e10vhK1SyGDUqDSfDE9ZkjOcv/6UPtB5
HZnIfBp98vo3goWKsgK+w1VCrFF6+CwtjK27wfOWAo0573kss1DUI6cxIQdMGSOYfKUYYDu9XZp9
c0Jt6zyoKGGjnZ3fuyFKdHkLTaZIRO+nC5gWLewgZsM23nDHKxxvkiDiVcwUv763Gln6ZaGFf5AL
V38U+8G4V3xHXHhX5m11SglsabBLXPMyonnXh7KWQt/Mc6uzazE+QavobL+i8b3yRJl6oK+tIm5o
nM4M9bEUe+9OxNrjzrH87lQhhXtCiBCzBtPrH0rMm2wpDsyHVjPQzzKqcxF6+ZYMau+6mJa6SR5e
6kr47eoIsyxctV9FXipwROTECPIAjFxPI64HFRBbrTwERbxBJMHZAOOxm0Gp11amLgw2P2tEXeTJ
9LGAPCG2fj0Y0D2sfvJceeiEWlpj/mxscOz6c/uume9bWD8fAt1QLwwetOtBwqAPMqCoke2oXmLn
ZvnU+5Z2P4TZP+f+40C0SKlraTyakzodzHenUeUysg1XwG09b/4rsJcOWj9Yt1J4Toj9V0UY/7OM
E3B1jWYg5BWgsuy+6/k1mMxYgRintm9Y7osyaD/l3ntWsxAwCw7kh9BLnd3tTzpft3FIeAAKrBny
gckD5MDKNuKhSm3BNfUzsj/yudKWwFHzSG1EAJK/km3AF52Kj4utgpGLGhHrAP3YBlVvUnPFw87Q
Y1yrZLlbCVETLhzjeSaIrDx9zlHtgWRwCng0zMR1/MHI7KTX2j1PsPBUZmr9UATmL6tQz7THJWrQ
Sn9OHUocC+dhzg1gLT8PP/68T48PNvACxpVlZo+29k386ET3GKof2sbaKm29oaj47MTNQQXunta/
U7OhmIZ2UJF8y4OKRtn3nNg9rPZDfm4MYUVZ/c3MiouFZfW6lp48a0mu8audQL6FmhtNewhU459/
+sGWmCSZ2WPDlOI4u60cS96aFs4et/fbV1uBjgv5D08gl+vkZIkiFGnNEzNkcEL3GOETQcaTvPRm
nKz6oC4uxqAuxQFfjIl0EexxrnOTyU2WQs57RPV1LbbH9r4O+lXVyidNiDe+0m+D3FkXiCjXzW/E
JR6C7FtsmU94hqx5vE9yG19Uxdsn7dKZmN/O4BJGtBFbEyDftLLbDWlfZ6GU2Ph4/Kh0I6UiIurH
QY1R1cizxbR4/hFA4HE7Ew7Rg+Fiu17eTC5ynznXdtSoyY8witxdkZvDi9/LQK5kbHnXkRq0D2Ep
O8dKtZ4SDvT3BDMzShnoDBYOGLOVpbvKU1wl/jHIjOFXbGne8+0N8kWqMgLouXiJjxBP0uXrH5r6
GkCwIkNLnODlUBqyc65aRS/Xqh6+dlZ1cfDPK7DjAKoh6Mn3fNBwiSffWHgD5gtEYsvLSUQLJo1a
5PXvCEzJbaMS9KJYIE6qCK2wq0sr36eZRrdQwlP49sTn9WbGI+gYr0p61NPGFIjDPEihZNn+6L4h
x3m21SozuI8LdVeZnXROW3QFarxyNrcHntNNRgwKDVEweGMHZWpAKhuDIpiNUduhL2pbPynlfdNr
wskpYXjEVYsXlNtBGcoqJNKg9P7E+AlyBwLL9uBk5aaNrSW5nC92K/khQChAUWyCj7zp02UUKkUn
xjRt7LiS9QORrHPStDzZ0KVLfwK2tbZN1P28/R3mFyBvBZiYsfCsIZk1eX0rnJ3wtOoaCuGkpKYU
GutBQvPs9ijzGAak0gdJBLlT+o+TQCnINSEooiK3EcsowQ/G5d6UMvFx8Cx/od/61YRG/hDsXAAC
rPH1Ds6qKO9N08nsziducMC0UBMqhoV39qMlcZ3Rj9Rf4BVcrny3qYIVfFDSGUxoH4KSLrTeR8mR
AOqcxJq+lks/3+JH9zvr1e6uQUfuj1VBaVcMMuyoCGFu0EXYClFcrnVt+NURGe1aGUNbKPQKWgIR
ctCZHm97oVHf/3Ul2FekJRCGwX5SM7z+PIVeGT0ACueh8WrqNCG8PVx+y31bUL69PdQXSR9ByBhQ
iqw9V/5kKcoYNV/gMLkN1eNXRZb35BeNs21D18UV1rRWETf3QREFmvfmMGoxVuXCxhuH+LxMCsbU
hF46VTuLosJ0ulVXG0WiVdUD9U5h15q+u/Ux6HxpzMg/tGHqHxqtLO3GU84pJnZL4mMznh/+NqOn
BbXx0WlEnaKw/N43/MxsjQdcz/W71pTzo5+7u84Zpd7EYJsEnGpPUQdy8/CnX+vOUWig/1XkG0+Z
gFleGOXervfk185J2kPqS/X29jJNbx3ETEHD0XYbqxk8yuOB+nTrWK4LZ6RX/Utj5f95batRc8HG
VNTC1FYKALMKHsyvt8f8IFNcrQuDUkglRiXg5G+TQd0E0XM45cElVlT3W4vp2goOOwoyES1Ps4N7
jZyqdxAUuVp32GSd0SqP17gzZdrK07KlhGD67I3fgEoONZMxOiHbuv4GNVACIHmmf2kFC+vp6jVW
tH1kciKTPG0W9uQ4t9ncPw02OYLkzD7lesO/qLVv3jkhFp1oig4Lo8ynBHFxbOUS3BKUz15WqXHl
vmv8i1xZ8bMZOeQgrPK66DosUMkoF0779IqnzCEBXCSM4aShzDO54mXqOb6TMKvW1X4PmhoetbDK
1l4vLD2TX4409m9IUXm5pjd8qgrkb3XnX3DpMLHEQ7trFXWNMqxIHoOFAGV20X/Mi6gXVO/4pIiT
ebUhTE6ueNgDGINlSrBTzLF75SMh2HbdsB6c+ikLQR1RDoeJY2zxEj2I8bDL4vAel274FRTFIxIY
ApsVsio7V3HPqMmcfDdcCPqn0dT4W0fCuToC8njPJ78VGT3DCXTLv3hZL0MAScynoZKTbdagQ5GK
frtJe83ZqrgsL7yHX60JjS4NKUeyWfqA1wcoCc2iSFpG9mNNXUl1gENq5DgrV1STfyQdjZOkMzzO
EyQKT/z1UMKg91rhI8Pl+Ua8brFGWAsWNtG3b6j5IR2vBCB5bDOixGlb0/FCoQoaN7hk8BppFoSE
YTAJd7dH+eqQ8jSQnrG1EDAZ//zT3asjcghFsfUvjuU8RK7T2AU12VOOGeuDj47a8f8z3MjTRekC
B5XJgwxwB3eRjDMKzQMhUv0vIWa+tQTztxzJ3fb2YPN3hS9IfZw+GY4DRGLXc0NuVc4C7Osuatdo
qy7w/uQiFrqYKrb7KDYvgVy+3x5xvgkVpBb4kB8VZlCv1yM2g5x5tdrSBld1cMVRV+yQ/qxXjZK3
C7frrNJBgIYNu0qxgwt2hFlfjxU2GoSqRNaAbCg7uXR2HVXQTWeW0JHb6iS0lbAxPfO3ln6TXfnQ
4TKuXtLuuxdfygLIoXqSwDDLHuXQaNj5QievCyP5Lo28cKmtdmakoCSVLvzsWZ7Jz6a+R61ylOkD
4DNu+08brs18vbNIL+0QRxqsKpV2g045sasXmJsw17IfAYqBK72q9AdJbJpTI6HyEhhWtbDzv1gr
khxouaQeGqHAZK20oip0DK5BgvqVdDe25g+d4MNpBby9MOlxTtfvrTE6CABT4HIiDZlU+5Dx13Ir
Fjo78VwUm1ANxKi9SH7c3nzzo3w9ymRCqZtleuG4PWVME2y6ImPgYEr7UKGp5bjZ/vZoHx3D6aRG
vzOo6Vhcgkq/XkhJQHjHLMredhNpJ5TOc2bKzjosIRViBTuc8vanELjnWjonwUVvT0H+5AcvOFpq
zlnu3l3T1oKLHCarGJPzvFln+gWYnB1lv8rwd1mc4vY/t3LXg4gAz06W/zOH30ONlD0eA9aWkgsG
4j9b5MV762SZ6LlUiH+/VtnF7c6+9bu1FEwKChjXh0AI1pb0TdEeheFZFLdktkL7WFnohQV7Lf9r
NcdWekE2v6EcifnGyvD+CtY61WI8Rw76qDP0O3F/tEK4SoJ3+umhB4Wl/GX4f5LkbwxD3nRUwoxT
X54k+UdmPZg1CCh5kyAlLIDfNqIjtier299/ltsQLIMaG1WM6fVRPph+f1PzO49cCvRgTYuytqQX
ZPi198rq3Ltc9lzk4WPpCF1CxSdd6lfo7hpLhi4fYfJkF5BWjGhBIncUvsdT9uk4x2FnQuZyWizK
M8wHxFOQHXqt+oWFBIUiL/pDEzDaDJH2LpnBWpR+BT2VvmRVA8TJ8axTTo0/nKPy1ez+wyXdkg6R
CZ9DeKjVX7gGr9Ihuw/Tu67aBanxQ03lRy3+ZXR0j1HGWFO2W7gV5gEMEGFyU0DiPLkzqq8mep7R
6pFiyz78a8V7Fqicrn1IOjs10ZI7NPtXipVrC8PO2rn4TH6EFeNpomc05QZJeYLEmdb1dq2ySIFR
5vtuQPwy0pxqrwYg8tAebqRXX3H2VZxE38Ja0e59bIAvYdqo91WNnbUONPafH2zKMvjyoTcKpnkG
jEyxRfeiwBXtEkHaFPHqndok5pqa2SofgWi3N/X8osTkhbuEsp+CLaYxeRxEM3bF3k8ZDcnbXZ/V
CQTYbgkMMWuO8rF5pbn6RwlNBI8nR8eAnitLmQytPRaODjdydQTKvIqib00cswcbj1aahveQgN23
CzpzkH4HTvKupxl2xUX5Da3RfRFG66aDc68MRrEQucyv8pFZx6tO3YLEaZoN+gF/XPXIG2SZ1iLx
pQjPmiX4awcvo2+0WJS/t7/7/C3kf8inR8oUJDKw7utTjPBGrlMaF21ZgJldWV65a9y02yr6Uuz8
xfmCpc9DpdFIHOkt1yMNsTp4ggtswUDuDA95YI3QfuuV4w1n19tTVHPeW63+fnt+8yoIK07MAYoI
sDUAsPGDf7qmlDgFW+RFg93CDn+JASne0fpKEdyXejuhoG17Sd5iekOOrwrCe1oJaFf5fbauFBco
BXnevoGRetRhwK/EqGiwi2rDt9s/cx6wmryn3ATUQkZc/yRO8HH3CPpSR7tDcVKIXaX0mOSl/pCp
g79ufS3YKg2m8rcH/WLtKYKAQAZ3TTYzRQokSLkVTiuxImTMQyeZVLvxgwAK0CzsshlGkHMH0xwE
JNQb0qepkGMv9MC0TAvMihzoG6kR9UtUDN+jLBxAXFqV+qcv0eiysuiRDsBKx5fyZ2Zp3V5FV/Fn
0YXPitsUu6ZSlH+O0OCl4BwEtnisVkwpZHIUF17ZZYVNa8NFG0kTVlmXxQvX21fbcOz0fbwt4zpP
tmGUZwBntLyw/XIAVRR5/Z2JgN9Kgjp4XymCugu6fCvKlb8jENE3vtEiBZ4UNloRyhZQVrJLa/En
tLNhHY0OLH3YdUs/cn4JjwpYtAHgWHBCp1hwo5KR5taKzPaggX1XtTZ7GMzgNe5861UrvPA+0I1f
khVXT4LRqA+l4dcAPMvmEXHqH4Ff0KPIxWjpaZi1S5RROY+SAk1MFohy4fURNqsaaLhep3ZVv/ro
kJ1kpyhOaqS1r0kCkidxLbiZTq+dBzyCLhWmMFsxzrzXWmxPLcbrt4/NV1+J7QI3D3wfnLLJz6kr
zG/qko5q5HrZs1+m3q5JwmH776OQu1L3gYoBd1i+nnQNhrvKgdnbhhl753rwUf3V+yXLjXHbXQdx
IMNGbhaN2lHmZXLvRBEoBzFPc4j45EOQKfNtbmrDRhc8QPZd8I8NknElGYtaNIGjApD1elKtZmZD
l8mpjbtYdSfWIgFgayz0EefXGvcMTV7iltGKZXrU5Ep0ybz1DJEO14VYXj6mnRS9Wygw3l6irzYm
ZaexhcV5GWXPrqcjS4NnRIJV2jxkiHjUknOQjWCvB2W/T9GE+C8r5INfVf1b0/X+Gphrva5lJUQp
WnkOjGRJn2yGl+X7jncsJGG+MzyGSXiTVWAwAgxc7dJrD7WqrcwgQ6YLU18HMnMcius0bpVvHidm
k1riVqxaazOIdf0D38WR+alaKc36tF1ZHro1Fuq7Z/5bcxXGVbMNWgRxeRu15s2Mg3qFtGT/3FSW
eCxTnArFqCqGlaf4wOeiWPl9+2OP4cHVTqWbQ3gywrnpmbK41986q7sBtc9etMUS+IrqDT5SgKl1
qiV0QuLY9I8NaMznVMr8oy8Kw8Khn6819yJyaTTK1ZH4Ni3KmZFXWEMQSXbUxeGzY1qHLBi6gxMp
O5CWoN2b0tkj9/WWZEG41tJG3xjYOcgDdnn90Cb/WvTk54yMJdrsWBHMXGxcSa9oLsWSTfM+OkWy
65176H+/8thZyjdn9904FP1GSHfsL+Rvrr+8U3tVr1mpRHUhHS6CZpTrTqZHfnt9Z+Eho5i4tFKT
gSkBk+R6FKgFkYe8vWiP5OB1JFfxQUmlFr2xvrM5WsW3XNOabY7g+sKzN+MI8ORR1CWDpa4GTWBa
ugYsnjemVZU21snYysVh+SrgErLp4la+yyupPxie9iMRASIGqQt2Eqs/u68981tvYClLM7nBOsR1
vkWIjR+yBl/dtMjfwKxfyNLFlRRa1am3uv9Rd2bLcSNJun6VtrpHDfZlrLvNDoBcSIqZpEitNzBK
RWHfAjue/nyg6swokTzM0eVcVHdXS2QAgQgPD/d/yY9S1HCOU5b5oWcL3wSBRHVfIZu11UZcWYdK
2lYgJPysMKQvtE3U7YRl64WlfJZr8rpUYSGr8g/NklUinpWx0+MuTeexFsiiUr/yrRm/z2RSMArQ
nA5dKyu9VDRaQvvp/mXUpUWDbBeuQGdumtZsp3mvN0dU/nagOqzmo0EFUKp6INKbjty61lNPLXe5
eEQXxx2G6xYyhlR8DhOw4fl92DT+EmYrXafWeR8MCEao1aJ/tpcSvKycp2pQt2mb+Fl5aCMJB4Qt
8s1RR/dDyfdVoGFlidBO3Hq2nm5ClemP0D28hXMepoYntaUf9cM2sZItTLy9lQ0beLg+ang58IRI
IPlZRPtRLzZNkvlLopghipjxYwFGteO+1UMAn8BVwBfbG80Q28LGeJr/DgcZu2V7q2exH0hXoLd3
maV4afhN5mlGfdep6q4Jpl1OjQQBKdFHCQcj1Pi399j59ZcCB/0xi3vlUjdet6QLs5HpVQn5GHSz
W0lz76aYDKLd5ryTtCk8TszWbgTN5KtmJuC+NDMClGl9PZnWD0mry6vMKCw/oEXhYQwdbiQYB34j
bO2W69slUeEzzQvQ5Mh+UepizRD610YbTmoHipSplJiMttwXVVy/Q6VVoWg4SDf6HCqHSM5iNwLS
rQy2vpFFG2yaTFNu8Jj+AsThWFi0yBcxmdqb02TYBppT3Gn5fOnkPY+RYAxo8VPmpetAH/I0epmz
3mrNBFaqolrgT/kYbifVqu/f/n6vjbKQFmjWkHjSuj4dxalko4cY2EH1s7ESKxHCNWUU2t4e5ZWj
jmwGxBrSSEtJbJ0Uiq6IAllrujtskKxrOmFfVLwQXJGrz6MMn0/Tc3wf+x11OS8VDQI2VjI7bh6m
8Q3zq/gXnmeZvNPQARyMNjmXNFC6SDecvnaZC0OEUlrdCafQPK1Mh6NdoNpdxKGxjevoCY/ifjMA
8POKktQLA3vLi9P24e3nOJ/9BcbBfCByDf18PS1GHI4Jvi/F3exYT46e4KgWyuWFY/BsEB0oPO4X
yDjRYz5rkhROE2L2kUjHGdHNd/ARqf41Y3khGp8lU8soyBqy+CEocQE4ndEkZplqyiQdJb2cN23W
V5vOLPu9U4GDsO0o2XbxYF5Jk23twAdKFzL0Fy2Eky+KZxnA0EWenPIMdc/T8TV1LrTEGIyDMcSI
sWPP6iojbjV1GYU+VzwdhhZ1QteJqeDbE+ppcf7X5PSaG6fZndYgVdao6eQhiPMp6XuARKHUY68o
LPVudBJrb9N2vkmbfnAnDN8vXM3ODlBuf3C6EPbCc2bRAT59+nLM87ZtjfSY5rXiU30q4FMlFIyG
dieU+MqMO/nSnjw7PhGc4axetGT5ZHy50zGFPgqmkRZPjouS12JncjckSIdYY6l/t2ItvhpLatPK
PBu3+GHgcxmY1VUzx/ZuQt7Re3srnF2xqE2yCRbNUtTGqO2cPo2Dxn5QxXMF18LGbcWItU81gsI/
pEnSL+z+8w1B40zFRpdGHVjJ9a6LRkMPUgm4Qi0V6ZayA3AlZBQvjHKWfTJroHRhoSxflbbK6Qt1
8BsmahfJMbC6YptE+KCmyJdtkTkPP9b5EH9KyyDaCtpeF0Y+b4siCIZxKK5b8ByXW+Tp0Ok4BHpn
ttWxG1rDHyO5u8WBIcF/MNmW+phuQ3idrsii8srC46BHrNFLCr3/9vYnPQ8Ji7gRBy4AGorwa7RY
YA06vZomPxoGOBEkRdpda1iekkzDfZVMEzLoNHhKfUBiOWjUC7NwvqW4VCGRD3jyReRjlZMOKi4R
szzkR6g1kVtAmNrpndH77MD3SZ/am0JJLnmqndfkAD8Qf2yZWw01lnVFGjnUGZEvWz1wcOkbEtRq
Q6ZX5X6b6uGXUJLzfSTPEPxLJE9dyj6RW44dcuyhmd4WVap6ZTtXNB81+atRdWz6tEq1Gy2Tnd/d
bwuzGkkM2NU0XIGVn66RZC56uxpH+aBL6ge65D0VJx3tnqC/cPycfQfwGVyCgLdQpoXTvezGX6rl
Ug5eoioZaJaOVp5/sbCdLEqkJ4RIPwZ5cKmXvPy+k4NgGY/Ow1KAeqk9no43C70QtPrlA9TT1o2s
MfbMMMsuvNVZuFpGQTKauw7lZ6qvp6MUaRYgFjfIB0nK0cHGG+5KJWK7lNnnCxWu8+SJsXSoLC9c
NgLJKjRWY6zk+dzIh8hUH7QFWIu5S+rpIKKe9W7sd30j3waV+hCbjauCs6/dVITOLszplhaj/dfb
2/pFpXo9wzo4B1IKmgukjqfvrnW2iEenlg92WE1+YUbBBimQ5Foptc7N5MDZJXKU7udATn5UJs6Y
Lpzk6KujzhrK7W3ubDDUanYitFoX6/FiG9Cq2Jl2Vu9RmvxrNLNoD3xS2smp8RykaeXXQp0IU5J2
YwxpfojnMnqqzWD6LNBu32elatx0sW4e66JVPOI59qt6X7/jIHMelaK76K6zxO7TGaCJCTiHfAMG
G/7xpzNgWWWSdGoFu1DpTN8coI4PvXKfJqrnlIMBK5n/uxkEun2aHXq1kOoLCcN5r5yyAl5NZF0g
g5Zy6+kjBKaVqGEBF0QtpGvNkN51WthsamGNNzlafddNlD0Nc5/cFDIaghhMVvAOEg2vjTSP32UZ
E6qFs7LDmbb/YbaZ7geNwKA5g36fVOFekOTsEo7sTU32sxmUUX7X2Hl1Xcda68kS0vvePMGonCfN
vC2CWHftMpfeKZpS47dYEOstNJvi4u7t1fdKiEUYhDr5oueDaPs6ntSjVCVdncKwmTRpq6NEH5ha
g9BGrNSEy7jt3uWSI3yRzvtsmB/aOvMzDetbuW+MqzyhB0sS2AYP9D8dn6LGsbMH7UJ0PQ96PCQc
EK5V5BgcBKdfxw7BUQm7kcCK6/V1M0VIJmYwlxIbjEosktFtek2+cOKdRz4qtTSdKHk5HHxr5b0E
K6Jq4WMc6zCcH9AME7dylFxq8S1r+2TtL+QjDUzmogeCANrqXEW/ueYlEFCQWf/qpA+bchzSTTsk
NYDSix4E59GPogLNI9Io6vtImi5v/cv5YZtEWiOblGOSVuh7V41JTaQbm8/loEubOhA4E2jxYWoU
9SrRIsNLS3TjVWlsfDXJxgdgb5dSu7OvuzwSYl7kFgQ2Giqnj1Q0aIBYE0o6yM995p/cy/Iq/56X
wFRCXY4/TMElIfazb/syJIh2xHu457zo5/4yCxhEj+ZUBspxio3Qa5E99ZOxHH63BIwKEj3LReSV
JhFF8dMXk2Vkq1MaokddKOHWnjP7c4d0+z6XSu3h7X18lhySmTEMnSgmEKbYaock1ZAgO4yMnizS
7hCnN50jMAJ0HCnzEBfSZI8W+0ZF7f0akvCFwc8RMph8vYhHUg2i3bLGRMwpfmax2ebHAfm7HdKL
wT41LEFBQlEgbmJvJW+GWn6U7aja9E2m4FJQ9pucorhbDUbghaE5XQjp52n78lDAjpmXhVK45qzb
aS9xsEf5Mdb05oqituyXZens0lAYbkrT6KqX1feRMXqpnKDaFKf7QM0ulVXPsWA8BtWRRd6GawQX
idNFoAGpxOBnyI5FrdxOchzeorWpbciyATIpdelncDp8p5NTfyww987S4kJydb6/yCq4OnB5oJpw
ZpORz2HK0dLDEe/0B12Xwqs2QTVLiqrWR8trk2n1pS39yluD0wIgDUdHxiRHXxK+XzZYhlxn2+Rl
dpyqQiDDWjlfRSThRtemlC4HWwbeQeUgoWLGIm3qTTM6FAne3hTnu/z0IVZ5RU6NKBWiy45SGkvb
2pSSTVYm4YffHgVyPz0eGrSQ8NfwsLx1FCnNk+ioDhEYO1mR/KGAxPT2KC9s1NODgjIMLUNo24gA
UnM9ndF4kvW6nYroGDqDz2Hu5unHTIt9uErb0fjsqHeJcd1qH/Wh8KxEdwHRuk7W+ZOE1XB3sIIJ
PeYYn0LZbeMndU4PWnFt6M9dqGMY/6BGH4IRV4kU6GU3eHYD1KTO9mTmW7sYPkCEemeH/cdKfC3x
SNuI6htqx7//vSAAcgYCIuAgWLOSIf10YRer4RFPlRs7l1S8IpqLGc9ZsRKQgg2IECnBhSSwzrfR
mB3JUOromCJcv6+MyfICGHr7ySm3kWSFGyw6hDfYieNZYOn2RaYqLgCH5sIXfWV1Lqwv8M1gZ7nM
rU6HBlEPp0Nf5Dj0iUZzA7NBeamQvr1uzjc/3DLWzRIBkKtdR8Gqc/owtorwWMzicZBn56FurPZR
IlDhghJbXHFYwO9/e1DSaeAg5PWAt9YJfdQAoopspIVmucmuZowibgCW478SjNsslXqfTPSS0+n5
i3IlZiK5qmKnDbn9dH80+hjRFW4LVFXABxpmYnyU7bn17WJUfJZReBPXebZ7+0VfbDhOdyWjAk4C
aAIeB5WK01GdnD5aPYni2DrHuQw8JcLf0MhQHMvdEobBPGw7ONrF4wgGVx4eM4nbnL4Jhqsq2FfU
qsz00HZXCLe4ln3fx1/12vHMadqn017RcKeB/gU3Ky+32hC5ifag5LdadLAcysCh0dybs7KdZDDr
TYbGY+PGHKtOnG+DNt81SGX2Suu3yGVaTfqUA3zeTBmYWVsAWIxa3IIGMezfnpLlpvTrjFCSoEKH
26y1IG8ASJ7OiDWzt+UhHt4XHA77WsYXrcYMci+VskZvDg2F1uqtTd7pl0LkS9Z2MjRatwitkLQv
fg6UEk6Htp08mjmUsvcIZapuiwDtQ5cZd0Jtwyv8W2ihhcx1YOfBRkvY3mY36PukBUmemxNyWX2u
4sprxtfo/+geQWja1oRMC/PWhznHdmsMPr49WWf9PqQluPnbi+wgq+jM6nEcwzTShSndc/XeI6JS
XZeWFB+rKGs2UmWIvdQ1fmbIlS8NJDDTKNubQJeUu8SOnf3Y4nDcUVI3JxW78V7RHia7F35bhuld
ribqheV+lugtiB0I+fimEUFpfqw2WSk5dWf1QrsPlJCLgqo3W4gE5WcQ5l+loEOFDBEDT1aD8jac
bcOtTafz0rjvfLux0i2WSr2He3jym0cwsD06e8s1dmFwUCk+/fBpOUulU47qfVCG0SYxpcbvwii4
UDlaB+yXUaDIYG8GB58u7ekoY5VFxTAvVhpTXG2x32Pb1XV79faSeFFh+XUVA/ADeAW0G4QfKf36
XOhzJVPaTDLuE8Wpt6bQJ69C6RU+tPyEMsD1kGrpJrWzR3PR6JiablP0SbWZRkR/HbsVmzIf071T
OMo1YiufBC4+bhc9RFEcIZVsf0gMefR7rSivqbObRAduQCir1J4aKtGm0K36nRPkxj6KqsJTZind
Upw1PF3OLZQ7W1Tf8Kn2ilrXH+3UzDw9tWr04+zswsl1tp2ZCGaBjgLBlTz0ZTH+kkPG1TA7LTaB
9+Q6G2OL3rs3ef1VvKHMfzN65W3kQ/E7Vl/b5/ghuHCELUtm9RUWdD3AnaUcyS3x9GMjtNyqkWjV
ewCfe1icurB8U98pXBfe/t5nZLGX1wR1gSAVRHSQ3qcjYb1o5+x+9b56Z+/MXXoYt9WVsoVp7YYb
xZW3uaftqo/9xro3dta17Be70I9cafv2c6zPz/VjqKePMZpdF/dyrd6jEuwaSMFlxlet2gnVBL55
YY2vdxK5MriWJfciM0FKZPXKurZUUyLU1kalMG4tO/zYFI5z4fb9+iBgpynrcTCvdW9JqGoRZDng
6Rg3xTJO4g0GcvGFV1kO+JN1gi4JEAh6/Yt0HcfP6bQZQ4SU61wVR7MLcW+Ga40cdBkuzPzARyzj
K62B/K4GM+dJ6Xxp8Zy/44Il/FnNoay9ZuxRHJ7goTJ6Lacm7MmpXG5Yl4wrV6MA9lpQBvjvLu11
Snja6TvmGZWfHOGJIxXcvHNnYMf7jAv1/dsrcA2O/DkONXA0QKiFsedPx0FjJGA36PlxlJPxKirG
gU5t6ZVlanGcKy3mom0lPBEYwrdTNF0Bw8+PjSEHO6XHk67N+9JlJZQbRRP9zRRNkTunUL9r0Zm7
sBqvumif9vG3Aa8/r1XEjV2lD9DCk12pVt8nM0gv9NFXydDPN6IvRA9rQUCv5RMmWONBW2j5sXbC
+0mn3Cv4TgZEUBcVn9jVQzQqK0W2f28zv4yr0yEigpNR0Z49nckJIKSFhjkFmUYxPmR5Fl9XHVe6
Vs9DN6utT011yQ76lUUCIgWEMgU1XneNWEh1DpKhjrNja+nRPphm28s0qFEva+Q/vo//GT6Xdz93
VvPvf/Lv38tqonkbtat//fexei4eWvH83N4+Vf9cfvS//uq/T/+Vn/z7N/tP7dPJv2wKuKPTffcs
pvfPDaZCL2PyDMvf/J/+4T+eX37L41Q9/+uP72VXtMtvQ2+s+OPvP7r6619/vDQ0/uPX3//3Hx6e
cn5u18XF85Pkxk3z1J393PNT0/7rD0nR/oR1gtknvV/UIUga//jH8Pzzj8w/yUaWqyz6YaTdy/Ys
StFGjKz+iZYdOI5FoUBZGmt//KMpu5c/kv9kl6GAw/pAFsD44/8938k3+O9v8o+iy+/KuGibf/2x
OjpQ76FDS85PKLSJg+tVPtZgjZQgOYayZNKjaWBLuEIt5F3AD22qURIfoOUol8LSusj0Mi6ogBcD
LQLTC6fllwQhL3pwoVV8jMKNrpS31CjcCCUuVwzvgKM865m6aQKqFI6Wfn47VL02tMrRAmMJ5jCy
x6tQNQVWnQ2QRfpYEzdAS2rA1w6tWBw9UYLQaysKb+05Lrdz2CGzS9sLEQL+rnrp0rMu6C+TwHWH
8rlKlRPs0yo4D0oTmvoUHeMixE4bWRU1A+QIo8pFHEvpXBCCivAzs1C+DZiJWvC666D2FCdLKy/U
7OhGTSRau6bZVJeIIa8sDJyEOJcWrf6lEn4ahgonleCuOYco6ZTB1TO7EL7ei/zDNLbjRJRW5PKm
59Je+W9/n9Wp/DIp4Kcod1DcB9O6ugkak63nURkeZdbAt9Loym9j6Zh+oI7xdabkyqc+N6w7bjPl
R9lMwgsp3fLxf8kJfo5uKTBhgH9TG1zljrmsN6bROIckxLYVTn37jSQz2oatGu7efs9V0P05EoRq
riTICGFmfTrBWhRhxiYFhyDS5A+20tR7/KKUC4O89joGKkD4oFCd41w+HQQh+LAMA+0QBrjHZno4
fhhDuNptjYDy778O1U1asJyXVI9Xx1bWq0aLKx59YLN7hF0Ht8ZJ6gsZ22uvg/oX4QoZFJN6wenr
dKmB3W0WQy10ptqtsW65orSqv0/Kdvq9G+PL56GvR8mdMEFZc7U3ywFJ/QCxaV3M3aZvo5BSeNh1
v5kF/hyGTJowjuIJDOXTN2qdYbLaNGay0vkxyavwXRMXxc+T9+Tg/TXIr/spyyhAOzG6YDfDsFhf
socKFYMJXH0Zy6rk11bdF9siaBwPtKT4TJLTPgzqbHA/GVuVyJvYue2JikrRzgyUUbvwPK8sfQNk
H9IhMsfPGTdyzkxUADL70LSFuEpDSrm9BK3s7QW5ugW+vDN65FCRqWUt94jTma3yTBNBrRxUtYf5
3cHc6MriU5Sl30ZHXMgVX3khyvoqHRrahpSwVjHLao2cJvF4GAJkQPF5m3xZAz779gutEdvLG0EW
Z5ksLnkKjO7TN0qKCGhZph6cqVevc7jcbi6qyGdxlR43v8arA1XfqFgwJBQUE+OzYc7SRuiJ9m7u
JERJUO55pOqRPKjYK0aukMXoaVKSvDe6iwKsy8OsAikxnAWNGijyWy/yS78c8DqgkFpV1YOpCvC2
ZV99M0OjcsWkUxKYQnkvD7Lx/u0ZeuXoOBlzFYPaSB67pNUPyXIhQl0gGb1oHPObCr9ouFOVGbhF
RgnTU2ijvzMbandvP8Br68B6oQG86OCveRhd1ThIOKt0bNpx00uiuR2p3VxYbK+lDWwbbPao5qlo
hayCelMqNZLd8oG8QtM23YiUqa9GuN656uz0n428ib6g8N08dM5ERjNreBS4qIoUGxQPpNDPtcyU
XCy8kd54+/3XRcaXJcqm4zKNjyOJ62ojzFjCVU6tH1jHth+IMnqvIFTxrYwSdTNj8P2x1obCV5pG
K5ERNkbK63Qxo7iP+V+OcxcHo/IjQ6XzwrG+5kj/fDASGcpCS5HZXi2NfjacocFgBOSPggh9qSYe
flT9ddM3+r40xvihE035xSzwZRICSKrWtFboxnUzKSikW+rGDIV6NVZFel3kUvX49sS9tnAWiB5A
VXJCDrjTrQ00rAHQDYZOGMWOgopwk9S+ZEf1SkRcbA3IBOh5cHFYxY9wUsI4DftDXil96tetHn3I
5cSEahi0+rZIxksqF6+dOxC/KDi/AOJBo5++VjX3A5ig5jDKXXujtIA6mzTRvwpzUO8Qhx4dd1Si
1HQneVBu9VgZ9+Cz+4dgRn7xwtJ8ZYaxpnjx7ZG57K6LgmmZlFpkC8S4JJxr4+6HrI4XOTXLmbIK
eqigcqvBJoDuwPpq0RaqFqRRc8iFaixtyAxmE4ysDnPT9/EkBo7eiGotdLYydjsoLRLIsZbKrRDy
hVRp2Wnnj8K6X9Ct4JRWxx8yTBZiauIwRNwVclX5Us3dM837b0FJ92Sed42lXTqgXptjwtvSRaI7
Chbv9HOnlW02RlkdtEEHYl2J2g2AtngAw1u31JUrvagGXlt9N2bzJ2mJk1p3b0ztplVKrIrIOX57
V4EhIRCx5OnAr7VcZxT9eqctDlBtxRXLu/CdybAuvPX5SyNos3ChXzKAM6keqQjFIMr6kI/04WM5
bh6VqDR/+03AlGA7AVsLlCmEndOZLZUpy2tjONB6E9+1wUyvZyOtLrzJeXbNIKD12LEwLwgQp4MU
klNKhjkcWnlQH6p2bq+CeS7QaukNRBHf/jTKeTDiUqLRRefrLDJyq7UymXIy6JE4WFlcoKVo6+E9
dIT4o9YgvrgZRnv0kJnTPshB3l2N3FyeJkWNrrFuuQ2bzKCpZvVOAEOQ9gd+HxO2s43WVJf04M6q
BUw3lWGU96mPEKHP4oaB9oEWqIcyGQPNbSHLzr7s9PENzey4AGxhxBT5HSfXXNCvEv/Z0gIOGxyv
fnMNLE/CPYGiOzVC9UywEsExNJzq6WCm1uyRhuI8LseXuDDrNcAg1P8wbYSFTVd8rRM+0fmX2rA7
DIVIPTEkw60pwwifiuSC2uNaKZYzmJGWey8ZDAi4NSimw7YWmxbBvmnF/QznxvColljXMRpjWJjH
WBdDjNyJIboXRR/dFcYgPbdO7VxXVj0/XliOywb6NVyunmYtlx1bwNjUsj3EetPcknsVd7U6dHey
PNzWkg70N5yiD5mJclQ3zdfYE/XbCRnzvWWGKjZFqgRh6u1HWiez6ydabZBxmuNEBOIwD5KMGa2i
/BVkDQZIA9D2IIUy2NJR3KRpNLhKVf9uVFtGhw64eAqrgAHWCNoO8+YuNpqDlSsgiuoWsa7GuKQK
tr4jvAxCqMEXEkVb0GanASfopVpkKUugatX3ZWsG26GeblUx7ljewp+GYrzQWDrLSJYhaTYTrgF1
kqSv6juZVMCmbOtD09gyhnKDqr7Lm2l+wBwCqVdVabvCU+UyJD2w4/fJKGKM7DA4NVxNKVF7ePsb
v7oJwL2wpbkKI+C4CrlaAupfyRpuLKFzM/dQ39y4183KCxLpM/FNccGwWFdOoYO6c/AXQllY3nIx
KO7KvKqfLjzOOigvs7N4DyO8sVD112T9tkeQ3tTaQ9tPkuSrZdR8UeLGAt9OVpl4XeEMt2U9gfkb
KQUhaWFV5nMVTm19LVX4BqEcZ6MJCpyg2yXxpC1WKLLSX+t5nT5feNZl/a93LIGZkEgwJM1ZVU44
NeRyLPNDD0Jq3mipbmI7J88232sAVgV/vJUoYoRNVHtOI7d3nRFaz9o8cPPlS+am//YDrfOAZe6W
axlKL4u02/r0FFkHdamvDooE8MSrkMfZmUrWXXK7enXJIPC1kC5wHiF4nm6azNaKRI2X9wYH4C58
6cSDz5mRVKVIyAVpXqIBWNI6680OO/I5ShUck2otO8RBWOcecuPd75ZNeXlAuNz8gIwBHFo/FNCF
UJ1t5xZbLOddWOjZfQ+z5SssxuHht6cZmQz0SiiacltaB2orCvQ0yKTbcrLGKz3Pzc2Y1pfMGF/Z
Bwv1FEQK0Y+S2XJa/FK8sEjKg061byvR6fsgGDu/oFx8DwFHwMjsi2z/9ku9kmUArsGka4GIopG4
zu+KOehzMfS3Taw2n2VRtbo3F0NRuYMNt8mFwzvK22Z2FGS8kj7LiEbD9FfRB2184dgh7qw3FjkZ
/aZF5IZ2Lj2S05fn9hSNXVeBVUNUzkuHvka6iz7D51HMzmdDa4cPSBrSjYhSsq/v8IsG2ZOoKzV3
mIjpmhuGmOfdJnkAqC13rKJ25yByuqvcCed0pypAfj7JUmPN11OdyddSpzWS63Qtc9sJA/GEbM7D
3lPNdjwoM23eOjHq7/QD9NaD1p1XXjMjS+0irKHnvj5KUb8xckv61mHXCxBPpLUbcSZ+bxs5PJTD
OH03zCbUN2WdNQquopm1ByY2aVchQpvNbWv247CtOyP/PqFtIME1VufEL7W8e9/oigg8J+OGgfq1
GnRb2Qq7yZtVNf0LkSHcxeE7Se/ruS8Lr1ebAskNkperFCecLxUa5qkfo4tHKzwFV+BbvaZ9VTD7
rNxeMmhwhfNsH+NYKzF4b+EceNjGFd31mDgd7JxR6/ZtQbdKcaMkshx3qs2cQs+oENJ2TuUo1Waw
p7KM/VbEdvy9TeVi9JqQU8SPhM55og7TVGy11JYmr3SEne9otaeOC7U7Sg0Uh2wL48gCkJvkWRKU
tr3A98C4DWwT5jjKKvEILU1yxjsHouROCxr+uqOLtts3WqD8KJJYHvxWG9AV6ee0mAE+hkPtykt4
Bps/0LYObDEfcq1OOVxbs07dtkR1xxcmej++nmal4QYK0f9DmwzgnhNdTx/V3hCdj/IP4lxlUBaZ
HwCjs916xltmo7XhlLh9w9fxZycU91KucWyirKHemwOw34PejBYxMOjN3MuNRsk2c9N1Yq/wcb+k
SRPaHjChhotqlBeBl6gt7Ucp66IGHEKsPDcStdxglsavZadm83Uhl5O0C/VAfC/NtJkPdTwVOSgr
q81QG2nLhzYLy8afdBsId6sliuKZsWLcTa2KP+lcs4LkKasbwNmVXbiBM1rI4QqnDH1aoaxqB/sZ
2dMaeyjdwdCScVtOhRJS5dV61Y0qSqlIY06IcnSDMjmbEKyX2ES5pGvv1KxLOr8CIv+kt1ErI0Zf
WA+lOY2P2qSa+VaPk6jf0vAaIzS70fyTEV/kfIQTF3ncWvu7Phj6e6WkMQdkuozyDdRG9S8zHStl
K3rAn/kco8VjgCzSspJdOvTNHsmeSLsKjIVaVzuB6Q5DlXwwrUXuJuhE9BjXmCQCPJVuajOMCteC
Fhq5uV115lUpFe1j2zkxnpYYZ7hxFNeDW1Ms+tjKyHF66hg52aabB50YEtZN6Fd6P/6twfRbwITb
+Lsom/JHe4pCOEUz/K+DL5AT/f/BC/+nCMuMDPEnEGJBO/DXf2IWVP3PRZ0WkBd5+d8dmp+QBUX5
c8mdCfAIBi5pDj/zN2JB0v9c9Ec5xqgfQEyE6fxfkAVJsf8EMwYmEuApKclC6fkN1MJLIe2/kz+y
LG7Ujkx7GDlFmlrr5mkZyS06SNYW6mcr7wRc8zxz8wrtwGxnwxG/yxEkfZgIxAbsMCoZI67jkqfW
zvQXBUCr84rIzp/qiS6ViyPJ+FnM0XCckID52sa6WkJ0iYZPIrFq3WuISge9NSP7JuOUQsrU6U3M
EID+fe/h8wo04BJndLu8KBIkbmFKuyKZsooSc+c8JMbYcViptjxywy2nfoMglqHtgsEOnU9yLBWW
Oyud/lgaqSy2ehoFP8JUDnM/DfOl1Z51A8Bc+p4fpympyw0eCYyA/0zyaBnFYHmOZGDbXGZZJrsj
uTdCBgItGX80Ulv3UH/hcLGrWu69uFBaaCaorVxXQ1rkmwadydStw9KgRmeNwxDeSqnIdpYMQmP0
hwlRQQwxJBUIHiD0pPjxy5K7+/nJfm1NnmbNfEj8PCmcYdxKtRQI0vLnv2RaQ1XN6mSaqMoVFtr1
1vCJdAvFybdHOa1q8NsX+zV4N4gIcaeFsHk6ipMVbderCnSNFI1TqdTrfC/Kron2uDTE8d3bo2HL
we/7ZXlSP2FtsioZcLnbrQ2/inxOgyDuvtEGEZlfa2n2uXCs/CmGL1Xu51gqqWSVZA8bqzFVDkUz
cmqXK78YNtEYVzdlOGqFO7fR8CURth75ER+tbp6ztrOV8nMYTjTsqkwJ78a0KxEVC1tb3tntFNg3
Gk2fwTWbZhpd1SQIu+DnheZqXAEmKLfjeI0hWaG4QZ7RKSzysLp1lEhq7zTqsJ9sfYo11+450f2Z
tGczzyGSMJlUj45PKEa/PcSi3H4MBq3imiV0Ld/M1qxBmbArQCIdKqzuWIEr32dCG6ZrC+sL6nVV
rgGNTcruLzmPrM8TawstP2Ens1tMeh/tm1g2990spmq/uPvZO8PIjOcWK9brwaiGCFerLp3pjEgx
Zd1N3YzzOPnwuceq76jBTEnhJZFiHAWU1BjKlDo2LiK4+be0nmfdDes2zt1mNGGx6Fo1WjtHzo27
sSga5zo2Y21AdJopcJMoTb+1YR8WW7M3Y66/qpXKPoQA0DeGXuYUtkFdPilRiHoD6p4TR70kIH43
kYRPdDalhfp+njF699A2tAamo+wOjZY3xju4ln0DBRv4f2MEoeNGCO04N0LNbNWbHf3/sndmPXJb
Z97/KsHcH4P7csul1m71vkg3hNTq5uFOHu789PMr20kszSSGLwZ4XyBIAjuW5KquIg+f57+OL9L0
qyKgiQwRd0M0hXuyWnPLQ5u7/2qbZVkdcyXGR1USmxSIlH1pt5WF+bIxf3pBokZGPSP3nIHhoHfR
lV4UNfxUXqEC4FJqLFiN+ShYqpeHNk0MHCUppcQBT17NClYIw2W/6BaZfBicEohlr5up71Zr6p7M
unDpCyhB06VpLuIoh4I+8XRrs3afdxdlO+3sWhbmc6fRiKaTsh5QRac/wz1173O6Fu/S8hjzJ4Hc
jbtxczoQNVUdlSFGXMte3zoRR992GFj/rzw/I2poUzQC9Jv9CWtEXZ9arOP6zjNzkPBuAR0BxLFf
TG9bnmbhtadKm4e4xWTxvrjG+JLxKRqRaymShPBJZE2UzmZhXDaNsQpb7B19XBqTunW8gj7Xudzq
Op7rNTeY+ml4jwbD9m4GfbPeHD7jl1KI1EaC6vskjyq98MJ1XSexh2ggHM/uxsEOkyzl2ygNBuxI
yxpMRAjr5odV66tx15okzwZWsWZjmKU1gezaOKuwxJ9Q7IaZqomBioGPkgOmJhixnnUIO1s9bZ5Y
9JgWCgXNUCzv9jibRjCbDjbZRRfpHsuKssOV5+E732JBnhxNgH2AnAv/LqXVjRXRIJrcNaU080O+
tcAhfrWJPmzWctmC1MkGFU1G433zjJGa13Vd9PO4td7HgvPrZtbS9l1uTati0Zl2HWmKumTuLZVJ
RsKy3kh6MIsnuY3q2m235WOsOPSCRVTJa1tNXU6Pu8y8KNVbjqmNcfzBt/r2fm1Xfhs3EckMBjPh
GmHVcBEmFkYalems3B3cvah33tqmb3VqtS+mLJAJD+42gFULoyRu1WM9De0p4frbvCpjRdkmfddo
jX+feDV2CpqsND4wpkje7mppXVQnWveU8HgsAlFYybuz4UALLolCLB5+qa0hNXfe1WCYjTe+1Utd
DJd1N2fA5XLl98x95V1Jw2nuNMKuiczrlk4d/LLSxssyvFnN3mzqwtjOibENXijHoWmCTbMFjUCj
ThBjKYyOfGfa5hBLV5PrBhaL87ko100Em6XaO2NtMYeaHAMTtjgju9lcpNyh04j0esmz1I1J9Ha+
FKlWeQeBJ/I9o9zU3jFzr0+qE0zmuieItoYDzVgpe8Zt0yly2o/S3PDUvu7N9qIsGfFK9HWmkdO+
rvq+LNIWp0bXOO0JBcVWRcQTsrHMtBFjM5We9jz3g/6O1Mb7blc2nyrVk/IGkkm8LlNucJEnIvvI
0xVEKnHKbsQFU/l26PadRS6l11fcQt5oj2HVyPGjBpGxolRkY7PzKktTkA8LOwveNzK8yZDo0UVm
bBUsm8nW09XVLXmgl0A5LHskoQQTzvksyNatfpRtKt5U7luf/W0YbjZHui8NXOtbnSRJRw5v3zL1
EBW+cp96dRaBD8xDqCttsiMC6Lr1ssDWfeiqJH/JXSGs0PFTO0MKOZGRaWp5ogVGU7GRZkAf36RT
GUZgG+vMCLcaaNSENtwkHL91mJYDM5ZFDoV2tqvGfk61IXsYuN4VLla7uFOFwbnfkhvDPuSXNPgM
mEzJqlqEHgG2gCekE7TSKDbZgI4nm4ysqq1O9sLdFXi+JCSTh2BBelk/8tDBFmuT1SeHW31jloxI
HSvfKrNuVQDqpX1001i/UlSVfPcKjYIZ5JTeqzeNfPl6LTQnkkmVgiC4jfO9lDbMtbe0q0VTB0x3
XBaL87ip0vkKYZR+rgZuOvL0BjITtaLvhp2tkX4TGOkmlzATQiNgDhRRRtNUT6/s3M4rmuzN3vmy
8F3BQll0UPIFGyQLcJalDePBpDUflb5eAj2t3vi0cJd9aVrXfLNpY0LUw/N2ClxnI9qO0qOuiKqy
cKerFlBD8UyfpbrtPT9/nVgCiMzICgyD+raWkTV3Y3d0J1kX4dJNJT7LZCzKmFzMaaMYtnDrWCYe
5Hlid+UYGESy6Ve2uWzuno1fDGd/69v2ZU1NamqoOBLT/SJrfwrTea4fbHEhDWfRL91BiW3giqwt
Y6Ehamy2xFrCybYG/VLPo2z9W5106QThZaSrXYdQf6SVBJhTa3vcF11uIHYcIWmslrehpdtLgdKy
PNHqVFH2xB6PEzGo09nGsVpPrAsYzDGMf7uUD1uHNS1NLFfkKNtXZYtMcGbmM1xcqIw4SXWL8Htu
V7rWAENDs7RttvSypEB0DiumVmGGTgmEdbuSEV1ceaNPmUW4aP0mvxvkkYhdVVOBc1soaTvfkdnz
83hJnZH6Va6cjEfNmzSqaUAVC41uGfJQjRD0scl2bWKoNqImmJ/CzryVVQbD4eqiTRi77Kn3N4kf
N++8fHze1m5rnrJRVsau7AsteRzzCs6cUF3i23eMIoY6pH6fdyOBtsoz7jJ5aa0IUJIq5z7bWD7S
MJMLs3cw5y5PUVHzbqOl2ArZwlkQZv60Amv5XdhLR+N8TMXmxrqWWv21kI2sr+pOTfN173ZkYBDx
6l1oOLmw+B4TS3XEK3eWXYQVKC+5bu2UGA9GjyiC1uO0pFXAXKdnX2ycaXqRWE5QrBXjjTdvwEgo
JcyXWS7rB5hWT0ZPoSaPJa8zcPKn5vza6+2YxPbiTyApa+YFfZHMjCem4mlYk7DzKJitF8qUtM2J
s6TKIY9sdMtXFAv0GgfluhFR7hfzvkJ4bYbUlxqvuG7bLlL9aOmHTlrlFnvNZrdHqrB946TPndTC
TmaqiV2TD5/rK3E4owYX/Hez4CiDrVqa8aYbSlPSs06eXLwqRvIoA5dqT7lZpRn6+jb9gHThySu9
mkLapu7VvWZX2XZY4RWN2Eo0RvtVL4fbhVKN2WjO+VSlFo9u98KCCfqMgpoYPRbsRFYmRhyrvJ91
m5KE3De/b+y96StMafZatiq9S5s6KUhxnQrk8WaP0HED5P1uaJOR3yaNxYFtG9LtAi7xceVHb8a4
csg3D2ou7XfFJSEDXSzZAejyEuWrPCwKLQAem7dnq+U4SXd8WixzeMYvz4i7bl1NX+WUOS6OtX6+
85oGdNFaEPHtZW+WXijYdrNg1mr7hsS9wkNIkKaPmnKqzxvjkhP4PCFEtOStWe46KYjqLGVKQZeb
Ux/SLpL6h6ZPwBEmbcmso2Hn3luXuOkdlRJLEuXtVqyBowrsniXIPg+lvHITbhGdpqdfl9z/gGb/
dVFH/2vU7FG+/23/tfqW/YCcXf7MP+0+lxhhvHAmIABgF7/0T7sP2BeQlUG0CjKpi3/473Yf8xf0
w9hWcWChuyAF+h/YGf4hmnUgOREuEh7owcr+BegMRu4HcAI5O5kuqAAvcZ+YdPH8/AiGtP2ik9ta
3mGomDn31tz7UlfKpqEPLQ6iekKW2xtLzwb/EYlNn4SsjD5XqT1/31qOdLo/vfzEQlDNQV965Yu5
anT7EUbmH8u+MV+mJDO0vdmRte7LbLtvnK3gQGutWZ4IgHPFVeciPDzM65g9sXF2XxQJ09OefZ2C
RFslfXedCalp9ImXaRcq0lvIx9OmO6eAlotwbntf/MxrmAEzqIYwc1vy9PBuTjq0xgbgb2XzpYO7
Mtc5MKYZ+xyomhVToVqTUK6EMsN1nNCYrJ5fJnG71WrY8a9kpoUp5exXHdHWXqMlb/1WukswGwXs
y5ZbGJZo5mu42cyRDN3VA6D3FwQygbN21bTrnSEhiC2dxyywCcntQmHMLvm105TXMTL36bHVBovk
CBdIous2m+NinEAKNsuXQ6BsZRZBpfNQjPShE/nRJD41Fpq3DoFJ5e9LkQ8uyFxldS9zW5QmfqBO
YJBdlpp5QuFiirfWKOvINKHuOK2U+ykTm3lJmWi9S5QFJ8hhdXPkmOssadZNPUXEuigbuYYJSP+v
wYHfbZ15EgN5u5Q0SinQpI54aBlMZP5pIfuI6GO7LBgnvApSjKiIkZRFb6EOcFjzVdOfe0MCJY1t
wY45IVgbDrqyjA0t8sTDaXbHkiD2nKPJTSp86aPmtlWM0G25nzItPVWQfSTWaekyBZUkTDTuGyib
sMh1eVHzz8bv6dz/OdT+C7vARY3+r8+1Y1++/635+Nv11x8NkL/9ud/PNhB+HCGXk+MSEULPAcT4
72eb9Qse+EuQCtkHtG1bF1r597PNtn5BakOwGUfbJQr4D1ZGfukSbWVf8hlgFUFo/8rZdoFx/wm7
YqCBX0DviRDDZd0jf+DHk001c8OCnYqgcvPkMCRfSW7BQgiPAeGY2Xdumu+9xZdx07b2n0h5fnWG
/fTiOqQlkkaS+Rzj5z5pjDU+TU1mEjRtl4VQxe50oAVMhXXukGFCd5OJu9EZTpVMpzsxUsiQjRkb
tjb3p94zC0l/TMHkZ1ujH/ZOUZ6HmX/IMvA6rRW5AVJ22plP14hafHNj6BbJLYGoy9s8C7D6RGtI
4++1JCYlbXhRmpGxvubVcKjWzPie6dPMGtCbk9xl05QGFrWsTeyVa2tEhVqvKB7w76q1yr4MmwVe
eEmFpz8snZdnx7R2jijtr0Kr4axzcxhRwpngxwFq/41QTbf5WAfdvvbs2bd++2j/c1di8uUS/df3
5OkrlMDbD4PGr3/i97vRdX4hesIw0KVeJgY4lH/cja73C/7xS34TCKlDnP4/aTqYOJv5w+VGvNB4
SHb+OWm4kHS+RSslsQiIciH3/sqk8WtW+x9uCToPf807o3CS0Z4aGGaaP5I7xlCwTbV6vtt0rZvQ
xxrZVw+AD9TGIs4haJua+7PHwHjf6FoxBnpfd1O0ETMFIKOtHXZcbVrMsKr6dgk0CjFg2eSWXNeg
6legw2YVVb6Tb/FiekM4OqU4EBkx1sE8TusTjpItCYD2Rp50/VS8sLekdYyz6iRZIu7XMjfbsBtc
h6k59co8nO1y4SbaaDsKSbziqW50bpbCb3jM0VQimM+VQm6PHgjSHUyqee3K1g/6NnF4g8j/b7yy
QQNSF5Nl74Uz+vm+Q31wS0Jy5R+kWXE3eTxqQ+mTchF07MToEyiqu7jMV3fitvQ+NaleEPRi6Mt7
qvtLiw+lWp703NMOi16UDFMbDY/8X5Bko171l7TojG8u7vYhIL0j+zoajoJJN4pUD+3UNrJ4GI0l
j/Vt1J7XUVgvRZ8Bj85b4X9jyezO1jzbbkzcmGgZ1cruVwlDmcP4eOJRt1GAhBm6h1ciX6z5WOer
ngTbKPlyepMau9btQXBWSXpYQJBTbwSdngDGufApKZiZLr74S858lmSJbe3SbfJiZSr3ayMA3igR
yYZXozLlW8Ji7AXAjcmNMTc6GsPVUGYkUW1+0Ts0W8HGc4RrhwfKdjXNRf4qUG5zYE7eFFF8mY+h
bAabBXQS2RdliRZcFwGIFcKamu9TN5KDjcAMcQpSoXzXo+B+nYzELLH4CKI+LGJ8oVGNud5ZRAQb
gaKGPqHEUiqJEmay7pzeXKq9hJ07WcS+DpAwFdVrf4m0RHx56SPgf3QcwKvDw/949+RN72j8e7Md
i2odZ3yJAItQPYPPyPaHY+V/YWF/enBefFH6JYAUK+Yld+J/qGIZ3FKl083T2t2tcBE/le4sQvZc
EfeSJoShywDV+Ntb6Jz5+tdX/78436d3ABj1zpTS9n8DbPj+dSCx4WfNxuWV/5Er8f9GkMRl1fvX
Bz26Nn6W7I9ajMsf+O2cN7VfiOLkv4w3BA6ilfn7MW/4vzDxcHUj2+G+g0j/x8wljF/guS8DkY7l
i6HsD8c8Qo3LF401ljWQ/9ikufyFcx4B9Y9zF88L3hiOAcTivJr+c9pTrsYMdLd9JnpNu+s7O658
MQfQtNoJcPIg19I6SYfGpRlytZs/m96+aobQNJbdOBSxYz9M5sNirpdQ6GgAYgkZXeBC+QMTiXfi
ftge2nXZaao6NdW5G5IrViaaTJdUfzHTk2nc6+JrOTgHg44iYnqHaBwn8dzo39tJj4bt3BmH2jVD
u/+G5Bw2q6InW1ll5OqqC1lnhh2gCaLBIXbp04ZGiNjs3xNVB7XOfjNSGV14ZsNxiDA7VL5EMnGT
l6YfW/14LLE7+ZUdOvmnxVP39nZPZwhVp076INM6SKf51E3iZFHnIahAt6cO3K5omFOHIerG3gw0
mEU0I1qAFXKfqO4ghnGvjCpy+3Ivbe3c9UWQTF8mEtygLmmOEr6IpJN+byovqof8erauG80IMVSb
CdbeFKit9EuK3s3xYnLMQsLGcjKh9ZpJcp6DNndDKcRuhoob+zLUjDWehw/Q0cirPkZpxtbW7Bv1
5PnfAVI5dZHtkep1P1n6p+ESMN7D3lKsNYR5MV4XtvO0LY5zMHWy/xfNY3O0+VRqO7B50pujfJc9
ORK6Q8birAKQ02cI4l2X9QGqmYOH0CTQ18tZbbjdtZZlPPTy9CSqK8P6WpCS6iC6C3xDfIbPR22D
/+d69psjTwAzNtuhBFQ1vlG9VTNRZ+OZM7X/NG7Uitf286hPcE92iII+kLYC5KhgvG3tsaMN1k2T
Zx15oc4RG9NF52TbvukvXqvJYUp2+9Nqb7c8reU+8841zyQ+/CM+wsguIYEXa+Ep1ZXmtTlZ8UrJ
mTVToqYvsdy6M+0WQZqP711SckU36rQ4daw17dHkIu2k+tDzIvARZVo+yuwx2xErzMMN1WkooHWQ
h46BmXjXTpnDm8GXtUnkJgXjSaHEXiBkqi7KfF9L9/oEiL920VB7B3fUYr7lMBct+qE5WtQSyJF0
Wy9nvLobkb8HnOvBAvTsebQ6tV5sWBkNLXnsFtOumvQ7wzJDzXsASgk0NRthqvxI9NcYyI4aXCSA
6MFIuy5wxQm1aZibxCHTG9W/9c1j78ZSe04kChRrOa5JGTdWwsPD7+sjCp0Q0B7GXJxbj3xW4hzr
8cuFOXXquxHw2ZBwcLUWr7PT3piVgrWV62HR5vtxsff61txYFJXZ4OimlSlq7MYk8LT7uXlJMnHS
oZHz0o4sOUXkafY7bfmUD4rfATPArdTnS+zOH2J7ybRXY8be2ybdHQWeyCcBYODhd4a4qpfjYN8X
fSqZPq1xN4x3ej6iaq12xnBarPlh7PLjRv8pN382qSFy8voKk+EhkyvGiBtjSuPMSdgEgUY2hNsr
mhKGSDk7U5ggljWyNlaS2z13jiaUXFuI26b47EjjI0lZryzk0NPjkmSvic3d4G01V9W32p1Dd+YS
MZtIEau1Lt8GGFrQ7riS3Gk4OwDssQgZT9U8BB23eavp6IbncNneE/FRFww+pY3o4X5yjP2Q3+U5
UpTp02RneFBM/RVZMpc2amY9/aavjOVl/9Q4KMw6V4ttUVxV9gAUdoKKgTqTFUyxPHnWfEuPCaoH
2KcBAk9IdG2uzA9Uh6KImeGtGbp2MuEAZCofF1TA0wU1uhu2F9/7So9qMM98wpIWR12Lue6QuGrT
vuuahDdPeCS0e5GEbjV9uGo7MZhebcuDJlGg7LXR8u4Q9Tz2QxYR1vG5tdy9TMWh0CEIm6p2jmXT
ccanqb9deeBQkWHJT8rOcLvYDOKS/KtvvS1vhYHiwvW7W7fyv0zctUCGd5pupfDl2ueeZ42qi+UL
HvE8FCQ1XqUFbRMTygsTBxG4RAfYIG+qyr4zgPRr24bmnufsrPLik0qq9YsPfKZ1+jGp+ut5I/sN
gmrXDtn0qWnaKdCbOT8VxkiA6aAdOksfY8KdCgSw/X1XST2EpOKzIyz12M3sc2HeT/aV2crlxVFZ
v0/9Uj2ZtR6arAMhsu7+fZp940XX+uKgFuxjk8M0bDdG8apqVhw45BMK3iWieCoCvbTIeadvtZ8J
jOMH3FmUl1md94ZvPD2LXqVHfDAt+h4/S0jWGE/lBBWS2B6JvdCOBeIxpOYZDUPZQAiunDwkTRd1
7+wGqZ8993MfAjstO9+d7+zS546U192iPyWC/hRbS+GHUrcOPP3ZX/nslHWPCDzdw2neTps3H8vN
iHLNekFmlNRsOUu7W4ZzmrYflrZAmjVa/U3vWveUQpZsgeeMVJolfr6FXFhbUDRoWAJP6k+GnZyK
aTyvxJ4t/vYyKBUl2/KWDZAz/ATWzsiWcLWdo+8S7Dh4WdSj2gvcsYpge2JyOorQtMUQ0huS7VI5
MinLF62eXxvbeGmNlvZLlUF3TUdqr26rVu1E078od95LpcjugBKODJ0QubTuEFND/FcRIj8Y0O3y
eAlaDUgawfssQ0uIAz02GAFgsrNMDIdNu0jux/OwON5H5fnqXLZ1H2nNUD+3ifB265osEeunGeuj
6Ed8DP7Kc5WgnmFvEfZ1NwizjSqrt25K1022HWJwxA0a7pfH2mokgRFZ+sWxOompC5O6HrbSWpuA
jKQAurQMWyMFV25XDu02c+fIbonkdsbWuK0TnN9OlvfX9Vxg42RRugNmRnUGjzU+J61jyaMzWO1d
YpvNGvRmzsN/nczswGo64Dup98XWoVgzytQtOUI9WQZ1luRI54mMPbmiZaJ00caWFwVvdSo67iOA
YuGeuav7mwJE8rO1CnQefTVcWZWOj6dze/tLrcnGjUpCvr5R+ax2TifG14aLIZ7GYdAi2ZGRuwO6
IHBd8Xw9oYYsr6zRcpkVi+HImWjH1pSuu2Jjow8Gw+UpWlAxSk7keTDT9M6YeXAM+lpfE2aZBYX1
pvzHwp3PuIa357Eu1uNA3dduLeAPGumYV+aSzA+il8tni3f/ifaDIpppEoz83Hdjr++du2ZbvWuf
xsI73kpyzPLl3i2TKarwzmZ1rp6LlWqE3C89KPDR6rGIrtvbCOyyJ8KC2GrYdL/yklsextiJpNkj
jjYT5kHtXLSm+DTqTf0N8U/9LN2mubLnweHWQwQ3rh6vV29rGjV9C2IB2WtauXxCPjxfZW23x4kS
wTnGNLtVu9x0RUBnVHfSanLDhF08paV6WXWR7P0kdbglBb5yFfd2rn9BJdacIMizWNX2+ii2ovla
oYV6xoybxERIzgf8e0NU6rKPknFNdsbqOU9u7cudAPI9+IQUhV03k2eiKmar1RNy5xfpnZ/rwBHe
mFxDz49nasPze6t03rImOal6eJmnbJd5d1vXf5bpY9dsc6wlU3EN+3uc86xhhNPdQ2LPxyRN5M2Q
+EVszdNj5iUpyZT9yD3qyytrsR7JYZuxSXbXIplZgBIvI2WGvJkpy967maWhpgYgMNFOGt3yoJol
tC4DCbPhASY4Obaw/ldZysBeZm/Yd1omdOdVH93nfNLsUMGSTLl9m1igxc5kXeXFR8l3GWEHuU/y
frjVKNYjbyGrI3IfijhHJmIL46W2oW/0PM3PA0bIlEhc9hH/vqSMiWPwTNwkag9zvkPt/1JPw+1g
9v1p6Ee2gw53kl4bFAojjJisz81lbzFYUlK3OOlGpxBZiZB4vOJ6chbWEL9mYfKtZYmky4Xi+Cev
d8sHDlOGYqVvu0ZUa1Ato71DrvecZou6rlDbH4dB+vmt6/dttHHdvue27CJT0vythLhULgnveknW
OtsJu+mOF/AffW/izztu+v66KMfxU5Fl+X6cqrwJKJ0uuDMqP8qWro5S5ZLE3ZQXVrxLsSM5cppw
q0x6XA3Zxh7lkR6+bkND6ZzWq+8A5YLy4bbRoorrOyLfQX7rh45P25SndhV9f0W6MdqH2qJDqZnV
oRUKb1hbaHZ2dnoc89sBo8yGImEr4k5Me2fV33ONUN6xc6MChCpAivOZpRgD0rZ8xaoxhTNa3uP/
GbbS/n8WzXkxmf5rSOX6fcnemj8iKri+/w6pgAj+4hq6eeGK0HESVQIi9neSHoDcdG3uPnqAIdsv
4cO/E1mmQVwnav8LEX9Bxy8c198zOa1fyHAEVjFAXCgrIFznr0AqPwIqGhlS4HCa5jigKmTW/Exk
mZNOCpzsriUzlht1aNv1m8LqCuON68xwEIwCup8HArjELilVvj3/4bP6XwDBn33ytKFaAE1kM1jA
kCbppT+CjxkmSVkM7XTV9F1nREijHf/BSk19PK62L9vTspKDdZsotWDezPPFsU5lZQ40QKW6SreL
AaFKaEH4k/f1E9SkkeHDD4U53SVU7H++r0v28KDPpX5lzEPZR9jVszTEwzhP0MIIzJmONuV86hfW
/11RQfaxdsB/scNA99925ITMoWUxJJzsph/1+E/e349OE2A4H+AWDMxDC01ey8/ZXIVZWkZr2u0V
foJtZBTTzPVsIhW7FYtWtR9L0W5EIRWm3e8mQ7EsLZZbe9/WQo4gO76t7v3C8KYzJ3W1EeQ9+dnt
zFPE/hOTys+WY4KNL1HDXLTwMiiy/Z++Yb1ZdUsshn7etKVEzlQPbXLsGIoAHTpiAGO0rPV7gyYX
37Mq1gi4prfZR5Yh+5OsxctL/YEn0hHIERx5oW0hJy5/8+PFVmcyWUpHn88X0nQIO73qy+t5RrJH
BjQdfJ8zpyOB8U++q59A78urXpphSd7VLhakXzPs/2A9qrdGOPAYw7nRdHYVjCedH9hOoWlhNWx2
97jZF0RO1Fa2EDJd8c9XkXvT/b+/ZH66YngbeOkwW1/s5uD8P18xiCcpHsTie8axZYhTZ07OiLEd
1xpgT5M1f5KAcTk6fvys+dqJnKDSjwAMmMMfP2tzpQpBdm11NhSO5DUcW9xQ8FB+LZf9v//Jfor3
QOWIjIlbgXgPjhOOxh9fqmPQ81JEr6cip1g9an/7CHWG3XMFXVQ9qbqytuM6NLZ1+IsvDX+I3IA6
Z6zKJn/58aWFY4HNklNxcoSeL3vPqebIKFrDIQITOfJe5GuiCHUZhfqTq+rnrxOryCXIAwUAYDhp
bj+554W2pr1CYn3q005HOzlAPe1+O46kM3Ml/fsf9Ffn5I/fKM8wAqJ9foWCD1qsLl/DH67jHm9L
0oh22veNWJs4Ff36MZjbOh1MrEF2zH2N+jzH5AFwnTtxXk7WuSrdxI6hRtcb0wUcmwrLP2LBABLv
UKZWWeOdE5UZ8YxnJQRocoJWDdOptCrqqH1nPnQkRt/PPpE4i6r12ByHT4udyIeJtuPWAnxOOp/m
rmzJCuukMeMM4p3kgj7sGcU//CFR30i9m3ap0MujNHH2cDl8q8ZW7HETD9f60nqAVAgofCPRDyV2
Dhs21vDOqtCHvbf53qNYcOVkjV+HVYr4AZeVu9NkW10pCrsjSAnk83ldFnwouOx4qD6Zjq7upWtc
Vs2q2DWjnZ+cukn3dVI9Iafa7qbZWGIHqDaa9DHZD37vXOKc5Nd2HD7cYXOQ0loFmSIzgtVkFltU
OUOx9xGBhWygExXGNklRtbTaT4PHJ6EL9EpB2+oHTOFkVdEI85zocxUbzlJ4gaJl7SvNf8YeE4C7
q+2kecTqjO8OcIOSNw859Wzgc1k7tcZrk67XiIxve3i8OyAXvH/OoN95tSzup0abPtgS8Jnmtl+f
SLX1EBnbc31nIuwBqc0BwvUUC1Jo1w7i/BGy54vNttuE6Au6K8JD7RPevS20ZTLs7dXx96PTPuRV
bZ5YUxdw3G4GYemSUEp+Wz0yF8eO8E1xNtJ+u8rzanxENy8/5+RkJBHHQ35TDKvzoHuJeSNSOT1X
lr6x9E5+3I3FxRgO+b2g//bxLYF8B13l6fup62TMMonSWhWEyBIFsOZvMAFnQ+/L3olgpdLc37mC
eIjqoUsFF9cn0Hh7PDUJkQ96a4egXeC7+dofyWlbzpNvua/TjKMikKrKDxAgIzL4zB0OjaaejVQr
v5urrR9br5/3OX6CQDrl9Kmj2Ie2w5zwB3zuI1veSAw26Exr10+rtWVkEPAN0beLScnIDAIH2mKX
j24RGEY/hWpet2sraSpAR32KIdEScBBbPrhKv8oNPB2r23x3ADqDuU2PertWD7otWZjhPAovRyGH
kxJ59KIRyOPtCWQzQ1wX7dWajlpoZeNN0kzz3mi2JTZLTA7/Td2ZLMmNZFn2X2qPFACqmBZdCzPY
4OYDfSDppG8gzgnzDCig+Po6ICO76MYoejFW3ZIpGSJJCcIwKZ6+d++5M6K5XWrn+ZY9N/aBSbIH
A1TRb3H0LTfT4AUHG1jn0S6b+hZMRf/gLhGBwm0aQ+GM9VUWi3bXtfN4aTSuMW57TzkC+T4bGPKZ
LN7LxkZGtHO8MsLejN2ZtjZQ66+iSaEf1pgaN6k1F9dWMmT5pZ9MRfEhWdktH1P0TBF/iY/cYqMD
j/ZfEzRV9gUVvPWt5c7Z75dKdPd0Jx2XSD5w1Td+RpDHYwDVMHrfNXzOMSSCyEpPCu1s/s2vFSZQ
w9a9++BSZ3zp/II8avDla9dQ+vF8wInXmyHhwFax/1GYVQg0qmLj+oOSF3Mi+VW9zsRunswcB5kx
TzIF8aa6dK8NNa7SQ3xtIRyJuYAXX9vJxdQXkY93ruRvUGI1gxtY+K4TK6ZbpOZm9OHhmAsu8rlK
85OjuQTYOvO57q5mq5DqhsYbH5VdW/sFZbPVsa68H/H2oQKNyOhC+DoGC8aMklRjyTrqbmuPxNcr
pymc/LoN6na5lWbLF9Y2piX6umjej+uyyeWz3VE4smHtF7QwPGL0XKyO8tiFxYvhpUWL8WFuLa5N
j9ZVbXujGE6LXTciDkXk4o7dNItQfV2u5uRiifbCGjx1X5ZtnJ/GxG2W24Fcbfdt6fp1sbNEMJEa
xdOpCJCa/MbfcGMjG2oHX/rqa7UUCZ1TcFr1pd2nXXIBSq+Js22JH3Vy94vJHUp2XpUGXbdPPbe6
dofJFkyVWnEv2Axl6RWuUi3drVGsHrxr6Fl41C6dsUSbuG2nGfeOwypvbn0tJpxM3OEWJYeNB+WQ
miSD8e4rRhE7kCcZIpsWqg/jzWTpbci0WNC/BGXm00sBuriaZGY1aGPn0WT3Dk7cFvs6TWIvwwEm
8/HguGLyN4ZIfNplhZXHJ7AeUr4PCCrsvpYVGufQoFuuiAJLkoyv5cT/zAe2n5nf7uJ6SLMrDK35
+DTgG2Ka1dZm4a+fJ1wKX2VpDg3W7SVyBhFm7Irib1QfGAJJcjSXCxZJ2d/HEQvmtqoo2481nrf0
XTPYvXujMMVypRJ0M9HHqtMVS1Y0lml039JzxsgFph2yzWZiUwVlqNBJm31LKVto4yRFpVpjW0ay
rQeaftqmStQVgOW3Rhskj2gpcdDA690UftCqw9zn7UXcFbiFxzZC3yyc+cmp+uidpRXMvipxt9jG
G0IvLfc9ZfkjOI/0gtOr9hPJVTSO4Fpu6iK/dGU04X8YTWxBDUKB22Ccn1sY7KvZPCWZIvPpqpbR
dpKa58xu+gt3jowHs44qROQN35aZGEhXYn2m4jLvGtaVMOgD703qKbGF0eyG1pg4NHpba9MhlYM/
E3jjbqX47HPDCU4aKzKWynjB/TSzsPj1DG9RmUNx7/gxMmdjGe2NwVaUBnuQFafE9xF4jk5bX3tO
XOQXwSLNC3tR0TEtc4u5uCLerJyiPXOQ9xYyS2+DlbDfBhUp9WYpnUs1d/okYR1d2iUTeu5Jcalw
YG2dgWudNDXCqKpqnE923BQHkUXOppjxUeMnri6Y+rY0iK15g05BXzCH6XdVn32VS9ndtzEzrd7y
xhDz2bi1ZsDMdcZf11ux984pRoaGZP41Vx39WoGMC+NtNnVM6ipBxNiI3GwbdKtfzTFG9W6Zmg48
zFDjy1RKoBoXHgFUu26YrG8Bg4erTEvx3maUhAqhqjFuNwaKgcDM0j14gEERRNR17S5JIud9btna
2XtBXPofJcnH2Y2adNZvfBZfdp1On1EC9kkSVg7O101T+YCitD0yV1koD1qGvWPzkPKxPsVxan8S
cR1d5mKyLyD81mqrglgdBJPmYAONgnhG0EFG2NUB49xMdeNpjofpsR66+haHNQUVZ+/fD+0qPmtc
L39b0VOcQx0r+zElteJd6mXzCbBvfT+kkbjAAFY2IS7V/sJEtU9jsutTaNdqRuG7zpBMt2ncVRkw
MA2GXvZlGHXw3rHS1l9nJYMJi1vz79HgwSfXGfQs8cWiwIXpMxz5izH/tMpkKtsPctzOM6K6PYoi
FPKg/JgEC75bKtNBgm6mw1Aux2a80mnXPSk/zR+sYo4ihLrj8igEzfcKfV+29+o5EDf+YJj9hmwo
5sNFV2fXTs5rf0IT0L8b2PDfsaCj8rXMInvTzVFxHMapCefZLPS+n9SU7uKsFfQwC0WcnDbdcR+U
er6OhRv3xyxAhMD11dhTgzl3DNR8WXFp69jYWQltz9XrvFshiw9qJI5AiaXaQqWK933HpL+L4nrf
R2X6Nq+KZ6vO5ZETdBQq5k48cmkJP9ZLQ7w5eAFM9kvg7g070Yc46avLln3TQZDtBYDDE+A1uiJR
NwH14W0Lsuqdy8CqYjmOpnfANoaTn7X5FYSJ8rqpymuj1cPnCakR0ovWZ5qfDAgJtHOUdYSKRExe
d9BpfELAB/3Az6W9JQW5u1rMjEest3v2VOZgHBu37N44IM9QvtbBDEdjWT7zsqLtMYVbfSxS3Tw7
spoOcvS/2BUFJqcz+uMOy4YcKVcmNldpkB1lynYMZ6PRIlWJv+KKdE/GxHvRVcjIs75YDlqhG+m7
qr+2EcTsLKf5hMBq8vez7+SMYZT14LILDlVZJrjEx2ZXaeerMxtJaPXlZeyN8b6douDOjGzz7cAe
4GRSxW7tLgALPMVQ6fzaRkqzDLtUZd4Hp4/6GyNTrDoGaqBawlTwZONdOKZqDgwWnZ1VpiaztgEj
jGyvLEJfqH6wErczY2Ba7vyrRBGe6iniHQEW9VFOmblvZGxeFCv2En58ulV+D4fPFVRjqoEPKxwq
qoUftIdjAQHMzD93wku2WWEEO6WMkkJn0MfKjYpQuyPbUWheyNLioQVsIabPepLvGtnl5Cy68Qkq
CWb2YLl3C+F9Y49VPyj2kTcZO49+p114HmDWjOk+khTIBGKOzRu7B1lzrYl8hHJpx/5lUs7IljYe
wphxYziDIzZGrd3btHKMtw7bK//gY40CulB5mdo0/hA9UftYoT8AqN5ot7w3hWl/wD7ZH+q0cbE0
xTmbMsvK3/tzIcLBKbowryLn3swd2Al5UFyktf1xnFRzj3eUOqqN1G3VtNNJL2uGfOdZl5Grh21E
nfAQYcXdZoghmIvA55od4T+2bucj4S2MN8z53meDZR/dRNMENIvEZaRTXI8ma5jfDd4lBlF+BKyy
zyxl+MASY36sx0blWzmhRlgYcYV6oAraVq5r7ApfzTdYnvUV7zbIQkxOV+hF3FMWIYXxm+wuZxuC
d5rkwkoOPOt8oY5zZbv7mAk9xUDeJzQg2vyirBEva7tIH7CSqps1Mbk5KlPbKJS8kuRdo/nQtG17
AyEOQ1RTtscibY3ndfxGCVtUe55oLz/6oPj2tKwXTX4S8Lpugim4eF6xa6SMdwV9rF0fdCDniB8X
SDFyD9dnw8q4kwzxeRiTEoZ9/ZgMXX5r50V377oi3yZCsVU0NM6xysivg5TaDBVAf2wa9SWVeTds
Vdu7NWx/HFGNlzdPmDrlhnERG9SK7zbP3zy2O6rhZ4e/ttymOsXNZlq36JnqU7R+a83W7i8FUozr
WdnyhraiuOsxtEIKKj37qIhNLQFjoGjEs7ZlV5MIWG+WOAypMc07hwLwIcn86s0orPQ5KAZewHQx
vyU0NKjsI7ar09zEIY266EGaREzUrsIUPlMTXmFfRyWZNsrcWlblnprI9HYgKSeYeMaFMhtrExcG
4LkGQ++mX1kpG7bow9eRXvm6m1Sky6j6UNRywTqcuU+4uO3nhV4MxL2RdYx6nwvGyHDfUbLuuABf
Cxk8NnFubPNSBvdyAXdoTV660bCLIPm11tYiofgAIDG7iJnxbuN4nvWm6y19ZUABRPikHOfRtNvh
bkY8SUvEcfgJ3iVbWuedgavt2YWFsacDXEpcBN3CLsprPpbxpG/9VjsKySZBFWgIlsUJaTeOGz3k
xVOxFFP/UWvecqqjQO2tKufEqq6Wn4Mynr/ysYS3xY296pWRhaIOsCE5k5YPo0wF0ALfrK8Kw8PD
DaFGNVvhx1OY4lhOL2kZRfFV5PpR2Od0jj6ZU9x4R8FiN4Zsu5xH3E/TO5g/4LEtNi8BSqRNZrlD
ezXyYI/D4+xaamoJd5DKFhiSBstHJybCOUViMFMaztO1thLrMVN2sMGcSdpsVF6b6GC/0itZ/cax
oeRtPljtjN3R9uu8Bjgi+G0n9X0PA+qmcW+qdQS7T1BIyAMdmMHduMsc8GnwKJMQ3qb8qd00TXXd
5n4Hx09H/D+6T6LKoG5Ee7X6qr1OQRypzeBmGb10CfGBSPU2DgZ5XQxG5V43U2e6TyPkm/x6mSYd
7YCJQNYB5zJUh6rwDd7ABdemegtVlCYiLME8uApabvi9tgWo4C38l4x7wg9jj5A2AE4PzfftMwt3
NH82kiAHmAknoY3eEfbYi73FIKDf+xPhBF/ToB+We28xC5p6DaBhc5u75CAelrHskku8o0t2GctF
ebfCGGA1YmdI6bDX2oZTQwpCq9lCmbHfshjOq2XyAtrPmB09BiM3hSPYxy+ZE6VPSw2kg63XwuZx
1KL3IBbbveefhsyw5ze26Nn454i+7cu2seactbVIDJwKEHRoTzRtbLP9DSJR3k6L0Zj72pM9XZCc
WvqiHQtdXvpGTOvbDCZPHkdWGmYbKornRyfOKphxlqr6eseYIJIH3xrs4UBpSrMgzgE/X0AfYMPA
VIic7o10dInMI+C3ShAV+TXU7jr7ZqRdwyZIUaGjbahaa4/1xDUyxELFoL8tFlIxEj+Jmna/wZTM
6mw7j4Cfbixy2BmZ1TUXXhgd/xuB21P3DtFH7EvBIjHZcyPZp1dFYrbZZWkJjo28O3YRCYvMvqUW
yjoqZKu9s+vCes4RMDtY/dmtdezhRTfv0pitMW9Ow4QkWmsZ09W7Nh3w6wYTENpoIwLD/db2hqXe
TvCVuXVQgEz+QYrX+rA4WgL/GRwLxbSFy57dSBPF6IsBezpveyuKaQ/Pq6zZWxD02X3iyT0YGRYp
qxsWcTfGS13v26ixqz1lss52crbRSxuxu1S3WZZxnklfr4ijxc6S6lSksfUhyrwBKy62PAeSCvtE
eEs8Ggj0jCm4Wih1jd06+JLX1dJLQGX48+y7RPYG2Iu0Y0AalSRH9Rif93k+lsO+NRfOmmZHcGl1
I/o5cEdr5yyPuZnYx61qFw1UBPtUuFPJcCxDJjj1Ft7EqW2orVj45vZUKcm/JT0FMo7rYTqnfvIX
/4R1qEouqHiUWhDErlNR+f22dmLurAe7QIy8bZXnthdR55hgcLF/LVdGX7ircLMZ1F6PJdm8waKm
6mbq2x4myDwalzxcRnAzdrK+WDhidy8zK2+eg94CXq49Nz/QyM6aE1tNW18ygxu9PTQ9tzoW9lia
94CMdBWyEDpLGBimym5WtmxAWwEf2vUsqyB0+rKJ9gvFPjVsFbjBFRujNkVLnM/lrqF/nJ1gbKQ0
d2XQPaoArM0GNz9PLW2aIdjm81L3n2WGYju0pGo/6dFRt3HJLTpqG83PF5IIZU5RWnO7RyhoOiRb
xn5EvsL7hlGVzZS9xM0Xwa1+pkeUi+NAprjeuzMQldBGyySg/hh2tFvfMJZoLOnesajWR2PICv3p
x8s5dOTZ8cO7oD2aw+IliKXsflqOlbIKjZcAtSqa93rpTzZklWlfrKrZPbzLJmco1ED8gZqbXVpg
8cZNKsQAAA5vtj6RYN/Fb4QZ1e1lZlRAKClFyfeFhldn7CsHaIHYMAhgp//o1h48EB5cb+8NQT5u
49rILpUOWpLTTKv55vXmlHwTtWMtdJ7tyM24cJLOTmvYggztqCrLD7IbeedTu2WKl3dlTuMUBQ2j
OfwOnNytbStuQePJAuA0NOnDZJPfSbimGvxlU2KXKw7O4NX6xI6d8fAG71mVfcvo7eQnPgNufu0o
P6t16Jg8pnvGv3TWDadxqz2cA/0eNo++sjWQnJZBRMf6ieGG1WvOK+rurJtacqQDzwXOtGRmux9k
asAiGJrajt6nXuKgmDMc37BolFNps06X0fSmkPTE3oBcToBfga3iyzkg1jzMBXGpYQJIdOy30G+w
2sF9MpAz5ynYzxOYHcMLJ7gMx8UOUudoJcWQXbDdCN5JWaMk5w1udBj7oAcgxNRIT8ulbz+ZKmXb
PfSp5ewtWmIfutaPplDmGbyaH9+IH6PSuUyKDB1yZj04qVvH11wkp0b8rlHgdgxTh/eNTgb35seK
6WE9tN6pzqyz/WyZKUQ6dhYQwGAVq+SAFpUbh0eVwa9MpLWuwGaVHO1lXrILm1t5AZdOZkAaxNB/
cTuimEPFF4/Vxy0696Cpw97lEjRmaFZF/7GxPBOuqkYkjy+6biZ7IPptdKmUucno7HTcZgYeoIHH
wtIRNbFhjXVzO0nGF3Q+h9k44G2egzcGnU+snnU8+k+F4zvFtZxz9zNthlZf9cYgJaSpiDKDishR
9zGV73Ib2Uqot5DBW17fuVYXMjNcdVVUsbncd8LnD12kRSNtEJ6k9CIyukR+zipXm9Ye2Fo5XIoF
xNFXvidFzgfFxJ1ZgIopFuOmZ57fHKasMM2jI/u1IWyMNuTRkC10NE/bRMWt+xkYdIz2WsZJfeV3
EMaSdZkirgZ2RA0qrJ5tIzJDK2CgMF0SEaARmzs+ee5050Wpdq7iS//UlcqZYG27q4iH4UDAiIBQ
OxVsLNrm1MOdl1Tqoe8K1dyxmdDpgXms4195gKewgWR2WR4b8EMfMZVbUPLy0e/WHvbMlONYla1v
3dB/KsmQqOxBnGKGpjTbUccv7/+qkRzAeVRdOnYlUNC84tOFKsMbeIvLcrmJzVx9sVLNCmAAq0d9
7VNUNk+dYw+SXsCkiusY58v84DdNGodpPPKcVX7FTTOzwME0lHlNczSAOIJcdECoPhCl41tHk/Dd
4agWz3jPoKk/TpOpm60csiq7AiisyGiPXYUTTdlG/NXzmH0+s2c1qg8xWZefPDC5gOoR4bIPnObE
9YYNBKWZGoCZZQJgcCjt+BNM8yn5MAWELz87OuLZiGhvBt8YsEALIw8sUhedztJQLOiJ6WEnjCIu
4W6K/LqPKeR3QM1780HTz2o28Xphj6JHEH5VlXRQbnDQBs1+KeGOPzrM+Vno80KBGSSSwe2LvcBU
LhkfUnR9IZ4Q4+wKWPfdbaVbRopF1rOj6oGbcl3LW9EieWI+SbTgQfOT8Z6MIs+Wuwb8lL6s08Ht
P5XV2IFClfGUotlhCjVeEh/a1EdoYCRyMGRJl6ulGwiEbOiUA1r3CoW2v57YnmEkNupBI5kv2pTu
SOVM12U7VPJekVUij2VnsTa37NDz6yyY3OWkVFGhBwKk4nvzluydPr1Ie5LNbrPIk96Nvwwr1HSi
YnFpijTW+tYTba0v2TOM48606Ik8eo6RBjvawOUI/TND+mlvxwn+CqVeXEZtOA60XqA7Qz+Mi12J
psLAj2SowQqujVqkQNpSPE/duFs4bPpabOsqe/pJqrNu3x3SdD3Mv7YboGh5KexwqKkhpXTzQdWl
KyAF6qB/rDLZ5M9z4jC0C8iJZ89QcIc+IO3n8/NdXPJHxty3dcl/zx22Pxts//N/x04/fK3X0PT+
/K/6f9Csu0po/mdl6eY56Z7Tl5QU/oUfZl0Hsy7yP489m0s8yQo0+UtYyp8IJElY3VeJoOtK/uQv
Xant/kvwZ+CiQVUDgDJRPf6lK7Wdf5FwIwITIRUrOoTGP9GVWqvk6r8fKdBPaKEsniqyUzzL8s/F
Zo7BTssrMAkCMx/3Gu1EWGFjfZvRRmPzYBShyMaWMfcsD+BAlic76eI9gzi1EWKSP8TJPBx/Hz4v
Xwr/fvwcm18BN4V/2PJM+Oc01WTAWGuBRy0jINxsDE5BNxKeWmDwhVudRs90jcEHMTMqt+CnUKo1
acNOPsquM2ijT8R4SBo1xMum+NSRx4uHSENT2+bNJN9bpSabhAbVR4E1ah3NAH/YdlTjkNKDxkPy
wUQFaYNx0N6QsgsmM5FOCu1LDzxihIJcCu8BSmW96yOIiHBZUpy6ktcVgX59jfcnkdvO89TXwm8o
riwTyPDGdif9zRJe7LA7KmcBlFS7Txi3CL81wGK+Iov9nmR4fl8JkHdRunEA/1x15g9LkQH47fC3
jOy+7J2NYVPPNBomzEKDEV2r8ovVoKop1E70AL/8g5fct/RMKjOmP/AQdXvP26eNJmBmRgcKYGlk
+s//nfY9qUJ0va1+00p2mrXxAwDwPz8Hf/NU8gIEDoI9wsBW6/vPCjZcPgMU2p5fn6s0jAfcaVae
Vq9I5V4upz8eNtSeEA5o8gFOORe8egvN244OuqcrSS3PLa2iu7G8KuggL94EgLRN61fICvbKOHlx
Z3gU1uADghEcNhLfGSk/qfNoNvQZrfwuFFXLjpGB/tVU8o0HPmHOz46dia+8tLgAWMzrO9R1zKI7
uKmfm7osr5xU0yREb347SrM0cTclxpWZ2dlj1lr5O5z1ImxRjBxmVzuY4tBbvvZovZTJctk4AVaz
gDAI20J6vSqyfzoBFpLF0bjYwqRQc4gMiRAegF7bZRkoa9jP7btRsO9C97d3zbHYk/vFO2c2mKUs
f75w+gQiM1X1bnZrpEOM64+LMCC1To5/0GBaCee5K4tBMb3AYV/ajndt1cb0ZvICcXAbE/u/rt7k
WVyFo4ND96fF+/bHrfg5gWCVR764QTD3LNZqtHD0p1gYX54fiQ8o8Ue2cZmS3dHuuos2ZUwS2/Ib
SC02d8vyyhF/WfU4IjovH4XoCsU6TwsvcqMm7okjNl1Hs5ISWY8TDCbjVJdY9X5/emdKfu4fR8OP
ABGKNA+Hr8jL80Pka3Y9rXF2si5xmc6wb8zUY9yfGmxkhL9vdVlv6lvzCPtcMhn69vsf8H0RP7vA
fLoszpZwtOAXRezIXkePMm7DGL0DvfcSp8BYRheFt0TbCAZ+mGiSEMZqheO2LZk4gpZw66zQvKGA
s5ov/ZUJ1TmsPSB9Yni7qFxjTUwCSj/senYiq9DNq2QjSlpQFVIz/jYX5xy9IrDLpvO2nO+I5VEb
BArGbUnLGl2f4+wmtAH3fWb4b1UyAg6ImhylD9sR8kRsWKuJxtw3+DVGUc/cjh1KPnzIFH0iu5z5
be/TBJ61tbp2U49bB0t2/qGN/6Ma7H9XYL35/8zAA4TqpycpfB6e/4qiWcvE//Mf779WX4kkfplQ
8/3f+Qt/5QT/wqODNYVOO3NRVsl/l1qGJ4ii8aQgVJL2Pol8/NG/QZvOGmCzArAIrDNdgHT/t9Yy
/+Xy6eTfAZrlrOXIn3FR1hfrv597SjwKN0KBScPB1WC5ztlXzSxtUIi5jsK6fm+Zn7rk7qfL8TcL
18vv2S9//3ktN0wyzmEmR2yCj60LzOApzm9T4M1DgyfNfP/7o62OqF9OBzQQ2klBCekL++U6QjbN
WMR5xrC9Ac85MdMVx9KfEL1+A+e5I07hCUFHaohdpe6lepSy5M9OxvKs83fT/DYe38YifS1F9mXS
yo+LsCJRpUetbYKhefmrloSGlcvgM+xNg2b8o+fpTW5dzvrBZzbRDVFY+ZfW8Ob3F+NM5E/1Trlu
ysAS1voknZsotGGPsTG2C+zquAciky7gJcoJ+vqgls9/diy2Eg5YFD5P2Bqlf75+d8iGunqIfRBY
HgGBkxbPSk72PaDP8hVP0PlpfT8UljNeCxPbxPmnsIZagx4z88OihbjjLPFAB84Y0FCSk/Hu96d1
/nasxyIlhwsZUFjwjr68cV5NWJ+kbg4l9o83AZ+BHTuq4pXn4++O4vLIovVbbX7rxurn4kVhT0sE
6KswIFeQxCXPO1R0MsLfn8u5l4pR5grSZcWBwme5eNBeHqZx4LF72vZCu59hkUshHqeliMW2crzo
lJad3dBiGTIKXN8JYfwG9P4chmG//x1/e7YrNAxYFBWNe3a23pi0kpmGF2YGWIkkUARd9Muw/cOj
4B+idmFVtU3Xc4O1oPqpIOydpPOqaBTh2Hf0/vzFpo3TJK9U67+ciy+hF7IrhA4q8IedvdjxlKmJ
BtoM7Zeubxeg/KNHFr9y53554jkKfWf23i6EUmGdrdFu7/aZo9yZ4YQVnBK6ndtxEPRf4/Q166K9
/uKfvwfe2bHOCs2ADk3JlhwlIRtEokvuSx/Bcj8cxzG6yDxaUEb5WPswW5S3JU7nyHNGxoq7h1tw
tHDceAUajnl5Fq4MPdPGZY/uCmPHuzn704Vg/akCA2zAV4y48bOfalqRyCbsKWxasno/+OKD8Mm1
IZC6euUG/N1tZnwjTRxTbM3k2cOUD35ZiFpALxWlC0VKmlf0KLxXHtmXFbfDh1jy8mMFQ2TF591Z
f8VPj2zN9rWbcS6GVPbezs1SpluTsm9cvaxCrMS5+P0rcn48f335OCcBnNVjV3u2HqgEZvOIgjBk
6rDxh+rYoVSznelU/2lQN+Q+VhMX4jhePhPbxdmtMjKHLmg/TKGlSmNj+Uv30GE4+PD7E/rea/z5
4eUwEtzyalOUjOHOi424QS3VeIuGqlRe0G6ZQrSGH/zZJgCB6rfqLGrxU9K8E9Z0mOmDjME7r2y3
Cer/jcHMzfMvnaD9sBBRgXffSi6LbjoiEAxL49qu3e0KZvEDqBHZcwBASfefhumjZX2cERNFsFe0
PizmF3siJcN49ICO5MRbeRBt8/RLPTRPfDv2Dgkqf7ikct54BVyJrgUXIxbVsycnkwG2B063rJfg
08xM/Kkui90rV/dsZeAgVBOSvhzmZtq9ZwdBtzPSGdfM3XRp7lWn7ryink//5CB8qXxetbW8fXkm
NAi63pA9jJahosmT04QvBj/7B6fC9bLWIppuJu3KF2+aG0xO5NnZFOZFL66gPiN80aP/yvv1cs/O
isQFw7XMy4V9H6/8+v799D7j62Du0yq4ZkgY2NQVwUMgsuF6bpfxUMcpgDE92690qda7cPYK+BaM
TK6fyTvgnb3UaDtASBQ8CgqzzMnruue2slGkLoSBQcNrg3xDtGkeFtFo/flTyKGpNwM+VUwDzu4d
mFujKvOKq+oICImdERH/49rHP39CWEukZXKSazV9dlVRI5lLRzheXsYoJbAFnCy+N6+Yvdf8g1+u
45o+EFCyg1kIzq4j7FvV1T2G3Iyc701VYNNrtR3fKgIBT3mkfaQnc7nv3YqGlhTWrp/q/mMwF0ep
JsHjBEYqK8q3zQSvVlqv+KPPWuQ/ni3XxbmLHRtGhHf2bMU2ZLKR70RoiT62t9HQVZ+IVmvedGm9
rkV5hORTVceFTRK5yYxg7vq5dDpIWwXxzcZiV59/f1/WC3L24NEpAmdOiRnwq86W+A6tJO6FcQy9
aWQapoW34ROZ7Jm3vvb6/t2hBBtWlgh2x7Z39qAlVkA2/IAUdzTivsH1Us93mdSiPmKu6dXu9ye2
/vCXJ8Y6RF/KolvOaGOdlfz8GjuNHzeIYsZQMXwlnQAt+JDq/Khckg+jpkqvUHMck9m+b0xCT35/
8F9O1TIZagAbcPnH+lq9PPjQRZ0/mlkLEalCmIJUhK9Q56nCPhCx2L1Ghvjlqeetsk24wnQT6cSd
f0BJMnCJ3zQbpDrtG+KjPjQkZsMJ1E8FbPhX1otflipc4PjBIYKvfnHhnFVVKFarufO9PFzVYjsT
7+J1NS7jhTv06h5kE8ioeiogD8b+/vdX9ZeV+fuR1/qHy8sqfXZkBFmj6vogD13t0R42sBSNDVCj
JnnqguZY1VX8yn08ryADjkip6tFgZIVkTvryPqain2nkuCyLbWduG9KuNsNSF+Hvz+vs9mEhZT2g
BOAVFPzne5v/py8OwXZEE3kLaVVW5oir0k+L/t4tXfjXc0wFfaiJt2pe+eKcPaIc1FvLcBrTtKmY
IZy9+JXTxJWPACtErdB/Tgts5iVfuBqbWSKef3+CZ5dxPRY5CGuzjC+b5Pv98jIqyu9I5FYZIjiy
7qKsid6mC6Hkf36UNUGC7EQKHrb+L4+ConVwGsCCoSDl5LBYSfbcCZH86XXjeQjMgOri+6Dn/AuT
zm3s1gvXzQFV5u9L0VePNkqOAk1o27/SYjib8GDcEAj6gnWISUoPp3T2AOqFmMxWZSX6dZ8kMK+R
9ACI7CIaFBlOIe9MDXkclGKrF/cNOubq49IgV6bFPSL6LKwKTKONKjl5WsdTn4w4r7KvfmV014R0
ViQCV+kwkaOY2pJM58h3+0u12D0RmlkevNJU/OUx4GR8upXcI3qX1nmR02KxNZaGkyFpkk58gZAF
91v0SqXxy9sEm5pPGe/lSh23f6kSUfspbRCNHAQtNKNSDnMVTmxg/O1gtsYTQaa982f1L7eJ2HG+
Mh54/nXNOF/vDSB+i1NhwYdLt5sQ8ZE5N78277MET/BP37Tvh3FXApTN+bGLPnuPcmsaI6YKuJzn
Bbumn8Q3QHdzAn/bhTw1v3lowVdu4yTF5DbOZKb5OJItRPYHD0fsEZCA9fiHLx1n7gJg4b8Av1lI
Xr50pY/4sIQOFwYFRRSR6NM+WxOQ/sFRqBot9jF839ZomJ8/5tguUmzhHCUDqvrgk1ZCDCXwxT8/
CsvHuo0nfoay4eVRjJ4QU9EhpgUysFymozFi67eqf/CsUBEg5KAOtGkevDwKeDbHINYB7xi0hL0/
M51zPEP/k3PhTGixcCAG9y+PspByARhYFLzTVvGtFua0AxqDLvf3l+zsk/z9ifS5VtwZOh9sL18e
hu8mqsX1MIRzGXdGljdgNBdMhAPcXDpS+QUR8K/tJX75dPHM8dmiXUB5t2oSXh50SYe4Tvlmhr4f
jdjqZ/Moc8PYLkzX3v4XdWe2HLnRpNlX6RdAG/blFsiFmckluRbJGxhZJAP7vgTw9HNQf5tNMakh
TX03JpmkksQCEAhEeLh/fr7vn+/rksUCQgxJvMNTMss/Xyq1rNbSPRmtyCNyMKLXAA4zftjV6vvr
fH0k5gIKC7hGDCIKgs/XGVvcgtuSFGQhUvuxAuNc1H7bxroNtBZ34PfvL/f1tekkrvXldIsvBXvy
58tlWmO3bNdcrhycfcMqYW3wTKdDuIKtuk2nMT1TebXbf3vZZbUwgfiT/kOKtCzdfwU6yVQk6OQy
uI5qUY9rW2uVemvVSnnVIfGzfI01K8GdO29+yDkuX+7nhXOZMsxGA9kbxC3984XpBRg6qUYKK+UY
HgC05rt0MWya5USzHtLErULl/LLWjGSlAlb44bm/bklkeFSUmdjskYw5zTdTRmwwxVPAS9PEOfg6
3qP5Js81isYTogy5qqCyaT9MKf1kTn2pEZ6MNtrlPqdJNFw9XCHp9t+eY/8Y+1fCv4z8y+P79n7/
8fi2v/3+FZvLwvLXUH+56jL1/nrHSM1DK2eUV8+1/3Bd+nf0l/uP/OL1/RzgxfLr9+366dfL5eHh
8vzl/uP2/vB2Pfo/3McfxNx393GymOvS7HRruY/Sf3y4RgTsPz88Phxe3yEm+4/8+Uwl3r97vbrZ
XT3f7YS/u/GPu5ub3fnlzc15cLk+397stjc3++Wf1vv9+vB8e3ke7G/3wdPtZXB7e7i6DvYfh9vL
/fXqcPj4IVb6MyW/uf8vqitbLR2l5/4vni8er/dnF89Xz4fHx+327nDxKPz1+c35ers/X9/cXN1c
ba6WW9xf314fbteX+x8iqj/x+Xf3cnKWBhSXVq3xZyxfl9fKWL6+3r0fhX+HuoNhvHm/ixlLnLH5
R/yV/Zvt+907w3snl9n2i//zV+UfnyL/4+Xp8uPt6eU68vcv17z9p+MHb//69uPh4w1fMP54uP54
oKHKf7w+P396eTt83Eb+9dsP42ucLIGn8/Q0ZWmmnc7eyTOtNhers4vV8veN7693m8028AN/HfAL
/2x19sNnaSyD9d1gnsQylShlRkdguOIJmYbXbx+H16uc5329eRf+zSVjVfjnT/uHl+PL5Q9v8h/X
hL9L2idvMs3mQnVGStp8mK/4pfg3sf/6enw5P748HS/fblX/4e2nqfylOHVasTh54hgMBMXuBs/J
8+ZoXfUPxUXz6L2ZlzL2u1/NIXmYjvNl9DJ/xEdvH66b1fjTc58O+uktnGx4GLlnSjZyC+WDcave
OFfmZflhb8XeuCbrPx5duurv1WNCu8KuPTOujDvzh6PccoW/XjuREnuAbiGyRTGCdPdkXXQHFXGS
HaJKojNnrfTIhEbQpj/MrpM1/z9X4a/wZ8lds8N/Xn29pEtaCich3LxhHs8b/AUw24rYB1YAJNw2
+H61/3I5DsE6jEuKqUuY6ZxEmaKXptW7sxKY46xu+zx5yAwVkEYNCfr7K30ZPrZtgwiT+hCVfU09
2cFp6ulh2kPDUrso2rgzheFQS8cfhu9kUbApqf3xrSVOIJPAWePz8AlR1iW4OTcYxrq40d0+fq45
28FFA+uKv8CEEyth4t33z/ZlFLkqB44/mUIClNNRRBrhGU2v0/UaymJf0Ebgt4OWXo8N+ujvL7U8
wKdZyOARdzH/SKI5+mlCy475V7NZAuDWneYByaIcru2ePgP8kVJDFRckGB0T445O5B5UhbmQ/zZ/
Qg5oSc5T5+N3onPl8xBnyAUpmuMRQs+hjjbbKOh/V/Puoaxd8+X7p/2HSQNNWbdIOfOHbp1EQJPS
J3kJ2jGA1FbtwQGWFxjR/JS++4fXh7reocymca7jnPD5iZJpKLAjV80gL9W0XismZp1rQZENQifd
kj/Va75ejqQGHUnoZSmCMY6fLyfNBvEMh5Ug6e3hgNEuCupCaldObubr78fvHy+15M7/dMsxPz9f
SqRGEdG+xpNBWJpWg1WbT1NNp+Km7nXlhzX668viuf662PLf/woctbjCt76bzECM+BzRuExHI7Lm
7b9/JOqgHB9RCPHZLY/811VYhCd90rEU6nPIHEHSNc6NiBz33ACt0v0vxs9h2V/U5yRa/8Sof11s
jjNkMj3jFxmhtTG7TF2rsanQ22nPPzzXlyOGRTKXs5VtLZVe5Aifn2sOpxblNpeiZay9jmbDXc1u
qu5x35vgUQEd+n4c/+FtkTxWKQPoJi3Hp460vTc0WMAgpqdHy7kbclWceU5erv4XV7HpdYd0tKw8
Jx9wq3kVhjUp9oqxmVzRTaLv8j5Jrv8XV6H4iiaIEiXZ1s9jJ6NOLz0nY5rDrfLTtoi22jhPP0yG
f3hDiPVJurP44o93mpfkt6ZnvlCNQOmE88YbrNa9LVAU1i1xkF60ww+D9w9fL7IKlUI5akJKoScL
BcCARqG2i1BMKdoCW8/WMdFs1eo7VU4Cnu8H8evWicMjSWoI9toCuD9Z1+MBvk0tuJolsQ2yE8Cc
GFSM3oUYq2TV2N7VMKrih6CKLOvyFJ92NBeF3OIZTUKNVMxpUaiDOKrPqT5QT6y7O2h89QgLN+7O
0RXiQaJXUPP8Qm/p0gEWd6HaOd0r4YQnWa7MibNJMZbASwpW4o1IjAm7VVOTCFATrIf7xnLHoDdE
fpvi42X4NrA2uDZ2Y2QbMgZdBXnHjG5DPgW86LquPLiVkjWYngt1AbxhbAV/Ter3OhyTp7xLZpw7
BNyeoIdOtRGo1JH0dab52+SHL9LKnN1Vajj4TMAfgS9vClzY6XJ1IBVEYTnd5cOg7ZpokXqVlihB
aKnOu6d42q7IDai6aR0mS2eHoJxjhLSLR9igXKGpy4tA1GN21igjtKquVu3X0qS2QCsOlTu/Azx0
3lYNDArgJoqzmRpHB3+XJOKpDtUKNxLR8kytmhiHyVanbD+GvUthYhjcKqimpPyVRmA+GCMMfsg9
pk/9gOGTn7M9phg+a9oNTdHJtEontnv8bLX4kRbFdvYp6IAc0GbZvglNKRPfGtv0zoN5OO2KonN/
NcpcXCOtNMGWxop5Nxhl/Eu2GbD4vrIhMSaLd6Fft0Z5lgnQVbTEViCp6ezG3l2tauVotXPyiN/t
VARdVEJAq+0WmxIHoHGHhkibM3xWlfFibu283jq0Z1UoUw0ad0Yp0tg352o8U/SqASkWmca4FnYU
P02aHT0ZSq3YYIGkbu2U1OU77pF9vbeIUM+J8xm0qW3KC9WqZePjGSXOFTF2+ZpuOfcFq6lM91Mh
nByMDnosWvBjWEnwGbtXpwLEwSOn5q+hmZqXcWqtiyzs7OcaWZNzKIcqGv1+cOpjqtPm4eNXPGi+
6nYLt1MZRaCbYZ0EejtVcj3bTqj5OIhjwepAqHbXQ1sZOwtoubLqOB0gpFKNxgpoyJmawMCUcgeM
LH9NYR0evXEo3/oo835FoANlMFNvOwhYjc9aZba/kFEo96CczN+iQAnrh3OJ2aVNHF2vHWdQd1Fs
Li6W8WDSXtEXGNupRm/IoIgG9QpI2WgHrWVod263cDfLwuuOuCrQ6EOA59qbWitbspMQkw8GE+gj
UnCWW0mA5Kpvj2HJ20oNcTuwwt8Nkzdh3KuCX/ZaWA604Mux8jPTxUYnAh+w1iewzhsSlSLZlEhj
KgYxmh8zKn/jZpqVduvpEzajYFidgkgVkGIw4gn8kGdDfRAkLuM17lbmG6bKwGUcTcL/sr0BqDEd
02HQELuZnBdCaCq2aLwb8D9zv1epXPyicDFbmwKe70VdZvazUiSy2yFcKw5qGFfxarKN7joG+WnC
J+zEDqeqJAElQq0lkJnap9h8GXLYjToRxWZu5+xi4Se/Z7Yrb+y6mLFAgj2JtzBD0OLA1gEY0fU5
A67qRg+Al0zsj1sw5QKysEBDmHd2gMeY+wzis77MgSGX/gQT2FsjWCmtDU3S+X4wgEMGVatM3jo2
dBYqw5FOAjQHow6YBkMBTIO8Napr4hDGzhqs12EW4wJKnuUDm5DtbPt2wlxVakohNxp2eDMQ61wW
G+mmyRESuauuxt6y7nptaOdVZUzYDcqu6S/bOc8lL6Qt0qDSHXCBaapgXGry0WvBCDNJ+GMOX3bl
1l1zcNRIvMWgA3LfyaLuqW/b9jgblbgui0J51sn5fsx2gs9QLbOeYo+WZysmTpqu1axtcOYDC/Ie
x7VpgI4CLXxVq8jyKf9PE8TyHDFgVyXidzXG+UfF1JpWkqB8ONMmCAY+/fkez90ND3rXt3uBWxLW
9q1M7sy6tV8I4Ot4Y/T5eIn0S/sIZV5cKeAD5NqdpvJlrPmo/T5tjVcP0yl51nOirvx0BA4WZfWI
d5DiOVshSSmsYqMu830Xx/1vI4QGAz9Kka9kPKS68RjvCwiEHhBPM2fW2nRYbGwg6eo6hI2JL6pQ
AIa52FBDM8nj4TpKQuUakYzyMqnzeLmct59HmsrYI3JDeygGF06Yl8c9hWUbi7KNjKHsYX0qKUqb
M/CTEMqEuTeKvP9NMNXdjbJnstkuZAc1TszfUWSwI8hxbPhAM61+WbgHLI1JyE5iLR2mhC04IClu
G0HWV3tLCzgfhw/1DGhZPcACZB/edl2aXxv4yeXrcmqNYlXJrEroL/bSYwPK4m0winAnZdf+jhrY
4EFf8OKYb0xev2r07o6NzX71IgOmIlQ3+SAGI3mqMhsnPYOdqAjosc0/FNnYz14G5mAj0grKkdGb
FWaYNOs/00qK26hUVHvNdzXTldKU2TkGtEL4kTNqnT/h4MToOGPrcuZI0/sUulfle50SJ0h0oM/4
Kt4nRkCnWf+QRRIPzirkTn2cLNNog2k8tO6qmUW9H6OptnxVVsW8mghm9c1siwXF4cwm2Fvs3hjQ
eNCjjWlX+RiwvlsPoUuP5RlIuv5WV9Aw41cQlWoQ6qYBvgPcChynMRRANOp2eDbcmqdoIMSWW5r3
nDYwB+mVLLqm+wvnRpdpICKvWfXgDxPfRKyP+2g85F1gEo9AFK+9/p5eNeetRaaDP5twNVqU0e3I
wEtG93c2FvqvupbOwQS6/0wRpLlSWjH/lmNZwUnT4GaQcxlwEsWkS9uy7ycXdaHAFq6w8VP8Zooi
OBQxIZCu9/G0Cens9XBTtBOVBqIqvUsRzKiroVEqCM7amIKQpbH4te8y/bXCNB7KetpAAQap67Lo
ZOYvlfaGwW+7LJy2djqMzMNWhCi5sxQ2IiJdLXRXMQEfzbTUbbv4t+6l0K3hbKTKJh3KsnzyOH/F
WAezN69UpP+3sYVJBjRiActhijQLO8eYsd92xSDeR2hJyOwxGp03Sr9ghzRJrYYDAqzVtkv5YrQZ
FcW5E5ZxeAZ63Oazq5f1sC/7aIInaFYKs9ltficDVJMNko8M72aj6vFxzBOsFOM4X4B6FPswDR5R
QBOdsYzSbgjnysJmTW156CxRk0MPHCiP0VqPSUSzvNJX3o1blZqyNunydiC55+LOSWWDYceEFhoL
tqqxxY5yujI/uEpT21cd8o55VxX1nO2dIkP+nsY90UUQ4xaeHZTMLpV135fAXOWgTul1ZETDHprK
1K2EoSrqfiDW1vdWbqXdmxkRZOIo0ShpFuRkBbN1X+b9hC1El0zbsXdj5N/oMWCsKWqsYj09VEO8
N1M6157EDDFNnlHTr6vKN41w8vZoL/P2vNEmAj+WE7O/zYhv+oMcIgwkjY59UvVjlJbNmt/bSDbA
Wkfvfs4zlMYjzCbvbGSJMG+gMZkQwpGDJLdlBVfr3h31dEo4fKup+OX0rlT9zold9TEpZEtLvln0
kGahV3Jk4P+03B38tKH2izzqYF4K5KJ+WuW0bhvso1pg62ljwZfM6ctO2QwsgPVsl9smZ52+wyG7
Hc5xGod36sRtM2yTsgO/M9UwyO/hiszz0YzIAFY7kckKNfZIcxBQcFE40fDuhiGUrSSuxmJTG0qu
0qHSRcqDAzY/u6pNjUSS04gedJldWaG65zBseJuhF2383FXIkfBoHDm2aIFjYtQd0MPdPGAbkE9r
0aMFu3OFgasDrCMDVmJjT8pFPHiVCSdZ0BLtD6IsH9teWxDfVqTBBw3nhkjPtpYDWYvFrW9UUnBh
Xl+8q6peIZzynLDWfI3oor2sVMhiyyECrMsGhMmANWZIDuHDU70pWxsyMfQXG39I96K08264qVwg
iNuuibENkaKthweaupxl+x/zbMIMo8Okyncc2FFX+VxQHfZrBZZVUGTQuIPOw+/2TU1dHDr7DuXV
Qt+OLssE2XZQlEa2K4d4mHd6olh/3GBaWGuRUhe0rEdRmpwDGY9bOuwSZzhqKgYNxE1m/+QM9FRd
GQ1FAd9oGrV/o6PMKtauNQy/8GxiiXad0axXptvkUHEzTNLRI4DNMyZQWUE00Q2yrtUER9O+jjQd
ZmLncKLAnKdRN7NsJJwgLZYugPgmrCtCOkD0zkdYOlp4KVuF8G6YZuM+lEM8YvVMfLOB6xyLm1zP
HZC8cLMUAJS05AdqbuCM4SlmAiSwTgb9ruMlwtgnkNRWIfap6qvmZaZ95tRiNDp6JOGgbWcgn9n1
1OKM7E9W2+UXaeKG8cVc43nJRqanw7rDXqK6pU4h66deMaz0YA1V0t2PoHET208jzm9+FtWNtvXQ
DMc70aesc7ExGsqmG5vqI7Rk+6jRUV/i4dr0zg5qAchEVegWPtFiFDeeF7WYNJvoRIJaNcbsIDB9
LoO4EnS2wkMXe9Q/Rhd42LMz04Avace2QCPga7rkzFq5sWTJKcBJr3qb6Ih/wyPusq7ka80mEbPT
Y4NEkAF8IW6CUk7Dq4Tw7B1TJN/hazxrRbRPOFm6hxakWPpLpiQ1DnGiTsV5ZLS6dTlw4/OlYuoj
qKISHGdMlNT0xZqYFm92M0Kyf1apkvnf4oZkH6PcorEcGq80wCTks8gfoJcoYICTWr7HcrSs4qwI
uc7NwmgLg8WBKV/nWq7uHVCZLFzEQO5030dGWX9MQjVScRbjTqQdbfhhDxp+EaDUezU8mlXBWT3u
i3DdVwkNZAxY8iH4pLw1nE3X2ESFrPBsibo+XvHo7iHDjaI7eI3K8R3nLHMfyiTxfNx2+nPbaiw+
hRaA1rq2IoENg1roH7TSo7IlwcDOAKS2/m0NwuUg1jrymDgIm/l6sP32SzvFqCBtSxFt+P0QPcPO
sqA1z+W8nTFSudcMPZrX+eSamNHXdRvCFO3M8ykRpbEuB9Cn23ZpvPQ5gGRYI8OO0tEnOnq0boDC
fWCFsR0mXEu2vb04FvaaiyexF/XP7M05nGxtDKF4k0nBZgiXwAP+Ik286mMvHfHIqeq1Vg/qKwit
Qj8rsVXAlEmtMRlwE8fD+SVTplVM7+gdb4QsAmFDeNNFGfm6yIIrGCT1NPy2R81+k44oskAZ5HxT
dTl+Rtx1feE0WGwF3qxbv7om6S2Oy2ixa5lrABpjPX6pQ9K0WGUNEkS4mxXVZQM/wxY+iBAVyw4Y
8W/Axmh2IDoBiBgotpW+WHNuneteCObRk72HNbuaDLdkSGoNOILW3GauMZvwNGY8rEet6h9mxcCj
osB1p1+N6JmfGtdzRGCPZgMtJk7b2teMSv2oJQ4ra6lRswimEZ7iWaJopF2VJqneeXGZ40+TgrUC
Pa/iGUSeQmLAbEagxp6ZPGpxrleBo3dsngJfn+cSWKixqQYFQw/dHpSnsZjB1QRpmWq4Ylm9rq0n
QxCFJBwS4fG0hab5gxw0hli2JhnsoqxeHYBl+QqT8GiNIwioKT1uOcOW/aM2RlDqY87r3LChEJhH
HBnuaSgeIeK1JENXLVatEbGgHd+pcRNGfteZrhXo0/ARFSR4ggnORLX1EmG+NYYooiBj7lwZoURQ
bhMZk710uzT1SUYuhuGW9qZYSS/9EeOQO8iy5rVMJ4P4oibdd5b1KqY9uNJU2l7PxqhYeaMo34ou
dfCzKpv4scB2KuW8Q9C/UvByKYji8dZeR403PGGgBdiakwLxhhnTdOIOtNRlunOYjcaofBmKBCNf
QyN3xsLScQDOvfJJ6lpTBmaoVBRP4kxwPjPgtftpntvzqsFfNvc1SVTr8x27OuvsaJHMBN3WBHRi
xjbA6il8A0TOej6ANIXeF0HS8z24MEeCIaLZzA2xJiQ4bN/rWHJls8wFuHKXfRuNMgYeSMg1ke5S
c1Rc385jPOeaKow/lLzHGMrCm+xRpl6Ml3OOVYyPjc6orPpSI0Fc10MTXQ5g8tN1yJI2XsRulrH6
5G42BmlT6cRdELHPiRXrKIjyAeObRG3nX6ZRU4l1pqaH8MyixyGz6+t+JehldZfskvMu+hAbdTRd
OZbRFrXUg9k09NjGomxfprmV5BqHSoOVbXYRUUVntJ2fUlwb6U4c5RxEZFrIyFhmdlthgJFfKkrk
pms98uJnJmM24RVVA/S3ORRtjahKegx67E5ZuyT6Ye6yu2NJJjShr2BULlRSr6zmdRi6YJb61ow5
7qhOYYFAklXrJ0YN04S0OvwrF3Nl8sASJ2Ii2FK79JpcV/1adI3po5PBhqanlFasFaWJu5XjdbYB
P9+MmjMlLPD260vFeu/jTuHkHpGoWnmuEDdjp8tbL8/3pKFqfD2gl9OkHoct/epek2m+2VuTvlIH
LW/WlY4F20rvywYceG0OIbYXs62uB2uKP/KhxvJaytmIdhl9xcJecVoZ5G0TpjjPD6iuSRu1hnMZ
upxgAhTo6rubhxnnfMLFQ5Wrst0agPt63+H0pa06Qx9uut4x7vk8AOg3VInP06bULBhaWX9Jfz15
DCVP8QPB6m9dWgnsem2M+XzIet0negm7Pk5c9SmkWTVee+VESigyUMAGLZ492RZ/Mn5aYshATWRO
yIRrpQPsvYliVcGpKCS1S7ZEuW2SPBZs7qX6G4ouxjkKmZloN2NCK7fxwgfw9aGormRBFuCCoq+K
y47oJ7RS+uAdkhlYxAFYc9QFHH7V4qzqrFwEU1GyVgm3de/dysO1wiWewkwOcXgnbihsRPmx4bRx
iVVJF60cUyFTFE7l70pxTIFNaZ19eHU931lUqWa/L1oDO4k6zs7jdNCQ+EpzwW9Y0SMZPQgLad8U
Z07oWjEbGoNMTmlqr2TfzxgFFBMBkiqj9NB0IAXXuWsT9lrS2bNyzo81ZoMYDYgKZgMx3jhsSakq
Z500evDkEtOEta2MTfQfKfa/4t98S7b5hCK8Gt4bdKjv/3XxUrX/temLt5cuLov/D5iDi8zj/80c
3L43+Usx/W1nvfzAf0g4mvXfKooUz3MNFwGFu7TD/sfM2vpv17ZA0EAPoRmL8zc/8z8cHIsfok8B
PRCUHOCCS3PR/zAHTee/OQDSBmJQqNb4eevfMAc/Fx3RAtE6BbWEiyBnhuXALfxdzZ+dMK+MjqJa
OIWCIxt9nSOei2aoJsD1pNVc2ORUf3NGaXd/DdHxPwXGv8len4U0f67MqOgIMODE0I9/Um8nnYfx
LI0WxBM5kF8nUtVXluPQWQujAh7rjbbHUZFd/R0LLSBY31/+j37//5Y9l+tTFTNRnXt0BtF1clJu
7cy2aivKkQGSY7Juc5JROnLtttyWrfTuu0nL3k19os0VzKsWxF2lkXhqVfNf6Q7+3AfdnCayIcTx
hn3aPVyN1TgPSsuO+Idb7NJiu7LSMFEuWGIZh6G05PH7Z/9c1/5zSXpn6QJReX5m5IlICyEd7ny4
JYMDnq0DZ5Xo0TT6EctAiZPm99f6OsHo09WhpS4tDvQ6nkww+O2yo5EzDYAgAqetEMqnHPdgsdNN
qshtI2O1unTmVn39/sL/9JAmREFO+zaU9lPqS1vYxL8VbjdKEcJOt2USJntDUlz26V/6d20cf4aU
75jvBxkTlzvVvVV9Z7hTauQg5W284hKJq+1AKSUTyRvFH28Hk9f6oVd7GbqTGUyfto5mxWVc2ZE/
f7tyVnuOwXUeVIicXrE64OUlrBc/XObrh0qzsWVwuCUip356OlvoHKLpusmCNMusQ5u3bwk5q57U
SEGujdyTMgFYSshKFz8sEV9fIVoI1k7LoePbsp0T/UXBYd7VqUmQOmR58BVyGD6Jt/ltLmBF/jBR
//QQfB5OXhyXscCY0LJyuiA4ipYWta6XwZCYyYMz5DZ7uKb2W02LQRDLyjZpY8UnMvWTni4M4J1d
58Jelsq6Lgtr4T/iFP7DbX0dAwfBIR1CGgsWjMeT7yd1VUFmErQ1+XWcN9QwJ38Lmp/YO468H9ai
f7qYobEi0v5Jv+7pxeZJNSNOVKyJ1M0PSBzixZAjAvBqjtXT99/n19m7bG7INl1WBsRk7HB/7zw2
qx0mGv1iAtl7W4g2zN68qsRPTa1fpy9ymkWVROPMIvc7GcAu1GQZF1goN2MxXCSTkm3ncbRW2VzT
q0t3j/itKjK/y0NlSH5Q935WLC2rAroaLon4ioWWtqTPz9gVAMFlxTPiac3uRip/8vXZjjnV6wlW
OX2ls/X863F1aL1DMgcP7utHU2uusIvQzhGozvKozFn2wMrrrr6/ypdlHZ0S+hl2LdYGwGfLf/9L
mNc7yZzMPPHCllGOrpmEFyHy0z31CqTTmFXeany8P4DdTto3GU8WIKJ1IAuLXBoc4OerluAvqLVK
DD8zL/IOoSHcsyyXHKHbaHbPlGyexHZIOY2ui7JnQk2ZTRG7yIuzVh1mb8fhH4eOtE9I7nw/IH++
jU/LBy8a3BZELAMB85d4xihTD+GFMgWzVZVbercSigo2pStSnzDcHWzlDjTSRscQWUAwJXOxa5NB
8BnP6Xvs0HOL8Aup1do1+vin7/rLR+BA91SJeBCIAvk8pesOMp7dxEDQ02kJaiBwzc84tGv22p6y
+HpOCkW9iBExi4A4kTBQmxupr2mediiwVMYvCzPGM713BlhtYtD3uCKP49okSbzYdjRyWlVzxZKc
WnCp1qTRSC713ohGhddImXGqivStbJhMnDXTYd5gm9mNWMsuuahKWaydzWpqOWELqV6MtnTfh1wr
5FlLQg2TirLOFkUrJ1If8annrHU1zfZi8voYDRjfVqMmAveiSHITXt/d0LAWH1UjLDaU5FPM2UaZ
/XawUgnUkXpF4Mocgr7JmOAmQUrwWKYz4oRIklaGOo3HJ6Uwoq9uzt30KbETeRmrhvxJ33r6XljV
ieMRByN9hi9+2vwrl+JoPpRFoFxSHEdhZmRrc1XaP2kLl92Cb+Ov+QnAiN8fZghKUEOzvnTNJrKH
b43uzUfAbUcviq6gr6BiWraBrsYUi+empZpUcBSf1aTqVuStjmGMwiBUF+1C2zXGuQ1O4dIuRFUs
vNjoiHZmg1bh3MC9wjd128ajbkzMgD0tvJnTnEZWgw8vWkc51Y+5yLOtPmKF5YTUqzZjh5uWPiiK
n1MgDtoxtte4g2TrWFbqCy2dZxQzkkdczwQExzAdb/FLK4RPqOX60KDUFoKVTgF20lBk2XV9vSyJ
8QandhNDSqc61jN9gedxnCZB5ZZ2s006FVPkzo1Y+8k4GXvWA07MhYksLXScYg6yOB2Rdoyuc42R
rnWRZhi3pugTNlQE1GYVekpdbRVsqbdRhNkEDR4N5g29Nv8ysEyuzMqYX3jpWmC2NtRnHCaydqtA
7sLRmZ2nQfeYD3dodT00XjjGtFWKUqWbkmttwPWMsmeBdFarbcihHtXtvZrPJU67WXsdgkm4qU0n
vdX1KH83255yjBfVreNrmdVqgagSuQ17cdV7VW1smwxzD19tW++jqZbkY6Uo1mM4UJEB/7wIfmID
SRKpNAMBhyP7I1Zr9TV2e9mONo34vKhDa690xsZuPHeDNMs4MPjqJRloHOZNJdnGLqjRQNGsrlmL
oja7M/pP3qNwelaSiAxL14/eY8OMuomQvftl39epX8Yj+sxRM54ACmhno4dyrsjCB6sY9WOjgjIH
ofCmwZReJ+i4Rp8OGW3Eq22YNiS+PJXcqKNj72ljMJZb1k3laaik5l7YHV67xuL2aDUfElN13N8V
guLt4PZaeglD+LcT2bdx0rp+3+jjtB1kTn7FxN4jw5xZe6jGtBDbUOg6XkKVeq0npsDp0ZIIMTBK
EfH8m/QK8ZiViACBHRmy1OhvnKzq1hmGoNvQy+d0xVmq3JrUcwKbiditWLVaK0h7RjBRFHvdKkq3
hxqHjLGAWhRSDm2cO+R0dxGiS7Hn0JLt0kYFd5gXcbvVvcpK1nM3Zb9a2c2MZGplrBhCsI0oZMhx
U+6P+ayo20wib+o1c74QvS33HLNxUG/iJ7ygC79MGtS2Wed32ejXPdUmdX5oEush4ZTqM6oAzpVi
N8lQrkf2cR/0IvSfCF9hm2zeJqt7zVrPg2e96Yk31/RsdDSSox6SV1XZDtiFRGiyZQp7S1gjpmKZ
xFYQ3cN6MIV5PaBcu9KbiAwClfxQB8NJBfu+oKV7h8v0bVV39XVPHf4tGux8h+L4nHL1HbZJYmXn
+Ds21ksFZjF1mizx0bINz0Q7b57J5iaV4XUhCT4m0+wwn01zJ2eoT8OQ30hPXClTiUSwNpVfSThf
kTsjaS3iJ21+w6T33hXeWzRqCDPdaT/RycMiJfC+HNZO127rmYydhzhwTcnjSQhvwJtGv9KUlow0
/RxJMd9TSJIBmVL0jfKiEAimNLu8R7hrbK0p/egna1W5+pP3f5g7s93YjS1Nv0qh7mkEZxLoqgsy
mbOk1LSnG0LS1ubMIIMzC/3u/aWP0bBln+32XQOGAVsDlWQwYq1//QPBvyLNnn17sgPHwdgIpJ2Y
12R+Qf8MG6holjfqu4fZXJ8ICRJbrQP/MHStCGyiGpm3VBCLu+TcsMbKFGaa0h/aOPHAwMf2TD5h
oPSmB/ScMU2SOcQORye+auEJreOMmCc5U36WzK6wdCfL1thMctFumWZAhq0mgFZ81rgCMXGzk8J9
9CYzqCppBSmxkG1iytta9/PAJXAm6M2GkPre3Gs13KLazJ+SydlR6qwUCDZBQrwnjDtEUDbJo2Hy
Dnm1vIOCGvr9VFEJZ++wOq0D1RvjDtUaFuC6bn8vKDyaIK+0+Xtf2v0Xu8dJIuY9O1tyJfenLrY6
PhObadb8vdaMdwXRcuFIBuMjEXZ9qFf1s1jG04oZXKT8a5OREL9tkDU4N7BsDA+uMhELfgtct+rN
ppx8KyqN6jTq3Ze6iI+kKMW7bK4JxLGGqLcAi4D6yF2Hob9JVJZGDdHHt6VbPrtJRoQlpEAeTOXC
3l61Td0Nzzlh4Jqd3JfUXwEoxRyU9nTP9P4tcZYxZI+FzNyim2m09K0zkmwzGuyIdc2EFgYJ1Ait
sze+USQ3edO8EfhxxIPCO/q9KYO5rH94GgAv185+0B6moVXGAgakTL/38VqfVAlLF11N+cjQtnxe
45aHwkSE6kZbI9HUDRu0nm6KpNiuhdhRNe+ayVhg3hvvRuVDLtXp/OFAZjdZVXsH1SwPqW7t9Wl8
rOrm3A/NA2ml+Zd5bu+zhCgxLXWX0Gi8N30pk0impXlY4dICLmGn42TkHemtiuISKnfaZ7cru/OD
ascHYUNa8ad55zi4Esr5xmzblPVuPcuC5sLz4dm2ySUv0iMCqvOK7s5IWza6Ybw1rOK2cJuneB2p
OMFL9sU0/pBrj7i6Wc5porNv1PUZLZEdTERwBZYmfjA3vAZq4PFwypA2UKpOp0J2JBtXjCaYC569
Ltm1lYQ2bYzuIe7me3IiEoJHuZEBXvkh1OCvbjLiMk0kC6g/BB2tTotbkUykkAuS6/y6fvb76o3O
BpMg1U1aUJAgvlGgcKzF1RqCxF0IZluOvfLXyBz8r2zgdthk67eYgGTy3xMOcdPJqVO05KxnhiD0
rMS/Cw2g9NbhfqpYlEAXRBUwEEN+ECPYGEmFUWuvbVIcDKCl5NvRzyC6FLvUS0OTYWbAkPMB8gQn
uT3h4ttULxOk2LBY6++CwKoANMDfegNJ1xajropxVdCN5l1NHR1OU/zk1C0iEWiA8ZXvXPnNC3Ho
pzHx57siLoa9nVj6Jjc7EmQW7fPYONlNWS1uODTxrZRVHBGktiur4iDKp9hN9vFEQvXYRFarnzKR
3rhpHglPcRrXBMdNMUaObdHKTR+b0Vi237MxfXNcmCzXe5s6DFoEGaREh7qHCYZd2FWKn6jAqpRR
6psibbyAEMldk2Y7bSrzra2Mi6ezysRja1vxdibb2zG1TzFd25QzJDKsC5XGlmnxyCS02YBofDfK
8dhl8rQKbaeEkRL3hl6iszXIrct2dL0LqPKzqOLveW1t7d6OQI5g7GeRJMllsqu7tbNLQqGLry6B
xq05PUuGc+nACdtJ2AHQy7e9oSB1eeUF/LTczsMoI0IQp7A1SwcMLIupOHkcaJY20Hu62xxTz5ys
r6BO2d/NeNr7M6sgq81dao9LkEzqEfJGpDSt2XrgaYE9XgseTX4SvecE7iyIOxYPRuLeWhVwkwNn
SZc9Dlii6AmRxNOVDFFmSWVy0kjT2kkbLoBO+m8VaI7/LQPtieICFjJHgb2Z/eWyLPlp9epz4czj
7VjLN3extdBFtH2WkNVJIVGfvaq9uN5E6PXqpHvbyHhrIHi41RooQ8v25hKjiqAreUo8/9UZGuAi
lzzr9sFzyG2PNeIRAQhnx/qRudhCNqtJ6+a634QPoSeDxBtMLqS3wVwZVkMsMzgEKLHHr2DdL0Pv
IbRQbhM5tfcESYQBpG5sJdTL3bzO+dGrzKci8R4JdnGBNdp75jf3bjLLW4hzKoQk8405+lH1jRGm
zpBuSKh/IA+SuqGL46hKmotWZGVIECDsdcc9UKTtkE50W39mnkfSJJlOtnuXxbhKd9KBWe7b97LN
Xws1OMGipXeyKam3+pkge+bXPyy9vK86nc0fHCkQTvOpEwYRrUvzXZrTvd741qHxFsayeg+Laurt
sIyTJRz0bj6O03rXu3a/0Yxk3JImDIv8ylFGkdO+5NVwNsrmJuMAO7YrZj0mXc+G8yqDi8nGccO6
W08zE9y+Lsmjqxb2OcqRlS30DBeHHOpKJ781TuWb1hfzse/9PnTT7K7t47u6y47TOAxBU+X+roHD
io6JOFzNmopQV80U6F5qhJBOELYYq4py04mxqyp0Mo8qmOvd3vVmtjN2FnjHbrTAcT+Xdr5CYTU2
61A/y0p7X+3Wu4ikS28EAeFHCZl4W2U85vlKxS2dKbkxx3YriviQTsaOwZD2day5sFNqOx+6Nq5g
U0xktXYhPnHrdQukdrTVMCLCaSEF1VU7drONgNAYdLN5ln13LwfECUbTns01xm5o6XG4JSvYbihy
iip9GHzoSaR2McZWl1bYX5bav/MHc0/QLWI0j9uked68wTM0ypPu2Vq1Zz1rxan15P3kJQ+Idx5g
7mZBsWZfMSvbmTXv3Wpb5xGZdCg746hs/7gSgwpd92YWiraEDoajGnUcLFFNultrULuJdHFwjEO5
9vDzkq6+9WxpQNvwrompyh6jdvQPWRXfQ1dIwtGdMUeb4gNUl61ZTch3KpztSh3+EU3tXJB2OOk/
egQWvLuNHqS48UVu6TZ+UMKNgE0TG4KeVY7wPHQsWOWmzafJ2TKMVsSA2dCDaRj7R1/EaRm2gtjU
jTY3KbsK+qSG8Gy8p2/tkgL6wckUx/TS+2W3v6Yc3bSdVtzPCZS7ThK6CAWqo2Rszcy8NUolQbOy
3tKgy4H5EGVrG99BcmwEPBXEZpFOt73pJP0O8dH8qcFV8a6BcRyHQs80aKcwny5xA21+g/tR7Bwg
qZZRbxsFEQwU2y0c9WmImkF/kgTU6OfBRsjrNH16wcUi2QzJcrcaMTK85V4H4X+d59natN4L+10T
5ssrcfakKCkzyFojP8IRKDnr0zwvt5h39l9nbhArrDMDP5YOHW863ttGNWxd8Cyto1nI05tYS55m
i6hsMtfgd5QPMc1zuQ4XI/HvAYLrcFHTEFa+fTenJdDHIvMbok+KOExi6JR2mhd3ad5EMofvRMpi
GK9ETCyt9doqz40qI54OJUNi9nb4yfzQaocCH1EoGYpTRk3JcTXzJKqdWd7JWp3GYfxcZJ2E3yqG
J+UaX2uv+eS6WPaLsgYKb1L3NZ9tjZ4DNR0DMpzifNKqcjf9nBZIYANdiXEPE8gJys7+VC5e+Vg1
yRcD4SlrrkEpWvCZLERcG7eE40TV1xLnLVE6AhxAEUowajNhsyucwRM4Fd140Mz2IRvMO9xHsw2m
tfGJ8fqrLHK5S7JlfkwbrYIRPg/1C31Z8trCfL6UTdGizvHKh6QxQHah6mVLr9nMEqYHAMrNknjH
lMzLyzx2MtRUsuzk4LCf5TqdVJ7mZ1EnNmkn/Uun5ktGNX9X+wp1qufLIoLbrj3TCIO4xgx2Hpde
rQeORQXvV6ufmooer1zX/AKtejmi4/i8ilo74kZ9Scz8Mz4Jw0laNbQ0118/aU7FQqBo66Ku88Rz
Kenoh7RII5gt1bO/AiA4WWU/onLhI2DSvcLr9w5z3xJWazvTpVn99I3MSwe6qD1+GmB8Y0NufWp1
4Z3SrCrv8gQJhGfP+Q1Ms5FSgik6yQMiyNsZG4rFOHlqHMK5se3Am7pIpDpD/G5+I0LhhsfCBG1S
L4yZy42ym/upldNLk4I+8cZsq9lvwdqs9MR4pI5U21QHSOXDwYMkvs/GuNnLxh6fTXQeeah854uh
90bUUkSHlFL6FkqcDpXAGKLCrwiL8hHaAQ0FFhbWe7N2sCWZFwftMDN2sayPzpiloTTM4riKjiRz
wpsD3EBhStoUMsrrvkzL9CM36+3imXFUUiuG5WAYUZaa5qZENJXvFkhk8jFRotJgczrqpkdJNwWm
OYpny4a0ZBhkIkK1zL8CkiwAKg5uyZAB9JORzWKHsgP8TFuGMO2Hy2JSSZe2Ux7GIq43vS1ICWzV
PG5HQTTb0tjuZq4meOCNUWoHuTj5raqc5pglFnJLmS5yKx0T8hIEskfEFPZNnaOihYq+cUy7/Irk
N/1aw5KdA72bFkZurngx0kJtUcCb71cLSYYEqCODIcnUi+/nqXXOu9iKmKOXaZCj83prrkgz/VKb
b2Q8UKjw7qAnnA1sQk5ywXE3WKgFKRfnpXEgl64DiiCI+L0s2dIszb2XIqtrPxgwv7T3i1IgFSRu
00TR+xA73uf+yyrGxaE5WclKOaI1buKjnmaKgOC4T2tQarDdo95jLfPe99PI2wv5KIbTuNbqW87v
nL6YEJ/MW73oTYJ9DRKkz2LtnewwESqbRIKxwqeu6n+dSjjsdkPH6xXkhteQkTdSvYULVT/0f9h7
u7aNTfvAWeFIWiAnyR4F4sHXpEqcCyyvNdm7v44TVFt0pHs72mJRUNTdfhBZ492XI0Xe0fJH19zG
iMWnvUQ2+lk6JYuqJtN8QqI045MfkAz5KxDiIj1KjRklcboM+PCGHZ5s83FSKEtvTQIzLuUy5Cjt
BmHu03F0/FDZaUx/Be4Ink1avXit2opY7oqQ6ffe0Drrbhkd1Cmody2bUZmN6gelgTZv1SyHdg8s
X8G5Sx2hRQwvsbDh5CIKB+qlXxzhN/delIOqbpRmbGi3d/qq3S8Wah0OxFccQXamMe38qXmYp2L6
InPgZ19/0yaCfmV3p4qGBIUO8nTfsN34ersfgZjvV+DWDWJF/cTT/ppS1abj8O71Yo0Ksh+/dmWG
gAM0Eg2EpAgCu6PjAm+IlonOp58nB+tuAJdrE494TzYureY3laKQDIWjMTZKOn1LFx+jMDTXIkzU
d0RV+1GbvukJyegSViDs4XmbENd9x49Yj0DmxZPpD/YnoTf5frDnV8xaObrJetq3VNsRLVSKOLo1
3KPkb8UByPV4xMCUUafMGryuGEmW2Vmil879VGJJsMn9ayw0isgF3vzopUHdLDOviEPM93lwRf0K
7ze5pryi9D622DGbYA3XcetWn8hu2OddRkNv2YXyNnUKxTGQrkl7Qt9IeLJllP5OSm+xzlmLhC1q
G7KCwlQ1GZKXqUX0XmdaVyIQN+pqy4Lxuq05jrM4uVWn2XfxMLrO3oC06UYWqmua79UubvQxEc5p
aoQpDzzebN3ro2Gsm3hG1Hp23RbaGGwVprCwOZJpi5eEUdxTMc/JU18upXkuZsFWAMGcfy/sQh50
Wun3G7PpoNGvdXxWlh/327lG6rNNbasR7C5eQv61KiSu3joiqsfCnJR+8nu7K/ciK9dpD/EUgQOa
3es2MXoERn8bHafNLgibc5QyLWOdjZiGriHYpyGTOfCdSmg3vtMY2Z7fHANgqLQkiMyzQTNVe5dY
ig7LcIvlaMuKI9EqujvW8Npv1WhCGTYhKkyfBr/2I1PNaFl9Le32lUYbWJbAG5dCNGoPj2y6znw+
tX2newSldD40b6aXCXXn7ZrU2YFZ3A8yPD9zpNJkUYCfWmUud2ze/SmznBNi4XJfpb6DBmi4Mj8m
sBzT7neVIdcoXVMZdprCtKb1qY1qazqkHYHs6jp8X2bmWqHtDOb3wcu1LTPz+EuMk4d+hdXSL6iZ
02nbTTB36PKVyvdA0NSWo+qXc62alKIuYy3YndmeStcECEoR+N9W8zLvjczraLr8nERxGy1LLJHv
bVjLVO5VV3dP17HKdsDy+cusCp9lbnr1W0saeDQo+5zERfEK2Xq513TfuB+7bMp2k1eo0NXW5LAK
8TgYNZwfW2Rb6BkOQE7p4vJSdnG4tH631RDKHTO2iPY405Dt8Pl+LxMt3xR+3D4ayqCrAZCz+CQL
OiMEY998Htoj9Or+G/m100aUfrchyLwOcV6BTS2kxj1dEDNFNcl9T6vCiW3tzOxY6/F8celULy7r
LiQk97NVr2SYM6k1XglqcRmcub2B24i1PBcMWj+lhSnvC939cvU+QM+BWUQ1j/F9HA84SSCwvFQq
FuwMskSMUTc3nkLAp2Tv3RU+rpVAeTwnBJwF08muIHPe78ud5xT+6zSU/a4ZJ3nWp7q7NWMBKRuE
ku7bNgInve52bfpJF7F5cpvhldydMoJWiJNwPJ+XuUV7Jcz+1u9d8wi9qGHCpJoXfIYzDHpbY4kK
VV8xUiKs5JZpohmVNioYXJZN63XQ0mQINb9GyNIVFSusmJzlpXWLfApQvhu0/Tk2hAzuvqTW0n+Z
So9jwhT3Gr/pxkSTezeYTIYoMOr1KJgc+5uFkdntRCmy7bR6/G7ZbXdfr2l3QYd2zHWy4BmlTO4e
QAHUylYmQBFW/9ZVpbKaX9MWN+9+wTnclEt921mJ2CsXHkDgwXRcQ33IcXPJEcA6EHUSNp41/ZbG
jre9KrljtFBzwgi2adhXvQEiVzODE6cGxiaFcVpTMEP8iAxgksqYwqmx4Z/Dk0UFozxvY5ie+2iK
mnYA9uaOgST2ZXUaG7u0NOjZXa0UeHLV63a1RHuTaKN6dZfcvM2L8X0QtY9Rcbse6GmQOBBEl21M
Yqixo5FEPRMMFNiFb5+w9yLfZBX2zmqnjDjFNUbUYrjT16aD+7+Jx3a5MQjPfKiTicpDNWW0rrV3
C4DjBQUu8aO97unfsm2HBUbQiPkBToj2tDh1f6+YilG+ZnLL+oce4Yt825aZ+Rl5zrVzi23zkNis
xGCepfuAzUa98WReHnw1+nu0FPF+QI91zfkm51jII6/sgdDX9StsOlDtBOxR5I6616y4g6EuJzra
Li8eB3PSv0y2kdwi0xs5m40UHMcx7ozZ/1Q4V3xVr6p8h4VBthESbgF0vDT0KfDp7TpjX2SrSRp6
MVxWdNuUGWXM+k/9d+xWu+/k8ryXeY3muh2GlzE33NtW4iARNAMMVLcbuA4zPYbdcygYiYfokFMK
m7w8Lm639Up9DBhub61W289xPR7g8uPyMttHw5ja0HSJO0e58LUz8jyCSPKMscWb3UMzkRpqnqWx
ArsWZ0m6lkW5AF8wNlDsiNZBU68bVb/Vqmt9oxHuXi91E4KrzOeCbrwL1jl9AAqvT7MoH0YqZ4wj
MmcjO9oJbWAcid2jf8Qlj8VqL7TMSaUt6alTOGP445ic4Hn0PAj2RH/yOYArMKxyXB9XMeFmySYa
jSzisJw6qFTCR3psPbkif63gi21tT0crZOF6Xmb6c69jz+Jm+bHyl29Np3cRUjj9XZOcR0hIMyt0
zOV59ZpJD5psgjJYdetSBVfd7FFbK/9zXMUVgKW7ZPyEnrNXjlWXb7yYxmCYOMmC1q61EzF7QNrj
pD3NXdMfjWHCJIfjOVDpUOx90DRA+Lm761oPQMnFKooxcXryrjYzKUTNW69swNCBnRc8tnZgijQh
tF1h7SFIWf1RoAismickJNCV2FSjuqzsLYEr09ZajTxatMq9Zj8PN4nugAULVMN1pneh3rn+qa8V
p6Cd2A8CEeV5XYb22Y5pYiuQyi+aox3Q3h3lMghjM+ZSnkGxQ9Grb9lgV5dhsP2Tg1rliBWXvm+V
1j3HnqWfVCu8M0YS7XfAY3HKtDY56ToSEIyxMFZNcnEHw0sjhROZ5E4xJmPok9Sh3ecoWRdIhAiG
qBnlmvGCmkW0lDWGDoZm98wt7P4yOLV262WMLRIa/6dGa7xLDOOUgAuwMCNZEVCNSykfhNG8eERy
nLuS43CL2Yzcu410CHNC5drPS//q90z5S0jVAc0d23NlnJyZ1utmAeZ+SCYEvEw3klYPR6DeozYC
NV5LRiZAcoxiotE3sXBnLAw6/ehOpRZgzIXvhYKAlU8gm1viybqjM89+E6hl8Y6ywA6VIbf8trDT
zHveav9RyaJMwryp5k3qdh2K1kGT+2XW2QNIY4kW6Gr7yl36CG4Cb1tmK/U5VpSYYB8eBhyjGIsu
ALkTp1lp1jEBUzFCc2jdZysxcEjyFn/fK2qycUkt8dzYTnc/WZb2XGeDcaNqVx3XfiXs3atuZlqs
ezO31bGKHfmgVUuVBk1SmQfHbQcFjG6sVTgxHCO2caSzF/NyA7RfRjaNoQhGYHx5KJ2aXd4ZEx38
OlGjtcHrToWO0yNZknZTvy04Sg6Rb6zxc9r2xQ+ziH1mKhpngUfsTdj3CPuDjqBYlnwmhR80Msuf
jGaxrQBWnIELh2xtamC9O/VdV+zY0KjZSnuFA0bfOEH5dfVt168ueMIKkdMBYS6WQV60lG7hqZrY
/ZwFZlwYa6Z31wLo4WOy6kr/ZMGpoHjKneTo1XUc0pE75h4nygUTsSrrsfWRjDysecTXLR0bfQl1
a0jeRZ/jdWG40LSatDgaZq2j+J3a49XXqtnY2FyVsbmekWHRaZZjfSMnLf5srOtrOtceE3lm34XN
PjZl2bko3PnWnEWxdRsN36rUuXbJlvxuedOhF00ctDiiSHf4mrHIQRPnDCmaTEeISbYXtbNV0Ng0
DS4NsK7qOxvGVBJBQmPXo9re6zF2PUiDQZYGM29Jo4/lTk+qNgucpZJ8JkdzoSB5VjA67hswXrZV
bb0jMYC8GHRgNyWeLaEqC8H4CokClGwnIKGK9a9sf5suqjoYNA2hOXtviIAhOUCmJF5I7z8j9k0O
voyJNi4JVdoDR6GZjyFC0OxqwdLOyYX7DY8IPt6pQNMO93SS43ZFiLMt0gXweOUhaWnfbFamGNrJ
F2v1NEp6zw3mfp7OF+ub1dLXi+c3Jqj8kmjrkX2VGa3L9JgKCtCL+ajFMCioWHxeNGd9fuiwx+BF
bZEddmzSDJCrVoCYQVGhIUn2o2OaamOLaYwSiCVb4D9cLurJepgYM27RGTAfci1IWLP9bcSAlMxM
qqCwIOF9T4fVf8G5aNrrZlNSOHgYnNad1nwxB5uBaiMt94uyNbiCrlqqmz6289MkZv4Oij6CuFn6
dTKIcaONGHyaQJpduYCBDrVcDxkA7N8wsT9kD9FcYIDhO+KaYIZUGw44lMzfkaSlHHoLO6Pf6PSr
pxak3pXj5AHAPKQeixKBPevadfZufFgmr39hWO8yCO47hUDGpwveT3FcsmLnGoIru+F88ZlIUo3l
c10Ea28OxqYpcR95r/qF4UyBx8tv8Qv/SOb3JCv++ajV+4O+7yZ7IxtQ/uh/+l27d3nNkO8+ftP1
r3mDjqGyJO27//71y8m73BA9/4f/iKAl9Mv98K6WBzwAy/6//xc/+dt3/r9+8bcw+6elIcz+jTjr
/vrbIOnUv1fxuQaiPJj77IoQp+HMXhNt/r0O8H8eosfo4VO0+d//8fm9699V/R+PfJyXv/2V/1IK
mvYvUHOvDCKQS9MQJnoXqEf9f/0nX3GxB7eQCdr4TsOD/79KQdP8hfDca+IOP4VH8zU56TeloGn8
cl2DpIXpaFyhbFn/RCloXC//ewbxX92L3y9npJ2mKhEzhUmFZ4Sy7T0VUhplqKTxusisIJvGFF7A
eIPnAMGE46d4oNVM9ENnW/kRKmMR4MKxK5V9O0C8cknLHPzutsBL6RvjzxjyFozxanEo4I0Ezubs
fDavrOSszOVx0TM94B2y7gT6dIih64/STr6CUQHPA7mftRI22pXaiuPGA81kE1RFGt9DrS2Qjkvm
4npJtU4piwMViVa4mcSB8jMIVKNU7YMyUgcGOBU/pkvzbplwpyhdCIF6jcnh7EaqHm66yrOoruvP
RZ42FyszFzTzVCdrpp6kZb6kKrutK+dBpC7if4ELZAvdhm++lairGT59Ysu9ZxM/Iwq9STMciewF
fw1k2GcMkihnbXPaeHmDP4GRM3p0fUCCwYjqTtyYTfVD4PIWqgSLI2s2ztWwnpdVkAXNjCNEcD8E
kxDvXVq+QJ2/TTBoAJnVNL6uFbDelb2d+6kL4b8eyPYcIt1dknPd4Junjwtep8UJjKzAENt/xPHt
IH3vbqA83FW9nN8VBARkYtCuqYCDslgOv3I/iyScau8Fu6hDXNSwgTbSoMpGPI26NZpi967OSuiP
DKVzlHKhQ2sLuqaaO2eV22QohYVPauluzFQwqAV37g7GIpagpCy7rVVR4WGXK+i0mDyhxIc+JuY9
vhXQafRXl3oDdRT0giVLH9PEwL/GQ7UQQEkeNzPPeJBr/hmdxXOVursuS7jLgxNHbT3LC5WdPPfM
8y6gnNgqaNA51rr72nVAn/hDYA1Xvo212W57pAI95NzIskf36KFI3yh25VOnL2dXE/UOGcFz1zcc
/0XvWXDgWiYiAzWVuA5r9rg73xV59xTra8QOt8mBbXL1o0bCkHHU52a/a/G2Dzpmq0OdRiOwYpo0
BxJzQ7V8axcdG9t2I692Hkt939c6jUATjFVzaolCrcXXUXZwJYghV1WkxUk4w4WJ65aJu83L4V9m
r9y56iLSeTf1xxz3FP+2GPBfcDD/ND9ZGcOiOYtiNGeBpmGIbuFC0U8MSlwMF8Zxp55/3R7/0bny
bw+N/w/PAweZ07/f/qNkafrf7/XXb/9ta3d+8dA6MyalsSNXQmAE/6+t3bB+gdJjXf3UoX8iVmX/
/k0Ebuq/oHm0Me9AHcL5Y/NDv23thv4LEWskLaAvY1KIUPyfbO0fVCi/+o9DikRCqnPucFb8sU7B
ZkDqykLuOFGxerO5J0v52MC+zFuc38qr+c3T724M1O0lkfXvxd9X0d2//u/h+3/9J/o0/mqHw+56
KCE4/Gjl3VRUkWrF3YaByckUclfF2d8Jsq4Cwj9fAzmnQMhEnPFHgaGx0qfSFofNJj/AVcOWyPkR
H7M9EU5z8M4nDQbnTQVHzoTDzz/eR7HN9fNhVO7yzJhZCh7QH+/oUupNqWpewVi9pd0dvQtNSHNq
eNGSRNtY4hb8PqyWH//0uh7heywigUGHw+v54TNnw7CkheC62KNsCroSTem3MvFOjhkBfMLFbu6h
jYIjf/v5la9L5A8320NrrZsAwLgZUC99uHAPkTBZFrj20pIx/jPwME1odeU4PkmTAw2vNPtvHvCf
Vi2X5LAxuMWI2Q3rgzo4G7GmZQYAzbNZXrt5Ho8uNln089plFO6zIuPyoatwc/35J/2LyyI+tPFz
QCis483wx0cr5rF16ajhDawcwsgjjNciRh8cz8WBkefG9I/W5GpvP7/qn14YSNoGuTemZdNT/OnB
ourEaG1J8rDUGGvB5uvLz0vpVfP259e5Kig/PEcW0DVKz8RbAvH1Hz+dk5QOh3ydhzEjwlbq2xkb
TSnqE5O8v7mR1+7nj5eyr44AjkCTRd/3cck4yUgxC/MprDHYy9bb2WCzWf/mIn++b9eL/CpbN6/y
0Q+fp0H+Cu8Pq4NMXY9ZN0ZlNv9dUvZffhIb6wZUxsTjfbxp1Qz4N+B8G6pUxlvKACyg1ubFzEW6
+fnj+asrWZy6WHaQOQjP54+PJ8n93OAdZxmkImTfDiFUhLx80c8v81d37RqiiJ8BbYB9PXh+X+m7
yJYso8GXOzHSJ/RtpKI2f3OJj3pZ1Lv0VrxFBociQRgfb5o26QMjCJ4MKKAiuMc0LmXcyj0NMwB1
tcEF/eptqA8jPFS/2CsfIoRRD3CU1agb4dyjmphRxv/NH/YXn52XjNvrsa/gjfLhFs9Z0zF9bIsr
DR5eFlXftCUDJ374+S3+iyeJDhfhO1EqqNM/htBUiIKSLsHhfbWZasI37zQMumB+/fwyvybafnjL
OGA9jvdrlimo3h8fJWiX3ndZj3PuPL0q34Xg0OdPsIrsDeQgLTKEfPdd6XzF8QgcScKxZHqI43Zm
i+LcJm22x6zSPrQQHwZ3MH9cu8BgKtGlrWIQ33/+515v7se/lnGZ4fMuCZ9d4Y9/rYMreelbwIDr
8ljO3934tgyNe9jMP7/MRyH5dfGZxrWXtnQXObnz4bjS4fP7BTh5aI/OcWCWChRVzbeexHclrFU3
tiE8J1z4FwNqSWDO4GwFrA6lJclu0QrwcIFv6s//qj+fLJSGBCFdi76rUvfDo6qazhDL0HGGagnh
1Etymf3xpehhnhx6ULY9I1ftbw7Rv1iGOOAgQKbb5NT+0yZMFj2nyv+h7ky249TWrPtE3EFdNDMi
iAhJoVq2ZHcYckUNG9iUT/9PfHPcX8JF5CFb2XHjHBsI2PW31lwcQeIq9cseNGMU47Iq5T/K7MV1
zCKI7gQJxvI0FD+LD5uA3tUIDOJ8l7PEW/B/AUUfvTlzl+XstbzL3LffHLhNVDmNHP8NhZCK81Aj
dLZZOdlXemdUPkcX7Zkvtnx7y/vN///N/SLVi8Ou41dZ9TVVnKn6qP3TceLnLQw6A3AZhJfLSGW7
VGffNrfwspNdEEPqEr9pnjuq1Oa29bbjcRvTVG36g2fq5EEs2p6epm0KfJYOYYX9qTEU+4BXdvjU
gTu+UdW6eW2aRt3HE+a5fLibq8KbqWyn5sx4tRwAfj6HBkdv7gcgMxYdc8hGrWgg6WxR8B+6ArQp
CcWMS6rlS13t/MQrz7SZnwP6Lz+dhQijJEdo+K7ff0TX6km8Lbp0azrtcDAF2ncOotk523heprhL
HoPGs3Yj4VqYdTpklIq+RycDkBaBoJrcTEV1NJx7+CPVk6yCMwk9v2ljpmm7jN9szyzq9+8fD4cY
e6PZI2EGffNVcY10X3oNU2EQDPaZt3/uXnP/etOeK9dAI499GoVNvB1V45s9euifyzM/af6Iv7zx
Nz9p8cZVigxRPxtz+9BzT2EhwIbMNHDEiV78MOoRpw5l++qQBLD7+xC7nNx/Nq+fO2fWaqzdF3ee
ANBbioE1zALnTznMBqenu+cGu197E9MKUguNzdD8M53Fe2RyVGUYA5+lXD1sSF4/jmz7NhbyekvY
+zoJP5Q9eV9BAbA9OiDMOjMw/bIBZenOmIs8groDxBSOft99yVDJaxLuMekPYfjNkeZNZmSPABJj
/L3RrVbLJ84Ud01sbPQ6uPj7S/6lFS3uvWixsuw8NW3mApfxte8QQANioTh5pq0ueU3kb7//iYuX
rIm+rHqOEbZVP/oI5I+OEr9Kjlg2ti4u7ZyKXTdeVFl7YSDdgmxRRDut6Q5//7Fzi3nXluencFzN
BWTiziiP9y86dSpCnRo+tSR+pYLGHyt4mrTk0chmURzigX9+v3kccFkeqVhZFy/XdYIxJSEHTTCs
DYaMwzBQtaNN2ZzsUsH9+91++5Id+FMWzRkhurdgjEVK1zVNyLeseu8Yifgysrr7xkMShxlOS7xr
YWNO1SbnJOYwATFyYjjW58bo5cpo/tQO1Q/+dBwT5d7iJQPYbHupVdsJRWP7JBsk+9tJaZxbJa3M
+mMBvU48AvArsWtknbAe/v4afhk22Ahje2DA4DiHl7pYvWBwViYpWRSmRMLylql/2tE/PEGZN9tM
QJblcKDBceDiN5ZJnJc6xq0twLNP1qyBF9GdK70HWy1fIICdWfj99ie9uZ3+/pX2aWQAaoDjnigo
TKYUFWXXPv79tc09cNE33v2kxWsbXPzDBIPV88wK6aAnlrhw/C6gNzImnPlBZGv8sohhY2yweOHo
y+DUbdk3AktxoyyPCDixKTsPzahrO6vVlPoH7tIRqkGmuMqusXE/+Z4MykdKCLgwpd3icxEgaKC0
ZlgjbGDSmMHcMGixJIUgtG/iRCucSzF2Cd4dCV7+UZ8QGcAwUTDzqc6VMalT+rlpqiCiemuWt33J
bmITiwBb+0gKHLdv3PaY1lV95zpjLr4XbqzfBmpXpx88bQo1hg2qOf3gPThJ4vqNozgfHFfN75Gk
9e4p1pvePY69p3zScCOWh6ZvyvtaLQ0kcQ01Mxu2w0e11zuWJDAsbk01zy8GXB++WunBj5iJ9SXM
QnGtl5pzkzjgWBQCWY7kffywiHczL5p0ViyLTkOXAVU2rHZDaUdbCbhplhSFoX2A5G7H24L1PKST
gnLFWHvpa5a69R49hH5ZcDaKMN4iPYozpKh7UYWHjrIJihMuccTclium+pIAGOMulck+02V01VtB
cIkuqAMmBP1Br2r7GSfgVB+tUVNPqlaY996QG2j8Me2kpbypyGW+6FGI6gCy3X3TRvugSkgr0hoc
7IFeYnrqUccflRJ11hcM1yPxcG3ZE8Jhyl1uxM5t3Un9TgapaP3cyhEr80V32qhM7WOITPqDJYem
50gqFviZEdFjRnKL6UpLxRwpoue8uNyXKBgAeVMJ2hiNGt31+XgJ92qGHbWbylUrikip82KXWfOj
VqXhj119rTUUbBwx7Uhoqe4AmOF2dNn/Y/L94drI5MooxZqrQtug8p8fhDVe6irogIloiG8iHyOS
4QAhAZXMdkrcY7mcHAHIyQyNmyrX0zuNitQ930veDnGsatdeNX2x1AmvLB8N7E+Y8Z7NArNRyora
8IofBtYoVrPuXTmfK5WK3IYJuqC+NKktVar5nDYTkPfY/pRkRnHSSE7w8eXzgHEqLrrSFhdx6UBK
tUPlQhf6D2GA/0AcHBFFn8a+CIdNC/OI1McPyU9suygvXIBpnNiaD0H03cPbUQAAG5WXwSpvx5Jv
PEcy4VA2ngCrQwqcRnHpCAwq/CVl1nb1l/U84StT4F4J/qoViFa/jT3UYFOJEGdqo9IvBlXbJ1p3
azPTbQlVgjiEUwUA0RVsGn/K1Ccwmh3UkYRqAa5ojr26DhvpEH9GX4LN18qxtAXVV0OtEx+As7iG
NjhdsnRKbzN62DcCutRpa9ikdgX15ykD9VZmEIs8WYTeizMAiwzy20xSgiRcIfD7VsP1T/Mo7nUX
UpDv9m2xJ7KrPUYNRiU6ZpE+9goFm42KJPuxVX+gTsx2qtsCMPegX0efJl1/DRWa2aCpaF4I8kPB
m8qnlKOtqyZpsg/YtuIdyHvb54wcXZVkaKvwvKE6qfatYutfm1ix93HVeBd5yKiALIfAj1S7roVJ
AjNepAgaTOhZ350uRi5jXRZRuO9HgSMdN0+Xmv6cpJmDY7Akump96raGBhjDlSW+6Qwli67p6GDx
UPVJ7cd5k7OTdfn3/XQwo+houo1fQOaLcnNjqt5nq9X3Y5LtJBNEhla5Q57fJe0z+YA7NYm5XbLL
tEx+a1H/lmxSjg0YO2w5vj20R9EeExgrGuqyXsV7AQWdiYDyftnLYyds47nqtWFXFM0L4xg8n0zt
LtUxvGSzC49EnX7YZASaMYlHInM+4mvubrDtD9DOrAR2RDqI/ZxM+wXkPOEGyJQV2sWlWQNbUlMD
/36cGMRIuhMbpy5sm69NUn11QxxOapYdXYRxyHqCvLoVpgz8Tkm0emYPPJKW5tLOzOg2aSeFAnY/
TXvcbNXDkMqJ743kaVOOunqnaxkRJvjSvkzQmy86EgHIUEA2EXb2R9ym2RHI+zWxYic0QR8Ly3xJ
yIIQbgIEwnXvbMSQvtMYR5Dk1R0u6uqBsFI8xh5Mm7FQetyz1VDRnsKWTFSr0ur8EuGSeZ97HBBq
w6zFjVAzb0aH+WHKgmdZUO4P3DbJ/Lyo+uEyYGNz8Dq4HTgz0Kwr7Q8zF63qJ2M8Rk+FLMY7Q02H
g0Iexim0swB7S5M7qGtTkjRHd3K3cZOb15mpX9LlwpPrlsqOMPetwH4hIzRtPYkIm0nTvjbt8Kyi
FBGXFBRMH6NhgGQOl8MmGFQyTCzrLjNywY49T3d9Km5iPAIHlrXYzAcw9hqc/PHSBWWZ1cKXBYiI
ODcRw0ZwSprhGIMXlBuPcACO/1oXMgZrj+cEK7N5iaG5Nh+a0DC+1xqiSltgCGcN66u1fW1AMOGI
5NAQb4KWcjth8q1u4u4mbjjSE569TbIIyWcGFQbCrRXqECJQoYxYHohM6sG9GzEa8t5NXtwwIi+2
iQZEAJgjiMbLh1kN5sG+qDq6qBVUen1RWxdJaNQfvSG1Li2IHBvsBXq1RYuZeVew+6ZtxQkF1NNE
RczbqOmmGDnJ4ZwU5Us0HaM+nJ7cri35gZC4Pkx133HmVHO3bePahe+RuHsMwtaBlqR9DVWj+NrA
lGrAyYkXRqpXDqFhCkGSanYeEJD7UFf640Qk7E0GX9XZNUg3YH4Ho3FD3gk6EC3E4cgQk/ZYgucI
gCFxCSMdtYDYnoHA+cEZMYJZRvJBIV+g3+TQlY+ZR6QIwVQkiAyqVcdHvXJg6dWhF94kU+V+riBK
HDBSTh5TijWEO73Bj0y5rtBgasdeBRfDKp89QlSSxH5pHGHvjExB8wo164RV8sIS1ePgojmOIWYc
MnOqMOkpmsPbg30p476/ye18vIsKB5276j3j3ayuhYNRoCj7COWJlR8ckYKWyMfwFgxtGW8dRmqF
DJQNRAEYJ5i4xF4t8g9kDFPtqPDX4b1HnCpJGNqQgRi+hETntH4Qu4yheUU0QUEYHuCgT+Y43pCN
5iZHO8T/SfKjAtsEpgsblDuJlvAUoP78mqMY3mEy6V2OjIb7wAwOiKGuYC5UD2UEcGpks76TkZke
8zaKTuAvLmSEOI2jxhAHSf6pJimjL7KamKz0Pg/cp0IUza0XOM85xFAi0Qy0paLhZHCwKHhzOKmY
aZe/hBNv5SqDsYVbCVYRY1pw0xD6dzSn7tbLo0c3tcpdPuLT4S/hvxSFnT8YWtcBuqAvYWxUHIXs
JvMhqSBsIK9XLwEX1VeuHjUvxIY8gKK4JwXmWRmNQw8MIDxmEJAC5N8WSCd440Vov6b9ZCA8rw2D
xBRVS+4MxGqMvxf1ZHZ3sSwJNUosJSBSifSLL+TBVM8ycOsHwcL3tmoKsmubSTy1k7ga8QXXuxKD
axx73U6X8mCk0tmVpUh/TJF6IP9seBHCybMN+XUxtjXzY2QlA7JX/dVp4+95Pg0nfL2h8KHaBZe1
08JcwTULjNM4YMtU91EafzSMstzVaZvvAJylm6DLsCjNiVtWad2GWaIfLAsSitmxHAfPdROqKjom
3fcmjYnNafrHaoqqXRLP6ZeKwHhaxq92HW3tTjg/asfmsECK8DZv3UubQBdBRjCb061NLRsss3KQ
+K78rDLKE6DG4tiVXre3XWyOYJYL5mG33nkKOZ0AtVRjpyBYoz9uy8i+w8C86VKdbKXMzijlpBVU
LuK/Dl7K/rYXGRM3GDa9uzKsjsiUoQ4O9mDjndTkjyHBh4zxrcakg7clP6SGHOfsF8b6NnSCTW/1
+tasov4zQUHeDhfwF1uf/epBGLJwbkgpKz8X5Dz6nRpO+anCCL5hDIHKouMTuqhbrb2uBIusSMrh
1quLcOdaoPT2iWeTNoxCOCWpEmO0mnJeCH0j6nyhkaBsUgYyY8ZTZ6hrxF1TUPzQjUi5wALq+UAo
EpNp04kk7BpG1dyrOZiqYtBNKSmEwwRNSYubL8VIwVMG8TNOxQ7HAyuqMSZZnDQfiAoElZlH4nlT
zL2zI6pMh49ExJDTWyo3+DN/lHpb3yc2DJ690XvZbRwzTR4lwyg5kW3POlSTHMPsbNTV4Y6OU7xO
aB2rS3bNQXgFWVMUp6HQx6lkYU/I7DG1Yu/BC2aJBlvMkLAaze0I6AtkjuWmb+sBo1NVVKR1MmfK
6zSXDmWqYMC964mUZxs1L7Ufak5vjD0VF/Jh4lH1LrCiZPqlEOao3pmggQLocEXTH0nSRfRcJzOd
zLE1v81GY3yOa1OHMEII2a5NFK/ZUL8JN2JmNKWywK4V2hB9n3XCCuMDmIu+OmiRltQbo3XEa0WK
MqDONCXjyyTr8sPYdE7m94TPfeB8PzUOlRi97yH4YbnrTEecAIVGdw4h6I+eHbafiD8KCj+cxmg4
iaTrL/mbmvK5D90wPyRR7X4EYotGciyzwfgSA5a4Y9tRMiqLxDBuWZA4/ccI16ofhLGnb4JYGd2P
nRIWwW0kOoCjoRic+JS0+N9Rg44qOEhQugxJiBWZkuRJlJF2HOr+oZ8l6UpREZNo1t9rYEpILguJ
bS1no0WeMxbIS1wwlfdcFl3bXnEcnUERFoZ3SFPLO8Ssx+RxmGadocI+ShdWSCSBMwU2rdG7GU3Z
X1ODf+215KqAFbVDKKjDn1FQSm8Y2dKvWOfrDzHhXScBcYAtF3lffdMCdbBKaQ5QuXBxdgcRPCne
I/TSS+IU2YiTZ81QIGx8yi5R4OGt6NC+4sJKzO9xWD3WCWGVl7ar6ye25uEls2m3A14R97i11Hu8
3BP5kmo2+DnJbPkxmnYWiepxz4ZNaQhJjPSaKbhVd4Q6uURNTW61L6TmdwSqEWHcAWSMgysjhrum
jldG/Ww6n8fJ204gofeBMZY3gC2M7L6udTs4Jphy2u000e5uZGSV94KEJ2e644blS69rYt93yWe8
rf0mnDS2WtdT8IzzXrFBUA5XY9MGu4jMLBkkdbWPEvMLBx4KRp+RZLCiLk6iiU9wCuU1+TwK2URi
dlXZvWw3WlDHWwU5Limv6oFYOnS7VA1anEoTFAfDcOunjL2ABR/YGylIdfWV6njGg6Fr1cderz6I
K+Jm6pPTlhmzpeDqNaEe7LcVEvp0QwqMp2XR7MJc9VNdu7ErkLoM57an7AVxW9oe20VwG9s2XHp0
0Dt27MmmZbEXKV90O8KnMMiNLaetyiBbTAhWsSiSxriRmub3XWEzuqOpjrt4q+IiZ+5B1Y2VGi9G
fmF5pDP5cW3nCmW1GJAJtNUKJakd3Y8kYSp7sy4jeZ1bCpwL/bM3jcNXJ8TxXOqKIMqrN5BO0yDZ
3DiF/QpelEOXouRQpuY8vji5aSzBKQ9Z5Ov0uV3n6ViY1GxsbsK0CjjQMQDrNpHKA7NwI/62cswn
OQ5XaRtGM5NdfBpS9cKBZMQSzmyH3i9DWvyNMmrjpmqjpwqRmfB7x/zemMYBPNizhCWjQieSkcOR
VWTvHMqVN1pRkN3H3Oyn9JMn1qThg/QE4dO2GfpBFFgXusYR1NSrxq0L6bzeZ0pYkVlaEcP1ZNqw
VTn6qrBG4ojcNQ522VA+DfjB7C841IJTkroOJyAQNg1m5q0+WdgBcFky3hX7yCkC5aK1lOsU2/i+
BBOK5eemq8f55M27bBUhblrVBIuvYlNu3SbdWXLqiORqFYs8uE3ZG6AscsVKT45hTHInQ3gyYiqs
a1FB6opYNrxqQZ+Q4cdK+9IB3c55QorijsOEQdlGXTbcdkXKqOjGE/swp/yRZVGW3BfupD5iu2Mb
qjVTgwk0U54hL0WnQcFzdJsW6sgqTw7BRetWtY4oX29Jg3SCup0uO6tR4YvnnIgGQUmsI9FetLIs
nHZpxwJ3j33AKzfelBZPUer1F1NkR88lQWJ4GCO9VLbkUla6H5II3N+OQRcmh0kfnfFSE+ETy6dR
8T2yUzFKDoP5Q03HHM9ryv4QlGyyazkwvfAKXX4NTLt/apj0vwFLSBWI0kp+P2WOZGHaBeAlgUWx
e2hwEjPU5IhmJ7QkUZgdIMKFX9NeqlceTGsYKx2Jk0EqSwPCFUqYC9fFdDW6GuWHfdI4OJL3nF2L
3CKo0okIM+PDe8x34LMFu9FPfYwTpPiqmHhk2UE1DmP8RoV+jWRsHwUTl6BumypKe5jsgKp2BK8i
O1pFHN2xhjI/cCZ+ZzRTcUxzw7ga1QY8WM7GSCPYZMcc2ieXocyyp6SjZXEuoUGJz9XONdmf5Ynl
69XIKfxxyFTRQ3RNa32qlFfQ7wpURzPIgKwMBFniT6qy8fjPqgo0v5+KJhv9GLqpZewNTM4pikoy
ERtZ72KOv0bGcNt7wnv69xstq07zjSjq2dh8sXCRz/S+RIIxXHpmR/mCqgIcw4SoglxLntPIfmbT
2hMEx8bA6szyTCVjWZr5eV8LvTgCb3KplllCEYLwUMlQu3U5vHy1DtMbiJzijO5hWbic72Khb7OR
MVn8sajshVKRUZTxGiPT3uK3xNWjV/vJcffYV7oL2anFmWLisi78845z7dJxKKIhnn3/PmXUjUbZ
U0ssclDcV16DaTyyztxkWXOab0Jh1LNQPzuIC+eP+kbCwMoSXE08SwXjC46d2XX5Xmfg2P+H2S76
fCOPsih1USxipO6+v5HIdDOH6U5xizPkUAkOSZHW2CkKOHNBcqak/ptfNdvQqIFqGtLLpV4tGQgz
djPJzTp2hyw9WGc3ZGvTe8+8v1+0C/wui7qyaWMEMBEPLF6g6iRA7ThQ3nYv3m0RQP7/EOS+YHIA
7pcN8d61LmztXJv/zQ9kkOMnInXCFbD8gTHBpKEasC/KGtJYI9iBz0MAa6NIs3IXlIly5oX+po8h
iMTsQOja3M8WvzLikLbORpoJZsqE41q12bSm5v99APn9TWwb5TZjCKi2903EUlkv9DFdzNE4ipBV
auFwMsczX+w3r45UHKQeiPgwmy7dGy0V1qY3eHWFe5t3D0X/zYwe6uzj33/Lz47ztphLu+A2jIK4
UWYr5EJ4oNpBnpIuAaAvo1SWpB9B9rwy+6HbyS6NJLlD1LM31Ax8XQuDr4bBndgn3Wm3HD190Gf3
Ko7XEVqGd+fgQPv74/32JbgIRimfO0gNF2NLJPOmalk1cP6kQUQoOLLvCJ2BmgPPzkBndPz7/eZP
9/5tmKqOUtOhsaJhthajp9Y7RqkLeokLAtCDr5u57k1Se+xFx2M/yv0Y1V9kmr38/ba//kzyslDz
znYHevwyNCtm9q9Sp6bji/zAzLEbZLS1Gvth5rKtuJVpYXKgV3pYD9433qGoUr2bTypyjoVTqkLo
TbSabfaZeWjuae/fJBMCylAmOmjVfL339ykod3mNYBw1oAlSpt2BlKe+PPmkle5G0BGskM/0mF/k
v2T0qYb5U7MDxoSB4P093d42asVhZiclw4C3px1khCuULRClcvUDlvxPTdkcQ+oaFSAcI+XUzpAP
SUIt8+9v+ZdfD+jRQQSOAF5H77x8y52iNSNgtHoLZWc3GvclIHZKhRujZpuWHYtzpplf2u18P4tR
AhuJwzJq0W4t6lxqXepUDfzsTl5Nm2qH2u9ZHv7+s35ZXHCbeXSdheee4f2S3GdzgGCzb9hyHF5A
06ycLcKlB2HB7C7ieOtCq/rf3VF//0k98GKwagWsjOwbySDbDqyIalCEUOQ+IRDj73db6uvIBMBq
zYSFy8udx/dFC0KqVMnQZQYWZXup2cGN0eQ7wR51RqSHR33y9qFQ9hH8n593/keWyf+BFf//kMl+
XoH82VT5X3X4HcN/8frWWDn/k38bKxXL+BeiZWYkVSdJTPXmmfzfzkqqlv+a7Xd8H8P9aTikTfy3
tRK1+b+QJiEpm7XGKtFo/LP/9lYqc/guJkjMQmiuPZWZ+5+YK98vAriRyTIK+faip5mkCwYlTGvK
6O3z5I1fgvbMlPyHKy/XSpjeVWm2XJn5acP5/maqz4kr/3TpRbOOp1Ga1U9+kOfcgUa/yzRDOdN3
/nTtxUAvWjB3JB2lvtoD40doPBA6nNm7N63j7t8Tx5+dpf953fY8c75Z9weaxkluTN671u3Vcj4w
rM9MiH967sXCB/t2MrA3T30CTzu84Wq7w/nuPa577vmub55bD+oJUVyZ+aKH/xebyUTOkvm87uLG
+4s7Y+T0pk0WbZun9jEs5Guvgmxfd3F619snn9wmNisHpp5B6S8Ip1Nch8d1l16s5qxiIB5QlZkP
y9RrXrN4Zc9Z9Ek+myAfwUpB2zb6TWMV7VcjicExr3rs5eoscAn/SOKWc8bRuAA4ghLHWXnpRccE
r1qxzi4yP3Hb4apMWo1IHOWMLv8PLXy5BLOkQzTAyGuJ9K+VIJwUuMO6N7LslbYdDByc8CGTAnUE
9iKYN9nKiy86Ztw1aWOWTgrju7oN9C48UsVT9+uefNEvVQMRQoOL2we5k32FijznrOnnjOJ/euOL
jmlmZjqUXQP862USW0OsfCOLLhkg4x6JtqPq1YiCQ/Iq2cLlWtffrUWnZIFlV05BKwmH5FCHqJw4
uV775Iue2aWaFFVcZ37nhAQYDLMfxG2rf7Tr/8/ksHQVRWQLTiF0Wd8Fxuw1pO1gnj9ntfzDtzQX
XXOint9DFc58MsDynWnZRBA5Uq589MWsaWP3Jf6Rq4vk1LRPZ48B//TUi57JoUiRTMpIfUbvrvOA
LL26EGfyev907UXHtFGWk5hkJj7wh4syzfNXqG/GGb38ny4+//c3E2Zlu00z9EbiJ6SNfq5tFWY/
x3DFun5vLnrmlKtxBXg58QOgbRPq1+OoEVO/alAxF/2TwIBWC1VejI4tfRdYRQoSTa6cI5bnqwn8
KFkkeYBQDsKo2W/17tu65170TnSzVRIBePMp/zYbqzW/GSgXVl3bmHesb75nIadEySI39l20T0ih
P1PS71dee9E1ETQ41cS5gg/xADxVDaLbycVu3YMveqakiEPGAA+ekoGSGxROsyS9X3ftRe/s3Ijy
msWDJ1wWkd2HJs/v1l160TmLAQuyW3Dp2pHOhTQcFJaDs673GIvOSfpchJqRi+eI1CxrV5srn3rR
LcncBIjHfIYLoSfZnMHbdhJtZTNZdMsmKetRtQmb0yrFnOvFpm9744d173sxbWaBQvZ1mxO9kmRm
dgg0b7Q+OWVfinWrt+WRDiFLUhADkECDlzAhnqPaWPc1l+bw0VHagazYxC8V0glDYFhAfZ9WvRZ9
0TUFwUOUiEmGTvL+C4XKU4Dect1iWV/0zFLFyDtEBgIwY7AfEnUgiCXUT+sefNE1kcnEMaEQsT8z
WgtFsu9R+3NG9rmf/P9D0f8sVDh5eDcY4pShfBrnBIv23+vwwi2O6x560S8bI8qqLuS6AeeLqqfs
hjZd1/z0Rc8sJBISdsf4bQq/x+XkuSsXVvqiWxLDriVjhbhDjclGgwv8iQ1ttK7PLy2FgUh5bGmB
L5Rp4btK4xH7Wa9bAOmL+bJQOKeKNS4u4k9eJPwoUtctB3/iPt7MlooqEhTeZkTrG1D7CM3juEAr
17XtZfFUTVRLwACjmYTiRAe612Wpr3vhS+s1iL1QaRU65RC+MimjaG3JmljVvGc85ts1ROYiU2vz
uaVkOl6aUH5scJav6zvaok/2XZxDo+TijrSQCR/0cuXSR1v0ytbS2TuMNJMevxjW/x4gGbmY697J
ol/iZTWpuPO+c7cingtz6TZE57KyHS76ZkJFOhkVHeHV2FEb6jFNCWDA69bJP2vUb1q51XVtN6Dx
9ku1v8nS/jtxlOdYB38YYn+e7L+5dhLUQadHDIX1zGf2TNNPJzJFVr30ZcXXDN2+q9Af+TZgqx1l
9DmGuorWdc/5zPptM9frsA1VuOIMV2I7iTtbvKx77MWEWefuJEOEy74RY01Ieq+773rXXXn1Re9U
el2Q2owjE60mCTIBPqR1y+QlGyMs+6InEJhFBLXDsT6SlbduRFEXXbMeA6+vPK6cK/h3I+PL0HKC
te5tL3qm45DqoszzWkqU0S4arWLbDvn1uosvOqaA4ZGVZUPXaT2Mb1OHKtJdOYYvoVVRk5G1oFRc
XJ5ikk66M7XgP/RJdTFfOgRiyw6vJm7a8SSy7Ho6h2j7/ZWhJL/vMmrtTgPpizwx/utw06ya4H8p
IJOz1DZRgyOGlQlqGHllYPte8wHhhr9/Yq+SBZkVHX1xsi/z/toY46t1V170QzT2aj+YTDcVIaMP
kdF8KNoiXTU2ud5ilhxyZGrOwCcsM/OxdhGNBquGD4p271/IQCEWAzoTmTk+hS3BOqsaHeGG76+r
ZaZS1w3dUDO1r6M2bSZMxqu6OFK+99eWGAokJjgWOyJoD0QhEhXTe+cIin9q1IstZY5EulFRfhAo
rtT+pBO87LbnyGB/uviiLxq5g0S+gj9cAuZ5dVyhnSIL1sa6N7MklGaeXXeJx+XbObOpA0WM0NhY
Nf0iKHv/2kUoVZd4n8gnHK96ngKyWPcG7IlhXQ9yF30Ti1WqJHA5fBQGhHsNm8Q9p279w2t3F52z
BLSVdWAMfHJvj1E2FtsYvdXKl77onGVld07dz50TR6I5kgwnVk03v3CGSLGyYhiSjFYFgq9iqg6k
8yT7VQOWu+ihGHaTBqVO5I9SF+PeCaex2ThJC9N83Q0W3bRW85FdGjeAMz5dpVn7DbuU+bDu4ote
2opJkIWpMm5pT5aDtWZYV+t23UUXbYNM7wH/s/iOSHY0ggb5MwazVY/tLGZMpyL5Ed9W5Gd9eYzi
60mJV63qUee+752Zq0uOMhm2Ure5y1xF29vR6OzWPfaiazrjpOlB0YKXIZ7o1KpqcaqoJfnrrr7o
nbYKEz+XE6iEpA53NVAC0joqa+XVF90zLbSEqUjaZI8i6/NqOV0Ekijpdc8+jzhvNjyOI+SgyZiR
MOihMzjh6BOIM6x89mUfVUAd9F5t71OvaY81Hqn9wDZ/3YDuLDqoGuQK/szK3rutyG88C9NHNiZy
5bMvemhhBSSpBqGN3xbzsWU02UEhQ+zMe5/bxq9nee5SAFQw0RWWktj7PCmTrw4JW3dJY0ybsqqS
vSZie90QvJQD2Wk0SIHgb49fRrti9laxHobBun5lLzptOeJU7seSX+HZxX1lVsZFmuH4XNU2Z2D+
27apsmasQCXbe0n0z72FkeiYRc5wt+7qi14bs+aDolzY+751oS100n3Jychd+d4XvbbOp2hI28ze
F6OeHBWAWnddJeWqrS0yyvdvxslzT+qS1lOmmNogc+bXvW4p6xYy9qLXKoViVCqeOtomSAucgxX8
EtCIKx9+2W3hzhDJyuUxaJT7SnG1HTCBdSI1/DmLV6ONrmvHNJq+iu4rwmFPonP7dTs7ezG3ZgYn
hwkU9H0aE9NnNNZwDFR75YJjqRCCVZ57Rch4ZuEaebIw+/+IythZ15uWotS4w14JVsAm4gVsQKA6
5bFl1beuzSxVQp7aGKSTMlrmoCj2Q1/acNZIRl3VV61FX82NEVZmH1jEwUDEJKmEuExXTVcdV0Lu
f99kTPR6SW0yw8ok1fcNGc5+gwd95Xtf9NW450C+jRSe3apAypBhc9Xa1jrRGuDq989up1XVJE4+
0xk6/chyzN3iX0z36977oqsOU2WDpVPpTDFhqOT6hLsJgtO6GXapGcpNw0Xo1IOn7As4Q5Z52Ram
fVz36Iuu2mL1F3rf2XvS1b+ljfAucMaW6y6+lAyFOYQtdXKtfZtZ9i400vYQKco6LSwa5ffflIzJ
eErtwd6PhRp9rszMOCSOiFeV5NA+v796aib423PD3pNorhCtYjqX8FGIuVr13pe+yCJSPJGYDVNT
RSR54BoENTlDvq6rLn1GgS1JTyk8a68nuboFTw6NcUqCdcOMueiqHamOiUEs6h52n/IYIDTdacKF
LbHu1Sz6quu0RFsaNMma0vZVUsSkChP7vW41vJQP6Zkn84G0bazFOnmR2Bv3EC/NMy1+Hgt/s15d
yofchPTn3NLtPVlaxDw3VXOVWkN3AUvdXbeYNBc9dnAgaASCoczU9PFF4DK89wgUjs+8/T/8gqWU
KCbg6P9xdmY9cuNYFv4rjXlng5QoUQJm5kGxZeTq9JquF8FLmhK1kBQlUtKvnxPV05jKsLtzHEC9
GGWHNvKSvPfc86EyjycYct3fDyUcMZDEwuC3wsyvXOM0UH7xln5qHITJAgYNzHZjM6fHvCLyCct4
+HbR+DmHYvS+7hn+S2C0M9VXhtXglY3swtRyfL7GClVHxPNkD3tQdZjh1ASSXVpetpLEZ2tsJHHj
WPaSfSZrgUNgKQ7QBbSX5ZfPlUUtvI5wwMTQqThJdxzeHzuIuaPLZtY5dyKpKLEjX5P9klZgo/ZL
2MSNzS/89ehlPAagqkrdihM4cbK70vVQFjDMWi/bbP+JbfzL+b469bGIuhX7JUGshFoxu0Ln0mWF
MGAiXt47G0HUlQq7Pjp25vtsXHoTZL+8v2i8nyuM4B9Remaw6xvjKNrBKi6/GsZaXLZjPdcYeWox
pQl222oE23pLlBieDZr6LlMAAtnx8t3MIh1CsuD3HdBX4ImtQhxKz8mFsSY6m68zTFD6Ht3ne8gx
xk8ZhZPM2mr/Srw/3eUvItm51ggqWl+np1Hp4sbLTYsK3AbWWfkDzHHjbQm7V/i1whvzskkQna+8
qFCoSDRiH6McvAXE0dxrmA+9uWwgxS8/BQ5ta9aXSNDJ1toiUryCKTJq+5f9+tkETsGAmanBJhmk
9QD69zwUUG7wd5f9+tl5NsGAWeDkgQ8BMPINqorjfh3Gy+SB2bkWKcvZ0MD5Md2nUMgwwG00XGYQ
g2DCdNHtn0uSGIrurUTo2cN4eP04ZSX/MeTZhTmcc0lS08fB+0TgfOLn+Z3vOXvgDl4ml9372QwG
hC9qBIHznYvY+AZmxGwD4z592Yp4LkvKaEIq0juxz8egy2MJM8l3AJr/Jq7rn2rB7FyZRNDdZWjU
5ftkmPKiRAPcnizY71z2bs4mrLJ8yrjR+d45Fd93bUdvcwcr68t+/WzCcpgU91WV5fvMoaGOwBn6
g4Rl52W5uT+xBn9ZEx1FSyS8bPK94FYd4X0M8zh4+V4WbM7lSX2p1ykjab4v11NjfBJ33yoZ6+fL
3szZirug5yD3U4T3npLlIwRhY1coiDffXvTz5xKlVMAkqRawJyZwaBy3ydqmzSYv8+WyBNq5SAlW
e26uYH2/X1CSudPNCANWOsSXRWJ6NmETgB7GqIctSZuw+WBpKGENq8btZe/mbMHVdZIDIo9BCUtP
AlIKJfBbbfML3/zZBrl2MZwaM+y3kY5ub8JYxdcQp7wGnzlNy18s5+eKpa5Fy5pshhI959gbpyDP
3Y/9xC/UHNCz+VpXZd5llS/3VlO6O1nYfun6bvx62Ys/W2CH2C1AefZkD4R4V6ReRfvEo/542a+f
LbBizsF14w7t+HnHPqQxsEImVO77Zb9+Nl9X04CtNnZkX3bLvIMdS3kII2EXRWFxLmDqejIol7fl
Xjr4fhM4JL8RcRN/u+Te0fjxctu0zHAXPRXZ9sADRXcVI/Y9jujt5rJfP5usK626MZ0WsvfWz09w
vG2uS0HXixJFIj+brKAEmqiZTLnv1zXaB6Pu67LTh8tu/Wyull1g1ulQ7kVCzI4tM6C2sB27KIrB
VOflay89bP1I42GA6BN4jhOqDvAjukx8BEPIl78elfEEp++E7GERK1cQkGBkHZepuSwGi3Nxk+xG
VEol7BuZaGIIPkIw8COc6tdgkL+OZADBvbx/JeKMWY777+iYbpFCLj/FvK4vnFBn07VJJphmA6yx
B4/e3lTLoo5czq8dqv7FvZ/Lm7BOR2LJEkThZWqPEfrlPjZp6F47EZ7G9s9BHsf4l6/GGJzUFh3I
PqumBICVaYZpKpzpYYIIs+Ai1alYL5u851onSNiytuMz2S8OpuhaxhEajGADeNH8Opc71TqlbS1X
hOR4jq8pl7wYcEa/aPsHvvDL11RDS5WTDqhOF5IAm34Y4X0ABhiMmsvu/mz+Vrlexjmj9jBOrNwn
8MG9UsZdGB3OZU8jibjuhHYH3ch2Oy0e9qWrrtcfl9382VrLp6SqGZrbDyKfBxi/J27bVY26LLSd
G3GpaiFpHZ0cXyfsLivdhoNVyWWdXYAfvfyw8PsmJYmT8pAsva9wzifpM/eDvChhJM61T8BIwN+8
gYl8ExEKL+EeZfG0GeYLR/25Aso7qzV85eWVMJwWPvLT7WgaedmoPDeCW+HDVMO1bLhy08jJ1sC5
FGYiVXdZazQMcl6+fFgbxl0Dh9ar0IA/ZzJ81R5+JZcNHHE2Z2G0m9KykcmVUXD9gH7APML5PVyU
PoYB5ct7180UMC5nclVb82kJSf/cwoTu80Uz6hwPN2Reha7uQEGKeftHwpT5DkzDa+LN9M+63S+i
/rkKqplotPBoMsdqGWN5kyBbVLKDGOGG19+C6jWRHA0+TtEbk2nB75oQSHaIWLyUzwHGa6cCXa8G
cH+oA0xCFRVZyXhHuOg9TMObJRZ7kZJKfbV9WLoCxBOgCAqydGl0XempMd0mXsuc7hVMv5uvZI4N
+sJWGOKyz+L0T2ZsIGu7vk3B8miv+zKvuztRCdVfJzIz8vPUTxaYLKPdPLyj1k4wjW6WceSqwEOU
8iuJApMlrNAjrb6TQMawbuZ8muWHEggi6wvOCVCPRi9D+aAZkNS33TivKVxgmc/GLeNdU741HiYV
dxp12xU2ttCMqrfCTg3zRYCl+Cy2i1mS4WM7DG11QM9BD2vfbMqSQo6+83rrAenp8PzVtNrjOnBY
VjNKKvsUGTCvgIdmOcCoYeDpeAscQmRhHh7mLPveccPsvagSS5+6sfUR3XrW1Th9aVjZCHgzRpWE
A2I8AjYzHT1+09qts8AAfgV/KoGvXMisqmGuHc8l7QpoliMBV+MIW8UBqZ3Sm50sQ6nv1dKPyeMg
E4dfyBJCIpBr4FOaLDuQ6uLkQbm+Ufc5UEztVY6zCeBiouR62Y+O4dy5ZlndPqq5MyHaYoHX66FK
lsTduSlubVvU8Mfy71ZYn45A7eQiBfUnmVdprirKEvIZRniL6wG2G1HOg81v188aOZAZUJRizAwc
4rfQM8ZDgK862CNwF1atR1qNAgK1gsnTi0Qd4CrVSrexqyMJiiF9VoJiwWCPZ7742IXwYarBxfpg
y8T6Ac4A8LupN7AsnWGWAMpJXB3TSSfpHyBvturHSAVZ1R5C8hVUB58S/DNYy544MWrGU7HD0pUO
hnAK7gjAhQHlh+vuetCbS8yJoKfsB3USltFFrWyJ3kSbTT15AvRxStRmqNZ4/cbgrUK+cyrabosu
itFuKmXybhebYOf+pl+a0wQTdqzsDv3kOp+3VQ8U6nzDaw17zr2CiefY70hejTE4sFNclT3Mw+su
PANnOU5vs04uNVAseizTDRzKP6fzoMVOuTGzBR0ohvlgRT1+Yw7v6LtVLjISL69jy3UPiIy4RRO7
i95mFvVOBit41z52aVpfB9bQN7BZbPl3+O9qwL5nPFC0OrWN+SJg+8OA/eENC/K7TNOYH6TIK7EW
Mp4rW97NrR6b2zA2C4dX/sxLmKY+TRUGVXMHM+Y8qq/hZjPX7SY0+VB9gik1tjC7QQF3UG2jMg36
ulVy8cCRaCWV3fJ2ScMn4Fzc+jyTwZsPqTvBRIqxQhKZFlPMx/WxYiWW422LlQHsgTYI8O4KRA8y
W9i8o8xogAdruiG6EtTD4eqAVscULJcOrkP2B5rDzALXfjiyjAYSchizZMXIgcbwhZiUsp/rHpSX
eD9jM9fmgAaCQaML1+eTzIuVcEvx2hdYXD2BHb3kb4eoD+nneCEjUE05MDAc9xZ84D/gzBvrx7py
mX2adadZV/CZm+m+pCqavwTpVQurtoWaGljtBMTHnbMGTlEw7a66mu2DBGTMIyQOcRPdgjtBPSta
DjyH3w5ZGUNH0EagHzzNU1joTvAm5T8mgkNYe3Ra5rrdiwaJ/j2jkRvuLYhpPdB+9ezXfYJCiHhX
wZmBfsVnnUJZZMAZAi2FpSHkb6Z+BHx158HbW/FvRD+HryrWg8RoVjNlABbJfo6mQ2PNSCwchUwq
H9IqJhb4m2SlR1rzEesFkDKZLIgN5felaX312Ig2TA+6tEl0wLuR/FubcVhoo20iyeQHLPTwkS3a
rAG7rKhc14djZsFZmqFnzwIFWQZLKSb+yH0PL2AxtZP8wHOmxys6RC48uTbwnmwszDObsGtHOHaH
jQkz9Y+w+k/UnVNVezLmoTXbMGwnm61s1xzkMKc1exQVB4ahb5c6UoXhYW4/kXJKV/2Ivb2CFemQ
5KkC8weoRrELzBkAHxaoR2gRRb2bDpBrM/j5lsiNtVnRUb10X5N25nVS9PBrR3KysgM3QCpUcARq
4M4gAXgTE6CjLfDd/AvMx9q+265ejSwU6L0ZTFr0EX7jk4MluXvomkbp/lBRVTXZoWd+yOiOSUbq
m0j31C0PIQNqp98AeRjJ9S5eV3yrwrKxBRTLjAstAc+KSKe6bZ/i4/Yba06H62JcY2IeQVeBe3yB
zswlAgoxIMkHuMOQSJgJtzbIzyXRCbYE8zBG8zPDs68w940j5b/zEHKI0mbH+gA0x9yPV7CsDfFG
ElrCqx5egiF7SycG6arMXe3zAvauONL/qOGAv4CmhcpR/gERkEZ14XkNKAWN0mlKD0NqfKMKEJuj
5etiVzPclFGz0GtlxRre9+3q/B2nix7pBrbKdRJjb7EiCDSFwXxcqw9zcBggm8iNAha2cRKPNWCB
c9TNHxHVFfljEouIwIuJOugUpMrj6lkBoTK8H7Ip1vLAdVxlbGPb1Oa3CbWZTDfTpMEFAKLB6Ppq
6Wfgrba5Z70BLJIgOr0FsBFIBexVLO/fxGlIp2OZz2MK+l9DvYRnCdAeagNolOwBK8M7yQCmkDFU
HtiSTmHTVKAwzgVIxMB150Bd9CAzJFUy/kHm4OWzUSV3BnLgLkxL4VGNV5/zxsAppiChVfEn5nNQ
bQo7aBxgCkBgTjDBuYKHFNvB7980mG8Auy9J4Vu+qJsk9UP61uOZwXBZEwvko+cRs0jCpuBvIv0F
02VwQFbZmOuMl4n62K5T0n8TEcyIl4L38cxs0eYDS7/VicQyABvdtK0/yUWegDwyI9j7FLMBoe7Y
uUqVdcFjqMo/utbWANDVnoIyXdh0HDG0yqUW8pDU2MdGmxq2nQpx0CcEeBf4xbsJO6gBx2Iw1VtT
HqtqAlYHG9iZ3WLPwbOPcYvYuDcrO9mI9Sss4p4WHTfNfrZRGABRcl1cfu7WXLtH3EqCIFdObedu
AtUuepN2PAOKAso8ICa6ftIbkjcja4Hqg4fYW10CAXVkc9tG+5Xj+2DDDS7WB0Aa5gEtj04un8tV
gNoFcCaJO1AvK6r5HVkxJx7poiA+K4wFq0IDwZombY0Q2445Hn/RUiVYNXzfAYIaeM2bXZw7KZ7B
omgYeJTwT8bfBwej5FdJh1Xq07qUQlyfeHnJk2SIJ99WjRf22Axj4h8q3cX+foawpbqGFEqg3Q7H
55Bdj70bxh8MbA+/o3AuTabCT6zSV6WP1fTUGNhuvIshSqze+kDiCUwVNCovH5vaNfYK9dgqsCKj
qdAfB4qa6fe1y4DV28WDn9MTAaMR4X2T2wgbei+DSY6LVaEWV51ULRpP64pM4BqWZkqe2dQAnpOw
RnYfA4II3g8ycnWCdzCTEl8B89nam3nt2vULhXjvccFRKwHyhgxobx4n+mbWE5pO4nqo8w91XSvf
bXBCGpI7AjJV8zmCu5R6AIIsifaDwjz8Ip3FnNw0SZkn6MpieYweSsaffalJ/rjAIWDG4SkQmlz1
FEY9RxShs/G9PqGKvy75kOHxEeqb5UEAi9dhtrXL2N9JsqipiGQV+qd4xjayMCYV9KiMNPZ2oNUc
H/xUN837JDEV8L6+WcCzaQ3XFlHAxR8nqLHMw1R6EPMc4FjEFqAwZOR9ZayMnpt2DBN4EJGdix4C
OgamfSQwKpmK3JaOXtHbgU9l/hGAvpYjZmeJ2bJ6ysyHGdz09oi3vGISuFWMaCqYUmzJHokLI1LP
U1P2aucTS5qtz/wo3hLp5uh68BLAPrWGtkUrwpy393G7NmBZdiuiz3sgHgH90/0waaw2snTFmio3
3VAaqvQtfPw6D1BYfyLz7eDEPfG3SMMlbq9m3yASBg4ntz1fYVl9MK7LQM40zku3RYsyB0Y6qqr+
FptP4a9FJgF67dwk5V7FmKHX3dqn5S7hq8JhV9TM3pa+oScz0knXzQ0onqGFFoSFZjyC/jZl2wjn
3fbeQ3zljlO1osaaVq3uANbDHaZXopd1ej8n8H2+7ShKItskJcrgZtH+JYAjAyfgphwAoP4m0y5z
T5Nglj2wFrtoHODQopQ+SOOaYTe4cfC3aYhSc+SlHRHz2eTpseYDm2/RQQoHiiJVI8//aHRt5j2Q
Ob5/32AWw9ZBrcweAL8i60PqHTfYWmVKVB4Zoyjv7tqmj9Z7n+JFg3U2kZlG6gjEDCfrFnK+uq83
JVlEDtfNKCWvWV//i8z2uaV30llGtOISRHGL/h+UWgCJ7VA3/uOyJMpZag+EcswrP1THdqb2BuV1
et/0+rIGAHg7v8z/RN04CeyT1mMCQmARHLPvl8yUF0nwxHmTlEjWwfZgmxxtWrPrCNCjT6cd8yuF
rj8VWb/I/5x3ScnABrksdXNsdVsZteMpCNMF40N5TKBFQusazBzldkwjgmG/dNAxUnhqP9d5g7OW
0kCb1RhIIxKm2Hqt84YboAlB6RwAZCnqDO2HWz51Gf6CM1yWh8jq3IClZyJA11poXO9ILnoHwm7N
Kgxrh5oYBfnrNSfXUwbxVw94llmEWHoZpZrDMRc4Puz9ABjUlStZ+KHpyJptAxOV12rB/2Icp2d5
xtk2MfFucUcP3zty3dY6J+By1Izqba5XpGEA0115skU2gWQAX8HgfikgkWMkQUpspUuBFSO4HUtG
MuzntnTDVd7BDP829SVpNqZHx9y042ND8gkJgaHt3X0dtSk2ZONoJhCzSumcGR4gGAzTPSwCwCLD
1iiz1yd9GUjHomxwqt7VikxNsmtnDXBuNFRLQMRE3IkOTSqj+eDlwML7TjvUNoo29V01A31awpAL
p1mc35eDjRNQyINdpas2tFys3kYBrkO7TpLZ+Wuezbm/7zLwD5v7JrjQ19s/p/Nv+dXf1d+gKtM/
xv88/bNv2ixDLavxv//zxZ8ePECG0/D8t7svxv1tP/Xfv2BT3p//mxc/4f77z/8tn/X2y/jlxR92
GOHj8jg9D8vbZze1/7jc//7N/+///NvJe35c3i/m+b/+45vGUfj0axK39cKO/jTh/7WF/Z1ev3Rf
azs9//SP/mFiz+nfs1jgtA2uRyxiekr8/sPDPqZ/Bx8dPD4kg0+4kZMbyD8t7Bn9O4zlAWPJ4zQ5
8QhwEw5Jy+q//oNE6d8BCWERxVAE8+tEa/nzbePx3/xjwuHN4e3/35//6ql+mhL/Ny3xMzE8aWCl
H6dRzmNc62XwBBIoITJpAlDLGGgSJ8JbUGPV46l16DVTnJch4B/XYiJKARyhPAPe6+W1Gi9y+CKD
ZpjlvvTAuWTIhEj0o4MzXQIYmzUgZv7la/zv4/718V5Ggj8vmWEeMFBtYoovcFZUBcOuUyoCu40A
y7j1SPDs+qGqX4nev3iwLKFARUDJjAPyue9UK2KOdCYSUpWE/cUREJt0k9IMtdsq6pGCxgEQh/N/
/2S/+HBZji38iXHEcWg8W1OR+zAC7t4BO6IlRyYMadBNW63KF6OY5CtSiV89IAhBWQRcDF7iedeR
KmPLoiYLhXe9uY/RwvOd62CvLPHmegLhKX/lu52+y1+HJVg/eQrv2RxtkwLz52xNx4CkSGZqHANC
dYNUyNe5Ks3NNCUfnUry265Pbyrrdv/+lZ4PltNF0cuNK6KZBNvSs7lQjeWs0xkA+lkBEUm7dN44
LMuvDJafrwIkBRVITfIIE/9cRuCt6cgKBioSOQbAeLSG3Vknvv77RzkfHTHO7iJDPjfKqAA942zc
zwvAjGYwS2ESNnzIQ7O8aaJUHx2buqvfvpQAJIlneQTyzE/P47hUlQrJAqR5A0AxuO/A29fxEp7i
gGLLK9/oFCNeDgw0ACNe0RPCDEHkbGCEWlssiv1aEByWr1S+lJ8A4J0+DcCf3iFbXhnsvWf6ymQ7
H/94nSfUSAI7LbxUANReRi45ptaarFqLlqXjIzZa843K8v42NqDSLGj0+z1T/YydLpgjoODzMYoQ
fxpEfxG54txvM9rptahLm4ElHpdXmVh+z6v6n1dBojNGfIx+mtb1SZ6O2uZaQLcfFUCPyu2cx68Z
5v3i5eWUxQyrWBJjrTsTJZTtKipA2NYi4HgL4UNC7ktbi+uoFvZHBajem38/IH+OHRC+A94HOBse
DEy9l+9uGVzaaWNXuD6sV3jLHt0buS30OD0hp/ugsgEE1OE1Ed8vZhyojqhoglgDWfB5Q0qK6nw3
9PNaZCPKLsOU6L3GWeWqJOv04d8/4E8R5BSjgLcD7imD6P+ncnpqyNTGC4DkWezuwgrqaQ/X51dC
8E9XyTgAOcDnCYH0+U/4qpUAj8UZ8ErNgnNHQToyb804sne/+TCnKEXj0yjHCp2fm4spm9V5NjbI
DaXgnaYhz7BCg1b9m1fJsfGAnI2dFmhkZs4mcB5lo2g4BnlucSCKfFltnO5fM6j5aQxgxtIciMpT
JDzhhc5GXsIin2UdPgxSjddDs65vAJmaNyp1v+ebhKn756VynmXYUEXRuU6dzrLGkaGHtCqpYDyy
dBPlx8XUInol4J4C6ouAC9wmNizJKdaCE3humj8gf6zHaBXFBO43Q0xfRnFV886RDeRwKOWPaFhf
NuBHIL8Mai3yo1lQ2bz/3Q+YYvOBcZ+gzIXV+ezVYr7GCr2HqLTNfpbXS2lyeojizrzWzv7zN0wj
wU7RAxtVXOds5SSl6iRqQzgczxrw5dyKYp3W6UrGJnr/28+ECwBYH8VAGMXnPWbpyhI7dPD6dX41
D4Lw/ko3wGL/9lWAZMUhA0w4AFrPD8VLL9MQt0uGylwvd7qJkTyfwmuCtvzPjpS/DhTgZsHCgmMf
drbY2Zyrw5JaKcCPg9wonA/nXYv1C6DrUNnvIhvL4TNxteLNqYoupu1YmxKEKzuUXB6ka6r+XTo4
0e1B5rUIn2jH18UQzYShxtw19LZuuvW7SHwM+IlCPf65LFsNBApqJl2B0jod3snYebEvsRrDOE+h
cI9EtGTNcE3nci154arYtvW1y+HuXxYL80siiqCrhuf3CNJyyY5wds3rR1XN3O8DqpppvMV6Zv1j
MpeLR0VJ5Xy39v2EAiOq9aAmQr6AkrNp8nyDNPQiDkushupmUs58TCpND7H2TbexeDrzUHIUwj9X
Q4AakroOVXgOYVey8UjtwbsbNa/8qqlz1r+BRkMvx9kta/NISl7bPXOw7rrFfnuBiqUX04w6ZFAm
P/geGtS+QNt1iTW1SSArGOeoTt5CkFNW+woSAw6JT0L4Y9MlQ71totI+KrayvOD1ipiIlGlYiwY8
UySOm8zAGCFxUf+EJL+k1xqdnPGHKKXVKjdmHur2SwuuMAywsx6I2hWKjQpSmgS2JLC3tOPVwL3o
sLvVWhRDGuQfjQqZ3NTDHDWgQLD6A61qsh6z3JBoi0oVGvqGaND1G3iApx+yKgJXWq9ZG45+EPEP
FARnum1js8JlsRV6wFfzwDNsHdzUzWYup+oROQ6hNx2a0Nk21Q26w9sOv/6I8lNdY+1KAwQ6XdKu
m6pFy19xapgb75uKpvk1nCbaN9Awxen7hWduOTrH4R+FYNahZrpDlhyp0e1CWzlO2wCBMfmaqWHi
8WaN6ezuB8W74SZAXBPvDFF++F53y3oc4iUrN7FpXVv0aYeDGQoXlS5W1NAiKBOQkxvemRHaqa/L
kJg43vQ9zYZ8l8QGKuyrJs1JJLeu1BTKl76zUvidtG0ekDCykvrveYwU2i3PbOueJ6sGg1IxenJW
uedLzO4p6r3VtTOymneoBDJ7hZtw3xqa9cmhhKDwTdZR+4O41LEi1/VIbmTIYfRZYIPd6TdICrOR
48gXx/4bbBoUvuo0kJwcc6iz/Fd4oUT9QU55O26jHEhRVOuSDjVurcawhSkLil4DXWW2GfqUzMfB
o5N5s1a1lY9zG4u6YCiP5Xdwu4RitZKd/p5hUvlDNWIOf+vgbM9RVrf9zbhKuty2c0nafcjgCHSM
q4bR3YLJE7Ztlfj7McRS3szIwLVvs1anfD90Cn3HsLQFIJ7FlZwB9R6ULsq8zJDnKxvIroCx5fnO
xk2XHVC+7MwGkRQr2DwZvAay5FBNpLpMH2DNwD4urab+IPCTHF3qBMPeiaoCeQilPX01RnUsN9D/
oLKIQq4tNxkk48imO9E8r6OosQGuWtRLTac5u0omGBx/Thpu3bHCiSe/qsnQxTcolUj+ZsplSD9p
PU3120BziNkg2c5WGJSHCbogeJYn+7wf8082Ges7anIiAZ5R+pmyyck7FJUg2lhH3gNhUhptdkHy
rH1nh6zF0YlqdvpAU/jCYakniq7R1XsNh/8cPaQiV5sG0/++mXvwjSeW1cuVkDpWG+Y4FGkqxYEf
QtGKJdveVWjqyTEbn7QgqOECO9Q9umno6aaZW3LfLI19h8CPkm8bQyNxiCOPqNH3qKIUVWea9wba
E/QYyGweDnIuUUCCjE2Zh6WMYLBYkTF1e1cPSbepY5JlO5MoA91IjxIYvCZOIFI9q6F8kliscHTX
tmK3cY787T0LeX3UiBf8SrNEqQ1kAXX/eZQTeCD9tOaf0xYL5ybKQI39Ye1S0SJjrB9vhKsGj4J1
BR2dnbKO3KaW1sM269s2vV4hF4GuMNAp32ARhykbHXuLtHA0jcuees/WbVWOwm+MiwlDTnnRupBU
j+t1hdnC9gNR1G0gRJvHa8AbhrqYU5N0u2xxsTpair6dQratij6MKOBV21lwmV9TLOVLMQdg0IsZ
SSHsUdIlt3v4c0bpromM+IqwZuldqoXco1GE2w0mi6F7U5dJs6kEOuD+gF7J55uZdLS5XlBxqwp8
SY18RzUhKWGWFU8S5KT11nAQxzaJ18m6ywcun5aSIZW2zKGhm5L5UBerETFal0LQAzJ5UbpsVmaw
KTTwgn2Gg2057Hh94rpgQKXY4yO7fjV78F4KD52ARfW5SeR+xBrwB8Du4Z1i0BttOpJiKrbtQB4M
KQUr0FbuA8oVQpot9Cm5um4h4x62S07AyERj36D2KKLZaOvt3PAtUo3qR9RFQweZI4DOG9hLLF8z
VPH9RvE4ZDuYyE6I7Sk0DEWgzGXb3DA37SJgBtor2pkJUKHI47wKJQZMvKPQwmSf+rxERPbpp2zs
q/5Yo4dr2rmKdUMBpxBo+4Sul0dk/WDymjpDW2xiiMn2GoSYm7FNSLZJU8c/CpQEAVlzEJ0WaHmm
UOv5aYEnTlOGdSuMHh+rdW0E7qdKWJGgkl4XVqQoLYNFny8b0a5dXbjQ4MRJk1Q/oerIMOX7NYZM
0g4iQtbRxt8rMfRYAFGKnbHN7AHUgumajYqm85ZshhWLAVRoCsVGuBb1X5aBa1mYWLP3PsslloI2
stcDHRSa7okK7S7tlYDqyjsBLi5bsz1yC3OGDVJrN0iSyDKHwDWi0c5YaPr20WJK+0aW1MqHpWpN
vgFbF11GkDB6H24sSGXxDhoKWkNG2uvqrmlaiJygT1Lzu2jtPCrQsElQ91zx1R8aPkL5uVKOsdNV
S8puyhFSgBuDvcT4vld51GGm1bysr1O0ShlRkMqh7RNKm3Km676DxRY/arvqUd5G8N9Ovg0BWwWs
r5EVcpsPWEjTwgtkgVDuITE3f2DbEuntsDqUnxUUcOUWoMPpqsaC6A4+hdbjf6g7s924kWxdv8p5
gGaBwSCD5C3JnJSaJcuybwgPMucpOPPp95dVddBlde/2rosDnF0whIItKZnJYMRa/7SO2UUgELRl
FQ8hLiGnhXUe+4tpp56g5OgEXzsDG+SVLr104MW0ABVu3PWBLJjOj7LRF4xXMdKs2OsYX120IYGE
tMqkbiOKLomIrrsMW1QdH8GOO+NcDUhF+8NoD+WDaTTTFijtbB8bcr4aavBu7KJEa/tRV/N05fSF
zEKLHeo6iaWdh8mq1RDKRBmcUE2v9W4eYn96HRNLvq70tiw3yx/F3oyH2g18EomG/ZTB5e34vs0K
XXsIZJcoZLO2Umih17EPkR9194gR3RjwRbctGyBHY2CguL1F5eoqljwW6zBvViDyCUwh2fUiy19j
M2UHMQx8lghEKRIDiYKqDVAUjl80h/ocjp2BlG+C7i1CXcbzxy73bHSsszXXQSta9dznG4rAWgjk
6FZZDCpAAJCZIYWrnnar5enpuFYCfrXcuvrZMSxpBOtkOANO9dW9V2aizECW5ZKEMkvzV8vKdB56
zrTIwPPK+oi3L155dciZoBsX71HMucFgwCovu2gzkwr9fdpNb+VgKfRRa8tjyPyCXkdjPrr8DXnn
L/24pt+aQgOZbp7wzYiebf5Re2v7UWW5OtpxTC1lFoJuiV4AX1ZiFP316mqeVUejCeC8GS45FTkg
KPoeFxm4oh36grbePW+1vVQ7Cz2O2i2lk94v7HTtBz/TnQqX1O1ZSuNauFHn22JfOa5p7HWqCmJg
iq2qQ+ZAzmOAMtEaQmTwnHrFmm8PIzT0EPgcpteuMSXJVZrXxodOJa75ofWseA60Lqa7rbPl/dKP
pgyJrzIes5wcJSzL5GahTx2vO3Oyx2AgWsVjV2ubr3adNPfTSMtIiV0gtewtEitDhiDHK7e/LuXl
OIghru0xX065otF4APOY35Kurn+U7cQsssroOT0zp7B05Iul/rLYxG5y5NoXg08dM+w+DjGgDLTB
7lpvDnucRoFYs3yavD+77Db+JxjgSj8UppFsXGJajORSZwhLP0iEWzj1EcUlFzmm1NZwh82w5Kk0
WlQpXUgBxL+4Zuy+VHrZPswuj9euLGtn2o+tLPtoHhyUXH0+PTNFDdSYgbKDjMRWNx5LKV+HsMF3
5u1XQ0xooijaQ3fbaEN4WjMWnTmSqLzsLCa/vOnO6G0cF972Zen6S7I142DCxufUYZ0yiCdojW7s
6XiSog/YMmrEgHGaEvTqeQOaHVTUu1L3VMBbZcmXJpPmy5Rf5sM2XmmSU+yW4zGva1nsOjQbt7VN
6Bz3oVUIh6nUvydj3PgH10uL19YpZRoNGFL3RWtnMlRMSH91ltFo7y0MkjGdl5JO+3XMaOSeEVUl
KGPGdRW7wpg7EosXSu+gWEb1IW21X0TNBAmK2NgdsiiW1TTtE3vb7HPljs4zToFxOSyUgnXJPt0N
/oMBnJGfa8I+3Ei5hWHvrKk3DwCy3TexOjZ7m0KkFrjDGKPDE8Uy7QCbKMibwU7aUHctncLUL87R
mclMCDrqzR7d1rI9b5sxfk6U38ugKUzx6q2OuqlXfknYMTVRBdmsppc502bPw2GSG82Ko3YAPnU4
a8cWMZbvgqEFwMPtEHWaBNJD17duEahyqr9V/rSx88HSLoFy8lmE4+D2V7JuxmW3pr7bhhSglUCD
1IxfjDnV2fXsNGIABsF9coD+jGO0Heb4qPsKJSwirOW2Fn3l76ymM3wO+W553IZMFAdkgQVqpskg
+BvYT/JWR89FSLbNSKTc2ZnAIgCeA8cwMb00WeZTdnulcq+nSiSvtSb9IcpU2w6B61TWs9EoNI0r
mrIp6Bd1qd3KXKPPYkpb5G5G/kLJt1KAppyhoY4dHv4OOW0SartmWrAzCNLNC88f3XAabf3NbZKZ
PHXpT+A8Lhljh4Wzuo1Yl2yHzeInYmcklZ9EZYLiDy9FVn7uZraZoF9tyuzN3MoPRudtd3GeLG+6
6jae8iXTw9XcTtN31mUid1LRav7Y1qLG5ExtbFzFIhtEMA5bCj89aVEePY2L6IBUm5OzQ98m93S9
pvm5quytCGqZF91Om8P2dSGzjx2+SsV9GWcXUaGx6U/SVpqiaco0U9PkVqxGfGOsHjplBPujzfNF
xCLm8JaSZLw1W2+1oqJDrRg1G53qN4CDvPps5gqHDWKQfjj0mP7o/rqcXv25oIzrOPhmdGCvpW1m
6ROkoovrKm7Jn2SwjWOW/SNKN8cPHbVAuHTFnLU3+HHmH/NSGGuIzrlgn7ZiumXim6Ywc1V2XWxe
/OZ0U/WD4nb81E5+an0kXXEsf+QL1feeAbtyDoRqLHFa+zZvntI0abuDVSIzelYDZDUoQJd/HJLh
sS5WT9NEEHUXOCwNWRMRJXOjpi1y0ihuHevI5/y5r8R1V+u7urF/0O8WUdq63+vSWj7lvtfvyBj2
D8qdr/pLyWm04uBVyxDia7Hsb4lnr+n5Hy2PUlzUfh2k2hB1NPWZcW+oWvY7x8rRpSr0mHmYG/3w
CVjCoZVxgWAPFgrtu394zRJrTftHg14nS5AwHX6CKMrHO3+U4onOTGQ80Snl6ToTc9/6zcIZgwnt
F/zOewjac7ErANbaphCmdN4HodT+5LAylUEDkiOTAKIMERL5UW8af2+cOapMCzZTwiGhJcB48d6P
7yxyGbYW2wiug+Im4RiM8Hssf5Py5lWgREwob2gRobx34H2vHHto0pzYFdvVVzRB9TXCFvmLV/ld
ZvETAm0p36dBpziHaLTep1X1yaBta+gRec8GqRq64NQJCG2ru53bF+ttNtje7eya9BRF0hkfPA68
H6aSlD7/GXL/dzdQIJKW4kJ42u+9xpMT28IwuIEUymM4D64fYocyeSaMP+mK/xcarPatfhr029uA
COt/gfLKumiR/nvl1dOcDdubLr/U3/8qvfr9p/6QXl1EVL6w4e09CRvnXlj7P6RXzm+QWrYDwa4u
ZJ11+Zc/pVe2+xvZXRIxj89qta2LKutP5ZXt/ObBulIiOSh9eF6svyO8+mMI0T+XK6ZIJRVUsc+V
oZow38eRy6xPOpFZVmDhanmFhShC1L6JQv2ZgxObHRCRX2yaKnxIGKfjdpHAhXJfdSX2iK0zd23q
m9QzSX/r90P7lMrlc9uPzWmIR3FXLY1/LvBiXvsY6m8SbyAbx2Ig7k2dGW2Qbcq+mXy9cxzXOrWJ
r7agntANLtnmnZBi9TtFcZsH1iTmsyON8TDGqrjK9TDsRd9snxam9EbL5Hj9qSE14ZxM0jkL2vYa
MPlm4acP0tXS59fOMkj6RL8OsbPssOb1e6ttH0oHL4C/1Dpyy2nyQoPS8ACnmO9KMOeosDnbA736
+B3TzDl0lqSxq7JyechbE5IVAQBzD3ErD5hyDtTJ7ZU7DPOhTGq5ryx3+jaXy7jX0n7Dj2PtzIZm
sIHCCq0CCEmVNJvsFAORR3q6EX0yXYmyKwAD2GNO82S51W5OPdpQIZMhXMo+fTXr1fhq4TOKRItU
eqrKMXREtl4tfUVH7IrF+LRpYX2txtw9DoPMs6BBVf0pEUNxpbO1fcKMC51gY+HFwlL+WBKLUIJ6
2jOPd2BC8bgep6auT2kTx25EDX4YtFkfvaptP8y630IsZslNIjf33GNKpqAt+umI9BmFhZWVzrlx
G4rIVm+nsvCNW5mZmR8giTj4DTjT2qA8RZ/DGUeRmlEBlkzBa9a2j0bH+dGQYH+e9DgHjFjaHjYi
ZR+sGhOXaivv1OAlOnidoQ++3/fnacsc2vVCXaliKvfltNRHFxUr9VatP1ilMUdxL3AuwssfurqH
rEm8PHK82Ik6kNFnjsASCghrslVleKguDrR2gUTTqQgZqFHfzlVLTG7hfp1dl+9qGoePrjQjd3E/
AvZ0+3lQTVi4uBPMvHOv7GS2b+o+dkK45BS6KKuQ3JYTgJfjnhiGWJ3SCpKq9Zm+rWafQXeT+SKR
QdBZxMN+9oUwQt+MGZKjSm83jGrapYjjX5tyTI96MC6eadrAc4zUjwHe/TqGFZ3YBfTPxWuKBu+w
gm19SyabBO1EglR5s2VFOAzFyetxFwdmnaWHpNQxX5yB6bputrM2squCzHXi0F/bEklOIXeU/Pzv
yr2c0EdYAmYP4xleu+WzBXYXovtevuLBcp6nbf5cGPjhSiwLt0JP5zLBLaPQRh6k4Yg7H0n5ri9X
4zCrato1bWrusRenwTApcdN1WD3qumqPavEhNlhoDoChk6YukHA5vnQzzqYASN7bkUnzaqhh+2BN
gFOcr/O+b6q9uSzNsTZ6GFtDm6ESxWtDAOButt34I4/qeJ3nHq7ldHlxYZ+Oo2PInSLmYwxou+Xd
YuePZVYWAZZdwq8x09zH4wjYVgzotot5GW87FDjjzm9yzIB10xUvylqWo/Rwog5yct+6JRXnFSdK
WAnVyzC3hiyUXTxThy9QZZWN8whw27BugOqrKahoNrpoUX59m2IjOqdpRcdtFvrQ2DHe/HH7asx6
hU9ptu+d22DSsiu1HloSYTBLq2Xfewal8Fb6byIujcjn9x0wrQ1XuIfms1VAoJVixQ9ZfKAxxbOT
zTkEpoNNar4C/Jv8u6xZ5RbSsBcfOx712wb5z6VKrbeHxqhvvETbEflv1omjLI0DGPIYN3bPAEsM
cfUzmkW7PZlmgpWUZNeWcIRlx3mTYqQzriw3maNlzQYwF7Y7RkUTHJJNIIleZryU46DOBB3mzxbj
1Cp/9q6TWRuBqxsrGmC+A5gh4qRVHMXMh+ijyfCT02UkwnUyUeQnrW0frHawI7+Yvslu4MQa8+ok
0aTuhbBg0lZWULrAPpRuTyMCqQETnG83mcqnHfN3D03VZ3vfrr+RxvKp7KsTKuFXtyxvbTN9Ukbm
Z8hq83GvavzuWH7EGE7J0h6HgkCBWK40VU1y7YjLIpFSH82s7HejHGQbJksiju3GTplv/e1KGf9q
xCLZJaVdXaUeCDyJDO1zQWbi56yrvF2+ovnsmPwSdiOmisDemk9W2b3604qE3r/zLj5GDcM76E7v
BwvXKBvjjt1i3ueFu9xiLbfDhNt6Kp3+PLhWGsIpP5BTkOwtY/5az0b8cejbNJIFevyEfDOObb8O
Id/ziKk2kIdFOtqnOOdsNKTnPyaxldyVnrSjcSq8h7LMwMjG4nokQagLSXF3moBFWB1x2ZpP7eQW
X6qtyQE5vcQNlyyLT9NMm9tnzsJuN5Yf17hYrgjR3A6eYnoh2cMxUf9u8zq2TW1HuRitoHUbdRJW
K7/Gom33QtVZC6EoXSJKeud7A5N555Mb+qBbskBAbqV3ZyfFWkJ7XFlevl7NbhK/4Bl18jOizfJ+
ieNvYp7LKx1ziKlmeUhcIZ8MdDGHmSafFLzBgeNo3ZNfZHN0meD9qQOh94OulcanwkjaE7z8Uu/M
2jm52HIj9mWPL45zYGGa2GEYB+hYi7rDUEzOd1KK9iFZNvdLDcU/CWDIPWXVJmAe+/qGWxx3yKXX
+n7e1vFFFuZHVGHPy+L16BWmEmhuWzASjwkGOd0mO1GN8oOFb/qYdJOThpgHpRsUttkB7FBEBBCx
OMvKVr22mcc52ErszSY5C8oq21v45+lR4707CeyWEUTyFq6MXGlD2FVOb38xvnGN+PuEueBPqSbP
vU26WJyT1DP2frIOQQ/GYjna2smkiq+3VMlDWhoSfAjIewkKv0qByuNt7zNrxehbNEUT84UuZls8
+35yNdkoJYwpBcLO100FxYgd1QXuDBrCC+LdHI/25wEXfxFYnoEdMQfruoh/vteWXo5e7a+3Tdym
B1ro7WrRQj/niMQ4QsRqBZPwlnAWZncPv9QOx9JVTrTwsDvHNFeyC7MyFp+R2RYD/mEMLPjXvUOT
4fxzY894YuIVGxeUOy72WbUvmybMQQPXmNelN8dvpexG8US8BvoXEIJt3xBXF4db5n7W2bQR6rJk
trXH7WeEvdvVB0fl3ge76X9oafxoBiWfZgQAkVcx+Cfl2K/AoNrqi4/owozMMu8OhTP4t9p2RyqQ
ynvZFDAWykfTuELOfRBeWlKRpM2TbfcaCNRy9h2Gx0cnZ6mgZty4cFjGcdB7c9UA9MgCBgbQW/AE
zjLsB274nWOojza15H5xzHhfJcxn3pYlf/OqzY0QfcrTuHKSuqoojuRItIyFXjqY0237gMZ02E3V
5+7CxbtxXQA7c2/crLiufSqxCu8luP9BVOT3EBznZtm17WxPCYh0QMrD9CUfnNu8GPR9XxbJiTrl
QdvdvlTtLVzzm9X48NCMdDH9N9z4jxneY1lYB6Mx3ePcbNa1Q7E0e/MJPvY+LluxW1ZxwsbLAEeA
m6DvDHbOVJ00yrNoWZJlx0YIaeNQ088oeez0YK0luFmOPikvyBiKXH/I832cqv5xXTqBbDZr5vaU
j01lPDRMZ3cfjCIDHTTzB8uQw7MLfjAG6aCIEgCWf8DR2vFBwBPhLi+jbZHVU1yR+rIhVonIK/Ou
CpINd/M2b3e+s0LaK19DKm9ZrM7ephhC7mom5DiJMT9A7Sfr3i9NI0qVzh+TkW+B4sAKv96YQHbH
3s+zowfS1jL2mtO1Mu30ZCSlce9ujfJCzDzbrV1O2RscRELL1TRh5ujmNo2Ty6S+zLm3LVg35P/I
uRaxmWzGUh1GqpwlWw5l2TNX0i2NfpeOHUbkaWSWJRlU7MJVmx6LOa53ZZxPWVBzg52M/YezV3bn
fCBPQ3jJclMNdrjO2atqbD6Ivl6MU70yo9uqiGEgXzCUYwUMrddc3Lcrh2tueY/lNtRRPb7WFWqv
yR2fqmwjlWTcqqOSsd57zBRLEse9IiF2vkqlHA6zLqeHtLOuS7u7Vx2a/55koY+moeVjx3zcYLTy
PmKUWnoDtcPQzLmDK8nL6qBzNzk5lhEfGtPfdisl+B2UyyWudLEIHVf2wSnHLlhzF8kaY+quNmue
T2NfYVhal5vJyR4QBYpre5iN09xu5Q1GOHKbzdrPdxAmVbEfsqkC/l6+j3kjjvNozhGDFIDlV5mk
VNyjUV87PHY4afreCbN0yT641swjmyT+o1jn4uO4IDeA98QvvZtnsydIws9oHyrfvvwC0nmgnPlS
ZAnmAKtewgWmcLdqHyHIhWcwNujOJK00lsP6NZG2fysMm9U2JcZ07dSZ10dJa7xqPP5MiYWh7LH6
XREqvl1t00bDWsojyrz6vkMSRxuZJ/fbHPs7drjq0XG2YZ8itUJm2LrM1VHLV30RoeAzZ9kRTdN9
b1EdfXQGpyTJiYgj4E0gBrvJwBZnJ5YvS+eJQ5Or4mnqVjOaXYZ9DJsuT4u7FTcIeJ5ZDBQ/KFzM
K0YGd4gnWrtCe2N0J3iVbOeiX+R8zrm/WHPGgP7DvryXNDDiZbmr1sF70klLTWhlPdP6WBjnfvZg
aSkwbkbpmqHU6/rsYeEmD2YxvsbbuoZ93Wc/xKC8VyKz81Nh9svzPxosy9uAWyPIHJFenq4+TNtY
Hh0fAiVzzS/Cy+fzP0Y333KADicwYRSOZgc2vCb+ctvm6jbPxjh0lZ9QLWQPtJ35LYkB6x9uhL8F
0D03FX/eY24/OST/Zz7Kw1tz+6V669//qv8PjZMe0a7/PXq3/6Kbt/9z6i/wXf9X/O7yY3/Ad4b6
DbQNGwwWBxPQ7ZJ5+Ad8Z7i/Ib/A2+HbPo4t5+Lw+BO+U9Zv0peW4i8RmQCdI9/+E75Tgn+yQbmV
C/KG+87/O/Dd72DyP9E7x3YEwm0cQZbnSg/84oIB/8WhAz+eCpuJZ6y2rH/oc1+c2OifY2/IdtO0
xidfZ/3OGlHxwMY6B2ri7DaPS+sqy4t6LzQVLnTqU2IW9nHL0ltvdodr0xiKh0W4v7DE/D4e6f3V
8rng5PAxKICT/3y1iCbjnGZSopYV/Utcl8IlcE97z0h9FBGwNrlPQe6fLKudm2C2x+4xndCmUx3n
4jRkWd/vfCGrfZ5K7yihfIMyLQe4Tfo9iJ1sY0pBvhpvxZIPt2ZXDbegMYA5q11gTSdK8iHFwh6N
zeY8tV6c6BAtNMYFRJcEuhlW/L1PsL0SX+W/DeQnPaadQ5oh5FZxj7LZpG50GQlUM/nps19Uza/m
Sv0+bOLnT4h7ioqZOdeug8PrXTLxMJcYw6sOkReyZZ+BRNdp0UzXk0iy/pgy65kNJnNhgYlBOmWJ
BW3JOI/5saVTqsKkznS48Q270lxTsatVaz1kXe1jnHGcCsxKdr+wtLBe/+rMuKxAx7EVFwtcjQH0
fWqDaaNag1oRoZaJ8TTUcXkyG8f6NpQeuYI6c9Ir02rjDyThOEPgyTg5ErL1w46bQYZdugIW5aW+
Yeh2QqRe0rko4aS5vpidHF7QwqKyHGOM48EQ98TFIOV5WKaRskFv5JMs60TfgqMSSn1mLvjnLS+U
JvuqNHaDJZBcOcNMwBgLJv0+bgCETGm1L+Evc+2F48oouKhflvZhm4dhFxvtSP1mrMXC2ZM+kzwZ
v8K65eFEyukjc4PaL6PJ28gJWbKizW/HY71cRBLoqI1PqTXq4yq8/jv+YjqHpUy5+KbSazRtyr/B
+Wnco21u75pqBcTxB5H9Ih/islH9xSjzx+0A5FcA+RcHyfsAWKOrtI5NQ4Sz7LKDdgnrIAGIj0SW
XpyBfBIuspstUgmZnorJSSSMsBhH+zHHnuGE8EWB6s1wsvV0n7k5sW1MbBLPyEOR+NH/d3eJZ/nM
A5fk+gIpJvkNQKE1B90WUxrOol1vUGUc27TWiHHajJtk2vis0SMktGTT9RpjtACCGW1+yAAaQ/Fa
7lAws0tD9b6UU0MhURS0vQ2RiTe1Lrc0SBhT8TRg4vICTBAEbpl5TJE/JYQNLmRX9KE9G+u1213c
EJdANC9em51MpbmTZg9D31vVGcq+v3EvuY57q7RacBIk/QPm3qtmnheyGZehLKKNAvI6rfiGcFSZ
vGcU3p3Rewv1aA342hUP1tiRoOlv6d5s12SPHMv9qNYK0bAiS+tJIyIuIzczzmaTjFUonPYu52D/
pJCxXNuVLB8tMuJ+xaL+7Dj849bjfkWnhbXXw0n/8+5aWhDuphiscASdCRCymteF9NVtpzApbbNU
hHmW/ddmS81fpGCLn116f740Z6SQEssjRO7PL10lkPXVnFsIbLFCOUYLXw4mcdaOde69qTwRg9cd
iP2kKAYGJTsbBW02pqR+oGL3W5bK3Jv1L0KWrX/zMGAVxyYFGYv3871/VSx2w5xXRu74cyZ3qe1O
h7ztQVQzF7g3n7e9bKUKRas1bIuPKove6UPSoJ+EyZCBkpN5GHUsIyuR5pWBMCFMizi5nhE5VETe
ym+UByhOLzD1XwqR+z+2/L9GBrjWvz7IRBRQWFAr+KZ8nxmANqPSZHQIknbs/Bq9K7KrmEym+hgX
4qmOU1DOPNf+q1lWxhDmhb4r2vZHWuUxulonhS9yZyrPoIRl5GtVmXcEcDIZXBE2tMsbK7tdza67
qqrGSqN55oQJ4npGTSLEuFszsEpZqy6K7bXdOXyOH0vHXUNBbbubG4GgKmvN9kwS6frdMklUAWDd
5nOPXDqP57tNaWMOoaezZ2tQCTee5M5L2mDzaRYCdCDL2+VmZNxYMKPTOcvcjh8BZpfbqs5YuaSg
2GxWATGR4myodTPQD/ve2bdthKNUCBmod74ddcFOZct+fbUGL32iGRWvBF5aC7qFdJpCQ23yEXKq
CV3tLKdyW9W1OWRoBqvhi7uWfiTWXkXx7+cGcvD0V/H2/+5Mp35nOzYlKh0UCD8/HGNu14Xgv1DO
WQzELexjiXkr0nU57YgP7EOHoNQQuE+du3zDZGViASiSrTtkQLt78M0v6yDyfdqlOC0rO4s0isqg
bddfjaWRl2t5V3+4LmCY8F1MpHCuP18r5ONljKvJ8UHc6ceuk97ZMCqCqRBp1rlSe1aTPJiqEbsx
Veinuu4TuNN8RZxmfrA2OL7ShNocDKTatRIWXdnUnTfhBXWfMJUeOeaHbt2cqHd9I+o3oR9bNBko
+wPnE+mo+e1QqfSAyK46agNx+H9+rP51p0L+wcFI1ImgZkYI8vMbNACivaqjPSOy1rpvWgFIQibP
R4J//WtdoXUXDelnJmQHwj5/YdANoaN4FYnkTEb13eRY+9Wz/rtN9qdPnYtCM8JBKk289u+r+Nar
4tpUFQmixJ3fX0Kzd8aqRwJFGY7qIQLLdO0HDJdXJielsK8IafX/llqELdxGY2vjwDd95D5AmT9/
MMTaEW6KFzts2/mbkzFDeSJ5EgI72X6xLf8+L/Ld28UGLekCLFoqGpefXwo/YW6UJqPi+mQBEK9c
/4U3Rv3tuqyhMTY+Iwsg52ionfYey0b/uXFl8iKUSnQUL9iyUdsaZxJrgLxIIRNfi2Y8+tuQIBcv
7UmRDGoOIFTldsgbqWowZVnkh4o988ZSVERa9nYL5OTj4ywa/aUu3eGSxJ11Vy6NubcDqvrFtKrf
54u/e9fk22CYRvQrlXo/dIEmbjKzujMJSzKGqF7WKrQtVV/D7W8fxpVRgnPizo+6Kb3TRoYxIPts
3zUA5VWERoNvR7h2U1m8QlR79frUlcaFrQZG+prMWf8kjPZsjrp5JgGg7wM0yY2DJdvTX4i89V6o
G5z9ZCQNmZEgrpA20xjMgplxu3xGpkzw+BhhZfLDPM3mO0n83ndYOOO76VfZpwQ48bWcC+8sDQse
fLCpqqGvneuiI9IjMJpRnV3yBnCSpMVJbAPJeBUOURv8/lNlTeUrzHNdwpt+oEubxKFN++Zgi5xX
MgnZI1c6+2NJ/y3Q43+GaNz9L1MlXbCG/wBrsGC/vf2EZ/D9f+AZ/m+OfUEsQJtwl7NZ8/D9iWc4
vwkJUYAOmI0f/81lRu2fgIYjfiMHCpWQSbsniC7gXPi/eiQADcfDoQ4UItCZKfV3AA0kTz+dP5c0
FdckBoqkCgdHzLutoeicWMdtDSyeYqE6LiLfXpjkhz1WV/11UYzm3wtV4TUclIfUhpZFjchH8650
NZGTD32DHYFo3jqUqUMo/jbDHQEqat3uHSv71RzdfzmELt0y0kIaZ//y5/04h4Y46SY2Lw5Phegg
yCdikxAux2STboQc0NC07k65KkaDlJUkoduNYQMZ2j8Wqcuvc2tNTZhIuXz0Bzl7vzgJLu/4rxuV
66AuIdSJncomLOz3FvMvmJLkSY6HRGp2xnVjr617tUbx1qs7RzQGbrty9qIaZ/gY/WWV/puaV1wO
359eWVk2a0jAGQEQEUrw88GQjcrNEc0CihPI24QksEu0KXJjp2nSkXDLxsRPkClL3+Gq0uLMlkX5
XWKDBX9AM4RsAydz+UjcK+P1fnF1P+spWSmKy+LilM1Dcul0fr468tabalaIu9u4WbAZozG913a/
UKIW6Kt0V5FAa2h0pZGj9KqIDE2bH/jGWEvMgu8/j7hkH6qxLoybtMesFa2KQfe/vMzfJ7b982Nk
dgaBSyZNGBAjWTf/IumrvEz5i8OHkTuxA0qE/ZF3k58xtZkE2evvTclQFWH7+iVFqMRMjjzRgc0Z
eIe5p7xe88T5pIbUxhuNGO/BWFxULCvsQzB6+HdOoAHOq8yMLo3aLBVr1E+O+DJqH/9IPk8lgsG1
SA9d4pe4Rj1j2O7n1UcxZ/sZ4yhitCLH1orHuAxaTLrFPWgKQjDDb6R8yP1qg1fWg+SgRtOUI03M
0gaL4pDoZdqXl+7hPlUz/FRC3DhS86SwmWrA5paQOj0od3ii1m+J9o0X76trjGYZ6Qy3ymksDfxj
K+HGh2Fqc4JjB8N18De57czxyppDU9fokx7b3rpbpzpeT5tygRCxzRqcqbQQeajcydAEAM7LFyhT
VeF39P+LvPNakhvJsu2vzAdclEE5xOONAEKnViRfYClIaO2AA/j6u8Dq7imya1hTb3dsXmjVRmZH
JIT78XP2XpuXwaEySy9IBRZA60vOONvBEUc/bi1GRhxHyICb0rzriCIMColLfYt3LyXgwLU7pgd9
DfVdn/hTmwozJjbFiVEP1DlIbb0DlkxwwxK1+xbgN7Efi4lXrRzTbNrPmq6/xY6AfE0qB/8wFuWA
c7XpUGmpuD01UWzYTFKqpHhEUdKfvV7hOsM9nc03Aw1mYJ+oI54N1149qLHvfRTzOowSnZUgY8JH
sS39xX1jlgxIwG3QUEF7K6ZbzBas00uki7M2yvVQrCVMhHWvZ0nDG6S/e10CHTvz/QgRkWfvnJme
CZonomxCTVRe0Nf+sl0GJUdGuPFwtBct5hk0B0olOeEyjjLYCotneR+MYxVmOfSCGCErZ4Nc37ij
Oy67Ewc4pmUGXLbpcbBH/KOdVSf+rlwh6wDx2lux6gHxE8rqRWNlGQ+RlTgPjWjq6Si0kRk80BV1
5+V4hTfgXXI8052fEuPRjfWxFU2DpkoaJzppr2Wp0ZZ2tDp/xd+ume9gabpdr+fZx4wQBNwyBv6e
rwA4PCQQrg0x6Q5nlA5n1cjlwygGfdMOst9bqTm+i9rMrrC36o+u1MtlC3en4jsskzxI1ZGzGYny
GDtD/yK6wQosGcGgSI0yQPtPS7iX9U7Qx5K4os2ZG++hLuoTRpA5lsydn9MV2FTC5tm1G4zfUylp
AHJ8Zh2HVPuOhgLzt2Ro+GJUCa1UI6/A7Ndj1h06IYaBfBjL41zqfnXAqD5qme1/a/EWzVvJz/vb
vi+YPTXYCTaQnNKT0U3ads5xQoFvp3uw9M1DRuJSsWlllb3kNTkJOFJGJuEtYOWNwe1G7TPnsR7q
sS8waPasX4ual5M7D+IBBLN4SwHK3cDvIL2hbSOOY5V7xP5UX+raQanR6AJcujBZVeqW1g1WNqJt
d05WiW5Hu7HZzcAkvtae31217rSEAyO/aVvVUXJSWDdwV5JE9K3ul3S7kNGCUx9wh4/oj+7/1MWe
v59clJ992i33ek5j2sD7eUajzOE967Xkapba4J8LCNc4bgpCgQY5OfTEQME0VOhwDXR2Ll1fbpDE
uuxq6IQ/NRZuo03kxNaV2Sfurh/a+NarjHSf5Tn4ei2SfTgKad7REpABV8Y6uD00FZtG5nPrExWw
TefvArVaQ3DTIZWm92HWO0zE3iFLYjffDvDe8dm3815vEXteasRnR6vS5z0ibxOtMcRaoCTV8MDO
X7x59D2vMvSbu7JEMXUnsWYhFvPxrtLoNdv7kklmd4BXM9zNlpOAjVkFDGL0vfw8YkoPx3labrWK
pqrQFbNnbxVFxAnyCJ7i5YsV93iwcNk4u8V3190nrlGo5d+VFiVPenNM0Xr6BzZkDekYr0IZqH5K
dgRI9bzbuX3dr3IOXzkrxZtxeuYkwKDyjKznXvQnxCe3I/IQG5kIkWhr5sk87/Cm7jFS71vXeOd4
eN8gL+mN5t5AbuLk5tscxzfdogCGp7epJu2j6Pr2xra6VcXbe6QDDNjRRWI8oK66kpwYoUKMG3zn
6jSVLf+VW3B23Mra2BGNMoO3+SlS/rRrGTPSKfazw7hqapg3Wkd2OjfQ4jT7GjUGE2tUvXueQTfE
sCjfRrudziMf4bL71E7Yraoemxb8cw1pgsa1rh2SeZn6nd55Di42S1bpCUPvsJqDfUCVmYFEtdOJ
wkJJSRaMnQ+vWbvs8Kbq6RU2/kEFhoYE101RTyD0MGluvmq4Joett+qgmlURxfqcxEc8weimCqss
xCGCyOOh5soFVEBObo8QYKoXM2vQmKocuTr0huiebJklsNFFKcYvGBxpPETxqax6k1pXisu46sNw
V05gV+xUbf1uQsxmpWpC5Zj5K6B1UN3FmhvU+qO+NAwd9GwM/HYEuqkb9ngwvE7Q3waogI7CRnVQ
13SPiOFwUdZgilvus4hrzjIoLGNro6v93A5u4odmmSRbzAuI8LIiNsedSx31xDvbXrLvor0KG+eE
yLJygmwum9uFBQgqPOnnWDTj4sOLGV9xjVz0FXSaAovcL3vT1mn26FLb061RZY/wxSLhbO8psEeu
hsCxyPz8W2PEeJYH4nnCvEirY09yVxwudt4hIacd6Me5+TQx6viUmHY5nFZWdrXNZGpjqgDCyM4x
zorIlro92ADnsT/EflAhvmGwVFbJgd2kuPE0f/o8mGVzb2eiO82l7t2N/DVjKONl9LL+5Oa2eVVb
RfxsknlAhIwpjS+CY+B5pRoe4qgwvmW95T7FQ9eHXR0N71xZ8VkakX7mxvHE8OtFXUBAEi1oVP/d
i9PWBp7SCZ7CDB8wmKvubTLrCWEZY7TcGppDb+awwYl8g4UD7M0OC1sDyIG80fjS5BJ3W5f7J6Ot
3QYPJN8zV1ZV7XJ7lLz3dbVdajDUxJhNyMz6cT+0Kg9UU49hpJr0JXOp/JbG8U56GbfkgqGpmDYD
BtCdrQnYMJORq8voWOc0zsZTCW5/Ey24TSNduW+zPuC1b3jdhohsFXBve9tbZhGydqnr2rDOYLPq
+6HAo7udY2s8KrRlISpD71YJaTzmiajOpcS3OrvNfDs3qyFjKSp/l6u6ooVPs2TRp6NG6uYXjqYg
AH013fnsGntP97QodHF23iRWJTd6kzEjw/VCQEYrWqSPdnQpjdE4d53WP2H8Mg7ZbNPD92VyZao6
vm31/Bxn/Q0qmerSzINuBhwATrGL6irr8k9OVKtXQX7B00Cxg8DLudPzdE8Rt7JX6n5va4RSee5Y
XKBH9tsGfhoKRcfcGa0xXC1a6ZLobmZsaIVC9liKXQFMPczQWW3ytmweLcUZvfasYj9XzGZJWUNK
mebGXs3NxV2Fen4sh2ufqKAtJoDkbLpFR8gOQlXDmvobslSio3KGhLVWzWesnfLUjEp7pOQygk5U
2pmJHSNBn9vNfcfLTJhDQvQevrvnGTYVbuRmOauqUozsxFtCFgZ1yNCGgLTGsMxTCB6R9bW1u9rf
DeAGwjSyo3NLxBvghB6rUDKbN1o5149GgkK3pDk7sUMxV58Si2p6RpC6DLnaeW4iz/AVQBpo83zI
XUDvYDHnc2lX/WOy5N8Qs/cfELzIhRpJCd8kIIYQQzIwTcnJ2jcAEvaFjp9jqyWVHzhVfSmT8mNG
6I5lKKnOoPhrFmYob9JqrS+5hQs/bpjgUIn31+4kNOgodc8zRcAdAXPdxiHEiSeak/qI4XxfpGR9
2DnsBE+aj66dZIepHatdodqEEqRq/Ss4cdiuhm7Z9lnLc2ABsiHCp3mH4uV9dRnAbobRYJ+JIpOI
nUi7oseZ7+fe9p58O+LsJGFjnLWiGcJkLJ69hXyzXIgSWDxZEaNvdi9kagWajLKTrH2PuETL4Whl
QB3CDaADkfFVfCGnDe31IPUwbaflEjUOwWUyfuCeTJvESq0gSqJ+N/jqGfNOBfN2Qho267e9bSwh
Vh4QcDVy1qJ098mcVqGVShA+bcMjMjr1HOjmap4t53FXoXTf5jnHGIO95ZFYF+ugUUodPeoLDnSM
9uDpl7tyUPeWbKBkdDiQX3S8vEWcLjvN9L6urr4Td9uAvZWURz9N9ygC5rBr5fVcTOrMWsDRTWnl
A/XacoCZUmwT02QvndKLOaD/BMJie+UWJwqOElJeUJDjv9F9tveY1/tA6yvaURx/Ll2V7H1chi9l
5vpX7TxSWdUJHvlqGXZM+lhHcv+t970Hc4RkhdKGMMsGm4JhFPXOMecDnBNEnsq2LlPuZbiaC/WC
TYpLgDh2OnoKkcC8VLcFmkhiJ7FiP0Qzqnts9eWAzFCnqBFJdBDL8glZx7LrV/Er591hRosZlyGu
jgIanUcolTc5uJLLYUCck8uRW4jkEqmfy6nJbjkibLyY4oNssrdI1i8FYvePdpbZmR8sb9ye4dIx
agdxBRkhW53Unf0pHmr75Iz1eK0VYn5dfUa36A0mxpZqbg+6EK92o8OTcbyuuRoRb73iSG9IO9Gz
U2tr9hV0DOsWVKO91WuOF8pI9TsOlOIUeXm1b6qhOVmGDcck1hLjiPBgOGmVp64k1MA7zAbk3qU+
/7NEnTQMmvUgywlFB6GFX8ANGm+lkmWAeGro9qJSBLrkGH4Pfl4Blu3peB2F4/b8wUmgt1oVEtbr
PCEf1z8Y8kK3Grz5g9DGfq8E6NLOrZVBN90ozsyHmBJqQ7OfCg5BoR/lLauCbRsyYMTqo+aYprTd
wF6wnlzTIh0iwoWwa5EnvtRLQcSdW+ri6wgcTaKnadu7vimyZ2vhk4IMdPVdhOwFHT0EhSLPu/eo
nfwDY0vrU01A0SmuxIeWFtXJnhF/aI7lPlK2PxCclV7ajBMts/LlTjHiekkcStkEct1B1/XkLbe9
/GsDhIe+gEOZ1cl9Xej9aSQi6yI7pGszHppHb2y9Ox1MVJjx0Bz8TEf+mZHDNQHd2laDNPf1HGv3
YHbuphnnii2GuwHv/3vRr6AceN9X+ag+G7qPKiwxdKnDadCaN1+3GeKzIkFoy+t4TYzWGJ7q6RQd
ykFrPk2daANV53AHHfTo6wUHnKSvHO8ekkehVS2hnZkDDGNS1mYCvAARqOrtXeQVPO9yQtjiE5Jw
kHM3ExFbzMjlRwv4227ppmnfmLPz1VXOEraAeq6auH4gImyq36HN4L/cjKaojLu4dMeZrk5f3Yx5
IXBAiHVMSfiKcTKGrqU6HxbTCzsWFjuEKDolzy3dpxWB0Ohvht848y4iDvGLT+GVE3HS+vtIDhpP
obuYZ8Ic7Lsx72gveXNJ74yJk+abmEMwJscbd87y9GB1bpzs6OBRHSNRcryzaMcIe0QHP+HgE7sr
j3BrfPPSmDGttFqLRnNjEL+YBcgGiMSVHqcsQxXxnp1vxnWq/OGW5bTKX1vJ/HvT5+CFNutDKz6p
hKMQnrexcL7Rgcubju8xSiRDTCNZPDdaYQ/RDvgKRz50XY1xYzsFuVclpplsx8Qy/xjRAz6aHAjQ
gRTDPXP4KTq7BDM9y7Irnjk94esk8Nb+snS5M+xTohCWa31E/7BPickKhVD29cBbxvE8M4FB4N9L
yxDJ+nIV1/PUH0t6iTOdi6i/7cwoqnBgDPgnYROlAbjc8lIh95o3vpes5WZdTNW+8pKUUnOM7xIR
YRllSSBusE/SqcHg2BTfECwyzASV64gnhvGywH3SsaYnhgk9KjYbOoemZ8g2JKwWMoLUbKu+xpAD
byZ3O2TyC43J/GChY0BmZ5r8e2xc3FeQK8xPlr6dbscFX3QAG8weCUUzpXkz9T3/3KXsrLY5rbzH
qOHx3BmjPi9QPHrVhfkiDbkF/WOPWzfqaOMlY0cxgeV42Yya4ei7Ol67I5mpTVdO1rvLNjbc4YWB
hzqMeVKIe4ecM0R4gjBPwDCozzgkcmYWOJWuqMqTK0TtVInWMJVJUEM3wkTKA4G+kurThRuWKwwl
A4LNjeHBR90UKqOLPvplFW0WI1+GoJig924lFRihOqly7xYL9TvkoSh1jtaYWjQ1GkvdxlgpuDJV
izvCAS63JRQLSs5E0UbHKaumxwxhEFUyAm2mqePMBkJU5OQcF9R/MohAfQXJVDcfid0Z5XbgwP1Z
dVFyizu8+pAwip4dU8HFQJt4Y/e60WMQdlFgiWWK4OSVk9oPFsyZA/QjA8wm6Fc8zGtCdJAAuiPO
Qon+0rcFhjDKqlvgArPYDgSJPVvU7y+zOS3Xfu0CwWnaxgeFLmvxJHRYsNvOn5AyUSy7rwvmWAyr
Sc0uPVWes/EadyxfUiSZFPRlD2mGiT4teyNxh/zAcJmSn/5zVe5ow/T+BYaI2PuiI7wgRT037fjm
1us4+ggeLS3C2VjPIg2HCTwLcUWmOsGYSj+ZS909erEl8fvmMfN7+HP0fwmGCFYKbIz9XCz5GZaI
ji2miVO8crjGigB8N69ytpBstC8nncJK0wzzVrQuANKZOMRuIx1hFkcNXuaAWax12bgj6JyBSzd+
3gI89M8Ts27zxpsxBm0k5potUXmCNBBplSfdoUoMOavxcKuMej+A26V/ScVadqZ6qR7gWCFHTuqB
t0Ln4M47N5QaPJkVFqAKl5JijriUdZr4PC0ydeAsOjD1/GjqysOCYuS696Rv3qD11k0aEkj+P7Cx
lPAoXZtfoeOtHLdOo3EMhBnF806ucPJ1yjNomTbHvOsVW2IFzciU0+uNOt5ODPG/9EJZPZQixwAW
28vigX6u95q2Mv9CkGoyoWSzimeTorPhZc2tZ3CEFR3HCjAbTi4QjY2cxhuP1w+PSOVOL8YMXDno
fZorRz1VpG3lvcY3dEsAWbjLC4yPWQx5fGNasX5td5V4i0Yaz6VseUGHWHLrsMToyd5VAkd4OlJ2
84l+qQWWHRHQKGar2eVeTfWatVp5YYY5N4GPZOva9lt+taHQ9b2SncZ8M9KcUEfYYQVp22j4BUcj
IkfPNHtFDm1tTXtdLBiFEDgzXRmr0S7CWhVIPcsRfXhY8OuoDQtX4YZDabY3le+z5rEJDwF9jina
ccApq8uQKXXpkUBwTnSlu3xy7LJ+n+HNYwfqbXM+C85H012fVDHlaalMSGr9MiuQlHX7pKTb1Fvy
PphzzKDuxvvvUywQfmV51JfUhiPLEOyt7pV/PZLrMO+INSS2SGePZGrrN/FDnhGsd1gXz9DhZVt5
kIP/nBONnXIe9eS9n9I3OXqdquow9eOvPZHXW1Jiqenq1PaPyUi7COerJ58F4WFT0A0duvUangB9
7patDqyLrS4RuMRmByvU3wO4ockv6fJXIB5MdobEKWJsU1V1QUhYRWeAV6XzMYCZnW8zX7bxNeY8
Xl5RYu676NPY8gbSKEHDmWNhwcIJQX09P1vFUfgyWrCbak3PDSq7b+TBQqcg0Sx/bqxWn8/Anczo
s4lxsfWxi6MLh9TZyVedTNblmTA+qgOsl64Xinz03RCfsNY+2FE2Q40y8rAxpD/g0EUxhmHPSkkX
7un7jFHLO8QQJU2OSFFTjpeqGXKQXy47xRsQk3QBTKu6crilK5/1dyVgLDQnC0jyvvWtaUcQayy2
HtJ+cTNoWkE1F6eBN+rnnNTL+yGu4F/SGnxxi3x5j1M9uhJLvUIohTgTPLa82KJOqbD7/t6NF8TO
syfAMThMc7AIHeD/5Tct1MbAbAy9CSoSWy8Uc3ySCSEtYCrrPtiWI9/z0o15fPzU3etJ0t4yxy6+
Ikcdv/ULtDDeqjlCjzy2EAybzD8rMvTOTgPHPdBypVIsCyDfVRzNL5Db0kOfNcjefYh1ebK4Xybb
jz73uus/aZS+gSt5FNw8IbGPtK2vZVp6yH4s17wa50we3bHSbxLiudxDgnbBPKlohgda1E0XpNC0
SW8V4sCxqmuwkmX1W5M00HSzQWnTDuZmxT7UJq/WYmcHrZjoAHjKPzuWPZ0E6g1YDJp/mhFWA+bI
3evEb8zQmaX0UM9DzArsSdgag5DI2OPXwpGeEtHIHKuCshJ3NLi8xZ4OEDXTV1NCPkBflt/wBjXE
2eF+zGAC9sO7snzciSvZiqH3mF0kIitzm9NGaRlLp+joYk66u9EnYzKs3TK5Wei3kvfbwExoRTyv
EPtmjDdmG5UPiyiSb8yyWeyMkRNbUq5UBFrKjbXtysTcJmMiIXjZuR1S11YnJRuLcNE8XUNbh5rb
im8Zf2R0nH1VkH7gDZ+hNRcBqPfuYi5LfDTqguGYEb3gJqrYe0SkZVsXcL0gQEB1L7MyvnmpnV03
w/hESMbMVljn4UxHC9MeNt4Jrt20JWwxva+lEgGITogAdD0zWHe9OMkJkYQDO+cxAQPwCgi5vhhI
LG5ppvLgLxghd7ro9GASLc+GH6fmpovQvWz5ajDugNtExwL1oLWNRk3tXKdxoMKCbU/eSqvXTgze
IEl28CS1LO32yaKgFmh8YGAjC3U2itMxIG7xgJ+8vKAkQS+GhN3dsJ7aB1yODdNqDvq3NkBGtWmE
qq8WsjWOHJCLZyYOQP3zwaTJViXM6SMPvqOtfP+cEaD8ZcIj323UnNRPqsGqni7Z/NlvAK6jdoQh
SoP+pTI0RUcXoj227o6GBS77NNkNikYWktriLDR28rkCmLqLdTh6Smu+aa45HkTVyCJYJULb/5Mo
Y+ZWI31eNJ++6GBLM+SyI4sWsMHZIqP6lKU0pXoQSlus4lX4axHKj9ocpB1ApJC0uygSTGGhI/xR
g0IaI3xilHObPmtZqT2SgM5LNMAYEibzNr10bzIs+MlfKHN+lGV9/1hcbMiCkahSuX3XNv5BElQN
6QQMTjLQrjQ8NWUx21FQ0PNmScX5gr27Gr2/+ExDX+U+P+hYVvG7Z6JHttaoMv8nwU3XO76EbAQF
dbTXbmZW68yhdBavDQoinO3JpIbHKZIMcQ1qasQQXgaDiEYa0ccOBnXYzPrbXPSkL0kt1Tm8uv3U
vAhTCu3oaHTMCxozABveGDdTQzfCzr6VeTFnDL89VCpCx9d9xpos312IL2smhYMm34JyWh5EUVfE
dOAO27bFYl2PRjM8eZxy1baUlLV3decYyID0oZEHEtLHIZSZmucQ2/SK0ZKC8VzGwah982d7VZBo
Tc4qyktHq4w0q0c/HZigtjhoj2Rr5iuNQLX4Up2RnFnU+feTBUd9m3NWeFOTYq9LIDaECaUVeEKK
y20b2zA7MqJGKQu1EkAROifdCTpE3uLopfqYBHNfzUcHm7m/mYSg+4HIpzkZuYMQmqLMeiHCsq2C
RtTa17LyUmqNaXLdPROr9LNTVKbYE4rtydCOjPm98Iit32rdNIBCGSfYOxnkYkjFyeIEsqETzUGz
nlgC6I5pWz2zhvZYlLLBm+/nNI59t+vOcH7YZryFOAAURB2Cl9glETtoCJblPKalZD6UPYK52rGs
MswcdOY0GwjG3UGK8Fm+kc0gfy2G7mQbqNZ37UQcRuPP+j/yy/6WzPR/o7fWNFDI/dcq1Ie0il9x
b/4gRP3+M/8E49m/YYS18aiB5sa2hF/pdyUq+vPfeAZZ37z16MOE/l9CVOM3G6UpphoU1Oi5+NF/
CVGN3xCAWy41H7Zbj1Xqb4Hx7J+WvDXRal3xaNwR3+ExeftxpYVYY89zp1X7tory98RCedGNNoiP
Zdpkhuk8mzi+XiX42gzLKikr+NJGeLglfpSN6BFZQa+Bcbyh0IUuoDDH0aBniM2BfQKQNbvedmxH
g6wgd7iZTAIlNl0MGg36h6ltukaD0EC8AIqXoltuGxr61aYg5uSuH1LtyTTK4iG1XDR69EOIEoFc
cKPjXCLugXjAYhtFy97QiStfkzKcF/Qvqy4xHqk328HXtjkNfmZKJTmFzN0Mgg7AviK0aPXLH+76
n6g6v2fO/WEZ50riMrOR+6OxJVlN/GS5KMbIlegT6v20UD5Ges30UjBooRO1UgKizVjO5a7DxLkd
en080eu5irLps40Fb2VjvU6Mx3D7gsfqbOuMOLW4JEvxldRpP+x9685aIvEWw43Z2HClrpbRygIX
Xz0OoqIbISKz3m4iezn9+hdbn4B/+70EjV0GMURO/fyEsLSTbaSreg9O6c0fQDW7hXVVkLK6NRLt
kYQEMBv5X+UK/vtzydVcn3PUViZRkD/plWGhZUVmT/Ves4AVmllm7dI8AvJZjjZTP93Y//q3/Kni
+H73XPaCtWED3omc3x8c5l05WpOmiZp+sTnf0tHUL+ZaJhoqToIsWrDuTub0F5d2/T/9+dL+8UN/
KnNq0q6dbvKABUqaf5HTeky3IiOcl8zd/fr3M/7sgrrkThLRiH/Z+hmAWeljg/zNb7iN87IjMCDs
TOvUW/Fp8UFLoghaOYl+jFCpuM6ljLdJNWbvbtOTI5VoaGJx0F1VSwudsEXV9+uv92ffzl+V4rj0
HGJ/frrdsGBwS7tgEwfvhfSu9Cy7ZTmafqYOXVdvf/1hPxVc3++1L9BgY42ymV7+dK+ZTEwcM3lT
vWjhdG3o8U4V+Dh+/Sl/9kTRjCfp0zN5gn/OJ2RG0tvdgPkDPoF9hEROt9lp5n1R4s4WE6qPBX5n
+OsP/dNfDREPv5lBZ/dnixXQtjqXFr+aUkTwTFUqAyg+w188TD+54XlDXFtHeYSDn8AJauV/8+/X
uU33r94n7jEe7r3uGHGuylI/rGvjXHREIJX3qjpo2svQzsEqWZKQqH3tG/kHqE13GgdlGT3NJfkc
NazvIpyMD2XiWa1tpEr5NrW3ALt34H+Czt1HlnPorLCI+3Orf9iDHc4QA+P+tYyWo9JOXuHubfsL
Y4TEP0bFVSNoVJCOVVRwVqI7KyYxfpwvHWKTFdhTlkCJl2ZD8g6cehXS5tjFSA844/xVtqz5o9Vw
vVTsjRbJ36b5HWPx0wbb+b2vLWne7rNU03Zo/mDA8CLcYTPMwqzhTNVaaNVqi8UfXYOxYRI7HCRJ
w4xsyu6oqyK9TkfZ7iNt1vctEJ8NArrXNk3w6xEHubNjj7CUXz9Hf/q1cUpZpDJSZ9DH/nE9JKtp
nFOj6/azt/XpFSTbdV9+d5+sb/Q7MQeEiEFerJkECWbcG2fv3N8519+/xN+qOH9pWfrvQV3+P+S1
/Lqk/L8V0MKieP2jtWn9iX+iWszfML8RUoaLR9As8VkEfq8oGUj/RptHmCxrApKLZXCW/Ie3yfB+
M9lRVyeixzKrr9SS/veUe/7KWG1SuHZxZ67xxH/H2/SzzZMtFFIiu4yPicpeHb8/PjrECBHH48Q2
8w8cCUJPX2LfKsK5qd9rX755qXfHomAcEjNvTv0IZH9ez72/foCNH987rosjuApw/028Vhi2frIj
QwPD/aU8QI6cus+DN568CthPlj1OWn9OIX4SGcfIskaK1C+l+ot6wvhx+f/987F4rWd7w3UBlP94
FfyZMW4/tHaA8kVLA5tx15ZTYXvTlIL+bqQvEsOxZkCsmcn6hFUK6lcw0ERvpYqKM3CpWI1i3CVN
4OVZErDt0lnt6u6A5aGpg7//sv03XYTj145B7tf/AG3e/8duqD5eZVpX/wMwSauF6L8+ye2HV/m1
fP3xvVt/5B/vnccbhFuIFV33cBZSC//rvfPN39hrV54Nf3rU6PzVP987GOcMi1ez2eqJBbb4n++d
9Rt+AtIAeFpwR+FV/Dvv3e+u9f8sJ4Xh4CUzzfWMqdtUet5PdU2uqCzAOOd7G6pdWDVGu6mFpHyr
5K2eemUoDcw4eRZ/8zKjekSGou3kqN1NkXvI6B8GJtmQO3vCo1QN5nwkqiM+mrmr3I3Xu2GE1wm2
qcX7GitgZIb1Zi5TRdXYoCSZ1Zc6S/NNLBN0ZWK40MtlOIzvaGtb+l3ujVDu8GcgZ3w1GoXNPB/j
b+7kjWE7z8nWVO03Ads3jFG4IwJ0tgtJr3u0Vg+EzYidbftE7fQDfIjO6xEmJQOJQj0eEYbnRdIc
qn4g3E7pj7HBLmqlrkVYpee9SL/VJQEmxDPuiw4Hm0XSyfssG3mZjdna8dfOlTlO812TNTHx7H1W
QESkve3lpe1sFWjuzZCm1whuryeu5ZWn+mpnp82JUW26tzyS8LKo2zoYxeKNpZr+PAggGugrWyok
qxNf2gg7S4dYZ3UbwEMznvTIyDhE5w4xMVr8zReIAjEa+9d1nDA/nBtSUH0EcV5OnJFR9xlMbfCH
qV1ppEG2DeAE9SkusVX13bKzS1tQTM1PEA/MQ6uQ9VR04o49YYWvNQSGOEB2Zgf0N5MvhZKIKAz8
DTijxv6Eqv+zrpz5Q7htf0ntwjn2hjN/Is+mfyPV5lVfZrKv88YmTc21WoF/C4faPgfjOnE1fcXY
uST3L5u69KiE5gOrxWbS4pI+MWzWENVV7aM0tXTbOCRGpCuClxzYT4sdldDvDcaeWd2tbi3nI6ar
v6nA93yk3cC0Q7bjQLQswSLalVT0CA8E7sqNkvlUXiIFgYE6KclPaEAywn3pTnSoiYoiQGcRbYcp
bpkLIuBpXtAx5dlhmM3qPolBIzOtY6aBGnrZ1gIc2BIL6zJUw70B1TYU4wjaoUIo1i2Jt8V78OKo
4hqeDe18a96WTfFiSlUH5dw895HfBwD1HkgrtR/ywsrPbp1UsOzbvNSDoZ+jYasn7jy/4B6y20+j
VtRXRAaipupGGQp2zJdJU+kuNVL33ZuyrAkwzywPDgfCExj+OIhjZ37RI9XvJlXKh0zJ6kIhGz3q
denvM81FO4e1wDubHZDigQnuzhWteY/xv0AQk5afrJlXlmmNfnH1JbNCWgdZfYMofhXVlFaKWtTT
XrAWTLdDRZLihgm85N3PECJzD7UM2abOGFD0d103fdOjUQd5Cf/elb67cTx08AvlQLCk1nBC7QJL
Oilviij6lOtToI2uftDUDYL3gRGMnR8d9D0HQrm/DpPC7ORbFXBXfVdiu2JWWQyBVRGYV1k4r2xy
1h6NAiFplKGhgcgLMnOHuEi7j9L4GuTlR6Rb8qtM8DIPpDozyrIZYWjj2TaSRHvKewet0qWLNWCf
12zEqZjDWPUMUcLetUXq7zAWmn4d9MxZnxlQMHBwAN90ef4ho8L59P/YO5MdyZE1O7+L9ixwHgBJ
Cyd9DveYMsYNEREZwZk0DmYcnl4fqy7Ut1robvSiF4K0vLhVlZGZ7mb2/+ec7zhN7d4B57JPwHc3
QzcQltBWMWTwQVzhnNb8pTy0rV1Bwe5MoPIEzO9zSg+HYe6pUg/c0IyZv1MVkAXAUhAnqXru09i6
1toD6Y7ZDenpFhHC3HiRLbvjss7zG8JGKb08Q3zLoKAucVYlFynrst2aVh3DotTcayX71UOlWTun
WW6mMbsZYu/s47DYTFP9ac6kcHT8k6qv641Eh0Ioz45x3D1O5BFwS+j3+HjOZNK9VXQmmue0BTbp
adppRVucGvgnUxpmlqOw0pXDuaZT7o5mQIwyqVC3QY4TQwMB+1x5uqScUa/pCIhb8C0GnvnNMHQO
lXdkJhodxY6gnVftDcQ/9OVqjJZu+Sod+34Sax5Ot0Z1FJUwCXuk1o/ynK1WSkrKpJrv1zMzRLq5
LLaHbLUYJA0lzE5Xb45ZTUEpWxuCfFPa/HKLlsiPa9z6uBshmOnTb9MpaDUmdXcH39k4Ya567O21
4bPDBW/R6xc2JDSJAzg6Rntv3AqzSw4VPIktn18RUiFiUC0z6I/0pTYPihquTTa1r7rml+eB4Yy2
zuQ359Ruahv0ElAonwTsEW1lUKHP4g9+HIzgmdpIb1fX6Y7XASguVb4kIlvRgE4SoZjP4UQE9S4x
Jz6PE9VLUK82EM9AzybzO6ILOn6Cw94CXLpzl3FfeWVNSnLYx5gSkW+D8ZayL5q+iydewgnbXdi1
HcUDO98u/F3PXfnLG5Kn2KbSF/cAZiV80GpcXhc1Fo/YDlci0qhueEYDO1fo0M0kURL1uI54g6AE
2thRu3xvZHVzTegLwMtRbY3WhF1EUzpt59N8HMh3nlOIjsDwqDeOaW3gU+HzGx2pTK4DL9+S6dv0
HsYbfkR9Q3z53tdlx5FCqauVx7fsw66Fx/Ojkb0iHUN7HbGN7my6MWFd+NVuxySPuTb+Jadll0v7
dVkq8lVKa+EqTrLPuIB608ntk6Vw+xG4SNmEb8zZwBaZerHuPVPcUrBp9JUZmUXqDx89LO/bOWhu
cUrsTJ4YtJw/c3RTAOJiWRnUAIg50+rt0KX5zo7Nw4Bx5wUsmbMf+/QwBcHFBKPb1Dl8YDVfLGpz
aQBNuQHdS1Nw2mRzVHdJlINYQ+c5Jh2pXTyCjCVGvcup2UwyfOsjzjQwVuakoD8W7oZl/Z0/jWE3
41pJBndL6vraoyJzMqZnN5iPdZptqSkAGtd9SfrILwl8n0e67O54ij5kyqCmHmjnAa+ETkVNYfOI
4rZzsRpCSuEzz8nlowW0DVZGMRQ7r1zfaWkOS3aMceSN2JKdmLVO0sjgcTSpIMEY+O0EEsq70XPI
ALGemKl2zeR191onFZdIPIhbUYD4YmIaJJqyGuFxBfOc5VjXeHhvhfQdPHhNg7Xl0nWJKaPBn5ri
amNBdC6FJGtNvSHRdO+oBUiEm5SuRu1IpjVXLwXws+ALQt5sxn/Nkv+pPcT/i8oXDIh/b166+e4b
0Ot/21Ks/8Zf45IZ/MEai5GIWy4wkKtYRfy1pTC9P3T61tCcQG+xvvgn3Ys4yR8O62lUX91HMfPW
5cE/thSapf/Bcp6R2llRsysE9n/+dzZAyXfzD3mm/1f/+5/Bc/zj6wT+L+MSi3DHWtkfLLlWle3/
AJb13uy3XEaYjqVSUZsXXOY1AfEE7gcJPv0qqu7BoNDSnomJlbo5bIdGnnSrfW8rdYxddWh7HNsO
Zd57zF07s6MHpDETSTKWy7LMgkgGwX02DDQFvMTtByR/ajKqTZvkp7V2hkvtRREO2Ah7uIJN+oXN
ZwDCyLU10AAfeL/91vpSlalvKE7exdVw12XlUQ35e2KDuy5iIFF4x6fnesDxw2DKGWN1z/HoRqnX
EUiLSRTRCHVr1em5HZDIU7vBx53tXa2/cxntQnAOBA/QxGqPH16ZdsTjiKrAhvkklf23Yy3vs5q2
Re4zfmXjrtXUTzu5444tRAgS8TMvyluX1zj1rGV5stshcrz8fS2hiVyroyq8/ll9VIRW5WvXVXdy
pvg20MmzOAEILnj52B3SZ9jW6j3XAdSio4Exhz2Kgp5QZT/zY6phzsswgdtN8XTJ74n2+YF+9NHw
Hny89qHgygrFUoNJbfE+lkM0lJO91706KpHOI2tKzzjzyHLK/rbOxntb4Wa1/XChehc/6qXgNgLE
Ua+NUtRDi+mETM/eWq8vThMjdnUdB6vWUA9QmPpOo2t1v3jVfYoZraQ6U/kdoO/l3mb/bHXVVQuQ
V7qUDbMmHjsJ156ipVBLNGJKtCqPtuZ9aVN8p3nuafJgks8t/7BfWuSThpliG3pTIhXQVwLiq9fO
fFc20vDxvLvNoa/Ka5lPoWEJeVd31qPmZ/Q5dDgCalLLG2MMajzKyzPg87NdNI8txaTFpm0/Mypm
kR8s44eZCFVndnGzewGt7dYcP2e+kUS1lSY76kitI7PBSeZQVMopjUPq7jPKd+G2587URkVi7123
v+Nd8tMa1oU0+0tdUDDWNTbEeKe4zTI49RTY7EzlebuAs3mnxc4U5oTxsm4+EOevImfwTsDanc0w
y6vh9N1O08suGhbDvgO39wH9bNm1JcBco8n5uVrq20CCWKafEK/NbB7eKXgu2b2SBn/StfLilekM
RVBHfs7M6Up0AR6iI6NZ5m+jNIoo7lq11S3xXMiCb6PZXEfB/KoxjlJXk31aubwYDYv23GNJT18v
QZ0LG/EWpKY9HgfGjrCSKGGVPRrmBpnyrGFUCnlXzns7baooM4ARexNVWKlffpHAIpKW8RgvB6KT
Qy7PRpc9QUOn85IyGUrm+IKnaeQlYFa8fPoK6uJGDYitYCoodO2J/HfVyZsgbtBNsT5DP2tl7s0+
oxpX8varMot3hO8cgmyiRBpReEh4CJa3GZU6W7GGJof7OqbXJHjPDRwvbZt/JQSEKRmLrKyjSHzA
nZabirmpw00MrMlmiiT9ZJG0O1gwNW/obSCfFQhw9HjfdqaepEcmrWMXK/VeumLcUf1svI5B90ha
7mZO5ji0V4MMvdPOVQyBQ2bdqb8aCcKOSduNRkaGo61NhIzrYjMFo9r6BDui2mturWW6FEtyog52
Otg9U4gyqGHg63Q3Bhp5VHXuy+D34qlfeT4+k9FdvYoM5JP2nbkMWdlKXNOT+DZxRWgv5glN49w3
LKlc6AGh62J/mn2LX6ihY2LAQzA747jvG6u6MDFBSKYWJksyKsfGQ6Opu9SX17whXIFkWB7kiPsx
SUa2Pf4Jj48ZiaB2D0ug32Cuf23dAaQPA+03jFhY2z7nlwBM/lnUJp79ulHUp0yRv3TTDQHBek9S
mVgWMOYopx15Z7XeDjTPo+OVb0X3QG/VAQWeJBM9HRz65Za8IY0auLh+YTomncD5LQ01PM+u2V+0
xDzV47JdZH1K57HX2dz4aPcOfOPRoUVMZvBrsrjywtFYxBdIF+zghVtcqLO9hWybhKrE3KHLNN0y
8GEn9pLbsfowi1qPnIb4uFfMVxxy7gem7d9ZAuQFfASOxcE5dAHr/UYj1apHzbo/Ez1VCKl7GpMl
9IzsCqDyeXGIGaSqOhVacczwhVQOFWdK6/n7wdLtz8M37pEpapMSN4QfH8EItoQ4garWSqxusG2N
zZi1+CUb/KeOjNgo47NbjL91oyUtEIS0y+AN9VPSaPo3OaAnw4uXLU9xh7GZD1PjlNXOTSeSWCmo
0kzFxW4e4h2duEwl/WrnotD9kKZBtrN4x4aDHB9spb9NZGMbr07DAKwiJeYDCzUOgNGi3pS0QXEJ
Am4geuLeMo/sEQEUw9jTdO2Ca6DrZ/LB6MzdAmuBYO0W9Jh+MGtteZ2W5YVgKU9wAsEbR+C+BEQ4
QWFyxGFyGoUqP+UnWgTzT3opFAQPjXWt46X4YSdwOW1cNGHqZvJTT63qiL2/OGipLV8o6pmfieI2
bzOmPtLwzjaYlRd1zq2T7GbHoWkvmEKh9EdLs1+quuh/0ck7soZ9qYUzHJu4tXfpYLMAQJ/gNueQ
1QqP5VUJVLIf4/egxzTpCYGPWR/Jorfprg+a06TrDbb977F3LSz5PuO+RhYRPtVHngd7VXvOsTI0
/bFNhhdChNxl3gNuoT3VPtYLxJQsdDrtYtEDuEnMFvOxMTAbtoaKRM9tWRZiOFq+Tpt7t5mAbsdN
cgt/50Rh51GCMGtAjhKhLDZO3R4Gzng4vpGRpWAoiKHDHsgzrJal8+xl7U1MDoYCq7DCzs+yLdjN
pJl2dMtYYe+Lw1wYv2giYcFWsRRrF7rt44lhm3BPOqzfRzeJREUYcabrq3W3ee5xZzY3utS2INSB
xfJlCOJbP5WPiWm9z42xCWYm2bI7jpm+y2z7qS9pizEWGS45JXczuZZ8Bv7PFIUvalumxtUAqlcT
WHRowctd/EW2+W32hOvMm1r3oyyYNzNGQfb3B9u5g5f/Beb7jCM5Eq6s2JLyXkr4IsDchAW9r2LJ
xluw5TH3pQ8NYWS35ronDdf63gjYTCds4nbZnHhsBZaHonavVqPIPFdjuweZ/tQggfCTjA5oQSkP
rSS6Dk0hsokIcbG7txLAlXDAd3nu2dC5z/p5+VFqvJAIyXdQJoAy9wea246Qom75UPPko1+dFRt2
k2A3QqooK5uER3zJZPfZ9Q+aPj4K242KPo6E9YiF+g2Ly0vdwNwc/J0KuuOilTdVolFfpl9b3NWT
lnc0mNGCycKRoBNYm6lvyVl2809T+K8OJpD1bMAS+tZ43betx2dnZFiN0Qizcj+acq9l9j4FEedk
gvKq8bca4Sq440nZ6m1pD4Ge7BsiJkrvCHQGN1ZxDWiLVLN50yc3uv2QuDQNTsGZuFZo2/3Op9ey
S7sbFx5FG+OUTY21I2Lqzp3N22ZO5EUW2YfLW7eYClY6gc+bSbDTa80D2/RIFBdapeNQT1oH3k7B
74vi+c2suz80UhF5HXz7BomRFxWB+ra5bazuXqGocH5cYM1uvMK/c6Zqu3QPuNyBAleTogPntsxm
7O2tedFZVQy4hXCLc5m0Ou2bHDjHYH6bWNfGbvmSZeXF5qHq9MbZM73nzE6fRL2a9pIMhANBy5J8
V5nJu8bQ37LEKSPVkKofUnmYpXXrzV/KSiOfIj1yhyxGfKyBU3AkdPUMDR94/iBPkN53k2l1e2lp
98oynlrx6k3uDY2SX3ySsqgaigczaeoNNQZQ2cq1gSqlBjBdgq0vCmD4NnWls7D2tSDUNpnXPNfv
1sRy1ZPGwYiNf06OxaYCAJY5LMzk/JxpFCmS6g99rrFk/Viq4G3irZRzlem1dlPWXrhMT5bn7oVG
/4YTZIRAiKLWmYpmvb9tJ8hspjyT42LTM/nY97gC5OQcYzp+cHu+KRaoNNbNSXexNP8xoIiz6KxX
O4b0xrHHndF1oTTFExWZhfuRO9r3AtdFc+50klYtaSeOvft5dg79Ii9NK637rsl/TzQDN7rzXNFt
wb4OQzZ1dgC6QozTV2fMtkSyTqatoKCLn8Bo7qdk7Sp9NXPvO7X6Q5XXZ2JB0zUx6H8b41vR0mDV
K4tU+4lpjRI94knRqk0XxNAyQx5RL9ay4991S2EB5Nuj1lhmOJaeGWpjfyFAvM/MZZu0Kb6u7r1A
b+iEGxZzPu0cfSi2fsd6TeNqoNHzqI3J1QH0RQ6Bw8ZiTN9kPWnxPC38EIj7VtO7BIsn5GonJcgA
TBjeInuxWn8oNN/feganeeapgVAQTSLG6BOIpJEPth2R4PRNVAWPLUXBpmFeRds+U2pXhZNVjycB
8ieMZ+fZrpY5lIVaIsvKPwdhPzaahRtyKD5Sk7ekRXpuz8v0SanZ25hxewSpQmhC614Jcb1VBVFm
HvAJbcNTFXpj/lUxtNLrMemnuGENvEgUr8x3wRs3D3pfO5Eh2a3nect/Dc1vbvpbUwdKk7hX2g/r
TZ4bsJ870AhlvzjbGHcU/vqgB0yTvGkux4DWo0J4fjruc9txIwycy17353KXKRgqo6jaTRqwRQyg
xp3KnqyPNmfxi2Ekv1KoXswq0L/5r8nbgpM44QLTDmaX7vjLQQ/T1tpWpIyNTy3mxrLluYx5wWtd
cl/mVDeP5kPtU9XmBts468UGiBA85Pbb8ow7TL7E99GMZoqC2YAkhdh11KtdgMUwTLS5FXkYIWA9
zdRsuU1ANC7zHslgplv+SAHSTMfZrJghAViHUzPdDTG9e4mr4puMdlM8FUIzz5QF1TskhBbT8liH
GdotSnbOS6lty/fYnypyERmwgekLCEbo6/lutvlsFN5ro/k3I1atoDdPrlP9+Ny11ly9p7HuH5q5
KTincyTxyVTvVTY+Y1g+arbL6J5Yp6XnalsCemh168ZUfMyn2jzzNC03LmdV1FVZWAiUXs2+cR1O
OAJQv6Qh9GA7l8h21qilR66WSvOYPIyYy8/BYDU3/s6DlfdhlIAWJ0gCe6KU5j4Z2MFMqRwJaIk0
hrhSUqOtoyeEnb9AVuLbx+kRnwm8XmbWqGgAC+VopUaBjmc+yzj9lAgQxmSclVdfbT6Jfp9+oDVe
Ud1/UZXmRYYotnGOc7qrd9SdJJtxIQKLFtzFc8wWhms5r7DtFTFkL5hL25o4kimTg2uM56TD3wMx
dScMbaKRiOaeBnKUYVi0IkJfMOtTN2bf9LFvM1udAvg0CliS3X6Wbvw09f6douCRHMxO+ubJg/RJ
qWrYk5nfZKp/j4MsBMr42RXjtS3Tczm/JXRJQse5t+zkdpqLV60WN6JoDw6PNrdxwirITjje7v0m
RyXAwNZpaVRr443d5HdWVbBJkneJemmn/CEXPhGVZdk6vnhlq2AfPZ7EPBibnitWs1kRuFayKxNo
k2U+ZzfQjcgTtlcZ4+leyvkSE04uzeCeryXthv0vG9wYx9m3zbtvseTLmKJWlX1zRrt6KCaTbO2U
u8+k5nQKqReqA6AmZiUwTI3CXkXcNoZPYDbGjZbrHp5hPEKjS0Ssz5/AR7DOasfpBIHhPrZW6oPe
gpSo2+ugqBU35PJIjJgopaQqZtJehtq4JWjuhWZj8rpc7JrSp/aVatmZaInxoAU9bnP4EtgANsPS
soIoBc93CeYLIkaRGBYvlPSnB7hxBCwWXOoAQtxmIO1C2aR/6LLiDocW16LPsCuB7PnPdrI8Eeim
z72o5jOh0SO6yIXFUBBSSo/Rs7P0hCkxz/amziPHhGArt06SHMFhMSDa3mNST495Vr6qlif1f5kP
6v8ymrqxWv7+bfvTzffnR93Uf1vnr//GX+t8y/3DXd3Ef63wLecP0iuOQ2TEZZH753L/H34ny/4D
+j9cZpv3Pc0uLmv3f2zwLesPkOtrsoW+UJ0ErfGf2uD/maj4lwW+Z9JXx2JyrYGyVlXgT0D0P8X1
ukH5TVIV0GPcbOjIXxXJ7zJA5PszJH3RNTpiPQgrUKWaea95FMRGknjZu+d3lEKVedLQU5nRi4vL
qHzKhjH+LKgesrEc+8ZdHEMOxAKikQCv6qp+TwoIx2bZIczr7Cxu2M1SLpd01QLBuefLhTNkmQCd
dwoZD/AycnLCISgiSFfjT9kGzlNdBvmvXNXFr7hWqdrUi+Y9Nh6UCpbvtsDRIcdf1DeyIlH0dkVk
apMb2dHJCICujFPUYV6HnKV6t1HO3L0OlhHH4RB0bM1cRybXtMc4RXaud5+kImkZke6pp/0ipBBn
A4PMNrCBK7HcL5ti4ztSEA1lTfCWZOJ3OQJwwSvUbPk7NLttq9EBRHIFmENotySIQzMZ9Xd7ma2L
507Ni8U0ShbESbf09xjQVuJi3vkWcM8awhk93OkKRPOH1gSSZtKZrGNtNTa2MyuQsawGToJTzdpZ
oCrfnVJnhKYvZkbMkMag0abSAnC2WKJaoZHU+UCcUGs/altrQcMjPNFUZJTjI0CC/Nr3jg6gQss1
fnNzjzTSBMCv7UHgbaOCTY/3Xj86DxlBwHefKqeA6JDJkBWnC09H+irHbVU22Mym3p1uc9kRMMJn
/6fquBR25NilfLFh2KKBj6P1xuSPd4BsLVI/s3R7kIY0v8pGFXt9CeJ2NwdG8VOZvvs7I7LXnhZ2
UEZY1Jr7zR9XC0Vr0daCDFFk/EozXe4m4V8WBJIrbe6FtnP1fBFbGz15BsyRBCSIGK5yZm1wx2FC
H9J9Rr3M2huHOSMCWIohyFranwbFuQ5t5Q2EoByWObZYqsfSA3sWablZGdxcoj2xg/Jfp5mV4D7p
pd4d/v9pOszH3//jv5kYfv/tw/Qyf9TVR/fPh+n6L/x1lhr6GuLDKIpNZT1G16zOX+cqPlIDKhH/
gE2wAr825+8/ztVVGaUpgrQFCR59NXf/73M1+CPAQEpIyiHS8teR+6+U0H9XGf27LorCSiTR8GwK
Gyi8CFCU/u5cTuF4g1xr3EONwWTB0gWuaIMkaHryPzBpm/ix/ybCYkX3yBigArMVcHSXcpa//2KE
IjlF/drcs9dt1U1v0gwBdVDNkvdTV90GMrCMHQaB2T2RQxmSLfgcFA6f9P15NDPdDr0EGyDWGWE+
zKieLxTE13OYg3H40ke7Wz/donxafOAPGAsDvm848zgdOqUHMIGrqrKiVtgliACOXGMDO5InpGn0
eC6MTHRs5md8Q2TpRWpErZsmr2njAVpqYNGYG2tSdM2klQ3PoVFIIC3Z+U3nDIkgK1mY9aFMKmLJ
bd0EgNYEVuoNFQXxjc0P81HBe0Q57di7hphitG9+4hG1Zyzbx3Kox+9MDDZkHl6ix5kSUMqbCb/d
TCXJsV0828mHgc6581ndVztww4O1h+mSymihDs3bNKnCEsV2AChRx2yQRw3pmS+h0uCtNaEEbQqb
2E3IuLK4G2kmDuRxYZsom9z+m4q/8w5OrEje0sSC/pGamm2GNJbho+25Ohu0vFq9iCzGR1SbqfsL
DdyZqFC0K8r5qB596nWzfyan0v6kU4m83i2WBy8LfBi4V93hR0oxwz2ksUKlqTPBWsHzUIkILonp
U5MewzQgOXbxjWnbZQQchB0WJGeIbF5HyAckYVfQ/MY9hw3MKFAABFB7BMgVngTZ9XcLnIPhrvMW
Y6P7vXh1C/zP2FMllKnJb5PQZfV0Wdw5S24VQ0aO8hVr60inO79nkMDd2ootP/uu1V8dKp7v5nkp
0BtqgdDfl30rd1o+yR/P4Ou+SUqg3lHZz9mx7Ox+PPkydp3jHFva9O20RsqEvfjmz6Toey0zt1lp
wUaphQM+VBrTRnP+XgDwKoadFoOOM0wuLlDVuefYUkuDiSgHQzRPAUXh/DZ1eiB9iaMqUxOD91o/
C84sc/XjDM3gC9UbydwFZ4xiGQe0BQwpyd2wsVUO4yQRSgMajRN7w2vKum0TxnD4rrp8wNOZvw4d
18Wp4159cSe38LexWmlATtX7ZuhRa4ZOv/bxhUlW8OuaxHLLcI4LSfN8QjT6rnBV0W/wDaGAuY4h
xQXdfGoOTqJDKLVbmqwQcBwWnJmYHua+FUAfDa9A48E5fG9ywfJlC0rvy8tBm249ZfHFlXju+F2W
OgmKEYwBXF6MdhR75Xg+WOYtPDkgbASgFqcKyAykrPHTUkyI7VSx5qyMIa3A/3U+X3lTZ80L0YD1
FY9d/Tdzc3pBlJ/AiFSTDR8RPtHG0DyhItRL19mWHezTDfQC3GccA4N2RRyVVzeFlRsuPnHLqI+b
EiqIa3NsCBI4KuSlGO9Ny2JK7Rq2RWULei6ERUyAqwxGagDdqnmP+2Y8Nr3tlBseLd4ZJrj/UlQi
w/cAEh/zc+cYN4lm2yehWcOvAPayj1k2BmWCoU/LI612tKdhLEaxek3Q8qaWFxyz+qKuuj9RRDoP
Jv2tUyDEEZA6aHwet8trXBSw6Ly5zuqI/RD4bihu8T5IAV3uEgppUiyFbrPsODkpbej4RE6Rm5Xq
hV+WP1MtXxoRabqf7llai5nnS8DLpjEldcQ+QJr7hONGe1KgyPoNe3LsM8Rk6mrrsyO8xUeUL0Dc
22UFsVY+aw0vlvdOXaGm8H6Zzc0sDNuPKkywQMBSiXvHq/ESs+6mwCd0XInfQ5+FG0RB4WRPPph5
BuBeDJ9Bqlc83IUGKEzretsLbSnoS5x6R1wAK4tPHbyNBYytJJOQVo2xikA9btZ5DPDK02LBNZNA
fy+PbppzSKemct6XIiaxO1gyv1TexHdQd9x8n4/C1ndtpoLyaApXwBj0jeXLV31zV8+VJ7ZgKzS2
NGWF805xpi28mumF3mVUCro7RggW+VVCP+exWEqJvZqWmWbTt6aw8IdQ1pS75VgeKnOcXuwF1WKD
nSt4A8lvEkfILaDWnc5nAY/oxMHd+4tDqyIvD3LwWDxZRSPg1BF/ptWD71YiiSqOXXOT9jm0EEGI
wsUgT1ygmIL+NQM0VocouMiEVsNOIwGkGYeFHpsfS5ZU1Ab4zuASZGZ+YkGZqh80AryAoz85aqcN
hBFcns/WCT1dBGcaZmWAYdXoK/TDKbkZmjX7GJjJylgVAdIBJn7bw5TtkD1IKHLYemB0CM3aRkDP
gvQRIu2lt80dVHPypUBF4gbpzxq8qNcWHChLDjuA0IqRbV0S+1ZIBYqznMYl4CdfpKk/NBSd8Emj
vZbLa9KLGyisDWqSnFBgW7ZbFIlw7LOpGWr3HhqKSXDBHit2TPbw0dStqc6sR3t5GEW7egW0sq23
aOccaxo26pAvj55t/abJn/U5xvKU1rxN0P3dRKNuIR3nU5NBrUNuAfmMPzSm5G6qBzpwxrjyw3Ls
xbx1665hAeIx486d6X8uHNDFFo0svXV4GelHy6NLdFOC4nK3nild/mT6PP5BOGH9FzjLeAC6T+hi
KGX76NYLyIUy6JUZtlrAg6f3M2c4jSOdUvulGUEJWAtI0MhbxgGjTW/iJkmmmcQEBk1/2yemr3CT
Gf6nWsse16O52+c9JMK4tr0T6YfsTKQv10JAsJC6+3aZvzWyqk8YX+ut3ohPd7DPqdZdBoy5NMC4
q1mHJWf3VldCe+sHY9ziEN9mfXdK7WoMhZOnR3qd4PNl3a6Gir+zG/DKI5MtRSfBwRclHZL2cKLL
GNe5Lhf+36Ey9G/HNekdWU/blJcIbp14LR0vKGeyIwiAxc/iiAViH2H/0YHHSbOQFpU14actffJ/
gmsNfutgnpwbQyxOeUg74s+IsrrOrndYvJDD3n2yZg/SbnAHDIb3VGxA62P9GllthZ3C0xlfBxaF
rnUHoZgQjC55Aq0mmHnh9YHhSnQUT/gpQ2/lDW4AzDBtjoBuYjp7mUF5P5rugw0F41ngvEBo5rMQ
ohU6oSCNsWF28DaL0pbtlI98hn2I4GzZjE+gzxi2hJis7RIHKNgG/Ca20e6bX7G9cDUc+DYXhQkj
HfMtlNSWFbfjtgZ/PLW9m5eW7qjRM9rVQ8fMGZgvlWZjIkdexEKy6PHraOZ44zzvKGNdTYdK54EI
GV23v4Nlqq4tUPmDoSnlYbT/86+W+xafzhRfvJGlMV2sI95CewW6axZKR5p0yyaY+vLDTZLgfZiH
U+tpQNhA6LJ2zq4opc3GT4P46tDJHOrVQK6+8cI4121EGFXIg6TZY1+kTRcFsK9DsdrIPGzd90sx
aAeYg7u+K++0ankPhrx9bGVSnKWyYj78ZR9iXXvIlwF7gcwL9dbPXoGvzct3AE3Z5MY4CVpP8GsJ
mHkvDe4i+Btt1LR1z/zeV+YzuSxKqpNMDheJOe+ik6P4ZS3WTSvkwj/oVScpGfY5Q5utIVtcm+VR
qqy6ZyS3g11Xu81xBgO1x5AZ4e1YWJ9rXWQN2hQqB+d3v1wHiofuKuiMm0lx8FpLL9i5IiQslfOT
Sx21Rg7zw9gb7zzgUYN1A0Q6s4na91rs7sYE1BhpP+CvzqL0iOe2fJr0qrwX4NCw+AiqA7DhHwZ8
KtiLWvHjwCS92J2JFY8EEHEZST+HXvGEmLqY07T1uy308n43JFUCrZ6gIUcwHWTYZZC69RQvVdVu
c58VR8162UpgNyeIsvoCsBo6MLCknpd7vmQDuQWOhzw1QCuiY+XpcutLSKBp4dln3WeVE3T31BMl
YYW5FSN7bVzh1Wh7FRt7Du4Xi2V/nXS/Ue+3C7G4TTnXYpsZrr3XFMb9WZaw+uZfJFOep45gsOGV
fDfdeYsx7S1ozWNjLR+OTWWOsfLc0mKNRel8KfGfMBT4Lh52gT81bZ0faxx9DG7+tK0c8J0Dn8DL
DE5869vjSIrAjR/KeR0+PCpFqMLBijX4i4hY/wF8XFKPSquxDDZKk/UNrzvzCOy6Jg2MVmCOsK7t
CkqcGI/o2zSQyZnQxGIB4u+Gi4Esu6mhNG6qwUbnyegy3mfKBZinLZ/2PL5kVkoPgld0xIhQs3DN
uazYpjBJ8x7zaVajx8dOnFzwHk6h2Tvyf1F3HsuVI9mW/ZVnb44yuDvkoCdXC2pNTmBkkAEtHfrr
30JWdXcEyyyya9ijsMqozHsvhLufc/Ze+5RzHAVOzYxpmi2m3e7wUBfpfVe5N20sbotm5FpRpuht
B6btKnadmxqvza6VDIRQTXC9TSW/ZvqU9hakgb93/eJN5/rsmpprnfJ6+bH5TKz1uB2xWazd0crO
hhjaNxohn7HrM+23ipI8gcJ85+hwwbsTIGALXz3DOIR+f0NgK7Jb3V6QPr3SZL/irOvPjbSxUwzZ
Uoz14bNrMflgWvNCB5PqqQ7UwZPJwMja8N87lTI2NOOkkyu377NjBkR4qQ8kvyF1IO25Rfucgw42
AcisIiLCrD79mtlMorUbNXpD/+/YVdapx1O59nPvhgMfMlq3WTdV2a1dQmT4z7l73ky9aZR1SfOu
XbSkx6wqjZNtii8mlEy0kLMe4VaY2ybxym3TlS9zCroIRkZmAlC2A/Eq4Ro/4l851UN5HFEdbLMO
GTGGrYKQLixAwDRsJJ1YgxiPM1EPe2hodsHQzA2cPb61EQknTt7IeWGYDoasPheVcwZGQz9z7C9Q
6PxoDeNUm8On77jTua7aa08OzJ7aBUYIvfgWEUuyhDNEa6cbd9QLuwYwvChzLGIYhi/yYoqvCJPf
Q2fHCDrnzADx4l5z3mbm6nK0hfX2Igt+FKPRZuvFCCxSM7ub3BDsvEytF8XhjMMeVtzJfCBJ4Xae
ylOzELpzZEr0bJvaWjOG2wiZ/Azn4SIVFVhmhp0TW9liURkmyvFwPMSQINGeNBR7DmRNofJuoy3w
KJ6shotRMVwroKBObRdtOa8Jzq9GAJXNzzM0EDyndlrSYAXHMLxJ16rW2umASIbUO+gg+yPUDh2s
+yacAQRStWx8ULDXORY4Mk6G/AVXcfiG1W/a5NhtEAQW3UunXaS8Y0wCmsJ1oOGghLl/NccTVO5K
bCwdzsgeaIFdTcn0wqwv71EmlsltSu0SsfDU5m0W9Z8itze5by6MXNVuG/jbXFHg7iq8Uqr9qGZY
8IMwLquibTfSCMuXKrJvO4SKTzzAF5lXGg9+4YQXlTOSK+WnhF6U2fwlEZiUvh4ou4Lk1oogL2m6
8oj1aLz7kLiiXTIq8yvtHOs4ZAylZXutRspQYHabCKH662ym7gEsyryKEl+z/hP5Hs/ti0+4g00V
4dQnEp9eSVvde62TnOuyv0Bzumh+79sk4ecH+dvQVXBHnWavw/wjaIqbsZ8vmAc+W7CTbxBQ2S9E
cESbzsyfRVY/KBNZw4heB2gRPoXBiS/tiE5ZQBRN5+DKzOPui1F+ezLotwhDYrmsUBRaLymZadgf
7L0N1SSHeotmyeZp1WUOJ1lW2wT91fXQecajP0dXRp47OMQB4ucUX7t6kIvziVyAtZeX6g7XKqXx
GLbsXEZ+6m1GmkJRZ0C9yDcYl145cwMmY1CrBpT5siN1RXQZx1rTWzVtell706nxuoMhcIpQqVbr
Hn1nGyXtFSKlt7xmiGyV3cpkgL3yBo5rOMAg9efkK0yOF7PL9cVHGNX1zunSS6bXG8M3UIoHFd0G
YygAGWZR86C9ARdz6wzJAoevIA97P8lwQsVQaFRUoNZPtptHvJoDwQ10Z2jhCWSRoEcvqEPf2TYZ
HWvjjf2uWNuaj+bXWPICdXi9QkmLdU+Y1y0eWzR+fb6i/RCTAFzR1PEC/6rwieuzu/k8+7mgSkc4
zytPCkNZ7gKSwVgOmjA6D3h4VrGht3YTo/vMH1I3zvwNYeJ9eB4SMtDCTB3h8kf9auyQBdhq/HKR
ze0M4Kwbz/GvAuDNm9Zqj9LGTBy0zOhpvCJwAC6d5uUhn7lqs7LpIxMQgzDVnoHMUvTHMIsHiexs
1TeYaBu3Ng4u0/8tVpRgzcKgkBFZqdwBbF/iDsPl6xczsHG1zUMsNSC/7YdqZoEao5aEtkXmAGth
3nhxaJKSMs3lpVmRMWL39ylE7n4c9yW2+FI505dPkbLWEMJI7mxovxEhSKg7KPnlR/H1bfrLK7Jr
JdJQSm0Vkk9QDnS6NgPtddqBxUT7q+/L5G2qRVFsGViyXY08Z8nQ1AejQwQYSIyRltTdpjbtjP5k
bp6QNpyq0KUsj+afJvBMgVWm7Kz95LfPmjbdJQJT43Ee5oMYmqfe6n+UZklqCyvpUjayKk05bT0p
gJt63JPtrIOHxvbumG546S7Ah0Bjrw9R3/rE8kRV99Z7E101vInE9UQWrffQP3uDT6nUWvQ/AlwZ
RBt0wZ6ukbUzjQDfStRvYum8+6M3n8tiQMpZ7YrSy9ZWiQe1871yk2XtVyEqjTgpffBL3DrMLmc/
+hh7jNiQeQ8BJeP7RCbBNidSqKlEetu5jd4ZUzWfoDE95nUCxWs6pdUMM78q5LrXYjOkNCsNRJH0
iuPiYSBzd51xHrQqi858+sLiQL8uFC/cyWkrXXGdswFnzFuRmYGlKiuD9rY3WLQAkj3A5/MIRnVd
AwBgpqfoT4VZai7iw57CrJjPvozUKQWQfaqL5idJJTbmYFO+ZOFfi17YNxeIpWiGTvEbVZq5RXqK
bG6aLvJBv4QMUjZ+HyFCAY6BmRqnecGu0gwomkhdOPsTxQO/PtrNPQMMOTjXZNx392Uz4XNwxZVG
Tr9JMtFdk/J7r2o0ih784nVMKlXYsZcTEnxnsqZGtXNDm/A61hFVYkxaiO8J+ylwzZ8dgG4sRARb
mZhs6blNc/VUl5LoC8l4gSTWZ0WEJKVm/ux6vXskmXbx2WFs6mS5TxqdbMkaewHzvOS55rf+gOm1
D1vCY7kdyi+HR7dH/KUYv2GRcBCO+/owsT84dSapsiGNGcJI7/w60A8UEvWmqGZxEOGkd02tbuve
8rDPD/U1yrFTVyfZY46A6FM3Ckm+zNHmFRGKaGj/1IYpgRKR8872jHMl8TjLmCWsx7Ii5bDWybWF
pxzjkqk2rc0qmFdlC0wLk2NLF92ur42AA9VOpv4n+aFgG7RxsEcvvBrMRtA29f1tzvwEjXic7Hwx
AxWRSLBqwZwiMEKxJcy5PWEbqvc0J59cHPVLNuW8QTMRIwkePicUxxfOKDvkT4tkZszaN8RxJJoJ
5MS7BgfkHh11v6dNUK2gVZxcN/tSTvZUTMPB9wk3XHhptaP1Uz2Ybro2PKqYrV3J3qDZ5NUEqwXK
3Ea1QhfFqYMMyBD2xSpq0+mZEgLpJiF46a4OOWvaxmigF8Rfk69jZ9H0lAW1Hlv6x2SaCn54Od2P
5TAjVKqn+6Ej4nItbNs602ChNYdYtngBdY6moDLrH7MzhI+JNDkb0jo3txPKp81AabXy53k4NhS7
PEVTtQsMc15O+gRCMi8fhjv2vw61e5PuSRm+L73CB3MWvU+pIrvadMc2WSHCRsDhMyqK1w4RtU6W
FpdjiRaC94WduYl8sBcmhiZSV+YLVNAUU5rDZmM32U85ey8JYrd1GeABgs7/2fYxr9WoEMrrdD2T
RPAge4rA3NTxIUpcsQ1n3Z6sCCJ5707tZ04k576JaPMR5dDehdXcbkgaGq5GyyB3YQEho8FL+5Ub
hOBFw+K5oArRIv7wAT5CndH7UAh0vRMj3BFWhJ004lB3PLS9ERRHkeMLEtiQbFjrArnm7ET2jhy5
4L5KtfUqmuwrGuL3qQgJrhX+lpgwjTAjPDTmYsFnRHrGSynOI9Erc251myoYfhDA+GFKnlcz9O7V
bJSbyh3zh1AH4VsgogfGg/hOEgSjmfO4kGQ2hBDgJUnqJ4aE3EgDR2qprvsxYx3oa68iz0s+l4V6
pvGmN/Q3f8yL7d2f9d6pKRthB3jvURJ2PKa0MGkkMjgb6wQ7+sT+aKMKyV38TWJg6ieimS5O3b05
xVhvlZAf6Ii6L7Oq8J92VmQfi0G8e3GQ8vIuBhQk8FE9VBgeC0onP7oIPZWedJ7EzyXWHLhidw1T
QIDThaQOl8Z+5tTA8dcyiQPlBcXT1E2QAxzjqoD4Ame+OAOG3C3GFcyLpK2ZO6tLcce26sYdO5qJ
8Yz5flTku3TwEc0BzTX9O801OnLwO/baua7zJl2TM0JOE6Gs49PQdkCX3MHfF+TZbHO8jevCg1dS
YtRap02Fk5gtfWcHzbnGFr1Sifo5JtGdQVTGZsbhk8QWp7bQu6OSt1dez4FNaSfajTwnZ1Ea+9FX
RxAu5zoNCZIxAqs6+TpuknVX9Q9dmtF8bcEZYANBSJ/NDOxH6zZG0+lG8wHuZn3w4mVUM6vxNOL/
2zLXIQq4S+lzBczy/NpQd/UIBYHEoGF6Q29VXWEC5T+LNN8OyQlXY/qRc6RmujA8pcxTyLqI1edg
K4ZcvguVf+4qglHdWh21X9xEdn90fCM5JU4pX8ZMJJugMItNanozh6DKhG3Y+DQUUF40u9R1olcV
VtElbcThrqgaqr+AMxrNXAnfoeD1vuO7dp8O08xT1NSY9SIX3TpgquLDa2NjyfhcDjIOs8KCmKuY
ETt+NvzgJtmBVu3CGHGCiSDlKZsDd1PPZvNlLnHk1JFLDR8Tl7yL0oBJekXGSlvIZs8bOp4wcGVX
BjzcS3Zj2nLaAodbWnrtxgXNRPTH1k+7YvWi6fAuqd2wolrm1UwGDsak1HAf2roCyOIGQu3TMXRv
RxyR7COOtj4U2qIlI83Nf/i67A+M2ejg5LyABdFJ6650QZoQYLIpC+uiskbj3MbFj3a214MmiDzu
SgAVDlrZlRfn9T35qc9wWBnCZ260lb5NYi9jP5ruHFjNPL/vcrTHjH+SVZZQ/KOkrh5Devuvhjby
l8YaX+fBmull5Tgt/U7apyKfOcRF1sja3ycTEgInsaNLECAlAmUX2cGKHNuWyVRm4E2RmRu8lqMG
szNhMhwDv3mpsbcg9iqrmLHLEkU9l5Z1Z5R4GVaSwbS78SPYT4x0Eu/NTeOcQW5WzXjzqZxos9JN
n6KGY62o4pmop94pXqH+0Dbsg8ShTo0m7B9l8wO3LjqCeYQaj4Ybkb33ZtYWwWPMC2UUljhQQjqP
Fs8PsT+2kcHE9uPPiIQTj2XNcddhMF7ZujO2rS3EmgyK6kR0tfXMzImgMj09FyQhXhM+xf6hSZ37
MSt10SdhBpi+BOlSZK3Co5HZL3axGP6E1kxcxvmhCpeIcdesN220GJywKGavSHL1bZB04U3nwBAI
iEPAhIMUfls7aXxplTOJpTId7IMpIB6QAM6DWYOBdmQvLgnNC8VqmPSII28yIzKDyPP1jXLeAwsI
zmoiJS0fZihz1GGX9TAjaEwpbKRvHS2Ppy8RMb0MUgUvjNatacCCdEFGYt1F6RTNx8Sp60uBOOUE
bGBnacs/gEVd0KR2fJDpzJMbiu5xid5l/l5jUmV325aO8ZF04tAM5k9E8DCljPA2wp1FQ2/sGAlF
Hi4d26jemrHjqD45S28id6k1IRLfe5o3iBMKseO2NO9TgZATC3avX1OjnOAz6XMVT/JK8oZ+QbQO
Xzjre+kxk4XmCkT53tTSuNBF3+/hSnAatfNYm/vAGcpHctpalOdpdMT7eaRLZWxCCdoOx5bPnD1n
Bj9PpBXNKIskAzO7zS8Mg7GYxVo8bD2yfr5U2xlrRug95CkCYURGdxJEW3emPO/XIvPRDATMup02
2pFIPT2mIqOhyMLabIIxmzbVDNOhkVZ07cHL/JFIxlh2xGSo8YOlYA8CYkKr7qO2WjLpIjU8e4mj
fhq1HteBLKOXsM/GZ7ryyWcnTbh/SQ1QTUdifEAdY5+SVCPT6OYkegpYzw6jm8AhKEdv3/GAPEIJ
nJON3WCbQL+T8tt9s17zBWpU6kFMisISenPToZmks5oymU4oF+k5GBvG8m8UyM3EEjeZd2MtUnQJ
Ma43i/sFzgL3pQLdAxGDKAvoTwxjxnRNoGn2Ezhi995PWXRIOeut0KnhRxiI7sbxwyytfTDy1r0k
KL7d9nQjNi7JD5qcBlUFyJVGJO56wsQV6zbZzsLufGDOtnHVoU548FHuPBrWQrkzplESYFuM7AWz
QLcUAPoYu5Gk5orjzFMUxAkSLGlqi6GVTK8NEU+89wggwI9Vs8nRbmT8SdYT2xVwioCKMzKGk2kN
NgE7/jKuajJF7RClpzGY43UcsXysDZ2h50Jg7OOfnGbmgylxKec2b2FR6JKSy4NHhqHNTFzMKshX
No5bzJs2rC3BfJokUAah8Kls6nQHsuEJbQJ5F0orTq+O/sgqXK9RKcbHKeCVKNrQv8AWlWwdHM2r
VA3eD5H0/RlS/jziy84YsQ458caWfCMRiUZ0jS1HyvDZHKb2ssFcQ/no3aCh8DvW8LykDDUmTLui
IzzV0Hj4QnOsLlLNAXwRYzB6SMp6nTiyRD0yDkdZhvooc/1CyUaiF+UDYFk8PiSfn6qO8PUVvchT
0kzX8OrvYFXWJ0lnCMmYA3Qpt64REQH9wtLkESxCGhdaHoBzLqYsk+6ddNKAQtYZcVT4szcckCBj
y3X0wpLS8A4DzNJC0MtdN0XnQyUEuKjocayNKHvThKsh15LIWyjZnhhB6D0MWO9n4PkEClkl4ryV
ZxQmaGXyYN8jKh+aKF5mXWgvekisFlsyecnY3QJkDEu/h/BU2Ho0+yaf+Uhf2WfGrPmho2WWoOtw
x00cdeaOs+eC90NkRV83ztd2XQbPoz9yvhpGlVIuo0B7MAI9nhKyH3j4F6VQncQ3EEujPTFz+XtN
9uSz49TGs0AhYcHqm/1X5r3JlWk58bJWmItRE5VZI5v+Cic0MZZeBl59LVoAfPTI0HXEwQASxcvE
czTK6M4uMA0ZljmAVaN/+EmLszmT+Opck6r1WZj6MY4RP4hIfKUFaqMBFdyGSG9iRs0Gx5vQT245
b0ndkxsHVVm1E0y0kH2o9GNgjFkzbKLnq+6oR89tl1xMiD6edFnAeYFFQqHq5NPGJrg8tPz7irb5
cc59DmBxdAUU8kyr6bNRQf/WdfpTida/iduK3S3u+25jot1jSFZs+yghECaZ9l3RvnA4c+/mvjbe
/Eh0bHwQXJrikHvudGEUs7nzkuChKtJ6a8kgPBR6pkZR2oN91ScsaAD8sDn6ZF+lFlbLxIYWEZjZ
aeiNV5J2fuZsXMd0MAGBVkDraDhNyu8WrlZ5rgb75I2I3gJXHAeNwDuWi6eWXPqgs69iiH3P7mSf
DWIj4m48lf1EE2MCG+KoCJEcsuNg7cwVs+SGYSR1oKzkBcUoJIwmneiY0EqmETBi07IHwdyTZetg
E8iw86v0YkqIyxzH/G4ao3sst+OmLf29mbUAYEO9kP8CKx6I1vLD4n20hvkmjbsrz0yv2dOLz1QL
UvQcjX5GmzivBlqmxySsqlu7SvnGMieHgn57AzrI61mDhGppJKVwXm9QdCT5np66PDdpxrZDX80Y
5lNaBKQBZbwVK9O1i6fOVvBdm8yIHjktZLgvm5+6tKOdE+SGuXLMjJCT0pa0eGtXTtc4RTWxrTp6
QbRTXDtjJKyVOTSNt+1ofy5UWFmyCxoUvbzkpn3Z1n6zlZz0rgaFxYNwPM3xyLFZf3OiFTl2jmrc
orps6SgY9TmO9CZGn2qUL2qxmtV2ZWwjmLppRQ2B8v+mrYarIgq3c92tddUhCazUOF1WZm6fwsFt
qkvEzVACa180w1qOwNNW8wC9dhd6y34WGcHU0gBISBAkXtMd9yyqjK/CLOh/xIBXsICUmYo/Kvrz
M7tHX7HCzxlzx5+VkcX5Maa6oKbrZ7O/sSO3hS6Dteyx9uvxNmHxtN9UlZf34Nfax3asYr0J+2hW
uzyV3Ac8sfhwPdE39ZYYquJW91Zn4CkMiuKT3KsoW5ZcJz7HvWnFeDRjsz/GKTqIndmKOTgWkGJN
7KMTVQU1WI/fIhknaK1N2YtVk4wu1smqIpHcQdtZ7IzYkWoXZr5PWoW2RLOB7OLIYz/mTbuO5r4o
LhWIY/hcQPywegAt8Z4Qhjmf9PoNtvraKrkldTM9IBlkpBG1s5Ov/SjV4KPZmdgvDcZutMNMwrR2
bj8LmpyOhCQylRK/TdxDYbXzISGvvAdW+DZrtu/LKs2y+1Z63X2cgioifoptlr2GIf/GouoWZycD
aLdF3i7VQ9SM9rRBHOHNzLPS1l9PIROjQx8mwr+lRdFSU9CldzYqapHOYYXitTDQjNsbUkBKe1dI
KCaH2AtT+Rkrw35CiklouCwWjSRYRXz8eHCZUi1IAZBROHcmhnoWVQvBqNJej2HnvzpIe+LLlHBl
BDeNlX+qIaovXS0iE7GrsZBkwpLGO1H26mcGiMdAVeGlN6VJc5TXdCa6IR3amEcO09CMEDauspOP
+3vpGOAbR9I52VS8aUexOdnIxHYTVvLwEJtV2K4cRH/mIY8aF18RzSToviI16+uxzsUzuWX4COcx
8fS+LHMEBkhZMmNvZdWUrXmIfCi/ggV2n5ktqBvOb4hKVYzhdpMPkwSfUJCYMa79Dt/VJo8Jkd5U
w9zGP6sGYha2cYVsK4/04DwkZVLTJhUqvsiqTjrArUUuj7qswEIyaZrRg6upiFD3z3l3jmcrrUgT
E8K5LhggGAAV5kkffJnh6BmYl1YsNmXt7WvcX/YBwesIV6WOAFAfBvBWAUsDCmKafYLRV1LX/nOr
ere+CiHwYxitw5qdGfWhtcXvGmVnhKNDvaKgcjh2c+B9gfeLUzpPhIs6kLmWpCOQpdZexXHTHv3U
scM9YdLIame7N8Snn9suDmCVN4l1megmbJ7VTJn92lZmH6A8asKLIA0hxyJvnMd7DgAlp/Ek8Dqi
C+M+5+TmogffhFbu2ER0mzb8WPZMue+5ZMmVA1mLh9fAznbsA6etLkoofB/V0AmxaxE7WZshbgzY
xyWSuGckr7BuyR9S6IkLhGhrTqdYQCpg5dmGNnX4GvkomRFAMhV/5DEbboMgq6BLVFU6r2WErhfI
Q2JNFw4F6sBymoZvNE4KGLWlD2BEtaX7s/fEaD17TeOC0SRWr7yN6igtjqnZmEtPG0nmdYQNg+oN
0ru6RDOLmo+xYKhITLdps2fHMrHqBf1stsbe1i6E6KLGSUy2iAnJFItIyHgY00+4ZZ5HHGcWsTbQ
JC7t7rnKCnDjNFtIGGoyJ5vuKoWSjx2W6SOHQ2zQM60dxhAvkzP1wWOF9G04JGOv4W7A2UCJAFgr
BoiseRYtF/3rfswd6a3QWPveWnih/rQdvx832qyZkIMD7VPwaJ5Wx7CpLEKA7Wa4RRw9YqSMYmzI
oaXHK5rUXYhiWPpo8wqUVl/9EII7E0aiH5ByMzzjWnKAMUwHR2IUQhy8Hfp5zPbubKO2dGyOIqBc
oiYCMxOn07YFlxisJ1VTSiHBb9/HzqNEsHEyt6e4YqeAhGVP3qkJA0Rlft3aTxWHpPAwwllyaJS7
uOUj3bjWtsexAQS4qtjGHC3YpCUa/mENYQAYtWbLddZJ20yvERpXkFCRmSqkj0nf7hEj40e2ywag
M+Dy0Nr1JG5x+oBuMK0lngNaHAyLv6hPUUEV3diSw+5XIt9iT55/gCVA+5VWI0Noqx29R9/wYW9I
gZSSMCFRX00dKZdHnuM03hGs6bxbdk4Ohkgy3XLWy0R/qCilf3CZRqLLu9T7APIV/7DcoUQubIH3
QPZj8S7zWfM1WBG9H/xBDdvMBrhyHWc6n7a0vrsOxmuYuYgER2oQ1JJS3XEiZ1X978XD9h+BUP8f
MyL+P/NG4xz661L8kye6eW/f/+uLuMd2unrPv/7Xfz8SlPT1+V/3LQkR+jdT3/Lv/SsfwnH+4RP1
47BGKtIxcbb8b1sfKab/sHlHTMxsTKnwLf8fW58r/qHw9WFhZlNeDNb/8kqTyeIrCa7fFwyFfexx
/4lXWmEO/IV1unyikKbvCCVdOOreX+F1v1il6Xg3hRhS+8tD90BxKiuL093arPp4frLxAKfvltHY
elfUk56sTSuR/qMdLAOQTUVD6gAmDuKMT34EOm9B0yOAHRaFFElwSLZRhhB8W33YaZtwGjUcJ0sU
Bl3XEl/uWE4do7bRzd4JraiCHypXtXMVotTGzMAACWIaA3PSk68jQZe/4HRqN5BPSsbp+YVwp5qv
HOa5mM4yV0Xy09B9yb/zyy3lVZlA//yKhP09sQVzBNljuB4dsj24ffKvnNZfrpErkAZFTuR9BQPY
ZkhhuZVZB7CPLDWHWZMLDwyNw0v8MzODWAb/fLl+I9T++vECIO5v98h3XYVKw1IejULBl+Hvf/l8
6lZPO6YTf5LsiYR+jSXCVvS9fWnU6I7HISQStKG2tjhXWsZcFTcIPJAmrYXFCFSdWicqND7ysqbj
dYVntObv/nyNfveGWq6plGLpw3JPEsryWP7+HccoNmTUKOPTIa/ClJzp3BBdF333VsFFb4A1vaH7
JuD+z5/77d4sn2v5FmIx21wyir5/btVNpQt2x/sMJ545OlvMUfRLBHgb+t1ACGJ8jfqphbQbRaXk
bPbnj8d2++ut4eNdy8NYRC/aJs3NXS7LL7cmtPvYMMdIfRpuxlBpbQ+YaN95kQy4eHPsZlexIUpx
qdJ66u5TbdL6XQHhyLgo/+k3oQ3rLPFOaCcUcYy/fxPcZQGgEbP5tOgg0wefhIMlYMfm3WlrG3uB
5byhG5UYlrTjus4bxw9ES1tgaibK4T9/mcWc+38BDDwNtnSsxfOBmZlbo749Da0Tm8lElf0j8OfC
bgCfVflSwASIZaf9RIHDI/LnjxTfVjI+0zct3hJe1MUb/N2dHPqMw/2qNT4i/Jy5cRjbaHkh8BOC
m6LHmGCGWscAvRZBui8VF8KOOXLc55gmOZQZoinu/RzibLEhoaSRd+QpF/rjz19zSXX79cow0jcX
C7ctSCrnbVlsz788MN0QeI1Zz+PH2LTgTFZml9Lj3SJOVLZBzcnx7r6Sab28NISILH/EVdj9zf35
t4tFbQFvA9YGeVwK0tO3r0EyjSZ7wik/isw2WMMTVi/KlB5oPJ0gFdBbede4n9L3PCGUHT9alTfC
PniYdwDc1BGr7bLyM3+hxxvPGXEaI4qn/G+WFfH9BRPLRXIlfG843LbjLNfzl+s1KmYFfjGrDx1I
xyDouNVV1t3UVGJVsR7qqebLMfro+bty4lw30QuaJ+N+qKqAGW8DzAN35WxO5zyqC0YVBYmMQbvu
bNPI7pzcDwkFkApPiWTql0yiOIFoyPivprQl67/LzxNLyNmvDwCNDw/7vkPAg+1QAXxbMXgyC1qV
ffXmcsInmKYyPZtHMQgggjdrMeNmoS+H3HlZPbPO4u+6v5aTSgQefzUOrXLqXTdQx/3dO7RA2b99
OZLeeJGEkGp5d789FuhYQelHZfVWNbxF6B801qlLlOVqOisilrgcftBn8xP2ownjVBc1Qx2tWfAH
547hRGAcmtxK5qfGIOntyoud5YBAYzDP/H3a2cvtoWjzFwxh79r9XdUk6fw0Z7BZiffIsmXTirn6
3KCy8CP+oZoaTiIeniDunbITKKwruiZh61FCa9pZjtst946Rdby0u/76eN8LjWmg9YHliX2PwwPf
nFSG5WzQVnaevgPyoAzb+X0j+ntLMcK8aJoUO3eGX1zm4LiDfDyEaHzC18JjUvbUm73gIXM9aCM/
e0z7HFH+vDZ8XzUlsbam64ollW5BLXx7NFSAkkb4VfbGRIgaG5CYScoqHmaMl0fV1QMLxZ8/8ftq
hCrdwhjNvr14QP/tE3VjaoToanhVc7c8jENnLcuf1G7K4+f0te28BYn6KxFKMloJLwmIwHvxN2/5
cpz97bnDjeDAeXCkLeGqcEr+/S2fFXZ2w3dwscDkZjTdlgRlfUH0rlmN6K/haW8Ct4xveu0h6cdW
bpfhNvRaubi9XKIpCLiXYQ1vznPuRyZfJEIDBHT6u9YzTDCRDJvKMw8RIH6cYDBNsfs5DGVOJu3Z
/q7sI04XxyDBAsab31u2upbs99UE3aGB5LD/84X/vq6RpuiZHDf41fxaRU3w+y9OARkXQ63dx76D
VcxQqGkkh9ge7MtAlAgYkEMkhpHHdkx9xR9h+9fJ1nCq5ZHGVTzI4D4YneWRlnU8580hrqRalsh6
1qaAjN5XGt+mPaW8dcGQL2dqMXk5byeePV6jP/8k+W1lAzTieWybrGpLJLT4ngddKzQYCB3lo9dG
FPG7tgqXL9Bi3Fte3b/eY2maE98tiMblFWetXJaUpqrZaIxIcIwXNDf5R2Wd6vQdJJJrHeIhW65D
TaKUcxUAzZxoj6vlJ05h7ugd2pVG7Sqv6ZUmdqqo+Ll/89O+nTL5ab5QlhS8KiYsFevbLtSOKfav
rpweVdgvK1XbICW7oxkelz9a04PlQdAM7vQnl4E9i1tulIIbwpgnC6ftnDs0p3Y+TtHhkVNqw+UY
3ETx9AFtYDUpYInyiFlDVi2rW8eyeYjxoLCstZxI+MC4xSQs19RYgkuRh1BYrtrWjeBL21mX8EpE
YD34X/+8PstSmL7/+SJ8e0c9jgucrlwJ+0X45r8ddcUwW87EpO+hh5rF6vDP462MPJQvayrLKCz+
bln4th0tH2kpDvYmRTAzxe+FF2NcTq3V6D7oDpLHO/2LlgeKvZ/rYyWVVcK4JKNs1Csng8RI/mUf
FBxZWPS4SkODmvXGZQ4bJLugtTwWA17I/q7JSv5fsB548dsRxvbVv25bWA8Fl3LMvIJ3hbdouR1h
Oi43wgBqwh9Ql/3+zizzkm9ipyl7U+owc/67mpOQwt/XRH78sgmwSAhhcQr6XtlwHESZZY7TQxRN
TraEkaSqWgeDGdAulRj7afFEjfM/3J3XbhzJtqZfRTg3c5VEegPMHGCXpS06kVvSTYKu07tIn881
bzAvdr6oIrtZVB+ZpnAgDLchRBYzIyPDrFjrNyWQIHznKSkIUUXVsZq2BkiVkmhHOREBhNwzPwsd
Yw4tbAge1ChVD3u/lfrIDuyxRzNOJ3ElCX3irp+QzDpHNkUdYCDEIAVLEquGWbervrfcbiOq0Efk
zM7UTDs1VOgeixyxGoRXEb4V/gz0RoU7R5h3YLRwNEk6JkM3CYAPs0HBaQmYMqB/89pOGyRq5uqg
tX27LoFpaz7xmw9SuwkdIrO5M6X9NHGsZSiWR0OCUd6sqsmLrTrPCYyFhVTH9LEHtxfdtmYakIU2
Gx35UM6nAHDsoKm9hRfp4OlRFQ4AXBrNoirUfjrxvVxV1xqlSn0VKFTR1WWZFJl5M1pdkMDiKdRh
+AjAwmjOlLrBg40dw2kfLWHb4gZbgQB4WYmhdVhfesOUJms/IruxAi8GPAG6rxQJgdA81ZV7r2Wx
mz+GelmQY2WojNWT1zZ9D/oTEr8WozueV5a74BxgpfaagmNibzzNURI8Lu0S8e7wKYQM1tDLA+BB
YZ5NRgGibDVpoi7DS8NWG4iBeW6WJTxrwDlheppbAyqtKN8FTd+d9rA3o2jlm1nfWld+rhvVkR2b
YQAkaOA4lcwQ11HZ1lOyob0Hrse0cWsJfYEL3hE6BkoYrfsoY7eZY6dkssB2ZdRaSKK2tlUfMTh6
CBc9EHjyCzBIYi7SjIY7ULLXUY+wzymQyx8i748Ezkz1ONWjNIqWSXU/tZWndyQzAaDqh9oAksmZ
j7GVtM56yGMtA2NldnJfVHHP5HECA6qxcTf4IyoiWI6EnhWco+XUl84F6jwxjjhOgjp+eYTdBUXh
czs28PGbVZ4no2pHNPhC3qIOBZb4BOWgmp5Sxool+4xVuwplKdwXTnqqRVWkpRfUrmLXX/YxC0Gw
LCL0FDH1NHTZpBHDRlVfQmkao2qhUnAX7iJvVMXKP+kI03O/LKbmeNMGblXNBUdvepZaX8QOMtco
lHER2k/IgvOGJ2N6M6x5+jmaUrmB4EfYyx4z0ibhW1GjA3CdZ45c8s2uCVxn7vVNwQCYcuKNNXp/
GZ/DMFQ+athYE92H/Rxf7CW1z93QieeQiWisfD1aaYa6BUMOGC/YKNOLySUpCOryKoBduaH5VFUc
aCrk5SIirXnvaiMyTZGLHBgqB4XZVu1tE4MJzOkvJZQkhBYtjuEMF2XZ5Ig3XU7XsL967mDwq+re
VwY5wGyhyDdvjQo/S71Mdk3XaXyULdat8Pg5RLyF286fnwcFUKO6J+EW8jNrKAv7OrFMHwkPE8E9
Ll86qKQD9N+NHn+qqRIsnJh6XDrzm3HbGS2jRgDR2Ma4oJAs+S+jtpIzQ6XGdP3c1cru4y+dvPsc
mQI9Af5VgtyYa7kSdvdJhHSXWEOTHnnoSkfXIMWOwAAVdc0BPCi8mbV7UVB1GoYaJ+9WBEe55o3g
hrQEAqh97mVtQS91Ol46AVlYcmwgg4FxdR5CAKMMeoMMBAJz1AnU6t7b9WBRMoNY13bPhOw0Z7R5
iSFlr6GfLrXQOFVtX+1ueNh+ktI/thnxFyiHwAimbmojj1atAg2mKoGEGdr8cISW4oCHQNa+bY55
UkN2724gTe3Y0koeUl5FA/bP3xmWYzC64KPJpu86VIECxj/AERSQ4hTVypP4aNItZyjXgUwiqcse
cDBz2sOzgsxH3fN+o87Rq3sNNUWGT20RsfLwoiPYPa/JZcsL6p38ZnYBGh/zNEcLsUcWzpLtxz0m
CPubNg1SoNJ54HJd2CdaYBwmqDVozYmxGytRXHuNs37uci9GswhYXWQkXIQdoODmcQn0NVp3GuLI
6g2RG+api7JSmjyaq3UAaniO/gg+unhKleQ2UxIGpGx4TWF75BSBnM4g3GSiJxlbO3ZXCcHiMB4b
Hl4OxWEDqTPL0FwxkfsBSh6QNtQ8reXzYVPVfCNotNJNVgHw2IxZT97OUnsQhbOKXH666ZLGJynQ
i5i7a2CHu1vqmQOnAH+c5NjvPZbyeDUYlc4K44owbRE4xYuTj6AoiT3tEcKBaI5/Vu0hZr0J0qJI
ksPndHLcwISJV22Yct59GAHXGgbFqZDuWBvbOVPBp6PDar9P/OkWQc6ib24qsAC9fdjsHn3wgpou
MkpAJTwRBsW1tbQnVWOVawSI6HwB1EeOGvJVcojv8qdunfT0gNbq8nmbCF8axP8Z4Hy+isg+YhgM
mNH+4pl4z3gQbqLRzs4MQH58wgYiyKDuLBBk189JFqCYqfAxLq+Erx8FfjVxjWmXevM5lpM1rNCM
IkXpawlH3wzQcSHVcUhMWCcZuD+etDF76PjzAI18lkqsQUf2vHpkpYlRarJl57WRIVMFeusm5OLj
NA/4c2TBeEp8pozBV9CCrrEN23hGLJOUuOaw/DjgZ+zm0iSNNfowzmMFMrXdlxZOz6Qu0KaYoVvv
2l9MysvkhdgMpfX1pJgTT2UjhkWHYvwrhxtwO43Bt+vJmFp2ujEiNTI6ZI6szHcuk6ntlWtUvxuy
ClNZefYX1lvGF/pEEz0Qo7Mgh1GJJmm14ngps1RpRLxKZO1hfFR+wVQyrLR7c6AyvQEEWI7+ytSL
ulH+6CMtRlCWHc2ALFKj/FMp4P7Q5bslI9knzUdcKQDszn1rNMLhqneIbapHr4u6Sv8MlZDUxFqA
9gF3p+hTDSndBL+I7gK7w8BhH4tYYkqIT14LHZYGxR68S36oYMzs9FSmMBbePcnuXVZlTIJ4bkHi
lo+1XW5gn8n1zxsDuZoQ/cvJG1E85RP5Nnvvx7r8maWpCp/At0p+0DfITmRLTu6ythGlfslUDogW
/c3UjBqEcCaqnJVeJn/zPGSJKVmJENeUv9ql4OVyiv6/GEZhONTShepetKGD3P+sV2FWfDFHlHn0
o76CQweLkuo9vV9TJ+KbSVjWHFUTmijXpkr9YUPeUrYc8R3+9PlGlvDY0iqGinK9O7HlUTw5QAhz
oK+XyW7BSnaJxsrVZDIasSqZhKyFLZBCyoIMYCgYP7tVrtvIKnnmpqeK1x1HyPjRH+CeuYfTpbJZ
7XbCKUXCPoJsSCsneanLMuMi7wc5JnFaAs2FMQMopWwZximzcbXrEPLActFLwLFwXbMGTXAS6kbq
uN9JfL050JPLYX1gBOtSFRUnjTcH+rChhkC+Wr8Oi8Km1ZjzDsyGHt+nTaWYcgalCK3RC11UybZ/
+ywt86ivksDy9qhc2xaldkvj/m/yrKIdClwvHFJVu6UxJgdMKzgHMJO+fas3CXRmE7AHwLYWKSv+
35bH+lcJ9N5NKtcnlHwZI2oyAPsFY2Ga54hoy9HtwWPgG0h93jAeWCav7Hlx/HZb9lMIlop1J/+F
bGVTDmecvykL+Z2hk76Ng2uPqpr9JbI0GaTWtesgQVUQOn+vn7++IfptJA5s19NJLnpv8opJKFQt
xewN2ljORhEk7PhHzgiRi7TmdmZ/+wE1mbb768XKJyR3q0J31vEuphz15oZwEs0gb1L76nnF6MNJ
Ju1H28BIazVAiO1WcelP4rLtjTFeZG0u13MDcaNroOwm+9F3WrQ/0mkRRykXsV7D8Sz0Ld+WxUZP
VXoHUM1VuptUPXEdc3xoE591PXK7SJ4TTDSD9IVnsDkQWuALxre4NKp2mndYDvgrECoFvLqBpQUW
U1VWfJz5gQdzNBqcJ+f9rp5V7pbZbz/E29fIizNVAwCVRUpWc99WWdl3qwaGKvhx3PTozmkbCJW1
lbeXI1585unP389CDwz4voocvf0mOesMRCO6q7ab520Pfy6wj2rBygr5oI6Cn0qtYVqrYTpLZpGF
m6n61XJg9D6Z6C6KN7ttiSBZvg0nSZkXCJ3LDePbD7i//pCfRX6UgSpBKVSK+febRWGchkhMVnLo
5IqAt4Y6jWN8sQUT5ntT8Otb8epcKniuyUnfebvUZb6ejeiiBoe7UKRDM4e1ZtCrjG/ffqpnKMar
+UeukFshq4FOBEuI+3ZdV1F4Rv0vrNdi0tWwXurWINEILUKsbfFHPeXU0OdFHZBb9dBymTgtzhor
aLTshN0aCE4wRySCzM+pbpJ7UC8yH3+J4nAkNrCKjT9EiTaM8JsoOX2uqwrSPJJMuplDS0vbCRkM
tVDtOlu4wiLVdmoMGkykC29Xz0tsDiPGuZ9nCFwAnYWFA2Sm7ewIHTMVlzTjkIOGE2WLFHArr+I5
QHEU/gz46C6sIEJ32Szs7TK2O2qA/Gfp7sNMZ+nmaCjDgL5DXwY9O93lnJDrSMpdE2LZrbMx6lQG
c4i9y9W/pDjKbFdLdEgjFFGbDOwe+mteHi3Qz0zjFvfxXcqjYtsE8b0LZLYRFJW1nv6dKldu4k7V
kVnibAGueglsnVtmCaeK7lilWhEF83RANilak8+H3n1jEPZ6BrpsjWeW0PhU5L2PrboT5FnH3TkM
ylRtQMhG14K0KxkYhyoDum+NKynGbYHnAD6tBugh/cKDBO30WEjZplV9tEYPQeSP1BtkRYsYUNXt
TdHUFBE+RiXZZsmENYETYPhYaQDiM42g84+Ro2ftHls2ZkVfNAtAubshbeaXl7mHZ4C+jPMaG9pZ
ycIx4CHZhNTSl3mBzLa7ALs7iXGGvwTZPiTYVM1C980cfUSovLqpJccg7hGeUzxXUBeNQjj4JlSI
/t5WM8iMmOgRcGMa4eSZ+JSTeVEQSNmV3J7Xoop6eGCfuhnrdrzKw9TWW6LobZxF4lvGiWPeyE1n
NzTSbTSYO2nCkU14IGJQ8hGqDQ1E1Ahe0gw9wbauT5TO+8giXrjXZe4p6SqLrABVM4xMr60RG06k
4Hp/jRmPAQLbmI4yMXSHZDKKK0fYOiQmK9xgUw3HtDI78dFnUB+agYWwF7MvvI9FmX4K1KhYDJ6G
zIibGs2awy4pJT23TtxS/VIkTMe8L+1Tu4/KhWOGyNlVqiJWMfpvy7iI2vMpTiXbtELUyh2lJERS
29lDWLbXumaWeOMpwUnW1SgG1KSgwb4Ehx129Atwse4lotQVdf0yeozqyl+kYQmy3MxzbOu96tid
gOqPMBvFDIIiwgGoWeGUEOfOqueSRy7nsXsxFO0a3IP/WHmYOyeDlkIn82KMQ2O1uC5NcvO4V6kV
nqpGEdz0w+Tepeguc5Rvs4+9q0dLVW/UY1P1oGQUimKcmqTpVqKp86c6dvxLkoew2sPG8FDxCkzO
M1qpXXU68NtVOeYKdN2suao7BIvkUgDeeWiPjVqMsOAzlAZ9x/ND91PU6d54BAKhfah1M0bpAQEZ
jjlQ7lFWNSz3yW0QcFooviKOMw84wsLUmvhy6IyEc1JWnFh1A0sNXZfiTo3r8nRwTPWktpEKYu20
ZA016PrjgXD2DOmP7ojst3IcJUaoL1xWv0eth+0ymyYXOkUDrvAzarj9kxSEnuuRNt3VSAojj+mX
wAenqWbkhmC0EWApBGIRU58Mx3YbQKtToVRvRs1hIeZINe96tNmOTTRRymMxVGKlA7s/wbJ1mJHp
vbX68UFtfX9jakyfrm4bJIwrNM6DIcPY1BpRXzKdJt+UoSk+j+VATKZS3g4wZ0vAQCQQqAJoHEpr
mHdUpmHC6Wm+LkgUzHQURS+hyCWXdTji1p00TXBThWP1CTWCTIfH00L80QSifTHto+LqknNj4g3h
BF7b7S88OIHpPAc+fxdn5YTMuprd5kVUzcqy0y49ighHpS7ceYuMxrEZ5eZd7drDaUy+H38wEq7c
FHEdv4U3PQZtcGq7ShHNUi3x7pDcUpF/Ij6DXRrX1YXd28mKhd625140OYeNVoQX4HTAdvShuNGL
vFx37aCt47Kz72C13SCZFd9MFZpXa8wPENmssuAJ/XtrHTZO2y4JA8frRnh4vQmzomKbgHhXYcYf
IV5YriHXSW1Fp/ZuvLzx7o2hND7GAtWPbuqmp5YBjnxJoZ/BjUPak51igZVuc018qcysPu9OQewn
Xya1yNdGqgG5zkknb8JRNdnLBlYkNY5wgWysxD50KMzMyzqP14nVihuwXQbt7/RjTcU6Bgx1/Zm8
XHXh5aE41MbUu84yMZ0EdVyhSsuSyzE4iza5ieybaM3+AmUz8VG4rvlgJJiGznS0DDfmmDF5yGmd
a7CqTwbh9Ef44BnYFLRuDmU7M9EAsUFYkvbwMBcVPm6xobicdDe8cUmdfK4mt/nIhh8cMtmcs0lT
GjBMdrRKPd86pcKNEkyTIRjjTmOOVDhYtNUUKMVFQgr+AmB9iX5kmaor0cfV57JpIbX71jSdCg+X
PYBKCdmBrPgYGIilsWZnw9JwsNnSqPnNu3Iyz90O1cWwFcqj4utg0E5Hy5wiyEPZQKy7cFpS2u5p
YkEkaVBihi/XoDxf+ljelcEFWRbUJcwxv00bccffBCR6I+22zohg4ha+5+DFwC8tWDzHXlHqX1oF
Mbp5GvbqGVCf9ibSu65Cnyg1TChTmnNiwrJzV56a5d5xFrqonQ41mg6YvPUL15sy1BanxutmWDzk
m0Kh3n+CUoBDX9tq34jTyuso9GjQtPojvAKycwPdm0sn95CBhawQFssQAu1VHEA/WVLyHcOTDB8C
hPAE2rFr2Mmasna6up6uRjcXmBLI0EOFfzcUGCDRa0UfJMcJZ3KRzjWHyGVuZa3fnZEtiWu0iTFF
7J2pGOeFmtqnwPUkCRuKdHLScBBvbq2I059gHRFlY9kETpjlBv5h19jOsaUPah5/RKXVR4VrHCrV
a4/xxqvUI9ekIrCu4KxhTtQht3rtKUECNV+HvCZmAlGoFJ0l0xuuYW95qLGHZnpZjJoyrXsOmjF6
rJWunvZejDS7LsjjnyF+gPoiADkEhslsHceIWsxtrBSOEe0dUKJKRwXurkH35+qQLcjToBwESqvU
rey8aczYhZpgIy2PiE1bF8wHl/LmvNWgvCA70KbhaRJSnZ1lOF9M86kZqhy+0Ejhx0Eo+TCPTKtY
BhQKz5KINOkiHqLhEC1azV3Yrho6pMSQHzpKAlFSjkTDBLXOnuq33ejNRsGB2oGv5JvoLpqow6IQ
Fti3WqmIx84jNDFEOeowvRAvQdc01FvEwqBlKsWc2jxQtB61APtqVMzCITBr3VGaD1DY4AMF8lBD
9MAiVLnYjpeIJVhBpQ3eMskwm8DkHPKkZZ0hU223NxRzM/8wrlzzLugg8KFIfROE5ZfAQ4l8xjEh
u0YxLV5iSy7WKpuHyiJhC8pfEIfTUU83wojaVRcKb15WKP/NHGCa5SzLrOxa5ClOkMJGUBn5A9bX
rskemsBHn7rAExO6kQ9ZkH1lrg11Xy0mNhvzwoNjfu0AIBKLqCPXw3hgwMzAw/WPWlEmlyXa06iz
O05wCsm5uG6rGq5UOyAAe0TWOHBmSjZ4Rxk0toWeV+kqqXzrOk9Ubek1YXECvV0505PBPNFLipaw
6SleexyLFrrud3fQBts1prloaMKmTfGu8rqqXpbwcjfgB/vmqMTIE5nQHqUFxIHQzrdrKImelvlg
SAFEtkc1ZrXDEjdR7XryRfToU/eu1jH1tYVgUqLZPyZiwy7P5h/ZSbqIcPl7pAn+FbsO/CbHs5FL
LcNbLLu1L2TehhWgHW9dqDhjOaUTXyCVKuZdZoef1Dy7QVeGhCoHt5Wj+/HnotdRYrKMovhsqL44
bnXcERAIgEA4R+/DPPYhm86TQCXDHeGCzGHXOMdttj3uei16SELD+ZL4gfYJFmB/2lG5XVhlVRwZ
pIxvSb7riVzThhJZJbU6s3FmJW5lcZSD0HwwE3kYHnOUBGfWoNf3CA4o0TK1IwqhJJML+yi34CPO
axENDbWmqSBZiGMs8hUp6whcyCi2ztKy1u9htiEfqqe0YYbpZ+jiKpZV2IvbjIlwLK2jzG51TJ/x
1Uml2F0SHEvduX/jUWyjtVsahvqFjRfZRQ+BzO5QgSW7aMpYOYwqS7+RuIGVNqGAhHagUp5b1hDf
t51bsj1w8lwVyFegXuhbximlO3FSjoBKZiIgpDkd6ra8T/QGl/GaNCPqg0iEPDTNyFxhUnJOayF0
mY8dVatuRkWuQ0gTV2GS1CjT99EwEcwDG30ygZD6q8wJmxMTzR3OsoQjzSL1K8VaKlUG5hevU+u2
qdP0s1N2wzypIdKlqlKpm7Z3tGuqa64HKogYbmY3fYiHN0HVMasfXm9DFaJIXg0eoScoDqWA7tZr
CkJjEok3wl4sl6LsYBiASGEQYZKThbGZdKugsyml4BUaJwRp2DJwjO3QDqlQP55bOLFMn/K6zZNz
jDr7esGpwscBh8FbTOVcQG5Nx7Wi6nFuntut4buzRKsi4w5JQAcTo05xh9hfUTBLBvUMCXsbG1xO
2wO6ny2aMjWS0my40IND6lcu6rCguU1cs7vRz5KT0fV1Q53XLQew8iLtyA4ZswGYt9euRFtW0acg
SMwiWPRMFcoosHEMxLK7oSrsZhUQq+VH2HMo2R91VQ+dtQzBP2X50qqotV37qk7tZV0ClGryhRgx
r4kv4rZMeA+mAlxKmie11ACQYRU8/lOmeA6C1mUd50hPluGAGhFVpvB6l6xVSllwaFJPpkZ1zR9K
NEOg6lByZR0nf8E8nBwkGnx1sNfgqifmW6XVXvQZaeBQCWe524+TwsnWj3vY0ILluLltQxIK7mlD
QDls1NiDTzdv4cpWCcJsqs7bYsuD0XtvuC2itKhQNe2Ynxgtj4dSRQHKAhdvqzYy/9porDLCaBug
aoQaW4smIS4hRtQQ43B2CKpVWboQjYHpFYsEFNIZxNOR0B0fv/U0elhlNS5q7I2TjagQhqjlGVWE
s6Ro095cBvlgIhJf9iBusDYRSJeeToR+GC0pmOBSBevwbWhnmll55tJBh8xcU/fLbku3RWgGdA2u
lAXks5nZMneWoE2yRxUVHAQKLDUUCSJItRcuOgFOBR0avaL4ONntuEXZY7kbQOwHHXtIHjg6RdTf
mCe63Z7F2jhmy9LIAGt1HoXgUkmvY2/onaOKEA63gbwcMR7I+yRfi0YFxTi4ZQ/nX+2SR8RrfDQf
hJn50hMAWcDGmMarOlL6gQBBSZdEoJwQcRa20De0TRj8WJ7g+DX5w4iSUdBX2pWbRIkFJzjPH4RK
ARvTsY6jAa6ZaHipItbCJeGEqA/b0Eq6RzS5ZcaFiBqnlinBVQOeVucrq6zVXMA5Oh6Pc181C/wt
R7U+1OrC+Zx2qakhoObjHY8ttx5hQzA6Y73JXFttF1LUqPkE9AHYxEyUoOzmYDqQbstbDaNpk+TW
JuDknc3Mijj8bKDghuKNkThLJ7HTYyVA0qkGeA25AmxdKb2M9LGtF25uwZB3lCZcw1vgxThDgNcl
2LrDqkwr6PEkzO4nAAuMDWi1raIWPOdUrmytHC5GXvbC9NCPWcZgK54UwEskD+MyOMXSS6+/cLjs
w0snzoSMugw9OiSCsY+F6VjRPUukMa6Nzoyv0Ar2z4BJBo+B0Oh5F2o3cDUfoc1kmuAWl5Ha3+Dj
0170AonhTQmNjeqwkxWspkhDg122vCuN9CHaaTHeVRpJi2jRg435d2/gLDbHf9I8zE1EhSq8q64r
LFgwCcjVT7aokRd2wCGGIp1A6NfTiPqPNW7gVOrRAr24DlJXimEfTgGd1x0FtgCdVucTcFCM/waa
66E52AtOw/Myd0Z9RYWIOqtqQCxEi8KQ5mMKfAekYkvspBA3qJHWCZDxOzPaEu93XUP4R7WC0lkB
hCg/9oPTgDpucp4SNIDzxUS8PsAMLzTPK0VGvLVrSlU+ZRyjGbJAHnCUpIrCBRt6DPKKdMkFUjJ6
PZvssrSXmMfHaDmoGQrI1cDfBBZwOmAjaMt1RvlHXyPAoqPAM+8ba/zssFp0J0OTi3KRVp17VVso
tHI7C3FKhKXIAmV6cWakCJ64YZo4wIR8NC6F5nvI84eYVaQRclBKWV+A1YvnYMD0O1gxbU6dwcGy
FB8CRI6d3kTWsu3HGKtU4Tb+sg0jN2X9FQZqApo+Wit0wa1bxcf/a0PmCvY0QI4M4bMy0z6jcBUg
fw4QY1OAMFGXTm/hZoPzIKyGyletbJlpcfgxsQa0Sdg3ieqIzxehISpX9pt9DpuZNLShF/7GTTPj
UwXKIph1bfrZqLPik0C7aBZGOblHEJUApYKOIZ+Kz4EizTySelDQ2Jq0M9FC76nJu3zJg1ZBp5lJ
jRBH4pw3bVMcN1YF10M4ySl5AedQ8VUXhjW5VYZBYN+XqN0vB1Otrzox6kdJXeDcEnduL6M1NQM6
k5PiceraPUSKILcxV1QInLLIG9a5pXfpFWzZaCFIbi0EQ92cV4bVLglftJN8LEKwgb32KfTH4RPi
2Br+MFKBhcLMMkMk6Q9gxerCtMzmxiXcX2umr92j5pF8UvkTC5sAOg7I/yc4N+7ZQJF/XXYNs85t
7wAoNxdlq2LE7jaFigCfmC68QEHESmhmtmY/EIggQfNfuA7gFP76tK908e+YZMfCHTiooBuaT4ht
a8WtgtzUdRwaJpa0ZPWPyjLXKIWBtEwM42Fsyf6LZVKSDxL3bFBJ1qEuDJ/F+cSJtsjKK2HWhWmd
NzFaqcMSZSyJTRIV/GdAAsMYZxW1BgqOxbk5AqUZ170OV0NfGIU6NEgGtvgITkcAucfmxo+G3nrA
1aJIDuPCzRoTczuholTmdpbZCxavBDQLNS3wEbGnRba6AHinTYSNrorUKrIyQh2O2nEgizmz9cFa
mWbeu2i+YoaAFg+CLEPKOmaFqrUgzgOnsFBGHIcAtJhgrIAjE8aDqhrhQjNpgLHjLDh2YVk8qZUy
Ojh/kNZ3wPqV/Yjy/AwrtAS0UBn4EkTOGKwogwRxMKnVZWe4DUeYyBhsIW4Lt/eRfKIQ63LugzIU
DTFKFUXdFkg52q6tLdXSaOvqvk2mDpUJroLS4LwvTEIy1PNDVoZDH5pk7M3JWMsnMe1A9dJ1GAyo
hPy7VYJJR7AM/yd+BxbesYcTpak5MJ/EY43yy3xQPeRpVt8pz+0TRCj+QaD24MpS5ASmB/Bhv+qY
q5w54qH0HtQYFslz1Rv1NIvykzDQwz/serfLs7mKOLruzByB4QoGntRRMM0x8sG5ibeFrm+3a7+6
TLMc6vTQVT3qr6DAJQf/NUIiskaoSUHkPCbochNeZjvgR5Z4KQNRKSiXfadQuV+Tl3eExk1vSO4w
JV8pFfD6jiQNXcQugvwp292x26FqcGrBfpCDemjiB9F06oALRRjFFCt3r+Kn9Bo+Fhn/3Wo8PKDx
LKIgbLbuwH/968ckHdZPhRRDqN9eSrbmz2thNPzcOqmhsPeP5VZP4bJ9EuPVU92mtOLVR7/67Z+W
xfJCF6xBzcfin33oxQv57y/0rPPwcSzReXgoAHPJ9gVE+K91HjTe3Z7b87ZF24f51gXSOzQk2keu
bDoHlgvtD7jBf3xgsgXPP9fMA81kmrkQYLZfzKa/JDn+vskv3feXWMV/1z+/4tElAexdj26pByyD
FKBch5MbX/s9YB7YNqlnWGW7DlBhyPxePeDQ4Hf1gG0c6CaQf8na337pe2NAtw7QyvM0y37ugd9u
DBjAzd7XAwigOBh52+rzMN/vAdLXB/YWNgYz9KWHfq9BIBne7+oCxTAPJEoNlwv17+YBkqIH+Gkx
E6AubL9+u4mA+cY7O8EyDvDzALhq7LrAYxd+tRoqDBNSDSwXz8NE3d3w1Ubxz5a6H1kyv7WQP203
r6PH//Mf7rt3AoY65Gf0XfbXQf0A2B4M6ZdV0tvNud/o0QHQvvP167x+w5DHb6Kz1++dQtMBMFkE
EyR48/ea+YCD3vnY7oGqgmeELP086vffPGpIB/J3BvCq3Rez4vfqA+CY7+wD0ziwdIvZDVJ5+8V6
+moEaPrBbtl7iQJ+vz3wvWufoqkHyCfxJVe1V8+usCrutj3neeX/7VY95Fne+f4N78AGLO051pvB
77DrQWJyvJfBv4u2fqN1z3vvkm9pB4R3nKWhHG6/9rtAjgtXRQL0JQT+7cb+1/J4P3v+4fVbKtxA
E+2Tl+Dm9RTwvAOWSCpRnrnrol2f/0ajQIKM3xUAWvqBSzrEQ3941wVvVgEmgoO+GEyV3a/V324Y
aO8+CVneARIbrIAM9+3Xm11APXAMqZv0222A9u5lvDly/0QCwJKHPBhI2qsTzqsJgNwj7A0bTPtv
t/V77350/QDuJgQV528Pf5p3AEvB1F+mxe837hHneO/cZ/eTmUDdgrYgvxjgr94+WSCGBTkQiIy7
r99tFOjablv+5xPAZJeDj6LaaJpuv/a7QCE+tGSGlkj4z6Xh9wqCGaHvHAamfeDCRtz2w/YhueCr
YeAeMAdIEdgvo+AnQqEf2Cn/TKmSTU4ft8nU6Kl+lZH97gde8olfX+D58CxPyBqr2J9itdtPyuTq
7tq7c7T893/u5Vq3qeBXv/zfjLNX/9z77C4D/eq3L3nk1/d67o6vG/q3j/Dyw8PoSdyJh3Bcbs/7
zw+10wD+V97wqyZ6uHudGLakyu9fbfkqhfzXCN5ryp+5772fvnoVLy36+d+/ehOMM0f9oVfB4+Y8
xXdeQ/HwdJd/5zO/xav6Q7x5TVB83r6m50d+NaN//u1vh/qb1/+T162jvfGE+BjZhv0B9XNXXLai
KJ9errGdkFLM7OUHL4WOn7vopoDi9OFf2dPbjtUNy33ntf/V1oDJ0zf94CCW/b42Xxft37dZ5lm+
mrU/1x/ncibst9impEjVExE5zjj4hdmyzvGeF3lB4QvJ6jd3gdVmgTrlf2QKMW6Qx+n9u7R/lbDq
HxzdjJm7NwPRhrxu6hCqTeTwiEzh5f6CG83uUlbQD18LqSOxzGSCwYxMrUXGDcb8L7jd2VNdAGq9
y/Y7kTAMSVaX6rPKkQa68ddD+B904tldEIqn+5dmy5kn+e/yP5z8OdtBF5ex7bvf1vxORPf3DMAP
m6cmfBLpXf7Im95dd5ejptQiNZINwjaVpItFnPGd2/7dhvk/s0uh+OvqP7RLvXopX+1Cr9v/HG+8
/tGS+d28RDt/u7m+/PBbu8DsCX3kvbVVJ0/x3/bsD84+mMj4DVy92bKsX3DlZfrh+i7t7h4L8dLM
7bD8ajN81bM/2Oh1ixdCdpfu7V6yZvHe3jgs8ke5HL1cabeDfbVe/3yLN3SwuAvavRZrDL13N/ni
Lr/L9i8r1fu/3RN/Nzr/ZyacDIZeRvs2vvz/Iz5PA6KTvbfwC2bQv/KgeDPGv/did0fkby4jkoDO
mHm50naI/4KpM3vKoz3YivT5+PYo/IHGtqLNH6OXC8m2Gr/gsvPw7vH1Nb+OUH9+hl89YUSbEl8U
f3xgY/yAeHhQ7N3kW/vgDy58C+BaDwJgz8OH79/vF4zAOaArUezDkWRF8r3vFcpVIYq9ZdZCAeXd
l+UCRPMf/rU9g+V/9tHLleX4+WZs94OvYX5XPn24fRKPe9vxN6PhH7zyIo7uOTrsjXj7u8v59yfS
MhjL5nU32N8K3X+wscuKfbhg3Us/rNHefNpbU+xfMEyWImrE/mUd7eUpXg6TPz9Vl00YYbG+11zn
F8zOj0z79V12v39l9xeED+u7+/1J6P6C17cO32wDXx96f75vvx4IpFTf/8rm/+//Nk8fHv/XUVdE
Ym/WoVv9/sufPOXj3nD4m0zIz/fFaXT/NirQvs4F/YPrcrKEFPvy2NsdXPpsPMlzxvjP5wXtfdML
UrXpvVc9u3u8C+5q4t+Xa+0a/Ate29ndWDTN/nD45nHzBxe2M44W/d4aDD7ypfX/vH+57JuL/oJZ
fMZG+vCwPxisX9K3Latv1O5t0sBkfkU3yCu/TWFpv2KbOysmuf5W7f6YkOXz9w7jTUSI/3KZ7Qj+
FVvG9qr7+wWuTS+3+edDbbcMo05b13fty+W2rf46+/jzC9DVf3F3NcttI0f4VXDLblVSa0CSJV9S
JVLUjynKXIHWVnwbkrPkmCDADAhpqa1U5ZKHyDknH/IGuelN8iT5BuBY6CEsKpwuy+WLS1K5BoNG
T0//fP31w6cCveDE3QfExD5n921fIzIZE0NcjsLz/XaxXI2mMkkkUWYUPf13vE70biT9galmWFym
ciISu5D5fqB8tL/uLuYYpSYtgkuZpeSgYBwxw+IZMjNUpSPTh+P9EYuxIBqH3KL/qoOMRmmRYQz1
3urDv7IAnS8PnwLoc9DXD/9OR4oWRqI9BlkPcAyd3Hm0xxD3DUR67xpoVI79JfN+snHAzVwiX4G3
MCZOpSI4FTm5CaN9BluKEqxyfPqIJUGKPAxKn8q+fnm8OS7YDxsxCHr47FN2txof1HwohnfUYhiy
Td+vV9nQeON8GxJW37VbSgcDOHPEiKJA5r/y8XAlybdDU/hRCAzFPvCk6CoCD/HWA/NyeViMf0NX
iW8mtr5/o1gAWtT/1OEpfIipFjS3aABBvprRXi009W453OYzcS9QYtRqYXdYel0Gde274QtN7z8M
2GRYNNdCksMRcggXe/2r3VwpAINi8xXA20w7LkAYMYigW9wJRZJjIYd9uJRDkTo+MscV+m7uqAGH
Cf4Z9X4a3WwiCIrH2v4z4+hYFGMVHGvhXp9P1vOfuzj6iWmoEDEcsvfVtHWz56AzV8i1O0EDR9H1
F5kvg5ZIZ/ZMlFc/R2b6L3IuqZNswMO+B+8qC6B0f8gDU+23y5k9H3DYtTMUudIgLoZgxIXhHJGj
uA+Km63X6Pb8NxzlYXCRb6AVDCQ0PDQoY18ZHQ+LoFfkRCPXqzOo5e/XnbhzfdM5+VtglEdqCMzV
fyBLXmECg2lojszQ5f3tlZqmy/qJK5x2MnrBA5vQKV/XG2l6d24QZFii33zfC+r9qJ0Uu/pSeNQE
dxu1vgwX8XEKrIgmJ4ghQ1NC/OheDaPCo0SbcLPbLQrgOBNVzO1CpQVnMCOtLIdgy7TBudT3ElQv
CGzJUxhCWmxeOM7vJvSz+L/v+xYmngEfRra7x7DdE5nOhSa3Jce1dqEhBnqhcWSKO/nSRU4CCe2t
cO17OZpS2XJkik9V6grBdFr5Ho9ToTPZdOM+CXd8put3ikhoRPIQpjPed8tnagjwgOMHv2H4cmfg
nUlzubJbNLZiO0Zruwk6kxpuGV2WQw5aSipdjtR+W2fIdhHTUM7v9v1q50UKm0OEgHZ2K+rds10X
ow3jgO4ghnWXIqG7Ne3tvlJ4K7WjYOj0YVgWjjmKrDSkwEQz/5UvxfLW0QaORPClWk4L1zXBcGv/
DcdJditm7pYZZHypYNeXMoVX7yS5OJLXl8Vvcg5IkZ5YERjrExomKF+d62F0N2RiFyrXPWCIdXpZ
KtyCNsMRQfV9STfLkRT/Ago+5Mhdo/HlTlBbwXE19028PSafjSMA7qNNp3CqlSV1g6+eXaOg6AQb
YKyw+9/dwpsTDdAq0Qm0QDEsXFpNDWpQu1YVHTDczfHCyYSXvbG+Eo5vBQI6TXQiijhEfCfH9PIo
25m993unlvdV7wmRMMeV935mig3EuUQbkn3M7tq2Tix2VToZZzRs5MCE3RhQMPSuDQSY3WypdSx4
qCzFBSUnmio0R1QTS+0mhzkgnkj1SYPE7jm58gOWikHVkdgTIzl2Iz1QbHD4c90sz26JtEHRsI8Z
o/bb7q6ID/8w5r8pNANBCmhQwA8QYnTtKwAJtj+uKYn2dRKIoFPdaEb0TbTV38YI+OlyZv1/d+qV
TsY0aVMn5Nd9yyoMJbleu4Gn2kzA2Kon9G41rLe+lv+6wPBGemMbzk7fZQcP/wGAZEWt/vbMVZMG
fB3tN32L3yXRQVM/NodPBpP9a5bM1mbPaoy5IUGLFIED983r17Cwhgt3O7b+Bb+7Aabb8/cd9c/9
OkEzAsp/9LpmONnH8BOHQn2kCzMkMI41Kq3UFDHE1CgKTxIxlvm0rqIcfm1vJUwSnSzLseFp4X40
hjCnhbY/Cq7aY9grutmG2Zh+M46kU6xVcIlqPrmXOJx6HHBa++HICKHHeRJ0zT/x8XVdHTBM3v66
u3d5gRoeZshSIWOiOsvK7qoM9uGtWFDTEHKgSLorPVndu+YM4EB/MVSxRzdz+uLCPQYRV0DMhrUZ
FKMLYNxsuikShnN9KWgrKcIXfzkjuhPZxhE5YJAy8pvo63Z0mQNQjAznWN1SvFL4muGuw8Ji5Z5p
jg7SK7mg7Q3hIcOn6wuN0DxpCnFDjiCkjzrAhiJzFAr74EZTiwXST7lV4DKH8yRzyzNrpjEST2IB
s0FWDhm0YzAVys0oR4Zg3DsqEx/VpqSBsuZYWqHVyK5TCpnDwxigD8G4ha52YOSLfdbuV+v7+6Fs
EAdHKedGySVoROweq8Qhg6l7B0BfdhtcLMHjsAh+CjpoF8+WRUMUZqhJGVRm/cBukYp8Cuj/T4H9
UTU99HCfowYULwATTVZN9gbEUhy+T0+Nx0hodkS+rH+jCsT/5XMGK/KZNfipZM1aavEUw6nhzUNq
n3+sMJP1h4JhEbxVDInI8lYR+EBaJf/9+z/zmViJ4Eyv0C+MHZyj5X0u7Fcj9hC5D4y7YgCcDRRo
KP50aQCV9Tc8BE/qHkdaKZYICmZW3fOfTpTIVoiXVPAzaE0Eze+CnDw6ZPBoT7LZOIMAB2KGMFJR
biAQPCNtuvXjvVyCA2wB4A87eh5zZPGIUHsZTq5jXQxFXXUYbCa4PhWIokoIYEvoIdqi6k9gqE+C
V6hQCWUW4nAEzG5B90XOKkcxxPBqtMQUNFdkaY5ArS1WKC43WW6Oa7XtaAcHicBJNkfPICWC5bjE
7LrNrDkcUcSZlilse12ZOXAHIIMbyyQraHstR5v7OdqCVH27Icel8BZ67Hy/kKOppCe06SZ1uQ84
eJUQsS5z0zJOvI+Qo2GlD2zkMjMEhOQ2jDgaS2IU8pdBVy2XeWlNr+StohaEw+WsnnJZjGhEH7FY
PoBI1FiMy+0PsiE4Wev6GHEg8UzMUsmnDb3M8iZjGHGgwytB3ShAd/FZTA3a8KRVVmEj5OVgnmkZ
ApN8GtwolCIbjTw6Zqw8PeKy+MknMFzYLSDiHNqj6JBh3Ta4LpHlsiIowz4OFzQW1CuKDhkSiEhg
LIMO6oNAuhT0GHPg4CvthAuznD58SuR8VZfKAQfyt3yBnsATKCTK0O4zhL7VC1S3QPBDBZH/sf4S
e+Dj3Ro0vZznXzFjf4e1TT0xiTBayOFICrSQRHYw1Bzt0C0t7ildAgclShupTRJkc8Tv7SzJXLo9
jgx9ZwSfktIWm/GDvvnMUzjAo6nhSnSI9zjAwqcimX0R2LU14H9Gs0mBAjJx3kOWtDSyP8g8EtUI
OXqETBEAYTQx4+ERQ7q7L3VhdcHcmBiuaH/18CF04W4WU3v9170BbPO+QCeLXaq847/pxuAGMn7f
S6F+qZlv9A3g+hoGNvi+Jc7wo4X6NtqEq5kd6FUX84yoIIc/1UL7m5scY3DnY3OpZI3hAkf9vp2Z
GOuHrgSdfzr5sSna4oh9SpiAoQmAQ2ium6bncDTrtLPMguqIT37AUPA6VR9V3W5x1IZP0ZBgSD3G
6zkgJUhcjfQmaAU5aK4bHx03qw1QDAf5/9qjKHEb5mOboPrzrCiDSRqTj8Jx/SHdRuqEHDwx5xLN
J2sNLd+hNzpByJvYv5GXAKeC/4fpKowxQSBpVyovcg5GvvZUo/qLTPX6degDGHZ+Je+CtkgaOg84
2jGulEOdytGMcSNSEIVTp4kjI3AlUFYmAuY4s0bAHyQQL06P3NGefdTubl5fLUfI5DReLphzxPAA
sUDpyLxCAxG3mSX86CHsRnvRh2CozN8wKDUuqXwqkmbIDsdglyo5ci4TlCD+GBznSEHmILCt8qrm
xKIIhLJzu0inxE/B+Cl/mQ2yGTxwIjXMWuRYF5Aeu0zp2HOAAAcFugGdzTJo5i/4vKrKM58WS+Az
yMY5KmMbTma0vdC9Pe5tG0SWqVHYQ1vf9wFSaoeHmHeFoZkge9o/4OjPXXcKxkh0yjzooY1UB+8K
AEzgLza6cYemqP8K3E9HaGMwc0y3hvv1gKizbl36So0r5cy+7y/UacPHprVNDogMiiNyg57FjGn2
NeM9+ZtTcQs5MlyVme0bemlZOXKmHokps3bHpZXanoXefizJISGr7zPccm3Itxwk0zB0spwY9+UP
AF/1WZirz4P06pv/jH7Ztv7LHeCm+YW+x7n+Nt9GfuZof3OK4Tf2lnWhWRte469b57hGCWKrP/8P
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hyperlink" Target="#Dashboard2!A1"/><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5.xml"/><Relationship Id="rId7" Type="http://schemas.microsoft.com/office/2014/relationships/chartEx" Target="../charts/chartEx1.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275702</xdr:colOff>
      <xdr:row>1</xdr:row>
      <xdr:rowOff>191689</xdr:rowOff>
    </xdr:from>
    <xdr:to>
      <xdr:col>7</xdr:col>
      <xdr:colOff>258131</xdr:colOff>
      <xdr:row>16</xdr:row>
      <xdr:rowOff>73156</xdr:rowOff>
    </xdr:to>
    <xdr:graphicFrame macro="">
      <xdr:nvGraphicFramePr>
        <xdr:cNvPr id="3" name="Chart 2">
          <a:extLst>
            <a:ext uri="{FF2B5EF4-FFF2-40B4-BE49-F238E27FC236}">
              <a16:creationId xmlns:a16="http://schemas.microsoft.com/office/drawing/2014/main" id="{7D480C60-21DB-F522-3A05-71ED929A9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103481</xdr:colOff>
      <xdr:row>33</xdr:row>
      <xdr:rowOff>180623</xdr:rowOff>
    </xdr:from>
    <xdr:to>
      <xdr:col>8</xdr:col>
      <xdr:colOff>118533</xdr:colOff>
      <xdr:row>48</xdr:row>
      <xdr:rowOff>101601</xdr:rowOff>
    </xdr:to>
    <xdr:graphicFrame macro="">
      <xdr:nvGraphicFramePr>
        <xdr:cNvPr id="4" name="Chart 3">
          <a:extLst>
            <a:ext uri="{FF2B5EF4-FFF2-40B4-BE49-F238E27FC236}">
              <a16:creationId xmlns:a16="http://schemas.microsoft.com/office/drawing/2014/main" id="{46DEC374-EB25-6AB5-67F9-125B6F897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158750</xdr:colOff>
      <xdr:row>1</xdr:row>
      <xdr:rowOff>101600</xdr:rowOff>
    </xdr:from>
    <xdr:to>
      <xdr:col>7</xdr:col>
      <xdr:colOff>603250</xdr:colOff>
      <xdr:row>15</xdr:row>
      <xdr:rowOff>177800</xdr:rowOff>
    </xdr:to>
    <xdr:graphicFrame macro="">
      <xdr:nvGraphicFramePr>
        <xdr:cNvPr id="2" name="Chart 1">
          <a:extLst>
            <a:ext uri="{FF2B5EF4-FFF2-40B4-BE49-F238E27FC236}">
              <a16:creationId xmlns:a16="http://schemas.microsoft.com/office/drawing/2014/main" id="{C1202C5A-E0E1-E936-1C8E-EE0E0E846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21</xdr:row>
      <xdr:rowOff>107950</xdr:rowOff>
    </xdr:from>
    <xdr:to>
      <xdr:col>8</xdr:col>
      <xdr:colOff>114300</xdr:colOff>
      <xdr:row>35</xdr:row>
      <xdr:rowOff>184150</xdr:rowOff>
    </xdr:to>
    <xdr:graphicFrame macro="">
      <xdr:nvGraphicFramePr>
        <xdr:cNvPr id="3" name="Chart 2">
          <a:extLst>
            <a:ext uri="{FF2B5EF4-FFF2-40B4-BE49-F238E27FC236}">
              <a16:creationId xmlns:a16="http://schemas.microsoft.com/office/drawing/2014/main" id="{B8EED1AF-DC48-6394-CE4E-188F22921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787400</xdr:colOff>
      <xdr:row>0</xdr:row>
      <xdr:rowOff>152400</xdr:rowOff>
    </xdr:from>
    <xdr:to>
      <xdr:col>20</xdr:col>
      <xdr:colOff>787400</xdr:colOff>
      <xdr:row>49</xdr:row>
      <xdr:rowOff>38492</xdr:rowOff>
    </xdr:to>
    <xdr:sp macro="" textlink="">
      <xdr:nvSpPr>
        <xdr:cNvPr id="24" name="Rounded Rectangle 23">
          <a:extLst>
            <a:ext uri="{FF2B5EF4-FFF2-40B4-BE49-F238E27FC236}">
              <a16:creationId xmlns:a16="http://schemas.microsoft.com/office/drawing/2014/main" id="{5F7F3ECA-EBFB-DE4E-B90D-59A50957F940}"/>
            </a:ext>
          </a:extLst>
        </xdr:cNvPr>
        <xdr:cNvSpPr/>
      </xdr:nvSpPr>
      <xdr:spPr>
        <a:xfrm>
          <a:off x="1610807" y="152400"/>
          <a:ext cx="15644725" cy="9459938"/>
        </a:xfrm>
        <a:prstGeom prst="roundRect">
          <a:avLst>
            <a:gd name="adj" fmla="val 1640"/>
          </a:avLst>
        </a:prstGeom>
        <a:solidFill>
          <a:schemeClr val="bg1"/>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408611</xdr:colOff>
      <xdr:row>1</xdr:row>
      <xdr:rowOff>74888</xdr:rowOff>
    </xdr:from>
    <xdr:to>
      <xdr:col>20</xdr:col>
      <xdr:colOff>645560</xdr:colOff>
      <xdr:row>5</xdr:row>
      <xdr:rowOff>36665</xdr:rowOff>
    </xdr:to>
    <xdr:sp macro="" textlink="">
      <xdr:nvSpPr>
        <xdr:cNvPr id="25" name="Rounded Rectangle 24">
          <a:extLst>
            <a:ext uri="{FF2B5EF4-FFF2-40B4-BE49-F238E27FC236}">
              <a16:creationId xmlns:a16="http://schemas.microsoft.com/office/drawing/2014/main" id="{961C3E61-C05B-C04E-8B74-BD6F508D44FA}"/>
            </a:ext>
          </a:extLst>
        </xdr:cNvPr>
        <xdr:cNvSpPr/>
      </xdr:nvSpPr>
      <xdr:spPr>
        <a:xfrm>
          <a:off x="5361611" y="265388"/>
          <a:ext cx="11793949" cy="723777"/>
        </a:xfrm>
        <a:prstGeom prst="roundRect">
          <a:avLst>
            <a:gd name="adj" fmla="val 25001"/>
          </a:avLst>
        </a:prstGeom>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3200">
              <a:solidFill>
                <a:schemeClr val="tx1"/>
              </a:solidFill>
              <a:latin typeface="Calibri" panose="020F0502020204030204" pitchFamily="34" charset="0"/>
              <a:cs typeface="Calibri" panose="020F0502020204030204" pitchFamily="34" charset="0"/>
            </a:rPr>
            <a:t>Northwind</a:t>
          </a:r>
          <a:r>
            <a:rPr lang="en-US" sz="3200" baseline="0">
              <a:latin typeface="Calibri" panose="020F0502020204030204" pitchFamily="34" charset="0"/>
              <a:cs typeface="Calibri" panose="020F0502020204030204" pitchFamily="34" charset="0"/>
            </a:rPr>
            <a:t> </a:t>
          </a:r>
          <a:r>
            <a:rPr lang="en-US" sz="3200" b="1" baseline="0">
              <a:solidFill>
                <a:schemeClr val="tx2">
                  <a:lumMod val="75000"/>
                  <a:lumOff val="25000"/>
                </a:schemeClr>
              </a:solidFill>
              <a:latin typeface="Calibri" panose="020F0502020204030204" pitchFamily="34" charset="0"/>
              <a:cs typeface="Calibri" panose="020F0502020204030204" pitchFamily="34" charset="0"/>
            </a:rPr>
            <a:t>I REPORT</a:t>
          </a:r>
          <a:endParaRPr lang="en-US" sz="3200" b="1">
            <a:solidFill>
              <a:schemeClr val="tx2">
                <a:lumMod val="75000"/>
                <a:lumOff val="25000"/>
              </a:schemeClr>
            </a:solidFill>
            <a:latin typeface="Calibri" panose="020F0502020204030204" pitchFamily="34" charset="0"/>
            <a:cs typeface="Calibri" panose="020F0502020204030204" pitchFamily="34" charset="0"/>
          </a:endParaRPr>
        </a:p>
      </xdr:txBody>
    </xdr:sp>
    <xdr:clientData/>
  </xdr:twoCellAnchor>
  <xdr:twoCellAnchor>
    <xdr:from>
      <xdr:col>2</xdr:col>
      <xdr:colOff>106382</xdr:colOff>
      <xdr:row>5</xdr:row>
      <xdr:rowOff>141405</xdr:rowOff>
    </xdr:from>
    <xdr:to>
      <xdr:col>20</xdr:col>
      <xdr:colOff>643925</xdr:colOff>
      <xdr:row>9</xdr:row>
      <xdr:rowOff>141405</xdr:rowOff>
    </xdr:to>
    <xdr:sp macro="" textlink="">
      <xdr:nvSpPr>
        <xdr:cNvPr id="29" name="Rounded Rectangle 28">
          <a:extLst>
            <a:ext uri="{FF2B5EF4-FFF2-40B4-BE49-F238E27FC236}">
              <a16:creationId xmlns:a16="http://schemas.microsoft.com/office/drawing/2014/main" id="{EB42920F-58F0-3840-86F8-2B61C87CCFDC}"/>
            </a:ext>
          </a:extLst>
        </xdr:cNvPr>
        <xdr:cNvSpPr/>
      </xdr:nvSpPr>
      <xdr:spPr>
        <a:xfrm>
          <a:off x="1768064" y="1090938"/>
          <a:ext cx="15492683" cy="759626"/>
        </a:xfrm>
        <a:prstGeom prst="roundRect">
          <a:avLst>
            <a:gd name="adj" fmla="val 50000"/>
          </a:avLst>
        </a:prstGeom>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135466</xdr:colOff>
      <xdr:row>10</xdr:row>
      <xdr:rowOff>33866</xdr:rowOff>
    </xdr:from>
    <xdr:to>
      <xdr:col>20</xdr:col>
      <xdr:colOff>677333</xdr:colOff>
      <xdr:row>22</xdr:row>
      <xdr:rowOff>105834</xdr:rowOff>
    </xdr:to>
    <xdr:grpSp>
      <xdr:nvGrpSpPr>
        <xdr:cNvPr id="48" name="Group 47">
          <a:extLst>
            <a:ext uri="{FF2B5EF4-FFF2-40B4-BE49-F238E27FC236}">
              <a16:creationId xmlns:a16="http://schemas.microsoft.com/office/drawing/2014/main" id="{FAA3A66F-D35E-FC4C-899C-BCF696645FD1}"/>
            </a:ext>
          </a:extLst>
        </xdr:cNvPr>
        <xdr:cNvGrpSpPr/>
      </xdr:nvGrpSpPr>
      <xdr:grpSpPr>
        <a:xfrm>
          <a:off x="1780693" y="1910002"/>
          <a:ext cx="15348913" cy="2323332"/>
          <a:chOff x="25965445" y="2967934"/>
          <a:chExt cx="7690785" cy="3531950"/>
        </a:xfrm>
      </xdr:grpSpPr>
      <xdr:sp macro="" textlink="">
        <xdr:nvSpPr>
          <xdr:cNvPr id="49" name="Rounded Rectangle 48">
            <a:extLst>
              <a:ext uri="{FF2B5EF4-FFF2-40B4-BE49-F238E27FC236}">
                <a16:creationId xmlns:a16="http://schemas.microsoft.com/office/drawing/2014/main" id="{72BD98D1-F1B2-21D1-9831-1A5D3A685B67}"/>
              </a:ext>
            </a:extLst>
          </xdr:cNvPr>
          <xdr:cNvSpPr/>
        </xdr:nvSpPr>
        <xdr:spPr>
          <a:xfrm>
            <a:off x="25965445" y="2967934"/>
            <a:ext cx="7690785" cy="3531950"/>
          </a:xfrm>
          <a:prstGeom prst="roundRect">
            <a:avLst/>
          </a:prstGeom>
          <a:ln w="317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50" name="TextBox 49">
            <a:extLst>
              <a:ext uri="{FF2B5EF4-FFF2-40B4-BE49-F238E27FC236}">
                <a16:creationId xmlns:a16="http://schemas.microsoft.com/office/drawing/2014/main" id="{FEF82349-9ACB-E26A-12E7-F32F9BDC1A06}"/>
              </a:ext>
            </a:extLst>
          </xdr:cNvPr>
          <xdr:cNvSpPr txBox="1"/>
        </xdr:nvSpPr>
        <xdr:spPr>
          <a:xfrm>
            <a:off x="27825816" y="3093630"/>
            <a:ext cx="3970043" cy="2872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bri" panose="020F0502020204030204" pitchFamily="34" charset="0"/>
                <a:cs typeface="Calibri" panose="020F0502020204030204" pitchFamily="34" charset="0"/>
              </a:rPr>
              <a:t>Year</a:t>
            </a:r>
            <a:r>
              <a:rPr lang="en-US" sz="1600" b="1" baseline="0">
                <a:latin typeface="Calibri" panose="020F0502020204030204" pitchFamily="34" charset="0"/>
                <a:cs typeface="Calibri" panose="020F0502020204030204" pitchFamily="34" charset="0"/>
              </a:rPr>
              <a:t> wise Sale</a:t>
            </a:r>
            <a:endParaRPr lang="en-US" sz="1600" b="1">
              <a:latin typeface="Calibri" panose="020F0502020204030204" pitchFamily="34" charset="0"/>
              <a:cs typeface="Calibri" panose="020F0502020204030204" pitchFamily="34" charset="0"/>
            </a:endParaRPr>
          </a:p>
        </xdr:txBody>
      </xdr:sp>
    </xdr:grpSp>
    <xdr:clientData/>
  </xdr:twoCellAnchor>
  <xdr:twoCellAnchor>
    <xdr:from>
      <xdr:col>2</xdr:col>
      <xdr:colOff>149597</xdr:colOff>
      <xdr:row>1</xdr:row>
      <xdr:rowOff>75588</xdr:rowOff>
    </xdr:from>
    <xdr:to>
      <xdr:col>6</xdr:col>
      <xdr:colOff>346356</xdr:colOff>
      <xdr:row>5</xdr:row>
      <xdr:rowOff>35964</xdr:rowOff>
    </xdr:to>
    <xdr:grpSp>
      <xdr:nvGrpSpPr>
        <xdr:cNvPr id="26" name="Group 25">
          <a:extLst>
            <a:ext uri="{FF2B5EF4-FFF2-40B4-BE49-F238E27FC236}">
              <a16:creationId xmlns:a16="http://schemas.microsoft.com/office/drawing/2014/main" id="{3BB85654-D078-B145-B9B8-D1426B2E9594}"/>
            </a:ext>
          </a:extLst>
        </xdr:cNvPr>
        <xdr:cNvGrpSpPr/>
      </xdr:nvGrpSpPr>
      <xdr:grpSpPr>
        <a:xfrm>
          <a:off x="1794824" y="263202"/>
          <a:ext cx="3487214" cy="710830"/>
          <a:chOff x="17781411" y="2397478"/>
          <a:chExt cx="3254493" cy="712968"/>
        </a:xfrm>
      </xdr:grpSpPr>
      <xdr:sp macro="" textlink="">
        <xdr:nvSpPr>
          <xdr:cNvPr id="27" name="Rounded Rectangle 26">
            <a:extLst>
              <a:ext uri="{FF2B5EF4-FFF2-40B4-BE49-F238E27FC236}">
                <a16:creationId xmlns:a16="http://schemas.microsoft.com/office/drawing/2014/main" id="{83009388-C348-D6C7-44EB-E9A0DECA6E08}"/>
              </a:ext>
            </a:extLst>
          </xdr:cNvPr>
          <xdr:cNvSpPr/>
        </xdr:nvSpPr>
        <xdr:spPr>
          <a:xfrm>
            <a:off x="17781411" y="2397478"/>
            <a:ext cx="3254493" cy="712968"/>
          </a:xfrm>
          <a:prstGeom prst="roundRect">
            <a:avLst>
              <a:gd name="adj" fmla="val 26030"/>
            </a:avLst>
          </a:prstGeom>
          <a:ln w="28575">
            <a:solidFill>
              <a:srgbClr val="146082"/>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pic>
        <xdr:nvPicPr>
          <xdr:cNvPr id="28" name="Picture 27">
            <a:extLst>
              <a:ext uri="{FF2B5EF4-FFF2-40B4-BE49-F238E27FC236}">
                <a16:creationId xmlns:a16="http://schemas.microsoft.com/office/drawing/2014/main" id="{0958C2D0-CA6C-98BA-00CB-12A31AFC20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90870" y="2490134"/>
            <a:ext cx="3035575" cy="524106"/>
          </a:xfrm>
          <a:prstGeom prst="rect">
            <a:avLst/>
          </a:prstGeom>
        </xdr:spPr>
      </xdr:pic>
    </xdr:grpSp>
    <xdr:clientData/>
  </xdr:twoCellAnchor>
  <xdr:twoCellAnchor>
    <xdr:from>
      <xdr:col>3</xdr:col>
      <xdr:colOff>63304</xdr:colOff>
      <xdr:row>11</xdr:row>
      <xdr:rowOff>188147</xdr:rowOff>
    </xdr:from>
    <xdr:to>
      <xdr:col>19</xdr:col>
      <xdr:colOff>749496</xdr:colOff>
      <xdr:row>21</xdr:row>
      <xdr:rowOff>28159</xdr:rowOff>
    </xdr:to>
    <xdr:graphicFrame macro="">
      <xdr:nvGraphicFramePr>
        <xdr:cNvPr id="46" name="Chart 45">
          <a:extLst>
            <a:ext uri="{FF2B5EF4-FFF2-40B4-BE49-F238E27FC236}">
              <a16:creationId xmlns:a16="http://schemas.microsoft.com/office/drawing/2014/main" id="{B91C9203-EDF4-9A42-B581-6B5E29BF1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242248</xdr:colOff>
      <xdr:row>23</xdr:row>
      <xdr:rowOff>38704</xdr:rowOff>
    </xdr:from>
    <xdr:to>
      <xdr:col>20</xdr:col>
      <xdr:colOff>664109</xdr:colOff>
      <xdr:row>48</xdr:row>
      <xdr:rowOff>140464</xdr:rowOff>
    </xdr:to>
    <xdr:sp macro="" textlink="">
      <xdr:nvSpPr>
        <xdr:cNvPr id="54" name="Rounded Rectangle 53">
          <a:extLst>
            <a:ext uri="{FF2B5EF4-FFF2-40B4-BE49-F238E27FC236}">
              <a16:creationId xmlns:a16="http://schemas.microsoft.com/office/drawing/2014/main" id="{7EB085ED-3E30-8BA0-9CB2-A1F9F187DD20}"/>
            </a:ext>
          </a:extLst>
        </xdr:cNvPr>
        <xdr:cNvSpPr/>
      </xdr:nvSpPr>
      <xdr:spPr>
        <a:xfrm>
          <a:off x="11867633" y="4532550"/>
          <a:ext cx="5404168" cy="4986376"/>
        </a:xfrm>
        <a:prstGeom prst="roundRect">
          <a:avLst/>
        </a:prstGeom>
        <a:ln w="317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716907</xdr:colOff>
      <xdr:row>23</xdr:row>
      <xdr:rowOff>59410</xdr:rowOff>
    </xdr:from>
    <xdr:to>
      <xdr:col>19</xdr:col>
      <xdr:colOff>189451</xdr:colOff>
      <xdr:row>25</xdr:row>
      <xdr:rowOff>70266</xdr:rowOff>
    </xdr:to>
    <xdr:sp macro="" textlink="">
      <xdr:nvSpPr>
        <xdr:cNvPr id="55" name="TextBox 54">
          <a:extLst>
            <a:ext uri="{FF2B5EF4-FFF2-40B4-BE49-F238E27FC236}">
              <a16:creationId xmlns:a16="http://schemas.microsoft.com/office/drawing/2014/main" id="{F07260A1-9BA7-C7F5-7F44-93BD4C41E98B}"/>
            </a:ext>
          </a:extLst>
        </xdr:cNvPr>
        <xdr:cNvSpPr txBox="1"/>
      </xdr:nvSpPr>
      <xdr:spPr>
        <a:xfrm>
          <a:off x="13117379" y="4468467"/>
          <a:ext cx="2779336" cy="39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bri" panose="020F0502020204030204" pitchFamily="34" charset="0"/>
              <a:cs typeface="Calibri" panose="020F0502020204030204" pitchFamily="34" charset="0"/>
            </a:rPr>
            <a:t>Top Categories</a:t>
          </a:r>
          <a:r>
            <a:rPr lang="en-US" sz="1600" b="1" baseline="0">
              <a:latin typeface="Calibri" panose="020F0502020204030204" pitchFamily="34" charset="0"/>
              <a:cs typeface="Calibri" panose="020F0502020204030204" pitchFamily="34" charset="0"/>
            </a:rPr>
            <a:t> By Sale</a:t>
          </a:r>
          <a:endParaRPr lang="en-US" sz="1600" b="1">
            <a:latin typeface="Calibri" panose="020F0502020204030204" pitchFamily="34" charset="0"/>
            <a:cs typeface="Calibri" panose="020F0502020204030204" pitchFamily="34" charset="0"/>
          </a:endParaRPr>
        </a:p>
      </xdr:txBody>
    </xdr:sp>
    <xdr:clientData/>
  </xdr:twoCellAnchor>
  <xdr:twoCellAnchor>
    <xdr:from>
      <xdr:col>14</xdr:col>
      <xdr:colOff>574680</xdr:colOff>
      <xdr:row>26</xdr:row>
      <xdr:rowOff>60060</xdr:rowOff>
    </xdr:from>
    <xdr:to>
      <xdr:col>20</xdr:col>
      <xdr:colOff>431398</xdr:colOff>
      <xdr:row>47</xdr:row>
      <xdr:rowOff>23738</xdr:rowOff>
    </xdr:to>
    <xdr:graphicFrame macro="">
      <xdr:nvGraphicFramePr>
        <xdr:cNvPr id="52" name="Chart 51">
          <a:extLst>
            <a:ext uri="{FF2B5EF4-FFF2-40B4-BE49-F238E27FC236}">
              <a16:creationId xmlns:a16="http://schemas.microsoft.com/office/drawing/2014/main" id="{244172CE-9229-BF47-88AF-D547DCB19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417112</xdr:colOff>
      <xdr:row>6</xdr:row>
      <xdr:rowOff>37550</xdr:rowOff>
    </xdr:from>
    <xdr:to>
      <xdr:col>20</xdr:col>
      <xdr:colOff>245509</xdr:colOff>
      <xdr:row>9</xdr:row>
      <xdr:rowOff>72894</xdr:rowOff>
    </xdr:to>
    <mc:AlternateContent xmlns:mc="http://schemas.openxmlformats.org/markup-compatibility/2006" xmlns:a14="http://schemas.microsoft.com/office/drawing/2010/main">
      <mc:Choice Requires="a14">
        <xdr:graphicFrame macro="">
          <xdr:nvGraphicFramePr>
            <xdr:cNvPr id="62" name="Year 4">
              <a:extLst>
                <a:ext uri="{FF2B5EF4-FFF2-40B4-BE49-F238E27FC236}">
                  <a16:creationId xmlns:a16="http://schemas.microsoft.com/office/drawing/2014/main" id="{D932D8DC-E26A-5348-9956-BBCC8E9D49E9}"/>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9474585" y="1209858"/>
              <a:ext cx="7239056" cy="621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202522</xdr:colOff>
      <xdr:row>6</xdr:row>
      <xdr:rowOff>27924</xdr:rowOff>
    </xdr:from>
    <xdr:to>
      <xdr:col>5</xdr:col>
      <xdr:colOff>643133</xdr:colOff>
      <xdr:row>9</xdr:row>
      <xdr:rowOff>64980</xdr:rowOff>
    </xdr:to>
    <xdr:sp macro="" textlink="">
      <xdr:nvSpPr>
        <xdr:cNvPr id="64" name="Rounded Rectangle 63">
          <a:extLst>
            <a:ext uri="{FF2B5EF4-FFF2-40B4-BE49-F238E27FC236}">
              <a16:creationId xmlns:a16="http://schemas.microsoft.com/office/drawing/2014/main" id="{C4B63EB1-EF66-0848-86F5-0B97AEB12251}"/>
            </a:ext>
          </a:extLst>
        </xdr:cNvPr>
        <xdr:cNvSpPr/>
      </xdr:nvSpPr>
      <xdr:spPr>
        <a:xfrm>
          <a:off x="1864204" y="1167363"/>
          <a:ext cx="2933135" cy="606776"/>
        </a:xfrm>
        <a:prstGeom prst="roundRect">
          <a:avLst>
            <a:gd name="adj" fmla="val 50000"/>
          </a:avLst>
        </a:prstGeom>
        <a:solidFill>
          <a:srgbClr val="4F95DA"/>
        </a:solidFill>
        <a:ln w="47625"/>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800" b="1" i="0">
              <a:solidFill>
                <a:schemeClr val="bg1"/>
              </a:solidFill>
              <a:latin typeface="Calibri" panose="020F0502020204030204" pitchFamily="34" charset="0"/>
              <a:cs typeface="Calibri" panose="020F0502020204030204" pitchFamily="34" charset="0"/>
            </a:rPr>
            <a:t>Report</a:t>
          </a:r>
          <a:r>
            <a:rPr lang="en-US" sz="2800" b="1" i="0" baseline="0">
              <a:solidFill>
                <a:schemeClr val="bg1"/>
              </a:solidFill>
              <a:latin typeface="Calibri" panose="020F0502020204030204" pitchFamily="34" charset="0"/>
              <a:cs typeface="Calibri" panose="020F0502020204030204" pitchFamily="34" charset="0"/>
            </a:rPr>
            <a:t> 1</a:t>
          </a:r>
          <a:endParaRPr lang="en-US" sz="2800" b="1" i="0">
            <a:solidFill>
              <a:schemeClr val="bg1"/>
            </a:solidFill>
            <a:latin typeface="Calibri" panose="020F0502020204030204" pitchFamily="34" charset="0"/>
            <a:cs typeface="Calibri" panose="020F0502020204030204" pitchFamily="34" charset="0"/>
          </a:endParaRPr>
        </a:p>
      </xdr:txBody>
    </xdr:sp>
    <xdr:clientData/>
  </xdr:twoCellAnchor>
  <xdr:twoCellAnchor>
    <xdr:from>
      <xdr:col>5</xdr:col>
      <xdr:colOff>776341</xdr:colOff>
      <xdr:row>6</xdr:row>
      <xdr:rowOff>27924</xdr:rowOff>
    </xdr:from>
    <xdr:to>
      <xdr:col>9</xdr:col>
      <xdr:colOff>386113</xdr:colOff>
      <xdr:row>9</xdr:row>
      <xdr:rowOff>64980</xdr:rowOff>
    </xdr:to>
    <xdr:sp macro="" textlink="">
      <xdr:nvSpPr>
        <xdr:cNvPr id="65" name="Rounded Rectangle 64">
          <a:hlinkClick xmlns:r="http://schemas.openxmlformats.org/officeDocument/2006/relationships" r:id="rId4"/>
          <a:extLst>
            <a:ext uri="{FF2B5EF4-FFF2-40B4-BE49-F238E27FC236}">
              <a16:creationId xmlns:a16="http://schemas.microsoft.com/office/drawing/2014/main" id="{113C0A2D-B837-E542-9021-E6B448AFBED3}"/>
            </a:ext>
          </a:extLst>
        </xdr:cNvPr>
        <xdr:cNvSpPr/>
      </xdr:nvSpPr>
      <xdr:spPr>
        <a:xfrm>
          <a:off x="4930547" y="1167363"/>
          <a:ext cx="2933136" cy="606776"/>
        </a:xfrm>
        <a:prstGeom prst="roundRect">
          <a:avLst>
            <a:gd name="adj" fmla="val 50000"/>
          </a:avLst>
        </a:prstGeom>
        <a:solidFill>
          <a:schemeClr val="bg1"/>
        </a:solidFill>
        <a:ln w="47625"/>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800" b="1" i="0">
              <a:solidFill>
                <a:schemeClr val="tx1"/>
              </a:solidFill>
              <a:latin typeface="Calibri" panose="020F0502020204030204" pitchFamily="34" charset="0"/>
              <a:cs typeface="Calibri" panose="020F0502020204030204" pitchFamily="34" charset="0"/>
            </a:rPr>
            <a:t>Report</a:t>
          </a:r>
          <a:r>
            <a:rPr lang="en-US" sz="2800" b="1" i="0" baseline="0">
              <a:solidFill>
                <a:schemeClr val="tx1"/>
              </a:solidFill>
              <a:latin typeface="Calibri" panose="020F0502020204030204" pitchFamily="34" charset="0"/>
              <a:cs typeface="Calibri" panose="020F0502020204030204" pitchFamily="34" charset="0"/>
            </a:rPr>
            <a:t> 2</a:t>
          </a:r>
          <a:endParaRPr lang="en-US" sz="2800" b="1" i="0">
            <a:solidFill>
              <a:schemeClr val="tx1"/>
            </a:solidFill>
            <a:latin typeface="Calibri" panose="020F0502020204030204" pitchFamily="34" charset="0"/>
            <a:cs typeface="Calibri" panose="020F0502020204030204" pitchFamily="34" charset="0"/>
          </a:endParaRPr>
        </a:p>
      </xdr:txBody>
    </xdr:sp>
    <xdr:clientData/>
  </xdr:twoCellAnchor>
  <xdr:twoCellAnchor>
    <xdr:from>
      <xdr:col>7</xdr:col>
      <xdr:colOff>552939</xdr:colOff>
      <xdr:row>23</xdr:row>
      <xdr:rowOff>61058</xdr:rowOff>
    </xdr:from>
    <xdr:to>
      <xdr:col>14</xdr:col>
      <xdr:colOff>149298</xdr:colOff>
      <xdr:row>38</xdr:row>
      <xdr:rowOff>168888</xdr:rowOff>
    </xdr:to>
    <xdr:sp macro="" textlink="">
      <xdr:nvSpPr>
        <xdr:cNvPr id="69" name="Rounded Rectangle 68">
          <a:extLst>
            <a:ext uri="{FF2B5EF4-FFF2-40B4-BE49-F238E27FC236}">
              <a16:creationId xmlns:a16="http://schemas.microsoft.com/office/drawing/2014/main" id="{6793EC59-BB69-4375-EC63-690071DF56D3}"/>
            </a:ext>
          </a:extLst>
        </xdr:cNvPr>
        <xdr:cNvSpPr/>
      </xdr:nvSpPr>
      <xdr:spPr>
        <a:xfrm>
          <a:off x="6316785" y="4554904"/>
          <a:ext cx="5360205" cy="3038599"/>
        </a:xfrm>
        <a:prstGeom prst="roundRect">
          <a:avLst/>
        </a:prstGeom>
        <a:ln w="317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825305</xdr:colOff>
      <xdr:row>21</xdr:row>
      <xdr:rowOff>97156</xdr:rowOff>
    </xdr:from>
    <xdr:to>
      <xdr:col>13</xdr:col>
      <xdr:colOff>707318</xdr:colOff>
      <xdr:row>41</xdr:row>
      <xdr:rowOff>187980</xdr:rowOff>
    </xdr:to>
    <xdr:graphicFrame macro="">
      <xdr:nvGraphicFramePr>
        <xdr:cNvPr id="67" name="Chart 66">
          <a:extLst>
            <a:ext uri="{FF2B5EF4-FFF2-40B4-BE49-F238E27FC236}">
              <a16:creationId xmlns:a16="http://schemas.microsoft.com/office/drawing/2014/main" id="{D51FA774-8428-3646-B08E-17360E0D9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788909</xdr:colOff>
      <xdr:row>23</xdr:row>
      <xdr:rowOff>57568</xdr:rowOff>
    </xdr:from>
    <xdr:to>
      <xdr:col>11</xdr:col>
      <xdr:colOff>260255</xdr:colOff>
      <xdr:row>25</xdr:row>
      <xdr:rowOff>72109</xdr:rowOff>
    </xdr:to>
    <xdr:sp macro="" textlink="">
      <xdr:nvSpPr>
        <xdr:cNvPr id="70" name="TextBox 69">
          <a:extLst>
            <a:ext uri="{FF2B5EF4-FFF2-40B4-BE49-F238E27FC236}">
              <a16:creationId xmlns:a16="http://schemas.microsoft.com/office/drawing/2014/main" id="{3CD658D2-2680-F23F-6596-9B1D6AB7BB3F}"/>
            </a:ext>
          </a:extLst>
        </xdr:cNvPr>
        <xdr:cNvSpPr txBox="1"/>
      </xdr:nvSpPr>
      <xdr:spPr>
        <a:xfrm>
          <a:off x="6552755" y="4551414"/>
          <a:ext cx="2764973" cy="405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bri" panose="020F0502020204030204" pitchFamily="34" charset="0"/>
              <a:cs typeface="Calibri" panose="020F0502020204030204" pitchFamily="34" charset="0"/>
            </a:rPr>
            <a:t>Region wise Sales</a:t>
          </a:r>
          <a:r>
            <a:rPr lang="en-US" sz="1600" b="1" baseline="0">
              <a:latin typeface="Calibri" panose="020F0502020204030204" pitchFamily="34" charset="0"/>
              <a:cs typeface="Calibri" panose="020F0502020204030204" pitchFamily="34" charset="0"/>
            </a:rPr>
            <a:t> Distribution</a:t>
          </a:r>
          <a:endParaRPr lang="en-US" sz="1600" b="1">
            <a:latin typeface="Calibri" panose="020F0502020204030204" pitchFamily="34" charset="0"/>
            <a:cs typeface="Calibri" panose="020F0502020204030204" pitchFamily="34" charset="0"/>
          </a:endParaRPr>
        </a:p>
      </xdr:txBody>
    </xdr:sp>
    <xdr:clientData/>
  </xdr:twoCellAnchor>
  <xdr:twoCellAnchor>
    <xdr:from>
      <xdr:col>2</xdr:col>
      <xdr:colOff>116610</xdr:colOff>
      <xdr:row>23</xdr:row>
      <xdr:rowOff>48931</xdr:rowOff>
    </xdr:from>
    <xdr:to>
      <xdr:col>7</xdr:col>
      <xdr:colOff>496616</xdr:colOff>
      <xdr:row>27</xdr:row>
      <xdr:rowOff>152400</xdr:rowOff>
    </xdr:to>
    <xdr:grpSp>
      <xdr:nvGrpSpPr>
        <xdr:cNvPr id="9" name="Group 8">
          <a:extLst>
            <a:ext uri="{FF2B5EF4-FFF2-40B4-BE49-F238E27FC236}">
              <a16:creationId xmlns:a16="http://schemas.microsoft.com/office/drawing/2014/main" id="{EA1D39FB-49AC-C038-043B-A4A78C74D838}"/>
            </a:ext>
          </a:extLst>
        </xdr:cNvPr>
        <xdr:cNvGrpSpPr/>
      </xdr:nvGrpSpPr>
      <xdr:grpSpPr>
        <a:xfrm>
          <a:off x="1761837" y="4364045"/>
          <a:ext cx="4493074" cy="853923"/>
          <a:chOff x="1814054" y="4464396"/>
          <a:chExt cx="4514890" cy="871376"/>
        </a:xfrm>
      </xdr:grpSpPr>
      <xdr:sp macro="" textlink="">
        <xdr:nvSpPr>
          <xdr:cNvPr id="72" name="Rounded Rectangle 71">
            <a:extLst>
              <a:ext uri="{FF2B5EF4-FFF2-40B4-BE49-F238E27FC236}">
                <a16:creationId xmlns:a16="http://schemas.microsoft.com/office/drawing/2014/main" id="{358EA043-735A-4942-55A7-7623A5D9CDA0}"/>
              </a:ext>
            </a:extLst>
          </xdr:cNvPr>
          <xdr:cNvSpPr/>
        </xdr:nvSpPr>
        <xdr:spPr>
          <a:xfrm>
            <a:off x="1814054" y="4464396"/>
            <a:ext cx="4461238" cy="871376"/>
          </a:xfrm>
          <a:prstGeom prst="roundRect">
            <a:avLst>
              <a:gd name="adj" fmla="val 31219"/>
            </a:avLst>
          </a:prstGeom>
          <a:noFill/>
          <a:ln w="31750">
            <a:solidFill>
              <a:srgbClr val="14608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 </a:t>
            </a:r>
          </a:p>
        </xdr:txBody>
      </xdr:sp>
      <xdr:sp macro="" textlink="">
        <xdr:nvSpPr>
          <xdr:cNvPr id="74" name="TextBox 73">
            <a:extLst>
              <a:ext uri="{FF2B5EF4-FFF2-40B4-BE49-F238E27FC236}">
                <a16:creationId xmlns:a16="http://schemas.microsoft.com/office/drawing/2014/main" id="{5365F410-3675-7042-8972-131D122BCD98}"/>
              </a:ext>
            </a:extLst>
          </xdr:cNvPr>
          <xdr:cNvSpPr txBox="1"/>
        </xdr:nvSpPr>
        <xdr:spPr>
          <a:xfrm>
            <a:off x="1828808" y="4700837"/>
            <a:ext cx="2777776" cy="398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Calibri" panose="020F0502020204030204" pitchFamily="34" charset="0"/>
                <a:cs typeface="Calibri" panose="020F0502020204030204" pitchFamily="34" charset="0"/>
              </a:rPr>
              <a:t>Total</a:t>
            </a:r>
            <a:r>
              <a:rPr lang="en-US" sz="3200" b="1" baseline="0">
                <a:latin typeface="Calibri" panose="020F0502020204030204" pitchFamily="34" charset="0"/>
                <a:cs typeface="Calibri" panose="020F0502020204030204" pitchFamily="34" charset="0"/>
              </a:rPr>
              <a:t> Revenue:</a:t>
            </a:r>
            <a:endParaRPr lang="en-US" sz="3200" b="1">
              <a:latin typeface="Calibri" panose="020F0502020204030204" pitchFamily="34" charset="0"/>
              <a:cs typeface="Calibri" panose="020F0502020204030204" pitchFamily="34" charset="0"/>
            </a:endParaRPr>
          </a:p>
        </xdr:txBody>
      </xdr:sp>
      <xdr:sp macro="" textlink="order_detail_pivot!B76">
        <xdr:nvSpPr>
          <xdr:cNvPr id="75" name="TextBox 74">
            <a:extLst>
              <a:ext uri="{FF2B5EF4-FFF2-40B4-BE49-F238E27FC236}">
                <a16:creationId xmlns:a16="http://schemas.microsoft.com/office/drawing/2014/main" id="{963033C8-4FB9-0D79-E96F-3226B4C65F44}"/>
              </a:ext>
            </a:extLst>
          </xdr:cNvPr>
          <xdr:cNvSpPr txBox="1"/>
        </xdr:nvSpPr>
        <xdr:spPr>
          <a:xfrm>
            <a:off x="4349549" y="4603039"/>
            <a:ext cx="1979395" cy="5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24D1FE-4702-744A-94F0-5BA3A1B5ED98}" type="TxLink">
              <a:rPr lang="en-US" sz="3600" b="1" i="0" u="none" strike="noStrike">
                <a:solidFill>
                  <a:schemeClr val="accent6">
                    <a:lumMod val="75000"/>
                  </a:schemeClr>
                </a:solidFill>
                <a:latin typeface="Calibri"/>
                <a:cs typeface="Calibri"/>
              </a:rPr>
              <a:pPr algn="ctr"/>
              <a:t>$1.35M</a:t>
            </a:fld>
            <a:endParaRPr lang="en-US" sz="3600" b="1">
              <a:solidFill>
                <a:schemeClr val="accent6">
                  <a:lumMod val="75000"/>
                </a:schemeClr>
              </a:solidFill>
            </a:endParaRPr>
          </a:p>
        </xdr:txBody>
      </xdr:sp>
    </xdr:grpSp>
    <xdr:clientData/>
  </xdr:twoCellAnchor>
  <xdr:twoCellAnchor>
    <xdr:from>
      <xdr:col>2</xdr:col>
      <xdr:colOff>116610</xdr:colOff>
      <xdr:row>28</xdr:row>
      <xdr:rowOff>128037</xdr:rowOff>
    </xdr:from>
    <xdr:to>
      <xdr:col>7</xdr:col>
      <xdr:colOff>496616</xdr:colOff>
      <xdr:row>33</xdr:row>
      <xdr:rowOff>36122</xdr:rowOff>
    </xdr:to>
    <xdr:grpSp>
      <xdr:nvGrpSpPr>
        <xdr:cNvPr id="8" name="Group 7">
          <a:extLst>
            <a:ext uri="{FF2B5EF4-FFF2-40B4-BE49-F238E27FC236}">
              <a16:creationId xmlns:a16="http://schemas.microsoft.com/office/drawing/2014/main" id="{8120BF01-A373-AD33-5989-BDCAE214012C}"/>
            </a:ext>
          </a:extLst>
        </xdr:cNvPr>
        <xdr:cNvGrpSpPr/>
      </xdr:nvGrpSpPr>
      <xdr:grpSpPr>
        <a:xfrm>
          <a:off x="1761837" y="5381219"/>
          <a:ext cx="4493074" cy="846153"/>
          <a:chOff x="1814054" y="5449185"/>
          <a:chExt cx="4514890" cy="871376"/>
        </a:xfrm>
      </xdr:grpSpPr>
      <xdr:sp macro="" textlink="">
        <xdr:nvSpPr>
          <xdr:cNvPr id="2" name="Rounded Rectangle 1">
            <a:extLst>
              <a:ext uri="{FF2B5EF4-FFF2-40B4-BE49-F238E27FC236}">
                <a16:creationId xmlns:a16="http://schemas.microsoft.com/office/drawing/2014/main" id="{2E3FABE7-0331-9A46-A535-54D784D7A2B2}"/>
              </a:ext>
            </a:extLst>
          </xdr:cNvPr>
          <xdr:cNvSpPr/>
        </xdr:nvSpPr>
        <xdr:spPr>
          <a:xfrm>
            <a:off x="1814054" y="5449185"/>
            <a:ext cx="4461238" cy="871376"/>
          </a:xfrm>
          <a:prstGeom prst="roundRect">
            <a:avLst>
              <a:gd name="adj" fmla="val 31219"/>
            </a:avLst>
          </a:prstGeom>
          <a:noFill/>
          <a:ln w="31750">
            <a:solidFill>
              <a:srgbClr val="14608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 </a:t>
            </a:r>
          </a:p>
        </xdr:txBody>
      </xdr:sp>
      <xdr:sp macro="" textlink="">
        <xdr:nvSpPr>
          <xdr:cNvPr id="3" name="TextBox 2">
            <a:extLst>
              <a:ext uri="{FF2B5EF4-FFF2-40B4-BE49-F238E27FC236}">
                <a16:creationId xmlns:a16="http://schemas.microsoft.com/office/drawing/2014/main" id="{37E5AD90-1914-E64C-854D-751CE747DA24}"/>
              </a:ext>
            </a:extLst>
          </xdr:cNvPr>
          <xdr:cNvSpPr txBox="1"/>
        </xdr:nvSpPr>
        <xdr:spPr>
          <a:xfrm>
            <a:off x="1828808" y="5685626"/>
            <a:ext cx="2777776" cy="398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baseline="0">
                <a:latin typeface="Calibri" panose="020F0502020204030204" pitchFamily="34" charset="0"/>
                <a:cs typeface="Calibri" panose="020F0502020204030204" pitchFamily="34" charset="0"/>
              </a:rPr>
              <a:t>Total Orders:</a:t>
            </a:r>
            <a:endParaRPr lang="en-US" sz="3200" b="1">
              <a:latin typeface="Calibri" panose="020F0502020204030204" pitchFamily="34" charset="0"/>
              <a:cs typeface="Calibri" panose="020F0502020204030204" pitchFamily="34" charset="0"/>
            </a:endParaRPr>
          </a:p>
        </xdr:txBody>
      </xdr:sp>
      <xdr:sp macro="" textlink="order_detail_pivot!A141">
        <xdr:nvSpPr>
          <xdr:cNvPr id="4" name="TextBox 3">
            <a:extLst>
              <a:ext uri="{FF2B5EF4-FFF2-40B4-BE49-F238E27FC236}">
                <a16:creationId xmlns:a16="http://schemas.microsoft.com/office/drawing/2014/main" id="{7AF43269-A941-FB4E-BA79-EB34AEEA9DEC}"/>
              </a:ext>
            </a:extLst>
          </xdr:cNvPr>
          <xdr:cNvSpPr txBox="1"/>
        </xdr:nvSpPr>
        <xdr:spPr>
          <a:xfrm>
            <a:off x="4349549" y="5587828"/>
            <a:ext cx="1979395" cy="59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EB12F4-506A-BB4A-A06C-7E37B0208E4A}" type="TxLink">
              <a:rPr lang="en-US" sz="3600" b="1" i="0" u="none" strike="noStrike">
                <a:solidFill>
                  <a:srgbClr val="387921"/>
                </a:solidFill>
                <a:latin typeface="Calibri"/>
                <a:cs typeface="Calibri"/>
              </a:rPr>
              <a:pPr algn="ctr"/>
              <a:t>2155</a:t>
            </a:fld>
            <a:endParaRPr lang="en-US" sz="3600" b="1">
              <a:solidFill>
                <a:srgbClr val="387921"/>
              </a:solidFill>
            </a:endParaRPr>
          </a:p>
        </xdr:txBody>
      </xdr:sp>
    </xdr:grpSp>
    <xdr:clientData/>
  </xdr:twoCellAnchor>
  <xdr:twoCellAnchor>
    <xdr:from>
      <xdr:col>2</xdr:col>
      <xdr:colOff>116610</xdr:colOff>
      <xdr:row>34</xdr:row>
      <xdr:rowOff>13956</xdr:rowOff>
    </xdr:from>
    <xdr:to>
      <xdr:col>7</xdr:col>
      <xdr:colOff>496616</xdr:colOff>
      <xdr:row>38</xdr:row>
      <xdr:rowOff>117425</xdr:rowOff>
    </xdr:to>
    <xdr:grpSp>
      <xdr:nvGrpSpPr>
        <xdr:cNvPr id="16" name="Group 15">
          <a:extLst>
            <a:ext uri="{FF2B5EF4-FFF2-40B4-BE49-F238E27FC236}">
              <a16:creationId xmlns:a16="http://schemas.microsoft.com/office/drawing/2014/main" id="{35A994F5-FAE4-2DEC-4EC4-9BFCA8BE0DA3}"/>
            </a:ext>
          </a:extLst>
        </xdr:cNvPr>
        <xdr:cNvGrpSpPr/>
      </xdr:nvGrpSpPr>
      <xdr:grpSpPr>
        <a:xfrm>
          <a:off x="1761837" y="6392820"/>
          <a:ext cx="4493074" cy="853923"/>
          <a:chOff x="1772417" y="6657033"/>
          <a:chExt cx="4497039" cy="885007"/>
        </a:xfrm>
      </xdr:grpSpPr>
      <xdr:sp macro="" textlink="">
        <xdr:nvSpPr>
          <xdr:cNvPr id="13" name="Rounded Rectangle 12">
            <a:extLst>
              <a:ext uri="{FF2B5EF4-FFF2-40B4-BE49-F238E27FC236}">
                <a16:creationId xmlns:a16="http://schemas.microsoft.com/office/drawing/2014/main" id="{2CDD15AC-BAA8-1E4C-9092-78BA228C1C41}"/>
              </a:ext>
            </a:extLst>
          </xdr:cNvPr>
          <xdr:cNvSpPr/>
        </xdr:nvSpPr>
        <xdr:spPr>
          <a:xfrm>
            <a:off x="1772417" y="6657033"/>
            <a:ext cx="4443387" cy="885007"/>
          </a:xfrm>
          <a:prstGeom prst="roundRect">
            <a:avLst>
              <a:gd name="adj" fmla="val 31219"/>
            </a:avLst>
          </a:prstGeom>
          <a:noFill/>
          <a:ln w="31750">
            <a:solidFill>
              <a:srgbClr val="14608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 </a:t>
            </a:r>
          </a:p>
        </xdr:txBody>
      </xdr:sp>
      <xdr:sp macro="" textlink="">
        <xdr:nvSpPr>
          <xdr:cNvPr id="14" name="TextBox 13">
            <a:extLst>
              <a:ext uri="{FF2B5EF4-FFF2-40B4-BE49-F238E27FC236}">
                <a16:creationId xmlns:a16="http://schemas.microsoft.com/office/drawing/2014/main" id="{41F2209F-FF20-1645-95B2-E947617E1DAF}"/>
              </a:ext>
            </a:extLst>
          </xdr:cNvPr>
          <xdr:cNvSpPr txBox="1"/>
        </xdr:nvSpPr>
        <xdr:spPr>
          <a:xfrm>
            <a:off x="1787171" y="6896881"/>
            <a:ext cx="2767066" cy="405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baseline="0">
                <a:latin typeface="Calibri" panose="020F0502020204030204" pitchFamily="34" charset="0"/>
                <a:cs typeface="Calibri" panose="020F0502020204030204" pitchFamily="34" charset="0"/>
              </a:rPr>
              <a:t>Quantity Sold:</a:t>
            </a:r>
            <a:endParaRPr lang="en-US" sz="3200" b="1">
              <a:latin typeface="Calibri" panose="020F0502020204030204" pitchFamily="34" charset="0"/>
              <a:cs typeface="Calibri" panose="020F0502020204030204" pitchFamily="34" charset="0"/>
            </a:endParaRPr>
          </a:p>
        </xdr:txBody>
      </xdr:sp>
      <xdr:sp macro="" textlink="order_detail_pivot!B141">
        <xdr:nvSpPr>
          <xdr:cNvPr id="15" name="TextBox 14">
            <a:extLst>
              <a:ext uri="{FF2B5EF4-FFF2-40B4-BE49-F238E27FC236}">
                <a16:creationId xmlns:a16="http://schemas.microsoft.com/office/drawing/2014/main" id="{862FE635-788F-9B40-BC93-C4BED23C0220}"/>
              </a:ext>
            </a:extLst>
          </xdr:cNvPr>
          <xdr:cNvSpPr txBox="1"/>
        </xdr:nvSpPr>
        <xdr:spPr>
          <a:xfrm>
            <a:off x="4297202" y="6795676"/>
            <a:ext cx="1972254" cy="604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2249BC-5C12-EA4C-B590-76361FCB8169}" type="TxLink">
              <a:rPr lang="en-US" sz="3600" b="1" i="0" u="none" strike="noStrike">
                <a:solidFill>
                  <a:srgbClr val="387921"/>
                </a:solidFill>
                <a:latin typeface="Calibri"/>
                <a:cs typeface="Calibri"/>
              </a:rPr>
              <a:pPr algn="ctr"/>
              <a:t>51.3K</a:t>
            </a:fld>
            <a:endParaRPr lang="en-US" sz="3600" b="1">
              <a:solidFill>
                <a:srgbClr val="387921"/>
              </a:solidFill>
            </a:endParaRPr>
          </a:p>
        </xdr:txBody>
      </xdr:sp>
    </xdr:grpSp>
    <xdr:clientData/>
  </xdr:twoCellAnchor>
  <xdr:twoCellAnchor>
    <xdr:from>
      <xdr:col>2</xdr:col>
      <xdr:colOff>88900</xdr:colOff>
      <xdr:row>39</xdr:row>
      <xdr:rowOff>60848</xdr:rowOff>
    </xdr:from>
    <xdr:to>
      <xdr:col>14</xdr:col>
      <xdr:colOff>165100</xdr:colOff>
      <xdr:row>48</xdr:row>
      <xdr:rowOff>101600</xdr:rowOff>
    </xdr:to>
    <xdr:sp macro="" textlink="">
      <xdr:nvSpPr>
        <xdr:cNvPr id="17" name="Rounded Rectangle 16">
          <a:extLst>
            <a:ext uri="{FF2B5EF4-FFF2-40B4-BE49-F238E27FC236}">
              <a16:creationId xmlns:a16="http://schemas.microsoft.com/office/drawing/2014/main" id="{D80CFA03-3803-2D42-BC9F-AA77BE747650}"/>
            </a:ext>
          </a:extLst>
        </xdr:cNvPr>
        <xdr:cNvSpPr/>
      </xdr:nvSpPr>
      <xdr:spPr>
        <a:xfrm>
          <a:off x="1739900" y="7490348"/>
          <a:ext cx="9982200" cy="1755252"/>
        </a:xfrm>
        <a:prstGeom prst="roundRect">
          <a:avLst>
            <a:gd name="adj" fmla="val 26796"/>
          </a:avLst>
        </a:prstGeom>
        <a:ln w="317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340179</xdr:colOff>
      <xdr:row>39</xdr:row>
      <xdr:rowOff>150890</xdr:rowOff>
    </xdr:from>
    <xdr:to>
      <xdr:col>13</xdr:col>
      <xdr:colOff>679010</xdr:colOff>
      <xdr:row>48</xdr:row>
      <xdr:rowOff>95592</xdr:rowOff>
    </xdr:to>
    <xdr:graphicFrame macro="">
      <xdr:nvGraphicFramePr>
        <xdr:cNvPr id="18" name="Chart 17">
          <a:extLst>
            <a:ext uri="{FF2B5EF4-FFF2-40B4-BE49-F238E27FC236}">
              <a16:creationId xmlns:a16="http://schemas.microsoft.com/office/drawing/2014/main" id="{F067684A-ACEE-4C4D-B0D6-8C4ACFA2E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228600</xdr:colOff>
      <xdr:row>1</xdr:row>
      <xdr:rowOff>121226</xdr:rowOff>
    </xdr:from>
    <xdr:to>
      <xdr:col>5</xdr:col>
      <xdr:colOff>342900</xdr:colOff>
      <xdr:row>5</xdr:row>
      <xdr:rowOff>81602</xdr:rowOff>
    </xdr:to>
    <xdr:sp macro="" textlink="">
      <xdr:nvSpPr>
        <xdr:cNvPr id="11" name="Rounded Rectangle 10">
          <a:extLst>
            <a:ext uri="{FF2B5EF4-FFF2-40B4-BE49-F238E27FC236}">
              <a16:creationId xmlns:a16="http://schemas.microsoft.com/office/drawing/2014/main" id="{AF1BDE5D-8FBA-244A-8DDC-A5A02874A5C0}"/>
            </a:ext>
          </a:extLst>
        </xdr:cNvPr>
        <xdr:cNvSpPr/>
      </xdr:nvSpPr>
      <xdr:spPr>
        <a:xfrm>
          <a:off x="1054100" y="311726"/>
          <a:ext cx="3416300" cy="7223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38877</xdr:colOff>
      <xdr:row>1</xdr:row>
      <xdr:rowOff>10995</xdr:rowOff>
    </xdr:from>
    <xdr:to>
      <xdr:col>20</xdr:col>
      <xdr:colOff>38877</xdr:colOff>
      <xdr:row>49</xdr:row>
      <xdr:rowOff>87587</xdr:rowOff>
    </xdr:to>
    <xdr:sp macro="" textlink="">
      <xdr:nvSpPr>
        <xdr:cNvPr id="17" name="Rounded Rectangle 16">
          <a:extLst>
            <a:ext uri="{FF2B5EF4-FFF2-40B4-BE49-F238E27FC236}">
              <a16:creationId xmlns:a16="http://schemas.microsoft.com/office/drawing/2014/main" id="{E85184C7-5DC8-0CDE-897A-2F16E9A5BBA3}"/>
            </a:ext>
          </a:extLst>
        </xdr:cNvPr>
        <xdr:cNvSpPr/>
      </xdr:nvSpPr>
      <xdr:spPr>
        <a:xfrm>
          <a:off x="870946" y="200765"/>
          <a:ext cx="15809310" cy="9185558"/>
        </a:xfrm>
        <a:prstGeom prst="roundRect">
          <a:avLst>
            <a:gd name="adj" fmla="val 1640"/>
          </a:avLst>
        </a:prstGeom>
        <a:solidFill>
          <a:schemeClr val="bg1"/>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485588</xdr:colOff>
      <xdr:row>1</xdr:row>
      <xdr:rowOff>123983</xdr:rowOff>
    </xdr:from>
    <xdr:to>
      <xdr:col>19</xdr:col>
      <xdr:colOff>722537</xdr:colOff>
      <xdr:row>5</xdr:row>
      <xdr:rowOff>85760</xdr:rowOff>
    </xdr:to>
    <xdr:sp macro="" textlink="">
      <xdr:nvSpPr>
        <xdr:cNvPr id="18" name="Rounded Rectangle 17">
          <a:extLst>
            <a:ext uri="{FF2B5EF4-FFF2-40B4-BE49-F238E27FC236}">
              <a16:creationId xmlns:a16="http://schemas.microsoft.com/office/drawing/2014/main" id="{A73E44B8-695D-6A18-3998-CE5ED30B84A4}"/>
            </a:ext>
          </a:extLst>
        </xdr:cNvPr>
        <xdr:cNvSpPr/>
      </xdr:nvSpPr>
      <xdr:spPr>
        <a:xfrm>
          <a:off x="4626892" y="308041"/>
          <a:ext cx="11832602" cy="698009"/>
        </a:xfrm>
        <a:prstGeom prst="roundRect">
          <a:avLst>
            <a:gd name="adj" fmla="val 25001"/>
          </a:avLst>
        </a:prstGeom>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3200">
              <a:solidFill>
                <a:schemeClr val="tx1"/>
              </a:solidFill>
              <a:latin typeface="Calibri" panose="020F0502020204030204" pitchFamily="34" charset="0"/>
              <a:cs typeface="Calibri" panose="020F0502020204030204" pitchFamily="34" charset="0"/>
            </a:rPr>
            <a:t>Northwind</a:t>
          </a:r>
          <a:r>
            <a:rPr lang="en-US" sz="3200" baseline="0">
              <a:latin typeface="Calibri" panose="020F0502020204030204" pitchFamily="34" charset="0"/>
              <a:cs typeface="Calibri" panose="020F0502020204030204" pitchFamily="34" charset="0"/>
            </a:rPr>
            <a:t> </a:t>
          </a:r>
          <a:r>
            <a:rPr lang="en-US" sz="3200" b="1" baseline="0">
              <a:solidFill>
                <a:schemeClr val="tx2">
                  <a:lumMod val="75000"/>
                  <a:lumOff val="25000"/>
                </a:schemeClr>
              </a:solidFill>
              <a:latin typeface="Calibri" panose="020F0502020204030204" pitchFamily="34" charset="0"/>
              <a:cs typeface="Calibri" panose="020F0502020204030204" pitchFamily="34" charset="0"/>
            </a:rPr>
            <a:t>I REPORT</a:t>
          </a:r>
          <a:endParaRPr lang="en-US" sz="3200" b="1">
            <a:solidFill>
              <a:schemeClr val="tx2">
                <a:lumMod val="75000"/>
                <a:lumOff val="25000"/>
              </a:schemeClr>
            </a:solidFill>
            <a:latin typeface="Calibri" panose="020F0502020204030204" pitchFamily="34" charset="0"/>
            <a:cs typeface="Calibri" panose="020F0502020204030204" pitchFamily="34" charset="0"/>
          </a:endParaRPr>
        </a:p>
      </xdr:txBody>
    </xdr:sp>
    <xdr:clientData/>
  </xdr:twoCellAnchor>
  <xdr:twoCellAnchor>
    <xdr:from>
      <xdr:col>1</xdr:col>
      <xdr:colOff>226574</xdr:colOff>
      <xdr:row>1</xdr:row>
      <xdr:rowOff>124683</xdr:rowOff>
    </xdr:from>
    <xdr:to>
      <xdr:col>5</xdr:col>
      <xdr:colOff>423333</xdr:colOff>
      <xdr:row>5</xdr:row>
      <xdr:rowOff>85059</xdr:rowOff>
    </xdr:to>
    <xdr:grpSp>
      <xdr:nvGrpSpPr>
        <xdr:cNvPr id="13" name="Group 12">
          <a:extLst>
            <a:ext uri="{FF2B5EF4-FFF2-40B4-BE49-F238E27FC236}">
              <a16:creationId xmlns:a16="http://schemas.microsoft.com/office/drawing/2014/main" id="{2A89879D-9D78-E14A-DEB1-CC7BBFDA84D0}"/>
            </a:ext>
          </a:extLst>
        </xdr:cNvPr>
        <xdr:cNvGrpSpPr/>
      </xdr:nvGrpSpPr>
      <xdr:grpSpPr>
        <a:xfrm>
          <a:off x="1058122" y="321231"/>
          <a:ext cx="3522949" cy="746566"/>
          <a:chOff x="17781411" y="2397478"/>
          <a:chExt cx="3254493" cy="712968"/>
        </a:xfrm>
      </xdr:grpSpPr>
      <xdr:sp macro="" textlink="">
        <xdr:nvSpPr>
          <xdr:cNvPr id="12" name="Rounded Rectangle 11">
            <a:extLst>
              <a:ext uri="{FF2B5EF4-FFF2-40B4-BE49-F238E27FC236}">
                <a16:creationId xmlns:a16="http://schemas.microsoft.com/office/drawing/2014/main" id="{26E561CE-C68A-AFEB-38E5-56DFE9FCE900}"/>
              </a:ext>
            </a:extLst>
          </xdr:cNvPr>
          <xdr:cNvSpPr/>
        </xdr:nvSpPr>
        <xdr:spPr>
          <a:xfrm>
            <a:off x="17781411" y="2397478"/>
            <a:ext cx="3254493" cy="712968"/>
          </a:xfrm>
          <a:prstGeom prst="roundRect">
            <a:avLst>
              <a:gd name="adj" fmla="val 26030"/>
            </a:avLst>
          </a:prstGeom>
          <a:ln w="28575">
            <a:solidFill>
              <a:srgbClr val="146082"/>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pic>
        <xdr:nvPicPr>
          <xdr:cNvPr id="20" name="Picture 19">
            <a:extLst>
              <a:ext uri="{FF2B5EF4-FFF2-40B4-BE49-F238E27FC236}">
                <a16:creationId xmlns:a16="http://schemas.microsoft.com/office/drawing/2014/main" id="{DFEB16BC-684D-976C-7F93-154AEB8A91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90870" y="2490134"/>
            <a:ext cx="3035575" cy="524106"/>
          </a:xfrm>
          <a:prstGeom prst="rect">
            <a:avLst/>
          </a:prstGeom>
        </xdr:spPr>
      </xdr:pic>
    </xdr:grpSp>
    <xdr:clientData/>
  </xdr:twoCellAnchor>
  <xdr:twoCellAnchor>
    <xdr:from>
      <xdr:col>1</xdr:col>
      <xdr:colOff>183359</xdr:colOff>
      <xdr:row>6</xdr:row>
      <xdr:rowOff>0</xdr:rowOff>
    </xdr:from>
    <xdr:to>
      <xdr:col>19</xdr:col>
      <xdr:colOff>720902</xdr:colOff>
      <xdr:row>9</xdr:row>
      <xdr:rowOff>188148</xdr:rowOff>
    </xdr:to>
    <xdr:sp macro="" textlink="">
      <xdr:nvSpPr>
        <xdr:cNvPr id="21" name="Rounded Rectangle 20">
          <a:extLst>
            <a:ext uri="{FF2B5EF4-FFF2-40B4-BE49-F238E27FC236}">
              <a16:creationId xmlns:a16="http://schemas.microsoft.com/office/drawing/2014/main" id="{95504260-54F8-4D13-6052-30990AF71A2B}"/>
            </a:ext>
          </a:extLst>
        </xdr:cNvPr>
        <xdr:cNvSpPr/>
      </xdr:nvSpPr>
      <xdr:spPr>
        <a:xfrm>
          <a:off x="1006507" y="1128889"/>
          <a:ext cx="15354210" cy="752592"/>
        </a:xfrm>
        <a:prstGeom prst="roundRect">
          <a:avLst>
            <a:gd name="adj" fmla="val 50000"/>
          </a:avLst>
        </a:prstGeom>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177313</xdr:colOff>
      <xdr:row>30</xdr:row>
      <xdr:rowOff>8768</xdr:rowOff>
    </xdr:from>
    <xdr:to>
      <xdr:col>10</xdr:col>
      <xdr:colOff>310758</xdr:colOff>
      <xdr:row>48</xdr:row>
      <xdr:rowOff>104110</xdr:rowOff>
    </xdr:to>
    <xdr:grpSp>
      <xdr:nvGrpSpPr>
        <xdr:cNvPr id="9" name="Group 8">
          <a:extLst>
            <a:ext uri="{FF2B5EF4-FFF2-40B4-BE49-F238E27FC236}">
              <a16:creationId xmlns:a16="http://schemas.microsoft.com/office/drawing/2014/main" id="{B6A31D28-8FD5-6270-E8F4-3ECBEE4A323C}"/>
            </a:ext>
          </a:extLst>
        </xdr:cNvPr>
        <xdr:cNvGrpSpPr/>
      </xdr:nvGrpSpPr>
      <xdr:grpSpPr>
        <a:xfrm>
          <a:off x="1008861" y="5905197"/>
          <a:ext cx="7617373" cy="3633199"/>
          <a:chOff x="18229109" y="6633280"/>
          <a:chExt cx="7562981" cy="3527148"/>
        </a:xfrm>
      </xdr:grpSpPr>
      <xdr:sp macro="" textlink="">
        <xdr:nvSpPr>
          <xdr:cNvPr id="36" name="Rounded Rectangle 35">
            <a:extLst>
              <a:ext uri="{FF2B5EF4-FFF2-40B4-BE49-F238E27FC236}">
                <a16:creationId xmlns:a16="http://schemas.microsoft.com/office/drawing/2014/main" id="{7A8CAA20-18D3-065C-E235-2C37727FF512}"/>
              </a:ext>
            </a:extLst>
          </xdr:cNvPr>
          <xdr:cNvSpPr/>
        </xdr:nvSpPr>
        <xdr:spPr>
          <a:xfrm>
            <a:off x="18229109" y="6633280"/>
            <a:ext cx="7562981" cy="3527148"/>
          </a:xfrm>
          <a:prstGeom prst="roundRect">
            <a:avLst/>
          </a:prstGeom>
          <a:ln w="317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6AF3D342-4E58-FAF2-DF5A-199919D82630}"/>
              </a:ext>
            </a:extLst>
          </xdr:cNvPr>
          <xdr:cNvSpPr txBox="1"/>
        </xdr:nvSpPr>
        <xdr:spPr>
          <a:xfrm>
            <a:off x="20056554" y="6754144"/>
            <a:ext cx="3908090" cy="2958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bri" panose="020F0502020204030204" pitchFamily="34" charset="0"/>
                <a:cs typeface="Calibri" panose="020F0502020204030204" pitchFamily="34" charset="0"/>
              </a:rPr>
              <a:t>Top Products</a:t>
            </a:r>
            <a:r>
              <a:rPr lang="en-US" sz="1600" b="1" baseline="0">
                <a:latin typeface="Calibri" panose="020F0502020204030204" pitchFamily="34" charset="0"/>
                <a:cs typeface="Calibri" panose="020F0502020204030204" pitchFamily="34" charset="0"/>
              </a:rPr>
              <a:t> By Sale</a:t>
            </a:r>
            <a:endParaRPr lang="en-US" sz="1600" b="1">
              <a:latin typeface="Calibri" panose="020F0502020204030204" pitchFamily="34" charset="0"/>
              <a:cs typeface="Calibri" panose="020F0502020204030204" pitchFamily="34" charset="0"/>
            </a:endParaRPr>
          </a:p>
        </xdr:txBody>
      </xdr:sp>
      <xdr:graphicFrame macro="">
        <xdr:nvGraphicFramePr>
          <xdr:cNvPr id="2" name="Chart 1">
            <a:extLst>
              <a:ext uri="{FF2B5EF4-FFF2-40B4-BE49-F238E27FC236}">
                <a16:creationId xmlns:a16="http://schemas.microsoft.com/office/drawing/2014/main" id="{4A4686A6-A57E-EA47-A126-1F69B6A52CAC}"/>
              </a:ext>
            </a:extLst>
          </xdr:cNvPr>
          <xdr:cNvGraphicFramePr>
            <a:graphicFrameLocks/>
          </xdr:cNvGraphicFramePr>
        </xdr:nvGraphicFramePr>
        <xdr:xfrm>
          <a:off x="18657877" y="7052329"/>
          <a:ext cx="6699300" cy="292089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516112</xdr:colOff>
      <xdr:row>30</xdr:row>
      <xdr:rowOff>6229</xdr:rowOff>
    </xdr:from>
    <xdr:to>
      <xdr:col>19</xdr:col>
      <xdr:colOff>713468</xdr:colOff>
      <xdr:row>48</xdr:row>
      <xdr:rowOff>106647</xdr:rowOff>
    </xdr:to>
    <xdr:grpSp>
      <xdr:nvGrpSpPr>
        <xdr:cNvPr id="6" name="Group 5">
          <a:extLst>
            <a:ext uri="{FF2B5EF4-FFF2-40B4-BE49-F238E27FC236}">
              <a16:creationId xmlns:a16="http://schemas.microsoft.com/office/drawing/2014/main" id="{8C9989BD-AA07-B9A0-0710-F94D5DED2ABB}"/>
            </a:ext>
          </a:extLst>
        </xdr:cNvPr>
        <xdr:cNvGrpSpPr/>
      </xdr:nvGrpSpPr>
      <xdr:grpSpPr>
        <a:xfrm>
          <a:off x="8831588" y="5902658"/>
          <a:ext cx="7681285" cy="3638275"/>
          <a:chOff x="25997398" y="6630878"/>
          <a:chExt cx="7626878" cy="3531951"/>
        </a:xfrm>
      </xdr:grpSpPr>
      <xdr:sp macro="" textlink="">
        <xdr:nvSpPr>
          <xdr:cNvPr id="41" name="Rounded Rectangle 40">
            <a:extLst>
              <a:ext uri="{FF2B5EF4-FFF2-40B4-BE49-F238E27FC236}">
                <a16:creationId xmlns:a16="http://schemas.microsoft.com/office/drawing/2014/main" id="{8643CB6A-5AE9-B686-168A-0030E6C9CF72}"/>
              </a:ext>
            </a:extLst>
          </xdr:cNvPr>
          <xdr:cNvSpPr/>
        </xdr:nvSpPr>
        <xdr:spPr>
          <a:xfrm>
            <a:off x="25997398" y="6630878"/>
            <a:ext cx="7626878" cy="3531951"/>
          </a:xfrm>
          <a:prstGeom prst="roundRect">
            <a:avLst/>
          </a:prstGeom>
          <a:ln w="317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77D832FF-8EFF-77B9-1B20-CAB322C85E67}"/>
              </a:ext>
            </a:extLst>
          </xdr:cNvPr>
          <xdr:cNvSpPr txBox="1"/>
        </xdr:nvSpPr>
        <xdr:spPr>
          <a:xfrm>
            <a:off x="27841691" y="6754785"/>
            <a:ext cx="3938292" cy="294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bri" panose="020F0502020204030204" pitchFamily="34" charset="0"/>
                <a:cs typeface="Calibri" panose="020F0502020204030204" pitchFamily="34" charset="0"/>
              </a:rPr>
              <a:t>Top Products</a:t>
            </a:r>
            <a:r>
              <a:rPr lang="en-US" sz="1600" b="1" baseline="0">
                <a:latin typeface="Calibri" panose="020F0502020204030204" pitchFamily="34" charset="0"/>
                <a:cs typeface="Calibri" panose="020F0502020204030204" pitchFamily="34" charset="0"/>
              </a:rPr>
              <a:t> By Quantity Supplied</a:t>
            </a:r>
            <a:endParaRPr lang="en-US" sz="1600" b="1">
              <a:latin typeface="Calibri" panose="020F0502020204030204" pitchFamily="34" charset="0"/>
              <a:cs typeface="Calibri" panose="020F0502020204030204" pitchFamily="34" charset="0"/>
            </a:endParaRPr>
          </a:p>
        </xdr:txBody>
      </xdr:sp>
      <xdr:graphicFrame macro="">
        <xdr:nvGraphicFramePr>
          <xdr:cNvPr id="3" name="Chart 2">
            <a:extLst>
              <a:ext uri="{FF2B5EF4-FFF2-40B4-BE49-F238E27FC236}">
                <a16:creationId xmlns:a16="http://schemas.microsoft.com/office/drawing/2014/main" id="{35BBA09C-79DF-894E-9FFC-E8A715D1EFA6}"/>
              </a:ext>
            </a:extLst>
          </xdr:cNvPr>
          <xdr:cNvGraphicFramePr>
            <a:graphicFrameLocks/>
          </xdr:cNvGraphicFramePr>
        </xdr:nvGraphicFramePr>
        <xdr:xfrm>
          <a:off x="26458979" y="7053428"/>
          <a:ext cx="6703716" cy="29187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158833</xdr:colOff>
      <xdr:row>10</xdr:row>
      <xdr:rowOff>153290</xdr:rowOff>
    </xdr:from>
    <xdr:to>
      <xdr:col>10</xdr:col>
      <xdr:colOff>329238</xdr:colOff>
      <xdr:row>29</xdr:row>
      <xdr:rowOff>56933</xdr:rowOff>
    </xdr:to>
    <xdr:grpSp>
      <xdr:nvGrpSpPr>
        <xdr:cNvPr id="8" name="Group 7">
          <a:extLst>
            <a:ext uri="{FF2B5EF4-FFF2-40B4-BE49-F238E27FC236}">
              <a16:creationId xmlns:a16="http://schemas.microsoft.com/office/drawing/2014/main" id="{5B0E30E1-9D88-6669-2733-D9C4EEE40EFE}"/>
            </a:ext>
          </a:extLst>
        </xdr:cNvPr>
        <xdr:cNvGrpSpPr/>
      </xdr:nvGrpSpPr>
      <xdr:grpSpPr>
        <a:xfrm>
          <a:off x="990381" y="2118766"/>
          <a:ext cx="7654333" cy="3638048"/>
          <a:chOff x="18210633" y="2970335"/>
          <a:chExt cx="7599933" cy="3527148"/>
        </a:xfrm>
      </xdr:grpSpPr>
      <xdr:sp macro="" textlink="">
        <xdr:nvSpPr>
          <xdr:cNvPr id="23" name="Rounded Rectangle 22">
            <a:extLst>
              <a:ext uri="{FF2B5EF4-FFF2-40B4-BE49-F238E27FC236}">
                <a16:creationId xmlns:a16="http://schemas.microsoft.com/office/drawing/2014/main" id="{32775F41-3063-6C60-6D26-644B18317536}"/>
              </a:ext>
            </a:extLst>
          </xdr:cNvPr>
          <xdr:cNvSpPr/>
        </xdr:nvSpPr>
        <xdr:spPr>
          <a:xfrm>
            <a:off x="18210633" y="2970335"/>
            <a:ext cx="7599933" cy="3527148"/>
          </a:xfrm>
          <a:prstGeom prst="roundRect">
            <a:avLst/>
          </a:prstGeom>
          <a:ln w="317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4F4B6499-92B3-2B33-256A-1D9A8FBE9149}"/>
              </a:ext>
            </a:extLst>
          </xdr:cNvPr>
          <xdr:cNvSpPr txBox="1"/>
        </xdr:nvSpPr>
        <xdr:spPr>
          <a:xfrm>
            <a:off x="20046020" y="3093023"/>
            <a:ext cx="3929159" cy="2884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bri" panose="020F0502020204030204" pitchFamily="34" charset="0"/>
                <a:cs typeface="Calibri" panose="020F0502020204030204" pitchFamily="34" charset="0"/>
              </a:rPr>
              <a:t>Top Suppliers</a:t>
            </a:r>
            <a:r>
              <a:rPr lang="en-US" sz="1600" b="1" baseline="0">
                <a:latin typeface="Calibri" panose="020F0502020204030204" pitchFamily="34" charset="0"/>
                <a:cs typeface="Calibri" panose="020F0502020204030204" pitchFamily="34" charset="0"/>
              </a:rPr>
              <a:t> By Sale</a:t>
            </a:r>
            <a:endParaRPr lang="en-US" sz="1600" b="1">
              <a:latin typeface="Calibri" panose="020F0502020204030204" pitchFamily="34" charset="0"/>
              <a:cs typeface="Calibri" panose="020F0502020204030204" pitchFamily="34" charset="0"/>
            </a:endParaRPr>
          </a:p>
        </xdr:txBody>
      </xdr:sp>
      <xdr:graphicFrame macro="">
        <xdr:nvGraphicFramePr>
          <xdr:cNvPr id="4" name="Chart 3">
            <a:extLst>
              <a:ext uri="{FF2B5EF4-FFF2-40B4-BE49-F238E27FC236}">
                <a16:creationId xmlns:a16="http://schemas.microsoft.com/office/drawing/2014/main" id="{69000E25-6247-D04A-856A-438225765EA6}"/>
              </a:ext>
            </a:extLst>
          </xdr:cNvPr>
          <xdr:cNvGraphicFramePr>
            <a:graphicFrameLocks/>
          </xdr:cNvGraphicFramePr>
        </xdr:nvGraphicFramePr>
        <xdr:xfrm>
          <a:off x="18502824" y="3395465"/>
          <a:ext cx="7009406" cy="291074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10</xdr:col>
      <xdr:colOff>484152</xdr:colOff>
      <xdr:row>10</xdr:row>
      <xdr:rowOff>150752</xdr:rowOff>
    </xdr:from>
    <xdr:to>
      <xdr:col>19</xdr:col>
      <xdr:colOff>745429</xdr:colOff>
      <xdr:row>29</xdr:row>
      <xdr:rowOff>59470</xdr:rowOff>
    </xdr:to>
    <xdr:grpSp>
      <xdr:nvGrpSpPr>
        <xdr:cNvPr id="7" name="Group 6">
          <a:extLst>
            <a:ext uri="{FF2B5EF4-FFF2-40B4-BE49-F238E27FC236}">
              <a16:creationId xmlns:a16="http://schemas.microsoft.com/office/drawing/2014/main" id="{257554F9-CF7E-50A4-5CCF-C98E4221DE7C}"/>
            </a:ext>
          </a:extLst>
        </xdr:cNvPr>
        <xdr:cNvGrpSpPr/>
      </xdr:nvGrpSpPr>
      <xdr:grpSpPr>
        <a:xfrm>
          <a:off x="8799628" y="2116228"/>
          <a:ext cx="7745206" cy="3643123"/>
          <a:chOff x="25965445" y="2967934"/>
          <a:chExt cx="7690785" cy="3531950"/>
        </a:xfrm>
      </xdr:grpSpPr>
      <xdr:sp macro="" textlink="">
        <xdr:nvSpPr>
          <xdr:cNvPr id="29" name="Rounded Rectangle 28">
            <a:extLst>
              <a:ext uri="{FF2B5EF4-FFF2-40B4-BE49-F238E27FC236}">
                <a16:creationId xmlns:a16="http://schemas.microsoft.com/office/drawing/2014/main" id="{BA83F3E6-B9AB-1EBF-38E6-14B131101A36}"/>
              </a:ext>
            </a:extLst>
          </xdr:cNvPr>
          <xdr:cNvSpPr/>
        </xdr:nvSpPr>
        <xdr:spPr>
          <a:xfrm>
            <a:off x="25965445" y="2967934"/>
            <a:ext cx="7690785" cy="3531950"/>
          </a:xfrm>
          <a:prstGeom prst="roundRect">
            <a:avLst/>
          </a:prstGeom>
          <a:ln w="317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A3DD06FA-375E-4B48-86D3-9B3409CECE1A}"/>
              </a:ext>
            </a:extLst>
          </xdr:cNvPr>
          <xdr:cNvSpPr txBox="1"/>
        </xdr:nvSpPr>
        <xdr:spPr>
          <a:xfrm>
            <a:off x="27825816" y="3093630"/>
            <a:ext cx="3970043" cy="2872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bri" panose="020F0502020204030204" pitchFamily="34" charset="0"/>
                <a:cs typeface="Calibri" panose="020F0502020204030204" pitchFamily="34" charset="0"/>
              </a:rPr>
              <a:t>Top Suppliers</a:t>
            </a:r>
            <a:r>
              <a:rPr lang="en-US" sz="1600" b="1" baseline="0">
                <a:latin typeface="Calibri" panose="020F0502020204030204" pitchFamily="34" charset="0"/>
                <a:cs typeface="Calibri" panose="020F0502020204030204" pitchFamily="34" charset="0"/>
              </a:rPr>
              <a:t> By Quantity Supplied</a:t>
            </a:r>
            <a:endParaRPr lang="en-US" sz="1600" b="1">
              <a:latin typeface="Calibri" panose="020F0502020204030204" pitchFamily="34" charset="0"/>
              <a:cs typeface="Calibri" panose="020F0502020204030204" pitchFamily="34" charset="0"/>
            </a:endParaRPr>
          </a:p>
        </xdr:txBody>
      </xdr:sp>
      <xdr:graphicFrame macro="">
        <xdr:nvGraphicFramePr>
          <xdr:cNvPr id="5" name="Chart 4">
            <a:extLst>
              <a:ext uri="{FF2B5EF4-FFF2-40B4-BE49-F238E27FC236}">
                <a16:creationId xmlns:a16="http://schemas.microsoft.com/office/drawing/2014/main" id="{3411AD00-BB24-D547-B1EC-D61E7A2BF9F6}"/>
              </a:ext>
            </a:extLst>
          </xdr:cNvPr>
          <xdr:cNvGraphicFramePr>
            <a:graphicFrameLocks/>
          </xdr:cNvGraphicFramePr>
        </xdr:nvGraphicFramePr>
        <xdr:xfrm>
          <a:off x="26294161" y="3447573"/>
          <a:ext cx="7033353" cy="280652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14</xdr:col>
      <xdr:colOff>114128</xdr:colOff>
      <xdr:row>6</xdr:row>
      <xdr:rowOff>73764</xdr:rowOff>
    </xdr:from>
    <xdr:to>
      <xdr:col>19</xdr:col>
      <xdr:colOff>387507</xdr:colOff>
      <xdr:row>9</xdr:row>
      <xdr:rowOff>114384</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BE68428D-3EB5-4D47-95A3-E7248819ADC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769906" y="1259097"/>
              <a:ext cx="4436157" cy="633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598170</xdr:colOff>
      <xdr:row>6</xdr:row>
      <xdr:rowOff>76103</xdr:rowOff>
    </xdr:from>
    <xdr:to>
      <xdr:col>14</xdr:col>
      <xdr:colOff>48401</xdr:colOff>
      <xdr:row>9</xdr:row>
      <xdr:rowOff>112046</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78237339-B643-AF43-9D0A-DF00BD78FF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258614" y="1261436"/>
              <a:ext cx="4445565" cy="628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820593</xdr:colOff>
      <xdr:row>6</xdr:row>
      <xdr:rowOff>76436</xdr:rowOff>
    </xdr:from>
    <xdr:to>
      <xdr:col>8</xdr:col>
      <xdr:colOff>448966</xdr:colOff>
      <xdr:row>9</xdr:row>
      <xdr:rowOff>111712</xdr:rowOff>
    </xdr:to>
    <xdr:sp macro="" textlink="">
      <xdr:nvSpPr>
        <xdr:cNvPr id="16" name="Rounded Rectangle 15">
          <a:extLst>
            <a:ext uri="{FF2B5EF4-FFF2-40B4-BE49-F238E27FC236}">
              <a16:creationId xmlns:a16="http://schemas.microsoft.com/office/drawing/2014/main" id="{9165782D-05F0-1340-9A3D-1B3ED1A96ADD}"/>
            </a:ext>
          </a:extLst>
        </xdr:cNvPr>
        <xdr:cNvSpPr/>
      </xdr:nvSpPr>
      <xdr:spPr>
        <a:xfrm>
          <a:off x="4133636" y="1236001"/>
          <a:ext cx="2941417" cy="615059"/>
        </a:xfrm>
        <a:prstGeom prst="roundRect">
          <a:avLst>
            <a:gd name="adj" fmla="val 50000"/>
          </a:avLst>
        </a:prstGeom>
        <a:solidFill>
          <a:schemeClr val="tx2">
            <a:lumMod val="50000"/>
            <a:lumOff val="50000"/>
          </a:schemeClr>
        </a:solidFill>
        <a:ln w="47625"/>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800" b="1" i="0">
              <a:solidFill>
                <a:schemeClr val="bg1"/>
              </a:solidFill>
              <a:latin typeface="Calibri" panose="020F0502020204030204" pitchFamily="34" charset="0"/>
              <a:cs typeface="Calibri" panose="020F0502020204030204" pitchFamily="34" charset="0"/>
            </a:rPr>
            <a:t>Report</a:t>
          </a:r>
          <a:r>
            <a:rPr lang="en-US" sz="2800" b="1" i="0" baseline="0">
              <a:solidFill>
                <a:schemeClr val="bg1"/>
              </a:solidFill>
              <a:latin typeface="Calibri" panose="020F0502020204030204" pitchFamily="34" charset="0"/>
              <a:cs typeface="Calibri" panose="020F0502020204030204" pitchFamily="34" charset="0"/>
            </a:rPr>
            <a:t> 2</a:t>
          </a:r>
          <a:endParaRPr lang="en-US" sz="2800" b="1" i="0">
            <a:solidFill>
              <a:schemeClr val="bg1"/>
            </a:solidFill>
            <a:latin typeface="Calibri" panose="020F0502020204030204" pitchFamily="34" charset="0"/>
            <a:cs typeface="Calibri" panose="020F0502020204030204" pitchFamily="34" charset="0"/>
          </a:endParaRPr>
        </a:p>
      </xdr:txBody>
    </xdr:sp>
    <xdr:clientData/>
  </xdr:twoCellAnchor>
  <xdr:twoCellAnchor>
    <xdr:from>
      <xdr:col>1</xdr:col>
      <xdr:colOff>295042</xdr:colOff>
      <xdr:row>6</xdr:row>
      <xdr:rowOff>75966</xdr:rowOff>
    </xdr:from>
    <xdr:to>
      <xdr:col>4</xdr:col>
      <xdr:colOff>751679</xdr:colOff>
      <xdr:row>9</xdr:row>
      <xdr:rowOff>111242</xdr:rowOff>
    </xdr:to>
    <xdr:sp macro="" textlink="">
      <xdr:nvSpPr>
        <xdr:cNvPr id="22" name="Rounded Rectangle 21">
          <a:hlinkClick xmlns:r="http://schemas.openxmlformats.org/officeDocument/2006/relationships" r:id="rId6"/>
          <a:extLst>
            <a:ext uri="{FF2B5EF4-FFF2-40B4-BE49-F238E27FC236}">
              <a16:creationId xmlns:a16="http://schemas.microsoft.com/office/drawing/2014/main" id="{ECE845D1-0D6B-CA44-83A2-ED8C7F4A9AB3}"/>
            </a:ext>
          </a:extLst>
        </xdr:cNvPr>
        <xdr:cNvSpPr/>
      </xdr:nvSpPr>
      <xdr:spPr>
        <a:xfrm>
          <a:off x="1123303" y="1235531"/>
          <a:ext cx="2941419" cy="615059"/>
        </a:xfrm>
        <a:prstGeom prst="roundRect">
          <a:avLst>
            <a:gd name="adj" fmla="val 50000"/>
          </a:avLst>
        </a:prstGeom>
        <a:solidFill>
          <a:schemeClr val="bg1"/>
        </a:solidFill>
        <a:ln w="47625"/>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800" b="1" i="0">
              <a:solidFill>
                <a:schemeClr val="tx1"/>
              </a:solidFill>
              <a:latin typeface="Calibri" panose="020F0502020204030204" pitchFamily="34" charset="0"/>
              <a:cs typeface="Calibri" panose="020F0502020204030204" pitchFamily="34" charset="0"/>
            </a:rPr>
            <a:t>Report</a:t>
          </a:r>
          <a:r>
            <a:rPr lang="en-US" sz="2800" b="1" i="0" baseline="0">
              <a:solidFill>
                <a:schemeClr val="tx1"/>
              </a:solidFill>
              <a:latin typeface="Calibri" panose="020F0502020204030204" pitchFamily="34" charset="0"/>
              <a:cs typeface="Calibri" panose="020F0502020204030204" pitchFamily="34" charset="0"/>
            </a:rPr>
            <a:t> 1</a:t>
          </a:r>
          <a:endParaRPr lang="en-US" sz="2800" b="1" i="0">
            <a:solidFill>
              <a:schemeClr val="tx1"/>
            </a:solidFill>
            <a:latin typeface="Calibri" panose="020F0502020204030204" pitchFamily="34" charset="0"/>
            <a:cs typeface="Calibri" panose="020F050202020403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43890</xdr:colOff>
      <xdr:row>1</xdr:row>
      <xdr:rowOff>19796</xdr:rowOff>
    </xdr:from>
    <xdr:to>
      <xdr:col>9</xdr:col>
      <xdr:colOff>803088</xdr:colOff>
      <xdr:row>15</xdr:row>
      <xdr:rowOff>148290</xdr:rowOff>
    </xdr:to>
    <xdr:graphicFrame macro="">
      <xdr:nvGraphicFramePr>
        <xdr:cNvPr id="2" name="Chart 1">
          <a:extLst>
            <a:ext uri="{FF2B5EF4-FFF2-40B4-BE49-F238E27FC236}">
              <a16:creationId xmlns:a16="http://schemas.microsoft.com/office/drawing/2014/main" id="{5F2A0FDD-CA14-0095-3A21-EB7A0EE3B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15875</xdr:colOff>
      <xdr:row>18</xdr:row>
      <xdr:rowOff>29135</xdr:rowOff>
    </xdr:from>
    <xdr:to>
      <xdr:col>9</xdr:col>
      <xdr:colOff>773094</xdr:colOff>
      <xdr:row>32</xdr:row>
      <xdr:rowOff>157629</xdr:rowOff>
    </xdr:to>
    <xdr:graphicFrame macro="">
      <xdr:nvGraphicFramePr>
        <xdr:cNvPr id="3" name="Chart 2">
          <a:extLst>
            <a:ext uri="{FF2B5EF4-FFF2-40B4-BE49-F238E27FC236}">
              <a16:creationId xmlns:a16="http://schemas.microsoft.com/office/drawing/2014/main" id="{691DB86A-F5C3-8D31-2C2E-0F487E969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35560</xdr:colOff>
      <xdr:row>35</xdr:row>
      <xdr:rowOff>40640</xdr:rowOff>
    </xdr:from>
    <xdr:to>
      <xdr:col>9</xdr:col>
      <xdr:colOff>791464</xdr:colOff>
      <xdr:row>49</xdr:row>
      <xdr:rowOff>172720</xdr:rowOff>
    </xdr:to>
    <xdr:graphicFrame macro="">
      <xdr:nvGraphicFramePr>
        <xdr:cNvPr id="4" name="Chart 3">
          <a:extLst>
            <a:ext uri="{FF2B5EF4-FFF2-40B4-BE49-F238E27FC236}">
              <a16:creationId xmlns:a16="http://schemas.microsoft.com/office/drawing/2014/main" id="{21463C93-986E-E92A-2F2F-52A23DADF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44739</xdr:colOff>
      <xdr:row>52</xdr:row>
      <xdr:rowOff>39110</xdr:rowOff>
    </xdr:from>
    <xdr:to>
      <xdr:col>9</xdr:col>
      <xdr:colOff>754346</xdr:colOff>
      <xdr:row>67</xdr:row>
      <xdr:rowOff>59546</xdr:rowOff>
    </xdr:to>
    <xdr:graphicFrame macro="">
      <xdr:nvGraphicFramePr>
        <xdr:cNvPr id="5" name="Chart 4">
          <a:extLst>
            <a:ext uri="{FF2B5EF4-FFF2-40B4-BE49-F238E27FC236}">
              <a16:creationId xmlns:a16="http://schemas.microsoft.com/office/drawing/2014/main" id="{A2976C68-0FE7-3FF3-43E0-15A13E7E6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412457</xdr:colOff>
      <xdr:row>0</xdr:row>
      <xdr:rowOff>170810</xdr:rowOff>
    </xdr:from>
    <xdr:to>
      <xdr:col>16</xdr:col>
      <xdr:colOff>128165</xdr:colOff>
      <xdr:row>4</xdr:row>
      <xdr:rowOff>2179</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CB4A35DF-1102-4C6B-51DB-710BE64A6D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29500" y="170810"/>
              <a:ext cx="3857012" cy="604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400806</xdr:colOff>
      <xdr:row>4</xdr:row>
      <xdr:rowOff>54296</xdr:rowOff>
    </xdr:from>
    <xdr:to>
      <xdr:col>17</xdr:col>
      <xdr:colOff>522528</xdr:colOff>
      <xdr:row>7</xdr:row>
      <xdr:rowOff>93211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A8F64CD-D5E5-9E85-BF1C-6C66C5149F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17849" y="827339"/>
              <a:ext cx="5091287" cy="60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44312</xdr:colOff>
      <xdr:row>68</xdr:row>
      <xdr:rowOff>80985</xdr:rowOff>
    </xdr:from>
    <xdr:to>
      <xdr:col>9</xdr:col>
      <xdr:colOff>717826</xdr:colOff>
      <xdr:row>76</xdr:row>
      <xdr:rowOff>119637</xdr:rowOff>
    </xdr:to>
    <xdr:graphicFrame macro="">
      <xdr:nvGraphicFramePr>
        <xdr:cNvPr id="8" name="Chart 7">
          <a:extLst>
            <a:ext uri="{FF2B5EF4-FFF2-40B4-BE49-F238E27FC236}">
              <a16:creationId xmlns:a16="http://schemas.microsoft.com/office/drawing/2014/main" id="{D4C89DDC-0C88-506F-3956-4DE641595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192872</xdr:colOff>
      <xdr:row>78</xdr:row>
      <xdr:rowOff>141011</xdr:rowOff>
    </xdr:from>
    <xdr:to>
      <xdr:col>7</xdr:col>
      <xdr:colOff>161945</xdr:colOff>
      <xdr:row>92</xdr:row>
      <xdr:rowOff>183996</xdr:rowOff>
    </xdr:to>
    <xdr:graphicFrame macro="">
      <xdr:nvGraphicFramePr>
        <xdr:cNvPr id="9" name="Chart 8">
          <a:extLst>
            <a:ext uri="{FF2B5EF4-FFF2-40B4-BE49-F238E27FC236}">
              <a16:creationId xmlns:a16="http://schemas.microsoft.com/office/drawing/2014/main" id="{714344A3-C89E-7FCE-842E-34DA5BA57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176443</xdr:colOff>
      <xdr:row>97</xdr:row>
      <xdr:rowOff>87446</xdr:rowOff>
    </xdr:from>
    <xdr:to>
      <xdr:col>10</xdr:col>
      <xdr:colOff>628214</xdr:colOff>
      <xdr:row>111</xdr:row>
      <xdr:rowOff>116142</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EFD90C4E-95F6-DC55-2AC9-00E50D443C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104043" y="18870746"/>
              <a:ext cx="4579271" cy="26956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90258</xdr:colOff>
      <xdr:row>121</xdr:row>
      <xdr:rowOff>90099</xdr:rowOff>
    </xdr:from>
    <xdr:to>
      <xdr:col>7</xdr:col>
      <xdr:colOff>61503</xdr:colOff>
      <xdr:row>135</xdr:row>
      <xdr:rowOff>149525</xdr:rowOff>
    </xdr:to>
    <xdr:graphicFrame macro="">
      <xdr:nvGraphicFramePr>
        <xdr:cNvPr id="11" name="Chart 10">
          <a:extLst>
            <a:ext uri="{FF2B5EF4-FFF2-40B4-BE49-F238E27FC236}">
              <a16:creationId xmlns:a16="http://schemas.microsoft.com/office/drawing/2014/main" id="{388CF588-4F1F-3B4E-1A16-211C56562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115955</xdr:colOff>
      <xdr:row>142</xdr:row>
      <xdr:rowOff>180008</xdr:rowOff>
    </xdr:from>
    <xdr:to>
      <xdr:col>10</xdr:col>
      <xdr:colOff>419651</xdr:colOff>
      <xdr:row>157</xdr:row>
      <xdr:rowOff>85034</xdr:rowOff>
    </xdr:to>
    <xdr:graphicFrame macro="">
      <xdr:nvGraphicFramePr>
        <xdr:cNvPr id="12" name="Chart 11">
          <a:extLst>
            <a:ext uri="{FF2B5EF4-FFF2-40B4-BE49-F238E27FC236}">
              <a16:creationId xmlns:a16="http://schemas.microsoft.com/office/drawing/2014/main" id="{14D5DA21-80F3-5993-5FB0-78333A67E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development" refreshedDate="45945.326903935187" createdVersion="8" refreshedVersion="8" minRefreshableVersion="3" recordCount="29" xr:uid="{83526910-B0BD-1744-B863-70688C0E6A64}">
  <cacheSource type="worksheet">
    <worksheetSource name="suppliers"/>
  </cacheSource>
  <cacheFields count="13">
    <cacheField name="SupplierID" numFmtId="0">
      <sharedItems containsSemiMixedTypes="0" containsString="0" containsNumber="1" containsInteger="1" minValue="1" maxValue="29"/>
    </cacheField>
    <cacheField name="CompanyName" numFmtId="0">
      <sharedItems count="29">
        <s v="Exotic Liquids"/>
        <s v="New Orleans Cajun Delights"/>
        <s v="Grandma Kelly's Homestead"/>
        <s v="Tokyo Traders"/>
        <s v="Cooperativa de Quesos 'Las Cabras'"/>
        <s v="Mayumi's"/>
        <s v="Pavlova, Ltd."/>
        <s v="Specialty Biscuits, Ltd."/>
        <s v="PB Knckebrd AB"/>
        <s v="Refrescos Americanas LTDA"/>
        <s v="Heli Swaren GmbH &amp; Co. KG"/>
        <s v="Plutzer Lebensmittelgromrkte AG"/>
        <s v="Nord-Ost-Fisch Handelsgesellschaft mbH"/>
        <s v="Formaggi Fortini s.r.l."/>
        <s v="Norske Meierier"/>
        <s v="Bigfoot Breweries"/>
        <s v="Svensk Sjfda AB"/>
        <s v="Aux joyeux ecclsiastiques"/>
        <s v="New England Seafood Cannery"/>
        <s v="Leka Trading"/>
        <s v="Lyngbysild"/>
        <s v="Zaanse Snoepfabriek"/>
        <s v="Karkki Oy"/>
        <s v="G'day, Mate"/>
        <s v="Ma Maison"/>
        <s v="Pasta Buttini s.r.l."/>
        <s v="Escargots Nouveaux"/>
        <s v="Gai pturage"/>
        <s v="Forts d'rables"/>
      </sharedItems>
    </cacheField>
    <cacheField name="ContactName" numFmtId="0">
      <sharedItems/>
    </cacheField>
    <cacheField name="ContactTitle" numFmtId="0">
      <sharedItems/>
    </cacheField>
    <cacheField name="Address" numFmtId="0">
      <sharedItems/>
    </cacheField>
    <cacheField name="City" numFmtId="0">
      <sharedItems/>
    </cacheField>
    <cacheField name="Region" numFmtId="0">
      <sharedItems/>
    </cacheField>
    <cacheField name="PostalCode" numFmtId="0">
      <sharedItems/>
    </cacheField>
    <cacheField name="Country" numFmtId="0">
      <sharedItems/>
    </cacheField>
    <cacheField name="Phone" numFmtId="0">
      <sharedItems/>
    </cacheField>
    <cacheField name="Fax" numFmtId="0">
      <sharedItems/>
    </cacheField>
    <cacheField name="Supplier Sale" numFmtId="0">
      <sharedItems containsSemiMixedTypes="0" containsString="0" containsNumber="1" minValue="4782.6000000000004" maxValue="163135"/>
    </cacheField>
    <cacheField name="Quantity Supplied" numFmtId="0">
      <sharedItems containsSemiMixedTypes="0" containsString="0" containsNumber="1" containsInteger="1" minValue="534" maxValue="40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lopment" refreshedDate="45945.415908680552" createdVersion="8" refreshedVersion="8" minRefreshableVersion="3" recordCount="77" xr:uid="{CF944825-E248-4A46-9870-B1833F9F99D0}">
  <cacheSource type="worksheet">
    <worksheetSource name="products"/>
  </cacheSource>
  <cacheFields count="12">
    <cacheField name="ProductID" numFmtId="0">
      <sharedItems containsSemiMixedTypes="0" containsString="0" containsNumber="1" containsInteger="1" minValue="1" maxValue="77"/>
    </cacheField>
    <cacheField name="ProductName" numFmtId="0">
      <sharedItems count="77">
        <s v="Chai"/>
        <s v="Chang"/>
        <s v="Aniseed Syrup"/>
        <s v="Chef Anton's Cajun Seasoning"/>
        <s v="Chef Anton's Gumbo Mix"/>
        <s v="Grandma's Boysenberry Spread"/>
        <s v="Uncle Bob's Organic Dried Pears"/>
        <s v="Northwoods Cranberry Sauce"/>
        <s v="Mishi Kobe Niku"/>
        <s v="Ikura"/>
        <s v="Queso Cabrales"/>
        <s v="Queso Manchego La Pastora"/>
        <s v="Konbu"/>
        <s v="Tofu"/>
        <s v="Genen Shouyu"/>
        <s v="Pavlova"/>
        <s v="Alice Mutton"/>
        <s v="Carnarvon Tigers"/>
        <s v="Teatime Chocolate Biscuits"/>
        <s v="Sir Rodney's Marmalade"/>
        <s v="Sir Rodney's Scones"/>
        <s v="Gustaf's Knckebrd"/>
        <s v="Tunnbrd"/>
        <s v="Guaran Fantstica"/>
        <s v="NuNuCa Nu-Nougat-Creme"/>
        <s v="Gumbr Gummibrchen"/>
        <s v="Schoggi Schokolade"/>
        <s v="Rssle Sauerkraut"/>
        <s v="Thringer Rostbratwurst"/>
        <s v="Nord-Ost Matjeshering"/>
        <s v="Gorgonzola Telino"/>
        <s v="Mascarpone Fabioli"/>
        <s v="Geitost"/>
        <s v="Sasquatch Ale"/>
        <s v="Steeleye Stout"/>
        <s v="Inlagd Sill"/>
        <s v="Gravad lax"/>
        <s v="Cte de Blaye"/>
        <s v="Chartreuse verte"/>
        <s v="Boston Crab Meat"/>
        <s v="Jack's New England Clam Chowder"/>
        <s v="Singaporean Hokkien Fried Mee"/>
        <s v="Ipoh Coffee"/>
        <s v="Gula Malacca"/>
        <s v="Rogede sild"/>
        <s v="Spegesild"/>
        <s v="Zaanse koeken"/>
        <s v="Chocolade"/>
        <s v="Maxilaku"/>
        <s v="Valkoinen suklaa"/>
        <s v="Manjimup Dried Apples"/>
        <s v="Filo Mix"/>
        <s v="Perth Pasties"/>
        <s v="Tourtire"/>
        <s v="Pt chinois"/>
        <s v="Gnocchi di nonna Alice"/>
        <s v="Ravioli Angelo"/>
        <s v="Escargots de Bourgogne"/>
        <s v="Raclette Courdavault"/>
        <s v="Camembert Pierrot"/>
        <s v="Sirop d'rable"/>
        <s v="Tarte au sucre"/>
        <s v="Vegie-spread"/>
        <s v="Wimmers gute Semmelkndel"/>
        <s v="Louisiana Fiery Hot Pepper Sauce"/>
        <s v="Louisiana Hot Spiced Okra"/>
        <s v="Laughing Lumberjack Lager"/>
        <s v="Scottish Longbreads"/>
        <s v="Gudbrandsdalsost"/>
        <s v="Outback Lager"/>
        <s v="Flotemysost"/>
        <s v="Mozzarella di Giovanni"/>
        <s v="Rd Kaviar"/>
        <s v="Longlife Tofu"/>
        <s v="Rhnbru Klosterbier"/>
        <s v="Lakkalikri"/>
        <s v="Original Frankfurter grne Soe"/>
      </sharedItems>
    </cacheField>
    <cacheField name="SupplierID" numFmtId="0">
      <sharedItems containsSemiMixedTypes="0" containsString="0" containsNumber="1" containsInteger="1" minValue="1" maxValue="29"/>
    </cacheField>
    <cacheField name="CategoryID" numFmtId="0">
      <sharedItems containsSemiMixedTypes="0" containsString="0" containsNumber="1" containsInteger="1" minValue="1" maxValue="8"/>
    </cacheField>
    <cacheField name="QuantityPerUnit" numFmtId="0">
      <sharedItems/>
    </cacheField>
    <cacheField name="UnitPrice" numFmtId="0">
      <sharedItems containsSemiMixedTypes="0" containsString="0" containsNumber="1" minValue="2.5" maxValue="263.5"/>
    </cacheField>
    <cacheField name="UnitsInStock" numFmtId="0">
      <sharedItems containsSemiMixedTypes="0" containsString="0" containsNumber="1" containsInteger="1" minValue="0" maxValue="125"/>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acheField>
    <cacheField name="Discontinued" numFmtId="0">
      <sharedItems containsSemiMixedTypes="0" containsString="0" containsNumber="1" containsInteger="1" minValue="0" maxValue="1"/>
    </cacheField>
    <cacheField name="Product Sale " numFmtId="0">
      <sharedItems containsSemiMixedTypes="0" containsString="0" containsNumber="1" minValue="1542.75" maxValue="149984.20000000001"/>
    </cacheField>
    <cacheField name="QuantitySale" numFmtId="0">
      <sharedItems containsSemiMixedTypes="0" containsString="0" containsNumber="1" containsInteger="1" minValue="95" maxValue="157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lopment" refreshedDate="45958.039636689813" createdVersion="8" refreshedVersion="8" minRefreshableVersion="3" recordCount="2155" xr:uid="{2D2CC794-81A9-4B42-8247-1C951B77F75B}">
  <cacheSource type="worksheet">
    <worksheetSource name="order_details__2"/>
  </cacheSource>
  <cacheFields count="18">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containsInteger="1" minValue="0" maxValue="0"/>
    </cacheField>
    <cacheField name="Line Sale" numFmtId="0">
      <sharedItems containsSemiMixedTypes="0" containsString="0" containsNumber="1" minValue="4.8" maxValue="15810"/>
    </cacheField>
    <cacheField name="SupplierID" numFmtId="0">
      <sharedItems containsSemiMixedTypes="0" containsString="0" containsNumber="1" containsInteger="1" minValue="1" maxValue="29"/>
    </cacheField>
    <cacheField name="Year" numFmtId="0">
      <sharedItems containsSemiMixedTypes="0" containsString="0" containsNumber="1" containsInteger="1" minValue="1996" maxValue="1998" count="3">
        <n v="1996"/>
        <n v="1997"/>
        <n v="1998"/>
      </sharedItems>
    </cacheField>
    <cacheField name="ProductName" numFmtId="0">
      <sharedItems count="77">
        <s v="Queso Cabrales"/>
        <s v="Singaporean Hokkien Fried Mee"/>
        <s v="Mozzarella di Giovanni"/>
        <s v="Tofu"/>
        <s v="Manjimup Dried Apples"/>
        <s v="Jack's New England Clam Chowder"/>
        <s v="Louisiana Fiery Hot Pepper Sauce"/>
        <s v="Gustaf's Knckebrd"/>
        <s v="Ravioli Angelo"/>
        <s v="Sir Rodney's Marmalade"/>
        <s v="Geitost"/>
        <s v="Camembert Pierrot"/>
        <s v="Gorgonzola Telino"/>
        <s v="Chartreuse verte"/>
        <s v="Maxilaku"/>
        <s v="Guaran Fantstica"/>
        <s v="Pt chinois"/>
        <s v="Longlife Tofu"/>
        <s v="Chang"/>
        <s v="Pavlova"/>
        <s v="Inlagd Sill"/>
        <s v="Raclette Courdavault"/>
        <s v="Perth Pasties"/>
        <s v="Original Frankfurter grne Soe"/>
        <s v="Schoggi Schokolade"/>
        <s v="Chef Anton's Gumbo Mix"/>
        <s v="Mascarpone Fabioli"/>
        <s v="Sir Rodney's Scones"/>
        <s v="Gravad lax"/>
        <s v="Tarte au sucre"/>
        <s v="Outback Lager"/>
        <s v="Steeleye Stout"/>
        <s v="Uncle Bob's Organic Dried Pears"/>
        <s v="Gnocchi di nonna Alice"/>
        <s v="Nord-Ost Matjeshering"/>
        <s v="Alice Mutton"/>
        <s v="Queso Manchego La Pastora"/>
        <s v="Boston Crab Meat"/>
        <s v="Lakkalikri"/>
        <s v="Thringer Rostbratwurst"/>
        <s v="Ipoh Coffee"/>
        <s v="Ikura"/>
        <s v="Flotemysost"/>
        <s v="Konbu"/>
        <s v="Rssle Sauerkraut"/>
        <s v="Gula Malacca"/>
        <s v="Vegie-spread"/>
        <s v="Rd Kaviar"/>
        <s v="Rhnbru Klosterbier"/>
        <s v="Teatime Chocolate Biscuits"/>
        <s v="Genen Shouyu"/>
        <s v="Laughing Lumberjack Lager"/>
        <s v="Chai"/>
        <s v="Sasquatch Ale"/>
        <s v="Spegesild"/>
        <s v="Tourtire"/>
        <s v="Scottish Longbreads"/>
        <s v="Aniseed Syrup"/>
        <s v="Wimmers gute Semmelkndel"/>
        <s v="Carnarvon Tigers"/>
        <s v="Gudbrandsdalsost"/>
        <s v="Louisiana Hot Spiced Okra"/>
        <s v="Chef Anton's Cajun Seasoning"/>
        <s v="Grandma's Boysenberry Spread"/>
        <s v="Escargots de Bourgogne"/>
        <s v="Filo Mix"/>
        <s v="NuNuCa Nu-Nougat-Creme"/>
        <s v="Cte de Blaye"/>
        <s v="Gumbr Gummibrchen"/>
        <s v="Zaanse koeken"/>
        <s v="Tunnbrd"/>
        <s v="Northwoods Cranberry Sauce"/>
        <s v="Valkoinen suklaa"/>
        <s v="Rogede sild"/>
        <s v="Chocolade"/>
        <s v="Sirop d'rable"/>
        <s v="Mishi Kobe Niku"/>
      </sharedItems>
    </cacheField>
    <cacheField name="SupplierName" numFmtId="0">
      <sharedItems count="29">
        <s v="Cooperativa de Quesos 'Las Cabras'"/>
        <s v="Leka Trading"/>
        <s v="Formaggi Fortini s.r.l."/>
        <s v="Mayumi's"/>
        <s v="G'day, Mate"/>
        <s v="New England Seafood Cannery"/>
        <s v="New Orleans Cajun Delights"/>
        <s v="PB Knckebrd AB"/>
        <s v="Pasta Buttini s.r.l."/>
        <s v="Specialty Biscuits, Ltd."/>
        <s v="Norske Meierier"/>
        <s v="Gai pturage"/>
        <s v="Aux joyeux ecclsiastiques"/>
        <s v="Karkki Oy"/>
        <s v="Refrescos Americanas LTDA"/>
        <s v="Ma Maison"/>
        <s v="Tokyo Traders"/>
        <s v="Exotic Liquids"/>
        <s v="Pavlova, Ltd."/>
        <s v="Svensk Sjfda AB"/>
        <s v="Plutzer Lebensmittelgromrkte AG"/>
        <s v="Heli Swaren GmbH &amp; Co. KG"/>
        <s v="Forts d'rables"/>
        <s v="Bigfoot Breweries"/>
        <s v="Grandma Kelly's Homestead"/>
        <s v="Nord-Ost-Fisch Handelsgesellschaft mbH"/>
        <s v="Lyngbysild"/>
        <s v="Escargots Nouveaux"/>
        <s v="Zaanse Snoepfabriek"/>
      </sharedItems>
    </cacheField>
    <cacheField name="Ship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ShipVia " numFmtId="0">
      <sharedItems containsSemiMixedTypes="0" containsString="0" containsNumber="1" containsInteger="1" minValue="1" maxValue="3"/>
    </cacheField>
    <cacheField name="ShipperName" numFmtId="0">
      <sharedItems/>
    </cacheField>
    <cacheField name="CustomerID" numFmtId="0">
      <sharedItems/>
    </cacheField>
    <cacheField name="Region" numFmtId="0">
      <sharedItems count="4">
        <s v="Eastern                                           "/>
        <s v="Westerns                                          "/>
        <s v="Southern                                          "/>
        <s v="Northern                                          "/>
      </sharedItems>
    </cacheField>
    <cacheField name="CategoryID" numFmtId="0">
      <sharedItems containsSemiMixedTypes="0" containsString="0" containsNumber="1" containsInteger="1" minValue="1" maxValue="8"/>
    </cacheField>
    <cacheField name="CategoryName" numFmtId="0">
      <sharedItems count="8">
        <s v="Dairy Products"/>
        <s v="Grains/Cereals"/>
        <s v="Produce"/>
        <s v="Seafood"/>
        <s v="Condiments"/>
        <s v="Confections"/>
        <s v="Beverages"/>
        <s v="Meat/Poultry"/>
      </sharedItems>
    </cacheField>
    <cacheField name="Month" numFmtId="0">
      <sharedItems containsSemiMixedTypes="0" containsString="0" containsNumber="1" containsInteger="1" minValue="1" maxValue="12" count="12">
        <n v="7"/>
        <n v="8"/>
        <n v="9"/>
        <n v="10"/>
        <n v="11"/>
        <n v="12"/>
        <n v="1"/>
        <n v="2"/>
        <n v="3"/>
        <n v="4"/>
        <n v="5"/>
        <n v="6"/>
      </sharedItems>
    </cacheField>
  </cacheFields>
  <extLst>
    <ext xmlns:x14="http://schemas.microsoft.com/office/spreadsheetml/2009/9/main" uri="{725AE2AE-9491-48be-B2B4-4EB974FC3084}">
      <x14:pivotCacheDefinition pivotCacheId="638950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x v="0"/>
    <n v="1"/>
    <n v="1"/>
    <s v="10 boxes x 20 bags"/>
    <n v="18"/>
    <n v="39"/>
    <n v="0"/>
    <n v="10"/>
    <n v="0"/>
    <n v="14277.6"/>
    <n v="828"/>
  </r>
  <r>
    <n v="2"/>
    <x v="1"/>
    <n v="1"/>
    <n v="1"/>
    <s v="24 - 12 oz bottles"/>
    <n v="19"/>
    <n v="17"/>
    <n v="40"/>
    <n v="25"/>
    <n v="0"/>
    <n v="18559.2"/>
    <n v="1057"/>
  </r>
  <r>
    <n v="3"/>
    <x v="2"/>
    <n v="1"/>
    <n v="2"/>
    <s v="12 - 550 ml bottles"/>
    <n v="10"/>
    <n v="13"/>
    <n v="70"/>
    <n v="25"/>
    <n v="0"/>
    <n v="3080"/>
    <n v="328"/>
  </r>
  <r>
    <n v="4"/>
    <x v="3"/>
    <n v="2"/>
    <n v="2"/>
    <s v="48 - 6 oz jars"/>
    <n v="22"/>
    <n v="53"/>
    <n v="0"/>
    <n v="0"/>
    <n v="0"/>
    <n v="9424.7999999999993"/>
    <n v="453"/>
  </r>
  <r>
    <n v="5"/>
    <x v="4"/>
    <n v="2"/>
    <n v="2"/>
    <s v="36 boxes"/>
    <n v="21.35"/>
    <n v="0"/>
    <n v="0"/>
    <n v="0"/>
    <n v="1"/>
    <n v="5801.15"/>
    <n v="298"/>
  </r>
  <r>
    <n v="6"/>
    <x v="5"/>
    <n v="3"/>
    <n v="2"/>
    <s v="12 - 8 oz jars"/>
    <n v="25"/>
    <n v="120"/>
    <n v="0"/>
    <n v="25"/>
    <n v="0"/>
    <n v="7345"/>
    <n v="301"/>
  </r>
  <r>
    <n v="7"/>
    <x v="6"/>
    <n v="3"/>
    <n v="7"/>
    <s v="12 - 1 lb pkgs."/>
    <n v="30"/>
    <n v="15"/>
    <n v="0"/>
    <n v="10"/>
    <n v="0"/>
    <n v="22464"/>
    <n v="763"/>
  </r>
  <r>
    <n v="8"/>
    <x v="7"/>
    <n v="3"/>
    <n v="2"/>
    <s v="12 - 12 oz jars"/>
    <n v="40"/>
    <n v="6"/>
    <n v="0"/>
    <n v="0"/>
    <n v="0"/>
    <n v="13760"/>
    <n v="372"/>
  </r>
  <r>
    <n v="9"/>
    <x v="8"/>
    <n v="4"/>
    <n v="6"/>
    <s v="18 - 500 g pkgs."/>
    <n v="97"/>
    <n v="29"/>
    <n v="0"/>
    <n v="0"/>
    <n v="1"/>
    <n v="8827"/>
    <n v="95"/>
  </r>
  <r>
    <n v="10"/>
    <x v="9"/>
    <n v="4"/>
    <n v="8"/>
    <s v="12 - 200 ml jars"/>
    <n v="31"/>
    <n v="31"/>
    <n v="0"/>
    <n v="0"/>
    <n v="0"/>
    <n v="22140.2"/>
    <n v="742"/>
  </r>
  <r>
    <n v="11"/>
    <x v="10"/>
    <n v="5"/>
    <n v="4"/>
    <s v="1 kg pkg."/>
    <n v="21"/>
    <n v="22"/>
    <n v="30"/>
    <n v="30"/>
    <n v="0"/>
    <n v="13902"/>
    <n v="706"/>
  </r>
  <r>
    <n v="12"/>
    <x v="11"/>
    <n v="5"/>
    <n v="4"/>
    <s v="10 - 500 g pkgs."/>
    <n v="38"/>
    <n v="86"/>
    <n v="0"/>
    <n v="0"/>
    <n v="0"/>
    <n v="12866.8"/>
    <n v="344"/>
  </r>
  <r>
    <n v="13"/>
    <x v="12"/>
    <n v="6"/>
    <n v="8"/>
    <s v="2 kg box"/>
    <n v="6"/>
    <n v="24"/>
    <n v="0"/>
    <n v="5"/>
    <n v="0"/>
    <n v="5234.3999999999996"/>
    <n v="891"/>
  </r>
  <r>
    <n v="14"/>
    <x v="13"/>
    <n v="6"/>
    <n v="7"/>
    <s v="40 - 100 g pkgs."/>
    <n v="23.25"/>
    <n v="35"/>
    <n v="0"/>
    <n v="0"/>
    <n v="0"/>
    <n v="8630.4"/>
    <n v="404"/>
  </r>
  <r>
    <n v="15"/>
    <x v="14"/>
    <n v="6"/>
    <n v="2"/>
    <s v="24 - 250 ml bottles"/>
    <n v="15.5"/>
    <n v="39"/>
    <n v="0"/>
    <n v="5"/>
    <n v="0"/>
    <n v="1813.5"/>
    <n v="122"/>
  </r>
  <r>
    <n v="16"/>
    <x v="15"/>
    <n v="7"/>
    <n v="3"/>
    <s v="32 - 500 g boxes"/>
    <n v="17.45"/>
    <n v="29"/>
    <n v="0"/>
    <n v="10"/>
    <n v="0"/>
    <n v="18748.050000000003"/>
    <n v="1158"/>
  </r>
  <r>
    <n v="17"/>
    <x v="16"/>
    <n v="7"/>
    <n v="6"/>
    <s v="20 - 1 kg tins"/>
    <n v="39"/>
    <n v="0"/>
    <n v="0"/>
    <n v="0"/>
    <n v="1"/>
    <n v="35482.199999999997"/>
    <n v="978"/>
  </r>
  <r>
    <n v="18"/>
    <x v="17"/>
    <n v="7"/>
    <n v="8"/>
    <s v="16 kg pkg."/>
    <n v="62.5"/>
    <n v="42"/>
    <n v="0"/>
    <n v="0"/>
    <n v="0"/>
    <n v="31987.5"/>
    <n v="539"/>
  </r>
  <r>
    <n v="19"/>
    <x v="18"/>
    <n v="8"/>
    <n v="3"/>
    <s v="10 boxes x 12 pieces"/>
    <n v="9.1999999999999993"/>
    <n v="25"/>
    <n v="0"/>
    <n v="5"/>
    <n v="0"/>
    <n v="6159.4999999999982"/>
    <n v="723"/>
  </r>
  <r>
    <n v="20"/>
    <x v="19"/>
    <n v="8"/>
    <n v="3"/>
    <s v="30 gift boxes"/>
    <n v="81"/>
    <n v="40"/>
    <n v="0"/>
    <n v="0"/>
    <n v="0"/>
    <n v="23635.8"/>
    <n v="313"/>
  </r>
  <r>
    <n v="21"/>
    <x v="20"/>
    <n v="8"/>
    <n v="3"/>
    <s v="24 pkgs. x 4 pieces"/>
    <n v="10"/>
    <n v="3"/>
    <n v="40"/>
    <n v="5"/>
    <n v="0"/>
    <n v="9636"/>
    <n v="1016"/>
  </r>
  <r>
    <n v="22"/>
    <x v="21"/>
    <n v="9"/>
    <n v="5"/>
    <s v="24 - 500 g pkgs."/>
    <n v="21"/>
    <n v="104"/>
    <n v="0"/>
    <n v="25"/>
    <n v="0"/>
    <n v="7232.4"/>
    <n v="348"/>
  </r>
  <r>
    <n v="23"/>
    <x v="22"/>
    <n v="9"/>
    <n v="5"/>
    <s v="12 - 250 g pkgs."/>
    <n v="9"/>
    <n v="61"/>
    <n v="0"/>
    <n v="25"/>
    <n v="0"/>
    <n v="4840.2"/>
    <n v="580"/>
  </r>
  <r>
    <n v="24"/>
    <x v="23"/>
    <n v="10"/>
    <n v="1"/>
    <s v="12 - 355 ml cans"/>
    <n v="4.5"/>
    <n v="20"/>
    <n v="0"/>
    <n v="0"/>
    <n v="1"/>
    <n v="4782.6000000000004"/>
    <n v="1125"/>
  </r>
  <r>
    <n v="25"/>
    <x v="24"/>
    <n v="11"/>
    <n v="3"/>
    <s v="20 - 450 g glasses"/>
    <n v="14"/>
    <n v="76"/>
    <n v="0"/>
    <n v="30"/>
    <n v="0"/>
    <n v="4051.6"/>
    <n v="318"/>
  </r>
  <r>
    <n v="26"/>
    <x v="25"/>
    <n v="11"/>
    <n v="3"/>
    <s v="100 - 250 g bags"/>
    <n v="31.23"/>
    <n v="15"/>
    <n v="0"/>
    <n v="0"/>
    <n v="0"/>
    <n v="21534.899999999998"/>
    <n v="753"/>
  </r>
  <r>
    <n v="27"/>
    <x v="26"/>
    <n v="11"/>
    <n v="3"/>
    <s v="100 - 100 g pieces"/>
    <n v="43.9"/>
    <n v="49"/>
    <n v="0"/>
    <n v="30"/>
    <n v="0"/>
    <n v="15231.5"/>
    <n v="365"/>
  </r>
  <r>
    <n v="28"/>
    <x v="27"/>
    <n v="12"/>
    <n v="7"/>
    <s v="25 - 825 g cans"/>
    <n v="45.6"/>
    <n v="26"/>
    <n v="0"/>
    <n v="0"/>
    <n v="1"/>
    <n v="26865.599999999999"/>
    <n v="640"/>
  </r>
  <r>
    <n v="29"/>
    <x v="28"/>
    <n v="12"/>
    <n v="6"/>
    <s v="50 bags x 30 sausgs."/>
    <n v="123.79"/>
    <n v="0"/>
    <n v="0"/>
    <n v="0"/>
    <n v="1"/>
    <n v="87736.4"/>
    <n v="746"/>
  </r>
  <r>
    <n v="30"/>
    <x v="29"/>
    <n v="13"/>
    <n v="8"/>
    <s v="10 - 200 g glasses"/>
    <n v="25.89"/>
    <n v="10"/>
    <n v="0"/>
    <n v="15"/>
    <n v="0"/>
    <n v="14775.54"/>
    <n v="612"/>
  </r>
  <r>
    <n v="31"/>
    <x v="30"/>
    <n v="14"/>
    <n v="4"/>
    <s v="12 - 100 g pkgs"/>
    <n v="12.5"/>
    <n v="0"/>
    <n v="70"/>
    <n v="20"/>
    <n v="0"/>
    <n v="16172.5"/>
    <n v="1397"/>
  </r>
  <r>
    <n v="32"/>
    <x v="31"/>
    <n v="14"/>
    <n v="4"/>
    <s v="24 - 200 g pkgs."/>
    <n v="32"/>
    <n v="9"/>
    <n v="40"/>
    <n v="25"/>
    <n v="0"/>
    <n v="9171.2000000000007"/>
    <n v="297"/>
  </r>
  <r>
    <n v="33"/>
    <x v="32"/>
    <n v="15"/>
    <n v="4"/>
    <s v="500 g"/>
    <n v="2.5"/>
    <n v="112"/>
    <n v="0"/>
    <n v="20"/>
    <n v="0"/>
    <n v="1713.5"/>
    <n v="755"/>
  </r>
  <r>
    <n v="34"/>
    <x v="33"/>
    <n v="16"/>
    <n v="1"/>
    <s v="24 - 12 oz bottles"/>
    <n v="14"/>
    <n v="111"/>
    <n v="0"/>
    <n v="15"/>
    <n v="0"/>
    <n v="6678"/>
    <n v="506"/>
  </r>
  <r>
    <n v="35"/>
    <x v="34"/>
    <n v="16"/>
    <n v="1"/>
    <s v="24 - 12 oz bottles"/>
    <n v="18"/>
    <n v="20"/>
    <n v="0"/>
    <n v="15"/>
    <n v="0"/>
    <n v="14536.8"/>
    <n v="883"/>
  </r>
  <r>
    <n v="36"/>
    <x v="35"/>
    <n v="17"/>
    <n v="8"/>
    <s v="24 - 250 g  jars"/>
    <n v="19"/>
    <n v="112"/>
    <n v="0"/>
    <n v="20"/>
    <n v="0"/>
    <n v="14542.6"/>
    <n v="805"/>
  </r>
  <r>
    <n v="37"/>
    <x v="36"/>
    <n v="17"/>
    <n v="8"/>
    <s v="12 - 500 g pkgs."/>
    <n v="26"/>
    <n v="11"/>
    <n v="50"/>
    <n v="25"/>
    <n v="0"/>
    <n v="3047.2"/>
    <n v="125"/>
  </r>
  <r>
    <n v="38"/>
    <x v="37"/>
    <n v="18"/>
    <n v="1"/>
    <s v="12 - 75 cl bottles"/>
    <n v="263.5"/>
    <n v="17"/>
    <n v="0"/>
    <n v="15"/>
    <n v="0"/>
    <n v="149984.20000000001"/>
    <n v="623"/>
  </r>
  <r>
    <n v="39"/>
    <x v="38"/>
    <n v="18"/>
    <n v="1"/>
    <s v="750 cc per bottle"/>
    <n v="18"/>
    <n v="69"/>
    <n v="0"/>
    <n v="5"/>
    <n v="0"/>
    <n v="13150.8"/>
    <n v="793"/>
  </r>
  <r>
    <n v="40"/>
    <x v="39"/>
    <n v="19"/>
    <n v="8"/>
    <s v="24 - 4 oz tins"/>
    <n v="18.399999999999999"/>
    <n v="123"/>
    <n v="0"/>
    <n v="30"/>
    <n v="0"/>
    <n v="19048.3"/>
    <n v="1103"/>
  </r>
  <r>
    <n v="41"/>
    <x v="40"/>
    <n v="19"/>
    <n v="8"/>
    <s v="12 - 12 oz cans"/>
    <n v="9.65"/>
    <n v="85"/>
    <n v="0"/>
    <n v="10"/>
    <n v="0"/>
    <n v="9098.1000000000022"/>
    <n v="981"/>
  </r>
  <r>
    <n v="42"/>
    <x v="41"/>
    <n v="20"/>
    <n v="5"/>
    <s v="32 - 1 kg pkgs."/>
    <n v="14"/>
    <n v="26"/>
    <n v="0"/>
    <n v="0"/>
    <n v="1"/>
    <n v="9332.4"/>
    <n v="697"/>
  </r>
  <r>
    <n v="43"/>
    <x v="42"/>
    <n v="20"/>
    <n v="1"/>
    <s v="16 - 500 g tins"/>
    <n v="46"/>
    <n v="17"/>
    <n v="10"/>
    <n v="25"/>
    <n v="0"/>
    <n v="25079.199999999997"/>
    <n v="580"/>
  </r>
  <r>
    <n v="44"/>
    <x v="43"/>
    <n v="20"/>
    <n v="2"/>
    <s v="20 - 2 kg bags"/>
    <n v="19.45"/>
    <n v="27"/>
    <n v="0"/>
    <n v="15"/>
    <n v="0"/>
    <n v="10524.200000000003"/>
    <n v="601"/>
  </r>
  <r>
    <n v="45"/>
    <x v="44"/>
    <n v="21"/>
    <n v="8"/>
    <s v="1k pkg."/>
    <n v="9.5"/>
    <n v="5"/>
    <n v="70"/>
    <n v="15"/>
    <n v="0"/>
    <n v="4740.5"/>
    <n v="508"/>
  </r>
  <r>
    <n v="46"/>
    <x v="45"/>
    <n v="21"/>
    <n v="8"/>
    <s v="4 - 450 g glasses"/>
    <n v="12"/>
    <n v="95"/>
    <n v="0"/>
    <n v="0"/>
    <n v="0"/>
    <n v="6144"/>
    <n v="548"/>
  </r>
  <r>
    <n v="47"/>
    <x v="46"/>
    <n v="22"/>
    <n v="3"/>
    <s v="10 - 4 oz boxes"/>
    <n v="9.5"/>
    <n v="36"/>
    <n v="0"/>
    <n v="0"/>
    <n v="0"/>
    <n v="4358.6000000000004"/>
    <n v="485"/>
  </r>
  <r>
    <n v="48"/>
    <x v="47"/>
    <n v="22"/>
    <n v="3"/>
    <s v="10 pkgs."/>
    <n v="12.75"/>
    <n v="15"/>
    <n v="70"/>
    <n v="25"/>
    <n v="0"/>
    <n v="1542.75"/>
    <n v="138"/>
  </r>
  <r>
    <n v="49"/>
    <x v="48"/>
    <n v="23"/>
    <n v="3"/>
    <s v="24 - 50 g pkgs."/>
    <n v="20"/>
    <n v="10"/>
    <n v="60"/>
    <n v="15"/>
    <n v="0"/>
    <n v="9500"/>
    <n v="520"/>
  </r>
  <r>
    <n v="50"/>
    <x v="49"/>
    <n v="23"/>
    <n v="3"/>
    <s v="12 - 100 g bars"/>
    <n v="16.25"/>
    <n v="65"/>
    <n v="0"/>
    <n v="30"/>
    <n v="0"/>
    <n v="3510"/>
    <n v="235"/>
  </r>
  <r>
    <n v="51"/>
    <x v="50"/>
    <n v="24"/>
    <n v="7"/>
    <s v="50 - 300 g pkgs."/>
    <n v="53"/>
    <n v="20"/>
    <n v="0"/>
    <n v="10"/>
    <n v="0"/>
    <n v="44742.6"/>
    <n v="886"/>
  </r>
  <r>
    <n v="52"/>
    <x v="51"/>
    <n v="24"/>
    <n v="5"/>
    <s v="16 - 2 kg boxes"/>
    <n v="7"/>
    <n v="38"/>
    <n v="0"/>
    <n v="25"/>
    <n v="0"/>
    <n v="3383.8"/>
    <n v="500"/>
  </r>
  <r>
    <n v="53"/>
    <x v="52"/>
    <n v="24"/>
    <n v="6"/>
    <s v="48 pieces"/>
    <n v="32.799999999999997"/>
    <n v="0"/>
    <n v="0"/>
    <n v="0"/>
    <n v="1"/>
    <n v="21510.2"/>
    <n v="722"/>
  </r>
  <r>
    <n v="54"/>
    <x v="53"/>
    <n v="25"/>
    <n v="6"/>
    <s v="16 pies"/>
    <n v="7.45"/>
    <n v="21"/>
    <n v="0"/>
    <n v="10"/>
    <n v="0"/>
    <n v="5121"/>
    <n v="755"/>
  </r>
  <r>
    <n v="55"/>
    <x v="54"/>
    <n v="25"/>
    <n v="6"/>
    <s v="24 boxes x 2 pies"/>
    <n v="24"/>
    <n v="115"/>
    <n v="0"/>
    <n v="20"/>
    <n v="0"/>
    <n v="19512"/>
    <n v="903"/>
  </r>
  <r>
    <n v="56"/>
    <x v="55"/>
    <n v="26"/>
    <n v="5"/>
    <s v="24 - 250 g pkgs."/>
    <n v="38"/>
    <n v="21"/>
    <n v="10"/>
    <n v="30"/>
    <n v="0"/>
    <n v="45121.2"/>
    <n v="1263"/>
  </r>
  <r>
    <n v="57"/>
    <x v="56"/>
    <n v="26"/>
    <n v="5"/>
    <s v="24 - 250 g pkgs."/>
    <n v="19.5"/>
    <n v="36"/>
    <n v="0"/>
    <n v="20"/>
    <n v="0"/>
    <n v="7807.8"/>
    <n v="434"/>
  </r>
  <r>
    <n v="58"/>
    <x v="57"/>
    <n v="27"/>
    <n v="8"/>
    <s v="24 pieces"/>
    <n v="13.25"/>
    <n v="62"/>
    <n v="0"/>
    <n v="20"/>
    <n v="0"/>
    <n v="6664.75"/>
    <n v="534"/>
  </r>
  <r>
    <n v="59"/>
    <x v="58"/>
    <n v="28"/>
    <n v="4"/>
    <s v="5 kg pkg."/>
    <n v="55"/>
    <n v="79"/>
    <n v="0"/>
    <n v="0"/>
    <n v="0"/>
    <n v="76296"/>
    <n v="1496"/>
  </r>
  <r>
    <n v="60"/>
    <x v="59"/>
    <n v="28"/>
    <n v="4"/>
    <s v="15 - 300 g rounds"/>
    <n v="34"/>
    <n v="19"/>
    <n v="0"/>
    <n v="0"/>
    <n v="0"/>
    <n v="50286"/>
    <n v="1577"/>
  </r>
  <r>
    <n v="61"/>
    <x v="60"/>
    <n v="29"/>
    <n v="2"/>
    <s v="24 - 500 ml bottles"/>
    <n v="28.5"/>
    <n v="113"/>
    <n v="0"/>
    <n v="25"/>
    <n v="0"/>
    <n v="16438.8"/>
    <n v="603"/>
  </r>
  <r>
    <n v="62"/>
    <x v="61"/>
    <n v="29"/>
    <n v="3"/>
    <s v="48 pies"/>
    <n v="49.3"/>
    <n v="17"/>
    <n v="0"/>
    <n v="0"/>
    <n v="0"/>
    <n v="49827.900000000009"/>
    <n v="1083"/>
  </r>
  <r>
    <n v="63"/>
    <x v="62"/>
    <n v="7"/>
    <n v="2"/>
    <s v="15 - 625 g jars"/>
    <n v="43.9"/>
    <n v="24"/>
    <n v="0"/>
    <n v="5"/>
    <n v="0"/>
    <n v="17696.3"/>
    <n v="445"/>
  </r>
  <r>
    <n v="64"/>
    <x v="63"/>
    <n v="12"/>
    <n v="5"/>
    <s v="20 bags x 4 pieces"/>
    <n v="33.25"/>
    <n v="22"/>
    <n v="80"/>
    <n v="30"/>
    <n v="0"/>
    <n v="23009"/>
    <n v="740"/>
  </r>
  <r>
    <n v="65"/>
    <x v="64"/>
    <n v="2"/>
    <n v="2"/>
    <s v="32 - 8 oz bottles"/>
    <n v="21.05"/>
    <n v="76"/>
    <n v="0"/>
    <n v="0"/>
    <n v="0"/>
    <n v="14606.999999999998"/>
    <n v="745"/>
  </r>
  <r>
    <n v="66"/>
    <x v="65"/>
    <n v="2"/>
    <n v="2"/>
    <s v="24 - 8 oz jars"/>
    <n v="17"/>
    <n v="4"/>
    <n v="100"/>
    <n v="20"/>
    <n v="0"/>
    <n v="3519"/>
    <n v="239"/>
  </r>
  <r>
    <n v="67"/>
    <x v="66"/>
    <n v="16"/>
    <n v="1"/>
    <s v="24 - 12 oz bottles"/>
    <n v="14"/>
    <n v="52"/>
    <n v="0"/>
    <n v="10"/>
    <n v="0"/>
    <n v="2562"/>
    <n v="184"/>
  </r>
  <r>
    <n v="68"/>
    <x v="67"/>
    <n v="8"/>
    <n v="3"/>
    <s v="10 boxes x 8 pieces"/>
    <n v="12.5"/>
    <n v="6"/>
    <n v="10"/>
    <n v="15"/>
    <n v="0"/>
    <n v="9362.5"/>
    <n v="799"/>
  </r>
  <r>
    <n v="69"/>
    <x v="68"/>
    <n v="15"/>
    <n v="4"/>
    <s v="10 kg pkg."/>
    <n v="36"/>
    <n v="26"/>
    <n v="0"/>
    <n v="15"/>
    <n v="0"/>
    <n v="24307.200000000001"/>
    <n v="714"/>
  </r>
  <r>
    <n v="70"/>
    <x v="69"/>
    <n v="7"/>
    <n v="1"/>
    <s v="24 - 355 ml bottles"/>
    <n v="15"/>
    <n v="15"/>
    <n v="10"/>
    <n v="30"/>
    <n v="0"/>
    <n v="11472"/>
    <n v="817"/>
  </r>
  <r>
    <n v="71"/>
    <x v="70"/>
    <n v="15"/>
    <n v="4"/>
    <s v="10 - 500 g pkgs."/>
    <n v="21.5"/>
    <n v="26"/>
    <n v="0"/>
    <n v="0"/>
    <n v="0"/>
    <n v="20876.5"/>
    <n v="1057"/>
  </r>
  <r>
    <n v="72"/>
    <x v="71"/>
    <n v="14"/>
    <n v="4"/>
    <s v="24 - 200 g pkgs."/>
    <n v="34.799999999999997"/>
    <n v="14"/>
    <n v="0"/>
    <n v="0"/>
    <n v="0"/>
    <n v="25738.799999999999"/>
    <n v="806"/>
  </r>
  <r>
    <n v="73"/>
    <x v="72"/>
    <n v="17"/>
    <n v="8"/>
    <s v="24 - 150 g jars"/>
    <n v="15"/>
    <n v="101"/>
    <n v="0"/>
    <n v="5"/>
    <n v="0"/>
    <n v="4200"/>
    <n v="293"/>
  </r>
  <r>
    <n v="74"/>
    <x v="73"/>
    <n v="4"/>
    <n v="7"/>
    <s v="5 kg pkg."/>
    <n v="10"/>
    <n v="4"/>
    <n v="20"/>
    <n v="5"/>
    <n v="0"/>
    <n v="2566"/>
    <n v="297"/>
  </r>
  <r>
    <n v="75"/>
    <x v="74"/>
    <n v="12"/>
    <n v="1"/>
    <s v="24 - 0.5 l bottles"/>
    <n v="7.75"/>
    <n v="125"/>
    <n v="0"/>
    <n v="25"/>
    <n v="0"/>
    <n v="8650.5499999999993"/>
    <n v="1155"/>
  </r>
  <r>
    <n v="76"/>
    <x v="75"/>
    <n v="23"/>
    <n v="1"/>
    <s v="500 ml"/>
    <n v="18"/>
    <n v="57"/>
    <n v="0"/>
    <n v="20"/>
    <n v="0"/>
    <n v="16794"/>
    <n v="981"/>
  </r>
  <r>
    <n v="77"/>
    <x v="76"/>
    <n v="12"/>
    <n v="2"/>
    <s v="12 boxes"/>
    <n v="13"/>
    <n v="32"/>
    <n v="0"/>
    <n v="15"/>
    <n v="0"/>
    <n v="9685"/>
    <n v="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n v="11"/>
    <n v="14"/>
    <n v="12"/>
    <n v="0"/>
    <n v="168"/>
    <n v="5"/>
    <x v="0"/>
    <x v="0"/>
    <x v="0"/>
    <x v="0"/>
    <n v="3"/>
    <s v="Federal Shipping"/>
    <s v="VINET"/>
    <x v="0"/>
    <n v="4"/>
    <x v="0"/>
    <x v="0"/>
  </r>
  <r>
    <n v="10248"/>
    <n v="42"/>
    <n v="9.8000000000000007"/>
    <n v="10"/>
    <n v="0"/>
    <n v="98"/>
    <n v="20"/>
    <x v="0"/>
    <x v="1"/>
    <x v="1"/>
    <x v="0"/>
    <n v="3"/>
    <s v="Federal Shipping"/>
    <s v="VINET"/>
    <x v="0"/>
    <n v="5"/>
    <x v="1"/>
    <x v="0"/>
  </r>
  <r>
    <n v="10248"/>
    <n v="72"/>
    <n v="34.799999999999997"/>
    <n v="5"/>
    <n v="0"/>
    <n v="174"/>
    <n v="14"/>
    <x v="0"/>
    <x v="2"/>
    <x v="2"/>
    <x v="0"/>
    <n v="3"/>
    <s v="Federal Shipping"/>
    <s v="VINET"/>
    <x v="0"/>
    <n v="4"/>
    <x v="0"/>
    <x v="0"/>
  </r>
  <r>
    <n v="10249"/>
    <n v="14"/>
    <n v="18.600000000000001"/>
    <n v="9"/>
    <n v="0"/>
    <n v="167.4"/>
    <n v="6"/>
    <x v="0"/>
    <x v="3"/>
    <x v="3"/>
    <x v="1"/>
    <n v="1"/>
    <s v="Speedy Express"/>
    <s v="TOMSP"/>
    <x v="1"/>
    <n v="7"/>
    <x v="2"/>
    <x v="0"/>
  </r>
  <r>
    <n v="10249"/>
    <n v="51"/>
    <n v="42.4"/>
    <n v="40"/>
    <n v="0"/>
    <n v="1696"/>
    <n v="24"/>
    <x v="0"/>
    <x v="4"/>
    <x v="4"/>
    <x v="1"/>
    <n v="1"/>
    <s v="Speedy Express"/>
    <s v="TOMSP"/>
    <x v="1"/>
    <n v="7"/>
    <x v="2"/>
    <x v="0"/>
  </r>
  <r>
    <n v="10250"/>
    <n v="41"/>
    <n v="7.7"/>
    <n v="10"/>
    <n v="0"/>
    <n v="77"/>
    <n v="19"/>
    <x v="0"/>
    <x v="5"/>
    <x v="5"/>
    <x v="2"/>
    <n v="2"/>
    <s v="United Package"/>
    <s v="HANAR"/>
    <x v="0"/>
    <n v="8"/>
    <x v="3"/>
    <x v="0"/>
  </r>
  <r>
    <n v="10250"/>
    <n v="51"/>
    <n v="42.4"/>
    <n v="35"/>
    <n v="0"/>
    <n v="1484"/>
    <n v="24"/>
    <x v="0"/>
    <x v="4"/>
    <x v="4"/>
    <x v="2"/>
    <n v="2"/>
    <s v="United Package"/>
    <s v="HANAR"/>
    <x v="0"/>
    <n v="7"/>
    <x v="2"/>
    <x v="0"/>
  </r>
  <r>
    <n v="10250"/>
    <n v="65"/>
    <n v="16.8"/>
    <n v="15"/>
    <n v="0"/>
    <n v="252"/>
    <n v="2"/>
    <x v="0"/>
    <x v="6"/>
    <x v="6"/>
    <x v="2"/>
    <n v="2"/>
    <s v="United Package"/>
    <s v="HANAR"/>
    <x v="0"/>
    <n v="2"/>
    <x v="4"/>
    <x v="0"/>
  </r>
  <r>
    <n v="10251"/>
    <n v="22"/>
    <n v="16.8"/>
    <n v="6"/>
    <n v="0"/>
    <n v="100.80000000000001"/>
    <n v="9"/>
    <x v="0"/>
    <x v="7"/>
    <x v="7"/>
    <x v="0"/>
    <n v="1"/>
    <s v="Speedy Express"/>
    <s v="VICTE"/>
    <x v="2"/>
    <n v="5"/>
    <x v="1"/>
    <x v="0"/>
  </r>
  <r>
    <n v="10251"/>
    <n v="57"/>
    <n v="15.6"/>
    <n v="15"/>
    <n v="0"/>
    <n v="234"/>
    <n v="26"/>
    <x v="0"/>
    <x v="8"/>
    <x v="8"/>
    <x v="0"/>
    <n v="1"/>
    <s v="Speedy Express"/>
    <s v="VICTE"/>
    <x v="2"/>
    <n v="5"/>
    <x v="1"/>
    <x v="0"/>
  </r>
  <r>
    <n v="10251"/>
    <n v="65"/>
    <n v="16.8"/>
    <n v="20"/>
    <n v="0"/>
    <n v="336"/>
    <n v="2"/>
    <x v="0"/>
    <x v="6"/>
    <x v="6"/>
    <x v="0"/>
    <n v="1"/>
    <s v="Speedy Express"/>
    <s v="VICTE"/>
    <x v="2"/>
    <n v="2"/>
    <x v="4"/>
    <x v="0"/>
  </r>
  <r>
    <n v="10252"/>
    <n v="20"/>
    <n v="64.8"/>
    <n v="40"/>
    <n v="0"/>
    <n v="2592"/>
    <n v="8"/>
    <x v="0"/>
    <x v="9"/>
    <x v="9"/>
    <x v="3"/>
    <n v="2"/>
    <s v="United Package"/>
    <s v="SUPRD"/>
    <x v="0"/>
    <n v="3"/>
    <x v="5"/>
    <x v="0"/>
  </r>
  <r>
    <n v="10252"/>
    <n v="33"/>
    <n v="2"/>
    <n v="25"/>
    <n v="0"/>
    <n v="50"/>
    <n v="15"/>
    <x v="0"/>
    <x v="10"/>
    <x v="10"/>
    <x v="3"/>
    <n v="2"/>
    <s v="United Package"/>
    <s v="SUPRD"/>
    <x v="0"/>
    <n v="4"/>
    <x v="0"/>
    <x v="0"/>
  </r>
  <r>
    <n v="10252"/>
    <n v="60"/>
    <n v="27.2"/>
    <n v="40"/>
    <n v="0"/>
    <n v="1088"/>
    <n v="28"/>
    <x v="0"/>
    <x v="11"/>
    <x v="11"/>
    <x v="3"/>
    <n v="2"/>
    <s v="United Package"/>
    <s v="SUPRD"/>
    <x v="0"/>
    <n v="4"/>
    <x v="0"/>
    <x v="0"/>
  </r>
  <r>
    <n v="10253"/>
    <n v="31"/>
    <n v="10"/>
    <n v="20"/>
    <n v="0"/>
    <n v="200"/>
    <n v="14"/>
    <x v="0"/>
    <x v="12"/>
    <x v="2"/>
    <x v="2"/>
    <n v="2"/>
    <s v="United Package"/>
    <s v="HANAR"/>
    <x v="2"/>
    <n v="4"/>
    <x v="0"/>
    <x v="0"/>
  </r>
  <r>
    <n v="10253"/>
    <n v="39"/>
    <n v="14.4"/>
    <n v="42"/>
    <n v="0"/>
    <n v="604.80000000000007"/>
    <n v="18"/>
    <x v="0"/>
    <x v="13"/>
    <x v="12"/>
    <x v="2"/>
    <n v="2"/>
    <s v="United Package"/>
    <s v="HANAR"/>
    <x v="2"/>
    <n v="1"/>
    <x v="6"/>
    <x v="0"/>
  </r>
  <r>
    <n v="10253"/>
    <n v="49"/>
    <n v="16"/>
    <n v="40"/>
    <n v="0"/>
    <n v="640"/>
    <n v="23"/>
    <x v="0"/>
    <x v="14"/>
    <x v="13"/>
    <x v="2"/>
    <n v="2"/>
    <s v="United Package"/>
    <s v="HANAR"/>
    <x v="2"/>
    <n v="3"/>
    <x v="5"/>
    <x v="0"/>
  </r>
  <r>
    <n v="10254"/>
    <n v="24"/>
    <n v="3.6"/>
    <n v="15"/>
    <n v="0"/>
    <n v="54"/>
    <n v="10"/>
    <x v="0"/>
    <x v="15"/>
    <x v="14"/>
    <x v="4"/>
    <n v="2"/>
    <s v="United Package"/>
    <s v="CHOPS"/>
    <x v="0"/>
    <n v="1"/>
    <x v="6"/>
    <x v="0"/>
  </r>
  <r>
    <n v="10254"/>
    <n v="55"/>
    <n v="19.2"/>
    <n v="21"/>
    <n v="0"/>
    <n v="403.2"/>
    <n v="25"/>
    <x v="0"/>
    <x v="16"/>
    <x v="15"/>
    <x v="4"/>
    <n v="2"/>
    <s v="United Package"/>
    <s v="CHOPS"/>
    <x v="0"/>
    <n v="6"/>
    <x v="7"/>
    <x v="0"/>
  </r>
  <r>
    <n v="10254"/>
    <n v="74"/>
    <n v="8"/>
    <n v="21"/>
    <n v="0"/>
    <n v="168"/>
    <n v="4"/>
    <x v="0"/>
    <x v="17"/>
    <x v="16"/>
    <x v="4"/>
    <n v="2"/>
    <s v="United Package"/>
    <s v="CHOPS"/>
    <x v="0"/>
    <n v="7"/>
    <x v="2"/>
    <x v="0"/>
  </r>
  <r>
    <n v="10255"/>
    <n v="2"/>
    <n v="15.2"/>
    <n v="20"/>
    <n v="0"/>
    <n v="304"/>
    <n v="1"/>
    <x v="0"/>
    <x v="18"/>
    <x v="17"/>
    <x v="4"/>
    <n v="3"/>
    <s v="Federal Shipping"/>
    <s v="RICSU"/>
    <x v="3"/>
    <n v="1"/>
    <x v="6"/>
    <x v="0"/>
  </r>
  <r>
    <n v="10255"/>
    <n v="16"/>
    <n v="13.9"/>
    <n v="35"/>
    <n v="0"/>
    <n v="486.5"/>
    <n v="7"/>
    <x v="0"/>
    <x v="19"/>
    <x v="18"/>
    <x v="4"/>
    <n v="3"/>
    <s v="Federal Shipping"/>
    <s v="RICSU"/>
    <x v="3"/>
    <n v="3"/>
    <x v="5"/>
    <x v="0"/>
  </r>
  <r>
    <n v="10255"/>
    <n v="36"/>
    <n v="15.2"/>
    <n v="25"/>
    <n v="0"/>
    <n v="380"/>
    <n v="17"/>
    <x v="0"/>
    <x v="20"/>
    <x v="19"/>
    <x v="4"/>
    <n v="3"/>
    <s v="Federal Shipping"/>
    <s v="RICSU"/>
    <x v="3"/>
    <n v="8"/>
    <x v="3"/>
    <x v="0"/>
  </r>
  <r>
    <n v="10255"/>
    <n v="59"/>
    <n v="44"/>
    <n v="30"/>
    <n v="0"/>
    <n v="1320"/>
    <n v="28"/>
    <x v="0"/>
    <x v="21"/>
    <x v="11"/>
    <x v="4"/>
    <n v="3"/>
    <s v="Federal Shipping"/>
    <s v="RICSU"/>
    <x v="3"/>
    <n v="4"/>
    <x v="0"/>
    <x v="0"/>
  </r>
  <r>
    <n v="10256"/>
    <n v="53"/>
    <n v="26.2"/>
    <n v="15"/>
    <n v="0"/>
    <n v="393"/>
    <n v="24"/>
    <x v="0"/>
    <x v="22"/>
    <x v="4"/>
    <x v="2"/>
    <n v="2"/>
    <s v="United Package"/>
    <s v="WELLI"/>
    <x v="2"/>
    <n v="6"/>
    <x v="7"/>
    <x v="0"/>
  </r>
  <r>
    <n v="10256"/>
    <n v="77"/>
    <n v="10.4"/>
    <n v="12"/>
    <n v="0"/>
    <n v="124.80000000000001"/>
    <n v="12"/>
    <x v="0"/>
    <x v="23"/>
    <x v="20"/>
    <x v="2"/>
    <n v="2"/>
    <s v="United Package"/>
    <s v="WELLI"/>
    <x v="2"/>
    <n v="2"/>
    <x v="4"/>
    <x v="0"/>
  </r>
  <r>
    <n v="10257"/>
    <n v="27"/>
    <n v="35.1"/>
    <n v="25"/>
    <n v="0"/>
    <n v="877.5"/>
    <n v="11"/>
    <x v="0"/>
    <x v="24"/>
    <x v="21"/>
    <x v="5"/>
    <n v="3"/>
    <s v="Federal Shipping"/>
    <s v="HILAA"/>
    <x v="0"/>
    <n v="3"/>
    <x v="5"/>
    <x v="0"/>
  </r>
  <r>
    <n v="10257"/>
    <n v="39"/>
    <n v="14.4"/>
    <n v="6"/>
    <n v="0"/>
    <n v="86.4"/>
    <n v="18"/>
    <x v="0"/>
    <x v="13"/>
    <x v="12"/>
    <x v="5"/>
    <n v="3"/>
    <s v="Federal Shipping"/>
    <s v="HILAA"/>
    <x v="0"/>
    <n v="1"/>
    <x v="6"/>
    <x v="0"/>
  </r>
  <r>
    <n v="10257"/>
    <n v="77"/>
    <n v="10.4"/>
    <n v="15"/>
    <n v="0"/>
    <n v="156"/>
    <n v="12"/>
    <x v="0"/>
    <x v="23"/>
    <x v="20"/>
    <x v="5"/>
    <n v="3"/>
    <s v="Federal Shipping"/>
    <s v="HILAA"/>
    <x v="0"/>
    <n v="2"/>
    <x v="4"/>
    <x v="0"/>
  </r>
  <r>
    <n v="10258"/>
    <n v="2"/>
    <n v="15.2"/>
    <n v="50"/>
    <n v="0"/>
    <n v="760"/>
    <n v="1"/>
    <x v="0"/>
    <x v="18"/>
    <x v="17"/>
    <x v="6"/>
    <n v="1"/>
    <s v="Speedy Express"/>
    <s v="ERNSH"/>
    <x v="0"/>
    <n v="1"/>
    <x v="6"/>
    <x v="0"/>
  </r>
  <r>
    <n v="10258"/>
    <n v="5"/>
    <n v="17"/>
    <n v="65"/>
    <n v="0"/>
    <n v="1105"/>
    <n v="2"/>
    <x v="0"/>
    <x v="25"/>
    <x v="6"/>
    <x v="6"/>
    <n v="1"/>
    <s v="Speedy Express"/>
    <s v="ERNSH"/>
    <x v="0"/>
    <n v="2"/>
    <x v="4"/>
    <x v="0"/>
  </r>
  <r>
    <n v="10258"/>
    <n v="32"/>
    <n v="25.6"/>
    <n v="6"/>
    <n v="0"/>
    <n v="153.60000000000002"/>
    <n v="14"/>
    <x v="0"/>
    <x v="26"/>
    <x v="2"/>
    <x v="6"/>
    <n v="1"/>
    <s v="Speedy Express"/>
    <s v="ERNSH"/>
    <x v="0"/>
    <n v="4"/>
    <x v="0"/>
    <x v="0"/>
  </r>
  <r>
    <n v="10259"/>
    <n v="21"/>
    <n v="8"/>
    <n v="10"/>
    <n v="0"/>
    <n v="80"/>
    <n v="8"/>
    <x v="0"/>
    <x v="27"/>
    <x v="9"/>
    <x v="7"/>
    <n v="3"/>
    <s v="Federal Shipping"/>
    <s v="CENTC"/>
    <x v="0"/>
    <n v="3"/>
    <x v="5"/>
    <x v="0"/>
  </r>
  <r>
    <n v="10259"/>
    <n v="37"/>
    <n v="20.8"/>
    <n v="1"/>
    <n v="0"/>
    <n v="20.8"/>
    <n v="17"/>
    <x v="0"/>
    <x v="28"/>
    <x v="19"/>
    <x v="7"/>
    <n v="3"/>
    <s v="Federal Shipping"/>
    <s v="CENTC"/>
    <x v="0"/>
    <n v="8"/>
    <x v="3"/>
    <x v="0"/>
  </r>
  <r>
    <n v="10260"/>
    <n v="41"/>
    <n v="7.7"/>
    <n v="16"/>
    <n v="0"/>
    <n v="123.2"/>
    <n v="19"/>
    <x v="0"/>
    <x v="5"/>
    <x v="5"/>
    <x v="1"/>
    <n v="1"/>
    <s v="Speedy Express"/>
    <s v="OTTIK"/>
    <x v="0"/>
    <n v="8"/>
    <x v="3"/>
    <x v="0"/>
  </r>
  <r>
    <n v="10260"/>
    <n v="57"/>
    <n v="15.6"/>
    <n v="50"/>
    <n v="0"/>
    <n v="780"/>
    <n v="26"/>
    <x v="0"/>
    <x v="8"/>
    <x v="8"/>
    <x v="1"/>
    <n v="1"/>
    <s v="Speedy Express"/>
    <s v="OTTIK"/>
    <x v="0"/>
    <n v="5"/>
    <x v="1"/>
    <x v="0"/>
  </r>
  <r>
    <n v="10260"/>
    <n v="62"/>
    <n v="39.4"/>
    <n v="15"/>
    <n v="0"/>
    <n v="591"/>
    <n v="29"/>
    <x v="0"/>
    <x v="29"/>
    <x v="22"/>
    <x v="1"/>
    <n v="1"/>
    <s v="Speedy Express"/>
    <s v="OTTIK"/>
    <x v="0"/>
    <n v="3"/>
    <x v="5"/>
    <x v="0"/>
  </r>
  <r>
    <n v="10260"/>
    <n v="70"/>
    <n v="12"/>
    <n v="21"/>
    <n v="0"/>
    <n v="252"/>
    <n v="7"/>
    <x v="0"/>
    <x v="30"/>
    <x v="18"/>
    <x v="1"/>
    <n v="1"/>
    <s v="Speedy Express"/>
    <s v="OTTIK"/>
    <x v="0"/>
    <n v="1"/>
    <x v="6"/>
    <x v="0"/>
  </r>
  <r>
    <n v="10261"/>
    <n v="21"/>
    <n v="8"/>
    <n v="20"/>
    <n v="0"/>
    <n v="160"/>
    <n v="8"/>
    <x v="0"/>
    <x v="27"/>
    <x v="9"/>
    <x v="2"/>
    <n v="2"/>
    <s v="United Package"/>
    <s v="QUEDE"/>
    <x v="0"/>
    <n v="3"/>
    <x v="5"/>
    <x v="0"/>
  </r>
  <r>
    <n v="10261"/>
    <n v="35"/>
    <n v="14.4"/>
    <n v="20"/>
    <n v="0"/>
    <n v="288"/>
    <n v="16"/>
    <x v="0"/>
    <x v="31"/>
    <x v="23"/>
    <x v="2"/>
    <n v="2"/>
    <s v="United Package"/>
    <s v="QUEDE"/>
    <x v="0"/>
    <n v="1"/>
    <x v="6"/>
    <x v="0"/>
  </r>
  <r>
    <n v="10262"/>
    <n v="5"/>
    <n v="17"/>
    <n v="12"/>
    <n v="0"/>
    <n v="204"/>
    <n v="2"/>
    <x v="0"/>
    <x v="25"/>
    <x v="6"/>
    <x v="8"/>
    <n v="3"/>
    <s v="Federal Shipping"/>
    <s v="RATTC"/>
    <x v="3"/>
    <n v="2"/>
    <x v="4"/>
    <x v="0"/>
  </r>
  <r>
    <n v="10262"/>
    <n v="7"/>
    <n v="24"/>
    <n v="15"/>
    <n v="0"/>
    <n v="360"/>
    <n v="3"/>
    <x v="0"/>
    <x v="32"/>
    <x v="24"/>
    <x v="8"/>
    <n v="3"/>
    <s v="Federal Shipping"/>
    <s v="RATTC"/>
    <x v="3"/>
    <n v="7"/>
    <x v="2"/>
    <x v="0"/>
  </r>
  <r>
    <n v="10262"/>
    <n v="56"/>
    <n v="30.4"/>
    <n v="2"/>
    <n v="0"/>
    <n v="60.8"/>
    <n v="26"/>
    <x v="0"/>
    <x v="33"/>
    <x v="8"/>
    <x v="8"/>
    <n v="3"/>
    <s v="Federal Shipping"/>
    <s v="RATTC"/>
    <x v="3"/>
    <n v="5"/>
    <x v="1"/>
    <x v="0"/>
  </r>
  <r>
    <n v="10263"/>
    <n v="16"/>
    <n v="13.9"/>
    <n v="60"/>
    <n v="0"/>
    <n v="834"/>
    <n v="7"/>
    <x v="0"/>
    <x v="19"/>
    <x v="18"/>
    <x v="6"/>
    <n v="3"/>
    <s v="Federal Shipping"/>
    <s v="ERNSH"/>
    <x v="3"/>
    <n v="3"/>
    <x v="5"/>
    <x v="0"/>
  </r>
  <r>
    <n v="10263"/>
    <n v="24"/>
    <n v="3.6"/>
    <n v="28"/>
    <n v="0"/>
    <n v="100.8"/>
    <n v="10"/>
    <x v="0"/>
    <x v="15"/>
    <x v="14"/>
    <x v="6"/>
    <n v="3"/>
    <s v="Federal Shipping"/>
    <s v="ERNSH"/>
    <x v="3"/>
    <n v="1"/>
    <x v="6"/>
    <x v="0"/>
  </r>
  <r>
    <n v="10263"/>
    <n v="30"/>
    <n v="20.7"/>
    <n v="60"/>
    <n v="0"/>
    <n v="1242"/>
    <n v="13"/>
    <x v="0"/>
    <x v="34"/>
    <x v="25"/>
    <x v="6"/>
    <n v="3"/>
    <s v="Federal Shipping"/>
    <s v="ERNSH"/>
    <x v="3"/>
    <n v="8"/>
    <x v="3"/>
    <x v="0"/>
  </r>
  <r>
    <n v="10263"/>
    <n v="74"/>
    <n v="8"/>
    <n v="36"/>
    <n v="0"/>
    <n v="288"/>
    <n v="4"/>
    <x v="0"/>
    <x v="17"/>
    <x v="16"/>
    <x v="6"/>
    <n v="3"/>
    <s v="Federal Shipping"/>
    <s v="ERNSH"/>
    <x v="3"/>
    <n v="7"/>
    <x v="2"/>
    <x v="0"/>
  </r>
  <r>
    <n v="10264"/>
    <n v="2"/>
    <n v="15.2"/>
    <n v="35"/>
    <n v="0"/>
    <n v="532"/>
    <n v="1"/>
    <x v="0"/>
    <x v="18"/>
    <x v="17"/>
    <x v="9"/>
    <n v="3"/>
    <s v="Federal Shipping"/>
    <s v="FOLKO"/>
    <x v="1"/>
    <n v="1"/>
    <x v="6"/>
    <x v="0"/>
  </r>
  <r>
    <n v="10264"/>
    <n v="41"/>
    <n v="7.7"/>
    <n v="25"/>
    <n v="0"/>
    <n v="192.5"/>
    <n v="19"/>
    <x v="0"/>
    <x v="5"/>
    <x v="5"/>
    <x v="9"/>
    <n v="3"/>
    <s v="Federal Shipping"/>
    <s v="FOLKO"/>
    <x v="1"/>
    <n v="8"/>
    <x v="3"/>
    <x v="0"/>
  </r>
  <r>
    <n v="10265"/>
    <n v="17"/>
    <n v="31.2"/>
    <n v="30"/>
    <n v="0"/>
    <n v="936"/>
    <n v="7"/>
    <x v="0"/>
    <x v="35"/>
    <x v="18"/>
    <x v="0"/>
    <n v="1"/>
    <s v="Speedy Express"/>
    <s v="BLONP"/>
    <x v="0"/>
    <n v="6"/>
    <x v="7"/>
    <x v="0"/>
  </r>
  <r>
    <n v="10265"/>
    <n v="70"/>
    <n v="12"/>
    <n v="20"/>
    <n v="0"/>
    <n v="240"/>
    <n v="7"/>
    <x v="0"/>
    <x v="30"/>
    <x v="18"/>
    <x v="0"/>
    <n v="1"/>
    <s v="Speedy Express"/>
    <s v="BLONP"/>
    <x v="0"/>
    <n v="1"/>
    <x v="6"/>
    <x v="0"/>
  </r>
  <r>
    <n v="10266"/>
    <n v="12"/>
    <n v="30.4"/>
    <n v="12"/>
    <n v="0"/>
    <n v="364.79999999999995"/>
    <n v="5"/>
    <x v="0"/>
    <x v="36"/>
    <x v="0"/>
    <x v="10"/>
    <n v="3"/>
    <s v="Federal Shipping"/>
    <s v="WARTH"/>
    <x v="2"/>
    <n v="4"/>
    <x v="0"/>
    <x v="0"/>
  </r>
  <r>
    <n v="10267"/>
    <n v="40"/>
    <n v="14.7"/>
    <n v="50"/>
    <n v="0"/>
    <n v="735"/>
    <n v="19"/>
    <x v="0"/>
    <x v="37"/>
    <x v="5"/>
    <x v="1"/>
    <n v="1"/>
    <s v="Speedy Express"/>
    <s v="FRANK"/>
    <x v="0"/>
    <n v="8"/>
    <x v="3"/>
    <x v="0"/>
  </r>
  <r>
    <n v="10267"/>
    <n v="59"/>
    <n v="44"/>
    <n v="70"/>
    <n v="0"/>
    <n v="3080"/>
    <n v="28"/>
    <x v="0"/>
    <x v="21"/>
    <x v="11"/>
    <x v="1"/>
    <n v="1"/>
    <s v="Speedy Express"/>
    <s v="FRANK"/>
    <x v="0"/>
    <n v="4"/>
    <x v="0"/>
    <x v="0"/>
  </r>
  <r>
    <n v="10267"/>
    <n v="76"/>
    <n v="14.4"/>
    <n v="15"/>
    <n v="0"/>
    <n v="216"/>
    <n v="23"/>
    <x v="0"/>
    <x v="38"/>
    <x v="13"/>
    <x v="1"/>
    <n v="1"/>
    <s v="Speedy Express"/>
    <s v="FRANK"/>
    <x v="0"/>
    <n v="1"/>
    <x v="6"/>
    <x v="0"/>
  </r>
  <r>
    <n v="10268"/>
    <n v="29"/>
    <n v="99"/>
    <n v="10"/>
    <n v="0"/>
    <n v="990"/>
    <n v="12"/>
    <x v="0"/>
    <x v="39"/>
    <x v="20"/>
    <x v="5"/>
    <n v="3"/>
    <s v="Federal Shipping"/>
    <s v="GROSR"/>
    <x v="3"/>
    <n v="6"/>
    <x v="7"/>
    <x v="0"/>
  </r>
  <r>
    <n v="10268"/>
    <n v="72"/>
    <n v="27.8"/>
    <n v="4"/>
    <n v="0"/>
    <n v="111.2"/>
    <n v="14"/>
    <x v="0"/>
    <x v="2"/>
    <x v="2"/>
    <x v="5"/>
    <n v="3"/>
    <s v="Federal Shipping"/>
    <s v="GROSR"/>
    <x v="3"/>
    <n v="4"/>
    <x v="0"/>
    <x v="0"/>
  </r>
  <r>
    <n v="10269"/>
    <n v="33"/>
    <n v="2"/>
    <n v="60"/>
    <n v="0"/>
    <n v="120"/>
    <n v="15"/>
    <x v="0"/>
    <x v="10"/>
    <x v="10"/>
    <x v="8"/>
    <n v="1"/>
    <s v="Speedy Express"/>
    <s v="WHITC"/>
    <x v="0"/>
    <n v="4"/>
    <x v="0"/>
    <x v="0"/>
  </r>
  <r>
    <n v="10269"/>
    <n v="72"/>
    <n v="27.8"/>
    <n v="20"/>
    <n v="0"/>
    <n v="556"/>
    <n v="14"/>
    <x v="0"/>
    <x v="2"/>
    <x v="2"/>
    <x v="8"/>
    <n v="1"/>
    <s v="Speedy Express"/>
    <s v="WHITC"/>
    <x v="0"/>
    <n v="4"/>
    <x v="0"/>
    <x v="0"/>
  </r>
  <r>
    <n v="10270"/>
    <n v="36"/>
    <n v="15.2"/>
    <n v="30"/>
    <n v="0"/>
    <n v="456"/>
    <n v="17"/>
    <x v="0"/>
    <x v="20"/>
    <x v="19"/>
    <x v="10"/>
    <n v="1"/>
    <s v="Speedy Express"/>
    <s v="WARTH"/>
    <x v="0"/>
    <n v="8"/>
    <x v="3"/>
    <x v="1"/>
  </r>
  <r>
    <n v="10270"/>
    <n v="43"/>
    <n v="36.799999999999997"/>
    <n v="25"/>
    <n v="0"/>
    <n v="919.99999999999989"/>
    <n v="20"/>
    <x v="0"/>
    <x v="40"/>
    <x v="1"/>
    <x v="10"/>
    <n v="1"/>
    <s v="Speedy Express"/>
    <s v="WARTH"/>
    <x v="0"/>
    <n v="1"/>
    <x v="6"/>
    <x v="1"/>
  </r>
  <r>
    <n v="10271"/>
    <n v="33"/>
    <n v="2"/>
    <n v="24"/>
    <n v="0"/>
    <n v="48"/>
    <n v="15"/>
    <x v="0"/>
    <x v="10"/>
    <x v="10"/>
    <x v="8"/>
    <n v="2"/>
    <s v="United Package"/>
    <s v="SPLIR"/>
    <x v="1"/>
    <n v="4"/>
    <x v="0"/>
    <x v="1"/>
  </r>
  <r>
    <n v="10272"/>
    <n v="20"/>
    <n v="64.8"/>
    <n v="6"/>
    <n v="0"/>
    <n v="388.79999999999995"/>
    <n v="8"/>
    <x v="0"/>
    <x v="9"/>
    <x v="9"/>
    <x v="8"/>
    <n v="2"/>
    <s v="United Package"/>
    <s v="RATTC"/>
    <x v="1"/>
    <n v="3"/>
    <x v="5"/>
    <x v="1"/>
  </r>
  <r>
    <n v="10272"/>
    <n v="31"/>
    <n v="10"/>
    <n v="40"/>
    <n v="0"/>
    <n v="400"/>
    <n v="14"/>
    <x v="0"/>
    <x v="12"/>
    <x v="2"/>
    <x v="8"/>
    <n v="2"/>
    <s v="United Package"/>
    <s v="RATTC"/>
    <x v="1"/>
    <n v="4"/>
    <x v="0"/>
    <x v="1"/>
  </r>
  <r>
    <n v="10272"/>
    <n v="72"/>
    <n v="27.8"/>
    <n v="24"/>
    <n v="0"/>
    <n v="667.2"/>
    <n v="14"/>
    <x v="0"/>
    <x v="2"/>
    <x v="2"/>
    <x v="8"/>
    <n v="2"/>
    <s v="United Package"/>
    <s v="RATTC"/>
    <x v="1"/>
    <n v="4"/>
    <x v="0"/>
    <x v="1"/>
  </r>
  <r>
    <n v="10273"/>
    <n v="10"/>
    <n v="24.8"/>
    <n v="24"/>
    <n v="0"/>
    <n v="595.20000000000005"/>
    <n v="4"/>
    <x v="0"/>
    <x v="41"/>
    <x v="16"/>
    <x v="1"/>
    <n v="3"/>
    <s v="Federal Shipping"/>
    <s v="QUICK"/>
    <x v="2"/>
    <n v="8"/>
    <x v="3"/>
    <x v="1"/>
  </r>
  <r>
    <n v="10273"/>
    <n v="31"/>
    <n v="10"/>
    <n v="15"/>
    <n v="0"/>
    <n v="150"/>
    <n v="14"/>
    <x v="0"/>
    <x v="12"/>
    <x v="2"/>
    <x v="1"/>
    <n v="3"/>
    <s v="Federal Shipping"/>
    <s v="QUICK"/>
    <x v="2"/>
    <n v="4"/>
    <x v="0"/>
    <x v="1"/>
  </r>
  <r>
    <n v="10273"/>
    <n v="33"/>
    <n v="2"/>
    <n v="20"/>
    <n v="0"/>
    <n v="40"/>
    <n v="15"/>
    <x v="0"/>
    <x v="10"/>
    <x v="10"/>
    <x v="1"/>
    <n v="3"/>
    <s v="Federal Shipping"/>
    <s v="QUICK"/>
    <x v="2"/>
    <n v="4"/>
    <x v="0"/>
    <x v="1"/>
  </r>
  <r>
    <n v="10273"/>
    <n v="40"/>
    <n v="14.7"/>
    <n v="60"/>
    <n v="0"/>
    <n v="882"/>
    <n v="19"/>
    <x v="0"/>
    <x v="37"/>
    <x v="5"/>
    <x v="1"/>
    <n v="3"/>
    <s v="Federal Shipping"/>
    <s v="QUICK"/>
    <x v="2"/>
    <n v="8"/>
    <x v="3"/>
    <x v="1"/>
  </r>
  <r>
    <n v="10273"/>
    <n v="76"/>
    <n v="14.4"/>
    <n v="33"/>
    <n v="0"/>
    <n v="475.2"/>
    <n v="23"/>
    <x v="0"/>
    <x v="38"/>
    <x v="13"/>
    <x v="1"/>
    <n v="3"/>
    <s v="Federal Shipping"/>
    <s v="QUICK"/>
    <x v="2"/>
    <n v="1"/>
    <x v="6"/>
    <x v="1"/>
  </r>
  <r>
    <n v="10274"/>
    <n v="71"/>
    <n v="17.2"/>
    <n v="20"/>
    <n v="0"/>
    <n v="344"/>
    <n v="15"/>
    <x v="0"/>
    <x v="42"/>
    <x v="10"/>
    <x v="0"/>
    <n v="1"/>
    <s v="Speedy Express"/>
    <s v="VINET"/>
    <x v="1"/>
    <n v="4"/>
    <x v="0"/>
    <x v="1"/>
  </r>
  <r>
    <n v="10274"/>
    <n v="72"/>
    <n v="27.8"/>
    <n v="7"/>
    <n v="0"/>
    <n v="194.6"/>
    <n v="14"/>
    <x v="0"/>
    <x v="2"/>
    <x v="2"/>
    <x v="0"/>
    <n v="1"/>
    <s v="Speedy Express"/>
    <s v="VINET"/>
    <x v="1"/>
    <n v="4"/>
    <x v="0"/>
    <x v="1"/>
  </r>
  <r>
    <n v="10275"/>
    <n v="24"/>
    <n v="3.6"/>
    <n v="12"/>
    <n v="0"/>
    <n v="43.2"/>
    <n v="10"/>
    <x v="0"/>
    <x v="15"/>
    <x v="14"/>
    <x v="11"/>
    <n v="1"/>
    <s v="Speedy Express"/>
    <s v="MAGAA"/>
    <x v="0"/>
    <n v="1"/>
    <x v="6"/>
    <x v="1"/>
  </r>
  <r>
    <n v="10275"/>
    <n v="59"/>
    <n v="44"/>
    <n v="6"/>
    <n v="0"/>
    <n v="264"/>
    <n v="28"/>
    <x v="0"/>
    <x v="21"/>
    <x v="11"/>
    <x v="11"/>
    <n v="1"/>
    <s v="Speedy Express"/>
    <s v="MAGAA"/>
    <x v="0"/>
    <n v="4"/>
    <x v="0"/>
    <x v="1"/>
  </r>
  <r>
    <n v="10276"/>
    <n v="10"/>
    <n v="24.8"/>
    <n v="15"/>
    <n v="0"/>
    <n v="372"/>
    <n v="4"/>
    <x v="0"/>
    <x v="41"/>
    <x v="16"/>
    <x v="7"/>
    <n v="3"/>
    <s v="Federal Shipping"/>
    <s v="TORTU"/>
    <x v="3"/>
    <n v="8"/>
    <x v="3"/>
    <x v="1"/>
  </r>
  <r>
    <n v="10276"/>
    <n v="13"/>
    <n v="4.8"/>
    <n v="10"/>
    <n v="0"/>
    <n v="48"/>
    <n v="6"/>
    <x v="0"/>
    <x v="43"/>
    <x v="3"/>
    <x v="7"/>
    <n v="3"/>
    <s v="Federal Shipping"/>
    <s v="TORTU"/>
    <x v="3"/>
    <n v="8"/>
    <x v="3"/>
    <x v="1"/>
  </r>
  <r>
    <n v="10277"/>
    <n v="28"/>
    <n v="36.4"/>
    <n v="20"/>
    <n v="0"/>
    <n v="728"/>
    <n v="12"/>
    <x v="0"/>
    <x v="44"/>
    <x v="20"/>
    <x v="1"/>
    <n v="3"/>
    <s v="Federal Shipping"/>
    <s v="MORGK"/>
    <x v="0"/>
    <n v="7"/>
    <x v="2"/>
    <x v="1"/>
  </r>
  <r>
    <n v="10277"/>
    <n v="62"/>
    <n v="39.4"/>
    <n v="12"/>
    <n v="0"/>
    <n v="472.79999999999995"/>
    <n v="29"/>
    <x v="0"/>
    <x v="29"/>
    <x v="22"/>
    <x v="1"/>
    <n v="3"/>
    <s v="Federal Shipping"/>
    <s v="MORGK"/>
    <x v="0"/>
    <n v="3"/>
    <x v="5"/>
    <x v="1"/>
  </r>
  <r>
    <n v="10278"/>
    <n v="44"/>
    <n v="15.5"/>
    <n v="16"/>
    <n v="0"/>
    <n v="248"/>
    <n v="20"/>
    <x v="0"/>
    <x v="45"/>
    <x v="1"/>
    <x v="9"/>
    <n v="2"/>
    <s v="United Package"/>
    <s v="BERGS"/>
    <x v="3"/>
    <n v="2"/>
    <x v="4"/>
    <x v="1"/>
  </r>
  <r>
    <n v="10278"/>
    <n v="59"/>
    <n v="44"/>
    <n v="15"/>
    <n v="0"/>
    <n v="660"/>
    <n v="28"/>
    <x v="0"/>
    <x v="21"/>
    <x v="11"/>
    <x v="9"/>
    <n v="2"/>
    <s v="United Package"/>
    <s v="BERGS"/>
    <x v="3"/>
    <n v="4"/>
    <x v="0"/>
    <x v="1"/>
  </r>
  <r>
    <n v="10278"/>
    <n v="63"/>
    <n v="35.1"/>
    <n v="8"/>
    <n v="0"/>
    <n v="280.8"/>
    <n v="7"/>
    <x v="0"/>
    <x v="46"/>
    <x v="18"/>
    <x v="9"/>
    <n v="2"/>
    <s v="United Package"/>
    <s v="BERGS"/>
    <x v="3"/>
    <n v="2"/>
    <x v="4"/>
    <x v="1"/>
  </r>
  <r>
    <n v="10278"/>
    <n v="73"/>
    <n v="12"/>
    <n v="25"/>
    <n v="0"/>
    <n v="300"/>
    <n v="17"/>
    <x v="0"/>
    <x v="47"/>
    <x v="19"/>
    <x v="9"/>
    <n v="2"/>
    <s v="United Package"/>
    <s v="BERGS"/>
    <x v="3"/>
    <n v="8"/>
    <x v="3"/>
    <x v="1"/>
  </r>
  <r>
    <n v="10279"/>
    <n v="17"/>
    <n v="31.2"/>
    <n v="15"/>
    <n v="0"/>
    <n v="468"/>
    <n v="7"/>
    <x v="0"/>
    <x v="35"/>
    <x v="18"/>
    <x v="1"/>
    <n v="2"/>
    <s v="United Package"/>
    <s v="LEHMS"/>
    <x v="3"/>
    <n v="6"/>
    <x v="7"/>
    <x v="1"/>
  </r>
  <r>
    <n v="10280"/>
    <n v="24"/>
    <n v="3.6"/>
    <n v="12"/>
    <n v="0"/>
    <n v="43.2"/>
    <n v="10"/>
    <x v="0"/>
    <x v="15"/>
    <x v="14"/>
    <x v="9"/>
    <n v="1"/>
    <s v="Speedy Express"/>
    <s v="BERGS"/>
    <x v="0"/>
    <n v="1"/>
    <x v="6"/>
    <x v="1"/>
  </r>
  <r>
    <n v="10280"/>
    <n v="55"/>
    <n v="19.2"/>
    <n v="20"/>
    <n v="0"/>
    <n v="384"/>
    <n v="25"/>
    <x v="0"/>
    <x v="16"/>
    <x v="15"/>
    <x v="9"/>
    <n v="1"/>
    <s v="Speedy Express"/>
    <s v="BERGS"/>
    <x v="0"/>
    <n v="6"/>
    <x v="7"/>
    <x v="1"/>
  </r>
  <r>
    <n v="10280"/>
    <n v="75"/>
    <n v="6.2"/>
    <n v="30"/>
    <n v="0"/>
    <n v="186"/>
    <n v="12"/>
    <x v="0"/>
    <x v="48"/>
    <x v="20"/>
    <x v="9"/>
    <n v="1"/>
    <s v="Speedy Express"/>
    <s v="BERGS"/>
    <x v="0"/>
    <n v="1"/>
    <x v="6"/>
    <x v="1"/>
  </r>
  <r>
    <n v="10281"/>
    <n v="19"/>
    <n v="7.3"/>
    <n v="1"/>
    <n v="0"/>
    <n v="7.3"/>
    <n v="8"/>
    <x v="0"/>
    <x v="49"/>
    <x v="9"/>
    <x v="12"/>
    <n v="1"/>
    <s v="Speedy Express"/>
    <s v="ROMEY"/>
    <x v="0"/>
    <n v="3"/>
    <x v="5"/>
    <x v="1"/>
  </r>
  <r>
    <n v="10281"/>
    <n v="24"/>
    <n v="3.6"/>
    <n v="6"/>
    <n v="0"/>
    <n v="21.6"/>
    <n v="10"/>
    <x v="0"/>
    <x v="15"/>
    <x v="14"/>
    <x v="12"/>
    <n v="1"/>
    <s v="Speedy Express"/>
    <s v="ROMEY"/>
    <x v="0"/>
    <n v="1"/>
    <x v="6"/>
    <x v="1"/>
  </r>
  <r>
    <n v="10281"/>
    <n v="35"/>
    <n v="14.4"/>
    <n v="4"/>
    <n v="0"/>
    <n v="57.6"/>
    <n v="16"/>
    <x v="0"/>
    <x v="31"/>
    <x v="23"/>
    <x v="12"/>
    <n v="1"/>
    <s v="Speedy Express"/>
    <s v="ROMEY"/>
    <x v="0"/>
    <n v="1"/>
    <x v="6"/>
    <x v="1"/>
  </r>
  <r>
    <n v="10282"/>
    <n v="30"/>
    <n v="20.7"/>
    <n v="6"/>
    <n v="0"/>
    <n v="124.19999999999999"/>
    <n v="13"/>
    <x v="0"/>
    <x v="34"/>
    <x v="25"/>
    <x v="12"/>
    <n v="1"/>
    <s v="Speedy Express"/>
    <s v="ROMEY"/>
    <x v="0"/>
    <n v="8"/>
    <x v="3"/>
    <x v="1"/>
  </r>
  <r>
    <n v="10282"/>
    <n v="57"/>
    <n v="15.6"/>
    <n v="2"/>
    <n v="0"/>
    <n v="31.2"/>
    <n v="26"/>
    <x v="0"/>
    <x v="8"/>
    <x v="8"/>
    <x v="12"/>
    <n v="1"/>
    <s v="Speedy Express"/>
    <s v="ROMEY"/>
    <x v="0"/>
    <n v="5"/>
    <x v="1"/>
    <x v="1"/>
  </r>
  <r>
    <n v="10283"/>
    <n v="15"/>
    <n v="12.4"/>
    <n v="20"/>
    <n v="0"/>
    <n v="248"/>
    <n v="6"/>
    <x v="0"/>
    <x v="50"/>
    <x v="3"/>
    <x v="5"/>
    <n v="3"/>
    <s v="Federal Shipping"/>
    <s v="LILAS"/>
    <x v="2"/>
    <n v="2"/>
    <x v="4"/>
    <x v="1"/>
  </r>
  <r>
    <n v="10283"/>
    <n v="19"/>
    <n v="7.3"/>
    <n v="18"/>
    <n v="0"/>
    <n v="131.4"/>
    <n v="8"/>
    <x v="0"/>
    <x v="49"/>
    <x v="9"/>
    <x v="5"/>
    <n v="3"/>
    <s v="Federal Shipping"/>
    <s v="LILAS"/>
    <x v="2"/>
    <n v="3"/>
    <x v="5"/>
    <x v="1"/>
  </r>
  <r>
    <n v="10283"/>
    <n v="60"/>
    <n v="27.2"/>
    <n v="35"/>
    <n v="0"/>
    <n v="952"/>
    <n v="28"/>
    <x v="0"/>
    <x v="11"/>
    <x v="11"/>
    <x v="5"/>
    <n v="3"/>
    <s v="Federal Shipping"/>
    <s v="LILAS"/>
    <x v="2"/>
    <n v="4"/>
    <x v="0"/>
    <x v="1"/>
  </r>
  <r>
    <n v="10283"/>
    <n v="72"/>
    <n v="27.8"/>
    <n v="3"/>
    <n v="0"/>
    <n v="83.4"/>
    <n v="14"/>
    <x v="0"/>
    <x v="2"/>
    <x v="2"/>
    <x v="5"/>
    <n v="3"/>
    <s v="Federal Shipping"/>
    <s v="LILAS"/>
    <x v="2"/>
    <n v="4"/>
    <x v="0"/>
    <x v="1"/>
  </r>
  <r>
    <n v="10284"/>
    <n v="27"/>
    <n v="35.1"/>
    <n v="15"/>
    <n v="0"/>
    <n v="526.5"/>
    <n v="11"/>
    <x v="0"/>
    <x v="24"/>
    <x v="21"/>
    <x v="1"/>
    <n v="1"/>
    <s v="Speedy Express"/>
    <s v="LEHMS"/>
    <x v="0"/>
    <n v="3"/>
    <x v="5"/>
    <x v="1"/>
  </r>
  <r>
    <n v="10284"/>
    <n v="44"/>
    <n v="15.5"/>
    <n v="21"/>
    <n v="0"/>
    <n v="325.5"/>
    <n v="20"/>
    <x v="0"/>
    <x v="45"/>
    <x v="1"/>
    <x v="1"/>
    <n v="1"/>
    <s v="Speedy Express"/>
    <s v="LEHMS"/>
    <x v="0"/>
    <n v="2"/>
    <x v="4"/>
    <x v="1"/>
  </r>
  <r>
    <n v="10284"/>
    <n v="60"/>
    <n v="27.2"/>
    <n v="20"/>
    <n v="0"/>
    <n v="544"/>
    <n v="28"/>
    <x v="0"/>
    <x v="11"/>
    <x v="11"/>
    <x v="1"/>
    <n v="1"/>
    <s v="Speedy Express"/>
    <s v="LEHMS"/>
    <x v="0"/>
    <n v="4"/>
    <x v="0"/>
    <x v="1"/>
  </r>
  <r>
    <n v="10284"/>
    <n v="67"/>
    <n v="11.2"/>
    <n v="5"/>
    <n v="0"/>
    <n v="56"/>
    <n v="16"/>
    <x v="0"/>
    <x v="51"/>
    <x v="23"/>
    <x v="1"/>
    <n v="1"/>
    <s v="Speedy Express"/>
    <s v="LEHMS"/>
    <x v="0"/>
    <n v="1"/>
    <x v="6"/>
    <x v="1"/>
  </r>
  <r>
    <n v="10285"/>
    <n v="1"/>
    <n v="14.4"/>
    <n v="45"/>
    <n v="0"/>
    <n v="648"/>
    <n v="1"/>
    <x v="0"/>
    <x v="52"/>
    <x v="17"/>
    <x v="1"/>
    <n v="2"/>
    <s v="United Package"/>
    <s v="QUICK"/>
    <x v="0"/>
    <n v="1"/>
    <x v="6"/>
    <x v="1"/>
  </r>
  <r>
    <n v="10285"/>
    <n v="40"/>
    <n v="14.7"/>
    <n v="40"/>
    <n v="0"/>
    <n v="588"/>
    <n v="19"/>
    <x v="0"/>
    <x v="37"/>
    <x v="5"/>
    <x v="1"/>
    <n v="2"/>
    <s v="United Package"/>
    <s v="QUICK"/>
    <x v="0"/>
    <n v="8"/>
    <x v="3"/>
    <x v="1"/>
  </r>
  <r>
    <n v="10285"/>
    <n v="53"/>
    <n v="26.2"/>
    <n v="36"/>
    <n v="0"/>
    <n v="943.19999999999993"/>
    <n v="24"/>
    <x v="0"/>
    <x v="22"/>
    <x v="4"/>
    <x v="1"/>
    <n v="2"/>
    <s v="United Package"/>
    <s v="QUICK"/>
    <x v="0"/>
    <n v="6"/>
    <x v="7"/>
    <x v="1"/>
  </r>
  <r>
    <n v="10286"/>
    <n v="35"/>
    <n v="14.4"/>
    <n v="100"/>
    <n v="0"/>
    <n v="1440"/>
    <n v="16"/>
    <x v="0"/>
    <x v="31"/>
    <x v="23"/>
    <x v="1"/>
    <n v="3"/>
    <s v="Federal Shipping"/>
    <s v="QUICK"/>
    <x v="3"/>
    <n v="1"/>
    <x v="6"/>
    <x v="1"/>
  </r>
  <r>
    <n v="10286"/>
    <n v="62"/>
    <n v="39.4"/>
    <n v="40"/>
    <n v="0"/>
    <n v="1576"/>
    <n v="29"/>
    <x v="0"/>
    <x v="29"/>
    <x v="22"/>
    <x v="1"/>
    <n v="3"/>
    <s v="Federal Shipping"/>
    <s v="QUICK"/>
    <x v="3"/>
    <n v="3"/>
    <x v="5"/>
    <x v="1"/>
  </r>
  <r>
    <n v="10287"/>
    <n v="16"/>
    <n v="13.9"/>
    <n v="40"/>
    <n v="0"/>
    <n v="556"/>
    <n v="7"/>
    <x v="0"/>
    <x v="19"/>
    <x v="18"/>
    <x v="2"/>
    <n v="3"/>
    <s v="Federal Shipping"/>
    <s v="RICAR"/>
    <x v="3"/>
    <n v="3"/>
    <x v="5"/>
    <x v="1"/>
  </r>
  <r>
    <n v="10287"/>
    <n v="34"/>
    <n v="11.2"/>
    <n v="20"/>
    <n v="0"/>
    <n v="224"/>
    <n v="16"/>
    <x v="0"/>
    <x v="53"/>
    <x v="23"/>
    <x v="2"/>
    <n v="3"/>
    <s v="Federal Shipping"/>
    <s v="RICAR"/>
    <x v="3"/>
    <n v="1"/>
    <x v="6"/>
    <x v="1"/>
  </r>
  <r>
    <n v="10287"/>
    <n v="46"/>
    <n v="9.6"/>
    <n v="15"/>
    <n v="0"/>
    <n v="144"/>
    <n v="21"/>
    <x v="0"/>
    <x v="54"/>
    <x v="26"/>
    <x v="2"/>
    <n v="3"/>
    <s v="Federal Shipping"/>
    <s v="RICAR"/>
    <x v="3"/>
    <n v="8"/>
    <x v="3"/>
    <x v="1"/>
  </r>
  <r>
    <n v="10288"/>
    <n v="54"/>
    <n v="5.9"/>
    <n v="10"/>
    <n v="0"/>
    <n v="59"/>
    <n v="25"/>
    <x v="0"/>
    <x v="55"/>
    <x v="15"/>
    <x v="11"/>
    <n v="1"/>
    <s v="Speedy Express"/>
    <s v="REGGC"/>
    <x v="0"/>
    <n v="6"/>
    <x v="7"/>
    <x v="1"/>
  </r>
  <r>
    <n v="10288"/>
    <n v="68"/>
    <n v="10"/>
    <n v="3"/>
    <n v="0"/>
    <n v="30"/>
    <n v="8"/>
    <x v="0"/>
    <x v="56"/>
    <x v="9"/>
    <x v="11"/>
    <n v="1"/>
    <s v="Speedy Express"/>
    <s v="REGGC"/>
    <x v="0"/>
    <n v="3"/>
    <x v="5"/>
    <x v="1"/>
  </r>
  <r>
    <n v="10289"/>
    <n v="3"/>
    <n v="8"/>
    <n v="30"/>
    <n v="0"/>
    <n v="240"/>
    <n v="1"/>
    <x v="0"/>
    <x v="57"/>
    <x v="17"/>
    <x v="13"/>
    <n v="3"/>
    <s v="Federal Shipping"/>
    <s v="BSBEV"/>
    <x v="1"/>
    <n v="2"/>
    <x v="4"/>
    <x v="1"/>
  </r>
  <r>
    <n v="10289"/>
    <n v="64"/>
    <n v="26.6"/>
    <n v="9"/>
    <n v="0"/>
    <n v="239.4"/>
    <n v="12"/>
    <x v="0"/>
    <x v="58"/>
    <x v="20"/>
    <x v="13"/>
    <n v="3"/>
    <s v="Federal Shipping"/>
    <s v="BSBEV"/>
    <x v="1"/>
    <n v="5"/>
    <x v="1"/>
    <x v="1"/>
  </r>
  <r>
    <n v="10290"/>
    <n v="5"/>
    <n v="17"/>
    <n v="20"/>
    <n v="0"/>
    <n v="340"/>
    <n v="2"/>
    <x v="0"/>
    <x v="25"/>
    <x v="6"/>
    <x v="2"/>
    <n v="1"/>
    <s v="Speedy Express"/>
    <s v="COMMI"/>
    <x v="3"/>
    <n v="2"/>
    <x v="4"/>
    <x v="1"/>
  </r>
  <r>
    <n v="10290"/>
    <n v="29"/>
    <n v="99"/>
    <n v="15"/>
    <n v="0"/>
    <n v="1485"/>
    <n v="12"/>
    <x v="0"/>
    <x v="39"/>
    <x v="20"/>
    <x v="2"/>
    <n v="1"/>
    <s v="Speedy Express"/>
    <s v="COMMI"/>
    <x v="3"/>
    <n v="6"/>
    <x v="7"/>
    <x v="1"/>
  </r>
  <r>
    <n v="10290"/>
    <n v="49"/>
    <n v="16"/>
    <n v="15"/>
    <n v="0"/>
    <n v="240"/>
    <n v="23"/>
    <x v="0"/>
    <x v="14"/>
    <x v="13"/>
    <x v="2"/>
    <n v="1"/>
    <s v="Speedy Express"/>
    <s v="COMMI"/>
    <x v="3"/>
    <n v="3"/>
    <x v="5"/>
    <x v="1"/>
  </r>
  <r>
    <n v="10290"/>
    <n v="77"/>
    <n v="10.4"/>
    <n v="10"/>
    <n v="0"/>
    <n v="104"/>
    <n v="12"/>
    <x v="0"/>
    <x v="23"/>
    <x v="20"/>
    <x v="2"/>
    <n v="1"/>
    <s v="Speedy Express"/>
    <s v="COMMI"/>
    <x v="3"/>
    <n v="2"/>
    <x v="4"/>
    <x v="1"/>
  </r>
  <r>
    <n v="10291"/>
    <n v="13"/>
    <n v="4.8"/>
    <n v="20"/>
    <n v="0"/>
    <n v="96"/>
    <n v="6"/>
    <x v="0"/>
    <x v="43"/>
    <x v="3"/>
    <x v="2"/>
    <n v="2"/>
    <s v="United Package"/>
    <s v="QUEDE"/>
    <x v="1"/>
    <n v="8"/>
    <x v="3"/>
    <x v="1"/>
  </r>
  <r>
    <n v="10291"/>
    <n v="44"/>
    <n v="15.5"/>
    <n v="24"/>
    <n v="0"/>
    <n v="372"/>
    <n v="20"/>
    <x v="0"/>
    <x v="45"/>
    <x v="1"/>
    <x v="2"/>
    <n v="2"/>
    <s v="United Package"/>
    <s v="QUEDE"/>
    <x v="1"/>
    <n v="2"/>
    <x v="4"/>
    <x v="1"/>
  </r>
  <r>
    <n v="10291"/>
    <n v="51"/>
    <n v="42.4"/>
    <n v="2"/>
    <n v="0"/>
    <n v="84.8"/>
    <n v="24"/>
    <x v="0"/>
    <x v="4"/>
    <x v="4"/>
    <x v="2"/>
    <n v="2"/>
    <s v="United Package"/>
    <s v="QUEDE"/>
    <x v="1"/>
    <n v="7"/>
    <x v="2"/>
    <x v="1"/>
  </r>
  <r>
    <n v="10292"/>
    <n v="20"/>
    <n v="64.8"/>
    <n v="20"/>
    <n v="0"/>
    <n v="1296"/>
    <n v="8"/>
    <x v="0"/>
    <x v="9"/>
    <x v="9"/>
    <x v="2"/>
    <n v="2"/>
    <s v="United Package"/>
    <s v="TRADH"/>
    <x v="0"/>
    <n v="3"/>
    <x v="5"/>
    <x v="1"/>
  </r>
  <r>
    <n v="10293"/>
    <n v="18"/>
    <n v="50"/>
    <n v="12"/>
    <n v="0"/>
    <n v="600"/>
    <n v="7"/>
    <x v="0"/>
    <x v="59"/>
    <x v="18"/>
    <x v="7"/>
    <n v="3"/>
    <s v="Federal Shipping"/>
    <s v="TORTU"/>
    <x v="0"/>
    <n v="8"/>
    <x v="3"/>
    <x v="1"/>
  </r>
  <r>
    <n v="10293"/>
    <n v="24"/>
    <n v="3.6"/>
    <n v="10"/>
    <n v="0"/>
    <n v="36"/>
    <n v="10"/>
    <x v="0"/>
    <x v="15"/>
    <x v="14"/>
    <x v="7"/>
    <n v="3"/>
    <s v="Federal Shipping"/>
    <s v="TORTU"/>
    <x v="0"/>
    <n v="1"/>
    <x v="6"/>
    <x v="1"/>
  </r>
  <r>
    <n v="10293"/>
    <n v="63"/>
    <n v="35.1"/>
    <n v="5"/>
    <n v="0"/>
    <n v="175.5"/>
    <n v="7"/>
    <x v="0"/>
    <x v="46"/>
    <x v="18"/>
    <x v="7"/>
    <n v="3"/>
    <s v="Federal Shipping"/>
    <s v="TORTU"/>
    <x v="0"/>
    <n v="2"/>
    <x v="4"/>
    <x v="1"/>
  </r>
  <r>
    <n v="10293"/>
    <n v="75"/>
    <n v="6.2"/>
    <n v="6"/>
    <n v="0"/>
    <n v="37.200000000000003"/>
    <n v="12"/>
    <x v="0"/>
    <x v="48"/>
    <x v="20"/>
    <x v="7"/>
    <n v="3"/>
    <s v="Federal Shipping"/>
    <s v="TORTU"/>
    <x v="0"/>
    <n v="1"/>
    <x v="6"/>
    <x v="1"/>
  </r>
  <r>
    <n v="10294"/>
    <n v="1"/>
    <n v="14.4"/>
    <n v="18"/>
    <n v="0"/>
    <n v="259.2"/>
    <n v="1"/>
    <x v="0"/>
    <x v="52"/>
    <x v="17"/>
    <x v="8"/>
    <n v="2"/>
    <s v="United Package"/>
    <s v="RATTC"/>
    <x v="0"/>
    <n v="1"/>
    <x v="6"/>
    <x v="1"/>
  </r>
  <r>
    <n v="10294"/>
    <n v="17"/>
    <n v="31.2"/>
    <n v="15"/>
    <n v="0"/>
    <n v="468"/>
    <n v="7"/>
    <x v="0"/>
    <x v="35"/>
    <x v="18"/>
    <x v="8"/>
    <n v="2"/>
    <s v="United Package"/>
    <s v="RATTC"/>
    <x v="0"/>
    <n v="6"/>
    <x v="7"/>
    <x v="1"/>
  </r>
  <r>
    <n v="10294"/>
    <n v="43"/>
    <n v="36.799999999999997"/>
    <n v="15"/>
    <n v="0"/>
    <n v="552"/>
    <n v="20"/>
    <x v="0"/>
    <x v="40"/>
    <x v="1"/>
    <x v="8"/>
    <n v="2"/>
    <s v="United Package"/>
    <s v="RATTC"/>
    <x v="0"/>
    <n v="1"/>
    <x v="6"/>
    <x v="1"/>
  </r>
  <r>
    <n v="10294"/>
    <n v="60"/>
    <n v="27.2"/>
    <n v="21"/>
    <n v="0"/>
    <n v="571.19999999999993"/>
    <n v="28"/>
    <x v="0"/>
    <x v="11"/>
    <x v="11"/>
    <x v="8"/>
    <n v="2"/>
    <s v="United Package"/>
    <s v="RATTC"/>
    <x v="0"/>
    <n v="4"/>
    <x v="0"/>
    <x v="1"/>
  </r>
  <r>
    <n v="10294"/>
    <n v="75"/>
    <n v="6.2"/>
    <n v="6"/>
    <n v="0"/>
    <n v="37.200000000000003"/>
    <n v="12"/>
    <x v="0"/>
    <x v="48"/>
    <x v="20"/>
    <x v="8"/>
    <n v="2"/>
    <s v="United Package"/>
    <s v="RATTC"/>
    <x v="0"/>
    <n v="1"/>
    <x v="6"/>
    <x v="1"/>
  </r>
  <r>
    <n v="10295"/>
    <n v="56"/>
    <n v="30.4"/>
    <n v="4"/>
    <n v="0"/>
    <n v="121.6"/>
    <n v="26"/>
    <x v="0"/>
    <x v="33"/>
    <x v="8"/>
    <x v="0"/>
    <n v="2"/>
    <s v="United Package"/>
    <s v="VINET"/>
    <x v="0"/>
    <n v="5"/>
    <x v="1"/>
    <x v="2"/>
  </r>
  <r>
    <n v="10296"/>
    <n v="11"/>
    <n v="16.8"/>
    <n v="12"/>
    <n v="0"/>
    <n v="201.60000000000002"/>
    <n v="5"/>
    <x v="0"/>
    <x v="0"/>
    <x v="0"/>
    <x v="5"/>
    <n v="1"/>
    <s v="Speedy Express"/>
    <s v="LILAS"/>
    <x v="1"/>
    <n v="4"/>
    <x v="0"/>
    <x v="2"/>
  </r>
  <r>
    <n v="10296"/>
    <n v="16"/>
    <n v="13.9"/>
    <n v="30"/>
    <n v="0"/>
    <n v="417"/>
    <n v="7"/>
    <x v="0"/>
    <x v="19"/>
    <x v="18"/>
    <x v="5"/>
    <n v="1"/>
    <s v="Speedy Express"/>
    <s v="LILAS"/>
    <x v="1"/>
    <n v="3"/>
    <x v="5"/>
    <x v="2"/>
  </r>
  <r>
    <n v="10296"/>
    <n v="69"/>
    <n v="28.8"/>
    <n v="15"/>
    <n v="0"/>
    <n v="432"/>
    <n v="15"/>
    <x v="0"/>
    <x v="60"/>
    <x v="10"/>
    <x v="5"/>
    <n v="1"/>
    <s v="Speedy Express"/>
    <s v="LILAS"/>
    <x v="1"/>
    <n v="4"/>
    <x v="0"/>
    <x v="2"/>
  </r>
  <r>
    <n v="10297"/>
    <n v="39"/>
    <n v="14.4"/>
    <n v="60"/>
    <n v="0"/>
    <n v="864"/>
    <n v="18"/>
    <x v="0"/>
    <x v="13"/>
    <x v="12"/>
    <x v="0"/>
    <n v="2"/>
    <s v="United Package"/>
    <s v="BLONP"/>
    <x v="0"/>
    <n v="1"/>
    <x v="6"/>
    <x v="2"/>
  </r>
  <r>
    <n v="10297"/>
    <n v="72"/>
    <n v="27.8"/>
    <n v="20"/>
    <n v="0"/>
    <n v="556"/>
    <n v="14"/>
    <x v="0"/>
    <x v="2"/>
    <x v="2"/>
    <x v="0"/>
    <n v="2"/>
    <s v="United Package"/>
    <s v="BLONP"/>
    <x v="0"/>
    <n v="4"/>
    <x v="0"/>
    <x v="2"/>
  </r>
  <r>
    <n v="10298"/>
    <n v="2"/>
    <n v="15.2"/>
    <n v="40"/>
    <n v="0"/>
    <n v="608"/>
    <n v="1"/>
    <x v="0"/>
    <x v="18"/>
    <x v="17"/>
    <x v="14"/>
    <n v="2"/>
    <s v="United Package"/>
    <s v="HUNGO"/>
    <x v="1"/>
    <n v="1"/>
    <x v="6"/>
    <x v="2"/>
  </r>
  <r>
    <n v="10298"/>
    <n v="36"/>
    <n v="15.2"/>
    <n v="40"/>
    <n v="0"/>
    <n v="608"/>
    <n v="17"/>
    <x v="0"/>
    <x v="20"/>
    <x v="19"/>
    <x v="14"/>
    <n v="2"/>
    <s v="United Package"/>
    <s v="HUNGO"/>
    <x v="1"/>
    <n v="8"/>
    <x v="3"/>
    <x v="2"/>
  </r>
  <r>
    <n v="10298"/>
    <n v="59"/>
    <n v="44"/>
    <n v="30"/>
    <n v="0"/>
    <n v="1320"/>
    <n v="28"/>
    <x v="0"/>
    <x v="21"/>
    <x v="11"/>
    <x v="14"/>
    <n v="2"/>
    <s v="United Package"/>
    <s v="HUNGO"/>
    <x v="1"/>
    <n v="4"/>
    <x v="0"/>
    <x v="2"/>
  </r>
  <r>
    <n v="10298"/>
    <n v="62"/>
    <n v="39.4"/>
    <n v="15"/>
    <n v="0"/>
    <n v="591"/>
    <n v="29"/>
    <x v="0"/>
    <x v="29"/>
    <x v="22"/>
    <x v="14"/>
    <n v="2"/>
    <s v="United Package"/>
    <s v="HUNGO"/>
    <x v="1"/>
    <n v="3"/>
    <x v="5"/>
    <x v="2"/>
  </r>
  <r>
    <n v="10299"/>
    <n v="19"/>
    <n v="7.3"/>
    <n v="15"/>
    <n v="0"/>
    <n v="109.5"/>
    <n v="8"/>
    <x v="0"/>
    <x v="49"/>
    <x v="9"/>
    <x v="2"/>
    <n v="2"/>
    <s v="United Package"/>
    <s v="RICAR"/>
    <x v="0"/>
    <n v="3"/>
    <x v="5"/>
    <x v="2"/>
  </r>
  <r>
    <n v="10299"/>
    <n v="70"/>
    <n v="12"/>
    <n v="20"/>
    <n v="0"/>
    <n v="240"/>
    <n v="7"/>
    <x v="0"/>
    <x v="30"/>
    <x v="18"/>
    <x v="2"/>
    <n v="2"/>
    <s v="United Package"/>
    <s v="RICAR"/>
    <x v="0"/>
    <n v="1"/>
    <x v="6"/>
    <x v="2"/>
  </r>
  <r>
    <n v="10300"/>
    <n v="66"/>
    <n v="13.6"/>
    <n v="30"/>
    <n v="0"/>
    <n v="408"/>
    <n v="2"/>
    <x v="0"/>
    <x v="61"/>
    <x v="6"/>
    <x v="11"/>
    <n v="2"/>
    <s v="United Package"/>
    <s v="MAGAA"/>
    <x v="0"/>
    <n v="2"/>
    <x v="4"/>
    <x v="2"/>
  </r>
  <r>
    <n v="10300"/>
    <n v="68"/>
    <n v="10"/>
    <n v="20"/>
    <n v="0"/>
    <n v="200"/>
    <n v="8"/>
    <x v="0"/>
    <x v="56"/>
    <x v="9"/>
    <x v="11"/>
    <n v="2"/>
    <s v="United Package"/>
    <s v="MAGAA"/>
    <x v="0"/>
    <n v="3"/>
    <x v="5"/>
    <x v="2"/>
  </r>
  <r>
    <n v="10301"/>
    <n v="40"/>
    <n v="14.7"/>
    <n v="10"/>
    <n v="0"/>
    <n v="147"/>
    <n v="19"/>
    <x v="0"/>
    <x v="37"/>
    <x v="5"/>
    <x v="1"/>
    <n v="2"/>
    <s v="United Package"/>
    <s v="WANDK"/>
    <x v="3"/>
    <n v="8"/>
    <x v="3"/>
    <x v="2"/>
  </r>
  <r>
    <n v="10301"/>
    <n v="56"/>
    <n v="30.4"/>
    <n v="20"/>
    <n v="0"/>
    <n v="608"/>
    <n v="26"/>
    <x v="0"/>
    <x v="33"/>
    <x v="8"/>
    <x v="1"/>
    <n v="2"/>
    <s v="United Package"/>
    <s v="WANDK"/>
    <x v="3"/>
    <n v="5"/>
    <x v="1"/>
    <x v="2"/>
  </r>
  <r>
    <n v="10302"/>
    <n v="17"/>
    <n v="31.2"/>
    <n v="40"/>
    <n v="0"/>
    <n v="1248"/>
    <n v="7"/>
    <x v="0"/>
    <x v="35"/>
    <x v="18"/>
    <x v="3"/>
    <n v="2"/>
    <s v="United Package"/>
    <s v="SUPRD"/>
    <x v="0"/>
    <n v="6"/>
    <x v="7"/>
    <x v="2"/>
  </r>
  <r>
    <n v="10302"/>
    <n v="28"/>
    <n v="36.4"/>
    <n v="28"/>
    <n v="0"/>
    <n v="1019.1999999999999"/>
    <n v="12"/>
    <x v="0"/>
    <x v="44"/>
    <x v="20"/>
    <x v="3"/>
    <n v="2"/>
    <s v="United Package"/>
    <s v="SUPRD"/>
    <x v="0"/>
    <n v="7"/>
    <x v="2"/>
    <x v="2"/>
  </r>
  <r>
    <n v="10302"/>
    <n v="43"/>
    <n v="36.799999999999997"/>
    <n v="12"/>
    <n v="0"/>
    <n v="441.59999999999997"/>
    <n v="20"/>
    <x v="0"/>
    <x v="40"/>
    <x v="1"/>
    <x v="3"/>
    <n v="2"/>
    <s v="United Package"/>
    <s v="SUPRD"/>
    <x v="0"/>
    <n v="1"/>
    <x v="6"/>
    <x v="2"/>
  </r>
  <r>
    <n v="10303"/>
    <n v="40"/>
    <n v="14.7"/>
    <n v="40"/>
    <n v="0"/>
    <n v="588"/>
    <n v="19"/>
    <x v="0"/>
    <x v="37"/>
    <x v="5"/>
    <x v="12"/>
    <n v="2"/>
    <s v="United Package"/>
    <s v="GODOS"/>
    <x v="1"/>
    <n v="8"/>
    <x v="3"/>
    <x v="2"/>
  </r>
  <r>
    <n v="10303"/>
    <n v="65"/>
    <n v="16.8"/>
    <n v="30"/>
    <n v="0"/>
    <n v="504"/>
    <n v="2"/>
    <x v="0"/>
    <x v="6"/>
    <x v="6"/>
    <x v="12"/>
    <n v="2"/>
    <s v="United Package"/>
    <s v="GODOS"/>
    <x v="1"/>
    <n v="2"/>
    <x v="4"/>
    <x v="2"/>
  </r>
  <r>
    <n v="10303"/>
    <n v="68"/>
    <n v="10"/>
    <n v="15"/>
    <n v="0"/>
    <n v="150"/>
    <n v="8"/>
    <x v="0"/>
    <x v="56"/>
    <x v="9"/>
    <x v="12"/>
    <n v="2"/>
    <s v="United Package"/>
    <s v="GODOS"/>
    <x v="1"/>
    <n v="3"/>
    <x v="5"/>
    <x v="2"/>
  </r>
  <r>
    <n v="10304"/>
    <n v="49"/>
    <n v="16"/>
    <n v="30"/>
    <n v="0"/>
    <n v="480"/>
    <n v="23"/>
    <x v="0"/>
    <x v="14"/>
    <x v="13"/>
    <x v="7"/>
    <n v="2"/>
    <s v="United Package"/>
    <s v="TORTU"/>
    <x v="0"/>
    <n v="3"/>
    <x v="5"/>
    <x v="2"/>
  </r>
  <r>
    <n v="10304"/>
    <n v="59"/>
    <n v="44"/>
    <n v="10"/>
    <n v="0"/>
    <n v="440"/>
    <n v="28"/>
    <x v="0"/>
    <x v="21"/>
    <x v="11"/>
    <x v="7"/>
    <n v="2"/>
    <s v="United Package"/>
    <s v="TORTU"/>
    <x v="0"/>
    <n v="4"/>
    <x v="0"/>
    <x v="2"/>
  </r>
  <r>
    <n v="10304"/>
    <n v="71"/>
    <n v="17.2"/>
    <n v="2"/>
    <n v="0"/>
    <n v="34.4"/>
    <n v="15"/>
    <x v="0"/>
    <x v="42"/>
    <x v="10"/>
    <x v="7"/>
    <n v="2"/>
    <s v="United Package"/>
    <s v="TORTU"/>
    <x v="0"/>
    <n v="4"/>
    <x v="0"/>
    <x v="2"/>
  </r>
  <r>
    <n v="10305"/>
    <n v="18"/>
    <n v="50"/>
    <n v="25"/>
    <n v="0"/>
    <n v="1250"/>
    <n v="7"/>
    <x v="0"/>
    <x v="59"/>
    <x v="18"/>
    <x v="8"/>
    <n v="3"/>
    <s v="Federal Shipping"/>
    <s v="OLDWO"/>
    <x v="3"/>
    <n v="8"/>
    <x v="3"/>
    <x v="2"/>
  </r>
  <r>
    <n v="10305"/>
    <n v="29"/>
    <n v="99"/>
    <n v="25"/>
    <n v="0"/>
    <n v="2475"/>
    <n v="12"/>
    <x v="0"/>
    <x v="39"/>
    <x v="20"/>
    <x v="8"/>
    <n v="3"/>
    <s v="Federal Shipping"/>
    <s v="OLDWO"/>
    <x v="3"/>
    <n v="6"/>
    <x v="7"/>
    <x v="2"/>
  </r>
  <r>
    <n v="10305"/>
    <n v="39"/>
    <n v="14.4"/>
    <n v="30"/>
    <n v="0"/>
    <n v="432"/>
    <n v="18"/>
    <x v="0"/>
    <x v="13"/>
    <x v="12"/>
    <x v="8"/>
    <n v="3"/>
    <s v="Federal Shipping"/>
    <s v="OLDWO"/>
    <x v="3"/>
    <n v="1"/>
    <x v="6"/>
    <x v="2"/>
  </r>
  <r>
    <n v="10306"/>
    <n v="30"/>
    <n v="20.7"/>
    <n v="10"/>
    <n v="0"/>
    <n v="207"/>
    <n v="13"/>
    <x v="0"/>
    <x v="34"/>
    <x v="25"/>
    <x v="12"/>
    <n v="3"/>
    <s v="Federal Shipping"/>
    <s v="ROMEY"/>
    <x v="0"/>
    <n v="8"/>
    <x v="3"/>
    <x v="2"/>
  </r>
  <r>
    <n v="10306"/>
    <n v="53"/>
    <n v="26.2"/>
    <n v="10"/>
    <n v="0"/>
    <n v="262"/>
    <n v="24"/>
    <x v="0"/>
    <x v="22"/>
    <x v="4"/>
    <x v="12"/>
    <n v="3"/>
    <s v="Federal Shipping"/>
    <s v="ROMEY"/>
    <x v="0"/>
    <n v="6"/>
    <x v="7"/>
    <x v="2"/>
  </r>
  <r>
    <n v="10306"/>
    <n v="54"/>
    <n v="5.9"/>
    <n v="5"/>
    <n v="0"/>
    <n v="29.5"/>
    <n v="25"/>
    <x v="0"/>
    <x v="55"/>
    <x v="15"/>
    <x v="12"/>
    <n v="3"/>
    <s v="Federal Shipping"/>
    <s v="ROMEY"/>
    <x v="0"/>
    <n v="6"/>
    <x v="7"/>
    <x v="2"/>
  </r>
  <r>
    <n v="10307"/>
    <n v="62"/>
    <n v="39.4"/>
    <n v="10"/>
    <n v="0"/>
    <n v="394"/>
    <n v="29"/>
    <x v="0"/>
    <x v="29"/>
    <x v="22"/>
    <x v="8"/>
    <n v="2"/>
    <s v="United Package"/>
    <s v="LONEP"/>
    <x v="0"/>
    <n v="3"/>
    <x v="5"/>
    <x v="2"/>
  </r>
  <r>
    <n v="10307"/>
    <n v="68"/>
    <n v="10"/>
    <n v="3"/>
    <n v="0"/>
    <n v="30"/>
    <n v="8"/>
    <x v="0"/>
    <x v="56"/>
    <x v="9"/>
    <x v="8"/>
    <n v="2"/>
    <s v="United Package"/>
    <s v="LONEP"/>
    <x v="0"/>
    <n v="3"/>
    <x v="5"/>
    <x v="2"/>
  </r>
  <r>
    <n v="10308"/>
    <n v="69"/>
    <n v="28.8"/>
    <n v="1"/>
    <n v="0"/>
    <n v="28.8"/>
    <n v="15"/>
    <x v="0"/>
    <x v="60"/>
    <x v="10"/>
    <x v="7"/>
    <n v="3"/>
    <s v="Federal Shipping"/>
    <s v="ANATR"/>
    <x v="1"/>
    <n v="4"/>
    <x v="0"/>
    <x v="2"/>
  </r>
  <r>
    <n v="10308"/>
    <n v="70"/>
    <n v="12"/>
    <n v="5"/>
    <n v="0"/>
    <n v="60"/>
    <n v="7"/>
    <x v="0"/>
    <x v="30"/>
    <x v="18"/>
    <x v="7"/>
    <n v="3"/>
    <s v="Federal Shipping"/>
    <s v="ANATR"/>
    <x v="1"/>
    <n v="1"/>
    <x v="6"/>
    <x v="2"/>
  </r>
  <r>
    <n v="10309"/>
    <n v="4"/>
    <n v="17.600000000000001"/>
    <n v="20"/>
    <n v="0"/>
    <n v="352"/>
    <n v="2"/>
    <x v="0"/>
    <x v="62"/>
    <x v="6"/>
    <x v="14"/>
    <n v="1"/>
    <s v="Speedy Express"/>
    <s v="HUNGO"/>
    <x v="2"/>
    <n v="2"/>
    <x v="4"/>
    <x v="2"/>
  </r>
  <r>
    <n v="10309"/>
    <n v="6"/>
    <n v="20"/>
    <n v="30"/>
    <n v="0"/>
    <n v="600"/>
    <n v="3"/>
    <x v="0"/>
    <x v="63"/>
    <x v="24"/>
    <x v="14"/>
    <n v="1"/>
    <s v="Speedy Express"/>
    <s v="HUNGO"/>
    <x v="2"/>
    <n v="2"/>
    <x v="4"/>
    <x v="2"/>
  </r>
  <r>
    <n v="10309"/>
    <n v="42"/>
    <n v="11.2"/>
    <n v="2"/>
    <n v="0"/>
    <n v="22.4"/>
    <n v="20"/>
    <x v="0"/>
    <x v="1"/>
    <x v="1"/>
    <x v="14"/>
    <n v="1"/>
    <s v="Speedy Express"/>
    <s v="HUNGO"/>
    <x v="2"/>
    <n v="5"/>
    <x v="1"/>
    <x v="2"/>
  </r>
  <r>
    <n v="10309"/>
    <n v="43"/>
    <n v="36.799999999999997"/>
    <n v="20"/>
    <n v="0"/>
    <n v="736"/>
    <n v="20"/>
    <x v="0"/>
    <x v="40"/>
    <x v="1"/>
    <x v="14"/>
    <n v="1"/>
    <s v="Speedy Express"/>
    <s v="HUNGO"/>
    <x v="2"/>
    <n v="1"/>
    <x v="6"/>
    <x v="2"/>
  </r>
  <r>
    <n v="10309"/>
    <n v="71"/>
    <n v="17.2"/>
    <n v="3"/>
    <n v="0"/>
    <n v="51.599999999999994"/>
    <n v="15"/>
    <x v="0"/>
    <x v="42"/>
    <x v="10"/>
    <x v="14"/>
    <n v="1"/>
    <s v="Speedy Express"/>
    <s v="HUNGO"/>
    <x v="2"/>
    <n v="4"/>
    <x v="0"/>
    <x v="2"/>
  </r>
  <r>
    <n v="10310"/>
    <n v="16"/>
    <n v="13.9"/>
    <n v="10"/>
    <n v="0"/>
    <n v="139"/>
    <n v="7"/>
    <x v="0"/>
    <x v="19"/>
    <x v="18"/>
    <x v="8"/>
    <n v="2"/>
    <s v="United Package"/>
    <s v="THEBI"/>
    <x v="3"/>
    <n v="3"/>
    <x v="5"/>
    <x v="2"/>
  </r>
  <r>
    <n v="10310"/>
    <n v="62"/>
    <n v="39.4"/>
    <n v="5"/>
    <n v="0"/>
    <n v="197"/>
    <n v="29"/>
    <x v="0"/>
    <x v="29"/>
    <x v="22"/>
    <x v="8"/>
    <n v="2"/>
    <s v="United Package"/>
    <s v="THEBI"/>
    <x v="3"/>
    <n v="3"/>
    <x v="5"/>
    <x v="2"/>
  </r>
  <r>
    <n v="10311"/>
    <n v="42"/>
    <n v="11.2"/>
    <n v="6"/>
    <n v="0"/>
    <n v="67.199999999999989"/>
    <n v="20"/>
    <x v="0"/>
    <x v="1"/>
    <x v="1"/>
    <x v="0"/>
    <n v="3"/>
    <s v="Federal Shipping"/>
    <s v="DUMON"/>
    <x v="0"/>
    <n v="5"/>
    <x v="1"/>
    <x v="2"/>
  </r>
  <r>
    <n v="10311"/>
    <n v="69"/>
    <n v="28.8"/>
    <n v="7"/>
    <n v="0"/>
    <n v="201.6"/>
    <n v="15"/>
    <x v="0"/>
    <x v="60"/>
    <x v="10"/>
    <x v="0"/>
    <n v="3"/>
    <s v="Federal Shipping"/>
    <s v="DUMON"/>
    <x v="0"/>
    <n v="4"/>
    <x v="0"/>
    <x v="2"/>
  </r>
  <r>
    <n v="10312"/>
    <n v="28"/>
    <n v="36.4"/>
    <n v="4"/>
    <n v="0"/>
    <n v="145.6"/>
    <n v="12"/>
    <x v="0"/>
    <x v="44"/>
    <x v="20"/>
    <x v="1"/>
    <n v="2"/>
    <s v="United Package"/>
    <s v="WANDK"/>
    <x v="0"/>
    <n v="7"/>
    <x v="2"/>
    <x v="2"/>
  </r>
  <r>
    <n v="10312"/>
    <n v="43"/>
    <n v="36.799999999999997"/>
    <n v="24"/>
    <n v="0"/>
    <n v="883.19999999999993"/>
    <n v="20"/>
    <x v="0"/>
    <x v="40"/>
    <x v="1"/>
    <x v="1"/>
    <n v="2"/>
    <s v="United Package"/>
    <s v="WANDK"/>
    <x v="0"/>
    <n v="1"/>
    <x v="6"/>
    <x v="2"/>
  </r>
  <r>
    <n v="10312"/>
    <n v="53"/>
    <n v="26.2"/>
    <n v="20"/>
    <n v="0"/>
    <n v="524"/>
    <n v="24"/>
    <x v="0"/>
    <x v="22"/>
    <x v="4"/>
    <x v="1"/>
    <n v="2"/>
    <s v="United Package"/>
    <s v="WANDK"/>
    <x v="0"/>
    <n v="6"/>
    <x v="7"/>
    <x v="2"/>
  </r>
  <r>
    <n v="10312"/>
    <n v="75"/>
    <n v="6.2"/>
    <n v="10"/>
    <n v="0"/>
    <n v="62"/>
    <n v="12"/>
    <x v="0"/>
    <x v="48"/>
    <x v="20"/>
    <x v="1"/>
    <n v="2"/>
    <s v="United Package"/>
    <s v="WANDK"/>
    <x v="0"/>
    <n v="1"/>
    <x v="6"/>
    <x v="2"/>
  </r>
  <r>
    <n v="10313"/>
    <n v="36"/>
    <n v="15.2"/>
    <n v="12"/>
    <n v="0"/>
    <n v="182.39999999999998"/>
    <n v="17"/>
    <x v="0"/>
    <x v="20"/>
    <x v="19"/>
    <x v="1"/>
    <n v="2"/>
    <s v="United Package"/>
    <s v="QUICK"/>
    <x v="0"/>
    <n v="8"/>
    <x v="3"/>
    <x v="2"/>
  </r>
  <r>
    <n v="10314"/>
    <n v="32"/>
    <n v="25.6"/>
    <n v="40"/>
    <n v="0"/>
    <n v="1024"/>
    <n v="14"/>
    <x v="0"/>
    <x v="26"/>
    <x v="2"/>
    <x v="8"/>
    <n v="2"/>
    <s v="United Package"/>
    <s v="RATTC"/>
    <x v="0"/>
    <n v="4"/>
    <x v="0"/>
    <x v="2"/>
  </r>
  <r>
    <n v="10314"/>
    <n v="58"/>
    <n v="10.6"/>
    <n v="30"/>
    <n v="0"/>
    <n v="318"/>
    <n v="27"/>
    <x v="0"/>
    <x v="64"/>
    <x v="27"/>
    <x v="8"/>
    <n v="2"/>
    <s v="United Package"/>
    <s v="RATTC"/>
    <x v="0"/>
    <n v="8"/>
    <x v="3"/>
    <x v="2"/>
  </r>
  <r>
    <n v="10314"/>
    <n v="62"/>
    <n v="39.4"/>
    <n v="25"/>
    <n v="0"/>
    <n v="985"/>
    <n v="29"/>
    <x v="0"/>
    <x v="29"/>
    <x v="22"/>
    <x v="8"/>
    <n v="2"/>
    <s v="United Package"/>
    <s v="RATTC"/>
    <x v="0"/>
    <n v="3"/>
    <x v="5"/>
    <x v="2"/>
  </r>
  <r>
    <n v="10315"/>
    <n v="34"/>
    <n v="11.2"/>
    <n v="14"/>
    <n v="0"/>
    <n v="156.79999999999998"/>
    <n v="16"/>
    <x v="0"/>
    <x v="53"/>
    <x v="23"/>
    <x v="13"/>
    <n v="2"/>
    <s v="United Package"/>
    <s v="ISLAT"/>
    <x v="0"/>
    <n v="1"/>
    <x v="6"/>
    <x v="2"/>
  </r>
  <r>
    <n v="10315"/>
    <n v="70"/>
    <n v="12"/>
    <n v="30"/>
    <n v="0"/>
    <n v="360"/>
    <n v="7"/>
    <x v="0"/>
    <x v="30"/>
    <x v="18"/>
    <x v="13"/>
    <n v="2"/>
    <s v="United Package"/>
    <s v="ISLAT"/>
    <x v="0"/>
    <n v="1"/>
    <x v="6"/>
    <x v="2"/>
  </r>
  <r>
    <n v="10316"/>
    <n v="41"/>
    <n v="7.7"/>
    <n v="10"/>
    <n v="0"/>
    <n v="77"/>
    <n v="19"/>
    <x v="0"/>
    <x v="5"/>
    <x v="5"/>
    <x v="8"/>
    <n v="3"/>
    <s v="Federal Shipping"/>
    <s v="RATTC"/>
    <x v="0"/>
    <n v="8"/>
    <x v="3"/>
    <x v="2"/>
  </r>
  <r>
    <n v="10316"/>
    <n v="62"/>
    <n v="39.4"/>
    <n v="70"/>
    <n v="0"/>
    <n v="2758"/>
    <n v="29"/>
    <x v="0"/>
    <x v="29"/>
    <x v="22"/>
    <x v="8"/>
    <n v="3"/>
    <s v="Federal Shipping"/>
    <s v="RATTC"/>
    <x v="0"/>
    <n v="3"/>
    <x v="5"/>
    <x v="2"/>
  </r>
  <r>
    <n v="10317"/>
    <n v="1"/>
    <n v="14.4"/>
    <n v="20"/>
    <n v="0"/>
    <n v="288"/>
    <n v="1"/>
    <x v="0"/>
    <x v="52"/>
    <x v="17"/>
    <x v="8"/>
    <n v="1"/>
    <s v="Speedy Express"/>
    <s v="LONEP"/>
    <x v="1"/>
    <n v="1"/>
    <x v="6"/>
    <x v="2"/>
  </r>
  <r>
    <n v="10318"/>
    <n v="41"/>
    <n v="7.7"/>
    <n v="20"/>
    <n v="0"/>
    <n v="154"/>
    <n v="19"/>
    <x v="0"/>
    <x v="5"/>
    <x v="5"/>
    <x v="13"/>
    <n v="2"/>
    <s v="United Package"/>
    <s v="ISLAT"/>
    <x v="3"/>
    <n v="8"/>
    <x v="3"/>
    <x v="3"/>
  </r>
  <r>
    <n v="10318"/>
    <n v="76"/>
    <n v="14.4"/>
    <n v="6"/>
    <n v="0"/>
    <n v="86.4"/>
    <n v="23"/>
    <x v="0"/>
    <x v="38"/>
    <x v="13"/>
    <x v="13"/>
    <n v="2"/>
    <s v="United Package"/>
    <s v="ISLAT"/>
    <x v="3"/>
    <n v="1"/>
    <x v="6"/>
    <x v="3"/>
  </r>
  <r>
    <n v="10319"/>
    <n v="17"/>
    <n v="31.2"/>
    <n v="8"/>
    <n v="0"/>
    <n v="249.6"/>
    <n v="7"/>
    <x v="0"/>
    <x v="35"/>
    <x v="18"/>
    <x v="7"/>
    <n v="3"/>
    <s v="Federal Shipping"/>
    <s v="TORTU"/>
    <x v="1"/>
    <n v="6"/>
    <x v="7"/>
    <x v="3"/>
  </r>
  <r>
    <n v="10319"/>
    <n v="28"/>
    <n v="36.4"/>
    <n v="14"/>
    <n v="0"/>
    <n v="509.59999999999997"/>
    <n v="12"/>
    <x v="0"/>
    <x v="44"/>
    <x v="20"/>
    <x v="7"/>
    <n v="3"/>
    <s v="Federal Shipping"/>
    <s v="TORTU"/>
    <x v="1"/>
    <n v="7"/>
    <x v="2"/>
    <x v="3"/>
  </r>
  <r>
    <n v="10319"/>
    <n v="76"/>
    <n v="14.4"/>
    <n v="30"/>
    <n v="0"/>
    <n v="432"/>
    <n v="23"/>
    <x v="0"/>
    <x v="38"/>
    <x v="13"/>
    <x v="7"/>
    <n v="3"/>
    <s v="Federal Shipping"/>
    <s v="TORTU"/>
    <x v="1"/>
    <n v="1"/>
    <x v="6"/>
    <x v="3"/>
  </r>
  <r>
    <n v="10320"/>
    <n v="71"/>
    <n v="17.2"/>
    <n v="30"/>
    <n v="0"/>
    <n v="516"/>
    <n v="15"/>
    <x v="0"/>
    <x v="42"/>
    <x v="10"/>
    <x v="10"/>
    <n v="3"/>
    <s v="Federal Shipping"/>
    <s v="WARTH"/>
    <x v="0"/>
    <n v="4"/>
    <x v="0"/>
    <x v="3"/>
  </r>
  <r>
    <n v="10321"/>
    <n v="35"/>
    <n v="14.4"/>
    <n v="10"/>
    <n v="0"/>
    <n v="144"/>
    <n v="16"/>
    <x v="0"/>
    <x v="31"/>
    <x v="23"/>
    <x v="13"/>
    <n v="2"/>
    <s v="United Package"/>
    <s v="ISLAT"/>
    <x v="2"/>
    <n v="1"/>
    <x v="6"/>
    <x v="3"/>
  </r>
  <r>
    <n v="10322"/>
    <n v="52"/>
    <n v="5.6"/>
    <n v="20"/>
    <n v="0"/>
    <n v="112"/>
    <n v="24"/>
    <x v="0"/>
    <x v="65"/>
    <x v="4"/>
    <x v="7"/>
    <n v="3"/>
    <s v="Federal Shipping"/>
    <s v="PERIC"/>
    <x v="1"/>
    <n v="5"/>
    <x v="1"/>
    <x v="3"/>
  </r>
  <r>
    <n v="10323"/>
    <n v="15"/>
    <n v="12.4"/>
    <n v="5"/>
    <n v="0"/>
    <n v="62"/>
    <n v="6"/>
    <x v="0"/>
    <x v="50"/>
    <x v="3"/>
    <x v="1"/>
    <n v="1"/>
    <s v="Speedy Express"/>
    <s v="KOENE"/>
    <x v="0"/>
    <n v="2"/>
    <x v="4"/>
    <x v="3"/>
  </r>
  <r>
    <n v="10323"/>
    <n v="25"/>
    <n v="11.2"/>
    <n v="4"/>
    <n v="0"/>
    <n v="44.8"/>
    <n v="11"/>
    <x v="0"/>
    <x v="66"/>
    <x v="21"/>
    <x v="1"/>
    <n v="1"/>
    <s v="Speedy Express"/>
    <s v="KOENE"/>
    <x v="0"/>
    <n v="3"/>
    <x v="5"/>
    <x v="3"/>
  </r>
  <r>
    <n v="10323"/>
    <n v="39"/>
    <n v="14.4"/>
    <n v="4"/>
    <n v="0"/>
    <n v="57.6"/>
    <n v="18"/>
    <x v="0"/>
    <x v="13"/>
    <x v="12"/>
    <x v="1"/>
    <n v="1"/>
    <s v="Speedy Express"/>
    <s v="KOENE"/>
    <x v="0"/>
    <n v="1"/>
    <x v="6"/>
    <x v="3"/>
  </r>
  <r>
    <n v="10324"/>
    <n v="16"/>
    <n v="13.9"/>
    <n v="21"/>
    <n v="0"/>
    <n v="291.90000000000003"/>
    <n v="7"/>
    <x v="0"/>
    <x v="19"/>
    <x v="18"/>
    <x v="8"/>
    <n v="1"/>
    <s v="Speedy Express"/>
    <s v="SAVEA"/>
    <x v="3"/>
    <n v="3"/>
    <x v="5"/>
    <x v="3"/>
  </r>
  <r>
    <n v="10324"/>
    <n v="35"/>
    <n v="14.4"/>
    <n v="70"/>
    <n v="0"/>
    <n v="1008"/>
    <n v="16"/>
    <x v="0"/>
    <x v="31"/>
    <x v="23"/>
    <x v="8"/>
    <n v="1"/>
    <s v="Speedy Express"/>
    <s v="SAVEA"/>
    <x v="3"/>
    <n v="1"/>
    <x v="6"/>
    <x v="3"/>
  </r>
  <r>
    <n v="10324"/>
    <n v="46"/>
    <n v="9.6"/>
    <n v="30"/>
    <n v="0"/>
    <n v="288"/>
    <n v="21"/>
    <x v="0"/>
    <x v="54"/>
    <x v="26"/>
    <x v="8"/>
    <n v="1"/>
    <s v="Speedy Express"/>
    <s v="SAVEA"/>
    <x v="3"/>
    <n v="8"/>
    <x v="3"/>
    <x v="3"/>
  </r>
  <r>
    <n v="10324"/>
    <n v="59"/>
    <n v="44"/>
    <n v="40"/>
    <n v="0"/>
    <n v="1760"/>
    <n v="28"/>
    <x v="0"/>
    <x v="21"/>
    <x v="11"/>
    <x v="8"/>
    <n v="1"/>
    <s v="Speedy Express"/>
    <s v="SAVEA"/>
    <x v="3"/>
    <n v="4"/>
    <x v="0"/>
    <x v="3"/>
  </r>
  <r>
    <n v="10324"/>
    <n v="63"/>
    <n v="35.1"/>
    <n v="80"/>
    <n v="0"/>
    <n v="2808"/>
    <n v="7"/>
    <x v="0"/>
    <x v="46"/>
    <x v="18"/>
    <x v="8"/>
    <n v="1"/>
    <s v="Speedy Express"/>
    <s v="SAVEA"/>
    <x v="3"/>
    <n v="2"/>
    <x v="4"/>
    <x v="3"/>
  </r>
  <r>
    <n v="10325"/>
    <n v="6"/>
    <n v="20"/>
    <n v="6"/>
    <n v="0"/>
    <n v="120"/>
    <n v="3"/>
    <x v="0"/>
    <x v="63"/>
    <x v="24"/>
    <x v="1"/>
    <n v="3"/>
    <s v="Federal Shipping"/>
    <s v="KOENE"/>
    <x v="0"/>
    <n v="2"/>
    <x v="4"/>
    <x v="3"/>
  </r>
  <r>
    <n v="10325"/>
    <n v="13"/>
    <n v="4.8"/>
    <n v="12"/>
    <n v="0"/>
    <n v="57.599999999999994"/>
    <n v="6"/>
    <x v="0"/>
    <x v="43"/>
    <x v="3"/>
    <x v="1"/>
    <n v="3"/>
    <s v="Federal Shipping"/>
    <s v="KOENE"/>
    <x v="0"/>
    <n v="8"/>
    <x v="3"/>
    <x v="3"/>
  </r>
  <r>
    <n v="10325"/>
    <n v="14"/>
    <n v="18.600000000000001"/>
    <n v="9"/>
    <n v="0"/>
    <n v="167.4"/>
    <n v="6"/>
    <x v="0"/>
    <x v="3"/>
    <x v="3"/>
    <x v="1"/>
    <n v="3"/>
    <s v="Federal Shipping"/>
    <s v="KOENE"/>
    <x v="0"/>
    <n v="7"/>
    <x v="2"/>
    <x v="3"/>
  </r>
  <r>
    <n v="10325"/>
    <n v="31"/>
    <n v="10"/>
    <n v="4"/>
    <n v="0"/>
    <n v="40"/>
    <n v="14"/>
    <x v="0"/>
    <x v="12"/>
    <x v="2"/>
    <x v="1"/>
    <n v="3"/>
    <s v="Federal Shipping"/>
    <s v="KOENE"/>
    <x v="0"/>
    <n v="4"/>
    <x v="0"/>
    <x v="3"/>
  </r>
  <r>
    <n v="10325"/>
    <n v="72"/>
    <n v="27.8"/>
    <n v="40"/>
    <n v="0"/>
    <n v="1112"/>
    <n v="14"/>
    <x v="0"/>
    <x v="2"/>
    <x v="2"/>
    <x v="1"/>
    <n v="3"/>
    <s v="Federal Shipping"/>
    <s v="KOENE"/>
    <x v="0"/>
    <n v="4"/>
    <x v="0"/>
    <x v="3"/>
  </r>
  <r>
    <n v="10326"/>
    <n v="4"/>
    <n v="17.600000000000001"/>
    <n v="24"/>
    <n v="0"/>
    <n v="422.40000000000003"/>
    <n v="2"/>
    <x v="0"/>
    <x v="62"/>
    <x v="6"/>
    <x v="12"/>
    <n v="2"/>
    <s v="United Package"/>
    <s v="BOLID"/>
    <x v="0"/>
    <n v="2"/>
    <x v="4"/>
    <x v="3"/>
  </r>
  <r>
    <n v="10326"/>
    <n v="57"/>
    <n v="15.6"/>
    <n v="16"/>
    <n v="0"/>
    <n v="249.6"/>
    <n v="26"/>
    <x v="0"/>
    <x v="8"/>
    <x v="8"/>
    <x v="12"/>
    <n v="2"/>
    <s v="United Package"/>
    <s v="BOLID"/>
    <x v="0"/>
    <n v="5"/>
    <x v="1"/>
    <x v="3"/>
  </r>
  <r>
    <n v="10326"/>
    <n v="75"/>
    <n v="6.2"/>
    <n v="50"/>
    <n v="0"/>
    <n v="310"/>
    <n v="12"/>
    <x v="0"/>
    <x v="48"/>
    <x v="20"/>
    <x v="12"/>
    <n v="2"/>
    <s v="United Package"/>
    <s v="BOLID"/>
    <x v="0"/>
    <n v="1"/>
    <x v="6"/>
    <x v="3"/>
  </r>
  <r>
    <n v="10327"/>
    <n v="2"/>
    <n v="15.2"/>
    <n v="25"/>
    <n v="0"/>
    <n v="380"/>
    <n v="1"/>
    <x v="0"/>
    <x v="18"/>
    <x v="17"/>
    <x v="9"/>
    <n v="1"/>
    <s v="Speedy Express"/>
    <s v="FOLKO"/>
    <x v="0"/>
    <n v="1"/>
    <x v="6"/>
    <x v="3"/>
  </r>
  <r>
    <n v="10327"/>
    <n v="11"/>
    <n v="16.8"/>
    <n v="50"/>
    <n v="0"/>
    <n v="840"/>
    <n v="5"/>
    <x v="0"/>
    <x v="0"/>
    <x v="0"/>
    <x v="9"/>
    <n v="1"/>
    <s v="Speedy Express"/>
    <s v="FOLKO"/>
    <x v="0"/>
    <n v="4"/>
    <x v="0"/>
    <x v="3"/>
  </r>
  <r>
    <n v="10327"/>
    <n v="30"/>
    <n v="20.7"/>
    <n v="35"/>
    <n v="0"/>
    <n v="724.5"/>
    <n v="13"/>
    <x v="0"/>
    <x v="34"/>
    <x v="25"/>
    <x v="9"/>
    <n v="1"/>
    <s v="Speedy Express"/>
    <s v="FOLKO"/>
    <x v="0"/>
    <n v="8"/>
    <x v="3"/>
    <x v="3"/>
  </r>
  <r>
    <n v="10327"/>
    <n v="58"/>
    <n v="10.6"/>
    <n v="30"/>
    <n v="0"/>
    <n v="318"/>
    <n v="27"/>
    <x v="0"/>
    <x v="64"/>
    <x v="27"/>
    <x v="9"/>
    <n v="1"/>
    <s v="Speedy Express"/>
    <s v="FOLKO"/>
    <x v="0"/>
    <n v="8"/>
    <x v="3"/>
    <x v="3"/>
  </r>
  <r>
    <n v="10328"/>
    <n v="59"/>
    <n v="44"/>
    <n v="9"/>
    <n v="0"/>
    <n v="396"/>
    <n v="28"/>
    <x v="0"/>
    <x v="21"/>
    <x v="11"/>
    <x v="15"/>
    <n v="3"/>
    <s v="Federal Shipping"/>
    <s v="FURIB"/>
    <x v="0"/>
    <n v="4"/>
    <x v="0"/>
    <x v="3"/>
  </r>
  <r>
    <n v="10328"/>
    <n v="65"/>
    <n v="16.8"/>
    <n v="40"/>
    <n v="0"/>
    <n v="672"/>
    <n v="2"/>
    <x v="0"/>
    <x v="6"/>
    <x v="6"/>
    <x v="15"/>
    <n v="3"/>
    <s v="Federal Shipping"/>
    <s v="FURIB"/>
    <x v="0"/>
    <n v="2"/>
    <x v="4"/>
    <x v="3"/>
  </r>
  <r>
    <n v="10328"/>
    <n v="68"/>
    <n v="10"/>
    <n v="10"/>
    <n v="0"/>
    <n v="100"/>
    <n v="8"/>
    <x v="0"/>
    <x v="56"/>
    <x v="9"/>
    <x v="15"/>
    <n v="3"/>
    <s v="Federal Shipping"/>
    <s v="FURIB"/>
    <x v="0"/>
    <n v="3"/>
    <x v="5"/>
    <x v="3"/>
  </r>
  <r>
    <n v="10329"/>
    <n v="19"/>
    <n v="7.3"/>
    <n v="10"/>
    <n v="0"/>
    <n v="73"/>
    <n v="8"/>
    <x v="0"/>
    <x v="49"/>
    <x v="9"/>
    <x v="8"/>
    <n v="2"/>
    <s v="United Package"/>
    <s v="SPLIR"/>
    <x v="0"/>
    <n v="3"/>
    <x v="5"/>
    <x v="3"/>
  </r>
  <r>
    <n v="10329"/>
    <n v="30"/>
    <n v="20.7"/>
    <n v="8"/>
    <n v="0"/>
    <n v="165.6"/>
    <n v="13"/>
    <x v="0"/>
    <x v="34"/>
    <x v="25"/>
    <x v="8"/>
    <n v="2"/>
    <s v="United Package"/>
    <s v="SPLIR"/>
    <x v="0"/>
    <n v="8"/>
    <x v="3"/>
    <x v="3"/>
  </r>
  <r>
    <n v="10329"/>
    <n v="38"/>
    <n v="210.8"/>
    <n v="20"/>
    <n v="0"/>
    <n v="4216"/>
    <n v="18"/>
    <x v="0"/>
    <x v="67"/>
    <x v="12"/>
    <x v="8"/>
    <n v="2"/>
    <s v="United Package"/>
    <s v="SPLIR"/>
    <x v="0"/>
    <n v="1"/>
    <x v="6"/>
    <x v="3"/>
  </r>
  <r>
    <n v="10329"/>
    <n v="56"/>
    <n v="30.4"/>
    <n v="12"/>
    <n v="0"/>
    <n v="364.79999999999995"/>
    <n v="26"/>
    <x v="0"/>
    <x v="33"/>
    <x v="8"/>
    <x v="8"/>
    <n v="2"/>
    <s v="United Package"/>
    <s v="SPLIR"/>
    <x v="0"/>
    <n v="5"/>
    <x v="1"/>
    <x v="3"/>
  </r>
  <r>
    <n v="10330"/>
    <n v="26"/>
    <n v="24.9"/>
    <n v="50"/>
    <n v="0"/>
    <n v="1245"/>
    <n v="11"/>
    <x v="0"/>
    <x v="68"/>
    <x v="21"/>
    <x v="5"/>
    <n v="1"/>
    <s v="Speedy Express"/>
    <s v="LILAS"/>
    <x v="2"/>
    <n v="3"/>
    <x v="5"/>
    <x v="3"/>
  </r>
  <r>
    <n v="10330"/>
    <n v="72"/>
    <n v="27.8"/>
    <n v="25"/>
    <n v="0"/>
    <n v="695"/>
    <n v="14"/>
    <x v="0"/>
    <x v="2"/>
    <x v="2"/>
    <x v="5"/>
    <n v="1"/>
    <s v="Speedy Express"/>
    <s v="LILAS"/>
    <x v="2"/>
    <n v="4"/>
    <x v="0"/>
    <x v="3"/>
  </r>
  <r>
    <n v="10331"/>
    <n v="54"/>
    <n v="5.9"/>
    <n v="15"/>
    <n v="0"/>
    <n v="88.5"/>
    <n v="25"/>
    <x v="0"/>
    <x v="55"/>
    <x v="15"/>
    <x v="0"/>
    <n v="1"/>
    <s v="Speedy Express"/>
    <s v="BONAP"/>
    <x v="3"/>
    <n v="6"/>
    <x v="7"/>
    <x v="3"/>
  </r>
  <r>
    <n v="10332"/>
    <n v="18"/>
    <n v="50"/>
    <n v="40"/>
    <n v="0"/>
    <n v="2000"/>
    <n v="7"/>
    <x v="0"/>
    <x v="59"/>
    <x v="18"/>
    <x v="16"/>
    <n v="2"/>
    <s v="United Package"/>
    <s v="MEREP"/>
    <x v="2"/>
    <n v="8"/>
    <x v="3"/>
    <x v="3"/>
  </r>
  <r>
    <n v="10332"/>
    <n v="42"/>
    <n v="11.2"/>
    <n v="10"/>
    <n v="0"/>
    <n v="112"/>
    <n v="20"/>
    <x v="0"/>
    <x v="1"/>
    <x v="1"/>
    <x v="16"/>
    <n v="2"/>
    <s v="United Package"/>
    <s v="MEREP"/>
    <x v="2"/>
    <n v="5"/>
    <x v="1"/>
    <x v="3"/>
  </r>
  <r>
    <n v="10332"/>
    <n v="47"/>
    <n v="7.6"/>
    <n v="16"/>
    <n v="0"/>
    <n v="121.6"/>
    <n v="22"/>
    <x v="0"/>
    <x v="69"/>
    <x v="28"/>
    <x v="16"/>
    <n v="2"/>
    <s v="United Package"/>
    <s v="MEREP"/>
    <x v="2"/>
    <n v="3"/>
    <x v="5"/>
    <x v="3"/>
  </r>
  <r>
    <n v="10333"/>
    <n v="14"/>
    <n v="18.600000000000001"/>
    <n v="10"/>
    <n v="0"/>
    <n v="186"/>
    <n v="6"/>
    <x v="0"/>
    <x v="3"/>
    <x v="3"/>
    <x v="10"/>
    <n v="3"/>
    <s v="Federal Shipping"/>
    <s v="WARTH"/>
    <x v="0"/>
    <n v="7"/>
    <x v="2"/>
    <x v="3"/>
  </r>
  <r>
    <n v="10333"/>
    <n v="21"/>
    <n v="8"/>
    <n v="10"/>
    <n v="0"/>
    <n v="80"/>
    <n v="8"/>
    <x v="0"/>
    <x v="27"/>
    <x v="9"/>
    <x v="10"/>
    <n v="3"/>
    <s v="Federal Shipping"/>
    <s v="WARTH"/>
    <x v="0"/>
    <n v="3"/>
    <x v="5"/>
    <x v="3"/>
  </r>
  <r>
    <n v="10333"/>
    <n v="71"/>
    <n v="17.2"/>
    <n v="40"/>
    <n v="0"/>
    <n v="688"/>
    <n v="15"/>
    <x v="0"/>
    <x v="42"/>
    <x v="10"/>
    <x v="10"/>
    <n v="3"/>
    <s v="Federal Shipping"/>
    <s v="WARTH"/>
    <x v="0"/>
    <n v="4"/>
    <x v="0"/>
    <x v="3"/>
  </r>
  <r>
    <n v="10334"/>
    <n v="52"/>
    <n v="5.6"/>
    <n v="8"/>
    <n v="0"/>
    <n v="44.8"/>
    <n v="24"/>
    <x v="0"/>
    <x v="65"/>
    <x v="4"/>
    <x v="0"/>
    <n v="2"/>
    <s v="United Package"/>
    <s v="VICTE"/>
    <x v="3"/>
    <n v="5"/>
    <x v="1"/>
    <x v="3"/>
  </r>
  <r>
    <n v="10334"/>
    <n v="68"/>
    <n v="10"/>
    <n v="10"/>
    <n v="0"/>
    <n v="100"/>
    <n v="8"/>
    <x v="0"/>
    <x v="56"/>
    <x v="9"/>
    <x v="0"/>
    <n v="2"/>
    <s v="United Package"/>
    <s v="VICTE"/>
    <x v="3"/>
    <n v="3"/>
    <x v="5"/>
    <x v="3"/>
  </r>
  <r>
    <n v="10335"/>
    <n v="2"/>
    <n v="15.2"/>
    <n v="7"/>
    <n v="0"/>
    <n v="106.39999999999999"/>
    <n v="1"/>
    <x v="0"/>
    <x v="18"/>
    <x v="17"/>
    <x v="14"/>
    <n v="2"/>
    <s v="United Package"/>
    <s v="HUNGO"/>
    <x v="1"/>
    <n v="1"/>
    <x v="6"/>
    <x v="3"/>
  </r>
  <r>
    <n v="10335"/>
    <n v="31"/>
    <n v="10"/>
    <n v="25"/>
    <n v="0"/>
    <n v="250"/>
    <n v="14"/>
    <x v="0"/>
    <x v="12"/>
    <x v="2"/>
    <x v="14"/>
    <n v="2"/>
    <s v="United Package"/>
    <s v="HUNGO"/>
    <x v="1"/>
    <n v="4"/>
    <x v="0"/>
    <x v="3"/>
  </r>
  <r>
    <n v="10335"/>
    <n v="32"/>
    <n v="25.6"/>
    <n v="6"/>
    <n v="0"/>
    <n v="153.60000000000002"/>
    <n v="14"/>
    <x v="0"/>
    <x v="26"/>
    <x v="2"/>
    <x v="14"/>
    <n v="2"/>
    <s v="United Package"/>
    <s v="HUNGO"/>
    <x v="1"/>
    <n v="4"/>
    <x v="0"/>
    <x v="3"/>
  </r>
  <r>
    <n v="10335"/>
    <n v="51"/>
    <n v="42.4"/>
    <n v="48"/>
    <n v="0"/>
    <n v="2035.1999999999998"/>
    <n v="24"/>
    <x v="0"/>
    <x v="4"/>
    <x v="4"/>
    <x v="14"/>
    <n v="2"/>
    <s v="United Package"/>
    <s v="HUNGO"/>
    <x v="1"/>
    <n v="7"/>
    <x v="2"/>
    <x v="3"/>
  </r>
  <r>
    <n v="10336"/>
    <n v="4"/>
    <n v="17.600000000000001"/>
    <n v="18"/>
    <n v="0"/>
    <n v="316.8"/>
    <n v="2"/>
    <x v="0"/>
    <x v="62"/>
    <x v="6"/>
    <x v="15"/>
    <n v="2"/>
    <s v="United Package"/>
    <s v="PRINI"/>
    <x v="1"/>
    <n v="2"/>
    <x v="4"/>
    <x v="3"/>
  </r>
  <r>
    <n v="10337"/>
    <n v="23"/>
    <n v="7.2"/>
    <n v="40"/>
    <n v="0"/>
    <n v="288"/>
    <n v="9"/>
    <x v="0"/>
    <x v="70"/>
    <x v="7"/>
    <x v="1"/>
    <n v="3"/>
    <s v="Federal Shipping"/>
    <s v="FRANK"/>
    <x v="0"/>
    <n v="5"/>
    <x v="1"/>
    <x v="3"/>
  </r>
  <r>
    <n v="10337"/>
    <n v="26"/>
    <n v="24.9"/>
    <n v="24"/>
    <n v="0"/>
    <n v="597.59999999999991"/>
    <n v="11"/>
    <x v="0"/>
    <x v="68"/>
    <x v="21"/>
    <x v="1"/>
    <n v="3"/>
    <s v="Federal Shipping"/>
    <s v="FRANK"/>
    <x v="0"/>
    <n v="3"/>
    <x v="5"/>
    <x v="3"/>
  </r>
  <r>
    <n v="10337"/>
    <n v="36"/>
    <n v="15.2"/>
    <n v="20"/>
    <n v="0"/>
    <n v="304"/>
    <n v="17"/>
    <x v="0"/>
    <x v="20"/>
    <x v="19"/>
    <x v="1"/>
    <n v="3"/>
    <s v="Federal Shipping"/>
    <s v="FRANK"/>
    <x v="0"/>
    <n v="8"/>
    <x v="3"/>
    <x v="3"/>
  </r>
  <r>
    <n v="10337"/>
    <n v="37"/>
    <n v="20.8"/>
    <n v="28"/>
    <n v="0"/>
    <n v="582.4"/>
    <n v="17"/>
    <x v="0"/>
    <x v="28"/>
    <x v="19"/>
    <x v="1"/>
    <n v="3"/>
    <s v="Federal Shipping"/>
    <s v="FRANK"/>
    <x v="0"/>
    <n v="8"/>
    <x v="3"/>
    <x v="3"/>
  </r>
  <r>
    <n v="10337"/>
    <n v="72"/>
    <n v="27.8"/>
    <n v="25"/>
    <n v="0"/>
    <n v="695"/>
    <n v="14"/>
    <x v="0"/>
    <x v="2"/>
    <x v="2"/>
    <x v="1"/>
    <n v="3"/>
    <s v="Federal Shipping"/>
    <s v="FRANK"/>
    <x v="0"/>
    <n v="4"/>
    <x v="0"/>
    <x v="3"/>
  </r>
  <r>
    <n v="10338"/>
    <n v="17"/>
    <n v="31.2"/>
    <n v="20"/>
    <n v="0"/>
    <n v="624"/>
    <n v="7"/>
    <x v="0"/>
    <x v="35"/>
    <x v="18"/>
    <x v="8"/>
    <n v="3"/>
    <s v="Federal Shipping"/>
    <s v="OLDWO"/>
    <x v="0"/>
    <n v="6"/>
    <x v="7"/>
    <x v="3"/>
  </r>
  <r>
    <n v="10338"/>
    <n v="30"/>
    <n v="20.7"/>
    <n v="15"/>
    <n v="0"/>
    <n v="310.5"/>
    <n v="13"/>
    <x v="0"/>
    <x v="34"/>
    <x v="25"/>
    <x v="8"/>
    <n v="3"/>
    <s v="Federal Shipping"/>
    <s v="OLDWO"/>
    <x v="0"/>
    <n v="8"/>
    <x v="3"/>
    <x v="3"/>
  </r>
  <r>
    <n v="10339"/>
    <n v="4"/>
    <n v="17.600000000000001"/>
    <n v="10"/>
    <n v="0"/>
    <n v="176"/>
    <n v="2"/>
    <x v="0"/>
    <x v="62"/>
    <x v="6"/>
    <x v="16"/>
    <n v="2"/>
    <s v="United Package"/>
    <s v="MEREP"/>
    <x v="0"/>
    <n v="2"/>
    <x v="4"/>
    <x v="3"/>
  </r>
  <r>
    <n v="10339"/>
    <n v="17"/>
    <n v="31.2"/>
    <n v="70"/>
    <n v="0"/>
    <n v="2184"/>
    <n v="7"/>
    <x v="0"/>
    <x v="35"/>
    <x v="18"/>
    <x v="16"/>
    <n v="2"/>
    <s v="United Package"/>
    <s v="MEREP"/>
    <x v="0"/>
    <n v="6"/>
    <x v="7"/>
    <x v="3"/>
  </r>
  <r>
    <n v="10339"/>
    <n v="62"/>
    <n v="39.4"/>
    <n v="28"/>
    <n v="0"/>
    <n v="1103.2"/>
    <n v="29"/>
    <x v="0"/>
    <x v="29"/>
    <x v="22"/>
    <x v="16"/>
    <n v="2"/>
    <s v="United Package"/>
    <s v="MEREP"/>
    <x v="0"/>
    <n v="3"/>
    <x v="5"/>
    <x v="3"/>
  </r>
  <r>
    <n v="10340"/>
    <n v="18"/>
    <n v="50"/>
    <n v="20"/>
    <n v="0"/>
    <n v="1000"/>
    <n v="7"/>
    <x v="0"/>
    <x v="59"/>
    <x v="18"/>
    <x v="0"/>
    <n v="3"/>
    <s v="Federal Shipping"/>
    <s v="BONAP"/>
    <x v="0"/>
    <n v="8"/>
    <x v="3"/>
    <x v="3"/>
  </r>
  <r>
    <n v="10340"/>
    <n v="41"/>
    <n v="7.7"/>
    <n v="12"/>
    <n v="0"/>
    <n v="92.4"/>
    <n v="19"/>
    <x v="0"/>
    <x v="5"/>
    <x v="5"/>
    <x v="0"/>
    <n v="3"/>
    <s v="Federal Shipping"/>
    <s v="BONAP"/>
    <x v="0"/>
    <n v="8"/>
    <x v="3"/>
    <x v="3"/>
  </r>
  <r>
    <n v="10340"/>
    <n v="43"/>
    <n v="36.799999999999997"/>
    <n v="40"/>
    <n v="0"/>
    <n v="1472"/>
    <n v="20"/>
    <x v="0"/>
    <x v="40"/>
    <x v="1"/>
    <x v="0"/>
    <n v="3"/>
    <s v="Federal Shipping"/>
    <s v="BONAP"/>
    <x v="0"/>
    <n v="1"/>
    <x v="6"/>
    <x v="3"/>
  </r>
  <r>
    <n v="10341"/>
    <n v="33"/>
    <n v="2"/>
    <n v="8"/>
    <n v="0"/>
    <n v="16"/>
    <n v="15"/>
    <x v="0"/>
    <x v="10"/>
    <x v="10"/>
    <x v="17"/>
    <n v="3"/>
    <s v="Federal Shipping"/>
    <s v="SIMOB"/>
    <x v="1"/>
    <n v="4"/>
    <x v="0"/>
    <x v="3"/>
  </r>
  <r>
    <n v="10341"/>
    <n v="59"/>
    <n v="44"/>
    <n v="9"/>
    <n v="0"/>
    <n v="396"/>
    <n v="28"/>
    <x v="0"/>
    <x v="21"/>
    <x v="11"/>
    <x v="17"/>
    <n v="3"/>
    <s v="Federal Shipping"/>
    <s v="SIMOB"/>
    <x v="1"/>
    <n v="4"/>
    <x v="0"/>
    <x v="3"/>
  </r>
  <r>
    <n v="10342"/>
    <n v="2"/>
    <n v="15.2"/>
    <n v="24"/>
    <n v="0"/>
    <n v="364.79999999999995"/>
    <n v="1"/>
    <x v="0"/>
    <x v="18"/>
    <x v="17"/>
    <x v="1"/>
    <n v="2"/>
    <s v="United Package"/>
    <s v="FRANK"/>
    <x v="0"/>
    <n v="1"/>
    <x v="6"/>
    <x v="3"/>
  </r>
  <r>
    <n v="10342"/>
    <n v="31"/>
    <n v="10"/>
    <n v="56"/>
    <n v="0"/>
    <n v="560"/>
    <n v="14"/>
    <x v="0"/>
    <x v="12"/>
    <x v="2"/>
    <x v="1"/>
    <n v="2"/>
    <s v="United Package"/>
    <s v="FRANK"/>
    <x v="0"/>
    <n v="4"/>
    <x v="0"/>
    <x v="3"/>
  </r>
  <r>
    <n v="10342"/>
    <n v="36"/>
    <n v="15.2"/>
    <n v="40"/>
    <n v="0"/>
    <n v="608"/>
    <n v="17"/>
    <x v="0"/>
    <x v="20"/>
    <x v="19"/>
    <x v="1"/>
    <n v="2"/>
    <s v="United Package"/>
    <s v="FRANK"/>
    <x v="0"/>
    <n v="8"/>
    <x v="3"/>
    <x v="3"/>
  </r>
  <r>
    <n v="10342"/>
    <n v="55"/>
    <n v="19.2"/>
    <n v="40"/>
    <n v="0"/>
    <n v="768"/>
    <n v="25"/>
    <x v="0"/>
    <x v="16"/>
    <x v="15"/>
    <x v="1"/>
    <n v="2"/>
    <s v="United Package"/>
    <s v="FRANK"/>
    <x v="0"/>
    <n v="6"/>
    <x v="7"/>
    <x v="3"/>
  </r>
  <r>
    <n v="10343"/>
    <n v="64"/>
    <n v="26.6"/>
    <n v="50"/>
    <n v="0"/>
    <n v="1330"/>
    <n v="12"/>
    <x v="0"/>
    <x v="58"/>
    <x v="20"/>
    <x v="1"/>
    <n v="1"/>
    <s v="Speedy Express"/>
    <s v="LEHMS"/>
    <x v="0"/>
    <n v="5"/>
    <x v="1"/>
    <x v="3"/>
  </r>
  <r>
    <n v="10343"/>
    <n v="68"/>
    <n v="10"/>
    <n v="4"/>
    <n v="0"/>
    <n v="40"/>
    <n v="8"/>
    <x v="0"/>
    <x v="56"/>
    <x v="9"/>
    <x v="1"/>
    <n v="1"/>
    <s v="Speedy Express"/>
    <s v="LEHMS"/>
    <x v="0"/>
    <n v="3"/>
    <x v="5"/>
    <x v="3"/>
  </r>
  <r>
    <n v="10343"/>
    <n v="76"/>
    <n v="14.4"/>
    <n v="15"/>
    <n v="0"/>
    <n v="216"/>
    <n v="23"/>
    <x v="0"/>
    <x v="38"/>
    <x v="13"/>
    <x v="1"/>
    <n v="1"/>
    <s v="Speedy Express"/>
    <s v="LEHMS"/>
    <x v="0"/>
    <n v="1"/>
    <x v="6"/>
    <x v="3"/>
  </r>
  <r>
    <n v="10344"/>
    <n v="4"/>
    <n v="17.600000000000001"/>
    <n v="35"/>
    <n v="0"/>
    <n v="616"/>
    <n v="2"/>
    <x v="0"/>
    <x v="62"/>
    <x v="6"/>
    <x v="8"/>
    <n v="2"/>
    <s v="United Package"/>
    <s v="WHITC"/>
    <x v="0"/>
    <n v="2"/>
    <x v="4"/>
    <x v="4"/>
  </r>
  <r>
    <n v="10344"/>
    <n v="8"/>
    <n v="32"/>
    <n v="70"/>
    <n v="0"/>
    <n v="2240"/>
    <n v="3"/>
    <x v="0"/>
    <x v="71"/>
    <x v="24"/>
    <x v="8"/>
    <n v="2"/>
    <s v="United Package"/>
    <s v="WHITC"/>
    <x v="0"/>
    <n v="2"/>
    <x v="4"/>
    <x v="4"/>
  </r>
  <r>
    <n v="10345"/>
    <n v="8"/>
    <n v="32"/>
    <n v="70"/>
    <n v="0"/>
    <n v="2240"/>
    <n v="3"/>
    <x v="0"/>
    <x v="71"/>
    <x v="24"/>
    <x v="1"/>
    <n v="2"/>
    <s v="United Package"/>
    <s v="QUICK"/>
    <x v="0"/>
    <n v="2"/>
    <x v="4"/>
    <x v="4"/>
  </r>
  <r>
    <n v="10345"/>
    <n v="19"/>
    <n v="7.3"/>
    <n v="80"/>
    <n v="0"/>
    <n v="584"/>
    <n v="8"/>
    <x v="0"/>
    <x v="49"/>
    <x v="9"/>
    <x v="1"/>
    <n v="2"/>
    <s v="United Package"/>
    <s v="QUICK"/>
    <x v="0"/>
    <n v="3"/>
    <x v="5"/>
    <x v="4"/>
  </r>
  <r>
    <n v="10345"/>
    <n v="42"/>
    <n v="11.2"/>
    <n v="9"/>
    <n v="0"/>
    <n v="100.8"/>
    <n v="20"/>
    <x v="0"/>
    <x v="1"/>
    <x v="1"/>
    <x v="1"/>
    <n v="2"/>
    <s v="United Package"/>
    <s v="QUICK"/>
    <x v="0"/>
    <n v="5"/>
    <x v="1"/>
    <x v="4"/>
  </r>
  <r>
    <n v="10346"/>
    <n v="17"/>
    <n v="31.2"/>
    <n v="36"/>
    <n v="0"/>
    <n v="1123.2"/>
    <n v="7"/>
    <x v="0"/>
    <x v="35"/>
    <x v="18"/>
    <x v="8"/>
    <n v="3"/>
    <s v="Federal Shipping"/>
    <s v="RATTC"/>
    <x v="2"/>
    <n v="6"/>
    <x v="7"/>
    <x v="4"/>
  </r>
  <r>
    <n v="10346"/>
    <n v="56"/>
    <n v="30.4"/>
    <n v="20"/>
    <n v="0"/>
    <n v="608"/>
    <n v="26"/>
    <x v="0"/>
    <x v="33"/>
    <x v="8"/>
    <x v="8"/>
    <n v="3"/>
    <s v="Federal Shipping"/>
    <s v="RATTC"/>
    <x v="2"/>
    <n v="5"/>
    <x v="1"/>
    <x v="4"/>
  </r>
  <r>
    <n v="10347"/>
    <n v="25"/>
    <n v="11.2"/>
    <n v="10"/>
    <n v="0"/>
    <n v="112"/>
    <n v="11"/>
    <x v="0"/>
    <x v="66"/>
    <x v="21"/>
    <x v="2"/>
    <n v="3"/>
    <s v="Federal Shipping"/>
    <s v="FAMIA"/>
    <x v="0"/>
    <n v="3"/>
    <x v="5"/>
    <x v="4"/>
  </r>
  <r>
    <n v="10347"/>
    <n v="39"/>
    <n v="14.4"/>
    <n v="50"/>
    <n v="0"/>
    <n v="720"/>
    <n v="18"/>
    <x v="0"/>
    <x v="13"/>
    <x v="12"/>
    <x v="2"/>
    <n v="3"/>
    <s v="Federal Shipping"/>
    <s v="FAMIA"/>
    <x v="0"/>
    <n v="1"/>
    <x v="6"/>
    <x v="4"/>
  </r>
  <r>
    <n v="10347"/>
    <n v="40"/>
    <n v="14.7"/>
    <n v="4"/>
    <n v="0"/>
    <n v="58.8"/>
    <n v="19"/>
    <x v="0"/>
    <x v="37"/>
    <x v="5"/>
    <x v="2"/>
    <n v="3"/>
    <s v="Federal Shipping"/>
    <s v="FAMIA"/>
    <x v="0"/>
    <n v="8"/>
    <x v="3"/>
    <x v="4"/>
  </r>
  <r>
    <n v="10347"/>
    <n v="75"/>
    <n v="6.2"/>
    <n v="6"/>
    <n v="0"/>
    <n v="37.200000000000003"/>
    <n v="12"/>
    <x v="0"/>
    <x v="48"/>
    <x v="20"/>
    <x v="2"/>
    <n v="3"/>
    <s v="Federal Shipping"/>
    <s v="FAMIA"/>
    <x v="0"/>
    <n v="1"/>
    <x v="6"/>
    <x v="4"/>
  </r>
  <r>
    <n v="10348"/>
    <n v="1"/>
    <n v="14.4"/>
    <n v="15"/>
    <n v="0"/>
    <n v="216"/>
    <n v="1"/>
    <x v="0"/>
    <x v="52"/>
    <x v="17"/>
    <x v="1"/>
    <n v="2"/>
    <s v="United Package"/>
    <s v="WANDK"/>
    <x v="0"/>
    <n v="1"/>
    <x v="6"/>
    <x v="4"/>
  </r>
  <r>
    <n v="10348"/>
    <n v="23"/>
    <n v="7.2"/>
    <n v="25"/>
    <n v="0"/>
    <n v="180"/>
    <n v="9"/>
    <x v="0"/>
    <x v="70"/>
    <x v="7"/>
    <x v="1"/>
    <n v="2"/>
    <s v="United Package"/>
    <s v="WANDK"/>
    <x v="0"/>
    <n v="5"/>
    <x v="1"/>
    <x v="4"/>
  </r>
  <r>
    <n v="10349"/>
    <n v="54"/>
    <n v="5.9"/>
    <n v="24"/>
    <n v="0"/>
    <n v="141.60000000000002"/>
    <n v="25"/>
    <x v="0"/>
    <x v="55"/>
    <x v="15"/>
    <x v="8"/>
    <n v="1"/>
    <s v="Speedy Express"/>
    <s v="SPLIR"/>
    <x v="1"/>
    <n v="6"/>
    <x v="7"/>
    <x v="4"/>
  </r>
  <r>
    <n v="10350"/>
    <n v="50"/>
    <n v="13"/>
    <n v="15"/>
    <n v="0"/>
    <n v="195"/>
    <n v="23"/>
    <x v="0"/>
    <x v="72"/>
    <x v="13"/>
    <x v="0"/>
    <n v="2"/>
    <s v="United Package"/>
    <s v="LAMAI"/>
    <x v="1"/>
    <n v="3"/>
    <x v="5"/>
    <x v="4"/>
  </r>
  <r>
    <n v="10350"/>
    <n v="69"/>
    <n v="28.8"/>
    <n v="18"/>
    <n v="0"/>
    <n v="518.4"/>
    <n v="15"/>
    <x v="0"/>
    <x v="60"/>
    <x v="10"/>
    <x v="0"/>
    <n v="2"/>
    <s v="United Package"/>
    <s v="LAMAI"/>
    <x v="1"/>
    <n v="4"/>
    <x v="0"/>
    <x v="4"/>
  </r>
  <r>
    <n v="10351"/>
    <n v="38"/>
    <n v="210.8"/>
    <n v="20"/>
    <n v="0"/>
    <n v="4216"/>
    <n v="18"/>
    <x v="0"/>
    <x v="67"/>
    <x v="12"/>
    <x v="6"/>
    <n v="1"/>
    <s v="Speedy Express"/>
    <s v="ERNSH"/>
    <x v="0"/>
    <n v="1"/>
    <x v="6"/>
    <x v="4"/>
  </r>
  <r>
    <n v="10351"/>
    <n v="41"/>
    <n v="7.7"/>
    <n v="13"/>
    <n v="0"/>
    <n v="100.10000000000001"/>
    <n v="19"/>
    <x v="0"/>
    <x v="5"/>
    <x v="5"/>
    <x v="6"/>
    <n v="1"/>
    <s v="Speedy Express"/>
    <s v="ERNSH"/>
    <x v="0"/>
    <n v="8"/>
    <x v="3"/>
    <x v="4"/>
  </r>
  <r>
    <n v="10351"/>
    <n v="44"/>
    <n v="15.5"/>
    <n v="77"/>
    <n v="0"/>
    <n v="1193.5"/>
    <n v="20"/>
    <x v="0"/>
    <x v="45"/>
    <x v="1"/>
    <x v="6"/>
    <n v="1"/>
    <s v="Speedy Express"/>
    <s v="ERNSH"/>
    <x v="0"/>
    <n v="2"/>
    <x v="4"/>
    <x v="4"/>
  </r>
  <r>
    <n v="10351"/>
    <n v="65"/>
    <n v="16.8"/>
    <n v="10"/>
    <n v="0"/>
    <n v="168"/>
    <n v="2"/>
    <x v="0"/>
    <x v="6"/>
    <x v="6"/>
    <x v="6"/>
    <n v="1"/>
    <s v="Speedy Express"/>
    <s v="ERNSH"/>
    <x v="0"/>
    <n v="2"/>
    <x v="4"/>
    <x v="4"/>
  </r>
  <r>
    <n v="10352"/>
    <n v="24"/>
    <n v="3.6"/>
    <n v="10"/>
    <n v="0"/>
    <n v="36"/>
    <n v="10"/>
    <x v="0"/>
    <x v="15"/>
    <x v="14"/>
    <x v="15"/>
    <n v="3"/>
    <s v="Federal Shipping"/>
    <s v="FURIB"/>
    <x v="2"/>
    <n v="1"/>
    <x v="6"/>
    <x v="4"/>
  </r>
  <r>
    <n v="10352"/>
    <n v="54"/>
    <n v="5.9"/>
    <n v="20"/>
    <n v="0"/>
    <n v="118"/>
    <n v="25"/>
    <x v="0"/>
    <x v="55"/>
    <x v="15"/>
    <x v="15"/>
    <n v="3"/>
    <s v="Federal Shipping"/>
    <s v="FURIB"/>
    <x v="2"/>
    <n v="6"/>
    <x v="7"/>
    <x v="4"/>
  </r>
  <r>
    <n v="10353"/>
    <n v="11"/>
    <n v="16.8"/>
    <n v="12"/>
    <n v="0"/>
    <n v="201.60000000000002"/>
    <n v="5"/>
    <x v="0"/>
    <x v="0"/>
    <x v="0"/>
    <x v="6"/>
    <n v="3"/>
    <s v="Federal Shipping"/>
    <s v="PICCO"/>
    <x v="1"/>
    <n v="4"/>
    <x v="0"/>
    <x v="4"/>
  </r>
  <r>
    <n v="10353"/>
    <n v="38"/>
    <n v="210.8"/>
    <n v="50"/>
    <n v="0"/>
    <n v="10540"/>
    <n v="18"/>
    <x v="0"/>
    <x v="67"/>
    <x v="12"/>
    <x v="6"/>
    <n v="3"/>
    <s v="Federal Shipping"/>
    <s v="PICCO"/>
    <x v="1"/>
    <n v="1"/>
    <x v="6"/>
    <x v="4"/>
  </r>
  <r>
    <n v="10354"/>
    <n v="1"/>
    <n v="14.4"/>
    <n v="12"/>
    <n v="0"/>
    <n v="172.8"/>
    <n v="1"/>
    <x v="0"/>
    <x v="52"/>
    <x v="17"/>
    <x v="7"/>
    <n v="3"/>
    <s v="Federal Shipping"/>
    <s v="PERIC"/>
    <x v="3"/>
    <n v="1"/>
    <x v="6"/>
    <x v="4"/>
  </r>
  <r>
    <n v="10354"/>
    <n v="29"/>
    <n v="99"/>
    <n v="4"/>
    <n v="0"/>
    <n v="396"/>
    <n v="12"/>
    <x v="0"/>
    <x v="39"/>
    <x v="20"/>
    <x v="7"/>
    <n v="3"/>
    <s v="Federal Shipping"/>
    <s v="PERIC"/>
    <x v="3"/>
    <n v="6"/>
    <x v="7"/>
    <x v="4"/>
  </r>
  <r>
    <n v="10355"/>
    <n v="24"/>
    <n v="3.6"/>
    <n v="25"/>
    <n v="0"/>
    <n v="90"/>
    <n v="10"/>
    <x v="0"/>
    <x v="15"/>
    <x v="14"/>
    <x v="13"/>
    <n v="1"/>
    <s v="Speedy Express"/>
    <s v="AROUT"/>
    <x v="1"/>
    <n v="1"/>
    <x v="6"/>
    <x v="4"/>
  </r>
  <r>
    <n v="10355"/>
    <n v="57"/>
    <n v="15.6"/>
    <n v="25"/>
    <n v="0"/>
    <n v="390"/>
    <n v="26"/>
    <x v="0"/>
    <x v="8"/>
    <x v="8"/>
    <x v="13"/>
    <n v="1"/>
    <s v="Speedy Express"/>
    <s v="AROUT"/>
    <x v="1"/>
    <n v="5"/>
    <x v="1"/>
    <x v="4"/>
  </r>
  <r>
    <n v="10356"/>
    <n v="31"/>
    <n v="10"/>
    <n v="30"/>
    <n v="0"/>
    <n v="300"/>
    <n v="14"/>
    <x v="0"/>
    <x v="12"/>
    <x v="2"/>
    <x v="1"/>
    <n v="2"/>
    <s v="United Package"/>
    <s v="WANDK"/>
    <x v="1"/>
    <n v="4"/>
    <x v="0"/>
    <x v="4"/>
  </r>
  <r>
    <n v="10356"/>
    <n v="55"/>
    <n v="19.2"/>
    <n v="12"/>
    <n v="0"/>
    <n v="230.39999999999998"/>
    <n v="25"/>
    <x v="0"/>
    <x v="16"/>
    <x v="15"/>
    <x v="1"/>
    <n v="2"/>
    <s v="United Package"/>
    <s v="WANDK"/>
    <x v="1"/>
    <n v="6"/>
    <x v="7"/>
    <x v="4"/>
  </r>
  <r>
    <n v="10356"/>
    <n v="69"/>
    <n v="28.8"/>
    <n v="20"/>
    <n v="0"/>
    <n v="576"/>
    <n v="15"/>
    <x v="0"/>
    <x v="60"/>
    <x v="10"/>
    <x v="1"/>
    <n v="2"/>
    <s v="United Package"/>
    <s v="WANDK"/>
    <x v="1"/>
    <n v="4"/>
    <x v="0"/>
    <x v="4"/>
  </r>
  <r>
    <n v="10357"/>
    <n v="10"/>
    <n v="24.8"/>
    <n v="30"/>
    <n v="0"/>
    <n v="744"/>
    <n v="4"/>
    <x v="0"/>
    <x v="41"/>
    <x v="16"/>
    <x v="5"/>
    <n v="3"/>
    <s v="Federal Shipping"/>
    <s v="LILAS"/>
    <x v="0"/>
    <n v="8"/>
    <x v="3"/>
    <x v="4"/>
  </r>
  <r>
    <n v="10357"/>
    <n v="26"/>
    <n v="24.9"/>
    <n v="16"/>
    <n v="0"/>
    <n v="398.4"/>
    <n v="11"/>
    <x v="0"/>
    <x v="68"/>
    <x v="21"/>
    <x v="5"/>
    <n v="3"/>
    <s v="Federal Shipping"/>
    <s v="LILAS"/>
    <x v="0"/>
    <n v="3"/>
    <x v="5"/>
    <x v="4"/>
  </r>
  <r>
    <n v="10357"/>
    <n v="60"/>
    <n v="27.2"/>
    <n v="8"/>
    <n v="0"/>
    <n v="217.6"/>
    <n v="28"/>
    <x v="0"/>
    <x v="11"/>
    <x v="11"/>
    <x v="5"/>
    <n v="3"/>
    <s v="Federal Shipping"/>
    <s v="LILAS"/>
    <x v="0"/>
    <n v="4"/>
    <x v="0"/>
    <x v="4"/>
  </r>
  <r>
    <n v="10358"/>
    <n v="24"/>
    <n v="3.6"/>
    <n v="10"/>
    <n v="0"/>
    <n v="36"/>
    <n v="10"/>
    <x v="0"/>
    <x v="15"/>
    <x v="14"/>
    <x v="0"/>
    <n v="1"/>
    <s v="Speedy Express"/>
    <s v="LAMAI"/>
    <x v="0"/>
    <n v="1"/>
    <x v="6"/>
    <x v="4"/>
  </r>
  <r>
    <n v="10358"/>
    <n v="34"/>
    <n v="11.2"/>
    <n v="10"/>
    <n v="0"/>
    <n v="112"/>
    <n v="16"/>
    <x v="0"/>
    <x v="53"/>
    <x v="23"/>
    <x v="0"/>
    <n v="1"/>
    <s v="Speedy Express"/>
    <s v="LAMAI"/>
    <x v="0"/>
    <n v="1"/>
    <x v="6"/>
    <x v="4"/>
  </r>
  <r>
    <n v="10358"/>
    <n v="36"/>
    <n v="15.2"/>
    <n v="20"/>
    <n v="0"/>
    <n v="304"/>
    <n v="17"/>
    <x v="0"/>
    <x v="20"/>
    <x v="19"/>
    <x v="0"/>
    <n v="1"/>
    <s v="Speedy Express"/>
    <s v="LAMAI"/>
    <x v="0"/>
    <n v="8"/>
    <x v="3"/>
    <x v="4"/>
  </r>
  <r>
    <n v="10359"/>
    <n v="16"/>
    <n v="13.9"/>
    <n v="56"/>
    <n v="0"/>
    <n v="778.4"/>
    <n v="7"/>
    <x v="0"/>
    <x v="19"/>
    <x v="18"/>
    <x v="13"/>
    <n v="3"/>
    <s v="Federal Shipping"/>
    <s v="SEVES"/>
    <x v="0"/>
    <n v="3"/>
    <x v="5"/>
    <x v="4"/>
  </r>
  <r>
    <n v="10359"/>
    <n v="31"/>
    <n v="10"/>
    <n v="70"/>
    <n v="0"/>
    <n v="700"/>
    <n v="14"/>
    <x v="0"/>
    <x v="12"/>
    <x v="2"/>
    <x v="13"/>
    <n v="3"/>
    <s v="Federal Shipping"/>
    <s v="SEVES"/>
    <x v="0"/>
    <n v="4"/>
    <x v="0"/>
    <x v="4"/>
  </r>
  <r>
    <n v="10359"/>
    <n v="60"/>
    <n v="27.2"/>
    <n v="80"/>
    <n v="0"/>
    <n v="2176"/>
    <n v="28"/>
    <x v="0"/>
    <x v="11"/>
    <x v="11"/>
    <x v="13"/>
    <n v="3"/>
    <s v="Federal Shipping"/>
    <s v="SEVES"/>
    <x v="0"/>
    <n v="4"/>
    <x v="0"/>
    <x v="4"/>
  </r>
  <r>
    <n v="10360"/>
    <n v="28"/>
    <n v="36.4"/>
    <n v="30"/>
    <n v="0"/>
    <n v="1092"/>
    <n v="12"/>
    <x v="0"/>
    <x v="44"/>
    <x v="20"/>
    <x v="0"/>
    <n v="3"/>
    <s v="Federal Shipping"/>
    <s v="BLONP"/>
    <x v="0"/>
    <n v="7"/>
    <x v="2"/>
    <x v="4"/>
  </r>
  <r>
    <n v="10360"/>
    <n v="29"/>
    <n v="99"/>
    <n v="35"/>
    <n v="0"/>
    <n v="3465"/>
    <n v="12"/>
    <x v="0"/>
    <x v="39"/>
    <x v="20"/>
    <x v="0"/>
    <n v="3"/>
    <s v="Federal Shipping"/>
    <s v="BLONP"/>
    <x v="0"/>
    <n v="6"/>
    <x v="7"/>
    <x v="4"/>
  </r>
  <r>
    <n v="10360"/>
    <n v="38"/>
    <n v="210.8"/>
    <n v="10"/>
    <n v="0"/>
    <n v="2108"/>
    <n v="18"/>
    <x v="0"/>
    <x v="67"/>
    <x v="12"/>
    <x v="0"/>
    <n v="3"/>
    <s v="Federal Shipping"/>
    <s v="BLONP"/>
    <x v="0"/>
    <n v="1"/>
    <x v="6"/>
    <x v="4"/>
  </r>
  <r>
    <n v="10360"/>
    <n v="49"/>
    <n v="16"/>
    <n v="35"/>
    <n v="0"/>
    <n v="560"/>
    <n v="23"/>
    <x v="0"/>
    <x v="14"/>
    <x v="13"/>
    <x v="0"/>
    <n v="3"/>
    <s v="Federal Shipping"/>
    <s v="BLONP"/>
    <x v="0"/>
    <n v="3"/>
    <x v="5"/>
    <x v="4"/>
  </r>
  <r>
    <n v="10360"/>
    <n v="54"/>
    <n v="5.9"/>
    <n v="28"/>
    <n v="0"/>
    <n v="165.20000000000002"/>
    <n v="25"/>
    <x v="0"/>
    <x v="55"/>
    <x v="15"/>
    <x v="0"/>
    <n v="3"/>
    <s v="Federal Shipping"/>
    <s v="BLONP"/>
    <x v="0"/>
    <n v="6"/>
    <x v="7"/>
    <x v="4"/>
  </r>
  <r>
    <n v="10361"/>
    <n v="39"/>
    <n v="14.4"/>
    <n v="54"/>
    <n v="0"/>
    <n v="777.6"/>
    <n v="18"/>
    <x v="0"/>
    <x v="13"/>
    <x v="12"/>
    <x v="1"/>
    <n v="2"/>
    <s v="United Package"/>
    <s v="QUICK"/>
    <x v="0"/>
    <n v="1"/>
    <x v="6"/>
    <x v="4"/>
  </r>
  <r>
    <n v="10361"/>
    <n v="60"/>
    <n v="27.2"/>
    <n v="55"/>
    <n v="0"/>
    <n v="1496"/>
    <n v="28"/>
    <x v="0"/>
    <x v="11"/>
    <x v="11"/>
    <x v="1"/>
    <n v="2"/>
    <s v="United Package"/>
    <s v="QUICK"/>
    <x v="0"/>
    <n v="4"/>
    <x v="0"/>
    <x v="4"/>
  </r>
  <r>
    <n v="10362"/>
    <n v="25"/>
    <n v="11.2"/>
    <n v="50"/>
    <n v="0"/>
    <n v="560"/>
    <n v="11"/>
    <x v="0"/>
    <x v="66"/>
    <x v="21"/>
    <x v="0"/>
    <n v="1"/>
    <s v="Speedy Express"/>
    <s v="BONAP"/>
    <x v="2"/>
    <n v="3"/>
    <x v="5"/>
    <x v="4"/>
  </r>
  <r>
    <n v="10362"/>
    <n v="51"/>
    <n v="42.4"/>
    <n v="20"/>
    <n v="0"/>
    <n v="848"/>
    <n v="24"/>
    <x v="0"/>
    <x v="4"/>
    <x v="4"/>
    <x v="0"/>
    <n v="1"/>
    <s v="Speedy Express"/>
    <s v="BONAP"/>
    <x v="2"/>
    <n v="7"/>
    <x v="2"/>
    <x v="4"/>
  </r>
  <r>
    <n v="10362"/>
    <n v="54"/>
    <n v="5.9"/>
    <n v="24"/>
    <n v="0"/>
    <n v="141.60000000000002"/>
    <n v="25"/>
    <x v="0"/>
    <x v="55"/>
    <x v="15"/>
    <x v="0"/>
    <n v="1"/>
    <s v="Speedy Express"/>
    <s v="BONAP"/>
    <x v="2"/>
    <n v="6"/>
    <x v="7"/>
    <x v="4"/>
  </r>
  <r>
    <n v="10363"/>
    <n v="31"/>
    <n v="10"/>
    <n v="20"/>
    <n v="0"/>
    <n v="200"/>
    <n v="14"/>
    <x v="0"/>
    <x v="12"/>
    <x v="2"/>
    <x v="1"/>
    <n v="3"/>
    <s v="Federal Shipping"/>
    <s v="DRACD"/>
    <x v="0"/>
    <n v="4"/>
    <x v="0"/>
    <x v="4"/>
  </r>
  <r>
    <n v="10363"/>
    <n v="75"/>
    <n v="6.2"/>
    <n v="12"/>
    <n v="0"/>
    <n v="74.400000000000006"/>
    <n v="12"/>
    <x v="0"/>
    <x v="48"/>
    <x v="20"/>
    <x v="1"/>
    <n v="3"/>
    <s v="Federal Shipping"/>
    <s v="DRACD"/>
    <x v="0"/>
    <n v="1"/>
    <x v="6"/>
    <x v="4"/>
  </r>
  <r>
    <n v="10363"/>
    <n v="76"/>
    <n v="14.4"/>
    <n v="12"/>
    <n v="0"/>
    <n v="172.8"/>
    <n v="23"/>
    <x v="0"/>
    <x v="38"/>
    <x v="13"/>
    <x v="1"/>
    <n v="3"/>
    <s v="Federal Shipping"/>
    <s v="DRACD"/>
    <x v="0"/>
    <n v="1"/>
    <x v="6"/>
    <x v="4"/>
  </r>
  <r>
    <n v="10364"/>
    <n v="69"/>
    <n v="28.8"/>
    <n v="30"/>
    <n v="0"/>
    <n v="864"/>
    <n v="15"/>
    <x v="0"/>
    <x v="60"/>
    <x v="10"/>
    <x v="13"/>
    <n v="1"/>
    <s v="Speedy Express"/>
    <s v="EASTC"/>
    <x v="0"/>
    <n v="4"/>
    <x v="0"/>
    <x v="4"/>
  </r>
  <r>
    <n v="10364"/>
    <n v="71"/>
    <n v="17.2"/>
    <n v="5"/>
    <n v="0"/>
    <n v="86"/>
    <n v="15"/>
    <x v="0"/>
    <x v="42"/>
    <x v="10"/>
    <x v="13"/>
    <n v="1"/>
    <s v="Speedy Express"/>
    <s v="EASTC"/>
    <x v="0"/>
    <n v="4"/>
    <x v="0"/>
    <x v="4"/>
  </r>
  <r>
    <n v="10365"/>
    <n v="11"/>
    <n v="16.8"/>
    <n v="24"/>
    <n v="0"/>
    <n v="403.20000000000005"/>
    <n v="5"/>
    <x v="0"/>
    <x v="0"/>
    <x v="0"/>
    <x v="7"/>
    <n v="2"/>
    <s v="United Package"/>
    <s v="ANTON"/>
    <x v="2"/>
    <n v="4"/>
    <x v="0"/>
    <x v="4"/>
  </r>
  <r>
    <n v="10366"/>
    <n v="65"/>
    <n v="16.8"/>
    <n v="5"/>
    <n v="0"/>
    <n v="84"/>
    <n v="2"/>
    <x v="0"/>
    <x v="6"/>
    <x v="6"/>
    <x v="12"/>
    <n v="2"/>
    <s v="United Package"/>
    <s v="GALED"/>
    <x v="3"/>
    <n v="2"/>
    <x v="4"/>
    <x v="4"/>
  </r>
  <r>
    <n v="10366"/>
    <n v="77"/>
    <n v="10.4"/>
    <n v="5"/>
    <n v="0"/>
    <n v="52"/>
    <n v="12"/>
    <x v="0"/>
    <x v="23"/>
    <x v="20"/>
    <x v="12"/>
    <n v="2"/>
    <s v="United Package"/>
    <s v="GALED"/>
    <x v="3"/>
    <n v="2"/>
    <x v="4"/>
    <x v="4"/>
  </r>
  <r>
    <n v="10367"/>
    <n v="34"/>
    <n v="11.2"/>
    <n v="36"/>
    <n v="0"/>
    <n v="403.2"/>
    <n v="16"/>
    <x v="0"/>
    <x v="53"/>
    <x v="23"/>
    <x v="17"/>
    <n v="3"/>
    <s v="Federal Shipping"/>
    <s v="VAFFE"/>
    <x v="1"/>
    <n v="1"/>
    <x v="6"/>
    <x v="4"/>
  </r>
  <r>
    <n v="10367"/>
    <n v="54"/>
    <n v="5.9"/>
    <n v="18"/>
    <n v="0"/>
    <n v="106.2"/>
    <n v="25"/>
    <x v="0"/>
    <x v="55"/>
    <x v="15"/>
    <x v="17"/>
    <n v="3"/>
    <s v="Federal Shipping"/>
    <s v="VAFFE"/>
    <x v="1"/>
    <n v="6"/>
    <x v="7"/>
    <x v="4"/>
  </r>
  <r>
    <n v="10367"/>
    <n v="65"/>
    <n v="16.8"/>
    <n v="15"/>
    <n v="0"/>
    <n v="252"/>
    <n v="2"/>
    <x v="0"/>
    <x v="6"/>
    <x v="6"/>
    <x v="17"/>
    <n v="3"/>
    <s v="Federal Shipping"/>
    <s v="VAFFE"/>
    <x v="1"/>
    <n v="2"/>
    <x v="4"/>
    <x v="4"/>
  </r>
  <r>
    <n v="10367"/>
    <n v="77"/>
    <n v="10.4"/>
    <n v="7"/>
    <n v="0"/>
    <n v="72.8"/>
    <n v="12"/>
    <x v="0"/>
    <x v="23"/>
    <x v="20"/>
    <x v="17"/>
    <n v="3"/>
    <s v="Federal Shipping"/>
    <s v="VAFFE"/>
    <x v="1"/>
    <n v="2"/>
    <x v="4"/>
    <x v="4"/>
  </r>
  <r>
    <n v="10368"/>
    <n v="21"/>
    <n v="8"/>
    <n v="5"/>
    <n v="0"/>
    <n v="40"/>
    <n v="8"/>
    <x v="0"/>
    <x v="27"/>
    <x v="9"/>
    <x v="6"/>
    <n v="2"/>
    <s v="United Package"/>
    <s v="ERNSH"/>
    <x v="0"/>
    <n v="3"/>
    <x v="5"/>
    <x v="4"/>
  </r>
  <r>
    <n v="10368"/>
    <n v="28"/>
    <n v="36.4"/>
    <n v="13"/>
    <n v="0"/>
    <n v="473.2"/>
    <n v="12"/>
    <x v="0"/>
    <x v="44"/>
    <x v="20"/>
    <x v="6"/>
    <n v="2"/>
    <s v="United Package"/>
    <s v="ERNSH"/>
    <x v="0"/>
    <n v="7"/>
    <x v="2"/>
    <x v="4"/>
  </r>
  <r>
    <n v="10368"/>
    <n v="57"/>
    <n v="15.6"/>
    <n v="25"/>
    <n v="0"/>
    <n v="390"/>
    <n v="26"/>
    <x v="0"/>
    <x v="8"/>
    <x v="8"/>
    <x v="6"/>
    <n v="2"/>
    <s v="United Package"/>
    <s v="ERNSH"/>
    <x v="0"/>
    <n v="5"/>
    <x v="1"/>
    <x v="4"/>
  </r>
  <r>
    <n v="10368"/>
    <n v="64"/>
    <n v="26.6"/>
    <n v="35"/>
    <n v="0"/>
    <n v="931"/>
    <n v="12"/>
    <x v="0"/>
    <x v="58"/>
    <x v="20"/>
    <x v="6"/>
    <n v="2"/>
    <s v="United Package"/>
    <s v="ERNSH"/>
    <x v="0"/>
    <n v="5"/>
    <x v="1"/>
    <x v="4"/>
  </r>
  <r>
    <n v="10369"/>
    <n v="29"/>
    <n v="99"/>
    <n v="20"/>
    <n v="0"/>
    <n v="1980"/>
    <n v="12"/>
    <x v="0"/>
    <x v="39"/>
    <x v="20"/>
    <x v="8"/>
    <n v="2"/>
    <s v="United Package"/>
    <s v="SPLIR"/>
    <x v="3"/>
    <n v="6"/>
    <x v="7"/>
    <x v="5"/>
  </r>
  <r>
    <n v="10369"/>
    <n v="56"/>
    <n v="30.4"/>
    <n v="18"/>
    <n v="0"/>
    <n v="547.19999999999993"/>
    <n v="26"/>
    <x v="0"/>
    <x v="33"/>
    <x v="8"/>
    <x v="8"/>
    <n v="2"/>
    <s v="United Package"/>
    <s v="SPLIR"/>
    <x v="3"/>
    <n v="5"/>
    <x v="1"/>
    <x v="5"/>
  </r>
  <r>
    <n v="10370"/>
    <n v="1"/>
    <n v="14.4"/>
    <n v="15"/>
    <n v="0"/>
    <n v="216"/>
    <n v="1"/>
    <x v="0"/>
    <x v="52"/>
    <x v="17"/>
    <x v="4"/>
    <n v="2"/>
    <s v="United Package"/>
    <s v="CHOPS"/>
    <x v="1"/>
    <n v="1"/>
    <x v="6"/>
    <x v="5"/>
  </r>
  <r>
    <n v="10370"/>
    <n v="64"/>
    <n v="26.6"/>
    <n v="30"/>
    <n v="0"/>
    <n v="798"/>
    <n v="12"/>
    <x v="0"/>
    <x v="58"/>
    <x v="20"/>
    <x v="4"/>
    <n v="2"/>
    <s v="United Package"/>
    <s v="CHOPS"/>
    <x v="1"/>
    <n v="5"/>
    <x v="1"/>
    <x v="5"/>
  </r>
  <r>
    <n v="10370"/>
    <n v="74"/>
    <n v="8"/>
    <n v="20"/>
    <n v="0"/>
    <n v="160"/>
    <n v="4"/>
    <x v="0"/>
    <x v="17"/>
    <x v="16"/>
    <x v="4"/>
    <n v="2"/>
    <s v="United Package"/>
    <s v="CHOPS"/>
    <x v="1"/>
    <n v="7"/>
    <x v="2"/>
    <x v="5"/>
  </r>
  <r>
    <n v="10371"/>
    <n v="36"/>
    <n v="15.2"/>
    <n v="6"/>
    <n v="0"/>
    <n v="91.199999999999989"/>
    <n v="17"/>
    <x v="0"/>
    <x v="20"/>
    <x v="19"/>
    <x v="0"/>
    <n v="1"/>
    <s v="Speedy Express"/>
    <s v="LAMAI"/>
    <x v="0"/>
    <n v="8"/>
    <x v="3"/>
    <x v="5"/>
  </r>
  <r>
    <n v="10372"/>
    <n v="20"/>
    <n v="64.8"/>
    <n v="12"/>
    <n v="0"/>
    <n v="777.59999999999991"/>
    <n v="8"/>
    <x v="0"/>
    <x v="9"/>
    <x v="9"/>
    <x v="2"/>
    <n v="2"/>
    <s v="United Package"/>
    <s v="QUEEN"/>
    <x v="0"/>
    <n v="3"/>
    <x v="5"/>
    <x v="5"/>
  </r>
  <r>
    <n v="10372"/>
    <n v="38"/>
    <n v="210.8"/>
    <n v="40"/>
    <n v="0"/>
    <n v="8432"/>
    <n v="18"/>
    <x v="0"/>
    <x v="67"/>
    <x v="12"/>
    <x v="2"/>
    <n v="2"/>
    <s v="United Package"/>
    <s v="QUEEN"/>
    <x v="0"/>
    <n v="1"/>
    <x v="6"/>
    <x v="5"/>
  </r>
  <r>
    <n v="10372"/>
    <n v="60"/>
    <n v="27.2"/>
    <n v="70"/>
    <n v="0"/>
    <n v="1904"/>
    <n v="28"/>
    <x v="0"/>
    <x v="11"/>
    <x v="11"/>
    <x v="2"/>
    <n v="2"/>
    <s v="United Package"/>
    <s v="QUEEN"/>
    <x v="0"/>
    <n v="4"/>
    <x v="0"/>
    <x v="5"/>
  </r>
  <r>
    <n v="10372"/>
    <n v="72"/>
    <n v="27.8"/>
    <n v="42"/>
    <n v="0"/>
    <n v="1167.6000000000001"/>
    <n v="14"/>
    <x v="0"/>
    <x v="2"/>
    <x v="2"/>
    <x v="2"/>
    <n v="2"/>
    <s v="United Package"/>
    <s v="QUEEN"/>
    <x v="0"/>
    <n v="4"/>
    <x v="0"/>
    <x v="5"/>
  </r>
  <r>
    <n v="10373"/>
    <n v="58"/>
    <n v="10.6"/>
    <n v="80"/>
    <n v="0"/>
    <n v="848"/>
    <n v="27"/>
    <x v="0"/>
    <x v="64"/>
    <x v="27"/>
    <x v="14"/>
    <n v="3"/>
    <s v="Federal Shipping"/>
    <s v="HUNGO"/>
    <x v="0"/>
    <n v="8"/>
    <x v="3"/>
    <x v="5"/>
  </r>
  <r>
    <n v="10373"/>
    <n v="71"/>
    <n v="17.2"/>
    <n v="50"/>
    <n v="0"/>
    <n v="860"/>
    <n v="15"/>
    <x v="0"/>
    <x v="42"/>
    <x v="10"/>
    <x v="14"/>
    <n v="3"/>
    <s v="Federal Shipping"/>
    <s v="HUNGO"/>
    <x v="0"/>
    <n v="4"/>
    <x v="0"/>
    <x v="5"/>
  </r>
  <r>
    <n v="10374"/>
    <n v="31"/>
    <n v="10"/>
    <n v="30"/>
    <n v="0"/>
    <n v="300"/>
    <n v="14"/>
    <x v="0"/>
    <x v="12"/>
    <x v="2"/>
    <x v="18"/>
    <n v="3"/>
    <s v="Federal Shipping"/>
    <s v="WOLZA"/>
    <x v="0"/>
    <n v="4"/>
    <x v="0"/>
    <x v="5"/>
  </r>
  <r>
    <n v="10374"/>
    <n v="58"/>
    <n v="10.6"/>
    <n v="15"/>
    <n v="0"/>
    <n v="159"/>
    <n v="27"/>
    <x v="0"/>
    <x v="64"/>
    <x v="27"/>
    <x v="18"/>
    <n v="3"/>
    <s v="Federal Shipping"/>
    <s v="WOLZA"/>
    <x v="0"/>
    <n v="8"/>
    <x v="3"/>
    <x v="5"/>
  </r>
  <r>
    <n v="10375"/>
    <n v="14"/>
    <n v="18.600000000000001"/>
    <n v="15"/>
    <n v="0"/>
    <n v="279"/>
    <n v="6"/>
    <x v="0"/>
    <x v="3"/>
    <x v="3"/>
    <x v="8"/>
    <n v="2"/>
    <s v="United Package"/>
    <s v="HUNGC"/>
    <x v="2"/>
    <n v="7"/>
    <x v="2"/>
    <x v="5"/>
  </r>
  <r>
    <n v="10375"/>
    <n v="54"/>
    <n v="5.9"/>
    <n v="10"/>
    <n v="0"/>
    <n v="59"/>
    <n v="25"/>
    <x v="0"/>
    <x v="55"/>
    <x v="15"/>
    <x v="8"/>
    <n v="2"/>
    <s v="United Package"/>
    <s v="HUNGC"/>
    <x v="2"/>
    <n v="6"/>
    <x v="7"/>
    <x v="5"/>
  </r>
  <r>
    <n v="10376"/>
    <n v="31"/>
    <n v="10"/>
    <n v="42"/>
    <n v="0"/>
    <n v="420"/>
    <n v="14"/>
    <x v="0"/>
    <x v="12"/>
    <x v="2"/>
    <x v="16"/>
    <n v="2"/>
    <s v="United Package"/>
    <s v="MEREP"/>
    <x v="0"/>
    <n v="4"/>
    <x v="0"/>
    <x v="5"/>
  </r>
  <r>
    <n v="10377"/>
    <n v="28"/>
    <n v="36.4"/>
    <n v="20"/>
    <n v="0"/>
    <n v="728"/>
    <n v="12"/>
    <x v="0"/>
    <x v="44"/>
    <x v="20"/>
    <x v="13"/>
    <n v="3"/>
    <s v="Federal Shipping"/>
    <s v="SEVES"/>
    <x v="0"/>
    <n v="7"/>
    <x v="2"/>
    <x v="5"/>
  </r>
  <r>
    <n v="10377"/>
    <n v="39"/>
    <n v="14.4"/>
    <n v="20"/>
    <n v="0"/>
    <n v="288"/>
    <n v="18"/>
    <x v="0"/>
    <x v="13"/>
    <x v="12"/>
    <x v="13"/>
    <n v="3"/>
    <s v="Federal Shipping"/>
    <s v="SEVES"/>
    <x v="0"/>
    <n v="1"/>
    <x v="6"/>
    <x v="5"/>
  </r>
  <r>
    <n v="10378"/>
    <n v="71"/>
    <n v="17.2"/>
    <n v="6"/>
    <n v="0"/>
    <n v="103.19999999999999"/>
    <n v="15"/>
    <x v="0"/>
    <x v="42"/>
    <x v="10"/>
    <x v="9"/>
    <n v="3"/>
    <s v="Federal Shipping"/>
    <s v="FOLKO"/>
    <x v="0"/>
    <n v="4"/>
    <x v="0"/>
    <x v="5"/>
  </r>
  <r>
    <n v="10379"/>
    <n v="41"/>
    <n v="7.7"/>
    <n v="8"/>
    <n v="0"/>
    <n v="61.6"/>
    <n v="19"/>
    <x v="0"/>
    <x v="5"/>
    <x v="5"/>
    <x v="2"/>
    <n v="1"/>
    <s v="Speedy Express"/>
    <s v="QUEDE"/>
    <x v="0"/>
    <n v="8"/>
    <x v="3"/>
    <x v="5"/>
  </r>
  <r>
    <n v="10379"/>
    <n v="63"/>
    <n v="35.1"/>
    <n v="16"/>
    <n v="0"/>
    <n v="561.6"/>
    <n v="7"/>
    <x v="0"/>
    <x v="46"/>
    <x v="18"/>
    <x v="2"/>
    <n v="1"/>
    <s v="Speedy Express"/>
    <s v="QUEDE"/>
    <x v="0"/>
    <n v="2"/>
    <x v="4"/>
    <x v="5"/>
  </r>
  <r>
    <n v="10379"/>
    <n v="65"/>
    <n v="16.8"/>
    <n v="20"/>
    <n v="0"/>
    <n v="336"/>
    <n v="2"/>
    <x v="0"/>
    <x v="6"/>
    <x v="6"/>
    <x v="2"/>
    <n v="1"/>
    <s v="Speedy Express"/>
    <s v="QUEDE"/>
    <x v="0"/>
    <n v="2"/>
    <x v="4"/>
    <x v="5"/>
  </r>
  <r>
    <n v="10380"/>
    <n v="30"/>
    <n v="20.7"/>
    <n v="18"/>
    <n v="0"/>
    <n v="372.59999999999997"/>
    <n v="13"/>
    <x v="0"/>
    <x v="34"/>
    <x v="25"/>
    <x v="14"/>
    <n v="3"/>
    <s v="Federal Shipping"/>
    <s v="HUNGO"/>
    <x v="3"/>
    <n v="8"/>
    <x v="3"/>
    <x v="5"/>
  </r>
  <r>
    <n v="10380"/>
    <n v="53"/>
    <n v="26.2"/>
    <n v="20"/>
    <n v="0"/>
    <n v="524"/>
    <n v="24"/>
    <x v="0"/>
    <x v="22"/>
    <x v="4"/>
    <x v="14"/>
    <n v="3"/>
    <s v="Federal Shipping"/>
    <s v="HUNGO"/>
    <x v="3"/>
    <n v="6"/>
    <x v="7"/>
    <x v="5"/>
  </r>
  <r>
    <n v="10380"/>
    <n v="60"/>
    <n v="27.2"/>
    <n v="6"/>
    <n v="0"/>
    <n v="163.19999999999999"/>
    <n v="28"/>
    <x v="0"/>
    <x v="11"/>
    <x v="11"/>
    <x v="14"/>
    <n v="3"/>
    <s v="Federal Shipping"/>
    <s v="HUNGO"/>
    <x v="3"/>
    <n v="4"/>
    <x v="0"/>
    <x v="5"/>
  </r>
  <r>
    <n v="10380"/>
    <n v="70"/>
    <n v="12"/>
    <n v="30"/>
    <n v="0"/>
    <n v="360"/>
    <n v="7"/>
    <x v="0"/>
    <x v="30"/>
    <x v="18"/>
    <x v="14"/>
    <n v="3"/>
    <s v="Federal Shipping"/>
    <s v="HUNGO"/>
    <x v="3"/>
    <n v="1"/>
    <x v="6"/>
    <x v="5"/>
  </r>
  <r>
    <n v="10381"/>
    <n v="74"/>
    <n v="8"/>
    <n v="14"/>
    <n v="0"/>
    <n v="112"/>
    <n v="4"/>
    <x v="0"/>
    <x v="17"/>
    <x v="16"/>
    <x v="5"/>
    <n v="3"/>
    <s v="Federal Shipping"/>
    <s v="LILAS"/>
    <x v="2"/>
    <n v="7"/>
    <x v="2"/>
    <x v="5"/>
  </r>
  <r>
    <n v="10382"/>
    <n v="5"/>
    <n v="17"/>
    <n v="32"/>
    <n v="0"/>
    <n v="544"/>
    <n v="2"/>
    <x v="0"/>
    <x v="25"/>
    <x v="6"/>
    <x v="6"/>
    <n v="1"/>
    <s v="Speedy Express"/>
    <s v="ERNSH"/>
    <x v="0"/>
    <n v="2"/>
    <x v="4"/>
    <x v="5"/>
  </r>
  <r>
    <n v="10382"/>
    <n v="18"/>
    <n v="50"/>
    <n v="9"/>
    <n v="0"/>
    <n v="450"/>
    <n v="7"/>
    <x v="0"/>
    <x v="59"/>
    <x v="18"/>
    <x v="6"/>
    <n v="1"/>
    <s v="Speedy Express"/>
    <s v="ERNSH"/>
    <x v="0"/>
    <n v="8"/>
    <x v="3"/>
    <x v="5"/>
  </r>
  <r>
    <n v="10382"/>
    <n v="29"/>
    <n v="99"/>
    <n v="14"/>
    <n v="0"/>
    <n v="1386"/>
    <n v="12"/>
    <x v="0"/>
    <x v="39"/>
    <x v="20"/>
    <x v="6"/>
    <n v="1"/>
    <s v="Speedy Express"/>
    <s v="ERNSH"/>
    <x v="0"/>
    <n v="6"/>
    <x v="7"/>
    <x v="5"/>
  </r>
  <r>
    <n v="10382"/>
    <n v="33"/>
    <n v="2"/>
    <n v="60"/>
    <n v="0"/>
    <n v="120"/>
    <n v="15"/>
    <x v="0"/>
    <x v="10"/>
    <x v="10"/>
    <x v="6"/>
    <n v="1"/>
    <s v="Speedy Express"/>
    <s v="ERNSH"/>
    <x v="0"/>
    <n v="4"/>
    <x v="0"/>
    <x v="5"/>
  </r>
  <r>
    <n v="10382"/>
    <n v="74"/>
    <n v="8"/>
    <n v="50"/>
    <n v="0"/>
    <n v="400"/>
    <n v="4"/>
    <x v="0"/>
    <x v="17"/>
    <x v="16"/>
    <x v="6"/>
    <n v="1"/>
    <s v="Speedy Express"/>
    <s v="ERNSH"/>
    <x v="0"/>
    <n v="7"/>
    <x v="2"/>
    <x v="5"/>
  </r>
  <r>
    <n v="10383"/>
    <n v="13"/>
    <n v="4.8"/>
    <n v="20"/>
    <n v="0"/>
    <n v="96"/>
    <n v="6"/>
    <x v="0"/>
    <x v="43"/>
    <x v="3"/>
    <x v="13"/>
    <n v="3"/>
    <s v="Federal Shipping"/>
    <s v="AROUT"/>
    <x v="3"/>
    <n v="8"/>
    <x v="3"/>
    <x v="5"/>
  </r>
  <r>
    <n v="10383"/>
    <n v="50"/>
    <n v="13"/>
    <n v="15"/>
    <n v="0"/>
    <n v="195"/>
    <n v="23"/>
    <x v="0"/>
    <x v="72"/>
    <x v="13"/>
    <x v="13"/>
    <n v="3"/>
    <s v="Federal Shipping"/>
    <s v="AROUT"/>
    <x v="3"/>
    <n v="3"/>
    <x v="5"/>
    <x v="5"/>
  </r>
  <r>
    <n v="10383"/>
    <n v="56"/>
    <n v="30.4"/>
    <n v="20"/>
    <n v="0"/>
    <n v="608"/>
    <n v="26"/>
    <x v="0"/>
    <x v="33"/>
    <x v="8"/>
    <x v="13"/>
    <n v="3"/>
    <s v="Federal Shipping"/>
    <s v="AROUT"/>
    <x v="3"/>
    <n v="5"/>
    <x v="1"/>
    <x v="5"/>
  </r>
  <r>
    <n v="10384"/>
    <n v="20"/>
    <n v="64.8"/>
    <n v="28"/>
    <n v="0"/>
    <n v="1814.3999999999999"/>
    <n v="8"/>
    <x v="0"/>
    <x v="9"/>
    <x v="9"/>
    <x v="9"/>
    <n v="3"/>
    <s v="Federal Shipping"/>
    <s v="BERGS"/>
    <x v="2"/>
    <n v="3"/>
    <x v="5"/>
    <x v="5"/>
  </r>
  <r>
    <n v="10384"/>
    <n v="60"/>
    <n v="27.2"/>
    <n v="15"/>
    <n v="0"/>
    <n v="408"/>
    <n v="28"/>
    <x v="0"/>
    <x v="11"/>
    <x v="11"/>
    <x v="9"/>
    <n v="3"/>
    <s v="Federal Shipping"/>
    <s v="BERGS"/>
    <x v="2"/>
    <n v="4"/>
    <x v="0"/>
    <x v="5"/>
  </r>
  <r>
    <n v="10385"/>
    <n v="7"/>
    <n v="24"/>
    <n v="10"/>
    <n v="0"/>
    <n v="240"/>
    <n v="3"/>
    <x v="0"/>
    <x v="32"/>
    <x v="24"/>
    <x v="8"/>
    <n v="2"/>
    <s v="United Package"/>
    <s v="SPLIR"/>
    <x v="0"/>
    <n v="7"/>
    <x v="2"/>
    <x v="5"/>
  </r>
  <r>
    <n v="10385"/>
    <n v="60"/>
    <n v="27.2"/>
    <n v="20"/>
    <n v="0"/>
    <n v="544"/>
    <n v="28"/>
    <x v="0"/>
    <x v="11"/>
    <x v="11"/>
    <x v="8"/>
    <n v="2"/>
    <s v="United Package"/>
    <s v="SPLIR"/>
    <x v="0"/>
    <n v="4"/>
    <x v="0"/>
    <x v="5"/>
  </r>
  <r>
    <n v="10385"/>
    <n v="68"/>
    <n v="10"/>
    <n v="8"/>
    <n v="0"/>
    <n v="80"/>
    <n v="8"/>
    <x v="0"/>
    <x v="56"/>
    <x v="9"/>
    <x v="8"/>
    <n v="2"/>
    <s v="United Package"/>
    <s v="SPLIR"/>
    <x v="0"/>
    <n v="3"/>
    <x v="5"/>
    <x v="5"/>
  </r>
  <r>
    <n v="10386"/>
    <n v="24"/>
    <n v="3.6"/>
    <n v="15"/>
    <n v="0"/>
    <n v="54"/>
    <n v="10"/>
    <x v="0"/>
    <x v="15"/>
    <x v="14"/>
    <x v="2"/>
    <n v="3"/>
    <s v="Federal Shipping"/>
    <s v="FAMIA"/>
    <x v="3"/>
    <n v="1"/>
    <x v="6"/>
    <x v="5"/>
  </r>
  <r>
    <n v="10386"/>
    <n v="34"/>
    <n v="11.2"/>
    <n v="10"/>
    <n v="0"/>
    <n v="112"/>
    <n v="16"/>
    <x v="0"/>
    <x v="53"/>
    <x v="23"/>
    <x v="2"/>
    <n v="3"/>
    <s v="Federal Shipping"/>
    <s v="FAMIA"/>
    <x v="3"/>
    <n v="1"/>
    <x v="6"/>
    <x v="5"/>
  </r>
  <r>
    <n v="10387"/>
    <n v="24"/>
    <n v="3.6"/>
    <n v="15"/>
    <n v="0"/>
    <n v="54"/>
    <n v="10"/>
    <x v="0"/>
    <x v="15"/>
    <x v="14"/>
    <x v="19"/>
    <n v="2"/>
    <s v="United Package"/>
    <s v="SANTG"/>
    <x v="0"/>
    <n v="1"/>
    <x v="6"/>
    <x v="5"/>
  </r>
  <r>
    <n v="10387"/>
    <n v="28"/>
    <n v="36.4"/>
    <n v="6"/>
    <n v="0"/>
    <n v="218.39999999999998"/>
    <n v="12"/>
    <x v="0"/>
    <x v="44"/>
    <x v="20"/>
    <x v="19"/>
    <n v="2"/>
    <s v="United Package"/>
    <s v="SANTG"/>
    <x v="0"/>
    <n v="7"/>
    <x v="2"/>
    <x v="5"/>
  </r>
  <r>
    <n v="10387"/>
    <n v="59"/>
    <n v="44"/>
    <n v="12"/>
    <n v="0"/>
    <n v="528"/>
    <n v="28"/>
    <x v="0"/>
    <x v="21"/>
    <x v="11"/>
    <x v="19"/>
    <n v="2"/>
    <s v="United Package"/>
    <s v="SANTG"/>
    <x v="0"/>
    <n v="4"/>
    <x v="0"/>
    <x v="5"/>
  </r>
  <r>
    <n v="10387"/>
    <n v="71"/>
    <n v="17.2"/>
    <n v="15"/>
    <n v="0"/>
    <n v="258"/>
    <n v="15"/>
    <x v="0"/>
    <x v="42"/>
    <x v="10"/>
    <x v="19"/>
    <n v="2"/>
    <s v="United Package"/>
    <s v="SANTG"/>
    <x v="0"/>
    <n v="4"/>
    <x v="0"/>
    <x v="5"/>
  </r>
  <r>
    <n v="10388"/>
    <n v="45"/>
    <n v="7.6"/>
    <n v="15"/>
    <n v="0"/>
    <n v="114"/>
    <n v="21"/>
    <x v="0"/>
    <x v="73"/>
    <x v="26"/>
    <x v="13"/>
    <n v="1"/>
    <s v="Speedy Express"/>
    <s v="SEVES"/>
    <x v="0"/>
    <n v="8"/>
    <x v="3"/>
    <x v="5"/>
  </r>
  <r>
    <n v="10388"/>
    <n v="52"/>
    <n v="5.6"/>
    <n v="20"/>
    <n v="0"/>
    <n v="112"/>
    <n v="24"/>
    <x v="0"/>
    <x v="65"/>
    <x v="4"/>
    <x v="13"/>
    <n v="1"/>
    <s v="Speedy Express"/>
    <s v="SEVES"/>
    <x v="0"/>
    <n v="5"/>
    <x v="1"/>
    <x v="5"/>
  </r>
  <r>
    <n v="10388"/>
    <n v="53"/>
    <n v="26.2"/>
    <n v="40"/>
    <n v="0"/>
    <n v="1048"/>
    <n v="24"/>
    <x v="0"/>
    <x v="22"/>
    <x v="4"/>
    <x v="13"/>
    <n v="1"/>
    <s v="Speedy Express"/>
    <s v="SEVES"/>
    <x v="0"/>
    <n v="6"/>
    <x v="7"/>
    <x v="5"/>
  </r>
  <r>
    <n v="10389"/>
    <n v="10"/>
    <n v="24.8"/>
    <n v="16"/>
    <n v="0"/>
    <n v="396.8"/>
    <n v="4"/>
    <x v="0"/>
    <x v="41"/>
    <x v="16"/>
    <x v="16"/>
    <n v="2"/>
    <s v="United Package"/>
    <s v="BOTTM"/>
    <x v="0"/>
    <n v="8"/>
    <x v="3"/>
    <x v="5"/>
  </r>
  <r>
    <n v="10389"/>
    <n v="55"/>
    <n v="19.2"/>
    <n v="15"/>
    <n v="0"/>
    <n v="288"/>
    <n v="25"/>
    <x v="0"/>
    <x v="16"/>
    <x v="15"/>
    <x v="16"/>
    <n v="2"/>
    <s v="United Package"/>
    <s v="BOTTM"/>
    <x v="0"/>
    <n v="6"/>
    <x v="7"/>
    <x v="5"/>
  </r>
  <r>
    <n v="10389"/>
    <n v="62"/>
    <n v="39.4"/>
    <n v="20"/>
    <n v="0"/>
    <n v="788"/>
    <n v="29"/>
    <x v="0"/>
    <x v="29"/>
    <x v="22"/>
    <x v="16"/>
    <n v="2"/>
    <s v="United Package"/>
    <s v="BOTTM"/>
    <x v="0"/>
    <n v="3"/>
    <x v="5"/>
    <x v="5"/>
  </r>
  <r>
    <n v="10389"/>
    <n v="70"/>
    <n v="12"/>
    <n v="30"/>
    <n v="0"/>
    <n v="360"/>
    <n v="7"/>
    <x v="0"/>
    <x v="30"/>
    <x v="18"/>
    <x v="16"/>
    <n v="2"/>
    <s v="United Package"/>
    <s v="BOTTM"/>
    <x v="0"/>
    <n v="1"/>
    <x v="6"/>
    <x v="5"/>
  </r>
  <r>
    <n v="10390"/>
    <n v="31"/>
    <n v="10"/>
    <n v="60"/>
    <n v="0"/>
    <n v="600"/>
    <n v="14"/>
    <x v="0"/>
    <x v="12"/>
    <x v="2"/>
    <x v="6"/>
    <n v="1"/>
    <s v="Speedy Express"/>
    <s v="ERNSH"/>
    <x v="1"/>
    <n v="4"/>
    <x v="0"/>
    <x v="5"/>
  </r>
  <r>
    <n v="10390"/>
    <n v="35"/>
    <n v="14.4"/>
    <n v="40"/>
    <n v="0"/>
    <n v="576"/>
    <n v="16"/>
    <x v="0"/>
    <x v="31"/>
    <x v="23"/>
    <x v="6"/>
    <n v="1"/>
    <s v="Speedy Express"/>
    <s v="ERNSH"/>
    <x v="1"/>
    <n v="1"/>
    <x v="6"/>
    <x v="5"/>
  </r>
  <r>
    <n v="10390"/>
    <n v="46"/>
    <n v="9.6"/>
    <n v="45"/>
    <n v="0"/>
    <n v="432"/>
    <n v="21"/>
    <x v="0"/>
    <x v="54"/>
    <x v="26"/>
    <x v="6"/>
    <n v="1"/>
    <s v="Speedy Express"/>
    <s v="ERNSH"/>
    <x v="1"/>
    <n v="8"/>
    <x v="3"/>
    <x v="5"/>
  </r>
  <r>
    <n v="10390"/>
    <n v="72"/>
    <n v="27.8"/>
    <n v="24"/>
    <n v="0"/>
    <n v="667.2"/>
    <n v="14"/>
    <x v="0"/>
    <x v="2"/>
    <x v="2"/>
    <x v="6"/>
    <n v="1"/>
    <s v="Speedy Express"/>
    <s v="ERNSH"/>
    <x v="1"/>
    <n v="4"/>
    <x v="0"/>
    <x v="5"/>
  </r>
  <r>
    <n v="10391"/>
    <n v="13"/>
    <n v="4.8"/>
    <n v="18"/>
    <n v="0"/>
    <n v="86.399999999999991"/>
    <n v="6"/>
    <x v="0"/>
    <x v="43"/>
    <x v="3"/>
    <x v="1"/>
    <n v="3"/>
    <s v="Federal Shipping"/>
    <s v="DRACD"/>
    <x v="2"/>
    <n v="8"/>
    <x v="3"/>
    <x v="5"/>
  </r>
  <r>
    <n v="10392"/>
    <n v="69"/>
    <n v="28.8"/>
    <n v="50"/>
    <n v="0"/>
    <n v="1440"/>
    <n v="15"/>
    <x v="0"/>
    <x v="60"/>
    <x v="10"/>
    <x v="6"/>
    <n v="3"/>
    <s v="Federal Shipping"/>
    <s v="PICCO"/>
    <x v="0"/>
    <n v="4"/>
    <x v="0"/>
    <x v="5"/>
  </r>
  <r>
    <n v="10393"/>
    <n v="2"/>
    <n v="15.2"/>
    <n v="25"/>
    <n v="0"/>
    <n v="380"/>
    <n v="1"/>
    <x v="0"/>
    <x v="18"/>
    <x v="17"/>
    <x v="8"/>
    <n v="3"/>
    <s v="Federal Shipping"/>
    <s v="SAVEA"/>
    <x v="0"/>
    <n v="1"/>
    <x v="6"/>
    <x v="5"/>
  </r>
  <r>
    <n v="10393"/>
    <n v="14"/>
    <n v="18.600000000000001"/>
    <n v="42"/>
    <n v="0"/>
    <n v="781.2"/>
    <n v="6"/>
    <x v="0"/>
    <x v="3"/>
    <x v="3"/>
    <x v="8"/>
    <n v="3"/>
    <s v="Federal Shipping"/>
    <s v="SAVEA"/>
    <x v="0"/>
    <n v="7"/>
    <x v="2"/>
    <x v="5"/>
  </r>
  <r>
    <n v="10393"/>
    <n v="25"/>
    <n v="11.2"/>
    <n v="7"/>
    <n v="0"/>
    <n v="78.399999999999991"/>
    <n v="11"/>
    <x v="0"/>
    <x v="66"/>
    <x v="21"/>
    <x v="8"/>
    <n v="3"/>
    <s v="Federal Shipping"/>
    <s v="SAVEA"/>
    <x v="0"/>
    <n v="3"/>
    <x v="5"/>
    <x v="5"/>
  </r>
  <r>
    <n v="10393"/>
    <n v="26"/>
    <n v="24.9"/>
    <n v="70"/>
    <n v="0"/>
    <n v="1743"/>
    <n v="11"/>
    <x v="0"/>
    <x v="68"/>
    <x v="21"/>
    <x v="8"/>
    <n v="3"/>
    <s v="Federal Shipping"/>
    <s v="SAVEA"/>
    <x v="0"/>
    <n v="3"/>
    <x v="5"/>
    <x v="5"/>
  </r>
  <r>
    <n v="10393"/>
    <n v="31"/>
    <n v="10"/>
    <n v="32"/>
    <n v="0"/>
    <n v="320"/>
    <n v="14"/>
    <x v="0"/>
    <x v="12"/>
    <x v="2"/>
    <x v="8"/>
    <n v="3"/>
    <s v="Federal Shipping"/>
    <s v="SAVEA"/>
    <x v="0"/>
    <n v="4"/>
    <x v="0"/>
    <x v="5"/>
  </r>
  <r>
    <n v="10394"/>
    <n v="13"/>
    <n v="4.8"/>
    <n v="10"/>
    <n v="0"/>
    <n v="48"/>
    <n v="6"/>
    <x v="0"/>
    <x v="43"/>
    <x v="3"/>
    <x v="8"/>
    <n v="3"/>
    <s v="Federal Shipping"/>
    <s v="HUNGC"/>
    <x v="0"/>
    <n v="8"/>
    <x v="3"/>
    <x v="5"/>
  </r>
  <r>
    <n v="10394"/>
    <n v="62"/>
    <n v="39.4"/>
    <n v="10"/>
    <n v="0"/>
    <n v="394"/>
    <n v="29"/>
    <x v="0"/>
    <x v="29"/>
    <x v="22"/>
    <x v="8"/>
    <n v="3"/>
    <s v="Federal Shipping"/>
    <s v="HUNGC"/>
    <x v="0"/>
    <n v="3"/>
    <x v="5"/>
    <x v="5"/>
  </r>
  <r>
    <n v="10395"/>
    <n v="46"/>
    <n v="9.6"/>
    <n v="28"/>
    <n v="0"/>
    <n v="268.8"/>
    <n v="21"/>
    <x v="0"/>
    <x v="54"/>
    <x v="26"/>
    <x v="5"/>
    <n v="1"/>
    <s v="Speedy Express"/>
    <s v="HILAA"/>
    <x v="1"/>
    <n v="8"/>
    <x v="3"/>
    <x v="5"/>
  </r>
  <r>
    <n v="10395"/>
    <n v="53"/>
    <n v="26.2"/>
    <n v="70"/>
    <n v="0"/>
    <n v="1834"/>
    <n v="24"/>
    <x v="0"/>
    <x v="22"/>
    <x v="4"/>
    <x v="5"/>
    <n v="1"/>
    <s v="Speedy Express"/>
    <s v="HILAA"/>
    <x v="1"/>
    <n v="6"/>
    <x v="7"/>
    <x v="5"/>
  </r>
  <r>
    <n v="10395"/>
    <n v="69"/>
    <n v="28.8"/>
    <n v="8"/>
    <n v="0"/>
    <n v="230.4"/>
    <n v="15"/>
    <x v="0"/>
    <x v="60"/>
    <x v="10"/>
    <x v="5"/>
    <n v="1"/>
    <s v="Speedy Express"/>
    <s v="HILAA"/>
    <x v="1"/>
    <n v="4"/>
    <x v="0"/>
    <x v="5"/>
  </r>
  <r>
    <n v="10396"/>
    <n v="23"/>
    <n v="7.2"/>
    <n v="40"/>
    <n v="0"/>
    <n v="288"/>
    <n v="9"/>
    <x v="0"/>
    <x v="70"/>
    <x v="7"/>
    <x v="1"/>
    <n v="3"/>
    <s v="Federal Shipping"/>
    <s v="FRANK"/>
    <x v="0"/>
    <n v="5"/>
    <x v="1"/>
    <x v="5"/>
  </r>
  <r>
    <n v="10396"/>
    <n v="71"/>
    <n v="17.2"/>
    <n v="60"/>
    <n v="0"/>
    <n v="1032"/>
    <n v="15"/>
    <x v="0"/>
    <x v="42"/>
    <x v="10"/>
    <x v="1"/>
    <n v="3"/>
    <s v="Federal Shipping"/>
    <s v="FRANK"/>
    <x v="0"/>
    <n v="4"/>
    <x v="0"/>
    <x v="5"/>
  </r>
  <r>
    <n v="10396"/>
    <n v="72"/>
    <n v="27.8"/>
    <n v="21"/>
    <n v="0"/>
    <n v="583.80000000000007"/>
    <n v="14"/>
    <x v="0"/>
    <x v="2"/>
    <x v="2"/>
    <x v="1"/>
    <n v="3"/>
    <s v="Federal Shipping"/>
    <s v="FRANK"/>
    <x v="0"/>
    <n v="4"/>
    <x v="0"/>
    <x v="5"/>
  </r>
  <r>
    <n v="10397"/>
    <n v="21"/>
    <n v="8"/>
    <n v="10"/>
    <n v="0"/>
    <n v="80"/>
    <n v="8"/>
    <x v="0"/>
    <x v="27"/>
    <x v="9"/>
    <x v="15"/>
    <n v="1"/>
    <s v="Speedy Express"/>
    <s v="PRINI"/>
    <x v="0"/>
    <n v="3"/>
    <x v="5"/>
    <x v="5"/>
  </r>
  <r>
    <n v="10397"/>
    <n v="51"/>
    <n v="42.4"/>
    <n v="18"/>
    <n v="0"/>
    <n v="763.19999999999993"/>
    <n v="24"/>
    <x v="0"/>
    <x v="4"/>
    <x v="4"/>
    <x v="15"/>
    <n v="1"/>
    <s v="Speedy Express"/>
    <s v="PRINI"/>
    <x v="0"/>
    <n v="7"/>
    <x v="2"/>
    <x v="5"/>
  </r>
  <r>
    <n v="10398"/>
    <n v="35"/>
    <n v="14.4"/>
    <n v="30"/>
    <n v="0"/>
    <n v="432"/>
    <n v="16"/>
    <x v="0"/>
    <x v="31"/>
    <x v="23"/>
    <x v="8"/>
    <n v="3"/>
    <s v="Federal Shipping"/>
    <s v="SAVEA"/>
    <x v="0"/>
    <n v="1"/>
    <x v="6"/>
    <x v="5"/>
  </r>
  <r>
    <n v="10398"/>
    <n v="55"/>
    <n v="19.2"/>
    <n v="120"/>
    <n v="0"/>
    <n v="2304"/>
    <n v="25"/>
    <x v="0"/>
    <x v="16"/>
    <x v="15"/>
    <x v="8"/>
    <n v="3"/>
    <s v="Federal Shipping"/>
    <s v="SAVEA"/>
    <x v="0"/>
    <n v="6"/>
    <x v="7"/>
    <x v="5"/>
  </r>
  <r>
    <n v="10399"/>
    <n v="68"/>
    <n v="10"/>
    <n v="60"/>
    <n v="0"/>
    <n v="600"/>
    <n v="8"/>
    <x v="0"/>
    <x v="56"/>
    <x v="9"/>
    <x v="17"/>
    <n v="3"/>
    <s v="Federal Shipping"/>
    <s v="VAFFE"/>
    <x v="3"/>
    <n v="3"/>
    <x v="5"/>
    <x v="5"/>
  </r>
  <r>
    <n v="10399"/>
    <n v="71"/>
    <n v="17.2"/>
    <n v="30"/>
    <n v="0"/>
    <n v="516"/>
    <n v="15"/>
    <x v="0"/>
    <x v="42"/>
    <x v="10"/>
    <x v="17"/>
    <n v="3"/>
    <s v="Federal Shipping"/>
    <s v="VAFFE"/>
    <x v="3"/>
    <n v="4"/>
    <x v="0"/>
    <x v="5"/>
  </r>
  <r>
    <n v="10399"/>
    <n v="76"/>
    <n v="14.4"/>
    <n v="35"/>
    <n v="0"/>
    <n v="504"/>
    <n v="23"/>
    <x v="0"/>
    <x v="38"/>
    <x v="13"/>
    <x v="17"/>
    <n v="3"/>
    <s v="Federal Shipping"/>
    <s v="VAFFE"/>
    <x v="3"/>
    <n v="1"/>
    <x v="6"/>
    <x v="5"/>
  </r>
  <r>
    <n v="10399"/>
    <n v="77"/>
    <n v="10.4"/>
    <n v="14"/>
    <n v="0"/>
    <n v="145.6"/>
    <n v="12"/>
    <x v="0"/>
    <x v="23"/>
    <x v="20"/>
    <x v="17"/>
    <n v="3"/>
    <s v="Federal Shipping"/>
    <s v="VAFFE"/>
    <x v="3"/>
    <n v="2"/>
    <x v="4"/>
    <x v="5"/>
  </r>
  <r>
    <n v="10400"/>
    <n v="29"/>
    <n v="99"/>
    <n v="21"/>
    <n v="0"/>
    <n v="2079"/>
    <n v="12"/>
    <x v="1"/>
    <x v="39"/>
    <x v="20"/>
    <x v="13"/>
    <n v="3"/>
    <s v="Federal Shipping"/>
    <s v="EASTC"/>
    <x v="0"/>
    <n v="6"/>
    <x v="7"/>
    <x v="6"/>
  </r>
  <r>
    <n v="10400"/>
    <n v="35"/>
    <n v="14.4"/>
    <n v="35"/>
    <n v="0"/>
    <n v="504"/>
    <n v="16"/>
    <x v="1"/>
    <x v="31"/>
    <x v="23"/>
    <x v="13"/>
    <n v="3"/>
    <s v="Federal Shipping"/>
    <s v="EASTC"/>
    <x v="0"/>
    <n v="1"/>
    <x v="6"/>
    <x v="6"/>
  </r>
  <r>
    <n v="10400"/>
    <n v="49"/>
    <n v="16"/>
    <n v="30"/>
    <n v="0"/>
    <n v="480"/>
    <n v="23"/>
    <x v="1"/>
    <x v="14"/>
    <x v="13"/>
    <x v="13"/>
    <n v="3"/>
    <s v="Federal Shipping"/>
    <s v="EASTC"/>
    <x v="0"/>
    <n v="3"/>
    <x v="5"/>
    <x v="6"/>
  </r>
  <r>
    <n v="10401"/>
    <n v="30"/>
    <n v="20.7"/>
    <n v="18"/>
    <n v="0"/>
    <n v="372.59999999999997"/>
    <n v="13"/>
    <x v="1"/>
    <x v="34"/>
    <x v="25"/>
    <x v="8"/>
    <n v="1"/>
    <s v="Speedy Express"/>
    <s v="RATTC"/>
    <x v="0"/>
    <n v="8"/>
    <x v="3"/>
    <x v="6"/>
  </r>
  <r>
    <n v="10401"/>
    <n v="56"/>
    <n v="30.4"/>
    <n v="70"/>
    <n v="0"/>
    <n v="2128"/>
    <n v="26"/>
    <x v="1"/>
    <x v="33"/>
    <x v="8"/>
    <x v="8"/>
    <n v="1"/>
    <s v="Speedy Express"/>
    <s v="RATTC"/>
    <x v="0"/>
    <n v="5"/>
    <x v="1"/>
    <x v="6"/>
  </r>
  <r>
    <n v="10401"/>
    <n v="65"/>
    <n v="16.8"/>
    <n v="20"/>
    <n v="0"/>
    <n v="336"/>
    <n v="2"/>
    <x v="1"/>
    <x v="6"/>
    <x v="6"/>
    <x v="8"/>
    <n v="1"/>
    <s v="Speedy Express"/>
    <s v="RATTC"/>
    <x v="0"/>
    <n v="2"/>
    <x v="4"/>
    <x v="6"/>
  </r>
  <r>
    <n v="10401"/>
    <n v="71"/>
    <n v="17.2"/>
    <n v="60"/>
    <n v="0"/>
    <n v="1032"/>
    <n v="15"/>
    <x v="1"/>
    <x v="42"/>
    <x v="10"/>
    <x v="8"/>
    <n v="1"/>
    <s v="Speedy Express"/>
    <s v="RATTC"/>
    <x v="0"/>
    <n v="4"/>
    <x v="0"/>
    <x v="6"/>
  </r>
  <r>
    <n v="10402"/>
    <n v="23"/>
    <n v="7.2"/>
    <n v="60"/>
    <n v="0"/>
    <n v="432"/>
    <n v="9"/>
    <x v="1"/>
    <x v="70"/>
    <x v="7"/>
    <x v="6"/>
    <n v="2"/>
    <s v="United Package"/>
    <s v="ERNSH"/>
    <x v="3"/>
    <n v="5"/>
    <x v="1"/>
    <x v="6"/>
  </r>
  <r>
    <n v="10402"/>
    <n v="63"/>
    <n v="35.1"/>
    <n v="65"/>
    <n v="0"/>
    <n v="2281.5"/>
    <n v="7"/>
    <x v="1"/>
    <x v="46"/>
    <x v="18"/>
    <x v="6"/>
    <n v="2"/>
    <s v="United Package"/>
    <s v="ERNSH"/>
    <x v="3"/>
    <n v="2"/>
    <x v="4"/>
    <x v="6"/>
  </r>
  <r>
    <n v="10403"/>
    <n v="16"/>
    <n v="13.9"/>
    <n v="21"/>
    <n v="0"/>
    <n v="291.90000000000003"/>
    <n v="7"/>
    <x v="1"/>
    <x v="19"/>
    <x v="18"/>
    <x v="6"/>
    <n v="3"/>
    <s v="Federal Shipping"/>
    <s v="ERNSH"/>
    <x v="0"/>
    <n v="3"/>
    <x v="5"/>
    <x v="6"/>
  </r>
  <r>
    <n v="10403"/>
    <n v="48"/>
    <n v="10.199999999999999"/>
    <n v="70"/>
    <n v="0"/>
    <n v="714"/>
    <n v="22"/>
    <x v="1"/>
    <x v="74"/>
    <x v="28"/>
    <x v="6"/>
    <n v="3"/>
    <s v="Federal Shipping"/>
    <s v="ERNSH"/>
    <x v="0"/>
    <n v="3"/>
    <x v="5"/>
    <x v="6"/>
  </r>
  <r>
    <n v="10404"/>
    <n v="26"/>
    <n v="24.9"/>
    <n v="30"/>
    <n v="0"/>
    <n v="747"/>
    <n v="11"/>
    <x v="1"/>
    <x v="68"/>
    <x v="21"/>
    <x v="11"/>
    <n v="1"/>
    <s v="Speedy Express"/>
    <s v="MAGAA"/>
    <x v="0"/>
    <n v="3"/>
    <x v="5"/>
    <x v="6"/>
  </r>
  <r>
    <n v="10404"/>
    <n v="42"/>
    <n v="11.2"/>
    <n v="40"/>
    <n v="0"/>
    <n v="448"/>
    <n v="20"/>
    <x v="1"/>
    <x v="1"/>
    <x v="1"/>
    <x v="11"/>
    <n v="1"/>
    <s v="Speedy Express"/>
    <s v="MAGAA"/>
    <x v="0"/>
    <n v="5"/>
    <x v="1"/>
    <x v="6"/>
  </r>
  <r>
    <n v="10404"/>
    <n v="49"/>
    <n v="16"/>
    <n v="30"/>
    <n v="0"/>
    <n v="480"/>
    <n v="23"/>
    <x v="1"/>
    <x v="14"/>
    <x v="13"/>
    <x v="11"/>
    <n v="1"/>
    <s v="Speedy Express"/>
    <s v="MAGAA"/>
    <x v="0"/>
    <n v="3"/>
    <x v="5"/>
    <x v="6"/>
  </r>
  <r>
    <n v="10405"/>
    <n v="3"/>
    <n v="8"/>
    <n v="50"/>
    <n v="0"/>
    <n v="400"/>
    <n v="1"/>
    <x v="1"/>
    <x v="57"/>
    <x v="17"/>
    <x v="5"/>
    <n v="1"/>
    <s v="Speedy Express"/>
    <s v="LINOD"/>
    <x v="0"/>
    <n v="2"/>
    <x v="4"/>
    <x v="6"/>
  </r>
  <r>
    <n v="10406"/>
    <n v="1"/>
    <n v="14.4"/>
    <n v="10"/>
    <n v="0"/>
    <n v="144"/>
    <n v="1"/>
    <x v="1"/>
    <x v="52"/>
    <x v="17"/>
    <x v="2"/>
    <n v="1"/>
    <s v="Speedy Express"/>
    <s v="QUEEN"/>
    <x v="1"/>
    <n v="1"/>
    <x v="6"/>
    <x v="6"/>
  </r>
  <r>
    <n v="10406"/>
    <n v="21"/>
    <n v="8"/>
    <n v="30"/>
    <n v="0"/>
    <n v="240"/>
    <n v="8"/>
    <x v="1"/>
    <x v="27"/>
    <x v="9"/>
    <x v="2"/>
    <n v="1"/>
    <s v="Speedy Express"/>
    <s v="QUEEN"/>
    <x v="1"/>
    <n v="3"/>
    <x v="5"/>
    <x v="6"/>
  </r>
  <r>
    <n v="10406"/>
    <n v="28"/>
    <n v="36.4"/>
    <n v="42"/>
    <n v="0"/>
    <n v="1528.8"/>
    <n v="12"/>
    <x v="1"/>
    <x v="44"/>
    <x v="20"/>
    <x v="2"/>
    <n v="1"/>
    <s v="Speedy Express"/>
    <s v="QUEEN"/>
    <x v="1"/>
    <n v="7"/>
    <x v="2"/>
    <x v="6"/>
  </r>
  <r>
    <n v="10406"/>
    <n v="36"/>
    <n v="15.2"/>
    <n v="5"/>
    <n v="0"/>
    <n v="76"/>
    <n v="17"/>
    <x v="1"/>
    <x v="20"/>
    <x v="19"/>
    <x v="2"/>
    <n v="1"/>
    <s v="Speedy Express"/>
    <s v="QUEEN"/>
    <x v="1"/>
    <n v="8"/>
    <x v="3"/>
    <x v="6"/>
  </r>
  <r>
    <n v="10406"/>
    <n v="40"/>
    <n v="14.7"/>
    <n v="2"/>
    <n v="0"/>
    <n v="29.4"/>
    <n v="19"/>
    <x v="1"/>
    <x v="37"/>
    <x v="5"/>
    <x v="2"/>
    <n v="1"/>
    <s v="Speedy Express"/>
    <s v="QUEEN"/>
    <x v="1"/>
    <n v="8"/>
    <x v="3"/>
    <x v="6"/>
  </r>
  <r>
    <n v="10407"/>
    <n v="11"/>
    <n v="16.8"/>
    <n v="30"/>
    <n v="0"/>
    <n v="504"/>
    <n v="5"/>
    <x v="1"/>
    <x v="0"/>
    <x v="0"/>
    <x v="1"/>
    <n v="2"/>
    <s v="United Package"/>
    <s v="OTTIK"/>
    <x v="0"/>
    <n v="4"/>
    <x v="0"/>
    <x v="6"/>
  </r>
  <r>
    <n v="10407"/>
    <n v="69"/>
    <n v="28.8"/>
    <n v="15"/>
    <n v="0"/>
    <n v="432"/>
    <n v="15"/>
    <x v="1"/>
    <x v="60"/>
    <x v="10"/>
    <x v="1"/>
    <n v="2"/>
    <s v="United Package"/>
    <s v="OTTIK"/>
    <x v="0"/>
    <n v="4"/>
    <x v="0"/>
    <x v="6"/>
  </r>
  <r>
    <n v="10407"/>
    <n v="71"/>
    <n v="17.2"/>
    <n v="15"/>
    <n v="0"/>
    <n v="258"/>
    <n v="15"/>
    <x v="1"/>
    <x v="42"/>
    <x v="10"/>
    <x v="1"/>
    <n v="2"/>
    <s v="United Package"/>
    <s v="OTTIK"/>
    <x v="0"/>
    <n v="4"/>
    <x v="0"/>
    <x v="6"/>
  </r>
  <r>
    <n v="10408"/>
    <n v="37"/>
    <n v="20.8"/>
    <n v="10"/>
    <n v="0"/>
    <n v="208"/>
    <n v="17"/>
    <x v="1"/>
    <x v="28"/>
    <x v="19"/>
    <x v="0"/>
    <n v="1"/>
    <s v="Speedy Express"/>
    <s v="FOLIG"/>
    <x v="3"/>
    <n v="8"/>
    <x v="3"/>
    <x v="6"/>
  </r>
  <r>
    <n v="10408"/>
    <n v="54"/>
    <n v="5.9"/>
    <n v="6"/>
    <n v="0"/>
    <n v="35.400000000000006"/>
    <n v="25"/>
    <x v="1"/>
    <x v="55"/>
    <x v="15"/>
    <x v="0"/>
    <n v="1"/>
    <s v="Speedy Express"/>
    <s v="FOLIG"/>
    <x v="3"/>
    <n v="6"/>
    <x v="7"/>
    <x v="6"/>
  </r>
  <r>
    <n v="10408"/>
    <n v="62"/>
    <n v="39.4"/>
    <n v="35"/>
    <n v="0"/>
    <n v="1379"/>
    <n v="29"/>
    <x v="1"/>
    <x v="29"/>
    <x v="22"/>
    <x v="0"/>
    <n v="1"/>
    <s v="Speedy Express"/>
    <s v="FOLIG"/>
    <x v="3"/>
    <n v="3"/>
    <x v="5"/>
    <x v="6"/>
  </r>
  <r>
    <n v="10409"/>
    <n v="14"/>
    <n v="18.600000000000001"/>
    <n v="12"/>
    <n v="0"/>
    <n v="223.20000000000002"/>
    <n v="6"/>
    <x v="1"/>
    <x v="3"/>
    <x v="3"/>
    <x v="20"/>
    <n v="1"/>
    <s v="Speedy Express"/>
    <s v="OCEAN"/>
    <x v="2"/>
    <n v="7"/>
    <x v="2"/>
    <x v="6"/>
  </r>
  <r>
    <n v="10409"/>
    <n v="21"/>
    <n v="8"/>
    <n v="12"/>
    <n v="0"/>
    <n v="96"/>
    <n v="8"/>
    <x v="1"/>
    <x v="27"/>
    <x v="9"/>
    <x v="20"/>
    <n v="1"/>
    <s v="Speedy Express"/>
    <s v="OCEAN"/>
    <x v="2"/>
    <n v="3"/>
    <x v="5"/>
    <x v="6"/>
  </r>
  <r>
    <n v="10410"/>
    <n v="33"/>
    <n v="2"/>
    <n v="49"/>
    <n v="0"/>
    <n v="98"/>
    <n v="15"/>
    <x v="1"/>
    <x v="10"/>
    <x v="10"/>
    <x v="16"/>
    <n v="3"/>
    <s v="Federal Shipping"/>
    <s v="BOTTM"/>
    <x v="2"/>
    <n v="4"/>
    <x v="0"/>
    <x v="6"/>
  </r>
  <r>
    <n v="10410"/>
    <n v="59"/>
    <n v="44"/>
    <n v="16"/>
    <n v="0"/>
    <n v="704"/>
    <n v="28"/>
    <x v="1"/>
    <x v="21"/>
    <x v="11"/>
    <x v="16"/>
    <n v="3"/>
    <s v="Federal Shipping"/>
    <s v="BOTTM"/>
    <x v="2"/>
    <n v="4"/>
    <x v="0"/>
    <x v="6"/>
  </r>
  <r>
    <n v="10411"/>
    <n v="41"/>
    <n v="7.7"/>
    <n v="25"/>
    <n v="0"/>
    <n v="192.5"/>
    <n v="19"/>
    <x v="1"/>
    <x v="5"/>
    <x v="5"/>
    <x v="16"/>
    <n v="3"/>
    <s v="Federal Shipping"/>
    <s v="BOTTM"/>
    <x v="3"/>
    <n v="8"/>
    <x v="3"/>
    <x v="6"/>
  </r>
  <r>
    <n v="10411"/>
    <n v="44"/>
    <n v="15.5"/>
    <n v="40"/>
    <n v="0"/>
    <n v="620"/>
    <n v="20"/>
    <x v="1"/>
    <x v="45"/>
    <x v="1"/>
    <x v="16"/>
    <n v="3"/>
    <s v="Federal Shipping"/>
    <s v="BOTTM"/>
    <x v="3"/>
    <n v="2"/>
    <x v="4"/>
    <x v="6"/>
  </r>
  <r>
    <n v="10411"/>
    <n v="59"/>
    <n v="44"/>
    <n v="9"/>
    <n v="0"/>
    <n v="396"/>
    <n v="28"/>
    <x v="1"/>
    <x v="21"/>
    <x v="11"/>
    <x v="16"/>
    <n v="3"/>
    <s v="Federal Shipping"/>
    <s v="BOTTM"/>
    <x v="3"/>
    <n v="4"/>
    <x v="0"/>
    <x v="6"/>
  </r>
  <r>
    <n v="10412"/>
    <n v="14"/>
    <n v="18.600000000000001"/>
    <n v="20"/>
    <n v="0"/>
    <n v="372"/>
    <n v="6"/>
    <x v="1"/>
    <x v="3"/>
    <x v="3"/>
    <x v="10"/>
    <n v="2"/>
    <s v="United Package"/>
    <s v="WARTH"/>
    <x v="3"/>
    <n v="7"/>
    <x v="2"/>
    <x v="6"/>
  </r>
  <r>
    <n v="10413"/>
    <n v="1"/>
    <n v="14.4"/>
    <n v="24"/>
    <n v="0"/>
    <n v="345.6"/>
    <n v="1"/>
    <x v="1"/>
    <x v="52"/>
    <x v="17"/>
    <x v="0"/>
    <n v="2"/>
    <s v="United Package"/>
    <s v="LAMAI"/>
    <x v="2"/>
    <n v="1"/>
    <x v="6"/>
    <x v="6"/>
  </r>
  <r>
    <n v="10413"/>
    <n v="62"/>
    <n v="39.4"/>
    <n v="40"/>
    <n v="0"/>
    <n v="1576"/>
    <n v="29"/>
    <x v="1"/>
    <x v="29"/>
    <x v="22"/>
    <x v="0"/>
    <n v="2"/>
    <s v="United Package"/>
    <s v="LAMAI"/>
    <x v="2"/>
    <n v="3"/>
    <x v="5"/>
    <x v="6"/>
  </r>
  <r>
    <n v="10413"/>
    <n v="76"/>
    <n v="14.4"/>
    <n v="14"/>
    <n v="0"/>
    <n v="201.6"/>
    <n v="23"/>
    <x v="1"/>
    <x v="38"/>
    <x v="13"/>
    <x v="0"/>
    <n v="2"/>
    <s v="United Package"/>
    <s v="LAMAI"/>
    <x v="2"/>
    <n v="1"/>
    <x v="6"/>
    <x v="6"/>
  </r>
  <r>
    <n v="10414"/>
    <n v="19"/>
    <n v="7.3"/>
    <n v="18"/>
    <n v="0"/>
    <n v="131.4"/>
    <n v="8"/>
    <x v="1"/>
    <x v="49"/>
    <x v="9"/>
    <x v="2"/>
    <n v="3"/>
    <s v="Federal Shipping"/>
    <s v="FAMIA"/>
    <x v="0"/>
    <n v="3"/>
    <x v="5"/>
    <x v="6"/>
  </r>
  <r>
    <n v="10414"/>
    <n v="33"/>
    <n v="2"/>
    <n v="50"/>
    <n v="0"/>
    <n v="100"/>
    <n v="15"/>
    <x v="1"/>
    <x v="10"/>
    <x v="10"/>
    <x v="2"/>
    <n v="3"/>
    <s v="Federal Shipping"/>
    <s v="FAMIA"/>
    <x v="0"/>
    <n v="4"/>
    <x v="0"/>
    <x v="6"/>
  </r>
  <r>
    <n v="10415"/>
    <n v="17"/>
    <n v="31.2"/>
    <n v="2"/>
    <n v="0"/>
    <n v="62.4"/>
    <n v="7"/>
    <x v="1"/>
    <x v="35"/>
    <x v="18"/>
    <x v="8"/>
    <n v="1"/>
    <s v="Speedy Express"/>
    <s v="HUNGC"/>
    <x v="2"/>
    <n v="6"/>
    <x v="7"/>
    <x v="6"/>
  </r>
  <r>
    <n v="10415"/>
    <n v="33"/>
    <n v="2"/>
    <n v="20"/>
    <n v="0"/>
    <n v="40"/>
    <n v="15"/>
    <x v="1"/>
    <x v="10"/>
    <x v="10"/>
    <x v="8"/>
    <n v="1"/>
    <s v="Speedy Express"/>
    <s v="HUNGC"/>
    <x v="2"/>
    <n v="4"/>
    <x v="0"/>
    <x v="6"/>
  </r>
  <r>
    <n v="10416"/>
    <n v="19"/>
    <n v="7.3"/>
    <n v="20"/>
    <n v="0"/>
    <n v="146"/>
    <n v="8"/>
    <x v="1"/>
    <x v="49"/>
    <x v="9"/>
    <x v="10"/>
    <n v="3"/>
    <s v="Federal Shipping"/>
    <s v="WARTH"/>
    <x v="3"/>
    <n v="3"/>
    <x v="5"/>
    <x v="6"/>
  </r>
  <r>
    <n v="10416"/>
    <n v="53"/>
    <n v="26.2"/>
    <n v="10"/>
    <n v="0"/>
    <n v="262"/>
    <n v="24"/>
    <x v="1"/>
    <x v="22"/>
    <x v="4"/>
    <x v="10"/>
    <n v="3"/>
    <s v="Federal Shipping"/>
    <s v="WARTH"/>
    <x v="3"/>
    <n v="6"/>
    <x v="7"/>
    <x v="6"/>
  </r>
  <r>
    <n v="10416"/>
    <n v="57"/>
    <n v="15.6"/>
    <n v="20"/>
    <n v="0"/>
    <n v="312"/>
    <n v="26"/>
    <x v="1"/>
    <x v="8"/>
    <x v="8"/>
    <x v="10"/>
    <n v="3"/>
    <s v="Federal Shipping"/>
    <s v="WARTH"/>
    <x v="3"/>
    <n v="5"/>
    <x v="1"/>
    <x v="6"/>
  </r>
  <r>
    <n v="10417"/>
    <n v="38"/>
    <n v="210.8"/>
    <n v="50"/>
    <n v="0"/>
    <n v="10540"/>
    <n v="18"/>
    <x v="1"/>
    <x v="67"/>
    <x v="12"/>
    <x v="17"/>
    <n v="3"/>
    <s v="Federal Shipping"/>
    <s v="SIMOB"/>
    <x v="0"/>
    <n v="1"/>
    <x v="6"/>
    <x v="6"/>
  </r>
  <r>
    <n v="10417"/>
    <n v="46"/>
    <n v="9.6"/>
    <n v="2"/>
    <n v="0"/>
    <n v="19.2"/>
    <n v="21"/>
    <x v="1"/>
    <x v="54"/>
    <x v="26"/>
    <x v="17"/>
    <n v="3"/>
    <s v="Federal Shipping"/>
    <s v="SIMOB"/>
    <x v="0"/>
    <n v="8"/>
    <x v="3"/>
    <x v="6"/>
  </r>
  <r>
    <n v="10417"/>
    <n v="68"/>
    <n v="10"/>
    <n v="36"/>
    <n v="0"/>
    <n v="360"/>
    <n v="8"/>
    <x v="1"/>
    <x v="56"/>
    <x v="9"/>
    <x v="17"/>
    <n v="3"/>
    <s v="Federal Shipping"/>
    <s v="SIMOB"/>
    <x v="0"/>
    <n v="3"/>
    <x v="5"/>
    <x v="6"/>
  </r>
  <r>
    <n v="10417"/>
    <n v="77"/>
    <n v="10.4"/>
    <n v="35"/>
    <n v="0"/>
    <n v="364"/>
    <n v="12"/>
    <x v="1"/>
    <x v="23"/>
    <x v="20"/>
    <x v="17"/>
    <n v="3"/>
    <s v="Federal Shipping"/>
    <s v="SIMOB"/>
    <x v="0"/>
    <n v="2"/>
    <x v="4"/>
    <x v="6"/>
  </r>
  <r>
    <n v="10418"/>
    <n v="2"/>
    <n v="15.2"/>
    <n v="60"/>
    <n v="0"/>
    <n v="912"/>
    <n v="1"/>
    <x v="1"/>
    <x v="18"/>
    <x v="17"/>
    <x v="1"/>
    <n v="1"/>
    <s v="Speedy Express"/>
    <s v="QUICK"/>
    <x v="0"/>
    <n v="1"/>
    <x v="6"/>
    <x v="6"/>
  </r>
  <r>
    <n v="10418"/>
    <n v="47"/>
    <n v="7.6"/>
    <n v="55"/>
    <n v="0"/>
    <n v="418"/>
    <n v="22"/>
    <x v="1"/>
    <x v="69"/>
    <x v="28"/>
    <x v="1"/>
    <n v="1"/>
    <s v="Speedy Express"/>
    <s v="QUICK"/>
    <x v="0"/>
    <n v="3"/>
    <x v="5"/>
    <x v="6"/>
  </r>
  <r>
    <n v="10418"/>
    <n v="61"/>
    <n v="22.8"/>
    <n v="16"/>
    <n v="0"/>
    <n v="364.8"/>
    <n v="29"/>
    <x v="1"/>
    <x v="75"/>
    <x v="22"/>
    <x v="1"/>
    <n v="1"/>
    <s v="Speedy Express"/>
    <s v="QUICK"/>
    <x v="0"/>
    <n v="2"/>
    <x v="4"/>
    <x v="6"/>
  </r>
  <r>
    <n v="10418"/>
    <n v="74"/>
    <n v="8"/>
    <n v="15"/>
    <n v="0"/>
    <n v="120"/>
    <n v="4"/>
    <x v="1"/>
    <x v="17"/>
    <x v="16"/>
    <x v="1"/>
    <n v="1"/>
    <s v="Speedy Express"/>
    <s v="QUICK"/>
    <x v="0"/>
    <n v="7"/>
    <x v="2"/>
    <x v="6"/>
  </r>
  <r>
    <n v="10419"/>
    <n v="60"/>
    <n v="27.2"/>
    <n v="60"/>
    <n v="0"/>
    <n v="1632"/>
    <n v="28"/>
    <x v="1"/>
    <x v="11"/>
    <x v="11"/>
    <x v="4"/>
    <n v="2"/>
    <s v="United Package"/>
    <s v="RICSU"/>
    <x v="0"/>
    <n v="4"/>
    <x v="0"/>
    <x v="6"/>
  </r>
  <r>
    <n v="10419"/>
    <n v="69"/>
    <n v="28.8"/>
    <n v="20"/>
    <n v="0"/>
    <n v="576"/>
    <n v="15"/>
    <x v="1"/>
    <x v="60"/>
    <x v="10"/>
    <x v="4"/>
    <n v="2"/>
    <s v="United Package"/>
    <s v="RICSU"/>
    <x v="0"/>
    <n v="4"/>
    <x v="0"/>
    <x v="6"/>
  </r>
  <r>
    <n v="10420"/>
    <n v="9"/>
    <n v="77.599999999999994"/>
    <n v="20"/>
    <n v="0"/>
    <n v="1552"/>
    <n v="4"/>
    <x v="1"/>
    <x v="76"/>
    <x v="16"/>
    <x v="2"/>
    <n v="1"/>
    <s v="Speedy Express"/>
    <s v="WELLI"/>
    <x v="2"/>
    <n v="6"/>
    <x v="7"/>
    <x v="6"/>
  </r>
  <r>
    <n v="10420"/>
    <n v="13"/>
    <n v="4.8"/>
    <n v="2"/>
    <n v="0"/>
    <n v="9.6"/>
    <n v="6"/>
    <x v="1"/>
    <x v="43"/>
    <x v="3"/>
    <x v="2"/>
    <n v="1"/>
    <s v="Speedy Express"/>
    <s v="WELLI"/>
    <x v="2"/>
    <n v="8"/>
    <x v="3"/>
    <x v="6"/>
  </r>
  <r>
    <n v="10420"/>
    <n v="70"/>
    <n v="12"/>
    <n v="8"/>
    <n v="0"/>
    <n v="96"/>
    <n v="7"/>
    <x v="1"/>
    <x v="30"/>
    <x v="18"/>
    <x v="2"/>
    <n v="1"/>
    <s v="Speedy Express"/>
    <s v="WELLI"/>
    <x v="2"/>
    <n v="1"/>
    <x v="6"/>
    <x v="6"/>
  </r>
  <r>
    <n v="10420"/>
    <n v="73"/>
    <n v="12"/>
    <n v="20"/>
    <n v="0"/>
    <n v="240"/>
    <n v="17"/>
    <x v="1"/>
    <x v="47"/>
    <x v="19"/>
    <x v="2"/>
    <n v="1"/>
    <s v="Speedy Express"/>
    <s v="WELLI"/>
    <x v="2"/>
    <n v="8"/>
    <x v="3"/>
    <x v="6"/>
  </r>
  <r>
    <n v="10421"/>
    <n v="19"/>
    <n v="7.3"/>
    <n v="4"/>
    <n v="0"/>
    <n v="29.2"/>
    <n v="8"/>
    <x v="1"/>
    <x v="49"/>
    <x v="9"/>
    <x v="2"/>
    <n v="1"/>
    <s v="Speedy Express"/>
    <s v="QUEDE"/>
    <x v="3"/>
    <n v="3"/>
    <x v="5"/>
    <x v="6"/>
  </r>
  <r>
    <n v="10421"/>
    <n v="26"/>
    <n v="24.9"/>
    <n v="30"/>
    <n v="0"/>
    <n v="747"/>
    <n v="11"/>
    <x v="1"/>
    <x v="68"/>
    <x v="21"/>
    <x v="2"/>
    <n v="1"/>
    <s v="Speedy Express"/>
    <s v="QUEDE"/>
    <x v="3"/>
    <n v="3"/>
    <x v="5"/>
    <x v="6"/>
  </r>
  <r>
    <n v="10421"/>
    <n v="53"/>
    <n v="26.2"/>
    <n v="15"/>
    <n v="0"/>
    <n v="393"/>
    <n v="24"/>
    <x v="1"/>
    <x v="22"/>
    <x v="4"/>
    <x v="2"/>
    <n v="1"/>
    <s v="Speedy Express"/>
    <s v="QUEDE"/>
    <x v="3"/>
    <n v="6"/>
    <x v="7"/>
    <x v="6"/>
  </r>
  <r>
    <n v="10421"/>
    <n v="77"/>
    <n v="10.4"/>
    <n v="10"/>
    <n v="0"/>
    <n v="104"/>
    <n v="12"/>
    <x v="1"/>
    <x v="23"/>
    <x v="20"/>
    <x v="2"/>
    <n v="1"/>
    <s v="Speedy Express"/>
    <s v="QUEDE"/>
    <x v="3"/>
    <n v="2"/>
    <x v="4"/>
    <x v="6"/>
  </r>
  <r>
    <n v="10422"/>
    <n v="26"/>
    <n v="24.9"/>
    <n v="2"/>
    <n v="0"/>
    <n v="49.8"/>
    <n v="11"/>
    <x v="1"/>
    <x v="68"/>
    <x v="21"/>
    <x v="11"/>
    <n v="1"/>
    <s v="Speedy Express"/>
    <s v="FRANS"/>
    <x v="0"/>
    <n v="3"/>
    <x v="5"/>
    <x v="6"/>
  </r>
  <r>
    <n v="10423"/>
    <n v="31"/>
    <n v="10"/>
    <n v="14"/>
    <n v="0"/>
    <n v="140"/>
    <n v="14"/>
    <x v="1"/>
    <x v="12"/>
    <x v="2"/>
    <x v="2"/>
    <n v="3"/>
    <s v="Federal Shipping"/>
    <s v="GOURL"/>
    <x v="1"/>
    <n v="4"/>
    <x v="0"/>
    <x v="6"/>
  </r>
  <r>
    <n v="10423"/>
    <n v="59"/>
    <n v="44"/>
    <n v="20"/>
    <n v="0"/>
    <n v="880"/>
    <n v="28"/>
    <x v="1"/>
    <x v="21"/>
    <x v="11"/>
    <x v="2"/>
    <n v="3"/>
    <s v="Federal Shipping"/>
    <s v="GOURL"/>
    <x v="1"/>
    <n v="4"/>
    <x v="0"/>
    <x v="6"/>
  </r>
  <r>
    <n v="10424"/>
    <n v="35"/>
    <n v="14.4"/>
    <n v="60"/>
    <n v="0"/>
    <n v="864"/>
    <n v="16"/>
    <x v="1"/>
    <x v="31"/>
    <x v="23"/>
    <x v="16"/>
    <n v="2"/>
    <s v="United Package"/>
    <s v="MEREP"/>
    <x v="1"/>
    <n v="1"/>
    <x v="6"/>
    <x v="6"/>
  </r>
  <r>
    <n v="10424"/>
    <n v="38"/>
    <n v="210.8"/>
    <n v="49"/>
    <n v="0"/>
    <n v="10329.200000000001"/>
    <n v="18"/>
    <x v="1"/>
    <x v="67"/>
    <x v="12"/>
    <x v="16"/>
    <n v="2"/>
    <s v="United Package"/>
    <s v="MEREP"/>
    <x v="1"/>
    <n v="1"/>
    <x v="6"/>
    <x v="6"/>
  </r>
  <r>
    <n v="10424"/>
    <n v="68"/>
    <n v="10"/>
    <n v="30"/>
    <n v="0"/>
    <n v="300"/>
    <n v="8"/>
    <x v="1"/>
    <x v="56"/>
    <x v="9"/>
    <x v="16"/>
    <n v="2"/>
    <s v="United Package"/>
    <s v="MEREP"/>
    <x v="1"/>
    <n v="3"/>
    <x v="5"/>
    <x v="6"/>
  </r>
  <r>
    <n v="10425"/>
    <n v="55"/>
    <n v="19.2"/>
    <n v="10"/>
    <n v="0"/>
    <n v="192"/>
    <n v="25"/>
    <x v="1"/>
    <x v="16"/>
    <x v="15"/>
    <x v="0"/>
    <n v="2"/>
    <s v="United Package"/>
    <s v="LAMAI"/>
    <x v="1"/>
    <n v="6"/>
    <x v="7"/>
    <x v="6"/>
  </r>
  <r>
    <n v="10425"/>
    <n v="76"/>
    <n v="14.4"/>
    <n v="20"/>
    <n v="0"/>
    <n v="288"/>
    <n v="23"/>
    <x v="1"/>
    <x v="38"/>
    <x v="13"/>
    <x v="0"/>
    <n v="2"/>
    <s v="United Package"/>
    <s v="LAMAI"/>
    <x v="1"/>
    <n v="1"/>
    <x v="6"/>
    <x v="6"/>
  </r>
  <r>
    <n v="10426"/>
    <n v="56"/>
    <n v="30.4"/>
    <n v="5"/>
    <n v="0"/>
    <n v="152"/>
    <n v="26"/>
    <x v="1"/>
    <x v="33"/>
    <x v="8"/>
    <x v="12"/>
    <n v="1"/>
    <s v="Speedy Express"/>
    <s v="GALED"/>
    <x v="0"/>
    <n v="5"/>
    <x v="1"/>
    <x v="6"/>
  </r>
  <r>
    <n v="10426"/>
    <n v="64"/>
    <n v="26.6"/>
    <n v="7"/>
    <n v="0"/>
    <n v="186.20000000000002"/>
    <n v="12"/>
    <x v="1"/>
    <x v="58"/>
    <x v="20"/>
    <x v="12"/>
    <n v="1"/>
    <s v="Speedy Express"/>
    <s v="GALED"/>
    <x v="0"/>
    <n v="5"/>
    <x v="1"/>
    <x v="6"/>
  </r>
  <r>
    <n v="10427"/>
    <n v="14"/>
    <n v="18.600000000000001"/>
    <n v="35"/>
    <n v="0"/>
    <n v="651"/>
    <n v="6"/>
    <x v="1"/>
    <x v="3"/>
    <x v="3"/>
    <x v="6"/>
    <n v="2"/>
    <s v="United Package"/>
    <s v="PICCO"/>
    <x v="0"/>
    <n v="7"/>
    <x v="2"/>
    <x v="6"/>
  </r>
  <r>
    <n v="10428"/>
    <n v="46"/>
    <n v="9.6"/>
    <n v="20"/>
    <n v="0"/>
    <n v="192"/>
    <n v="21"/>
    <x v="1"/>
    <x v="54"/>
    <x v="26"/>
    <x v="11"/>
    <n v="1"/>
    <s v="Speedy Express"/>
    <s v="REGGC"/>
    <x v="1"/>
    <n v="8"/>
    <x v="3"/>
    <x v="6"/>
  </r>
  <r>
    <n v="10429"/>
    <n v="50"/>
    <n v="13"/>
    <n v="40"/>
    <n v="0"/>
    <n v="520"/>
    <n v="23"/>
    <x v="1"/>
    <x v="72"/>
    <x v="13"/>
    <x v="14"/>
    <n v="2"/>
    <s v="United Package"/>
    <s v="HUNGO"/>
    <x v="2"/>
    <n v="3"/>
    <x v="5"/>
    <x v="6"/>
  </r>
  <r>
    <n v="10429"/>
    <n v="63"/>
    <n v="35.1"/>
    <n v="35"/>
    <n v="0"/>
    <n v="1228.5"/>
    <n v="7"/>
    <x v="1"/>
    <x v="46"/>
    <x v="18"/>
    <x v="14"/>
    <n v="2"/>
    <s v="United Package"/>
    <s v="HUNGO"/>
    <x v="2"/>
    <n v="2"/>
    <x v="4"/>
    <x v="6"/>
  </r>
  <r>
    <n v="10430"/>
    <n v="17"/>
    <n v="31.2"/>
    <n v="45"/>
    <n v="0"/>
    <n v="1404"/>
    <n v="7"/>
    <x v="1"/>
    <x v="35"/>
    <x v="18"/>
    <x v="6"/>
    <n v="1"/>
    <s v="Speedy Express"/>
    <s v="ERNSH"/>
    <x v="0"/>
    <n v="6"/>
    <x v="7"/>
    <x v="6"/>
  </r>
  <r>
    <n v="10430"/>
    <n v="21"/>
    <n v="8"/>
    <n v="50"/>
    <n v="0"/>
    <n v="400"/>
    <n v="8"/>
    <x v="1"/>
    <x v="27"/>
    <x v="9"/>
    <x v="6"/>
    <n v="1"/>
    <s v="Speedy Express"/>
    <s v="ERNSH"/>
    <x v="0"/>
    <n v="3"/>
    <x v="5"/>
    <x v="6"/>
  </r>
  <r>
    <n v="10430"/>
    <n v="56"/>
    <n v="30.4"/>
    <n v="30"/>
    <n v="0"/>
    <n v="912"/>
    <n v="26"/>
    <x v="1"/>
    <x v="33"/>
    <x v="8"/>
    <x v="6"/>
    <n v="1"/>
    <s v="Speedy Express"/>
    <s v="ERNSH"/>
    <x v="0"/>
    <n v="5"/>
    <x v="1"/>
    <x v="6"/>
  </r>
  <r>
    <n v="10430"/>
    <n v="59"/>
    <n v="44"/>
    <n v="70"/>
    <n v="0"/>
    <n v="3080"/>
    <n v="28"/>
    <x v="1"/>
    <x v="21"/>
    <x v="11"/>
    <x v="6"/>
    <n v="1"/>
    <s v="Speedy Express"/>
    <s v="ERNSH"/>
    <x v="0"/>
    <n v="4"/>
    <x v="0"/>
    <x v="6"/>
  </r>
  <r>
    <n v="10431"/>
    <n v="17"/>
    <n v="31.2"/>
    <n v="50"/>
    <n v="0"/>
    <n v="1560"/>
    <n v="7"/>
    <x v="1"/>
    <x v="35"/>
    <x v="18"/>
    <x v="16"/>
    <n v="2"/>
    <s v="United Package"/>
    <s v="BOTTM"/>
    <x v="0"/>
    <n v="6"/>
    <x v="7"/>
    <x v="6"/>
  </r>
  <r>
    <n v="10431"/>
    <n v="40"/>
    <n v="14.7"/>
    <n v="50"/>
    <n v="0"/>
    <n v="735"/>
    <n v="19"/>
    <x v="1"/>
    <x v="37"/>
    <x v="5"/>
    <x v="16"/>
    <n v="2"/>
    <s v="United Package"/>
    <s v="BOTTM"/>
    <x v="0"/>
    <n v="8"/>
    <x v="3"/>
    <x v="6"/>
  </r>
  <r>
    <n v="10431"/>
    <n v="47"/>
    <n v="7.6"/>
    <n v="30"/>
    <n v="0"/>
    <n v="228"/>
    <n v="22"/>
    <x v="1"/>
    <x v="69"/>
    <x v="28"/>
    <x v="16"/>
    <n v="2"/>
    <s v="United Package"/>
    <s v="BOTTM"/>
    <x v="0"/>
    <n v="3"/>
    <x v="5"/>
    <x v="6"/>
  </r>
  <r>
    <n v="10432"/>
    <n v="26"/>
    <n v="24.9"/>
    <n v="10"/>
    <n v="0"/>
    <n v="249"/>
    <n v="11"/>
    <x v="1"/>
    <x v="68"/>
    <x v="21"/>
    <x v="8"/>
    <n v="2"/>
    <s v="United Package"/>
    <s v="SPLIR"/>
    <x v="2"/>
    <n v="3"/>
    <x v="5"/>
    <x v="6"/>
  </r>
  <r>
    <n v="10432"/>
    <n v="54"/>
    <n v="5.9"/>
    <n v="40"/>
    <n v="0"/>
    <n v="236"/>
    <n v="25"/>
    <x v="1"/>
    <x v="55"/>
    <x v="15"/>
    <x v="8"/>
    <n v="2"/>
    <s v="United Package"/>
    <s v="SPLIR"/>
    <x v="2"/>
    <n v="6"/>
    <x v="7"/>
    <x v="6"/>
  </r>
  <r>
    <n v="10433"/>
    <n v="56"/>
    <n v="30.4"/>
    <n v="28"/>
    <n v="0"/>
    <n v="851.19999999999993"/>
    <n v="26"/>
    <x v="1"/>
    <x v="33"/>
    <x v="8"/>
    <x v="15"/>
    <n v="3"/>
    <s v="Federal Shipping"/>
    <s v="PRINI"/>
    <x v="2"/>
    <n v="5"/>
    <x v="1"/>
    <x v="7"/>
  </r>
  <r>
    <n v="10434"/>
    <n v="11"/>
    <n v="16.8"/>
    <n v="6"/>
    <n v="0"/>
    <n v="100.80000000000001"/>
    <n v="5"/>
    <x v="1"/>
    <x v="0"/>
    <x v="0"/>
    <x v="9"/>
    <n v="2"/>
    <s v="United Package"/>
    <s v="FOLKO"/>
    <x v="2"/>
    <n v="4"/>
    <x v="0"/>
    <x v="7"/>
  </r>
  <r>
    <n v="10434"/>
    <n v="76"/>
    <n v="14.4"/>
    <n v="18"/>
    <n v="0"/>
    <n v="259.2"/>
    <n v="23"/>
    <x v="1"/>
    <x v="38"/>
    <x v="13"/>
    <x v="9"/>
    <n v="2"/>
    <s v="United Package"/>
    <s v="FOLKO"/>
    <x v="2"/>
    <n v="1"/>
    <x v="6"/>
    <x v="7"/>
  </r>
  <r>
    <n v="10435"/>
    <n v="2"/>
    <n v="15.2"/>
    <n v="10"/>
    <n v="0"/>
    <n v="152"/>
    <n v="1"/>
    <x v="1"/>
    <x v="18"/>
    <x v="17"/>
    <x v="13"/>
    <n v="2"/>
    <s v="United Package"/>
    <s v="CONSH"/>
    <x v="3"/>
    <n v="1"/>
    <x v="6"/>
    <x v="7"/>
  </r>
  <r>
    <n v="10435"/>
    <n v="22"/>
    <n v="16.8"/>
    <n v="12"/>
    <n v="0"/>
    <n v="201.60000000000002"/>
    <n v="9"/>
    <x v="1"/>
    <x v="7"/>
    <x v="7"/>
    <x v="13"/>
    <n v="2"/>
    <s v="United Package"/>
    <s v="CONSH"/>
    <x v="3"/>
    <n v="5"/>
    <x v="1"/>
    <x v="7"/>
  </r>
  <r>
    <n v="10435"/>
    <n v="72"/>
    <n v="27.8"/>
    <n v="10"/>
    <n v="0"/>
    <n v="278"/>
    <n v="14"/>
    <x v="1"/>
    <x v="2"/>
    <x v="2"/>
    <x v="13"/>
    <n v="2"/>
    <s v="United Package"/>
    <s v="CONSH"/>
    <x v="3"/>
    <n v="4"/>
    <x v="0"/>
    <x v="7"/>
  </r>
  <r>
    <n v="10436"/>
    <n v="46"/>
    <n v="9.6"/>
    <n v="5"/>
    <n v="0"/>
    <n v="48"/>
    <n v="21"/>
    <x v="1"/>
    <x v="54"/>
    <x v="26"/>
    <x v="0"/>
    <n v="2"/>
    <s v="United Package"/>
    <s v="BLONP"/>
    <x v="2"/>
    <n v="8"/>
    <x v="3"/>
    <x v="7"/>
  </r>
  <r>
    <n v="10436"/>
    <n v="56"/>
    <n v="30.4"/>
    <n v="40"/>
    <n v="0"/>
    <n v="1216"/>
    <n v="26"/>
    <x v="1"/>
    <x v="33"/>
    <x v="8"/>
    <x v="0"/>
    <n v="2"/>
    <s v="United Package"/>
    <s v="BLONP"/>
    <x v="2"/>
    <n v="5"/>
    <x v="1"/>
    <x v="7"/>
  </r>
  <r>
    <n v="10436"/>
    <n v="64"/>
    <n v="26.6"/>
    <n v="30"/>
    <n v="0"/>
    <n v="798"/>
    <n v="12"/>
    <x v="1"/>
    <x v="58"/>
    <x v="20"/>
    <x v="0"/>
    <n v="2"/>
    <s v="United Package"/>
    <s v="BLONP"/>
    <x v="2"/>
    <n v="5"/>
    <x v="1"/>
    <x v="7"/>
  </r>
  <r>
    <n v="10436"/>
    <n v="75"/>
    <n v="6.2"/>
    <n v="24"/>
    <n v="0"/>
    <n v="148.80000000000001"/>
    <n v="12"/>
    <x v="1"/>
    <x v="48"/>
    <x v="20"/>
    <x v="0"/>
    <n v="2"/>
    <s v="United Package"/>
    <s v="BLONP"/>
    <x v="2"/>
    <n v="1"/>
    <x v="6"/>
    <x v="7"/>
  </r>
  <r>
    <n v="10437"/>
    <n v="53"/>
    <n v="26.2"/>
    <n v="15"/>
    <n v="0"/>
    <n v="393"/>
    <n v="24"/>
    <x v="1"/>
    <x v="22"/>
    <x v="4"/>
    <x v="10"/>
    <n v="1"/>
    <s v="Speedy Express"/>
    <s v="WARTH"/>
    <x v="3"/>
    <n v="6"/>
    <x v="7"/>
    <x v="7"/>
  </r>
  <r>
    <n v="10438"/>
    <n v="19"/>
    <n v="7.3"/>
    <n v="15"/>
    <n v="0"/>
    <n v="109.5"/>
    <n v="8"/>
    <x v="1"/>
    <x v="49"/>
    <x v="9"/>
    <x v="1"/>
    <n v="2"/>
    <s v="United Package"/>
    <s v="TOMSP"/>
    <x v="2"/>
    <n v="3"/>
    <x v="5"/>
    <x v="7"/>
  </r>
  <r>
    <n v="10438"/>
    <n v="34"/>
    <n v="11.2"/>
    <n v="20"/>
    <n v="0"/>
    <n v="224"/>
    <n v="16"/>
    <x v="1"/>
    <x v="53"/>
    <x v="23"/>
    <x v="1"/>
    <n v="2"/>
    <s v="United Package"/>
    <s v="TOMSP"/>
    <x v="2"/>
    <n v="1"/>
    <x v="6"/>
    <x v="7"/>
  </r>
  <r>
    <n v="10438"/>
    <n v="57"/>
    <n v="15.6"/>
    <n v="15"/>
    <n v="0"/>
    <n v="234"/>
    <n v="26"/>
    <x v="1"/>
    <x v="8"/>
    <x v="8"/>
    <x v="1"/>
    <n v="2"/>
    <s v="United Package"/>
    <s v="TOMSP"/>
    <x v="2"/>
    <n v="5"/>
    <x v="1"/>
    <x v="7"/>
  </r>
  <r>
    <n v="10439"/>
    <n v="12"/>
    <n v="30.4"/>
    <n v="15"/>
    <n v="0"/>
    <n v="456"/>
    <n v="5"/>
    <x v="1"/>
    <x v="36"/>
    <x v="0"/>
    <x v="16"/>
    <n v="3"/>
    <s v="Federal Shipping"/>
    <s v="MEREP"/>
    <x v="1"/>
    <n v="4"/>
    <x v="0"/>
    <x v="7"/>
  </r>
  <r>
    <n v="10439"/>
    <n v="16"/>
    <n v="13.9"/>
    <n v="16"/>
    <n v="0"/>
    <n v="222.4"/>
    <n v="7"/>
    <x v="1"/>
    <x v="19"/>
    <x v="18"/>
    <x v="16"/>
    <n v="3"/>
    <s v="Federal Shipping"/>
    <s v="MEREP"/>
    <x v="1"/>
    <n v="3"/>
    <x v="5"/>
    <x v="7"/>
  </r>
  <r>
    <n v="10439"/>
    <n v="64"/>
    <n v="26.6"/>
    <n v="6"/>
    <n v="0"/>
    <n v="159.60000000000002"/>
    <n v="12"/>
    <x v="1"/>
    <x v="58"/>
    <x v="20"/>
    <x v="16"/>
    <n v="3"/>
    <s v="Federal Shipping"/>
    <s v="MEREP"/>
    <x v="1"/>
    <n v="5"/>
    <x v="1"/>
    <x v="7"/>
  </r>
  <r>
    <n v="10439"/>
    <n v="74"/>
    <n v="8"/>
    <n v="30"/>
    <n v="0"/>
    <n v="240"/>
    <n v="4"/>
    <x v="1"/>
    <x v="17"/>
    <x v="16"/>
    <x v="16"/>
    <n v="3"/>
    <s v="Federal Shipping"/>
    <s v="MEREP"/>
    <x v="1"/>
    <n v="7"/>
    <x v="2"/>
    <x v="7"/>
  </r>
  <r>
    <n v="10440"/>
    <n v="2"/>
    <n v="15.2"/>
    <n v="45"/>
    <n v="0"/>
    <n v="684"/>
    <n v="1"/>
    <x v="1"/>
    <x v="18"/>
    <x v="17"/>
    <x v="8"/>
    <n v="2"/>
    <s v="United Package"/>
    <s v="SAVEA"/>
    <x v="0"/>
    <n v="1"/>
    <x v="6"/>
    <x v="7"/>
  </r>
  <r>
    <n v="10440"/>
    <n v="16"/>
    <n v="13.9"/>
    <n v="49"/>
    <n v="0"/>
    <n v="681.1"/>
    <n v="7"/>
    <x v="1"/>
    <x v="19"/>
    <x v="18"/>
    <x v="8"/>
    <n v="2"/>
    <s v="United Package"/>
    <s v="SAVEA"/>
    <x v="0"/>
    <n v="3"/>
    <x v="5"/>
    <x v="7"/>
  </r>
  <r>
    <n v="10440"/>
    <n v="29"/>
    <n v="99"/>
    <n v="24"/>
    <n v="0"/>
    <n v="2376"/>
    <n v="12"/>
    <x v="1"/>
    <x v="39"/>
    <x v="20"/>
    <x v="8"/>
    <n v="2"/>
    <s v="United Package"/>
    <s v="SAVEA"/>
    <x v="0"/>
    <n v="6"/>
    <x v="7"/>
    <x v="7"/>
  </r>
  <r>
    <n v="10440"/>
    <n v="61"/>
    <n v="22.8"/>
    <n v="90"/>
    <n v="0"/>
    <n v="2052"/>
    <n v="29"/>
    <x v="1"/>
    <x v="75"/>
    <x v="22"/>
    <x v="8"/>
    <n v="2"/>
    <s v="United Package"/>
    <s v="SAVEA"/>
    <x v="0"/>
    <n v="2"/>
    <x v="4"/>
    <x v="7"/>
  </r>
  <r>
    <n v="10441"/>
    <n v="27"/>
    <n v="35.1"/>
    <n v="50"/>
    <n v="0"/>
    <n v="1755"/>
    <n v="11"/>
    <x v="1"/>
    <x v="24"/>
    <x v="21"/>
    <x v="8"/>
    <n v="2"/>
    <s v="United Package"/>
    <s v="OLDWO"/>
    <x v="2"/>
    <n v="3"/>
    <x v="5"/>
    <x v="7"/>
  </r>
  <r>
    <n v="10442"/>
    <n v="11"/>
    <n v="16.8"/>
    <n v="30"/>
    <n v="0"/>
    <n v="504"/>
    <n v="5"/>
    <x v="1"/>
    <x v="0"/>
    <x v="0"/>
    <x v="6"/>
    <n v="2"/>
    <s v="United Package"/>
    <s v="ERNSH"/>
    <x v="2"/>
    <n v="4"/>
    <x v="0"/>
    <x v="7"/>
  </r>
  <r>
    <n v="10442"/>
    <n v="54"/>
    <n v="5.9"/>
    <n v="80"/>
    <n v="0"/>
    <n v="472"/>
    <n v="25"/>
    <x v="1"/>
    <x v="55"/>
    <x v="15"/>
    <x v="6"/>
    <n v="2"/>
    <s v="United Package"/>
    <s v="ERNSH"/>
    <x v="2"/>
    <n v="6"/>
    <x v="7"/>
    <x v="7"/>
  </r>
  <r>
    <n v="10442"/>
    <n v="66"/>
    <n v="13.6"/>
    <n v="60"/>
    <n v="0"/>
    <n v="816"/>
    <n v="2"/>
    <x v="1"/>
    <x v="61"/>
    <x v="6"/>
    <x v="6"/>
    <n v="2"/>
    <s v="United Package"/>
    <s v="ERNSH"/>
    <x v="2"/>
    <n v="2"/>
    <x v="4"/>
    <x v="7"/>
  </r>
  <r>
    <n v="10443"/>
    <n v="11"/>
    <n v="16.8"/>
    <n v="6"/>
    <n v="0"/>
    <n v="100.80000000000001"/>
    <n v="5"/>
    <x v="1"/>
    <x v="0"/>
    <x v="0"/>
    <x v="11"/>
    <n v="1"/>
    <s v="Speedy Express"/>
    <s v="REGGC"/>
    <x v="3"/>
    <n v="4"/>
    <x v="0"/>
    <x v="7"/>
  </r>
  <r>
    <n v="10443"/>
    <n v="28"/>
    <n v="36.4"/>
    <n v="12"/>
    <n v="0"/>
    <n v="436.79999999999995"/>
    <n v="12"/>
    <x v="1"/>
    <x v="44"/>
    <x v="20"/>
    <x v="11"/>
    <n v="1"/>
    <s v="Speedy Express"/>
    <s v="REGGC"/>
    <x v="3"/>
    <n v="7"/>
    <x v="2"/>
    <x v="7"/>
  </r>
  <r>
    <n v="10444"/>
    <n v="17"/>
    <n v="31.2"/>
    <n v="10"/>
    <n v="0"/>
    <n v="312"/>
    <n v="7"/>
    <x v="1"/>
    <x v="35"/>
    <x v="18"/>
    <x v="9"/>
    <n v="3"/>
    <s v="Federal Shipping"/>
    <s v="BERGS"/>
    <x v="2"/>
    <n v="6"/>
    <x v="7"/>
    <x v="7"/>
  </r>
  <r>
    <n v="10444"/>
    <n v="26"/>
    <n v="24.9"/>
    <n v="15"/>
    <n v="0"/>
    <n v="373.5"/>
    <n v="11"/>
    <x v="1"/>
    <x v="68"/>
    <x v="21"/>
    <x v="9"/>
    <n v="3"/>
    <s v="Federal Shipping"/>
    <s v="BERGS"/>
    <x v="2"/>
    <n v="3"/>
    <x v="5"/>
    <x v="7"/>
  </r>
  <r>
    <n v="10444"/>
    <n v="35"/>
    <n v="14.4"/>
    <n v="8"/>
    <n v="0"/>
    <n v="115.2"/>
    <n v="16"/>
    <x v="1"/>
    <x v="31"/>
    <x v="23"/>
    <x v="9"/>
    <n v="3"/>
    <s v="Federal Shipping"/>
    <s v="BERGS"/>
    <x v="2"/>
    <n v="1"/>
    <x v="6"/>
    <x v="7"/>
  </r>
  <r>
    <n v="10444"/>
    <n v="41"/>
    <n v="7.7"/>
    <n v="30"/>
    <n v="0"/>
    <n v="231"/>
    <n v="19"/>
    <x v="1"/>
    <x v="5"/>
    <x v="5"/>
    <x v="9"/>
    <n v="3"/>
    <s v="Federal Shipping"/>
    <s v="BERGS"/>
    <x v="2"/>
    <n v="8"/>
    <x v="3"/>
    <x v="7"/>
  </r>
  <r>
    <n v="10445"/>
    <n v="39"/>
    <n v="14.4"/>
    <n v="6"/>
    <n v="0"/>
    <n v="86.4"/>
    <n v="18"/>
    <x v="1"/>
    <x v="13"/>
    <x v="12"/>
    <x v="9"/>
    <n v="1"/>
    <s v="Speedy Express"/>
    <s v="BERGS"/>
    <x v="2"/>
    <n v="1"/>
    <x v="6"/>
    <x v="7"/>
  </r>
  <r>
    <n v="10445"/>
    <n v="54"/>
    <n v="5.9"/>
    <n v="15"/>
    <n v="0"/>
    <n v="88.5"/>
    <n v="25"/>
    <x v="1"/>
    <x v="55"/>
    <x v="15"/>
    <x v="9"/>
    <n v="1"/>
    <s v="Speedy Express"/>
    <s v="BERGS"/>
    <x v="2"/>
    <n v="6"/>
    <x v="7"/>
    <x v="7"/>
  </r>
  <r>
    <n v="10446"/>
    <n v="19"/>
    <n v="7.3"/>
    <n v="12"/>
    <n v="0"/>
    <n v="87.6"/>
    <n v="8"/>
    <x v="1"/>
    <x v="49"/>
    <x v="9"/>
    <x v="1"/>
    <n v="1"/>
    <s v="Speedy Express"/>
    <s v="TOMSP"/>
    <x v="1"/>
    <n v="3"/>
    <x v="5"/>
    <x v="7"/>
  </r>
  <r>
    <n v="10446"/>
    <n v="24"/>
    <n v="3.6"/>
    <n v="20"/>
    <n v="0"/>
    <n v="72"/>
    <n v="10"/>
    <x v="1"/>
    <x v="15"/>
    <x v="14"/>
    <x v="1"/>
    <n v="1"/>
    <s v="Speedy Express"/>
    <s v="TOMSP"/>
    <x v="1"/>
    <n v="1"/>
    <x v="6"/>
    <x v="7"/>
  </r>
  <r>
    <n v="10446"/>
    <n v="31"/>
    <n v="10"/>
    <n v="3"/>
    <n v="0"/>
    <n v="30"/>
    <n v="14"/>
    <x v="1"/>
    <x v="12"/>
    <x v="2"/>
    <x v="1"/>
    <n v="1"/>
    <s v="Speedy Express"/>
    <s v="TOMSP"/>
    <x v="1"/>
    <n v="4"/>
    <x v="0"/>
    <x v="7"/>
  </r>
  <r>
    <n v="10446"/>
    <n v="52"/>
    <n v="5.6"/>
    <n v="15"/>
    <n v="0"/>
    <n v="84"/>
    <n v="24"/>
    <x v="1"/>
    <x v="65"/>
    <x v="4"/>
    <x v="1"/>
    <n v="1"/>
    <s v="Speedy Express"/>
    <s v="TOMSP"/>
    <x v="1"/>
    <n v="5"/>
    <x v="1"/>
    <x v="7"/>
  </r>
  <r>
    <n v="10447"/>
    <n v="19"/>
    <n v="7.3"/>
    <n v="40"/>
    <n v="0"/>
    <n v="292"/>
    <n v="8"/>
    <x v="1"/>
    <x v="49"/>
    <x v="9"/>
    <x v="2"/>
    <n v="2"/>
    <s v="United Package"/>
    <s v="RICAR"/>
    <x v="0"/>
    <n v="3"/>
    <x v="5"/>
    <x v="7"/>
  </r>
  <r>
    <n v="10447"/>
    <n v="65"/>
    <n v="16.8"/>
    <n v="35"/>
    <n v="0"/>
    <n v="588"/>
    <n v="2"/>
    <x v="1"/>
    <x v="6"/>
    <x v="6"/>
    <x v="2"/>
    <n v="2"/>
    <s v="United Package"/>
    <s v="RICAR"/>
    <x v="0"/>
    <n v="2"/>
    <x v="4"/>
    <x v="7"/>
  </r>
  <r>
    <n v="10447"/>
    <n v="71"/>
    <n v="17.2"/>
    <n v="2"/>
    <n v="0"/>
    <n v="34.4"/>
    <n v="15"/>
    <x v="1"/>
    <x v="42"/>
    <x v="10"/>
    <x v="2"/>
    <n v="2"/>
    <s v="United Package"/>
    <s v="RICAR"/>
    <x v="0"/>
    <n v="4"/>
    <x v="0"/>
    <x v="7"/>
  </r>
  <r>
    <n v="10448"/>
    <n v="26"/>
    <n v="24.9"/>
    <n v="6"/>
    <n v="0"/>
    <n v="149.39999999999998"/>
    <n v="11"/>
    <x v="1"/>
    <x v="68"/>
    <x v="21"/>
    <x v="20"/>
    <n v="2"/>
    <s v="United Package"/>
    <s v="RANCH"/>
    <x v="0"/>
    <n v="3"/>
    <x v="5"/>
    <x v="7"/>
  </r>
  <r>
    <n v="10448"/>
    <n v="40"/>
    <n v="14.7"/>
    <n v="20"/>
    <n v="0"/>
    <n v="294"/>
    <n v="19"/>
    <x v="1"/>
    <x v="37"/>
    <x v="5"/>
    <x v="20"/>
    <n v="2"/>
    <s v="United Package"/>
    <s v="RANCH"/>
    <x v="0"/>
    <n v="8"/>
    <x v="3"/>
    <x v="7"/>
  </r>
  <r>
    <n v="10449"/>
    <n v="10"/>
    <n v="24.8"/>
    <n v="14"/>
    <n v="0"/>
    <n v="347.2"/>
    <n v="4"/>
    <x v="1"/>
    <x v="41"/>
    <x v="16"/>
    <x v="0"/>
    <n v="2"/>
    <s v="United Package"/>
    <s v="BLONP"/>
    <x v="2"/>
    <n v="8"/>
    <x v="3"/>
    <x v="7"/>
  </r>
  <r>
    <n v="10449"/>
    <n v="52"/>
    <n v="5.6"/>
    <n v="20"/>
    <n v="0"/>
    <n v="112"/>
    <n v="24"/>
    <x v="1"/>
    <x v="65"/>
    <x v="4"/>
    <x v="0"/>
    <n v="2"/>
    <s v="United Package"/>
    <s v="BLONP"/>
    <x v="2"/>
    <n v="5"/>
    <x v="1"/>
    <x v="7"/>
  </r>
  <r>
    <n v="10449"/>
    <n v="62"/>
    <n v="39.4"/>
    <n v="35"/>
    <n v="0"/>
    <n v="1379"/>
    <n v="29"/>
    <x v="1"/>
    <x v="29"/>
    <x v="22"/>
    <x v="0"/>
    <n v="2"/>
    <s v="United Package"/>
    <s v="BLONP"/>
    <x v="2"/>
    <n v="3"/>
    <x v="5"/>
    <x v="7"/>
  </r>
  <r>
    <n v="10450"/>
    <n v="10"/>
    <n v="24.8"/>
    <n v="20"/>
    <n v="0"/>
    <n v="496"/>
    <n v="4"/>
    <x v="1"/>
    <x v="41"/>
    <x v="16"/>
    <x v="0"/>
    <n v="2"/>
    <s v="United Package"/>
    <s v="VICTE"/>
    <x v="3"/>
    <n v="8"/>
    <x v="3"/>
    <x v="7"/>
  </r>
  <r>
    <n v="10450"/>
    <n v="54"/>
    <n v="5.9"/>
    <n v="6"/>
    <n v="0"/>
    <n v="35.400000000000006"/>
    <n v="25"/>
    <x v="1"/>
    <x v="55"/>
    <x v="15"/>
    <x v="0"/>
    <n v="2"/>
    <s v="United Package"/>
    <s v="VICTE"/>
    <x v="3"/>
    <n v="6"/>
    <x v="7"/>
    <x v="7"/>
  </r>
  <r>
    <n v="10451"/>
    <n v="55"/>
    <n v="19.2"/>
    <n v="120"/>
    <n v="0"/>
    <n v="2304"/>
    <n v="25"/>
    <x v="1"/>
    <x v="16"/>
    <x v="15"/>
    <x v="1"/>
    <n v="3"/>
    <s v="Federal Shipping"/>
    <s v="QUICK"/>
    <x v="0"/>
    <n v="6"/>
    <x v="7"/>
    <x v="7"/>
  </r>
  <r>
    <n v="10451"/>
    <n v="64"/>
    <n v="26.6"/>
    <n v="35"/>
    <n v="0"/>
    <n v="931"/>
    <n v="12"/>
    <x v="1"/>
    <x v="58"/>
    <x v="20"/>
    <x v="1"/>
    <n v="3"/>
    <s v="Federal Shipping"/>
    <s v="QUICK"/>
    <x v="0"/>
    <n v="5"/>
    <x v="1"/>
    <x v="7"/>
  </r>
  <r>
    <n v="10451"/>
    <n v="65"/>
    <n v="16.8"/>
    <n v="28"/>
    <n v="0"/>
    <n v="470.40000000000003"/>
    <n v="2"/>
    <x v="1"/>
    <x v="6"/>
    <x v="6"/>
    <x v="1"/>
    <n v="3"/>
    <s v="Federal Shipping"/>
    <s v="QUICK"/>
    <x v="0"/>
    <n v="2"/>
    <x v="4"/>
    <x v="7"/>
  </r>
  <r>
    <n v="10451"/>
    <n v="77"/>
    <n v="10.4"/>
    <n v="55"/>
    <n v="0"/>
    <n v="572"/>
    <n v="12"/>
    <x v="1"/>
    <x v="23"/>
    <x v="20"/>
    <x v="1"/>
    <n v="3"/>
    <s v="Federal Shipping"/>
    <s v="QUICK"/>
    <x v="0"/>
    <n v="2"/>
    <x v="4"/>
    <x v="7"/>
  </r>
  <r>
    <n v="10452"/>
    <n v="28"/>
    <n v="36.4"/>
    <n v="15"/>
    <n v="0"/>
    <n v="546"/>
    <n v="12"/>
    <x v="1"/>
    <x v="44"/>
    <x v="20"/>
    <x v="8"/>
    <n v="1"/>
    <s v="Speedy Express"/>
    <s v="SAVEA"/>
    <x v="3"/>
    <n v="7"/>
    <x v="2"/>
    <x v="7"/>
  </r>
  <r>
    <n v="10452"/>
    <n v="44"/>
    <n v="15.5"/>
    <n v="100"/>
    <n v="0"/>
    <n v="1550"/>
    <n v="20"/>
    <x v="1"/>
    <x v="45"/>
    <x v="1"/>
    <x v="8"/>
    <n v="1"/>
    <s v="Speedy Express"/>
    <s v="SAVEA"/>
    <x v="3"/>
    <n v="2"/>
    <x v="4"/>
    <x v="7"/>
  </r>
  <r>
    <n v="10453"/>
    <n v="48"/>
    <n v="10.199999999999999"/>
    <n v="15"/>
    <n v="0"/>
    <n v="153"/>
    <n v="22"/>
    <x v="1"/>
    <x v="74"/>
    <x v="28"/>
    <x v="13"/>
    <n v="2"/>
    <s v="United Package"/>
    <s v="AROUT"/>
    <x v="0"/>
    <n v="3"/>
    <x v="5"/>
    <x v="7"/>
  </r>
  <r>
    <n v="10453"/>
    <n v="70"/>
    <n v="12"/>
    <n v="25"/>
    <n v="0"/>
    <n v="300"/>
    <n v="7"/>
    <x v="1"/>
    <x v="30"/>
    <x v="18"/>
    <x v="13"/>
    <n v="2"/>
    <s v="United Package"/>
    <s v="AROUT"/>
    <x v="0"/>
    <n v="1"/>
    <x v="6"/>
    <x v="7"/>
  </r>
  <r>
    <n v="10454"/>
    <n v="16"/>
    <n v="13.9"/>
    <n v="20"/>
    <n v="0"/>
    <n v="278"/>
    <n v="7"/>
    <x v="1"/>
    <x v="19"/>
    <x v="18"/>
    <x v="0"/>
    <n v="3"/>
    <s v="Federal Shipping"/>
    <s v="LAMAI"/>
    <x v="0"/>
    <n v="3"/>
    <x v="5"/>
    <x v="7"/>
  </r>
  <r>
    <n v="10454"/>
    <n v="33"/>
    <n v="2"/>
    <n v="20"/>
    <n v="0"/>
    <n v="40"/>
    <n v="15"/>
    <x v="1"/>
    <x v="10"/>
    <x v="10"/>
    <x v="0"/>
    <n v="3"/>
    <s v="Federal Shipping"/>
    <s v="LAMAI"/>
    <x v="0"/>
    <n v="4"/>
    <x v="0"/>
    <x v="7"/>
  </r>
  <r>
    <n v="10454"/>
    <n v="46"/>
    <n v="9.6"/>
    <n v="10"/>
    <n v="0"/>
    <n v="96"/>
    <n v="21"/>
    <x v="1"/>
    <x v="54"/>
    <x v="26"/>
    <x v="0"/>
    <n v="3"/>
    <s v="Federal Shipping"/>
    <s v="LAMAI"/>
    <x v="0"/>
    <n v="8"/>
    <x v="3"/>
    <x v="7"/>
  </r>
  <r>
    <n v="10455"/>
    <n v="39"/>
    <n v="14.4"/>
    <n v="20"/>
    <n v="0"/>
    <n v="288"/>
    <n v="18"/>
    <x v="1"/>
    <x v="13"/>
    <x v="12"/>
    <x v="10"/>
    <n v="2"/>
    <s v="United Package"/>
    <s v="WARTH"/>
    <x v="3"/>
    <n v="1"/>
    <x v="6"/>
    <x v="7"/>
  </r>
  <r>
    <n v="10455"/>
    <n v="53"/>
    <n v="26.2"/>
    <n v="50"/>
    <n v="0"/>
    <n v="1310"/>
    <n v="24"/>
    <x v="1"/>
    <x v="22"/>
    <x v="4"/>
    <x v="10"/>
    <n v="2"/>
    <s v="United Package"/>
    <s v="WARTH"/>
    <x v="3"/>
    <n v="6"/>
    <x v="7"/>
    <x v="7"/>
  </r>
  <r>
    <n v="10455"/>
    <n v="61"/>
    <n v="22.8"/>
    <n v="25"/>
    <n v="0"/>
    <n v="570"/>
    <n v="29"/>
    <x v="1"/>
    <x v="75"/>
    <x v="22"/>
    <x v="10"/>
    <n v="2"/>
    <s v="United Package"/>
    <s v="WARTH"/>
    <x v="3"/>
    <n v="2"/>
    <x v="4"/>
    <x v="7"/>
  </r>
  <r>
    <n v="10455"/>
    <n v="71"/>
    <n v="17.2"/>
    <n v="30"/>
    <n v="0"/>
    <n v="516"/>
    <n v="15"/>
    <x v="1"/>
    <x v="42"/>
    <x v="10"/>
    <x v="10"/>
    <n v="2"/>
    <s v="United Package"/>
    <s v="WARTH"/>
    <x v="3"/>
    <n v="4"/>
    <x v="0"/>
    <x v="7"/>
  </r>
  <r>
    <n v="10456"/>
    <n v="21"/>
    <n v="8"/>
    <n v="40"/>
    <n v="0"/>
    <n v="320"/>
    <n v="8"/>
    <x v="1"/>
    <x v="27"/>
    <x v="9"/>
    <x v="1"/>
    <n v="2"/>
    <s v="United Package"/>
    <s v="KOENE"/>
    <x v="3"/>
    <n v="3"/>
    <x v="5"/>
    <x v="7"/>
  </r>
  <r>
    <n v="10456"/>
    <n v="49"/>
    <n v="16"/>
    <n v="21"/>
    <n v="0"/>
    <n v="336"/>
    <n v="23"/>
    <x v="1"/>
    <x v="14"/>
    <x v="13"/>
    <x v="1"/>
    <n v="2"/>
    <s v="United Package"/>
    <s v="KOENE"/>
    <x v="3"/>
    <n v="3"/>
    <x v="5"/>
    <x v="7"/>
  </r>
  <r>
    <n v="10457"/>
    <n v="59"/>
    <n v="44"/>
    <n v="36"/>
    <n v="0"/>
    <n v="1584"/>
    <n v="28"/>
    <x v="1"/>
    <x v="21"/>
    <x v="11"/>
    <x v="1"/>
    <n v="1"/>
    <s v="Speedy Express"/>
    <s v="KOENE"/>
    <x v="0"/>
    <n v="4"/>
    <x v="0"/>
    <x v="7"/>
  </r>
  <r>
    <n v="10458"/>
    <n v="26"/>
    <n v="24.9"/>
    <n v="30"/>
    <n v="0"/>
    <n v="747"/>
    <n v="11"/>
    <x v="1"/>
    <x v="68"/>
    <x v="21"/>
    <x v="3"/>
    <n v="3"/>
    <s v="Federal Shipping"/>
    <s v="SUPRD"/>
    <x v="1"/>
    <n v="3"/>
    <x v="5"/>
    <x v="7"/>
  </r>
  <r>
    <n v="10458"/>
    <n v="28"/>
    <n v="36.4"/>
    <n v="30"/>
    <n v="0"/>
    <n v="1092"/>
    <n v="12"/>
    <x v="1"/>
    <x v="44"/>
    <x v="20"/>
    <x v="3"/>
    <n v="3"/>
    <s v="Federal Shipping"/>
    <s v="SUPRD"/>
    <x v="1"/>
    <n v="7"/>
    <x v="2"/>
    <x v="7"/>
  </r>
  <r>
    <n v="10458"/>
    <n v="43"/>
    <n v="36.799999999999997"/>
    <n v="20"/>
    <n v="0"/>
    <n v="736"/>
    <n v="20"/>
    <x v="1"/>
    <x v="40"/>
    <x v="1"/>
    <x v="3"/>
    <n v="3"/>
    <s v="Federal Shipping"/>
    <s v="SUPRD"/>
    <x v="1"/>
    <n v="1"/>
    <x v="6"/>
    <x v="7"/>
  </r>
  <r>
    <n v="10458"/>
    <n v="56"/>
    <n v="30.4"/>
    <n v="15"/>
    <n v="0"/>
    <n v="456"/>
    <n v="26"/>
    <x v="1"/>
    <x v="33"/>
    <x v="8"/>
    <x v="3"/>
    <n v="3"/>
    <s v="Federal Shipping"/>
    <s v="SUPRD"/>
    <x v="1"/>
    <n v="5"/>
    <x v="1"/>
    <x v="7"/>
  </r>
  <r>
    <n v="10458"/>
    <n v="71"/>
    <n v="17.2"/>
    <n v="50"/>
    <n v="0"/>
    <n v="860"/>
    <n v="15"/>
    <x v="1"/>
    <x v="42"/>
    <x v="10"/>
    <x v="3"/>
    <n v="3"/>
    <s v="Federal Shipping"/>
    <s v="SUPRD"/>
    <x v="1"/>
    <n v="4"/>
    <x v="0"/>
    <x v="7"/>
  </r>
  <r>
    <n v="10459"/>
    <n v="7"/>
    <n v="24"/>
    <n v="16"/>
    <n v="0"/>
    <n v="384"/>
    <n v="3"/>
    <x v="1"/>
    <x v="32"/>
    <x v="24"/>
    <x v="0"/>
    <n v="2"/>
    <s v="United Package"/>
    <s v="VICTE"/>
    <x v="0"/>
    <n v="7"/>
    <x v="2"/>
    <x v="7"/>
  </r>
  <r>
    <n v="10459"/>
    <n v="46"/>
    <n v="9.6"/>
    <n v="20"/>
    <n v="0"/>
    <n v="192"/>
    <n v="21"/>
    <x v="1"/>
    <x v="54"/>
    <x v="26"/>
    <x v="0"/>
    <n v="2"/>
    <s v="United Package"/>
    <s v="VICTE"/>
    <x v="0"/>
    <n v="8"/>
    <x v="3"/>
    <x v="7"/>
  </r>
  <r>
    <n v="10459"/>
    <n v="72"/>
    <n v="27.8"/>
    <n v="40"/>
    <n v="0"/>
    <n v="1112"/>
    <n v="14"/>
    <x v="1"/>
    <x v="2"/>
    <x v="2"/>
    <x v="0"/>
    <n v="2"/>
    <s v="United Package"/>
    <s v="VICTE"/>
    <x v="0"/>
    <n v="4"/>
    <x v="0"/>
    <x v="7"/>
  </r>
  <r>
    <n v="10460"/>
    <n v="68"/>
    <n v="10"/>
    <n v="21"/>
    <n v="0"/>
    <n v="210"/>
    <n v="8"/>
    <x v="1"/>
    <x v="56"/>
    <x v="9"/>
    <x v="9"/>
    <n v="1"/>
    <s v="Speedy Express"/>
    <s v="FOLKO"/>
    <x v="3"/>
    <n v="3"/>
    <x v="5"/>
    <x v="7"/>
  </r>
  <r>
    <n v="10460"/>
    <n v="75"/>
    <n v="6.2"/>
    <n v="4"/>
    <n v="0"/>
    <n v="24.8"/>
    <n v="12"/>
    <x v="1"/>
    <x v="48"/>
    <x v="20"/>
    <x v="9"/>
    <n v="1"/>
    <s v="Speedy Express"/>
    <s v="FOLKO"/>
    <x v="3"/>
    <n v="1"/>
    <x v="6"/>
    <x v="7"/>
  </r>
  <r>
    <n v="10461"/>
    <n v="21"/>
    <n v="8"/>
    <n v="40"/>
    <n v="0"/>
    <n v="320"/>
    <n v="8"/>
    <x v="1"/>
    <x v="27"/>
    <x v="9"/>
    <x v="5"/>
    <n v="3"/>
    <s v="Federal Shipping"/>
    <s v="LILAS"/>
    <x v="0"/>
    <n v="3"/>
    <x v="5"/>
    <x v="7"/>
  </r>
  <r>
    <n v="10461"/>
    <n v="30"/>
    <n v="20.7"/>
    <n v="28"/>
    <n v="0"/>
    <n v="579.6"/>
    <n v="13"/>
    <x v="1"/>
    <x v="34"/>
    <x v="25"/>
    <x v="5"/>
    <n v="3"/>
    <s v="Federal Shipping"/>
    <s v="LILAS"/>
    <x v="0"/>
    <n v="8"/>
    <x v="3"/>
    <x v="7"/>
  </r>
  <r>
    <n v="10461"/>
    <n v="55"/>
    <n v="19.2"/>
    <n v="60"/>
    <n v="0"/>
    <n v="1152"/>
    <n v="25"/>
    <x v="1"/>
    <x v="16"/>
    <x v="15"/>
    <x v="5"/>
    <n v="3"/>
    <s v="Federal Shipping"/>
    <s v="LILAS"/>
    <x v="0"/>
    <n v="6"/>
    <x v="7"/>
    <x v="7"/>
  </r>
  <r>
    <n v="10462"/>
    <n v="13"/>
    <n v="4.8"/>
    <n v="1"/>
    <n v="0"/>
    <n v="4.8"/>
    <n v="6"/>
    <x v="1"/>
    <x v="43"/>
    <x v="3"/>
    <x v="13"/>
    <n v="1"/>
    <s v="Speedy Express"/>
    <s v="CONSH"/>
    <x v="0"/>
    <n v="8"/>
    <x v="3"/>
    <x v="8"/>
  </r>
  <r>
    <n v="10462"/>
    <n v="23"/>
    <n v="7.2"/>
    <n v="21"/>
    <n v="0"/>
    <n v="151.20000000000002"/>
    <n v="9"/>
    <x v="1"/>
    <x v="70"/>
    <x v="7"/>
    <x v="13"/>
    <n v="1"/>
    <s v="Speedy Express"/>
    <s v="CONSH"/>
    <x v="0"/>
    <n v="5"/>
    <x v="1"/>
    <x v="8"/>
  </r>
  <r>
    <n v="10463"/>
    <n v="19"/>
    <n v="7.3"/>
    <n v="21"/>
    <n v="0"/>
    <n v="153.29999999999998"/>
    <n v="8"/>
    <x v="1"/>
    <x v="49"/>
    <x v="9"/>
    <x v="3"/>
    <n v="3"/>
    <s v="Federal Shipping"/>
    <s v="SUPRD"/>
    <x v="0"/>
    <n v="3"/>
    <x v="5"/>
    <x v="8"/>
  </r>
  <r>
    <n v="10463"/>
    <n v="42"/>
    <n v="11.2"/>
    <n v="50"/>
    <n v="0"/>
    <n v="560"/>
    <n v="20"/>
    <x v="1"/>
    <x v="1"/>
    <x v="1"/>
    <x v="3"/>
    <n v="3"/>
    <s v="Federal Shipping"/>
    <s v="SUPRD"/>
    <x v="0"/>
    <n v="5"/>
    <x v="1"/>
    <x v="8"/>
  </r>
  <r>
    <n v="10464"/>
    <n v="4"/>
    <n v="17.600000000000001"/>
    <n v="16"/>
    <n v="0"/>
    <n v="281.60000000000002"/>
    <n v="2"/>
    <x v="1"/>
    <x v="62"/>
    <x v="6"/>
    <x v="15"/>
    <n v="2"/>
    <s v="United Package"/>
    <s v="FURIB"/>
    <x v="0"/>
    <n v="2"/>
    <x v="4"/>
    <x v="8"/>
  </r>
  <r>
    <n v="10464"/>
    <n v="43"/>
    <n v="36.799999999999997"/>
    <n v="3"/>
    <n v="0"/>
    <n v="110.39999999999999"/>
    <n v="20"/>
    <x v="1"/>
    <x v="40"/>
    <x v="1"/>
    <x v="15"/>
    <n v="2"/>
    <s v="United Package"/>
    <s v="FURIB"/>
    <x v="0"/>
    <n v="1"/>
    <x v="6"/>
    <x v="8"/>
  </r>
  <r>
    <n v="10464"/>
    <n v="56"/>
    <n v="30.4"/>
    <n v="30"/>
    <n v="0"/>
    <n v="912"/>
    <n v="26"/>
    <x v="1"/>
    <x v="33"/>
    <x v="8"/>
    <x v="15"/>
    <n v="2"/>
    <s v="United Package"/>
    <s v="FURIB"/>
    <x v="0"/>
    <n v="5"/>
    <x v="1"/>
    <x v="8"/>
  </r>
  <r>
    <n v="10464"/>
    <n v="60"/>
    <n v="27.2"/>
    <n v="20"/>
    <n v="0"/>
    <n v="544"/>
    <n v="28"/>
    <x v="1"/>
    <x v="11"/>
    <x v="11"/>
    <x v="15"/>
    <n v="2"/>
    <s v="United Package"/>
    <s v="FURIB"/>
    <x v="0"/>
    <n v="4"/>
    <x v="0"/>
    <x v="8"/>
  </r>
  <r>
    <n v="10465"/>
    <n v="24"/>
    <n v="3.6"/>
    <n v="25"/>
    <n v="0"/>
    <n v="90"/>
    <n v="10"/>
    <x v="1"/>
    <x v="15"/>
    <x v="14"/>
    <x v="17"/>
    <n v="3"/>
    <s v="Federal Shipping"/>
    <s v="VAFFE"/>
    <x v="0"/>
    <n v="1"/>
    <x v="6"/>
    <x v="8"/>
  </r>
  <r>
    <n v="10465"/>
    <n v="29"/>
    <n v="99"/>
    <n v="18"/>
    <n v="0"/>
    <n v="1782"/>
    <n v="12"/>
    <x v="1"/>
    <x v="39"/>
    <x v="20"/>
    <x v="17"/>
    <n v="3"/>
    <s v="Federal Shipping"/>
    <s v="VAFFE"/>
    <x v="0"/>
    <n v="6"/>
    <x v="7"/>
    <x v="8"/>
  </r>
  <r>
    <n v="10465"/>
    <n v="40"/>
    <n v="14.7"/>
    <n v="20"/>
    <n v="0"/>
    <n v="294"/>
    <n v="19"/>
    <x v="1"/>
    <x v="37"/>
    <x v="5"/>
    <x v="17"/>
    <n v="3"/>
    <s v="Federal Shipping"/>
    <s v="VAFFE"/>
    <x v="0"/>
    <n v="8"/>
    <x v="3"/>
    <x v="8"/>
  </r>
  <r>
    <n v="10465"/>
    <n v="45"/>
    <n v="7.6"/>
    <n v="30"/>
    <n v="0"/>
    <n v="228"/>
    <n v="21"/>
    <x v="1"/>
    <x v="73"/>
    <x v="26"/>
    <x v="17"/>
    <n v="3"/>
    <s v="Federal Shipping"/>
    <s v="VAFFE"/>
    <x v="0"/>
    <n v="8"/>
    <x v="3"/>
    <x v="8"/>
  </r>
  <r>
    <n v="10465"/>
    <n v="50"/>
    <n v="13"/>
    <n v="25"/>
    <n v="0"/>
    <n v="325"/>
    <n v="23"/>
    <x v="1"/>
    <x v="72"/>
    <x v="13"/>
    <x v="17"/>
    <n v="3"/>
    <s v="Federal Shipping"/>
    <s v="VAFFE"/>
    <x v="0"/>
    <n v="3"/>
    <x v="5"/>
    <x v="8"/>
  </r>
  <r>
    <n v="10466"/>
    <n v="11"/>
    <n v="16.8"/>
    <n v="10"/>
    <n v="0"/>
    <n v="168"/>
    <n v="5"/>
    <x v="1"/>
    <x v="0"/>
    <x v="0"/>
    <x v="2"/>
    <n v="1"/>
    <s v="Speedy Express"/>
    <s v="COMMI"/>
    <x v="0"/>
    <n v="4"/>
    <x v="0"/>
    <x v="8"/>
  </r>
  <r>
    <n v="10466"/>
    <n v="46"/>
    <n v="9.6"/>
    <n v="5"/>
    <n v="0"/>
    <n v="48"/>
    <n v="21"/>
    <x v="1"/>
    <x v="54"/>
    <x v="26"/>
    <x v="2"/>
    <n v="1"/>
    <s v="Speedy Express"/>
    <s v="COMMI"/>
    <x v="0"/>
    <n v="8"/>
    <x v="3"/>
    <x v="8"/>
  </r>
  <r>
    <n v="10467"/>
    <n v="24"/>
    <n v="3.6"/>
    <n v="28"/>
    <n v="0"/>
    <n v="100.8"/>
    <n v="10"/>
    <x v="1"/>
    <x v="15"/>
    <x v="14"/>
    <x v="11"/>
    <n v="2"/>
    <s v="United Package"/>
    <s v="MAGAA"/>
    <x v="3"/>
    <n v="1"/>
    <x v="6"/>
    <x v="8"/>
  </r>
  <r>
    <n v="10467"/>
    <n v="25"/>
    <n v="11.2"/>
    <n v="12"/>
    <n v="0"/>
    <n v="134.39999999999998"/>
    <n v="11"/>
    <x v="1"/>
    <x v="66"/>
    <x v="21"/>
    <x v="11"/>
    <n v="2"/>
    <s v="United Package"/>
    <s v="MAGAA"/>
    <x v="3"/>
    <n v="3"/>
    <x v="5"/>
    <x v="8"/>
  </r>
  <r>
    <n v="10468"/>
    <n v="30"/>
    <n v="20.7"/>
    <n v="8"/>
    <n v="0"/>
    <n v="165.6"/>
    <n v="13"/>
    <x v="1"/>
    <x v="34"/>
    <x v="25"/>
    <x v="1"/>
    <n v="3"/>
    <s v="Federal Shipping"/>
    <s v="KOENE"/>
    <x v="2"/>
    <n v="8"/>
    <x v="3"/>
    <x v="8"/>
  </r>
  <r>
    <n v="10468"/>
    <n v="43"/>
    <n v="36.799999999999997"/>
    <n v="15"/>
    <n v="0"/>
    <n v="552"/>
    <n v="20"/>
    <x v="1"/>
    <x v="40"/>
    <x v="1"/>
    <x v="1"/>
    <n v="3"/>
    <s v="Federal Shipping"/>
    <s v="KOENE"/>
    <x v="2"/>
    <n v="1"/>
    <x v="6"/>
    <x v="8"/>
  </r>
  <r>
    <n v="10469"/>
    <n v="2"/>
    <n v="15.2"/>
    <n v="40"/>
    <n v="0"/>
    <n v="608"/>
    <n v="1"/>
    <x v="1"/>
    <x v="18"/>
    <x v="17"/>
    <x v="8"/>
    <n v="1"/>
    <s v="Speedy Express"/>
    <s v="WHITC"/>
    <x v="0"/>
    <n v="1"/>
    <x v="6"/>
    <x v="8"/>
  </r>
  <r>
    <n v="10469"/>
    <n v="16"/>
    <n v="13.9"/>
    <n v="35"/>
    <n v="0"/>
    <n v="486.5"/>
    <n v="7"/>
    <x v="1"/>
    <x v="19"/>
    <x v="18"/>
    <x v="8"/>
    <n v="1"/>
    <s v="Speedy Express"/>
    <s v="WHITC"/>
    <x v="0"/>
    <n v="3"/>
    <x v="5"/>
    <x v="8"/>
  </r>
  <r>
    <n v="10469"/>
    <n v="44"/>
    <n v="15.5"/>
    <n v="2"/>
    <n v="0"/>
    <n v="31"/>
    <n v="20"/>
    <x v="1"/>
    <x v="45"/>
    <x v="1"/>
    <x v="8"/>
    <n v="1"/>
    <s v="Speedy Express"/>
    <s v="WHITC"/>
    <x v="0"/>
    <n v="2"/>
    <x v="4"/>
    <x v="8"/>
  </r>
  <r>
    <n v="10470"/>
    <n v="18"/>
    <n v="50"/>
    <n v="30"/>
    <n v="0"/>
    <n v="1500"/>
    <n v="7"/>
    <x v="1"/>
    <x v="59"/>
    <x v="18"/>
    <x v="0"/>
    <n v="2"/>
    <s v="United Package"/>
    <s v="BONAP"/>
    <x v="0"/>
    <n v="8"/>
    <x v="3"/>
    <x v="8"/>
  </r>
  <r>
    <n v="10470"/>
    <n v="23"/>
    <n v="7.2"/>
    <n v="15"/>
    <n v="0"/>
    <n v="108"/>
    <n v="9"/>
    <x v="1"/>
    <x v="70"/>
    <x v="7"/>
    <x v="0"/>
    <n v="2"/>
    <s v="United Package"/>
    <s v="BONAP"/>
    <x v="0"/>
    <n v="5"/>
    <x v="1"/>
    <x v="8"/>
  </r>
  <r>
    <n v="10470"/>
    <n v="64"/>
    <n v="26.6"/>
    <n v="8"/>
    <n v="0"/>
    <n v="212.8"/>
    <n v="12"/>
    <x v="1"/>
    <x v="58"/>
    <x v="20"/>
    <x v="0"/>
    <n v="2"/>
    <s v="United Package"/>
    <s v="BONAP"/>
    <x v="0"/>
    <n v="5"/>
    <x v="1"/>
    <x v="8"/>
  </r>
  <r>
    <n v="10471"/>
    <n v="7"/>
    <n v="24"/>
    <n v="30"/>
    <n v="0"/>
    <n v="720"/>
    <n v="3"/>
    <x v="1"/>
    <x v="32"/>
    <x v="24"/>
    <x v="13"/>
    <n v="3"/>
    <s v="Federal Shipping"/>
    <s v="BSBEV"/>
    <x v="0"/>
    <n v="7"/>
    <x v="2"/>
    <x v="8"/>
  </r>
  <r>
    <n v="10471"/>
    <n v="56"/>
    <n v="30.4"/>
    <n v="20"/>
    <n v="0"/>
    <n v="608"/>
    <n v="26"/>
    <x v="1"/>
    <x v="33"/>
    <x v="8"/>
    <x v="13"/>
    <n v="3"/>
    <s v="Federal Shipping"/>
    <s v="BSBEV"/>
    <x v="0"/>
    <n v="5"/>
    <x v="1"/>
    <x v="8"/>
  </r>
  <r>
    <n v="10472"/>
    <n v="24"/>
    <n v="3.6"/>
    <n v="80"/>
    <n v="0"/>
    <n v="288"/>
    <n v="10"/>
    <x v="1"/>
    <x v="15"/>
    <x v="14"/>
    <x v="13"/>
    <n v="1"/>
    <s v="Speedy Express"/>
    <s v="SEVES"/>
    <x v="3"/>
    <n v="1"/>
    <x v="6"/>
    <x v="8"/>
  </r>
  <r>
    <n v="10472"/>
    <n v="51"/>
    <n v="42.4"/>
    <n v="18"/>
    <n v="0"/>
    <n v="763.19999999999993"/>
    <n v="24"/>
    <x v="1"/>
    <x v="4"/>
    <x v="4"/>
    <x v="13"/>
    <n v="1"/>
    <s v="Speedy Express"/>
    <s v="SEVES"/>
    <x v="3"/>
    <n v="7"/>
    <x v="2"/>
    <x v="8"/>
  </r>
  <r>
    <n v="10473"/>
    <n v="33"/>
    <n v="2"/>
    <n v="12"/>
    <n v="0"/>
    <n v="24"/>
    <n v="15"/>
    <x v="1"/>
    <x v="10"/>
    <x v="10"/>
    <x v="13"/>
    <n v="3"/>
    <s v="Federal Shipping"/>
    <s v="ISLAT"/>
    <x v="0"/>
    <n v="4"/>
    <x v="0"/>
    <x v="8"/>
  </r>
  <r>
    <n v="10473"/>
    <n v="71"/>
    <n v="17.2"/>
    <n v="12"/>
    <n v="0"/>
    <n v="206.39999999999998"/>
    <n v="15"/>
    <x v="1"/>
    <x v="42"/>
    <x v="10"/>
    <x v="13"/>
    <n v="3"/>
    <s v="Federal Shipping"/>
    <s v="ISLAT"/>
    <x v="0"/>
    <n v="4"/>
    <x v="0"/>
    <x v="8"/>
  </r>
  <r>
    <n v="10474"/>
    <n v="14"/>
    <n v="18.600000000000001"/>
    <n v="12"/>
    <n v="0"/>
    <n v="223.20000000000002"/>
    <n v="6"/>
    <x v="1"/>
    <x v="3"/>
    <x v="3"/>
    <x v="7"/>
    <n v="2"/>
    <s v="United Package"/>
    <s v="PERIC"/>
    <x v="0"/>
    <n v="7"/>
    <x v="2"/>
    <x v="8"/>
  </r>
  <r>
    <n v="10474"/>
    <n v="28"/>
    <n v="36.4"/>
    <n v="18"/>
    <n v="0"/>
    <n v="655.19999999999993"/>
    <n v="12"/>
    <x v="1"/>
    <x v="44"/>
    <x v="20"/>
    <x v="7"/>
    <n v="2"/>
    <s v="United Package"/>
    <s v="PERIC"/>
    <x v="0"/>
    <n v="7"/>
    <x v="2"/>
    <x v="8"/>
  </r>
  <r>
    <n v="10474"/>
    <n v="40"/>
    <n v="14.7"/>
    <n v="21"/>
    <n v="0"/>
    <n v="308.7"/>
    <n v="19"/>
    <x v="1"/>
    <x v="37"/>
    <x v="5"/>
    <x v="7"/>
    <n v="2"/>
    <s v="United Package"/>
    <s v="PERIC"/>
    <x v="0"/>
    <n v="8"/>
    <x v="3"/>
    <x v="8"/>
  </r>
  <r>
    <n v="10474"/>
    <n v="75"/>
    <n v="6.2"/>
    <n v="10"/>
    <n v="0"/>
    <n v="62"/>
    <n v="12"/>
    <x v="1"/>
    <x v="48"/>
    <x v="20"/>
    <x v="7"/>
    <n v="2"/>
    <s v="United Package"/>
    <s v="PERIC"/>
    <x v="0"/>
    <n v="1"/>
    <x v="6"/>
    <x v="8"/>
  </r>
  <r>
    <n v="10475"/>
    <n v="31"/>
    <n v="10"/>
    <n v="35"/>
    <n v="0"/>
    <n v="350"/>
    <n v="14"/>
    <x v="1"/>
    <x v="12"/>
    <x v="2"/>
    <x v="3"/>
    <n v="1"/>
    <s v="Speedy Express"/>
    <s v="SUPRD"/>
    <x v="3"/>
    <n v="4"/>
    <x v="0"/>
    <x v="8"/>
  </r>
  <r>
    <n v="10475"/>
    <n v="66"/>
    <n v="13.6"/>
    <n v="60"/>
    <n v="0"/>
    <n v="816"/>
    <n v="2"/>
    <x v="1"/>
    <x v="61"/>
    <x v="6"/>
    <x v="3"/>
    <n v="1"/>
    <s v="Speedy Express"/>
    <s v="SUPRD"/>
    <x v="3"/>
    <n v="2"/>
    <x v="4"/>
    <x v="8"/>
  </r>
  <r>
    <n v="10475"/>
    <n v="76"/>
    <n v="14.4"/>
    <n v="42"/>
    <n v="0"/>
    <n v="604.80000000000007"/>
    <n v="23"/>
    <x v="1"/>
    <x v="38"/>
    <x v="13"/>
    <x v="3"/>
    <n v="1"/>
    <s v="Speedy Express"/>
    <s v="SUPRD"/>
    <x v="3"/>
    <n v="1"/>
    <x v="6"/>
    <x v="8"/>
  </r>
  <r>
    <n v="10476"/>
    <n v="55"/>
    <n v="19.2"/>
    <n v="2"/>
    <n v="0"/>
    <n v="38.4"/>
    <n v="25"/>
    <x v="1"/>
    <x v="16"/>
    <x v="15"/>
    <x v="5"/>
    <n v="3"/>
    <s v="Federal Shipping"/>
    <s v="HILAA"/>
    <x v="3"/>
    <n v="6"/>
    <x v="7"/>
    <x v="8"/>
  </r>
  <r>
    <n v="10476"/>
    <n v="70"/>
    <n v="12"/>
    <n v="12"/>
    <n v="0"/>
    <n v="144"/>
    <n v="7"/>
    <x v="1"/>
    <x v="30"/>
    <x v="18"/>
    <x v="5"/>
    <n v="3"/>
    <s v="Federal Shipping"/>
    <s v="HILAA"/>
    <x v="3"/>
    <n v="1"/>
    <x v="6"/>
    <x v="8"/>
  </r>
  <r>
    <n v="10477"/>
    <n v="1"/>
    <n v="14.4"/>
    <n v="15"/>
    <n v="0"/>
    <n v="216"/>
    <n v="1"/>
    <x v="1"/>
    <x v="52"/>
    <x v="17"/>
    <x v="15"/>
    <n v="2"/>
    <s v="United Package"/>
    <s v="PRINI"/>
    <x v="0"/>
    <n v="1"/>
    <x v="6"/>
    <x v="8"/>
  </r>
  <r>
    <n v="10477"/>
    <n v="21"/>
    <n v="8"/>
    <n v="21"/>
    <n v="0"/>
    <n v="168"/>
    <n v="8"/>
    <x v="1"/>
    <x v="27"/>
    <x v="9"/>
    <x v="15"/>
    <n v="2"/>
    <s v="United Package"/>
    <s v="PRINI"/>
    <x v="0"/>
    <n v="3"/>
    <x v="5"/>
    <x v="8"/>
  </r>
  <r>
    <n v="10477"/>
    <n v="39"/>
    <n v="14.4"/>
    <n v="20"/>
    <n v="0"/>
    <n v="288"/>
    <n v="18"/>
    <x v="1"/>
    <x v="13"/>
    <x v="12"/>
    <x v="15"/>
    <n v="2"/>
    <s v="United Package"/>
    <s v="PRINI"/>
    <x v="0"/>
    <n v="1"/>
    <x v="6"/>
    <x v="8"/>
  </r>
  <r>
    <n v="10478"/>
    <n v="10"/>
    <n v="24.8"/>
    <n v="20"/>
    <n v="0"/>
    <n v="496"/>
    <n v="4"/>
    <x v="1"/>
    <x v="41"/>
    <x v="16"/>
    <x v="0"/>
    <n v="3"/>
    <s v="Federal Shipping"/>
    <s v="VICTE"/>
    <x v="0"/>
    <n v="8"/>
    <x v="3"/>
    <x v="8"/>
  </r>
  <r>
    <n v="10479"/>
    <n v="38"/>
    <n v="210.8"/>
    <n v="30"/>
    <n v="0"/>
    <n v="6324"/>
    <n v="18"/>
    <x v="1"/>
    <x v="67"/>
    <x v="12"/>
    <x v="8"/>
    <n v="3"/>
    <s v="Federal Shipping"/>
    <s v="RATTC"/>
    <x v="2"/>
    <n v="1"/>
    <x v="6"/>
    <x v="8"/>
  </r>
  <r>
    <n v="10479"/>
    <n v="53"/>
    <n v="26.2"/>
    <n v="28"/>
    <n v="0"/>
    <n v="733.6"/>
    <n v="24"/>
    <x v="1"/>
    <x v="22"/>
    <x v="4"/>
    <x v="8"/>
    <n v="3"/>
    <s v="Federal Shipping"/>
    <s v="RATTC"/>
    <x v="2"/>
    <n v="6"/>
    <x v="7"/>
    <x v="8"/>
  </r>
  <r>
    <n v="10479"/>
    <n v="59"/>
    <n v="44"/>
    <n v="60"/>
    <n v="0"/>
    <n v="2640"/>
    <n v="28"/>
    <x v="1"/>
    <x v="21"/>
    <x v="11"/>
    <x v="8"/>
    <n v="3"/>
    <s v="Federal Shipping"/>
    <s v="RATTC"/>
    <x v="2"/>
    <n v="4"/>
    <x v="0"/>
    <x v="8"/>
  </r>
  <r>
    <n v="10479"/>
    <n v="64"/>
    <n v="26.6"/>
    <n v="30"/>
    <n v="0"/>
    <n v="798"/>
    <n v="12"/>
    <x v="1"/>
    <x v="58"/>
    <x v="20"/>
    <x v="8"/>
    <n v="3"/>
    <s v="Federal Shipping"/>
    <s v="RATTC"/>
    <x v="2"/>
    <n v="5"/>
    <x v="1"/>
    <x v="8"/>
  </r>
  <r>
    <n v="10480"/>
    <n v="47"/>
    <n v="7.6"/>
    <n v="30"/>
    <n v="0"/>
    <n v="228"/>
    <n v="22"/>
    <x v="1"/>
    <x v="69"/>
    <x v="28"/>
    <x v="0"/>
    <n v="2"/>
    <s v="United Package"/>
    <s v="FOLIG"/>
    <x v="1"/>
    <n v="3"/>
    <x v="5"/>
    <x v="8"/>
  </r>
  <r>
    <n v="10480"/>
    <n v="59"/>
    <n v="44"/>
    <n v="12"/>
    <n v="0"/>
    <n v="528"/>
    <n v="28"/>
    <x v="1"/>
    <x v="21"/>
    <x v="11"/>
    <x v="0"/>
    <n v="2"/>
    <s v="United Package"/>
    <s v="FOLIG"/>
    <x v="1"/>
    <n v="4"/>
    <x v="0"/>
    <x v="8"/>
  </r>
  <r>
    <n v="10481"/>
    <n v="49"/>
    <n v="16"/>
    <n v="24"/>
    <n v="0"/>
    <n v="384"/>
    <n v="23"/>
    <x v="1"/>
    <x v="14"/>
    <x v="13"/>
    <x v="2"/>
    <n v="2"/>
    <s v="United Package"/>
    <s v="RICAR"/>
    <x v="3"/>
    <n v="3"/>
    <x v="5"/>
    <x v="8"/>
  </r>
  <r>
    <n v="10481"/>
    <n v="60"/>
    <n v="27.2"/>
    <n v="40"/>
    <n v="0"/>
    <n v="1088"/>
    <n v="28"/>
    <x v="1"/>
    <x v="11"/>
    <x v="11"/>
    <x v="2"/>
    <n v="2"/>
    <s v="United Package"/>
    <s v="RICAR"/>
    <x v="3"/>
    <n v="4"/>
    <x v="0"/>
    <x v="8"/>
  </r>
  <r>
    <n v="10482"/>
    <n v="40"/>
    <n v="14.7"/>
    <n v="10"/>
    <n v="0"/>
    <n v="147"/>
    <n v="19"/>
    <x v="1"/>
    <x v="37"/>
    <x v="5"/>
    <x v="8"/>
    <n v="3"/>
    <s v="Federal Shipping"/>
    <s v="LAZYK"/>
    <x v="0"/>
    <n v="8"/>
    <x v="3"/>
    <x v="8"/>
  </r>
  <r>
    <n v="10483"/>
    <n v="34"/>
    <n v="11.2"/>
    <n v="35"/>
    <n v="0"/>
    <n v="392"/>
    <n v="16"/>
    <x v="1"/>
    <x v="53"/>
    <x v="23"/>
    <x v="8"/>
    <n v="2"/>
    <s v="United Package"/>
    <s v="WHITC"/>
    <x v="1"/>
    <n v="1"/>
    <x v="6"/>
    <x v="8"/>
  </r>
  <r>
    <n v="10483"/>
    <n v="77"/>
    <n v="10.4"/>
    <n v="30"/>
    <n v="0"/>
    <n v="312"/>
    <n v="12"/>
    <x v="1"/>
    <x v="23"/>
    <x v="20"/>
    <x v="8"/>
    <n v="2"/>
    <s v="United Package"/>
    <s v="WHITC"/>
    <x v="1"/>
    <n v="2"/>
    <x v="4"/>
    <x v="8"/>
  </r>
  <r>
    <n v="10484"/>
    <n v="21"/>
    <n v="8"/>
    <n v="14"/>
    <n v="0"/>
    <n v="112"/>
    <n v="8"/>
    <x v="1"/>
    <x v="27"/>
    <x v="9"/>
    <x v="13"/>
    <n v="3"/>
    <s v="Federal Shipping"/>
    <s v="BSBEV"/>
    <x v="2"/>
    <n v="3"/>
    <x v="5"/>
    <x v="8"/>
  </r>
  <r>
    <n v="10484"/>
    <n v="40"/>
    <n v="14.7"/>
    <n v="10"/>
    <n v="0"/>
    <n v="147"/>
    <n v="19"/>
    <x v="1"/>
    <x v="37"/>
    <x v="5"/>
    <x v="13"/>
    <n v="3"/>
    <s v="Federal Shipping"/>
    <s v="BSBEV"/>
    <x v="2"/>
    <n v="8"/>
    <x v="3"/>
    <x v="8"/>
  </r>
  <r>
    <n v="10484"/>
    <n v="51"/>
    <n v="42.4"/>
    <n v="3"/>
    <n v="0"/>
    <n v="127.19999999999999"/>
    <n v="24"/>
    <x v="1"/>
    <x v="4"/>
    <x v="4"/>
    <x v="13"/>
    <n v="3"/>
    <s v="Federal Shipping"/>
    <s v="BSBEV"/>
    <x v="2"/>
    <n v="7"/>
    <x v="2"/>
    <x v="8"/>
  </r>
  <r>
    <n v="10485"/>
    <n v="2"/>
    <n v="15.2"/>
    <n v="20"/>
    <n v="0"/>
    <n v="304"/>
    <n v="1"/>
    <x v="1"/>
    <x v="18"/>
    <x v="17"/>
    <x v="5"/>
    <n v="2"/>
    <s v="United Package"/>
    <s v="LINOD"/>
    <x v="0"/>
    <n v="1"/>
    <x v="6"/>
    <x v="8"/>
  </r>
  <r>
    <n v="10485"/>
    <n v="3"/>
    <n v="8"/>
    <n v="20"/>
    <n v="0"/>
    <n v="160"/>
    <n v="1"/>
    <x v="1"/>
    <x v="57"/>
    <x v="17"/>
    <x v="5"/>
    <n v="2"/>
    <s v="United Package"/>
    <s v="LINOD"/>
    <x v="0"/>
    <n v="2"/>
    <x v="4"/>
    <x v="8"/>
  </r>
  <r>
    <n v="10485"/>
    <n v="55"/>
    <n v="19.2"/>
    <n v="30"/>
    <n v="0"/>
    <n v="576"/>
    <n v="25"/>
    <x v="1"/>
    <x v="16"/>
    <x v="15"/>
    <x v="5"/>
    <n v="2"/>
    <s v="United Package"/>
    <s v="LINOD"/>
    <x v="0"/>
    <n v="6"/>
    <x v="7"/>
    <x v="8"/>
  </r>
  <r>
    <n v="10485"/>
    <n v="70"/>
    <n v="12"/>
    <n v="60"/>
    <n v="0"/>
    <n v="720"/>
    <n v="7"/>
    <x v="1"/>
    <x v="30"/>
    <x v="18"/>
    <x v="5"/>
    <n v="2"/>
    <s v="United Package"/>
    <s v="LINOD"/>
    <x v="0"/>
    <n v="1"/>
    <x v="6"/>
    <x v="8"/>
  </r>
  <r>
    <n v="10486"/>
    <n v="11"/>
    <n v="16.8"/>
    <n v="5"/>
    <n v="0"/>
    <n v="84"/>
    <n v="5"/>
    <x v="1"/>
    <x v="0"/>
    <x v="0"/>
    <x v="5"/>
    <n v="2"/>
    <s v="United Package"/>
    <s v="HILAA"/>
    <x v="0"/>
    <n v="4"/>
    <x v="0"/>
    <x v="8"/>
  </r>
  <r>
    <n v="10486"/>
    <n v="51"/>
    <n v="42.4"/>
    <n v="25"/>
    <n v="0"/>
    <n v="1060"/>
    <n v="24"/>
    <x v="1"/>
    <x v="4"/>
    <x v="4"/>
    <x v="5"/>
    <n v="2"/>
    <s v="United Package"/>
    <s v="HILAA"/>
    <x v="0"/>
    <n v="7"/>
    <x v="2"/>
    <x v="8"/>
  </r>
  <r>
    <n v="10486"/>
    <n v="74"/>
    <n v="8"/>
    <n v="16"/>
    <n v="0"/>
    <n v="128"/>
    <n v="4"/>
    <x v="1"/>
    <x v="17"/>
    <x v="16"/>
    <x v="5"/>
    <n v="2"/>
    <s v="United Package"/>
    <s v="HILAA"/>
    <x v="0"/>
    <n v="7"/>
    <x v="2"/>
    <x v="8"/>
  </r>
  <r>
    <n v="10487"/>
    <n v="19"/>
    <n v="7.3"/>
    <n v="5"/>
    <n v="0"/>
    <n v="36.5"/>
    <n v="8"/>
    <x v="1"/>
    <x v="49"/>
    <x v="9"/>
    <x v="2"/>
    <n v="2"/>
    <s v="United Package"/>
    <s v="QUEEN"/>
    <x v="0"/>
    <n v="3"/>
    <x v="5"/>
    <x v="8"/>
  </r>
  <r>
    <n v="10487"/>
    <n v="26"/>
    <n v="24.9"/>
    <n v="30"/>
    <n v="0"/>
    <n v="747"/>
    <n v="11"/>
    <x v="1"/>
    <x v="68"/>
    <x v="21"/>
    <x v="2"/>
    <n v="2"/>
    <s v="United Package"/>
    <s v="QUEEN"/>
    <x v="0"/>
    <n v="3"/>
    <x v="5"/>
    <x v="8"/>
  </r>
  <r>
    <n v="10487"/>
    <n v="54"/>
    <n v="5.9"/>
    <n v="24"/>
    <n v="0"/>
    <n v="141.60000000000002"/>
    <n v="25"/>
    <x v="1"/>
    <x v="55"/>
    <x v="15"/>
    <x v="2"/>
    <n v="2"/>
    <s v="United Package"/>
    <s v="QUEEN"/>
    <x v="0"/>
    <n v="6"/>
    <x v="7"/>
    <x v="8"/>
  </r>
  <r>
    <n v="10488"/>
    <n v="59"/>
    <n v="44"/>
    <n v="30"/>
    <n v="0"/>
    <n v="1320"/>
    <n v="28"/>
    <x v="1"/>
    <x v="21"/>
    <x v="11"/>
    <x v="1"/>
    <n v="2"/>
    <s v="United Package"/>
    <s v="FRANK"/>
    <x v="3"/>
    <n v="4"/>
    <x v="0"/>
    <x v="8"/>
  </r>
  <r>
    <n v="10488"/>
    <n v="73"/>
    <n v="12"/>
    <n v="20"/>
    <n v="0"/>
    <n v="240"/>
    <n v="17"/>
    <x v="1"/>
    <x v="47"/>
    <x v="19"/>
    <x v="1"/>
    <n v="2"/>
    <s v="United Package"/>
    <s v="FRANK"/>
    <x v="3"/>
    <n v="8"/>
    <x v="3"/>
    <x v="8"/>
  </r>
  <r>
    <n v="10489"/>
    <n v="11"/>
    <n v="16.8"/>
    <n v="15"/>
    <n v="0"/>
    <n v="252"/>
    <n v="5"/>
    <x v="1"/>
    <x v="0"/>
    <x v="0"/>
    <x v="6"/>
    <n v="2"/>
    <s v="United Package"/>
    <s v="PICCO"/>
    <x v="1"/>
    <n v="4"/>
    <x v="0"/>
    <x v="8"/>
  </r>
  <r>
    <n v="10489"/>
    <n v="16"/>
    <n v="13.9"/>
    <n v="18"/>
    <n v="0"/>
    <n v="250.20000000000002"/>
    <n v="7"/>
    <x v="1"/>
    <x v="19"/>
    <x v="18"/>
    <x v="6"/>
    <n v="2"/>
    <s v="United Package"/>
    <s v="PICCO"/>
    <x v="1"/>
    <n v="3"/>
    <x v="5"/>
    <x v="8"/>
  </r>
  <r>
    <n v="10490"/>
    <n v="59"/>
    <n v="44"/>
    <n v="60"/>
    <n v="0"/>
    <n v="2640"/>
    <n v="28"/>
    <x v="1"/>
    <x v="21"/>
    <x v="11"/>
    <x v="5"/>
    <n v="2"/>
    <s v="United Package"/>
    <s v="HILAA"/>
    <x v="1"/>
    <n v="4"/>
    <x v="0"/>
    <x v="8"/>
  </r>
  <r>
    <n v="10490"/>
    <n v="68"/>
    <n v="10"/>
    <n v="30"/>
    <n v="0"/>
    <n v="300"/>
    <n v="8"/>
    <x v="1"/>
    <x v="56"/>
    <x v="9"/>
    <x v="5"/>
    <n v="2"/>
    <s v="United Package"/>
    <s v="HILAA"/>
    <x v="1"/>
    <n v="3"/>
    <x v="5"/>
    <x v="8"/>
  </r>
  <r>
    <n v="10490"/>
    <n v="75"/>
    <n v="6.2"/>
    <n v="36"/>
    <n v="0"/>
    <n v="223.20000000000002"/>
    <n v="12"/>
    <x v="1"/>
    <x v="48"/>
    <x v="20"/>
    <x v="5"/>
    <n v="2"/>
    <s v="United Package"/>
    <s v="HILAA"/>
    <x v="1"/>
    <n v="1"/>
    <x v="6"/>
    <x v="8"/>
  </r>
  <r>
    <n v="10491"/>
    <n v="44"/>
    <n v="15.5"/>
    <n v="15"/>
    <n v="0"/>
    <n v="232.5"/>
    <n v="20"/>
    <x v="1"/>
    <x v="45"/>
    <x v="1"/>
    <x v="15"/>
    <n v="3"/>
    <s v="Federal Shipping"/>
    <s v="FURIB"/>
    <x v="3"/>
    <n v="2"/>
    <x v="4"/>
    <x v="8"/>
  </r>
  <r>
    <n v="10491"/>
    <n v="77"/>
    <n v="10.4"/>
    <n v="7"/>
    <n v="0"/>
    <n v="72.8"/>
    <n v="12"/>
    <x v="1"/>
    <x v="23"/>
    <x v="20"/>
    <x v="15"/>
    <n v="3"/>
    <s v="Federal Shipping"/>
    <s v="FURIB"/>
    <x v="3"/>
    <n v="2"/>
    <x v="4"/>
    <x v="8"/>
  </r>
  <r>
    <n v="10492"/>
    <n v="25"/>
    <n v="11.2"/>
    <n v="60"/>
    <n v="0"/>
    <n v="672"/>
    <n v="11"/>
    <x v="1"/>
    <x v="66"/>
    <x v="21"/>
    <x v="16"/>
    <n v="1"/>
    <s v="Speedy Express"/>
    <s v="BOTTM"/>
    <x v="2"/>
    <n v="3"/>
    <x v="5"/>
    <x v="9"/>
  </r>
  <r>
    <n v="10492"/>
    <n v="42"/>
    <n v="11.2"/>
    <n v="20"/>
    <n v="0"/>
    <n v="224"/>
    <n v="20"/>
    <x v="1"/>
    <x v="1"/>
    <x v="1"/>
    <x v="16"/>
    <n v="1"/>
    <s v="Speedy Express"/>
    <s v="BOTTM"/>
    <x v="2"/>
    <n v="5"/>
    <x v="1"/>
    <x v="9"/>
  </r>
  <r>
    <n v="10493"/>
    <n v="65"/>
    <n v="16.8"/>
    <n v="15"/>
    <n v="0"/>
    <n v="252"/>
    <n v="2"/>
    <x v="1"/>
    <x v="6"/>
    <x v="6"/>
    <x v="0"/>
    <n v="3"/>
    <s v="Federal Shipping"/>
    <s v="LAMAI"/>
    <x v="0"/>
    <n v="2"/>
    <x v="4"/>
    <x v="9"/>
  </r>
  <r>
    <n v="10493"/>
    <n v="66"/>
    <n v="13.6"/>
    <n v="10"/>
    <n v="0"/>
    <n v="136"/>
    <n v="2"/>
    <x v="1"/>
    <x v="61"/>
    <x v="6"/>
    <x v="0"/>
    <n v="3"/>
    <s v="Federal Shipping"/>
    <s v="LAMAI"/>
    <x v="0"/>
    <n v="2"/>
    <x v="4"/>
    <x v="9"/>
  </r>
  <r>
    <n v="10493"/>
    <n v="69"/>
    <n v="28.8"/>
    <n v="10"/>
    <n v="0"/>
    <n v="288"/>
    <n v="15"/>
    <x v="1"/>
    <x v="60"/>
    <x v="10"/>
    <x v="0"/>
    <n v="3"/>
    <s v="Federal Shipping"/>
    <s v="LAMAI"/>
    <x v="0"/>
    <n v="4"/>
    <x v="0"/>
    <x v="9"/>
  </r>
  <r>
    <n v="10494"/>
    <n v="56"/>
    <n v="30.4"/>
    <n v="30"/>
    <n v="0"/>
    <n v="912"/>
    <n v="26"/>
    <x v="1"/>
    <x v="33"/>
    <x v="8"/>
    <x v="2"/>
    <n v="2"/>
    <s v="United Package"/>
    <s v="COMMI"/>
    <x v="0"/>
    <n v="5"/>
    <x v="1"/>
    <x v="9"/>
  </r>
  <r>
    <n v="10495"/>
    <n v="23"/>
    <n v="7.2"/>
    <n v="10"/>
    <n v="0"/>
    <n v="72"/>
    <n v="9"/>
    <x v="1"/>
    <x v="70"/>
    <x v="7"/>
    <x v="16"/>
    <n v="3"/>
    <s v="Federal Shipping"/>
    <s v="LAUGB"/>
    <x v="2"/>
    <n v="5"/>
    <x v="1"/>
    <x v="9"/>
  </r>
  <r>
    <n v="10495"/>
    <n v="41"/>
    <n v="7.7"/>
    <n v="20"/>
    <n v="0"/>
    <n v="154"/>
    <n v="19"/>
    <x v="1"/>
    <x v="5"/>
    <x v="5"/>
    <x v="16"/>
    <n v="3"/>
    <s v="Federal Shipping"/>
    <s v="LAUGB"/>
    <x v="2"/>
    <n v="8"/>
    <x v="3"/>
    <x v="9"/>
  </r>
  <r>
    <n v="10495"/>
    <n v="77"/>
    <n v="10.4"/>
    <n v="5"/>
    <n v="0"/>
    <n v="52"/>
    <n v="12"/>
    <x v="1"/>
    <x v="23"/>
    <x v="20"/>
    <x v="16"/>
    <n v="3"/>
    <s v="Federal Shipping"/>
    <s v="LAUGB"/>
    <x v="2"/>
    <n v="2"/>
    <x v="4"/>
    <x v="9"/>
  </r>
  <r>
    <n v="10496"/>
    <n v="31"/>
    <n v="10"/>
    <n v="20"/>
    <n v="0"/>
    <n v="200"/>
    <n v="14"/>
    <x v="1"/>
    <x v="12"/>
    <x v="2"/>
    <x v="2"/>
    <n v="2"/>
    <s v="United Package"/>
    <s v="TRADH"/>
    <x v="1"/>
    <n v="4"/>
    <x v="0"/>
    <x v="9"/>
  </r>
  <r>
    <n v="10497"/>
    <n v="56"/>
    <n v="30.4"/>
    <n v="14"/>
    <n v="0"/>
    <n v="425.59999999999997"/>
    <n v="26"/>
    <x v="1"/>
    <x v="33"/>
    <x v="8"/>
    <x v="1"/>
    <n v="1"/>
    <s v="Speedy Express"/>
    <s v="LEHMS"/>
    <x v="1"/>
    <n v="5"/>
    <x v="1"/>
    <x v="9"/>
  </r>
  <r>
    <n v="10497"/>
    <n v="72"/>
    <n v="27.8"/>
    <n v="25"/>
    <n v="0"/>
    <n v="695"/>
    <n v="14"/>
    <x v="1"/>
    <x v="2"/>
    <x v="2"/>
    <x v="1"/>
    <n v="1"/>
    <s v="Speedy Express"/>
    <s v="LEHMS"/>
    <x v="1"/>
    <n v="4"/>
    <x v="0"/>
    <x v="9"/>
  </r>
  <r>
    <n v="10497"/>
    <n v="77"/>
    <n v="10.4"/>
    <n v="25"/>
    <n v="0"/>
    <n v="260"/>
    <n v="12"/>
    <x v="1"/>
    <x v="23"/>
    <x v="20"/>
    <x v="1"/>
    <n v="1"/>
    <s v="Speedy Express"/>
    <s v="LEHMS"/>
    <x v="1"/>
    <n v="2"/>
    <x v="4"/>
    <x v="9"/>
  </r>
  <r>
    <n v="10498"/>
    <n v="24"/>
    <n v="4.5"/>
    <n v="14"/>
    <n v="0"/>
    <n v="63"/>
    <n v="10"/>
    <x v="1"/>
    <x v="15"/>
    <x v="14"/>
    <x v="5"/>
    <n v="2"/>
    <s v="United Package"/>
    <s v="HILAA"/>
    <x v="3"/>
    <n v="1"/>
    <x v="6"/>
    <x v="9"/>
  </r>
  <r>
    <n v="10498"/>
    <n v="40"/>
    <n v="18.399999999999999"/>
    <n v="5"/>
    <n v="0"/>
    <n v="92"/>
    <n v="19"/>
    <x v="1"/>
    <x v="37"/>
    <x v="5"/>
    <x v="5"/>
    <n v="2"/>
    <s v="United Package"/>
    <s v="HILAA"/>
    <x v="3"/>
    <n v="8"/>
    <x v="3"/>
    <x v="9"/>
  </r>
  <r>
    <n v="10498"/>
    <n v="42"/>
    <n v="14"/>
    <n v="30"/>
    <n v="0"/>
    <n v="420"/>
    <n v="20"/>
    <x v="1"/>
    <x v="1"/>
    <x v="1"/>
    <x v="5"/>
    <n v="2"/>
    <s v="United Package"/>
    <s v="HILAA"/>
    <x v="3"/>
    <n v="5"/>
    <x v="1"/>
    <x v="9"/>
  </r>
  <r>
    <n v="10499"/>
    <n v="28"/>
    <n v="45.6"/>
    <n v="20"/>
    <n v="0"/>
    <n v="912"/>
    <n v="12"/>
    <x v="1"/>
    <x v="44"/>
    <x v="20"/>
    <x v="5"/>
    <n v="2"/>
    <s v="United Package"/>
    <s v="LILAS"/>
    <x v="0"/>
    <n v="7"/>
    <x v="2"/>
    <x v="9"/>
  </r>
  <r>
    <n v="10499"/>
    <n v="49"/>
    <n v="20"/>
    <n v="25"/>
    <n v="0"/>
    <n v="500"/>
    <n v="23"/>
    <x v="1"/>
    <x v="14"/>
    <x v="13"/>
    <x v="5"/>
    <n v="2"/>
    <s v="United Package"/>
    <s v="LILAS"/>
    <x v="0"/>
    <n v="3"/>
    <x v="5"/>
    <x v="9"/>
  </r>
  <r>
    <n v="10500"/>
    <n v="15"/>
    <n v="15.5"/>
    <n v="12"/>
    <n v="0"/>
    <n v="186"/>
    <n v="6"/>
    <x v="1"/>
    <x v="50"/>
    <x v="3"/>
    <x v="0"/>
    <n v="1"/>
    <s v="Speedy Express"/>
    <s v="LAMAI"/>
    <x v="1"/>
    <n v="2"/>
    <x v="4"/>
    <x v="9"/>
  </r>
  <r>
    <n v="10500"/>
    <n v="28"/>
    <n v="45.6"/>
    <n v="8"/>
    <n v="0"/>
    <n v="364.8"/>
    <n v="12"/>
    <x v="1"/>
    <x v="44"/>
    <x v="20"/>
    <x v="0"/>
    <n v="1"/>
    <s v="Speedy Express"/>
    <s v="LAMAI"/>
    <x v="1"/>
    <n v="7"/>
    <x v="2"/>
    <x v="9"/>
  </r>
  <r>
    <n v="10501"/>
    <n v="54"/>
    <n v="7.45"/>
    <n v="20"/>
    <n v="0"/>
    <n v="149"/>
    <n v="25"/>
    <x v="1"/>
    <x v="55"/>
    <x v="15"/>
    <x v="1"/>
    <n v="3"/>
    <s v="Federal Shipping"/>
    <s v="BLAUS"/>
    <x v="3"/>
    <n v="6"/>
    <x v="7"/>
    <x v="9"/>
  </r>
  <r>
    <n v="10502"/>
    <n v="45"/>
    <n v="9.5"/>
    <n v="21"/>
    <n v="0"/>
    <n v="199.5"/>
    <n v="21"/>
    <x v="1"/>
    <x v="73"/>
    <x v="26"/>
    <x v="7"/>
    <n v="1"/>
    <s v="Speedy Express"/>
    <s v="PERIC"/>
    <x v="0"/>
    <n v="8"/>
    <x v="3"/>
    <x v="9"/>
  </r>
  <r>
    <n v="10502"/>
    <n v="53"/>
    <n v="32.799999999999997"/>
    <n v="6"/>
    <n v="0"/>
    <n v="196.79999999999998"/>
    <n v="24"/>
    <x v="1"/>
    <x v="22"/>
    <x v="4"/>
    <x v="7"/>
    <n v="1"/>
    <s v="Speedy Express"/>
    <s v="PERIC"/>
    <x v="0"/>
    <n v="6"/>
    <x v="7"/>
    <x v="9"/>
  </r>
  <r>
    <n v="10502"/>
    <n v="67"/>
    <n v="14"/>
    <n v="30"/>
    <n v="0"/>
    <n v="420"/>
    <n v="16"/>
    <x v="1"/>
    <x v="51"/>
    <x v="23"/>
    <x v="7"/>
    <n v="1"/>
    <s v="Speedy Express"/>
    <s v="PERIC"/>
    <x v="0"/>
    <n v="1"/>
    <x v="6"/>
    <x v="9"/>
  </r>
  <r>
    <n v="10503"/>
    <n v="14"/>
    <n v="23.25"/>
    <n v="70"/>
    <n v="0"/>
    <n v="1627.5"/>
    <n v="6"/>
    <x v="1"/>
    <x v="3"/>
    <x v="3"/>
    <x v="14"/>
    <n v="2"/>
    <s v="United Package"/>
    <s v="HUNGO"/>
    <x v="1"/>
    <n v="7"/>
    <x v="2"/>
    <x v="9"/>
  </r>
  <r>
    <n v="10503"/>
    <n v="65"/>
    <n v="21.05"/>
    <n v="20"/>
    <n v="0"/>
    <n v="421"/>
    <n v="2"/>
    <x v="1"/>
    <x v="6"/>
    <x v="6"/>
    <x v="14"/>
    <n v="2"/>
    <s v="United Package"/>
    <s v="HUNGO"/>
    <x v="1"/>
    <n v="2"/>
    <x v="4"/>
    <x v="9"/>
  </r>
  <r>
    <n v="10504"/>
    <n v="2"/>
    <n v="19"/>
    <n v="12"/>
    <n v="0"/>
    <n v="228"/>
    <n v="1"/>
    <x v="1"/>
    <x v="18"/>
    <x v="17"/>
    <x v="8"/>
    <n v="3"/>
    <s v="Federal Shipping"/>
    <s v="WHITC"/>
    <x v="0"/>
    <n v="1"/>
    <x v="6"/>
    <x v="9"/>
  </r>
  <r>
    <n v="10504"/>
    <n v="21"/>
    <n v="10"/>
    <n v="12"/>
    <n v="0"/>
    <n v="120"/>
    <n v="8"/>
    <x v="1"/>
    <x v="27"/>
    <x v="9"/>
    <x v="8"/>
    <n v="3"/>
    <s v="Federal Shipping"/>
    <s v="WHITC"/>
    <x v="0"/>
    <n v="3"/>
    <x v="5"/>
    <x v="9"/>
  </r>
  <r>
    <n v="10504"/>
    <n v="53"/>
    <n v="32.799999999999997"/>
    <n v="10"/>
    <n v="0"/>
    <n v="328"/>
    <n v="24"/>
    <x v="1"/>
    <x v="22"/>
    <x v="4"/>
    <x v="8"/>
    <n v="3"/>
    <s v="Federal Shipping"/>
    <s v="WHITC"/>
    <x v="0"/>
    <n v="6"/>
    <x v="7"/>
    <x v="9"/>
  </r>
  <r>
    <n v="10504"/>
    <n v="61"/>
    <n v="28.5"/>
    <n v="25"/>
    <n v="0"/>
    <n v="712.5"/>
    <n v="29"/>
    <x v="1"/>
    <x v="75"/>
    <x v="22"/>
    <x v="8"/>
    <n v="3"/>
    <s v="Federal Shipping"/>
    <s v="WHITC"/>
    <x v="0"/>
    <n v="2"/>
    <x v="4"/>
    <x v="9"/>
  </r>
  <r>
    <n v="10505"/>
    <n v="62"/>
    <n v="49.3"/>
    <n v="3"/>
    <n v="0"/>
    <n v="147.89999999999998"/>
    <n v="29"/>
    <x v="1"/>
    <x v="29"/>
    <x v="22"/>
    <x v="16"/>
    <n v="3"/>
    <s v="Federal Shipping"/>
    <s v="MEREP"/>
    <x v="2"/>
    <n v="3"/>
    <x v="5"/>
    <x v="9"/>
  </r>
  <r>
    <n v="10506"/>
    <n v="25"/>
    <n v="14"/>
    <n v="18"/>
    <n v="0"/>
    <n v="252"/>
    <n v="11"/>
    <x v="1"/>
    <x v="66"/>
    <x v="21"/>
    <x v="1"/>
    <n v="2"/>
    <s v="United Package"/>
    <s v="KOENE"/>
    <x v="3"/>
    <n v="3"/>
    <x v="5"/>
    <x v="9"/>
  </r>
  <r>
    <n v="10506"/>
    <n v="70"/>
    <n v="15"/>
    <n v="14"/>
    <n v="0"/>
    <n v="210"/>
    <n v="7"/>
    <x v="1"/>
    <x v="30"/>
    <x v="18"/>
    <x v="1"/>
    <n v="2"/>
    <s v="United Package"/>
    <s v="KOENE"/>
    <x v="3"/>
    <n v="1"/>
    <x v="6"/>
    <x v="9"/>
  </r>
  <r>
    <n v="10507"/>
    <n v="43"/>
    <n v="46"/>
    <n v="15"/>
    <n v="0"/>
    <n v="690"/>
    <n v="20"/>
    <x v="1"/>
    <x v="40"/>
    <x v="1"/>
    <x v="7"/>
    <n v="1"/>
    <s v="Speedy Express"/>
    <s v="ANTON"/>
    <x v="1"/>
    <n v="1"/>
    <x v="6"/>
    <x v="9"/>
  </r>
  <r>
    <n v="10507"/>
    <n v="48"/>
    <n v="12.75"/>
    <n v="15"/>
    <n v="0"/>
    <n v="191.25"/>
    <n v="22"/>
    <x v="1"/>
    <x v="74"/>
    <x v="28"/>
    <x v="7"/>
    <n v="1"/>
    <s v="Speedy Express"/>
    <s v="ANTON"/>
    <x v="1"/>
    <n v="3"/>
    <x v="5"/>
    <x v="9"/>
  </r>
  <r>
    <n v="10508"/>
    <n v="13"/>
    <n v="6"/>
    <n v="10"/>
    <n v="0"/>
    <n v="60"/>
    <n v="6"/>
    <x v="1"/>
    <x v="43"/>
    <x v="3"/>
    <x v="1"/>
    <n v="2"/>
    <s v="United Package"/>
    <s v="OTTIK"/>
    <x v="0"/>
    <n v="8"/>
    <x v="3"/>
    <x v="9"/>
  </r>
  <r>
    <n v="10508"/>
    <n v="39"/>
    <n v="18"/>
    <n v="10"/>
    <n v="0"/>
    <n v="180"/>
    <n v="18"/>
    <x v="1"/>
    <x v="13"/>
    <x v="12"/>
    <x v="1"/>
    <n v="2"/>
    <s v="United Package"/>
    <s v="OTTIK"/>
    <x v="0"/>
    <n v="1"/>
    <x v="6"/>
    <x v="9"/>
  </r>
  <r>
    <n v="10509"/>
    <n v="28"/>
    <n v="45.6"/>
    <n v="3"/>
    <n v="0"/>
    <n v="136.80000000000001"/>
    <n v="12"/>
    <x v="1"/>
    <x v="44"/>
    <x v="20"/>
    <x v="1"/>
    <n v="1"/>
    <s v="Speedy Express"/>
    <s v="BLAUS"/>
    <x v="0"/>
    <n v="7"/>
    <x v="2"/>
    <x v="9"/>
  </r>
  <r>
    <n v="10510"/>
    <n v="29"/>
    <n v="123.79"/>
    <n v="36"/>
    <n v="0"/>
    <n v="4456.4400000000005"/>
    <n v="12"/>
    <x v="1"/>
    <x v="39"/>
    <x v="20"/>
    <x v="8"/>
    <n v="3"/>
    <s v="Federal Shipping"/>
    <s v="SAVEA"/>
    <x v="1"/>
    <n v="6"/>
    <x v="7"/>
    <x v="9"/>
  </r>
  <r>
    <n v="10510"/>
    <n v="75"/>
    <n v="7.75"/>
    <n v="36"/>
    <n v="0"/>
    <n v="279"/>
    <n v="12"/>
    <x v="1"/>
    <x v="48"/>
    <x v="20"/>
    <x v="8"/>
    <n v="3"/>
    <s v="Federal Shipping"/>
    <s v="SAVEA"/>
    <x v="1"/>
    <n v="1"/>
    <x v="6"/>
    <x v="9"/>
  </r>
  <r>
    <n v="10511"/>
    <n v="4"/>
    <n v="22"/>
    <n v="50"/>
    <n v="0"/>
    <n v="1100"/>
    <n v="2"/>
    <x v="1"/>
    <x v="62"/>
    <x v="6"/>
    <x v="0"/>
    <n v="3"/>
    <s v="Federal Shipping"/>
    <s v="BONAP"/>
    <x v="0"/>
    <n v="2"/>
    <x v="4"/>
    <x v="9"/>
  </r>
  <r>
    <n v="10511"/>
    <n v="7"/>
    <n v="30"/>
    <n v="50"/>
    <n v="0"/>
    <n v="1500"/>
    <n v="3"/>
    <x v="1"/>
    <x v="32"/>
    <x v="24"/>
    <x v="0"/>
    <n v="3"/>
    <s v="Federal Shipping"/>
    <s v="BONAP"/>
    <x v="0"/>
    <n v="7"/>
    <x v="2"/>
    <x v="9"/>
  </r>
  <r>
    <n v="10511"/>
    <n v="8"/>
    <n v="40"/>
    <n v="10"/>
    <n v="0"/>
    <n v="400"/>
    <n v="3"/>
    <x v="1"/>
    <x v="71"/>
    <x v="24"/>
    <x v="0"/>
    <n v="3"/>
    <s v="Federal Shipping"/>
    <s v="BONAP"/>
    <x v="0"/>
    <n v="2"/>
    <x v="4"/>
    <x v="9"/>
  </r>
  <r>
    <n v="10512"/>
    <n v="24"/>
    <n v="4.5"/>
    <n v="10"/>
    <n v="0"/>
    <n v="45"/>
    <n v="10"/>
    <x v="1"/>
    <x v="15"/>
    <x v="14"/>
    <x v="2"/>
    <n v="2"/>
    <s v="United Package"/>
    <s v="FAMIA"/>
    <x v="1"/>
    <n v="1"/>
    <x v="6"/>
    <x v="9"/>
  </r>
  <r>
    <n v="10512"/>
    <n v="46"/>
    <n v="12"/>
    <n v="9"/>
    <n v="0"/>
    <n v="108"/>
    <n v="21"/>
    <x v="1"/>
    <x v="54"/>
    <x v="26"/>
    <x v="2"/>
    <n v="2"/>
    <s v="United Package"/>
    <s v="FAMIA"/>
    <x v="1"/>
    <n v="8"/>
    <x v="3"/>
    <x v="9"/>
  </r>
  <r>
    <n v="10512"/>
    <n v="47"/>
    <n v="9.5"/>
    <n v="6"/>
    <n v="0"/>
    <n v="57"/>
    <n v="22"/>
    <x v="1"/>
    <x v="69"/>
    <x v="28"/>
    <x v="2"/>
    <n v="2"/>
    <s v="United Package"/>
    <s v="FAMIA"/>
    <x v="1"/>
    <n v="3"/>
    <x v="5"/>
    <x v="9"/>
  </r>
  <r>
    <n v="10512"/>
    <n v="60"/>
    <n v="34"/>
    <n v="12"/>
    <n v="0"/>
    <n v="408"/>
    <n v="28"/>
    <x v="1"/>
    <x v="11"/>
    <x v="11"/>
    <x v="2"/>
    <n v="2"/>
    <s v="United Package"/>
    <s v="FAMIA"/>
    <x v="1"/>
    <n v="4"/>
    <x v="0"/>
    <x v="9"/>
  </r>
  <r>
    <n v="10513"/>
    <n v="21"/>
    <n v="10"/>
    <n v="40"/>
    <n v="0"/>
    <n v="400"/>
    <n v="8"/>
    <x v="1"/>
    <x v="27"/>
    <x v="9"/>
    <x v="1"/>
    <n v="1"/>
    <s v="Speedy Express"/>
    <s v="WANDK"/>
    <x v="1"/>
    <n v="3"/>
    <x v="5"/>
    <x v="9"/>
  </r>
  <r>
    <n v="10513"/>
    <n v="32"/>
    <n v="32"/>
    <n v="50"/>
    <n v="0"/>
    <n v="1600"/>
    <n v="14"/>
    <x v="1"/>
    <x v="26"/>
    <x v="2"/>
    <x v="1"/>
    <n v="1"/>
    <s v="Speedy Express"/>
    <s v="WANDK"/>
    <x v="1"/>
    <n v="4"/>
    <x v="0"/>
    <x v="9"/>
  </r>
  <r>
    <n v="10513"/>
    <n v="61"/>
    <n v="28.5"/>
    <n v="15"/>
    <n v="0"/>
    <n v="427.5"/>
    <n v="29"/>
    <x v="1"/>
    <x v="75"/>
    <x v="22"/>
    <x v="1"/>
    <n v="1"/>
    <s v="Speedy Express"/>
    <s v="WANDK"/>
    <x v="1"/>
    <n v="2"/>
    <x v="4"/>
    <x v="9"/>
  </r>
  <r>
    <n v="10514"/>
    <n v="20"/>
    <n v="81"/>
    <n v="39"/>
    <n v="0"/>
    <n v="3159"/>
    <n v="8"/>
    <x v="1"/>
    <x v="9"/>
    <x v="9"/>
    <x v="6"/>
    <n v="2"/>
    <s v="United Package"/>
    <s v="ERNSH"/>
    <x v="2"/>
    <n v="3"/>
    <x v="5"/>
    <x v="9"/>
  </r>
  <r>
    <n v="10514"/>
    <n v="28"/>
    <n v="45.6"/>
    <n v="35"/>
    <n v="0"/>
    <n v="1596"/>
    <n v="12"/>
    <x v="1"/>
    <x v="44"/>
    <x v="20"/>
    <x v="6"/>
    <n v="2"/>
    <s v="United Package"/>
    <s v="ERNSH"/>
    <x v="2"/>
    <n v="7"/>
    <x v="2"/>
    <x v="9"/>
  </r>
  <r>
    <n v="10514"/>
    <n v="56"/>
    <n v="38"/>
    <n v="70"/>
    <n v="0"/>
    <n v="2660"/>
    <n v="26"/>
    <x v="1"/>
    <x v="33"/>
    <x v="8"/>
    <x v="6"/>
    <n v="2"/>
    <s v="United Package"/>
    <s v="ERNSH"/>
    <x v="2"/>
    <n v="5"/>
    <x v="1"/>
    <x v="9"/>
  </r>
  <r>
    <n v="10514"/>
    <n v="65"/>
    <n v="21.05"/>
    <n v="39"/>
    <n v="0"/>
    <n v="820.95"/>
    <n v="2"/>
    <x v="1"/>
    <x v="6"/>
    <x v="6"/>
    <x v="6"/>
    <n v="2"/>
    <s v="United Package"/>
    <s v="ERNSH"/>
    <x v="2"/>
    <n v="2"/>
    <x v="4"/>
    <x v="9"/>
  </r>
  <r>
    <n v="10514"/>
    <n v="75"/>
    <n v="7.75"/>
    <n v="50"/>
    <n v="0"/>
    <n v="387.5"/>
    <n v="12"/>
    <x v="1"/>
    <x v="48"/>
    <x v="20"/>
    <x v="6"/>
    <n v="2"/>
    <s v="United Package"/>
    <s v="ERNSH"/>
    <x v="2"/>
    <n v="1"/>
    <x v="6"/>
    <x v="9"/>
  </r>
  <r>
    <n v="10515"/>
    <n v="9"/>
    <n v="97"/>
    <n v="16"/>
    <n v="0"/>
    <n v="1552"/>
    <n v="4"/>
    <x v="1"/>
    <x v="76"/>
    <x v="16"/>
    <x v="1"/>
    <n v="1"/>
    <s v="Speedy Express"/>
    <s v="QUICK"/>
    <x v="0"/>
    <n v="6"/>
    <x v="7"/>
    <x v="9"/>
  </r>
  <r>
    <n v="10515"/>
    <n v="16"/>
    <n v="17.45"/>
    <n v="50"/>
    <n v="0"/>
    <n v="872.5"/>
    <n v="7"/>
    <x v="1"/>
    <x v="19"/>
    <x v="18"/>
    <x v="1"/>
    <n v="1"/>
    <s v="Speedy Express"/>
    <s v="QUICK"/>
    <x v="0"/>
    <n v="3"/>
    <x v="5"/>
    <x v="9"/>
  </r>
  <r>
    <n v="10515"/>
    <n v="27"/>
    <n v="43.9"/>
    <n v="120"/>
    <n v="0"/>
    <n v="5268"/>
    <n v="11"/>
    <x v="1"/>
    <x v="24"/>
    <x v="21"/>
    <x v="1"/>
    <n v="1"/>
    <s v="Speedy Express"/>
    <s v="QUICK"/>
    <x v="0"/>
    <n v="3"/>
    <x v="5"/>
    <x v="9"/>
  </r>
  <r>
    <n v="10515"/>
    <n v="33"/>
    <n v="2.5"/>
    <n v="16"/>
    <n v="0"/>
    <n v="40"/>
    <n v="15"/>
    <x v="1"/>
    <x v="10"/>
    <x v="10"/>
    <x v="1"/>
    <n v="1"/>
    <s v="Speedy Express"/>
    <s v="QUICK"/>
    <x v="0"/>
    <n v="4"/>
    <x v="0"/>
    <x v="9"/>
  </r>
  <r>
    <n v="10515"/>
    <n v="60"/>
    <n v="34"/>
    <n v="84"/>
    <n v="0"/>
    <n v="2856"/>
    <n v="28"/>
    <x v="1"/>
    <x v="11"/>
    <x v="11"/>
    <x v="1"/>
    <n v="1"/>
    <s v="Speedy Express"/>
    <s v="QUICK"/>
    <x v="0"/>
    <n v="4"/>
    <x v="0"/>
    <x v="9"/>
  </r>
  <r>
    <n v="10516"/>
    <n v="18"/>
    <n v="62.5"/>
    <n v="25"/>
    <n v="0"/>
    <n v="1562.5"/>
    <n v="7"/>
    <x v="1"/>
    <x v="59"/>
    <x v="18"/>
    <x v="14"/>
    <n v="3"/>
    <s v="Federal Shipping"/>
    <s v="HUNGO"/>
    <x v="0"/>
    <n v="8"/>
    <x v="3"/>
    <x v="9"/>
  </r>
  <r>
    <n v="10516"/>
    <n v="41"/>
    <n v="9.65"/>
    <n v="80"/>
    <n v="0"/>
    <n v="772"/>
    <n v="19"/>
    <x v="1"/>
    <x v="5"/>
    <x v="5"/>
    <x v="14"/>
    <n v="3"/>
    <s v="Federal Shipping"/>
    <s v="HUNGO"/>
    <x v="0"/>
    <n v="8"/>
    <x v="3"/>
    <x v="9"/>
  </r>
  <r>
    <n v="10516"/>
    <n v="42"/>
    <n v="14"/>
    <n v="20"/>
    <n v="0"/>
    <n v="280"/>
    <n v="20"/>
    <x v="1"/>
    <x v="1"/>
    <x v="1"/>
    <x v="14"/>
    <n v="3"/>
    <s v="Federal Shipping"/>
    <s v="HUNGO"/>
    <x v="0"/>
    <n v="5"/>
    <x v="1"/>
    <x v="9"/>
  </r>
  <r>
    <n v="10517"/>
    <n v="52"/>
    <n v="7"/>
    <n v="6"/>
    <n v="0"/>
    <n v="42"/>
    <n v="24"/>
    <x v="1"/>
    <x v="65"/>
    <x v="4"/>
    <x v="13"/>
    <n v="3"/>
    <s v="Federal Shipping"/>
    <s v="NORTS"/>
    <x v="2"/>
    <n v="5"/>
    <x v="1"/>
    <x v="9"/>
  </r>
  <r>
    <n v="10517"/>
    <n v="59"/>
    <n v="55"/>
    <n v="4"/>
    <n v="0"/>
    <n v="220"/>
    <n v="28"/>
    <x v="1"/>
    <x v="21"/>
    <x v="11"/>
    <x v="13"/>
    <n v="3"/>
    <s v="Federal Shipping"/>
    <s v="NORTS"/>
    <x v="2"/>
    <n v="4"/>
    <x v="0"/>
    <x v="9"/>
  </r>
  <r>
    <n v="10517"/>
    <n v="70"/>
    <n v="15"/>
    <n v="6"/>
    <n v="0"/>
    <n v="90"/>
    <n v="7"/>
    <x v="1"/>
    <x v="30"/>
    <x v="18"/>
    <x v="13"/>
    <n v="3"/>
    <s v="Federal Shipping"/>
    <s v="NORTS"/>
    <x v="2"/>
    <n v="1"/>
    <x v="6"/>
    <x v="9"/>
  </r>
  <r>
    <n v="10518"/>
    <n v="24"/>
    <n v="4.5"/>
    <n v="5"/>
    <n v="0"/>
    <n v="22.5"/>
    <n v="10"/>
    <x v="1"/>
    <x v="15"/>
    <x v="14"/>
    <x v="7"/>
    <n v="2"/>
    <s v="United Package"/>
    <s v="TORTU"/>
    <x v="0"/>
    <n v="1"/>
    <x v="6"/>
    <x v="9"/>
  </r>
  <r>
    <n v="10518"/>
    <n v="38"/>
    <n v="263.5"/>
    <n v="15"/>
    <n v="0"/>
    <n v="3952.5"/>
    <n v="18"/>
    <x v="1"/>
    <x v="67"/>
    <x v="12"/>
    <x v="7"/>
    <n v="2"/>
    <s v="United Package"/>
    <s v="TORTU"/>
    <x v="0"/>
    <n v="1"/>
    <x v="6"/>
    <x v="9"/>
  </r>
  <r>
    <n v="10518"/>
    <n v="44"/>
    <n v="19.45"/>
    <n v="9"/>
    <n v="0"/>
    <n v="175.04999999999998"/>
    <n v="20"/>
    <x v="1"/>
    <x v="45"/>
    <x v="1"/>
    <x v="7"/>
    <n v="2"/>
    <s v="United Package"/>
    <s v="TORTU"/>
    <x v="0"/>
    <n v="2"/>
    <x v="4"/>
    <x v="9"/>
  </r>
  <r>
    <n v="10519"/>
    <n v="10"/>
    <n v="31"/>
    <n v="16"/>
    <n v="0"/>
    <n v="496"/>
    <n v="4"/>
    <x v="1"/>
    <x v="41"/>
    <x v="16"/>
    <x v="4"/>
    <n v="3"/>
    <s v="Federal Shipping"/>
    <s v="CHOPS"/>
    <x v="1"/>
    <n v="8"/>
    <x v="3"/>
    <x v="9"/>
  </r>
  <r>
    <n v="10519"/>
    <n v="56"/>
    <n v="38"/>
    <n v="40"/>
    <n v="0"/>
    <n v="1520"/>
    <n v="26"/>
    <x v="1"/>
    <x v="33"/>
    <x v="8"/>
    <x v="4"/>
    <n v="3"/>
    <s v="Federal Shipping"/>
    <s v="CHOPS"/>
    <x v="1"/>
    <n v="5"/>
    <x v="1"/>
    <x v="9"/>
  </r>
  <r>
    <n v="10519"/>
    <n v="60"/>
    <n v="34"/>
    <n v="10"/>
    <n v="0"/>
    <n v="340"/>
    <n v="28"/>
    <x v="1"/>
    <x v="11"/>
    <x v="11"/>
    <x v="4"/>
    <n v="3"/>
    <s v="Federal Shipping"/>
    <s v="CHOPS"/>
    <x v="1"/>
    <n v="4"/>
    <x v="0"/>
    <x v="9"/>
  </r>
  <r>
    <n v="10520"/>
    <n v="24"/>
    <n v="4.5"/>
    <n v="8"/>
    <n v="0"/>
    <n v="36"/>
    <n v="10"/>
    <x v="1"/>
    <x v="15"/>
    <x v="14"/>
    <x v="19"/>
    <n v="1"/>
    <s v="Speedy Express"/>
    <s v="SANTG"/>
    <x v="1"/>
    <n v="1"/>
    <x v="6"/>
    <x v="9"/>
  </r>
  <r>
    <n v="10520"/>
    <n v="53"/>
    <n v="32.799999999999997"/>
    <n v="5"/>
    <n v="0"/>
    <n v="164"/>
    <n v="24"/>
    <x v="1"/>
    <x v="22"/>
    <x v="4"/>
    <x v="19"/>
    <n v="1"/>
    <s v="Speedy Express"/>
    <s v="SANTG"/>
    <x v="1"/>
    <n v="6"/>
    <x v="7"/>
    <x v="9"/>
  </r>
  <r>
    <n v="10521"/>
    <n v="35"/>
    <n v="18"/>
    <n v="3"/>
    <n v="0"/>
    <n v="54"/>
    <n v="16"/>
    <x v="1"/>
    <x v="31"/>
    <x v="23"/>
    <x v="20"/>
    <n v="2"/>
    <s v="United Package"/>
    <s v="CACTU"/>
    <x v="3"/>
    <n v="1"/>
    <x v="6"/>
    <x v="9"/>
  </r>
  <r>
    <n v="10521"/>
    <n v="41"/>
    <n v="9.65"/>
    <n v="10"/>
    <n v="0"/>
    <n v="96.5"/>
    <n v="19"/>
    <x v="1"/>
    <x v="5"/>
    <x v="5"/>
    <x v="20"/>
    <n v="2"/>
    <s v="United Package"/>
    <s v="CACTU"/>
    <x v="3"/>
    <n v="8"/>
    <x v="3"/>
    <x v="9"/>
  </r>
  <r>
    <n v="10521"/>
    <n v="68"/>
    <n v="12.5"/>
    <n v="6"/>
    <n v="0"/>
    <n v="75"/>
    <n v="8"/>
    <x v="1"/>
    <x v="56"/>
    <x v="9"/>
    <x v="20"/>
    <n v="2"/>
    <s v="United Package"/>
    <s v="CACTU"/>
    <x v="3"/>
    <n v="3"/>
    <x v="5"/>
    <x v="9"/>
  </r>
  <r>
    <n v="10522"/>
    <n v="1"/>
    <n v="18"/>
    <n v="40"/>
    <n v="0"/>
    <n v="720"/>
    <n v="1"/>
    <x v="1"/>
    <x v="52"/>
    <x v="17"/>
    <x v="1"/>
    <n v="1"/>
    <s v="Speedy Express"/>
    <s v="LEHMS"/>
    <x v="0"/>
    <n v="1"/>
    <x v="6"/>
    <x v="9"/>
  </r>
  <r>
    <n v="10522"/>
    <n v="8"/>
    <n v="40"/>
    <n v="24"/>
    <n v="0"/>
    <n v="960"/>
    <n v="3"/>
    <x v="1"/>
    <x v="71"/>
    <x v="24"/>
    <x v="1"/>
    <n v="1"/>
    <s v="Speedy Express"/>
    <s v="LEHMS"/>
    <x v="0"/>
    <n v="2"/>
    <x v="4"/>
    <x v="9"/>
  </r>
  <r>
    <n v="10522"/>
    <n v="30"/>
    <n v="25.89"/>
    <n v="20"/>
    <n v="0"/>
    <n v="517.79999999999995"/>
    <n v="13"/>
    <x v="1"/>
    <x v="34"/>
    <x v="25"/>
    <x v="1"/>
    <n v="1"/>
    <s v="Speedy Express"/>
    <s v="LEHMS"/>
    <x v="0"/>
    <n v="8"/>
    <x v="3"/>
    <x v="9"/>
  </r>
  <r>
    <n v="10522"/>
    <n v="40"/>
    <n v="18.399999999999999"/>
    <n v="25"/>
    <n v="0"/>
    <n v="459.99999999999994"/>
    <n v="19"/>
    <x v="1"/>
    <x v="37"/>
    <x v="5"/>
    <x v="1"/>
    <n v="1"/>
    <s v="Speedy Express"/>
    <s v="LEHMS"/>
    <x v="0"/>
    <n v="8"/>
    <x v="3"/>
    <x v="9"/>
  </r>
  <r>
    <n v="10523"/>
    <n v="17"/>
    <n v="39"/>
    <n v="25"/>
    <n v="0"/>
    <n v="975"/>
    <n v="7"/>
    <x v="1"/>
    <x v="35"/>
    <x v="18"/>
    <x v="13"/>
    <n v="2"/>
    <s v="United Package"/>
    <s v="SEVES"/>
    <x v="1"/>
    <n v="6"/>
    <x v="7"/>
    <x v="10"/>
  </r>
  <r>
    <n v="10523"/>
    <n v="20"/>
    <n v="81"/>
    <n v="15"/>
    <n v="0"/>
    <n v="1215"/>
    <n v="8"/>
    <x v="1"/>
    <x v="9"/>
    <x v="9"/>
    <x v="13"/>
    <n v="2"/>
    <s v="United Package"/>
    <s v="SEVES"/>
    <x v="1"/>
    <n v="3"/>
    <x v="5"/>
    <x v="10"/>
  </r>
  <r>
    <n v="10523"/>
    <n v="37"/>
    <n v="26"/>
    <n v="18"/>
    <n v="0"/>
    <n v="468"/>
    <n v="17"/>
    <x v="1"/>
    <x v="28"/>
    <x v="19"/>
    <x v="13"/>
    <n v="2"/>
    <s v="United Package"/>
    <s v="SEVES"/>
    <x v="1"/>
    <n v="8"/>
    <x v="3"/>
    <x v="10"/>
  </r>
  <r>
    <n v="10523"/>
    <n v="41"/>
    <n v="9.65"/>
    <n v="6"/>
    <n v="0"/>
    <n v="57.900000000000006"/>
    <n v="19"/>
    <x v="1"/>
    <x v="5"/>
    <x v="5"/>
    <x v="13"/>
    <n v="2"/>
    <s v="United Package"/>
    <s v="SEVES"/>
    <x v="1"/>
    <n v="8"/>
    <x v="3"/>
    <x v="10"/>
  </r>
  <r>
    <n v="10524"/>
    <n v="10"/>
    <n v="31"/>
    <n v="2"/>
    <n v="0"/>
    <n v="62"/>
    <n v="4"/>
    <x v="1"/>
    <x v="41"/>
    <x v="16"/>
    <x v="9"/>
    <n v="2"/>
    <s v="United Package"/>
    <s v="BERGS"/>
    <x v="0"/>
    <n v="8"/>
    <x v="3"/>
    <x v="10"/>
  </r>
  <r>
    <n v="10524"/>
    <n v="30"/>
    <n v="25.89"/>
    <n v="10"/>
    <n v="0"/>
    <n v="258.89999999999998"/>
    <n v="13"/>
    <x v="1"/>
    <x v="34"/>
    <x v="25"/>
    <x v="9"/>
    <n v="2"/>
    <s v="United Package"/>
    <s v="BERGS"/>
    <x v="0"/>
    <n v="8"/>
    <x v="3"/>
    <x v="10"/>
  </r>
  <r>
    <n v="10524"/>
    <n v="43"/>
    <n v="46"/>
    <n v="60"/>
    <n v="0"/>
    <n v="2760"/>
    <n v="20"/>
    <x v="1"/>
    <x v="40"/>
    <x v="1"/>
    <x v="9"/>
    <n v="2"/>
    <s v="United Package"/>
    <s v="BERGS"/>
    <x v="0"/>
    <n v="1"/>
    <x v="6"/>
    <x v="10"/>
  </r>
  <r>
    <n v="10524"/>
    <n v="54"/>
    <n v="7.45"/>
    <n v="15"/>
    <n v="0"/>
    <n v="111.75"/>
    <n v="25"/>
    <x v="1"/>
    <x v="55"/>
    <x v="15"/>
    <x v="9"/>
    <n v="2"/>
    <s v="United Package"/>
    <s v="BERGS"/>
    <x v="0"/>
    <n v="6"/>
    <x v="7"/>
    <x v="10"/>
  </r>
  <r>
    <n v="10525"/>
    <n v="36"/>
    <n v="19"/>
    <n v="30"/>
    <n v="0"/>
    <n v="570"/>
    <n v="17"/>
    <x v="1"/>
    <x v="20"/>
    <x v="19"/>
    <x v="0"/>
    <n v="2"/>
    <s v="United Package"/>
    <s v="BONAP"/>
    <x v="0"/>
    <n v="8"/>
    <x v="3"/>
    <x v="10"/>
  </r>
  <r>
    <n v="10525"/>
    <n v="40"/>
    <n v="18.399999999999999"/>
    <n v="15"/>
    <n v="0"/>
    <n v="276"/>
    <n v="19"/>
    <x v="1"/>
    <x v="37"/>
    <x v="5"/>
    <x v="0"/>
    <n v="2"/>
    <s v="United Package"/>
    <s v="BONAP"/>
    <x v="0"/>
    <n v="8"/>
    <x v="3"/>
    <x v="10"/>
  </r>
  <r>
    <n v="10526"/>
    <n v="1"/>
    <n v="18"/>
    <n v="8"/>
    <n v="0"/>
    <n v="144"/>
    <n v="1"/>
    <x v="1"/>
    <x v="52"/>
    <x v="17"/>
    <x v="10"/>
    <n v="2"/>
    <s v="United Package"/>
    <s v="WARTH"/>
    <x v="0"/>
    <n v="1"/>
    <x v="6"/>
    <x v="10"/>
  </r>
  <r>
    <n v="10526"/>
    <n v="13"/>
    <n v="6"/>
    <n v="10"/>
    <n v="0"/>
    <n v="60"/>
    <n v="6"/>
    <x v="1"/>
    <x v="43"/>
    <x v="3"/>
    <x v="10"/>
    <n v="2"/>
    <s v="United Package"/>
    <s v="WARTH"/>
    <x v="0"/>
    <n v="8"/>
    <x v="3"/>
    <x v="10"/>
  </r>
  <r>
    <n v="10526"/>
    <n v="56"/>
    <n v="38"/>
    <n v="30"/>
    <n v="0"/>
    <n v="1140"/>
    <n v="26"/>
    <x v="1"/>
    <x v="33"/>
    <x v="8"/>
    <x v="10"/>
    <n v="2"/>
    <s v="United Package"/>
    <s v="WARTH"/>
    <x v="0"/>
    <n v="5"/>
    <x v="1"/>
    <x v="10"/>
  </r>
  <r>
    <n v="10527"/>
    <n v="4"/>
    <n v="22"/>
    <n v="50"/>
    <n v="0"/>
    <n v="1100"/>
    <n v="2"/>
    <x v="1"/>
    <x v="62"/>
    <x v="6"/>
    <x v="1"/>
    <n v="1"/>
    <s v="Speedy Express"/>
    <s v="QUICK"/>
    <x v="1"/>
    <n v="2"/>
    <x v="4"/>
    <x v="10"/>
  </r>
  <r>
    <n v="10527"/>
    <n v="36"/>
    <n v="19"/>
    <n v="30"/>
    <n v="0"/>
    <n v="570"/>
    <n v="17"/>
    <x v="1"/>
    <x v="20"/>
    <x v="19"/>
    <x v="1"/>
    <n v="1"/>
    <s v="Speedy Express"/>
    <s v="QUICK"/>
    <x v="1"/>
    <n v="8"/>
    <x v="3"/>
    <x v="10"/>
  </r>
  <r>
    <n v="10528"/>
    <n v="11"/>
    <n v="21"/>
    <n v="3"/>
    <n v="0"/>
    <n v="63"/>
    <n v="5"/>
    <x v="1"/>
    <x v="0"/>
    <x v="0"/>
    <x v="8"/>
    <n v="2"/>
    <s v="United Package"/>
    <s v="GREAL"/>
    <x v="1"/>
    <n v="4"/>
    <x v="0"/>
    <x v="10"/>
  </r>
  <r>
    <n v="10528"/>
    <n v="33"/>
    <n v="2.5"/>
    <n v="8"/>
    <n v="0"/>
    <n v="20"/>
    <n v="15"/>
    <x v="1"/>
    <x v="10"/>
    <x v="10"/>
    <x v="8"/>
    <n v="2"/>
    <s v="United Package"/>
    <s v="GREAL"/>
    <x v="1"/>
    <n v="4"/>
    <x v="0"/>
    <x v="10"/>
  </r>
  <r>
    <n v="10528"/>
    <n v="72"/>
    <n v="34.799999999999997"/>
    <n v="9"/>
    <n v="0"/>
    <n v="313.2"/>
    <n v="14"/>
    <x v="1"/>
    <x v="2"/>
    <x v="2"/>
    <x v="8"/>
    <n v="2"/>
    <s v="United Package"/>
    <s v="GREAL"/>
    <x v="1"/>
    <n v="4"/>
    <x v="0"/>
    <x v="10"/>
  </r>
  <r>
    <n v="10529"/>
    <n v="55"/>
    <n v="24"/>
    <n v="14"/>
    <n v="0"/>
    <n v="336"/>
    <n v="25"/>
    <x v="1"/>
    <x v="16"/>
    <x v="15"/>
    <x v="3"/>
    <n v="2"/>
    <s v="United Package"/>
    <s v="MAISD"/>
    <x v="0"/>
    <n v="6"/>
    <x v="7"/>
    <x v="10"/>
  </r>
  <r>
    <n v="10529"/>
    <n v="68"/>
    <n v="12.5"/>
    <n v="20"/>
    <n v="0"/>
    <n v="250"/>
    <n v="8"/>
    <x v="1"/>
    <x v="56"/>
    <x v="9"/>
    <x v="3"/>
    <n v="2"/>
    <s v="United Package"/>
    <s v="MAISD"/>
    <x v="0"/>
    <n v="3"/>
    <x v="5"/>
    <x v="10"/>
  </r>
  <r>
    <n v="10529"/>
    <n v="69"/>
    <n v="36"/>
    <n v="10"/>
    <n v="0"/>
    <n v="360"/>
    <n v="15"/>
    <x v="1"/>
    <x v="60"/>
    <x v="10"/>
    <x v="3"/>
    <n v="2"/>
    <s v="United Package"/>
    <s v="MAISD"/>
    <x v="0"/>
    <n v="4"/>
    <x v="0"/>
    <x v="10"/>
  </r>
  <r>
    <n v="10530"/>
    <n v="17"/>
    <n v="39"/>
    <n v="40"/>
    <n v="0"/>
    <n v="1560"/>
    <n v="7"/>
    <x v="1"/>
    <x v="35"/>
    <x v="18"/>
    <x v="6"/>
    <n v="2"/>
    <s v="United Package"/>
    <s v="PICCO"/>
    <x v="2"/>
    <n v="6"/>
    <x v="7"/>
    <x v="10"/>
  </r>
  <r>
    <n v="10530"/>
    <n v="43"/>
    <n v="46"/>
    <n v="25"/>
    <n v="0"/>
    <n v="1150"/>
    <n v="20"/>
    <x v="1"/>
    <x v="40"/>
    <x v="1"/>
    <x v="6"/>
    <n v="2"/>
    <s v="United Package"/>
    <s v="PICCO"/>
    <x v="2"/>
    <n v="1"/>
    <x v="6"/>
    <x v="10"/>
  </r>
  <r>
    <n v="10530"/>
    <n v="61"/>
    <n v="28.5"/>
    <n v="20"/>
    <n v="0"/>
    <n v="570"/>
    <n v="29"/>
    <x v="1"/>
    <x v="75"/>
    <x v="22"/>
    <x v="6"/>
    <n v="2"/>
    <s v="United Package"/>
    <s v="PICCO"/>
    <x v="2"/>
    <n v="2"/>
    <x v="4"/>
    <x v="10"/>
  </r>
  <r>
    <n v="10530"/>
    <n v="76"/>
    <n v="18"/>
    <n v="50"/>
    <n v="0"/>
    <n v="900"/>
    <n v="23"/>
    <x v="1"/>
    <x v="38"/>
    <x v="13"/>
    <x v="6"/>
    <n v="2"/>
    <s v="United Package"/>
    <s v="PICCO"/>
    <x v="2"/>
    <n v="1"/>
    <x v="6"/>
    <x v="10"/>
  </r>
  <r>
    <n v="10531"/>
    <n v="59"/>
    <n v="55"/>
    <n v="2"/>
    <n v="0"/>
    <n v="110"/>
    <n v="28"/>
    <x v="1"/>
    <x v="21"/>
    <x v="11"/>
    <x v="20"/>
    <n v="1"/>
    <s v="Speedy Express"/>
    <s v="OCEAN"/>
    <x v="1"/>
    <n v="4"/>
    <x v="0"/>
    <x v="10"/>
  </r>
  <r>
    <n v="10532"/>
    <n v="30"/>
    <n v="25.89"/>
    <n v="15"/>
    <n v="0"/>
    <n v="388.35"/>
    <n v="13"/>
    <x v="1"/>
    <x v="34"/>
    <x v="25"/>
    <x v="13"/>
    <n v="3"/>
    <s v="Federal Shipping"/>
    <s v="EASTC"/>
    <x v="1"/>
    <n v="8"/>
    <x v="3"/>
    <x v="10"/>
  </r>
  <r>
    <n v="10532"/>
    <n v="66"/>
    <n v="17"/>
    <n v="24"/>
    <n v="0"/>
    <n v="408"/>
    <n v="2"/>
    <x v="1"/>
    <x v="61"/>
    <x v="6"/>
    <x v="13"/>
    <n v="3"/>
    <s v="Federal Shipping"/>
    <s v="EASTC"/>
    <x v="1"/>
    <n v="2"/>
    <x v="4"/>
    <x v="10"/>
  </r>
  <r>
    <n v="10533"/>
    <n v="4"/>
    <n v="22"/>
    <n v="50"/>
    <n v="0"/>
    <n v="1100"/>
    <n v="2"/>
    <x v="1"/>
    <x v="62"/>
    <x v="6"/>
    <x v="9"/>
    <n v="1"/>
    <s v="Speedy Express"/>
    <s v="FOLKO"/>
    <x v="3"/>
    <n v="2"/>
    <x v="4"/>
    <x v="10"/>
  </r>
  <r>
    <n v="10533"/>
    <n v="72"/>
    <n v="34.799999999999997"/>
    <n v="24"/>
    <n v="0"/>
    <n v="835.19999999999993"/>
    <n v="14"/>
    <x v="1"/>
    <x v="2"/>
    <x v="2"/>
    <x v="9"/>
    <n v="1"/>
    <s v="Speedy Express"/>
    <s v="FOLKO"/>
    <x v="3"/>
    <n v="4"/>
    <x v="0"/>
    <x v="10"/>
  </r>
  <r>
    <n v="10533"/>
    <n v="73"/>
    <n v="15"/>
    <n v="24"/>
    <n v="0"/>
    <n v="360"/>
    <n v="17"/>
    <x v="1"/>
    <x v="47"/>
    <x v="19"/>
    <x v="9"/>
    <n v="1"/>
    <s v="Speedy Express"/>
    <s v="FOLKO"/>
    <x v="3"/>
    <n v="8"/>
    <x v="3"/>
    <x v="10"/>
  </r>
  <r>
    <n v="10534"/>
    <n v="30"/>
    <n v="25.89"/>
    <n v="10"/>
    <n v="0"/>
    <n v="258.89999999999998"/>
    <n v="13"/>
    <x v="1"/>
    <x v="34"/>
    <x v="25"/>
    <x v="1"/>
    <n v="2"/>
    <s v="United Package"/>
    <s v="LEHMS"/>
    <x v="3"/>
    <n v="8"/>
    <x v="3"/>
    <x v="10"/>
  </r>
  <r>
    <n v="10534"/>
    <n v="40"/>
    <n v="18.399999999999999"/>
    <n v="10"/>
    <n v="0"/>
    <n v="184"/>
    <n v="19"/>
    <x v="1"/>
    <x v="37"/>
    <x v="5"/>
    <x v="1"/>
    <n v="2"/>
    <s v="United Package"/>
    <s v="LEHMS"/>
    <x v="3"/>
    <n v="8"/>
    <x v="3"/>
    <x v="10"/>
  </r>
  <r>
    <n v="10534"/>
    <n v="54"/>
    <n v="7.45"/>
    <n v="10"/>
    <n v="0"/>
    <n v="74.5"/>
    <n v="25"/>
    <x v="1"/>
    <x v="55"/>
    <x v="15"/>
    <x v="1"/>
    <n v="2"/>
    <s v="United Package"/>
    <s v="LEHMS"/>
    <x v="3"/>
    <n v="6"/>
    <x v="7"/>
    <x v="10"/>
  </r>
  <r>
    <n v="10535"/>
    <n v="11"/>
    <n v="21"/>
    <n v="50"/>
    <n v="0"/>
    <n v="1050"/>
    <n v="5"/>
    <x v="1"/>
    <x v="0"/>
    <x v="0"/>
    <x v="7"/>
    <n v="1"/>
    <s v="Speedy Express"/>
    <s v="ANTON"/>
    <x v="0"/>
    <n v="4"/>
    <x v="0"/>
    <x v="10"/>
  </r>
  <r>
    <n v="10535"/>
    <n v="40"/>
    <n v="18.399999999999999"/>
    <n v="10"/>
    <n v="0"/>
    <n v="184"/>
    <n v="19"/>
    <x v="1"/>
    <x v="37"/>
    <x v="5"/>
    <x v="7"/>
    <n v="1"/>
    <s v="Speedy Express"/>
    <s v="ANTON"/>
    <x v="0"/>
    <n v="8"/>
    <x v="3"/>
    <x v="10"/>
  </r>
  <r>
    <n v="10535"/>
    <n v="57"/>
    <n v="19.5"/>
    <n v="5"/>
    <n v="0"/>
    <n v="97.5"/>
    <n v="26"/>
    <x v="1"/>
    <x v="8"/>
    <x v="8"/>
    <x v="7"/>
    <n v="1"/>
    <s v="Speedy Express"/>
    <s v="ANTON"/>
    <x v="0"/>
    <n v="5"/>
    <x v="1"/>
    <x v="10"/>
  </r>
  <r>
    <n v="10535"/>
    <n v="59"/>
    <n v="55"/>
    <n v="15"/>
    <n v="0"/>
    <n v="825"/>
    <n v="28"/>
    <x v="1"/>
    <x v="21"/>
    <x v="11"/>
    <x v="7"/>
    <n v="1"/>
    <s v="Speedy Express"/>
    <s v="ANTON"/>
    <x v="0"/>
    <n v="4"/>
    <x v="0"/>
    <x v="10"/>
  </r>
  <r>
    <n v="10536"/>
    <n v="12"/>
    <n v="38"/>
    <n v="15"/>
    <n v="0"/>
    <n v="570"/>
    <n v="5"/>
    <x v="1"/>
    <x v="36"/>
    <x v="0"/>
    <x v="1"/>
    <n v="2"/>
    <s v="United Package"/>
    <s v="LEHMS"/>
    <x v="2"/>
    <n v="4"/>
    <x v="0"/>
    <x v="10"/>
  </r>
  <r>
    <n v="10536"/>
    <n v="31"/>
    <n v="12.5"/>
    <n v="20"/>
    <n v="0"/>
    <n v="250"/>
    <n v="14"/>
    <x v="1"/>
    <x v="12"/>
    <x v="2"/>
    <x v="1"/>
    <n v="2"/>
    <s v="United Package"/>
    <s v="LEHMS"/>
    <x v="2"/>
    <n v="4"/>
    <x v="0"/>
    <x v="10"/>
  </r>
  <r>
    <n v="10536"/>
    <n v="33"/>
    <n v="2.5"/>
    <n v="30"/>
    <n v="0"/>
    <n v="75"/>
    <n v="15"/>
    <x v="1"/>
    <x v="10"/>
    <x v="10"/>
    <x v="1"/>
    <n v="2"/>
    <s v="United Package"/>
    <s v="LEHMS"/>
    <x v="2"/>
    <n v="4"/>
    <x v="0"/>
    <x v="10"/>
  </r>
  <r>
    <n v="10536"/>
    <n v="60"/>
    <n v="34"/>
    <n v="35"/>
    <n v="0"/>
    <n v="1190"/>
    <n v="28"/>
    <x v="1"/>
    <x v="11"/>
    <x v="11"/>
    <x v="1"/>
    <n v="2"/>
    <s v="United Package"/>
    <s v="LEHMS"/>
    <x v="2"/>
    <n v="4"/>
    <x v="0"/>
    <x v="10"/>
  </r>
  <r>
    <n v="10537"/>
    <n v="31"/>
    <n v="12.5"/>
    <n v="30"/>
    <n v="0"/>
    <n v="375"/>
    <n v="14"/>
    <x v="1"/>
    <x v="12"/>
    <x v="2"/>
    <x v="4"/>
    <n v="1"/>
    <s v="Speedy Express"/>
    <s v="RICSU"/>
    <x v="0"/>
    <n v="4"/>
    <x v="0"/>
    <x v="10"/>
  </r>
  <r>
    <n v="10537"/>
    <n v="51"/>
    <n v="53"/>
    <n v="6"/>
    <n v="0"/>
    <n v="318"/>
    <n v="24"/>
    <x v="1"/>
    <x v="4"/>
    <x v="4"/>
    <x v="4"/>
    <n v="1"/>
    <s v="Speedy Express"/>
    <s v="RICSU"/>
    <x v="0"/>
    <n v="7"/>
    <x v="2"/>
    <x v="10"/>
  </r>
  <r>
    <n v="10537"/>
    <n v="58"/>
    <n v="13.25"/>
    <n v="20"/>
    <n v="0"/>
    <n v="265"/>
    <n v="27"/>
    <x v="1"/>
    <x v="64"/>
    <x v="27"/>
    <x v="4"/>
    <n v="1"/>
    <s v="Speedy Express"/>
    <s v="RICSU"/>
    <x v="0"/>
    <n v="8"/>
    <x v="3"/>
    <x v="10"/>
  </r>
  <r>
    <n v="10537"/>
    <n v="72"/>
    <n v="34.799999999999997"/>
    <n v="21"/>
    <n v="0"/>
    <n v="730.8"/>
    <n v="14"/>
    <x v="1"/>
    <x v="2"/>
    <x v="2"/>
    <x v="4"/>
    <n v="1"/>
    <s v="Speedy Express"/>
    <s v="RICSU"/>
    <x v="0"/>
    <n v="4"/>
    <x v="0"/>
    <x v="10"/>
  </r>
  <r>
    <n v="10537"/>
    <n v="73"/>
    <n v="15"/>
    <n v="9"/>
    <n v="0"/>
    <n v="135"/>
    <n v="17"/>
    <x v="1"/>
    <x v="47"/>
    <x v="19"/>
    <x v="4"/>
    <n v="1"/>
    <s v="Speedy Express"/>
    <s v="RICSU"/>
    <x v="0"/>
    <n v="8"/>
    <x v="3"/>
    <x v="10"/>
  </r>
  <r>
    <n v="10538"/>
    <n v="70"/>
    <n v="15"/>
    <n v="7"/>
    <n v="0"/>
    <n v="105"/>
    <n v="7"/>
    <x v="1"/>
    <x v="30"/>
    <x v="18"/>
    <x v="13"/>
    <n v="3"/>
    <s v="Federal Shipping"/>
    <s v="BSBEV"/>
    <x v="3"/>
    <n v="1"/>
    <x v="6"/>
    <x v="10"/>
  </r>
  <r>
    <n v="10538"/>
    <n v="72"/>
    <n v="34.799999999999997"/>
    <n v="1"/>
    <n v="0"/>
    <n v="34.799999999999997"/>
    <n v="14"/>
    <x v="1"/>
    <x v="2"/>
    <x v="2"/>
    <x v="13"/>
    <n v="3"/>
    <s v="Federal Shipping"/>
    <s v="BSBEV"/>
    <x v="3"/>
    <n v="4"/>
    <x v="0"/>
    <x v="10"/>
  </r>
  <r>
    <n v="10539"/>
    <n v="13"/>
    <n v="6"/>
    <n v="8"/>
    <n v="0"/>
    <n v="48"/>
    <n v="6"/>
    <x v="1"/>
    <x v="43"/>
    <x v="3"/>
    <x v="13"/>
    <n v="3"/>
    <s v="Federal Shipping"/>
    <s v="BSBEV"/>
    <x v="1"/>
    <n v="8"/>
    <x v="3"/>
    <x v="10"/>
  </r>
  <r>
    <n v="10539"/>
    <n v="21"/>
    <n v="10"/>
    <n v="15"/>
    <n v="0"/>
    <n v="150"/>
    <n v="8"/>
    <x v="1"/>
    <x v="27"/>
    <x v="9"/>
    <x v="13"/>
    <n v="3"/>
    <s v="Federal Shipping"/>
    <s v="BSBEV"/>
    <x v="1"/>
    <n v="3"/>
    <x v="5"/>
    <x v="10"/>
  </r>
  <r>
    <n v="10539"/>
    <n v="33"/>
    <n v="2.5"/>
    <n v="15"/>
    <n v="0"/>
    <n v="37.5"/>
    <n v="15"/>
    <x v="1"/>
    <x v="10"/>
    <x v="10"/>
    <x v="13"/>
    <n v="3"/>
    <s v="Federal Shipping"/>
    <s v="BSBEV"/>
    <x v="1"/>
    <n v="4"/>
    <x v="0"/>
    <x v="10"/>
  </r>
  <r>
    <n v="10539"/>
    <n v="49"/>
    <n v="20"/>
    <n v="6"/>
    <n v="0"/>
    <n v="120"/>
    <n v="23"/>
    <x v="1"/>
    <x v="14"/>
    <x v="13"/>
    <x v="13"/>
    <n v="3"/>
    <s v="Federal Shipping"/>
    <s v="BSBEV"/>
    <x v="1"/>
    <n v="3"/>
    <x v="5"/>
    <x v="10"/>
  </r>
  <r>
    <n v="10540"/>
    <n v="3"/>
    <n v="10"/>
    <n v="60"/>
    <n v="0"/>
    <n v="600"/>
    <n v="1"/>
    <x v="1"/>
    <x v="57"/>
    <x v="17"/>
    <x v="1"/>
    <n v="3"/>
    <s v="Federal Shipping"/>
    <s v="QUICK"/>
    <x v="2"/>
    <n v="2"/>
    <x v="4"/>
    <x v="10"/>
  </r>
  <r>
    <n v="10540"/>
    <n v="26"/>
    <n v="31.23"/>
    <n v="40"/>
    <n v="0"/>
    <n v="1249.2"/>
    <n v="11"/>
    <x v="1"/>
    <x v="68"/>
    <x v="21"/>
    <x v="1"/>
    <n v="3"/>
    <s v="Federal Shipping"/>
    <s v="QUICK"/>
    <x v="2"/>
    <n v="3"/>
    <x v="5"/>
    <x v="10"/>
  </r>
  <r>
    <n v="10540"/>
    <n v="38"/>
    <n v="263.5"/>
    <n v="30"/>
    <n v="0"/>
    <n v="7905"/>
    <n v="18"/>
    <x v="1"/>
    <x v="67"/>
    <x v="12"/>
    <x v="1"/>
    <n v="3"/>
    <s v="Federal Shipping"/>
    <s v="QUICK"/>
    <x v="2"/>
    <n v="1"/>
    <x v="6"/>
    <x v="10"/>
  </r>
  <r>
    <n v="10540"/>
    <n v="68"/>
    <n v="12.5"/>
    <n v="35"/>
    <n v="0"/>
    <n v="437.5"/>
    <n v="8"/>
    <x v="1"/>
    <x v="56"/>
    <x v="9"/>
    <x v="1"/>
    <n v="3"/>
    <s v="Federal Shipping"/>
    <s v="QUICK"/>
    <x v="2"/>
    <n v="3"/>
    <x v="5"/>
    <x v="10"/>
  </r>
  <r>
    <n v="10541"/>
    <n v="24"/>
    <n v="4.5"/>
    <n v="35"/>
    <n v="0"/>
    <n v="157.5"/>
    <n v="10"/>
    <x v="1"/>
    <x v="15"/>
    <x v="14"/>
    <x v="2"/>
    <n v="1"/>
    <s v="Speedy Express"/>
    <s v="HANAR"/>
    <x v="0"/>
    <n v="1"/>
    <x v="6"/>
    <x v="10"/>
  </r>
  <r>
    <n v="10541"/>
    <n v="38"/>
    <n v="263.5"/>
    <n v="4"/>
    <n v="0"/>
    <n v="1054"/>
    <n v="18"/>
    <x v="1"/>
    <x v="67"/>
    <x v="12"/>
    <x v="2"/>
    <n v="1"/>
    <s v="Speedy Express"/>
    <s v="HANAR"/>
    <x v="0"/>
    <n v="1"/>
    <x v="6"/>
    <x v="10"/>
  </r>
  <r>
    <n v="10541"/>
    <n v="65"/>
    <n v="21.05"/>
    <n v="36"/>
    <n v="0"/>
    <n v="757.80000000000007"/>
    <n v="2"/>
    <x v="1"/>
    <x v="6"/>
    <x v="6"/>
    <x v="2"/>
    <n v="1"/>
    <s v="Speedy Express"/>
    <s v="HANAR"/>
    <x v="0"/>
    <n v="2"/>
    <x v="4"/>
    <x v="10"/>
  </r>
  <r>
    <n v="10541"/>
    <n v="71"/>
    <n v="21.5"/>
    <n v="9"/>
    <n v="0"/>
    <n v="193.5"/>
    <n v="15"/>
    <x v="1"/>
    <x v="42"/>
    <x v="10"/>
    <x v="2"/>
    <n v="1"/>
    <s v="Speedy Express"/>
    <s v="HANAR"/>
    <x v="0"/>
    <n v="4"/>
    <x v="0"/>
    <x v="10"/>
  </r>
  <r>
    <n v="10542"/>
    <n v="11"/>
    <n v="21"/>
    <n v="15"/>
    <n v="0"/>
    <n v="315"/>
    <n v="5"/>
    <x v="1"/>
    <x v="0"/>
    <x v="0"/>
    <x v="1"/>
    <n v="3"/>
    <s v="Federal Shipping"/>
    <s v="KOENE"/>
    <x v="0"/>
    <n v="4"/>
    <x v="0"/>
    <x v="10"/>
  </r>
  <r>
    <n v="10542"/>
    <n v="54"/>
    <n v="7.45"/>
    <n v="24"/>
    <n v="0"/>
    <n v="178.8"/>
    <n v="25"/>
    <x v="1"/>
    <x v="55"/>
    <x v="15"/>
    <x v="1"/>
    <n v="3"/>
    <s v="Federal Shipping"/>
    <s v="KOENE"/>
    <x v="0"/>
    <n v="6"/>
    <x v="7"/>
    <x v="10"/>
  </r>
  <r>
    <n v="10543"/>
    <n v="12"/>
    <n v="38"/>
    <n v="30"/>
    <n v="0"/>
    <n v="1140"/>
    <n v="5"/>
    <x v="1"/>
    <x v="36"/>
    <x v="0"/>
    <x v="5"/>
    <n v="2"/>
    <s v="United Package"/>
    <s v="LILAS"/>
    <x v="3"/>
    <n v="4"/>
    <x v="0"/>
    <x v="10"/>
  </r>
  <r>
    <n v="10543"/>
    <n v="23"/>
    <n v="9"/>
    <n v="70"/>
    <n v="0"/>
    <n v="630"/>
    <n v="9"/>
    <x v="1"/>
    <x v="70"/>
    <x v="7"/>
    <x v="5"/>
    <n v="2"/>
    <s v="United Package"/>
    <s v="LILAS"/>
    <x v="3"/>
    <n v="5"/>
    <x v="1"/>
    <x v="10"/>
  </r>
  <r>
    <n v="10544"/>
    <n v="28"/>
    <n v="45.6"/>
    <n v="7"/>
    <n v="0"/>
    <n v="319.2"/>
    <n v="12"/>
    <x v="1"/>
    <x v="44"/>
    <x v="20"/>
    <x v="8"/>
    <n v="1"/>
    <s v="Speedy Express"/>
    <s v="LONEP"/>
    <x v="0"/>
    <n v="7"/>
    <x v="2"/>
    <x v="10"/>
  </r>
  <r>
    <n v="10544"/>
    <n v="67"/>
    <n v="14"/>
    <n v="7"/>
    <n v="0"/>
    <n v="98"/>
    <n v="16"/>
    <x v="1"/>
    <x v="51"/>
    <x v="23"/>
    <x v="8"/>
    <n v="1"/>
    <s v="Speedy Express"/>
    <s v="LONEP"/>
    <x v="0"/>
    <n v="1"/>
    <x v="6"/>
    <x v="10"/>
  </r>
  <r>
    <n v="10545"/>
    <n v="11"/>
    <n v="21"/>
    <n v="10"/>
    <n v="0"/>
    <n v="210"/>
    <n v="5"/>
    <x v="1"/>
    <x v="0"/>
    <x v="0"/>
    <x v="8"/>
    <n v="2"/>
    <s v="United Package"/>
    <s v="LAZYK"/>
    <x v="3"/>
    <n v="4"/>
    <x v="0"/>
    <x v="10"/>
  </r>
  <r>
    <n v="10546"/>
    <n v="7"/>
    <n v="30"/>
    <n v="10"/>
    <n v="0"/>
    <n v="300"/>
    <n v="3"/>
    <x v="1"/>
    <x v="32"/>
    <x v="24"/>
    <x v="0"/>
    <n v="3"/>
    <s v="Federal Shipping"/>
    <s v="VICTE"/>
    <x v="0"/>
    <n v="7"/>
    <x v="2"/>
    <x v="10"/>
  </r>
  <r>
    <n v="10546"/>
    <n v="35"/>
    <n v="18"/>
    <n v="30"/>
    <n v="0"/>
    <n v="540"/>
    <n v="16"/>
    <x v="1"/>
    <x v="31"/>
    <x v="23"/>
    <x v="0"/>
    <n v="3"/>
    <s v="Federal Shipping"/>
    <s v="VICTE"/>
    <x v="0"/>
    <n v="1"/>
    <x v="6"/>
    <x v="10"/>
  </r>
  <r>
    <n v="10546"/>
    <n v="62"/>
    <n v="49.3"/>
    <n v="40"/>
    <n v="0"/>
    <n v="1972"/>
    <n v="29"/>
    <x v="1"/>
    <x v="29"/>
    <x v="22"/>
    <x v="0"/>
    <n v="3"/>
    <s v="Federal Shipping"/>
    <s v="VICTE"/>
    <x v="0"/>
    <n v="3"/>
    <x v="5"/>
    <x v="10"/>
  </r>
  <r>
    <n v="10547"/>
    <n v="32"/>
    <n v="32"/>
    <n v="24"/>
    <n v="0"/>
    <n v="768"/>
    <n v="14"/>
    <x v="1"/>
    <x v="26"/>
    <x v="2"/>
    <x v="13"/>
    <n v="2"/>
    <s v="United Package"/>
    <s v="SEVES"/>
    <x v="2"/>
    <n v="4"/>
    <x v="0"/>
    <x v="10"/>
  </r>
  <r>
    <n v="10547"/>
    <n v="36"/>
    <n v="19"/>
    <n v="60"/>
    <n v="0"/>
    <n v="1140"/>
    <n v="17"/>
    <x v="1"/>
    <x v="20"/>
    <x v="19"/>
    <x v="13"/>
    <n v="2"/>
    <s v="United Package"/>
    <s v="SEVES"/>
    <x v="2"/>
    <n v="8"/>
    <x v="3"/>
    <x v="10"/>
  </r>
  <r>
    <n v="10548"/>
    <n v="34"/>
    <n v="14"/>
    <n v="10"/>
    <n v="0"/>
    <n v="140"/>
    <n v="16"/>
    <x v="1"/>
    <x v="53"/>
    <x v="23"/>
    <x v="1"/>
    <n v="2"/>
    <s v="United Package"/>
    <s v="TOMSP"/>
    <x v="2"/>
    <n v="1"/>
    <x v="6"/>
    <x v="10"/>
  </r>
  <r>
    <n v="10548"/>
    <n v="41"/>
    <n v="9.65"/>
    <n v="14"/>
    <n v="0"/>
    <n v="135.1"/>
    <n v="19"/>
    <x v="1"/>
    <x v="5"/>
    <x v="5"/>
    <x v="1"/>
    <n v="2"/>
    <s v="United Package"/>
    <s v="TOMSP"/>
    <x v="2"/>
    <n v="8"/>
    <x v="3"/>
    <x v="10"/>
  </r>
  <r>
    <n v="10549"/>
    <n v="31"/>
    <n v="12.5"/>
    <n v="55"/>
    <n v="0"/>
    <n v="687.5"/>
    <n v="14"/>
    <x v="1"/>
    <x v="12"/>
    <x v="2"/>
    <x v="1"/>
    <n v="1"/>
    <s v="Speedy Express"/>
    <s v="QUICK"/>
    <x v="0"/>
    <n v="4"/>
    <x v="0"/>
    <x v="10"/>
  </r>
  <r>
    <n v="10549"/>
    <n v="45"/>
    <n v="9.5"/>
    <n v="100"/>
    <n v="0"/>
    <n v="950"/>
    <n v="21"/>
    <x v="1"/>
    <x v="73"/>
    <x v="26"/>
    <x v="1"/>
    <n v="1"/>
    <s v="Speedy Express"/>
    <s v="QUICK"/>
    <x v="0"/>
    <n v="8"/>
    <x v="3"/>
    <x v="10"/>
  </r>
  <r>
    <n v="10549"/>
    <n v="51"/>
    <n v="53"/>
    <n v="48"/>
    <n v="0"/>
    <n v="2544"/>
    <n v="24"/>
    <x v="1"/>
    <x v="4"/>
    <x v="4"/>
    <x v="1"/>
    <n v="1"/>
    <s v="Speedy Express"/>
    <s v="QUICK"/>
    <x v="0"/>
    <n v="7"/>
    <x v="2"/>
    <x v="10"/>
  </r>
  <r>
    <n v="10550"/>
    <n v="17"/>
    <n v="39"/>
    <n v="8"/>
    <n v="0"/>
    <n v="312"/>
    <n v="7"/>
    <x v="1"/>
    <x v="35"/>
    <x v="18"/>
    <x v="12"/>
    <n v="3"/>
    <s v="Federal Shipping"/>
    <s v="GODOS"/>
    <x v="1"/>
    <n v="6"/>
    <x v="7"/>
    <x v="10"/>
  </r>
  <r>
    <n v="10550"/>
    <n v="19"/>
    <n v="9.1999999999999993"/>
    <n v="10"/>
    <n v="0"/>
    <n v="92"/>
    <n v="8"/>
    <x v="1"/>
    <x v="49"/>
    <x v="9"/>
    <x v="12"/>
    <n v="3"/>
    <s v="Federal Shipping"/>
    <s v="GODOS"/>
    <x v="1"/>
    <n v="3"/>
    <x v="5"/>
    <x v="10"/>
  </r>
  <r>
    <n v="10550"/>
    <n v="21"/>
    <n v="10"/>
    <n v="6"/>
    <n v="0"/>
    <n v="60"/>
    <n v="8"/>
    <x v="1"/>
    <x v="27"/>
    <x v="9"/>
    <x v="12"/>
    <n v="3"/>
    <s v="Federal Shipping"/>
    <s v="GODOS"/>
    <x v="1"/>
    <n v="3"/>
    <x v="5"/>
    <x v="10"/>
  </r>
  <r>
    <n v="10550"/>
    <n v="61"/>
    <n v="28.5"/>
    <n v="10"/>
    <n v="0"/>
    <n v="285"/>
    <n v="29"/>
    <x v="1"/>
    <x v="75"/>
    <x v="22"/>
    <x v="12"/>
    <n v="3"/>
    <s v="Federal Shipping"/>
    <s v="GODOS"/>
    <x v="1"/>
    <n v="2"/>
    <x v="4"/>
    <x v="10"/>
  </r>
  <r>
    <n v="10551"/>
    <n v="16"/>
    <n v="17.45"/>
    <n v="40"/>
    <n v="0"/>
    <n v="698"/>
    <n v="7"/>
    <x v="1"/>
    <x v="19"/>
    <x v="18"/>
    <x v="15"/>
    <n v="3"/>
    <s v="Federal Shipping"/>
    <s v="FURIB"/>
    <x v="0"/>
    <n v="3"/>
    <x v="5"/>
    <x v="10"/>
  </r>
  <r>
    <n v="10551"/>
    <n v="35"/>
    <n v="18"/>
    <n v="20"/>
    <n v="0"/>
    <n v="360"/>
    <n v="16"/>
    <x v="1"/>
    <x v="31"/>
    <x v="23"/>
    <x v="15"/>
    <n v="3"/>
    <s v="Federal Shipping"/>
    <s v="FURIB"/>
    <x v="0"/>
    <n v="1"/>
    <x v="6"/>
    <x v="10"/>
  </r>
  <r>
    <n v="10551"/>
    <n v="44"/>
    <n v="19.45"/>
    <n v="40"/>
    <n v="0"/>
    <n v="778"/>
    <n v="20"/>
    <x v="1"/>
    <x v="45"/>
    <x v="1"/>
    <x v="15"/>
    <n v="3"/>
    <s v="Federal Shipping"/>
    <s v="FURIB"/>
    <x v="0"/>
    <n v="2"/>
    <x v="4"/>
    <x v="10"/>
  </r>
  <r>
    <n v="10552"/>
    <n v="69"/>
    <n v="36"/>
    <n v="18"/>
    <n v="0"/>
    <n v="648"/>
    <n v="15"/>
    <x v="1"/>
    <x v="60"/>
    <x v="10"/>
    <x v="5"/>
    <n v="1"/>
    <s v="Speedy Express"/>
    <s v="HILAA"/>
    <x v="0"/>
    <n v="4"/>
    <x v="0"/>
    <x v="10"/>
  </r>
  <r>
    <n v="10552"/>
    <n v="75"/>
    <n v="7.75"/>
    <n v="30"/>
    <n v="0"/>
    <n v="232.5"/>
    <n v="12"/>
    <x v="1"/>
    <x v="48"/>
    <x v="20"/>
    <x v="5"/>
    <n v="1"/>
    <s v="Speedy Express"/>
    <s v="HILAA"/>
    <x v="0"/>
    <n v="1"/>
    <x v="6"/>
    <x v="10"/>
  </r>
  <r>
    <n v="10553"/>
    <n v="11"/>
    <n v="21"/>
    <n v="15"/>
    <n v="0"/>
    <n v="315"/>
    <n v="5"/>
    <x v="1"/>
    <x v="0"/>
    <x v="0"/>
    <x v="10"/>
    <n v="2"/>
    <s v="United Package"/>
    <s v="WARTH"/>
    <x v="0"/>
    <n v="4"/>
    <x v="0"/>
    <x v="10"/>
  </r>
  <r>
    <n v="10553"/>
    <n v="16"/>
    <n v="17.45"/>
    <n v="14"/>
    <n v="0"/>
    <n v="244.29999999999998"/>
    <n v="7"/>
    <x v="1"/>
    <x v="19"/>
    <x v="18"/>
    <x v="10"/>
    <n v="2"/>
    <s v="United Package"/>
    <s v="WARTH"/>
    <x v="0"/>
    <n v="3"/>
    <x v="5"/>
    <x v="10"/>
  </r>
  <r>
    <n v="10553"/>
    <n v="22"/>
    <n v="21"/>
    <n v="24"/>
    <n v="0"/>
    <n v="504"/>
    <n v="9"/>
    <x v="1"/>
    <x v="7"/>
    <x v="7"/>
    <x v="10"/>
    <n v="2"/>
    <s v="United Package"/>
    <s v="WARTH"/>
    <x v="0"/>
    <n v="5"/>
    <x v="1"/>
    <x v="10"/>
  </r>
  <r>
    <n v="10553"/>
    <n v="31"/>
    <n v="12.5"/>
    <n v="30"/>
    <n v="0"/>
    <n v="375"/>
    <n v="14"/>
    <x v="1"/>
    <x v="12"/>
    <x v="2"/>
    <x v="10"/>
    <n v="2"/>
    <s v="United Package"/>
    <s v="WARTH"/>
    <x v="0"/>
    <n v="4"/>
    <x v="0"/>
    <x v="10"/>
  </r>
  <r>
    <n v="10553"/>
    <n v="35"/>
    <n v="18"/>
    <n v="6"/>
    <n v="0"/>
    <n v="108"/>
    <n v="16"/>
    <x v="1"/>
    <x v="31"/>
    <x v="23"/>
    <x v="10"/>
    <n v="2"/>
    <s v="United Package"/>
    <s v="WARTH"/>
    <x v="0"/>
    <n v="1"/>
    <x v="6"/>
    <x v="10"/>
  </r>
  <r>
    <n v="10554"/>
    <n v="16"/>
    <n v="17.45"/>
    <n v="30"/>
    <n v="0"/>
    <n v="523.5"/>
    <n v="7"/>
    <x v="1"/>
    <x v="19"/>
    <x v="18"/>
    <x v="1"/>
    <n v="3"/>
    <s v="Federal Shipping"/>
    <s v="OTTIK"/>
    <x v="0"/>
    <n v="3"/>
    <x v="5"/>
    <x v="10"/>
  </r>
  <r>
    <n v="10554"/>
    <n v="23"/>
    <n v="9"/>
    <n v="20"/>
    <n v="0"/>
    <n v="180"/>
    <n v="9"/>
    <x v="1"/>
    <x v="70"/>
    <x v="7"/>
    <x v="1"/>
    <n v="3"/>
    <s v="Federal Shipping"/>
    <s v="OTTIK"/>
    <x v="0"/>
    <n v="5"/>
    <x v="1"/>
    <x v="10"/>
  </r>
  <r>
    <n v="10554"/>
    <n v="62"/>
    <n v="49.3"/>
    <n v="20"/>
    <n v="0"/>
    <n v="986"/>
    <n v="29"/>
    <x v="1"/>
    <x v="29"/>
    <x v="22"/>
    <x v="1"/>
    <n v="3"/>
    <s v="Federal Shipping"/>
    <s v="OTTIK"/>
    <x v="0"/>
    <n v="3"/>
    <x v="5"/>
    <x v="10"/>
  </r>
  <r>
    <n v="10554"/>
    <n v="77"/>
    <n v="13"/>
    <n v="10"/>
    <n v="0"/>
    <n v="130"/>
    <n v="12"/>
    <x v="1"/>
    <x v="23"/>
    <x v="20"/>
    <x v="1"/>
    <n v="3"/>
    <s v="Federal Shipping"/>
    <s v="OTTIK"/>
    <x v="0"/>
    <n v="2"/>
    <x v="4"/>
    <x v="10"/>
  </r>
  <r>
    <n v="10555"/>
    <n v="14"/>
    <n v="23.25"/>
    <n v="30"/>
    <n v="0"/>
    <n v="697.5"/>
    <n v="6"/>
    <x v="1"/>
    <x v="3"/>
    <x v="3"/>
    <x v="8"/>
    <n v="3"/>
    <s v="Federal Shipping"/>
    <s v="SAVEA"/>
    <x v="1"/>
    <n v="7"/>
    <x v="2"/>
    <x v="11"/>
  </r>
  <r>
    <n v="10555"/>
    <n v="19"/>
    <n v="9.1999999999999993"/>
    <n v="35"/>
    <n v="0"/>
    <n v="322"/>
    <n v="8"/>
    <x v="1"/>
    <x v="49"/>
    <x v="9"/>
    <x v="8"/>
    <n v="3"/>
    <s v="Federal Shipping"/>
    <s v="SAVEA"/>
    <x v="1"/>
    <n v="3"/>
    <x v="5"/>
    <x v="11"/>
  </r>
  <r>
    <n v="10555"/>
    <n v="24"/>
    <n v="4.5"/>
    <n v="18"/>
    <n v="0"/>
    <n v="81"/>
    <n v="10"/>
    <x v="1"/>
    <x v="15"/>
    <x v="14"/>
    <x v="8"/>
    <n v="3"/>
    <s v="Federal Shipping"/>
    <s v="SAVEA"/>
    <x v="1"/>
    <n v="1"/>
    <x v="6"/>
    <x v="11"/>
  </r>
  <r>
    <n v="10555"/>
    <n v="51"/>
    <n v="53"/>
    <n v="20"/>
    <n v="0"/>
    <n v="1060"/>
    <n v="24"/>
    <x v="1"/>
    <x v="4"/>
    <x v="4"/>
    <x v="8"/>
    <n v="3"/>
    <s v="Federal Shipping"/>
    <s v="SAVEA"/>
    <x v="1"/>
    <n v="7"/>
    <x v="2"/>
    <x v="11"/>
  </r>
  <r>
    <n v="10555"/>
    <n v="56"/>
    <n v="38"/>
    <n v="40"/>
    <n v="0"/>
    <n v="1520"/>
    <n v="26"/>
    <x v="1"/>
    <x v="33"/>
    <x v="8"/>
    <x v="8"/>
    <n v="3"/>
    <s v="Federal Shipping"/>
    <s v="SAVEA"/>
    <x v="1"/>
    <n v="5"/>
    <x v="1"/>
    <x v="11"/>
  </r>
  <r>
    <n v="10556"/>
    <n v="72"/>
    <n v="34.799999999999997"/>
    <n v="24"/>
    <n v="0"/>
    <n v="835.19999999999993"/>
    <n v="14"/>
    <x v="1"/>
    <x v="2"/>
    <x v="2"/>
    <x v="17"/>
    <n v="1"/>
    <s v="Speedy Express"/>
    <s v="SIMOB"/>
    <x v="0"/>
    <n v="4"/>
    <x v="0"/>
    <x v="11"/>
  </r>
  <r>
    <n v="10557"/>
    <n v="64"/>
    <n v="33.25"/>
    <n v="30"/>
    <n v="0"/>
    <n v="997.5"/>
    <n v="12"/>
    <x v="1"/>
    <x v="58"/>
    <x v="20"/>
    <x v="1"/>
    <n v="2"/>
    <s v="United Package"/>
    <s v="LEHMS"/>
    <x v="3"/>
    <n v="5"/>
    <x v="1"/>
    <x v="11"/>
  </r>
  <r>
    <n v="10557"/>
    <n v="75"/>
    <n v="7.75"/>
    <n v="20"/>
    <n v="0"/>
    <n v="155"/>
    <n v="12"/>
    <x v="1"/>
    <x v="48"/>
    <x v="20"/>
    <x v="1"/>
    <n v="2"/>
    <s v="United Package"/>
    <s v="LEHMS"/>
    <x v="3"/>
    <n v="1"/>
    <x v="6"/>
    <x v="11"/>
  </r>
  <r>
    <n v="10558"/>
    <n v="47"/>
    <n v="9.5"/>
    <n v="25"/>
    <n v="0"/>
    <n v="237.5"/>
    <n v="22"/>
    <x v="1"/>
    <x v="69"/>
    <x v="28"/>
    <x v="13"/>
    <n v="2"/>
    <s v="United Package"/>
    <s v="AROUT"/>
    <x v="0"/>
    <n v="3"/>
    <x v="5"/>
    <x v="11"/>
  </r>
  <r>
    <n v="10558"/>
    <n v="51"/>
    <n v="53"/>
    <n v="20"/>
    <n v="0"/>
    <n v="1060"/>
    <n v="24"/>
    <x v="1"/>
    <x v="4"/>
    <x v="4"/>
    <x v="13"/>
    <n v="2"/>
    <s v="United Package"/>
    <s v="AROUT"/>
    <x v="0"/>
    <n v="7"/>
    <x v="2"/>
    <x v="11"/>
  </r>
  <r>
    <n v="10558"/>
    <n v="52"/>
    <n v="7"/>
    <n v="30"/>
    <n v="0"/>
    <n v="210"/>
    <n v="24"/>
    <x v="1"/>
    <x v="65"/>
    <x v="4"/>
    <x v="13"/>
    <n v="2"/>
    <s v="United Package"/>
    <s v="AROUT"/>
    <x v="0"/>
    <n v="5"/>
    <x v="1"/>
    <x v="11"/>
  </r>
  <r>
    <n v="10558"/>
    <n v="53"/>
    <n v="32.799999999999997"/>
    <n v="18"/>
    <n v="0"/>
    <n v="590.4"/>
    <n v="24"/>
    <x v="1"/>
    <x v="22"/>
    <x v="4"/>
    <x v="13"/>
    <n v="2"/>
    <s v="United Package"/>
    <s v="AROUT"/>
    <x v="0"/>
    <n v="6"/>
    <x v="7"/>
    <x v="11"/>
  </r>
  <r>
    <n v="10558"/>
    <n v="73"/>
    <n v="15"/>
    <n v="3"/>
    <n v="0"/>
    <n v="45"/>
    <n v="17"/>
    <x v="1"/>
    <x v="47"/>
    <x v="19"/>
    <x v="13"/>
    <n v="2"/>
    <s v="United Package"/>
    <s v="AROUT"/>
    <x v="0"/>
    <n v="8"/>
    <x v="3"/>
    <x v="11"/>
  </r>
  <r>
    <n v="10559"/>
    <n v="41"/>
    <n v="9.65"/>
    <n v="12"/>
    <n v="0"/>
    <n v="115.80000000000001"/>
    <n v="19"/>
    <x v="1"/>
    <x v="5"/>
    <x v="5"/>
    <x v="0"/>
    <n v="1"/>
    <s v="Speedy Express"/>
    <s v="BLONP"/>
    <x v="1"/>
    <n v="8"/>
    <x v="3"/>
    <x v="11"/>
  </r>
  <r>
    <n v="10559"/>
    <n v="55"/>
    <n v="24"/>
    <n v="18"/>
    <n v="0"/>
    <n v="432"/>
    <n v="25"/>
    <x v="1"/>
    <x v="16"/>
    <x v="15"/>
    <x v="0"/>
    <n v="1"/>
    <s v="Speedy Express"/>
    <s v="BLONP"/>
    <x v="1"/>
    <n v="6"/>
    <x v="7"/>
    <x v="11"/>
  </r>
  <r>
    <n v="10560"/>
    <n v="30"/>
    <n v="25.89"/>
    <n v="20"/>
    <n v="0"/>
    <n v="517.79999999999995"/>
    <n v="13"/>
    <x v="1"/>
    <x v="34"/>
    <x v="25"/>
    <x v="1"/>
    <n v="1"/>
    <s v="Speedy Express"/>
    <s v="FRANK"/>
    <x v="3"/>
    <n v="8"/>
    <x v="3"/>
    <x v="11"/>
  </r>
  <r>
    <n v="10560"/>
    <n v="62"/>
    <n v="49.3"/>
    <n v="15"/>
    <n v="0"/>
    <n v="739.5"/>
    <n v="29"/>
    <x v="1"/>
    <x v="29"/>
    <x v="22"/>
    <x v="1"/>
    <n v="1"/>
    <s v="Speedy Express"/>
    <s v="FRANK"/>
    <x v="3"/>
    <n v="3"/>
    <x v="5"/>
    <x v="11"/>
  </r>
  <r>
    <n v="10561"/>
    <n v="44"/>
    <n v="19.45"/>
    <n v="10"/>
    <n v="0"/>
    <n v="194.5"/>
    <n v="20"/>
    <x v="1"/>
    <x v="45"/>
    <x v="1"/>
    <x v="9"/>
    <n v="2"/>
    <s v="United Package"/>
    <s v="FOLKO"/>
    <x v="0"/>
    <n v="2"/>
    <x v="4"/>
    <x v="11"/>
  </r>
  <r>
    <n v="10561"/>
    <n v="51"/>
    <n v="53"/>
    <n v="50"/>
    <n v="0"/>
    <n v="2650"/>
    <n v="24"/>
    <x v="1"/>
    <x v="4"/>
    <x v="4"/>
    <x v="9"/>
    <n v="2"/>
    <s v="United Package"/>
    <s v="FOLKO"/>
    <x v="0"/>
    <n v="7"/>
    <x v="2"/>
    <x v="11"/>
  </r>
  <r>
    <n v="10562"/>
    <n v="33"/>
    <n v="2.5"/>
    <n v="20"/>
    <n v="0"/>
    <n v="50"/>
    <n v="15"/>
    <x v="1"/>
    <x v="10"/>
    <x v="10"/>
    <x v="11"/>
    <n v="1"/>
    <s v="Speedy Express"/>
    <s v="REGGC"/>
    <x v="0"/>
    <n v="4"/>
    <x v="0"/>
    <x v="11"/>
  </r>
  <r>
    <n v="10562"/>
    <n v="62"/>
    <n v="49.3"/>
    <n v="10"/>
    <n v="0"/>
    <n v="493"/>
    <n v="29"/>
    <x v="1"/>
    <x v="29"/>
    <x v="22"/>
    <x v="11"/>
    <n v="1"/>
    <s v="Speedy Express"/>
    <s v="REGGC"/>
    <x v="0"/>
    <n v="3"/>
    <x v="5"/>
    <x v="11"/>
  </r>
  <r>
    <n v="10563"/>
    <n v="36"/>
    <n v="19"/>
    <n v="25"/>
    <n v="0"/>
    <n v="475"/>
    <n v="17"/>
    <x v="1"/>
    <x v="20"/>
    <x v="19"/>
    <x v="2"/>
    <n v="2"/>
    <s v="United Package"/>
    <s v="RICAR"/>
    <x v="0"/>
    <n v="8"/>
    <x v="3"/>
    <x v="11"/>
  </r>
  <r>
    <n v="10563"/>
    <n v="52"/>
    <n v="7"/>
    <n v="70"/>
    <n v="0"/>
    <n v="490"/>
    <n v="24"/>
    <x v="1"/>
    <x v="65"/>
    <x v="4"/>
    <x v="2"/>
    <n v="2"/>
    <s v="United Package"/>
    <s v="RICAR"/>
    <x v="0"/>
    <n v="5"/>
    <x v="1"/>
    <x v="11"/>
  </r>
  <r>
    <n v="10564"/>
    <n v="17"/>
    <n v="39"/>
    <n v="16"/>
    <n v="0"/>
    <n v="624"/>
    <n v="7"/>
    <x v="1"/>
    <x v="35"/>
    <x v="18"/>
    <x v="8"/>
    <n v="3"/>
    <s v="Federal Shipping"/>
    <s v="RATTC"/>
    <x v="0"/>
    <n v="6"/>
    <x v="7"/>
    <x v="11"/>
  </r>
  <r>
    <n v="10564"/>
    <n v="31"/>
    <n v="12.5"/>
    <n v="6"/>
    <n v="0"/>
    <n v="75"/>
    <n v="14"/>
    <x v="1"/>
    <x v="12"/>
    <x v="2"/>
    <x v="8"/>
    <n v="3"/>
    <s v="Federal Shipping"/>
    <s v="RATTC"/>
    <x v="0"/>
    <n v="4"/>
    <x v="0"/>
    <x v="11"/>
  </r>
  <r>
    <n v="10564"/>
    <n v="55"/>
    <n v="24"/>
    <n v="25"/>
    <n v="0"/>
    <n v="600"/>
    <n v="25"/>
    <x v="1"/>
    <x v="16"/>
    <x v="15"/>
    <x v="8"/>
    <n v="3"/>
    <s v="Federal Shipping"/>
    <s v="RATTC"/>
    <x v="0"/>
    <n v="6"/>
    <x v="7"/>
    <x v="11"/>
  </r>
  <r>
    <n v="10565"/>
    <n v="24"/>
    <n v="4.5"/>
    <n v="25"/>
    <n v="0"/>
    <n v="112.5"/>
    <n v="10"/>
    <x v="1"/>
    <x v="15"/>
    <x v="14"/>
    <x v="16"/>
    <n v="2"/>
    <s v="United Package"/>
    <s v="MEREP"/>
    <x v="3"/>
    <n v="1"/>
    <x v="6"/>
    <x v="11"/>
  </r>
  <r>
    <n v="10565"/>
    <n v="64"/>
    <n v="33.25"/>
    <n v="18"/>
    <n v="0"/>
    <n v="598.5"/>
    <n v="12"/>
    <x v="1"/>
    <x v="58"/>
    <x v="20"/>
    <x v="16"/>
    <n v="2"/>
    <s v="United Package"/>
    <s v="MEREP"/>
    <x v="3"/>
    <n v="5"/>
    <x v="1"/>
    <x v="11"/>
  </r>
  <r>
    <n v="10566"/>
    <n v="11"/>
    <n v="21"/>
    <n v="35"/>
    <n v="0"/>
    <n v="735"/>
    <n v="5"/>
    <x v="1"/>
    <x v="0"/>
    <x v="0"/>
    <x v="0"/>
    <n v="1"/>
    <s v="Speedy Express"/>
    <s v="BLONP"/>
    <x v="3"/>
    <n v="4"/>
    <x v="0"/>
    <x v="11"/>
  </r>
  <r>
    <n v="10566"/>
    <n v="18"/>
    <n v="62.5"/>
    <n v="18"/>
    <n v="0"/>
    <n v="1125"/>
    <n v="7"/>
    <x v="1"/>
    <x v="59"/>
    <x v="18"/>
    <x v="0"/>
    <n v="1"/>
    <s v="Speedy Express"/>
    <s v="BLONP"/>
    <x v="3"/>
    <n v="8"/>
    <x v="3"/>
    <x v="11"/>
  </r>
  <r>
    <n v="10566"/>
    <n v="76"/>
    <n v="18"/>
    <n v="10"/>
    <n v="0"/>
    <n v="180"/>
    <n v="23"/>
    <x v="1"/>
    <x v="38"/>
    <x v="13"/>
    <x v="0"/>
    <n v="1"/>
    <s v="Speedy Express"/>
    <s v="BLONP"/>
    <x v="3"/>
    <n v="1"/>
    <x v="6"/>
    <x v="11"/>
  </r>
  <r>
    <n v="10567"/>
    <n v="31"/>
    <n v="12.5"/>
    <n v="60"/>
    <n v="0"/>
    <n v="750"/>
    <n v="14"/>
    <x v="1"/>
    <x v="12"/>
    <x v="2"/>
    <x v="14"/>
    <n v="1"/>
    <s v="Speedy Express"/>
    <s v="HUNGO"/>
    <x v="0"/>
    <n v="4"/>
    <x v="0"/>
    <x v="11"/>
  </r>
  <r>
    <n v="10567"/>
    <n v="51"/>
    <n v="53"/>
    <n v="3"/>
    <n v="0"/>
    <n v="159"/>
    <n v="24"/>
    <x v="1"/>
    <x v="4"/>
    <x v="4"/>
    <x v="14"/>
    <n v="1"/>
    <s v="Speedy Express"/>
    <s v="HUNGO"/>
    <x v="0"/>
    <n v="7"/>
    <x v="2"/>
    <x v="11"/>
  </r>
  <r>
    <n v="10567"/>
    <n v="59"/>
    <n v="55"/>
    <n v="40"/>
    <n v="0"/>
    <n v="2200"/>
    <n v="28"/>
    <x v="1"/>
    <x v="21"/>
    <x v="11"/>
    <x v="14"/>
    <n v="1"/>
    <s v="Speedy Express"/>
    <s v="HUNGO"/>
    <x v="0"/>
    <n v="4"/>
    <x v="0"/>
    <x v="11"/>
  </r>
  <r>
    <n v="10568"/>
    <n v="10"/>
    <n v="31"/>
    <n v="5"/>
    <n v="0"/>
    <n v="155"/>
    <n v="4"/>
    <x v="1"/>
    <x v="41"/>
    <x v="16"/>
    <x v="12"/>
    <n v="3"/>
    <s v="Federal Shipping"/>
    <s v="GALED"/>
    <x v="2"/>
    <n v="8"/>
    <x v="3"/>
    <x v="11"/>
  </r>
  <r>
    <n v="10569"/>
    <n v="31"/>
    <n v="12.5"/>
    <n v="35"/>
    <n v="0"/>
    <n v="437.5"/>
    <n v="14"/>
    <x v="1"/>
    <x v="12"/>
    <x v="2"/>
    <x v="8"/>
    <n v="1"/>
    <s v="Speedy Express"/>
    <s v="RATTC"/>
    <x v="0"/>
    <n v="4"/>
    <x v="0"/>
    <x v="11"/>
  </r>
  <r>
    <n v="10569"/>
    <n v="76"/>
    <n v="18"/>
    <n v="30"/>
    <n v="0"/>
    <n v="540"/>
    <n v="23"/>
    <x v="1"/>
    <x v="38"/>
    <x v="13"/>
    <x v="8"/>
    <n v="1"/>
    <s v="Speedy Express"/>
    <s v="RATTC"/>
    <x v="0"/>
    <n v="1"/>
    <x v="6"/>
    <x v="11"/>
  </r>
  <r>
    <n v="10570"/>
    <n v="11"/>
    <n v="21"/>
    <n v="15"/>
    <n v="0"/>
    <n v="315"/>
    <n v="5"/>
    <x v="1"/>
    <x v="0"/>
    <x v="0"/>
    <x v="16"/>
    <n v="3"/>
    <s v="Federal Shipping"/>
    <s v="MEREP"/>
    <x v="2"/>
    <n v="4"/>
    <x v="0"/>
    <x v="11"/>
  </r>
  <r>
    <n v="10570"/>
    <n v="56"/>
    <n v="38"/>
    <n v="60"/>
    <n v="0"/>
    <n v="2280"/>
    <n v="26"/>
    <x v="1"/>
    <x v="33"/>
    <x v="8"/>
    <x v="16"/>
    <n v="3"/>
    <s v="Federal Shipping"/>
    <s v="MEREP"/>
    <x v="2"/>
    <n v="5"/>
    <x v="1"/>
    <x v="11"/>
  </r>
  <r>
    <n v="10571"/>
    <n v="14"/>
    <n v="23.25"/>
    <n v="11"/>
    <n v="0"/>
    <n v="255.75"/>
    <n v="6"/>
    <x v="1"/>
    <x v="3"/>
    <x v="3"/>
    <x v="6"/>
    <n v="3"/>
    <s v="Federal Shipping"/>
    <s v="ERNSH"/>
    <x v="3"/>
    <n v="7"/>
    <x v="2"/>
    <x v="11"/>
  </r>
  <r>
    <n v="10571"/>
    <n v="42"/>
    <n v="14"/>
    <n v="28"/>
    <n v="0"/>
    <n v="392"/>
    <n v="20"/>
    <x v="1"/>
    <x v="1"/>
    <x v="1"/>
    <x v="6"/>
    <n v="3"/>
    <s v="Federal Shipping"/>
    <s v="ERNSH"/>
    <x v="3"/>
    <n v="5"/>
    <x v="1"/>
    <x v="11"/>
  </r>
  <r>
    <n v="10572"/>
    <n v="16"/>
    <n v="17.45"/>
    <n v="12"/>
    <n v="0"/>
    <n v="209.39999999999998"/>
    <n v="7"/>
    <x v="1"/>
    <x v="19"/>
    <x v="18"/>
    <x v="9"/>
    <n v="2"/>
    <s v="United Package"/>
    <s v="BERGS"/>
    <x v="2"/>
    <n v="3"/>
    <x v="5"/>
    <x v="11"/>
  </r>
  <r>
    <n v="10572"/>
    <n v="32"/>
    <n v="32"/>
    <n v="10"/>
    <n v="0"/>
    <n v="320"/>
    <n v="14"/>
    <x v="1"/>
    <x v="26"/>
    <x v="2"/>
    <x v="9"/>
    <n v="2"/>
    <s v="United Package"/>
    <s v="BERGS"/>
    <x v="2"/>
    <n v="4"/>
    <x v="0"/>
    <x v="11"/>
  </r>
  <r>
    <n v="10572"/>
    <n v="40"/>
    <n v="18.399999999999999"/>
    <n v="50"/>
    <n v="0"/>
    <n v="919.99999999999989"/>
    <n v="19"/>
    <x v="1"/>
    <x v="37"/>
    <x v="5"/>
    <x v="9"/>
    <n v="2"/>
    <s v="United Package"/>
    <s v="BERGS"/>
    <x v="2"/>
    <n v="8"/>
    <x v="3"/>
    <x v="11"/>
  </r>
  <r>
    <n v="10572"/>
    <n v="75"/>
    <n v="7.75"/>
    <n v="15"/>
    <n v="0"/>
    <n v="116.25"/>
    <n v="12"/>
    <x v="1"/>
    <x v="48"/>
    <x v="20"/>
    <x v="9"/>
    <n v="2"/>
    <s v="United Package"/>
    <s v="BERGS"/>
    <x v="2"/>
    <n v="1"/>
    <x v="6"/>
    <x v="11"/>
  </r>
  <r>
    <n v="10573"/>
    <n v="17"/>
    <n v="39"/>
    <n v="18"/>
    <n v="0"/>
    <n v="702"/>
    <n v="7"/>
    <x v="1"/>
    <x v="35"/>
    <x v="18"/>
    <x v="7"/>
    <n v="3"/>
    <s v="Federal Shipping"/>
    <s v="ANTON"/>
    <x v="1"/>
    <n v="6"/>
    <x v="7"/>
    <x v="11"/>
  </r>
  <r>
    <n v="10573"/>
    <n v="34"/>
    <n v="14"/>
    <n v="40"/>
    <n v="0"/>
    <n v="560"/>
    <n v="16"/>
    <x v="1"/>
    <x v="53"/>
    <x v="23"/>
    <x v="7"/>
    <n v="3"/>
    <s v="Federal Shipping"/>
    <s v="ANTON"/>
    <x v="1"/>
    <n v="1"/>
    <x v="6"/>
    <x v="11"/>
  </r>
  <r>
    <n v="10573"/>
    <n v="53"/>
    <n v="32.799999999999997"/>
    <n v="25"/>
    <n v="0"/>
    <n v="819.99999999999989"/>
    <n v="24"/>
    <x v="1"/>
    <x v="22"/>
    <x v="4"/>
    <x v="7"/>
    <n v="3"/>
    <s v="Federal Shipping"/>
    <s v="ANTON"/>
    <x v="1"/>
    <n v="6"/>
    <x v="7"/>
    <x v="11"/>
  </r>
  <r>
    <n v="10574"/>
    <n v="33"/>
    <n v="2.5"/>
    <n v="14"/>
    <n v="0"/>
    <n v="35"/>
    <n v="15"/>
    <x v="1"/>
    <x v="10"/>
    <x v="10"/>
    <x v="8"/>
    <n v="2"/>
    <s v="United Package"/>
    <s v="TRAIH"/>
    <x v="0"/>
    <n v="4"/>
    <x v="0"/>
    <x v="11"/>
  </r>
  <r>
    <n v="10574"/>
    <n v="40"/>
    <n v="18.399999999999999"/>
    <n v="2"/>
    <n v="0"/>
    <n v="36.799999999999997"/>
    <n v="19"/>
    <x v="1"/>
    <x v="37"/>
    <x v="5"/>
    <x v="8"/>
    <n v="2"/>
    <s v="United Package"/>
    <s v="TRAIH"/>
    <x v="0"/>
    <n v="8"/>
    <x v="3"/>
    <x v="11"/>
  </r>
  <r>
    <n v="10574"/>
    <n v="62"/>
    <n v="49.3"/>
    <n v="10"/>
    <n v="0"/>
    <n v="493"/>
    <n v="29"/>
    <x v="1"/>
    <x v="29"/>
    <x v="22"/>
    <x v="8"/>
    <n v="2"/>
    <s v="United Package"/>
    <s v="TRAIH"/>
    <x v="0"/>
    <n v="3"/>
    <x v="5"/>
    <x v="11"/>
  </r>
  <r>
    <n v="10574"/>
    <n v="64"/>
    <n v="33.25"/>
    <n v="6"/>
    <n v="0"/>
    <n v="199.5"/>
    <n v="12"/>
    <x v="1"/>
    <x v="58"/>
    <x v="20"/>
    <x v="8"/>
    <n v="2"/>
    <s v="United Package"/>
    <s v="TRAIH"/>
    <x v="0"/>
    <n v="5"/>
    <x v="1"/>
    <x v="11"/>
  </r>
  <r>
    <n v="10575"/>
    <n v="59"/>
    <n v="55"/>
    <n v="12"/>
    <n v="0"/>
    <n v="660"/>
    <n v="28"/>
    <x v="1"/>
    <x v="21"/>
    <x v="11"/>
    <x v="1"/>
    <n v="1"/>
    <s v="Speedy Express"/>
    <s v="MORGK"/>
    <x v="0"/>
    <n v="4"/>
    <x v="0"/>
    <x v="11"/>
  </r>
  <r>
    <n v="10575"/>
    <n v="63"/>
    <n v="43.9"/>
    <n v="6"/>
    <n v="0"/>
    <n v="263.39999999999998"/>
    <n v="7"/>
    <x v="1"/>
    <x v="46"/>
    <x v="18"/>
    <x v="1"/>
    <n v="1"/>
    <s v="Speedy Express"/>
    <s v="MORGK"/>
    <x v="0"/>
    <n v="2"/>
    <x v="4"/>
    <x v="11"/>
  </r>
  <r>
    <n v="10575"/>
    <n v="72"/>
    <n v="34.799999999999997"/>
    <n v="30"/>
    <n v="0"/>
    <n v="1044"/>
    <n v="14"/>
    <x v="1"/>
    <x v="2"/>
    <x v="2"/>
    <x v="1"/>
    <n v="1"/>
    <s v="Speedy Express"/>
    <s v="MORGK"/>
    <x v="0"/>
    <n v="4"/>
    <x v="0"/>
    <x v="11"/>
  </r>
  <r>
    <n v="10575"/>
    <n v="76"/>
    <n v="18"/>
    <n v="10"/>
    <n v="0"/>
    <n v="180"/>
    <n v="23"/>
    <x v="1"/>
    <x v="38"/>
    <x v="13"/>
    <x v="1"/>
    <n v="1"/>
    <s v="Speedy Express"/>
    <s v="MORGK"/>
    <x v="0"/>
    <n v="1"/>
    <x v="6"/>
    <x v="11"/>
  </r>
  <r>
    <n v="10576"/>
    <n v="1"/>
    <n v="18"/>
    <n v="10"/>
    <n v="0"/>
    <n v="180"/>
    <n v="1"/>
    <x v="1"/>
    <x v="52"/>
    <x v="17"/>
    <x v="7"/>
    <n v="3"/>
    <s v="Federal Shipping"/>
    <s v="TORTU"/>
    <x v="2"/>
    <n v="1"/>
    <x v="6"/>
    <x v="11"/>
  </r>
  <r>
    <n v="10576"/>
    <n v="31"/>
    <n v="12.5"/>
    <n v="20"/>
    <n v="0"/>
    <n v="250"/>
    <n v="14"/>
    <x v="1"/>
    <x v="12"/>
    <x v="2"/>
    <x v="7"/>
    <n v="3"/>
    <s v="Federal Shipping"/>
    <s v="TORTU"/>
    <x v="2"/>
    <n v="4"/>
    <x v="0"/>
    <x v="11"/>
  </r>
  <r>
    <n v="10576"/>
    <n v="44"/>
    <n v="19.45"/>
    <n v="21"/>
    <n v="0"/>
    <n v="408.45"/>
    <n v="20"/>
    <x v="1"/>
    <x v="45"/>
    <x v="1"/>
    <x v="7"/>
    <n v="3"/>
    <s v="Federal Shipping"/>
    <s v="TORTU"/>
    <x v="2"/>
    <n v="2"/>
    <x v="4"/>
    <x v="11"/>
  </r>
  <r>
    <n v="10577"/>
    <n v="39"/>
    <n v="18"/>
    <n v="10"/>
    <n v="0"/>
    <n v="180"/>
    <n v="18"/>
    <x v="1"/>
    <x v="13"/>
    <x v="12"/>
    <x v="8"/>
    <n v="2"/>
    <s v="United Package"/>
    <s v="TRAIH"/>
    <x v="3"/>
    <n v="1"/>
    <x v="6"/>
    <x v="11"/>
  </r>
  <r>
    <n v="10577"/>
    <n v="75"/>
    <n v="7.75"/>
    <n v="20"/>
    <n v="0"/>
    <n v="155"/>
    <n v="12"/>
    <x v="1"/>
    <x v="48"/>
    <x v="20"/>
    <x v="8"/>
    <n v="2"/>
    <s v="United Package"/>
    <s v="TRAIH"/>
    <x v="3"/>
    <n v="1"/>
    <x v="6"/>
    <x v="11"/>
  </r>
  <r>
    <n v="10577"/>
    <n v="77"/>
    <n v="13"/>
    <n v="18"/>
    <n v="0"/>
    <n v="234"/>
    <n v="12"/>
    <x v="1"/>
    <x v="23"/>
    <x v="20"/>
    <x v="8"/>
    <n v="2"/>
    <s v="United Package"/>
    <s v="TRAIH"/>
    <x v="3"/>
    <n v="2"/>
    <x v="4"/>
    <x v="11"/>
  </r>
  <r>
    <n v="10578"/>
    <n v="35"/>
    <n v="18"/>
    <n v="20"/>
    <n v="0"/>
    <n v="360"/>
    <n v="16"/>
    <x v="1"/>
    <x v="31"/>
    <x v="23"/>
    <x v="13"/>
    <n v="3"/>
    <s v="Federal Shipping"/>
    <s v="BSBEV"/>
    <x v="0"/>
    <n v="1"/>
    <x v="6"/>
    <x v="11"/>
  </r>
  <r>
    <n v="10578"/>
    <n v="57"/>
    <n v="19.5"/>
    <n v="6"/>
    <n v="0"/>
    <n v="117"/>
    <n v="26"/>
    <x v="1"/>
    <x v="8"/>
    <x v="8"/>
    <x v="13"/>
    <n v="3"/>
    <s v="Federal Shipping"/>
    <s v="BSBEV"/>
    <x v="0"/>
    <n v="5"/>
    <x v="1"/>
    <x v="11"/>
  </r>
  <r>
    <n v="10579"/>
    <n v="15"/>
    <n v="15.5"/>
    <n v="10"/>
    <n v="0"/>
    <n v="155"/>
    <n v="6"/>
    <x v="1"/>
    <x v="50"/>
    <x v="3"/>
    <x v="8"/>
    <n v="2"/>
    <s v="United Package"/>
    <s v="LETSS"/>
    <x v="0"/>
    <n v="2"/>
    <x v="4"/>
    <x v="11"/>
  </r>
  <r>
    <n v="10579"/>
    <n v="75"/>
    <n v="7.75"/>
    <n v="21"/>
    <n v="0"/>
    <n v="162.75"/>
    <n v="12"/>
    <x v="1"/>
    <x v="48"/>
    <x v="20"/>
    <x v="8"/>
    <n v="2"/>
    <s v="United Package"/>
    <s v="LETSS"/>
    <x v="0"/>
    <n v="1"/>
    <x v="6"/>
    <x v="11"/>
  </r>
  <r>
    <n v="10580"/>
    <n v="14"/>
    <n v="23.25"/>
    <n v="15"/>
    <n v="0"/>
    <n v="348.75"/>
    <n v="6"/>
    <x v="1"/>
    <x v="3"/>
    <x v="3"/>
    <x v="1"/>
    <n v="3"/>
    <s v="Federal Shipping"/>
    <s v="OTTIK"/>
    <x v="0"/>
    <n v="7"/>
    <x v="2"/>
    <x v="11"/>
  </r>
  <r>
    <n v="10580"/>
    <n v="41"/>
    <n v="9.65"/>
    <n v="9"/>
    <n v="0"/>
    <n v="86.850000000000009"/>
    <n v="19"/>
    <x v="1"/>
    <x v="5"/>
    <x v="5"/>
    <x v="1"/>
    <n v="3"/>
    <s v="Federal Shipping"/>
    <s v="OTTIK"/>
    <x v="0"/>
    <n v="8"/>
    <x v="3"/>
    <x v="11"/>
  </r>
  <r>
    <n v="10580"/>
    <n v="65"/>
    <n v="21.05"/>
    <n v="30"/>
    <n v="0"/>
    <n v="631.5"/>
    <n v="2"/>
    <x v="1"/>
    <x v="6"/>
    <x v="6"/>
    <x v="1"/>
    <n v="3"/>
    <s v="Federal Shipping"/>
    <s v="OTTIK"/>
    <x v="0"/>
    <n v="2"/>
    <x v="4"/>
    <x v="11"/>
  </r>
  <r>
    <n v="10581"/>
    <n v="75"/>
    <n v="7.75"/>
    <n v="50"/>
    <n v="0"/>
    <n v="387.5"/>
    <n v="12"/>
    <x v="1"/>
    <x v="48"/>
    <x v="20"/>
    <x v="2"/>
    <n v="1"/>
    <s v="Speedy Express"/>
    <s v="FAMIA"/>
    <x v="2"/>
    <n v="1"/>
    <x v="6"/>
    <x v="11"/>
  </r>
  <r>
    <n v="10582"/>
    <n v="57"/>
    <n v="19.5"/>
    <n v="4"/>
    <n v="0"/>
    <n v="78"/>
    <n v="26"/>
    <x v="1"/>
    <x v="8"/>
    <x v="8"/>
    <x v="1"/>
    <n v="2"/>
    <s v="United Package"/>
    <s v="BLAUS"/>
    <x v="2"/>
    <n v="5"/>
    <x v="1"/>
    <x v="11"/>
  </r>
  <r>
    <n v="10582"/>
    <n v="76"/>
    <n v="18"/>
    <n v="14"/>
    <n v="0"/>
    <n v="252"/>
    <n v="23"/>
    <x v="1"/>
    <x v="38"/>
    <x v="13"/>
    <x v="1"/>
    <n v="2"/>
    <s v="United Package"/>
    <s v="BLAUS"/>
    <x v="2"/>
    <n v="1"/>
    <x v="6"/>
    <x v="11"/>
  </r>
  <r>
    <n v="10583"/>
    <n v="29"/>
    <n v="123.79"/>
    <n v="10"/>
    <n v="0"/>
    <n v="1237.9000000000001"/>
    <n v="12"/>
    <x v="1"/>
    <x v="39"/>
    <x v="20"/>
    <x v="10"/>
    <n v="2"/>
    <s v="United Package"/>
    <s v="WARTH"/>
    <x v="0"/>
    <n v="6"/>
    <x v="7"/>
    <x v="11"/>
  </r>
  <r>
    <n v="10583"/>
    <n v="60"/>
    <n v="34"/>
    <n v="24"/>
    <n v="0"/>
    <n v="816"/>
    <n v="28"/>
    <x v="1"/>
    <x v="11"/>
    <x v="11"/>
    <x v="10"/>
    <n v="2"/>
    <s v="United Package"/>
    <s v="WARTH"/>
    <x v="0"/>
    <n v="4"/>
    <x v="0"/>
    <x v="11"/>
  </r>
  <r>
    <n v="10583"/>
    <n v="69"/>
    <n v="36"/>
    <n v="10"/>
    <n v="0"/>
    <n v="360"/>
    <n v="15"/>
    <x v="1"/>
    <x v="60"/>
    <x v="10"/>
    <x v="10"/>
    <n v="2"/>
    <s v="United Package"/>
    <s v="WARTH"/>
    <x v="0"/>
    <n v="4"/>
    <x v="0"/>
    <x v="11"/>
  </r>
  <r>
    <n v="10584"/>
    <n v="31"/>
    <n v="12.5"/>
    <n v="50"/>
    <n v="0"/>
    <n v="625"/>
    <n v="14"/>
    <x v="1"/>
    <x v="12"/>
    <x v="2"/>
    <x v="0"/>
    <n v="1"/>
    <s v="Speedy Express"/>
    <s v="BLONP"/>
    <x v="0"/>
    <n v="4"/>
    <x v="0"/>
    <x v="11"/>
  </r>
  <r>
    <n v="10585"/>
    <n v="47"/>
    <n v="9.5"/>
    <n v="15"/>
    <n v="0"/>
    <n v="142.5"/>
    <n v="22"/>
    <x v="1"/>
    <x v="69"/>
    <x v="28"/>
    <x v="2"/>
    <n v="1"/>
    <s v="Speedy Express"/>
    <s v="WELLI"/>
    <x v="1"/>
    <n v="3"/>
    <x v="5"/>
    <x v="0"/>
  </r>
  <r>
    <n v="10586"/>
    <n v="52"/>
    <n v="7"/>
    <n v="4"/>
    <n v="0"/>
    <n v="28"/>
    <n v="24"/>
    <x v="1"/>
    <x v="65"/>
    <x v="4"/>
    <x v="11"/>
    <n v="1"/>
    <s v="Speedy Express"/>
    <s v="REGGC"/>
    <x v="3"/>
    <n v="5"/>
    <x v="1"/>
    <x v="0"/>
  </r>
  <r>
    <n v="10587"/>
    <n v="26"/>
    <n v="31.23"/>
    <n v="6"/>
    <n v="0"/>
    <n v="187.38"/>
    <n v="11"/>
    <x v="1"/>
    <x v="68"/>
    <x v="21"/>
    <x v="2"/>
    <n v="1"/>
    <s v="Speedy Express"/>
    <s v="QUEDE"/>
    <x v="0"/>
    <n v="3"/>
    <x v="5"/>
    <x v="0"/>
  </r>
  <r>
    <n v="10587"/>
    <n v="35"/>
    <n v="18"/>
    <n v="20"/>
    <n v="0"/>
    <n v="360"/>
    <n v="16"/>
    <x v="1"/>
    <x v="31"/>
    <x v="23"/>
    <x v="2"/>
    <n v="1"/>
    <s v="Speedy Express"/>
    <s v="QUEDE"/>
    <x v="0"/>
    <n v="1"/>
    <x v="6"/>
    <x v="0"/>
  </r>
  <r>
    <n v="10587"/>
    <n v="77"/>
    <n v="13"/>
    <n v="20"/>
    <n v="0"/>
    <n v="260"/>
    <n v="12"/>
    <x v="1"/>
    <x v="23"/>
    <x v="20"/>
    <x v="2"/>
    <n v="1"/>
    <s v="Speedy Express"/>
    <s v="QUEDE"/>
    <x v="0"/>
    <n v="2"/>
    <x v="4"/>
    <x v="0"/>
  </r>
  <r>
    <n v="10588"/>
    <n v="18"/>
    <n v="62.5"/>
    <n v="40"/>
    <n v="0"/>
    <n v="2500"/>
    <n v="7"/>
    <x v="1"/>
    <x v="59"/>
    <x v="18"/>
    <x v="1"/>
    <n v="3"/>
    <s v="Federal Shipping"/>
    <s v="QUICK"/>
    <x v="0"/>
    <n v="8"/>
    <x v="3"/>
    <x v="0"/>
  </r>
  <r>
    <n v="10588"/>
    <n v="42"/>
    <n v="14"/>
    <n v="100"/>
    <n v="0"/>
    <n v="1400"/>
    <n v="20"/>
    <x v="1"/>
    <x v="1"/>
    <x v="1"/>
    <x v="1"/>
    <n v="3"/>
    <s v="Federal Shipping"/>
    <s v="QUICK"/>
    <x v="0"/>
    <n v="5"/>
    <x v="1"/>
    <x v="0"/>
  </r>
  <r>
    <n v="10589"/>
    <n v="35"/>
    <n v="18"/>
    <n v="4"/>
    <n v="0"/>
    <n v="72"/>
    <n v="16"/>
    <x v="1"/>
    <x v="31"/>
    <x v="23"/>
    <x v="8"/>
    <n v="2"/>
    <s v="United Package"/>
    <s v="GREAL"/>
    <x v="3"/>
    <n v="1"/>
    <x v="6"/>
    <x v="0"/>
  </r>
  <r>
    <n v="10590"/>
    <n v="1"/>
    <n v="18"/>
    <n v="20"/>
    <n v="0"/>
    <n v="360"/>
    <n v="1"/>
    <x v="1"/>
    <x v="52"/>
    <x v="17"/>
    <x v="16"/>
    <n v="3"/>
    <s v="Federal Shipping"/>
    <s v="MEREP"/>
    <x v="0"/>
    <n v="1"/>
    <x v="6"/>
    <x v="0"/>
  </r>
  <r>
    <n v="10590"/>
    <n v="77"/>
    <n v="13"/>
    <n v="60"/>
    <n v="0"/>
    <n v="780"/>
    <n v="12"/>
    <x v="1"/>
    <x v="23"/>
    <x v="20"/>
    <x v="16"/>
    <n v="3"/>
    <s v="Federal Shipping"/>
    <s v="MEREP"/>
    <x v="0"/>
    <n v="2"/>
    <x v="4"/>
    <x v="0"/>
  </r>
  <r>
    <n v="10591"/>
    <n v="3"/>
    <n v="10"/>
    <n v="14"/>
    <n v="0"/>
    <n v="140"/>
    <n v="1"/>
    <x v="1"/>
    <x v="57"/>
    <x v="17"/>
    <x v="17"/>
    <n v="1"/>
    <s v="Speedy Express"/>
    <s v="VAFFE"/>
    <x v="0"/>
    <n v="2"/>
    <x v="4"/>
    <x v="0"/>
  </r>
  <r>
    <n v="10591"/>
    <n v="7"/>
    <n v="30"/>
    <n v="10"/>
    <n v="0"/>
    <n v="300"/>
    <n v="3"/>
    <x v="1"/>
    <x v="32"/>
    <x v="24"/>
    <x v="17"/>
    <n v="1"/>
    <s v="Speedy Express"/>
    <s v="VAFFE"/>
    <x v="0"/>
    <n v="7"/>
    <x v="2"/>
    <x v="0"/>
  </r>
  <r>
    <n v="10591"/>
    <n v="54"/>
    <n v="7.45"/>
    <n v="50"/>
    <n v="0"/>
    <n v="372.5"/>
    <n v="25"/>
    <x v="1"/>
    <x v="55"/>
    <x v="15"/>
    <x v="17"/>
    <n v="1"/>
    <s v="Speedy Express"/>
    <s v="VAFFE"/>
    <x v="0"/>
    <n v="6"/>
    <x v="7"/>
    <x v="0"/>
  </r>
  <r>
    <n v="10592"/>
    <n v="15"/>
    <n v="15.5"/>
    <n v="25"/>
    <n v="0"/>
    <n v="387.5"/>
    <n v="6"/>
    <x v="1"/>
    <x v="50"/>
    <x v="3"/>
    <x v="1"/>
    <n v="1"/>
    <s v="Speedy Express"/>
    <s v="LEHMS"/>
    <x v="2"/>
    <n v="2"/>
    <x v="4"/>
    <x v="0"/>
  </r>
  <r>
    <n v="10592"/>
    <n v="26"/>
    <n v="31.23"/>
    <n v="5"/>
    <n v="0"/>
    <n v="156.15"/>
    <n v="11"/>
    <x v="1"/>
    <x v="68"/>
    <x v="21"/>
    <x v="1"/>
    <n v="1"/>
    <s v="Speedy Express"/>
    <s v="LEHMS"/>
    <x v="2"/>
    <n v="3"/>
    <x v="5"/>
    <x v="0"/>
  </r>
  <r>
    <n v="10593"/>
    <n v="20"/>
    <n v="81"/>
    <n v="21"/>
    <n v="0"/>
    <n v="1701"/>
    <n v="8"/>
    <x v="1"/>
    <x v="9"/>
    <x v="9"/>
    <x v="1"/>
    <n v="2"/>
    <s v="United Package"/>
    <s v="LEHMS"/>
    <x v="1"/>
    <n v="3"/>
    <x v="5"/>
    <x v="0"/>
  </r>
  <r>
    <n v="10593"/>
    <n v="69"/>
    <n v="36"/>
    <n v="20"/>
    <n v="0"/>
    <n v="720"/>
    <n v="15"/>
    <x v="1"/>
    <x v="60"/>
    <x v="10"/>
    <x v="1"/>
    <n v="2"/>
    <s v="United Package"/>
    <s v="LEHMS"/>
    <x v="1"/>
    <n v="4"/>
    <x v="0"/>
    <x v="0"/>
  </r>
  <r>
    <n v="10593"/>
    <n v="76"/>
    <n v="18"/>
    <n v="4"/>
    <n v="0"/>
    <n v="72"/>
    <n v="23"/>
    <x v="1"/>
    <x v="38"/>
    <x v="13"/>
    <x v="1"/>
    <n v="2"/>
    <s v="United Package"/>
    <s v="LEHMS"/>
    <x v="1"/>
    <n v="1"/>
    <x v="6"/>
    <x v="0"/>
  </r>
  <r>
    <n v="10594"/>
    <n v="52"/>
    <n v="7"/>
    <n v="24"/>
    <n v="0"/>
    <n v="168"/>
    <n v="24"/>
    <x v="1"/>
    <x v="65"/>
    <x v="4"/>
    <x v="8"/>
    <n v="2"/>
    <s v="United Package"/>
    <s v="OLDWO"/>
    <x v="2"/>
    <n v="5"/>
    <x v="1"/>
    <x v="0"/>
  </r>
  <r>
    <n v="10594"/>
    <n v="58"/>
    <n v="13.25"/>
    <n v="30"/>
    <n v="0"/>
    <n v="397.5"/>
    <n v="27"/>
    <x v="1"/>
    <x v="64"/>
    <x v="27"/>
    <x v="8"/>
    <n v="2"/>
    <s v="United Package"/>
    <s v="OLDWO"/>
    <x v="2"/>
    <n v="8"/>
    <x v="3"/>
    <x v="0"/>
  </r>
  <r>
    <n v="10595"/>
    <n v="35"/>
    <n v="18"/>
    <n v="30"/>
    <n v="0"/>
    <n v="540"/>
    <n v="16"/>
    <x v="1"/>
    <x v="31"/>
    <x v="23"/>
    <x v="6"/>
    <n v="1"/>
    <s v="Speedy Express"/>
    <s v="ERNSH"/>
    <x v="0"/>
    <n v="1"/>
    <x v="6"/>
    <x v="0"/>
  </r>
  <r>
    <n v="10595"/>
    <n v="61"/>
    <n v="28.5"/>
    <n v="120"/>
    <n v="0"/>
    <n v="3420"/>
    <n v="29"/>
    <x v="1"/>
    <x v="75"/>
    <x v="22"/>
    <x v="6"/>
    <n v="1"/>
    <s v="Speedy Express"/>
    <s v="ERNSH"/>
    <x v="0"/>
    <n v="2"/>
    <x v="4"/>
    <x v="0"/>
  </r>
  <r>
    <n v="10595"/>
    <n v="69"/>
    <n v="36"/>
    <n v="65"/>
    <n v="0"/>
    <n v="2340"/>
    <n v="15"/>
    <x v="1"/>
    <x v="60"/>
    <x v="10"/>
    <x v="6"/>
    <n v="1"/>
    <s v="Speedy Express"/>
    <s v="ERNSH"/>
    <x v="0"/>
    <n v="4"/>
    <x v="0"/>
    <x v="0"/>
  </r>
  <r>
    <n v="10596"/>
    <n v="56"/>
    <n v="38"/>
    <n v="5"/>
    <n v="0"/>
    <n v="190"/>
    <n v="26"/>
    <x v="1"/>
    <x v="33"/>
    <x v="8"/>
    <x v="8"/>
    <n v="1"/>
    <s v="Speedy Express"/>
    <s v="WHITC"/>
    <x v="3"/>
    <n v="5"/>
    <x v="1"/>
    <x v="0"/>
  </r>
  <r>
    <n v="10596"/>
    <n v="63"/>
    <n v="43.9"/>
    <n v="24"/>
    <n v="0"/>
    <n v="1053.5999999999999"/>
    <n v="7"/>
    <x v="1"/>
    <x v="46"/>
    <x v="18"/>
    <x v="8"/>
    <n v="1"/>
    <s v="Speedy Express"/>
    <s v="WHITC"/>
    <x v="3"/>
    <n v="2"/>
    <x v="4"/>
    <x v="0"/>
  </r>
  <r>
    <n v="10596"/>
    <n v="75"/>
    <n v="7.75"/>
    <n v="30"/>
    <n v="0"/>
    <n v="232.5"/>
    <n v="12"/>
    <x v="1"/>
    <x v="48"/>
    <x v="20"/>
    <x v="8"/>
    <n v="1"/>
    <s v="Speedy Express"/>
    <s v="WHITC"/>
    <x v="3"/>
    <n v="1"/>
    <x v="6"/>
    <x v="0"/>
  </r>
  <r>
    <n v="10597"/>
    <n v="24"/>
    <n v="4.5"/>
    <n v="35"/>
    <n v="0"/>
    <n v="157.5"/>
    <n v="10"/>
    <x v="1"/>
    <x v="15"/>
    <x v="14"/>
    <x v="6"/>
    <n v="3"/>
    <s v="Federal Shipping"/>
    <s v="PICCO"/>
    <x v="1"/>
    <n v="1"/>
    <x v="6"/>
    <x v="0"/>
  </r>
  <r>
    <n v="10597"/>
    <n v="57"/>
    <n v="19.5"/>
    <n v="20"/>
    <n v="0"/>
    <n v="390"/>
    <n v="26"/>
    <x v="1"/>
    <x v="8"/>
    <x v="8"/>
    <x v="6"/>
    <n v="3"/>
    <s v="Federal Shipping"/>
    <s v="PICCO"/>
    <x v="1"/>
    <n v="5"/>
    <x v="1"/>
    <x v="0"/>
  </r>
  <r>
    <n v="10597"/>
    <n v="65"/>
    <n v="21.05"/>
    <n v="12"/>
    <n v="0"/>
    <n v="252.60000000000002"/>
    <n v="2"/>
    <x v="1"/>
    <x v="6"/>
    <x v="6"/>
    <x v="6"/>
    <n v="3"/>
    <s v="Federal Shipping"/>
    <s v="PICCO"/>
    <x v="1"/>
    <n v="2"/>
    <x v="4"/>
    <x v="0"/>
  </r>
  <r>
    <n v="10598"/>
    <n v="27"/>
    <n v="43.9"/>
    <n v="50"/>
    <n v="0"/>
    <n v="2195"/>
    <n v="11"/>
    <x v="1"/>
    <x v="24"/>
    <x v="21"/>
    <x v="8"/>
    <n v="3"/>
    <s v="Federal Shipping"/>
    <s v="RATTC"/>
    <x v="0"/>
    <n v="3"/>
    <x v="5"/>
    <x v="0"/>
  </r>
  <r>
    <n v="10598"/>
    <n v="71"/>
    <n v="21.5"/>
    <n v="9"/>
    <n v="0"/>
    <n v="193.5"/>
    <n v="15"/>
    <x v="1"/>
    <x v="42"/>
    <x v="10"/>
    <x v="8"/>
    <n v="3"/>
    <s v="Federal Shipping"/>
    <s v="RATTC"/>
    <x v="0"/>
    <n v="4"/>
    <x v="0"/>
    <x v="0"/>
  </r>
  <r>
    <n v="10599"/>
    <n v="62"/>
    <n v="49.3"/>
    <n v="10"/>
    <n v="0"/>
    <n v="493"/>
    <n v="29"/>
    <x v="1"/>
    <x v="29"/>
    <x v="22"/>
    <x v="13"/>
    <n v="3"/>
    <s v="Federal Shipping"/>
    <s v="BSBEV"/>
    <x v="1"/>
    <n v="3"/>
    <x v="5"/>
    <x v="0"/>
  </r>
  <r>
    <n v="10600"/>
    <n v="54"/>
    <n v="7.45"/>
    <n v="4"/>
    <n v="0"/>
    <n v="29.8"/>
    <n v="25"/>
    <x v="1"/>
    <x v="55"/>
    <x v="15"/>
    <x v="8"/>
    <n v="1"/>
    <s v="Speedy Express"/>
    <s v="HUNGC"/>
    <x v="0"/>
    <n v="6"/>
    <x v="7"/>
    <x v="0"/>
  </r>
  <r>
    <n v="10600"/>
    <n v="73"/>
    <n v="15"/>
    <n v="30"/>
    <n v="0"/>
    <n v="450"/>
    <n v="17"/>
    <x v="1"/>
    <x v="47"/>
    <x v="19"/>
    <x v="8"/>
    <n v="1"/>
    <s v="Speedy Express"/>
    <s v="HUNGC"/>
    <x v="0"/>
    <n v="8"/>
    <x v="3"/>
    <x v="0"/>
  </r>
  <r>
    <n v="10601"/>
    <n v="13"/>
    <n v="6"/>
    <n v="60"/>
    <n v="0"/>
    <n v="360"/>
    <n v="6"/>
    <x v="1"/>
    <x v="43"/>
    <x v="3"/>
    <x v="5"/>
    <n v="1"/>
    <s v="Speedy Express"/>
    <s v="HILAA"/>
    <x v="1"/>
    <n v="8"/>
    <x v="3"/>
    <x v="0"/>
  </r>
  <r>
    <n v="10601"/>
    <n v="59"/>
    <n v="55"/>
    <n v="35"/>
    <n v="0"/>
    <n v="1925"/>
    <n v="28"/>
    <x v="1"/>
    <x v="21"/>
    <x v="11"/>
    <x v="5"/>
    <n v="1"/>
    <s v="Speedy Express"/>
    <s v="HILAA"/>
    <x v="1"/>
    <n v="4"/>
    <x v="0"/>
    <x v="0"/>
  </r>
  <r>
    <n v="10602"/>
    <n v="77"/>
    <n v="13"/>
    <n v="5"/>
    <n v="0"/>
    <n v="65"/>
    <n v="12"/>
    <x v="1"/>
    <x v="23"/>
    <x v="20"/>
    <x v="17"/>
    <n v="2"/>
    <s v="United Package"/>
    <s v="VAFFE"/>
    <x v="3"/>
    <n v="2"/>
    <x v="4"/>
    <x v="0"/>
  </r>
  <r>
    <n v="10603"/>
    <n v="22"/>
    <n v="21"/>
    <n v="48"/>
    <n v="0"/>
    <n v="1008"/>
    <n v="9"/>
    <x v="1"/>
    <x v="7"/>
    <x v="7"/>
    <x v="8"/>
    <n v="2"/>
    <s v="United Package"/>
    <s v="SAVEA"/>
    <x v="3"/>
    <n v="5"/>
    <x v="1"/>
    <x v="0"/>
  </r>
  <r>
    <n v="10603"/>
    <n v="49"/>
    <n v="20"/>
    <n v="25"/>
    <n v="0"/>
    <n v="500"/>
    <n v="23"/>
    <x v="1"/>
    <x v="14"/>
    <x v="13"/>
    <x v="8"/>
    <n v="2"/>
    <s v="United Package"/>
    <s v="SAVEA"/>
    <x v="3"/>
    <n v="3"/>
    <x v="5"/>
    <x v="0"/>
  </r>
  <r>
    <n v="10604"/>
    <n v="48"/>
    <n v="12.75"/>
    <n v="6"/>
    <n v="0"/>
    <n v="76.5"/>
    <n v="22"/>
    <x v="1"/>
    <x v="74"/>
    <x v="28"/>
    <x v="15"/>
    <n v="1"/>
    <s v="Speedy Express"/>
    <s v="FURIB"/>
    <x v="0"/>
    <n v="3"/>
    <x v="5"/>
    <x v="0"/>
  </r>
  <r>
    <n v="10604"/>
    <n v="76"/>
    <n v="18"/>
    <n v="10"/>
    <n v="0"/>
    <n v="180"/>
    <n v="23"/>
    <x v="1"/>
    <x v="38"/>
    <x v="13"/>
    <x v="15"/>
    <n v="1"/>
    <s v="Speedy Express"/>
    <s v="FURIB"/>
    <x v="0"/>
    <n v="1"/>
    <x v="6"/>
    <x v="0"/>
  </r>
  <r>
    <n v="10605"/>
    <n v="16"/>
    <n v="17.45"/>
    <n v="30"/>
    <n v="0"/>
    <n v="523.5"/>
    <n v="7"/>
    <x v="1"/>
    <x v="19"/>
    <x v="18"/>
    <x v="16"/>
    <n v="2"/>
    <s v="United Package"/>
    <s v="MEREP"/>
    <x v="0"/>
    <n v="3"/>
    <x v="5"/>
    <x v="0"/>
  </r>
  <r>
    <n v="10605"/>
    <n v="59"/>
    <n v="55"/>
    <n v="20"/>
    <n v="0"/>
    <n v="1100"/>
    <n v="28"/>
    <x v="1"/>
    <x v="21"/>
    <x v="11"/>
    <x v="16"/>
    <n v="2"/>
    <s v="United Package"/>
    <s v="MEREP"/>
    <x v="0"/>
    <n v="4"/>
    <x v="0"/>
    <x v="0"/>
  </r>
  <r>
    <n v="10605"/>
    <n v="60"/>
    <n v="34"/>
    <n v="70"/>
    <n v="0"/>
    <n v="2380"/>
    <n v="28"/>
    <x v="1"/>
    <x v="11"/>
    <x v="11"/>
    <x v="16"/>
    <n v="2"/>
    <s v="United Package"/>
    <s v="MEREP"/>
    <x v="0"/>
    <n v="4"/>
    <x v="0"/>
    <x v="0"/>
  </r>
  <r>
    <n v="10605"/>
    <n v="71"/>
    <n v="21.5"/>
    <n v="15"/>
    <n v="0"/>
    <n v="322.5"/>
    <n v="15"/>
    <x v="1"/>
    <x v="42"/>
    <x v="10"/>
    <x v="16"/>
    <n v="2"/>
    <s v="United Package"/>
    <s v="MEREP"/>
    <x v="0"/>
    <n v="4"/>
    <x v="0"/>
    <x v="0"/>
  </r>
  <r>
    <n v="10606"/>
    <n v="4"/>
    <n v="22"/>
    <n v="20"/>
    <n v="0"/>
    <n v="440"/>
    <n v="2"/>
    <x v="1"/>
    <x v="62"/>
    <x v="6"/>
    <x v="2"/>
    <n v="3"/>
    <s v="Federal Shipping"/>
    <s v="TRADH"/>
    <x v="0"/>
    <n v="2"/>
    <x v="4"/>
    <x v="0"/>
  </r>
  <r>
    <n v="10606"/>
    <n v="55"/>
    <n v="24"/>
    <n v="20"/>
    <n v="0"/>
    <n v="480"/>
    <n v="25"/>
    <x v="1"/>
    <x v="16"/>
    <x v="15"/>
    <x v="2"/>
    <n v="3"/>
    <s v="Federal Shipping"/>
    <s v="TRADH"/>
    <x v="0"/>
    <n v="6"/>
    <x v="7"/>
    <x v="0"/>
  </r>
  <r>
    <n v="10606"/>
    <n v="62"/>
    <n v="49.3"/>
    <n v="10"/>
    <n v="0"/>
    <n v="493"/>
    <n v="29"/>
    <x v="1"/>
    <x v="29"/>
    <x v="22"/>
    <x v="2"/>
    <n v="3"/>
    <s v="Federal Shipping"/>
    <s v="TRADH"/>
    <x v="0"/>
    <n v="3"/>
    <x v="5"/>
    <x v="0"/>
  </r>
  <r>
    <n v="10607"/>
    <n v="7"/>
    <n v="30"/>
    <n v="45"/>
    <n v="0"/>
    <n v="1350"/>
    <n v="3"/>
    <x v="1"/>
    <x v="32"/>
    <x v="24"/>
    <x v="8"/>
    <n v="1"/>
    <s v="Speedy Express"/>
    <s v="SAVEA"/>
    <x v="0"/>
    <n v="7"/>
    <x v="2"/>
    <x v="0"/>
  </r>
  <r>
    <n v="10607"/>
    <n v="17"/>
    <n v="39"/>
    <n v="100"/>
    <n v="0"/>
    <n v="3900"/>
    <n v="7"/>
    <x v="1"/>
    <x v="35"/>
    <x v="18"/>
    <x v="8"/>
    <n v="1"/>
    <s v="Speedy Express"/>
    <s v="SAVEA"/>
    <x v="0"/>
    <n v="6"/>
    <x v="7"/>
    <x v="0"/>
  </r>
  <r>
    <n v="10607"/>
    <n v="33"/>
    <n v="2.5"/>
    <n v="14"/>
    <n v="0"/>
    <n v="35"/>
    <n v="15"/>
    <x v="1"/>
    <x v="10"/>
    <x v="10"/>
    <x v="8"/>
    <n v="1"/>
    <s v="Speedy Express"/>
    <s v="SAVEA"/>
    <x v="0"/>
    <n v="4"/>
    <x v="0"/>
    <x v="0"/>
  </r>
  <r>
    <n v="10607"/>
    <n v="40"/>
    <n v="18.399999999999999"/>
    <n v="42"/>
    <n v="0"/>
    <n v="772.8"/>
    <n v="19"/>
    <x v="1"/>
    <x v="37"/>
    <x v="5"/>
    <x v="8"/>
    <n v="1"/>
    <s v="Speedy Express"/>
    <s v="SAVEA"/>
    <x v="0"/>
    <n v="8"/>
    <x v="3"/>
    <x v="0"/>
  </r>
  <r>
    <n v="10607"/>
    <n v="72"/>
    <n v="34.799999999999997"/>
    <n v="12"/>
    <n v="0"/>
    <n v="417.59999999999997"/>
    <n v="14"/>
    <x v="1"/>
    <x v="2"/>
    <x v="2"/>
    <x v="8"/>
    <n v="1"/>
    <s v="Speedy Express"/>
    <s v="SAVEA"/>
    <x v="0"/>
    <n v="4"/>
    <x v="0"/>
    <x v="0"/>
  </r>
  <r>
    <n v="10608"/>
    <n v="56"/>
    <n v="38"/>
    <n v="28"/>
    <n v="0"/>
    <n v="1064"/>
    <n v="26"/>
    <x v="1"/>
    <x v="33"/>
    <x v="8"/>
    <x v="1"/>
    <n v="2"/>
    <s v="United Package"/>
    <s v="TOMSP"/>
    <x v="0"/>
    <n v="5"/>
    <x v="1"/>
    <x v="0"/>
  </r>
  <r>
    <n v="10609"/>
    <n v="1"/>
    <n v="18"/>
    <n v="3"/>
    <n v="0"/>
    <n v="54"/>
    <n v="1"/>
    <x v="1"/>
    <x v="52"/>
    <x v="17"/>
    <x v="0"/>
    <n v="2"/>
    <s v="United Package"/>
    <s v="DUMON"/>
    <x v="1"/>
    <n v="1"/>
    <x v="6"/>
    <x v="0"/>
  </r>
  <r>
    <n v="10609"/>
    <n v="10"/>
    <n v="31"/>
    <n v="10"/>
    <n v="0"/>
    <n v="310"/>
    <n v="4"/>
    <x v="1"/>
    <x v="41"/>
    <x v="16"/>
    <x v="0"/>
    <n v="2"/>
    <s v="United Package"/>
    <s v="DUMON"/>
    <x v="1"/>
    <n v="8"/>
    <x v="3"/>
    <x v="0"/>
  </r>
  <r>
    <n v="10609"/>
    <n v="21"/>
    <n v="10"/>
    <n v="6"/>
    <n v="0"/>
    <n v="60"/>
    <n v="8"/>
    <x v="1"/>
    <x v="27"/>
    <x v="9"/>
    <x v="0"/>
    <n v="2"/>
    <s v="United Package"/>
    <s v="DUMON"/>
    <x v="1"/>
    <n v="3"/>
    <x v="5"/>
    <x v="0"/>
  </r>
  <r>
    <n v="10610"/>
    <n v="36"/>
    <n v="19"/>
    <n v="21"/>
    <n v="0"/>
    <n v="399"/>
    <n v="17"/>
    <x v="1"/>
    <x v="20"/>
    <x v="19"/>
    <x v="0"/>
    <n v="1"/>
    <s v="Speedy Express"/>
    <s v="LAMAI"/>
    <x v="3"/>
    <n v="8"/>
    <x v="3"/>
    <x v="0"/>
  </r>
  <r>
    <n v="10611"/>
    <n v="1"/>
    <n v="18"/>
    <n v="6"/>
    <n v="0"/>
    <n v="108"/>
    <n v="1"/>
    <x v="1"/>
    <x v="52"/>
    <x v="17"/>
    <x v="18"/>
    <n v="2"/>
    <s v="United Package"/>
    <s v="WOLZA"/>
    <x v="1"/>
    <n v="1"/>
    <x v="6"/>
    <x v="0"/>
  </r>
  <r>
    <n v="10611"/>
    <n v="2"/>
    <n v="19"/>
    <n v="10"/>
    <n v="0"/>
    <n v="190"/>
    <n v="1"/>
    <x v="1"/>
    <x v="18"/>
    <x v="17"/>
    <x v="18"/>
    <n v="2"/>
    <s v="United Package"/>
    <s v="WOLZA"/>
    <x v="1"/>
    <n v="1"/>
    <x v="6"/>
    <x v="0"/>
  </r>
  <r>
    <n v="10611"/>
    <n v="60"/>
    <n v="34"/>
    <n v="15"/>
    <n v="0"/>
    <n v="510"/>
    <n v="28"/>
    <x v="1"/>
    <x v="11"/>
    <x v="11"/>
    <x v="18"/>
    <n v="2"/>
    <s v="United Package"/>
    <s v="WOLZA"/>
    <x v="1"/>
    <n v="4"/>
    <x v="0"/>
    <x v="0"/>
  </r>
  <r>
    <n v="10612"/>
    <n v="10"/>
    <n v="31"/>
    <n v="70"/>
    <n v="0"/>
    <n v="2170"/>
    <n v="4"/>
    <x v="1"/>
    <x v="41"/>
    <x v="16"/>
    <x v="8"/>
    <n v="2"/>
    <s v="United Package"/>
    <s v="SAVEA"/>
    <x v="0"/>
    <n v="8"/>
    <x v="3"/>
    <x v="0"/>
  </r>
  <r>
    <n v="10612"/>
    <n v="36"/>
    <n v="19"/>
    <n v="55"/>
    <n v="0"/>
    <n v="1045"/>
    <n v="17"/>
    <x v="1"/>
    <x v="20"/>
    <x v="19"/>
    <x v="8"/>
    <n v="2"/>
    <s v="United Package"/>
    <s v="SAVEA"/>
    <x v="0"/>
    <n v="8"/>
    <x v="3"/>
    <x v="0"/>
  </r>
  <r>
    <n v="10612"/>
    <n v="49"/>
    <n v="20"/>
    <n v="18"/>
    <n v="0"/>
    <n v="360"/>
    <n v="23"/>
    <x v="1"/>
    <x v="14"/>
    <x v="13"/>
    <x v="8"/>
    <n v="2"/>
    <s v="United Package"/>
    <s v="SAVEA"/>
    <x v="0"/>
    <n v="3"/>
    <x v="5"/>
    <x v="0"/>
  </r>
  <r>
    <n v="10612"/>
    <n v="60"/>
    <n v="34"/>
    <n v="40"/>
    <n v="0"/>
    <n v="1360"/>
    <n v="28"/>
    <x v="1"/>
    <x v="11"/>
    <x v="11"/>
    <x v="8"/>
    <n v="2"/>
    <s v="United Package"/>
    <s v="SAVEA"/>
    <x v="0"/>
    <n v="4"/>
    <x v="0"/>
    <x v="0"/>
  </r>
  <r>
    <n v="10612"/>
    <n v="76"/>
    <n v="18"/>
    <n v="80"/>
    <n v="0"/>
    <n v="1440"/>
    <n v="23"/>
    <x v="1"/>
    <x v="38"/>
    <x v="13"/>
    <x v="8"/>
    <n v="2"/>
    <s v="United Package"/>
    <s v="SAVEA"/>
    <x v="0"/>
    <n v="1"/>
    <x v="6"/>
    <x v="0"/>
  </r>
  <r>
    <n v="10613"/>
    <n v="13"/>
    <n v="6"/>
    <n v="8"/>
    <n v="0"/>
    <n v="48"/>
    <n v="6"/>
    <x v="1"/>
    <x v="43"/>
    <x v="3"/>
    <x v="5"/>
    <n v="2"/>
    <s v="United Package"/>
    <s v="HILAA"/>
    <x v="0"/>
    <n v="8"/>
    <x v="3"/>
    <x v="0"/>
  </r>
  <r>
    <n v="10613"/>
    <n v="75"/>
    <n v="7.75"/>
    <n v="40"/>
    <n v="0"/>
    <n v="310"/>
    <n v="12"/>
    <x v="1"/>
    <x v="48"/>
    <x v="20"/>
    <x v="5"/>
    <n v="2"/>
    <s v="United Package"/>
    <s v="HILAA"/>
    <x v="0"/>
    <n v="1"/>
    <x v="6"/>
    <x v="0"/>
  </r>
  <r>
    <n v="10614"/>
    <n v="11"/>
    <n v="21"/>
    <n v="14"/>
    <n v="0"/>
    <n v="294"/>
    <n v="5"/>
    <x v="1"/>
    <x v="0"/>
    <x v="0"/>
    <x v="1"/>
    <n v="3"/>
    <s v="Federal Shipping"/>
    <s v="BLAUS"/>
    <x v="3"/>
    <n v="4"/>
    <x v="0"/>
    <x v="0"/>
  </r>
  <r>
    <n v="10614"/>
    <n v="21"/>
    <n v="10"/>
    <n v="8"/>
    <n v="0"/>
    <n v="80"/>
    <n v="8"/>
    <x v="1"/>
    <x v="27"/>
    <x v="9"/>
    <x v="1"/>
    <n v="3"/>
    <s v="Federal Shipping"/>
    <s v="BLAUS"/>
    <x v="3"/>
    <n v="3"/>
    <x v="5"/>
    <x v="0"/>
  </r>
  <r>
    <n v="10614"/>
    <n v="39"/>
    <n v="18"/>
    <n v="5"/>
    <n v="0"/>
    <n v="90"/>
    <n v="18"/>
    <x v="1"/>
    <x v="13"/>
    <x v="12"/>
    <x v="1"/>
    <n v="3"/>
    <s v="Federal Shipping"/>
    <s v="BLAUS"/>
    <x v="3"/>
    <n v="1"/>
    <x v="6"/>
    <x v="0"/>
  </r>
  <r>
    <n v="10615"/>
    <n v="55"/>
    <n v="24"/>
    <n v="5"/>
    <n v="0"/>
    <n v="120"/>
    <n v="25"/>
    <x v="1"/>
    <x v="16"/>
    <x v="15"/>
    <x v="10"/>
    <n v="3"/>
    <s v="Federal Shipping"/>
    <s v="WILMK"/>
    <x v="0"/>
    <n v="6"/>
    <x v="7"/>
    <x v="0"/>
  </r>
  <r>
    <n v="10616"/>
    <n v="38"/>
    <n v="263.5"/>
    <n v="15"/>
    <n v="0"/>
    <n v="3952.5"/>
    <n v="18"/>
    <x v="1"/>
    <x v="67"/>
    <x v="12"/>
    <x v="8"/>
    <n v="2"/>
    <s v="United Package"/>
    <s v="GREAL"/>
    <x v="0"/>
    <n v="1"/>
    <x v="6"/>
    <x v="0"/>
  </r>
  <r>
    <n v="10616"/>
    <n v="56"/>
    <n v="38"/>
    <n v="14"/>
    <n v="0"/>
    <n v="532"/>
    <n v="26"/>
    <x v="1"/>
    <x v="33"/>
    <x v="8"/>
    <x v="8"/>
    <n v="2"/>
    <s v="United Package"/>
    <s v="GREAL"/>
    <x v="0"/>
    <n v="5"/>
    <x v="1"/>
    <x v="0"/>
  </r>
  <r>
    <n v="10616"/>
    <n v="70"/>
    <n v="15"/>
    <n v="15"/>
    <n v="0"/>
    <n v="225"/>
    <n v="7"/>
    <x v="1"/>
    <x v="30"/>
    <x v="18"/>
    <x v="8"/>
    <n v="2"/>
    <s v="United Package"/>
    <s v="GREAL"/>
    <x v="0"/>
    <n v="1"/>
    <x v="6"/>
    <x v="0"/>
  </r>
  <r>
    <n v="10616"/>
    <n v="71"/>
    <n v="21.5"/>
    <n v="15"/>
    <n v="0"/>
    <n v="322.5"/>
    <n v="15"/>
    <x v="1"/>
    <x v="42"/>
    <x v="10"/>
    <x v="8"/>
    <n v="2"/>
    <s v="United Package"/>
    <s v="GREAL"/>
    <x v="0"/>
    <n v="4"/>
    <x v="0"/>
    <x v="0"/>
  </r>
  <r>
    <n v="10617"/>
    <n v="59"/>
    <n v="55"/>
    <n v="30"/>
    <n v="0"/>
    <n v="1650"/>
    <n v="28"/>
    <x v="1"/>
    <x v="21"/>
    <x v="11"/>
    <x v="8"/>
    <n v="2"/>
    <s v="United Package"/>
    <s v="GREAL"/>
    <x v="0"/>
    <n v="4"/>
    <x v="0"/>
    <x v="0"/>
  </r>
  <r>
    <n v="10618"/>
    <n v="6"/>
    <n v="25"/>
    <n v="70"/>
    <n v="0"/>
    <n v="1750"/>
    <n v="3"/>
    <x v="1"/>
    <x v="63"/>
    <x v="24"/>
    <x v="16"/>
    <n v="1"/>
    <s v="Speedy Express"/>
    <s v="MEREP"/>
    <x v="0"/>
    <n v="2"/>
    <x v="4"/>
    <x v="1"/>
  </r>
  <r>
    <n v="10618"/>
    <n v="56"/>
    <n v="38"/>
    <n v="20"/>
    <n v="0"/>
    <n v="760"/>
    <n v="26"/>
    <x v="1"/>
    <x v="33"/>
    <x v="8"/>
    <x v="16"/>
    <n v="1"/>
    <s v="Speedy Express"/>
    <s v="MEREP"/>
    <x v="0"/>
    <n v="5"/>
    <x v="1"/>
    <x v="1"/>
  </r>
  <r>
    <n v="10618"/>
    <n v="68"/>
    <n v="12.5"/>
    <n v="15"/>
    <n v="0"/>
    <n v="187.5"/>
    <n v="8"/>
    <x v="1"/>
    <x v="56"/>
    <x v="9"/>
    <x v="16"/>
    <n v="1"/>
    <s v="Speedy Express"/>
    <s v="MEREP"/>
    <x v="0"/>
    <n v="3"/>
    <x v="5"/>
    <x v="1"/>
  </r>
  <r>
    <n v="10619"/>
    <n v="21"/>
    <n v="10"/>
    <n v="42"/>
    <n v="0"/>
    <n v="420"/>
    <n v="8"/>
    <x v="1"/>
    <x v="27"/>
    <x v="9"/>
    <x v="16"/>
    <n v="3"/>
    <s v="Federal Shipping"/>
    <s v="MEREP"/>
    <x v="2"/>
    <n v="3"/>
    <x v="5"/>
    <x v="1"/>
  </r>
  <r>
    <n v="10619"/>
    <n v="22"/>
    <n v="21"/>
    <n v="40"/>
    <n v="0"/>
    <n v="840"/>
    <n v="9"/>
    <x v="1"/>
    <x v="7"/>
    <x v="7"/>
    <x v="16"/>
    <n v="3"/>
    <s v="Federal Shipping"/>
    <s v="MEREP"/>
    <x v="2"/>
    <n v="5"/>
    <x v="1"/>
    <x v="1"/>
  </r>
  <r>
    <n v="10620"/>
    <n v="24"/>
    <n v="4.5"/>
    <n v="5"/>
    <n v="0"/>
    <n v="22.5"/>
    <n v="10"/>
    <x v="1"/>
    <x v="15"/>
    <x v="14"/>
    <x v="16"/>
    <n v="3"/>
    <s v="Federal Shipping"/>
    <s v="LAUGB"/>
    <x v="0"/>
    <n v="1"/>
    <x v="6"/>
    <x v="1"/>
  </r>
  <r>
    <n v="10620"/>
    <n v="52"/>
    <n v="7"/>
    <n v="5"/>
    <n v="0"/>
    <n v="35"/>
    <n v="24"/>
    <x v="1"/>
    <x v="65"/>
    <x v="4"/>
    <x v="16"/>
    <n v="3"/>
    <s v="Federal Shipping"/>
    <s v="LAUGB"/>
    <x v="0"/>
    <n v="5"/>
    <x v="1"/>
    <x v="1"/>
  </r>
  <r>
    <n v="10621"/>
    <n v="19"/>
    <n v="9.1999999999999993"/>
    <n v="5"/>
    <n v="0"/>
    <n v="46"/>
    <n v="8"/>
    <x v="1"/>
    <x v="49"/>
    <x v="9"/>
    <x v="13"/>
    <n v="2"/>
    <s v="United Package"/>
    <s v="ISLAT"/>
    <x v="0"/>
    <n v="3"/>
    <x v="5"/>
    <x v="1"/>
  </r>
  <r>
    <n v="10621"/>
    <n v="23"/>
    <n v="9"/>
    <n v="10"/>
    <n v="0"/>
    <n v="90"/>
    <n v="9"/>
    <x v="1"/>
    <x v="70"/>
    <x v="7"/>
    <x v="13"/>
    <n v="2"/>
    <s v="United Package"/>
    <s v="ISLAT"/>
    <x v="0"/>
    <n v="5"/>
    <x v="1"/>
    <x v="1"/>
  </r>
  <r>
    <n v="10621"/>
    <n v="70"/>
    <n v="15"/>
    <n v="20"/>
    <n v="0"/>
    <n v="300"/>
    <n v="7"/>
    <x v="1"/>
    <x v="30"/>
    <x v="18"/>
    <x v="13"/>
    <n v="2"/>
    <s v="United Package"/>
    <s v="ISLAT"/>
    <x v="0"/>
    <n v="1"/>
    <x v="6"/>
    <x v="1"/>
  </r>
  <r>
    <n v="10621"/>
    <n v="71"/>
    <n v="21.5"/>
    <n v="15"/>
    <n v="0"/>
    <n v="322.5"/>
    <n v="15"/>
    <x v="1"/>
    <x v="42"/>
    <x v="10"/>
    <x v="13"/>
    <n v="2"/>
    <s v="United Package"/>
    <s v="ISLAT"/>
    <x v="0"/>
    <n v="4"/>
    <x v="0"/>
    <x v="1"/>
  </r>
  <r>
    <n v="10622"/>
    <n v="2"/>
    <n v="19"/>
    <n v="20"/>
    <n v="0"/>
    <n v="380"/>
    <n v="1"/>
    <x v="1"/>
    <x v="18"/>
    <x v="17"/>
    <x v="2"/>
    <n v="3"/>
    <s v="Federal Shipping"/>
    <s v="RICAR"/>
    <x v="0"/>
    <n v="1"/>
    <x v="6"/>
    <x v="1"/>
  </r>
  <r>
    <n v="10622"/>
    <n v="68"/>
    <n v="12.5"/>
    <n v="18"/>
    <n v="0"/>
    <n v="225"/>
    <n v="8"/>
    <x v="1"/>
    <x v="56"/>
    <x v="9"/>
    <x v="2"/>
    <n v="3"/>
    <s v="Federal Shipping"/>
    <s v="RICAR"/>
    <x v="0"/>
    <n v="3"/>
    <x v="5"/>
    <x v="1"/>
  </r>
  <r>
    <n v="10623"/>
    <n v="14"/>
    <n v="23.25"/>
    <n v="21"/>
    <n v="0"/>
    <n v="488.25"/>
    <n v="6"/>
    <x v="1"/>
    <x v="3"/>
    <x v="3"/>
    <x v="1"/>
    <n v="2"/>
    <s v="United Package"/>
    <s v="FRANK"/>
    <x v="3"/>
    <n v="7"/>
    <x v="2"/>
    <x v="1"/>
  </r>
  <r>
    <n v="10623"/>
    <n v="19"/>
    <n v="9.1999999999999993"/>
    <n v="15"/>
    <n v="0"/>
    <n v="138"/>
    <n v="8"/>
    <x v="1"/>
    <x v="49"/>
    <x v="9"/>
    <x v="1"/>
    <n v="2"/>
    <s v="United Package"/>
    <s v="FRANK"/>
    <x v="3"/>
    <n v="3"/>
    <x v="5"/>
    <x v="1"/>
  </r>
  <r>
    <n v="10623"/>
    <n v="21"/>
    <n v="10"/>
    <n v="25"/>
    <n v="0"/>
    <n v="250"/>
    <n v="8"/>
    <x v="1"/>
    <x v="27"/>
    <x v="9"/>
    <x v="1"/>
    <n v="2"/>
    <s v="United Package"/>
    <s v="FRANK"/>
    <x v="3"/>
    <n v="3"/>
    <x v="5"/>
    <x v="1"/>
  </r>
  <r>
    <n v="10623"/>
    <n v="24"/>
    <n v="4.5"/>
    <n v="3"/>
    <n v="0"/>
    <n v="13.5"/>
    <n v="10"/>
    <x v="1"/>
    <x v="15"/>
    <x v="14"/>
    <x v="1"/>
    <n v="2"/>
    <s v="United Package"/>
    <s v="FRANK"/>
    <x v="3"/>
    <n v="1"/>
    <x v="6"/>
    <x v="1"/>
  </r>
  <r>
    <n v="10623"/>
    <n v="35"/>
    <n v="18"/>
    <n v="30"/>
    <n v="0"/>
    <n v="540"/>
    <n v="16"/>
    <x v="1"/>
    <x v="31"/>
    <x v="23"/>
    <x v="1"/>
    <n v="2"/>
    <s v="United Package"/>
    <s v="FRANK"/>
    <x v="3"/>
    <n v="1"/>
    <x v="6"/>
    <x v="1"/>
  </r>
  <r>
    <n v="10624"/>
    <n v="28"/>
    <n v="45.6"/>
    <n v="10"/>
    <n v="0"/>
    <n v="456"/>
    <n v="12"/>
    <x v="1"/>
    <x v="44"/>
    <x v="20"/>
    <x v="8"/>
    <n v="2"/>
    <s v="United Package"/>
    <s v="THECR"/>
    <x v="0"/>
    <n v="7"/>
    <x v="2"/>
    <x v="1"/>
  </r>
  <r>
    <n v="10624"/>
    <n v="29"/>
    <n v="123.79"/>
    <n v="6"/>
    <n v="0"/>
    <n v="742.74"/>
    <n v="12"/>
    <x v="1"/>
    <x v="39"/>
    <x v="20"/>
    <x v="8"/>
    <n v="2"/>
    <s v="United Package"/>
    <s v="THECR"/>
    <x v="0"/>
    <n v="6"/>
    <x v="7"/>
    <x v="1"/>
  </r>
  <r>
    <n v="10624"/>
    <n v="44"/>
    <n v="19.45"/>
    <n v="10"/>
    <n v="0"/>
    <n v="194.5"/>
    <n v="20"/>
    <x v="1"/>
    <x v="45"/>
    <x v="1"/>
    <x v="8"/>
    <n v="2"/>
    <s v="United Package"/>
    <s v="THECR"/>
    <x v="0"/>
    <n v="2"/>
    <x v="4"/>
    <x v="1"/>
  </r>
  <r>
    <n v="10625"/>
    <n v="14"/>
    <n v="23.25"/>
    <n v="3"/>
    <n v="0"/>
    <n v="69.75"/>
    <n v="6"/>
    <x v="1"/>
    <x v="3"/>
    <x v="3"/>
    <x v="7"/>
    <n v="1"/>
    <s v="Speedy Express"/>
    <s v="ANATR"/>
    <x v="2"/>
    <n v="7"/>
    <x v="2"/>
    <x v="1"/>
  </r>
  <r>
    <n v="10625"/>
    <n v="42"/>
    <n v="14"/>
    <n v="5"/>
    <n v="0"/>
    <n v="70"/>
    <n v="20"/>
    <x v="1"/>
    <x v="1"/>
    <x v="1"/>
    <x v="7"/>
    <n v="1"/>
    <s v="Speedy Express"/>
    <s v="ANATR"/>
    <x v="2"/>
    <n v="5"/>
    <x v="1"/>
    <x v="1"/>
  </r>
  <r>
    <n v="10625"/>
    <n v="60"/>
    <n v="34"/>
    <n v="10"/>
    <n v="0"/>
    <n v="340"/>
    <n v="28"/>
    <x v="1"/>
    <x v="11"/>
    <x v="11"/>
    <x v="7"/>
    <n v="1"/>
    <s v="Speedy Express"/>
    <s v="ANATR"/>
    <x v="2"/>
    <n v="4"/>
    <x v="0"/>
    <x v="1"/>
  </r>
  <r>
    <n v="10626"/>
    <n v="53"/>
    <n v="32.799999999999997"/>
    <n v="12"/>
    <n v="0"/>
    <n v="393.59999999999997"/>
    <n v="24"/>
    <x v="1"/>
    <x v="22"/>
    <x v="4"/>
    <x v="9"/>
    <n v="2"/>
    <s v="United Package"/>
    <s v="BERGS"/>
    <x v="0"/>
    <n v="6"/>
    <x v="7"/>
    <x v="1"/>
  </r>
  <r>
    <n v="10626"/>
    <n v="60"/>
    <n v="34"/>
    <n v="20"/>
    <n v="0"/>
    <n v="680"/>
    <n v="28"/>
    <x v="1"/>
    <x v="11"/>
    <x v="11"/>
    <x v="9"/>
    <n v="2"/>
    <s v="United Package"/>
    <s v="BERGS"/>
    <x v="0"/>
    <n v="4"/>
    <x v="0"/>
    <x v="1"/>
  </r>
  <r>
    <n v="10626"/>
    <n v="71"/>
    <n v="21.5"/>
    <n v="20"/>
    <n v="0"/>
    <n v="430"/>
    <n v="15"/>
    <x v="1"/>
    <x v="42"/>
    <x v="10"/>
    <x v="9"/>
    <n v="2"/>
    <s v="United Package"/>
    <s v="BERGS"/>
    <x v="0"/>
    <n v="4"/>
    <x v="0"/>
    <x v="1"/>
  </r>
  <r>
    <n v="10627"/>
    <n v="62"/>
    <n v="49.3"/>
    <n v="15"/>
    <n v="0"/>
    <n v="739.5"/>
    <n v="29"/>
    <x v="1"/>
    <x v="29"/>
    <x v="22"/>
    <x v="8"/>
    <n v="3"/>
    <s v="Federal Shipping"/>
    <s v="SAVEA"/>
    <x v="3"/>
    <n v="3"/>
    <x v="5"/>
    <x v="1"/>
  </r>
  <r>
    <n v="10627"/>
    <n v="73"/>
    <n v="15"/>
    <n v="35"/>
    <n v="0"/>
    <n v="525"/>
    <n v="17"/>
    <x v="1"/>
    <x v="47"/>
    <x v="19"/>
    <x v="8"/>
    <n v="3"/>
    <s v="Federal Shipping"/>
    <s v="SAVEA"/>
    <x v="3"/>
    <n v="8"/>
    <x v="3"/>
    <x v="1"/>
  </r>
  <r>
    <n v="10628"/>
    <n v="1"/>
    <n v="18"/>
    <n v="25"/>
    <n v="0"/>
    <n v="450"/>
    <n v="1"/>
    <x v="1"/>
    <x v="52"/>
    <x v="17"/>
    <x v="0"/>
    <n v="3"/>
    <s v="Federal Shipping"/>
    <s v="BLONP"/>
    <x v="0"/>
    <n v="1"/>
    <x v="6"/>
    <x v="1"/>
  </r>
  <r>
    <n v="10629"/>
    <n v="29"/>
    <n v="123.79"/>
    <n v="20"/>
    <n v="0"/>
    <n v="2475.8000000000002"/>
    <n v="12"/>
    <x v="1"/>
    <x v="39"/>
    <x v="20"/>
    <x v="12"/>
    <n v="3"/>
    <s v="Federal Shipping"/>
    <s v="GODOS"/>
    <x v="0"/>
    <n v="6"/>
    <x v="7"/>
    <x v="1"/>
  </r>
  <r>
    <n v="10629"/>
    <n v="64"/>
    <n v="33.25"/>
    <n v="9"/>
    <n v="0"/>
    <n v="299.25"/>
    <n v="12"/>
    <x v="1"/>
    <x v="58"/>
    <x v="20"/>
    <x v="12"/>
    <n v="3"/>
    <s v="Federal Shipping"/>
    <s v="GODOS"/>
    <x v="0"/>
    <n v="5"/>
    <x v="1"/>
    <x v="1"/>
  </r>
  <r>
    <n v="10630"/>
    <n v="55"/>
    <n v="24"/>
    <n v="12"/>
    <n v="0"/>
    <n v="288"/>
    <n v="25"/>
    <x v="1"/>
    <x v="16"/>
    <x v="15"/>
    <x v="1"/>
    <n v="2"/>
    <s v="United Package"/>
    <s v="KOENE"/>
    <x v="0"/>
    <n v="6"/>
    <x v="7"/>
    <x v="1"/>
  </r>
  <r>
    <n v="10630"/>
    <n v="76"/>
    <n v="18"/>
    <n v="35"/>
    <n v="0"/>
    <n v="630"/>
    <n v="23"/>
    <x v="1"/>
    <x v="38"/>
    <x v="13"/>
    <x v="1"/>
    <n v="2"/>
    <s v="United Package"/>
    <s v="KOENE"/>
    <x v="0"/>
    <n v="1"/>
    <x v="6"/>
    <x v="1"/>
  </r>
  <r>
    <n v="10631"/>
    <n v="75"/>
    <n v="7.75"/>
    <n v="8"/>
    <n v="0"/>
    <n v="62"/>
    <n v="12"/>
    <x v="1"/>
    <x v="48"/>
    <x v="20"/>
    <x v="0"/>
    <n v="1"/>
    <s v="Speedy Express"/>
    <s v="LAMAI"/>
    <x v="3"/>
    <n v="1"/>
    <x v="6"/>
    <x v="1"/>
  </r>
  <r>
    <n v="10632"/>
    <n v="2"/>
    <n v="19"/>
    <n v="30"/>
    <n v="0"/>
    <n v="570"/>
    <n v="1"/>
    <x v="1"/>
    <x v="18"/>
    <x v="17"/>
    <x v="1"/>
    <n v="1"/>
    <s v="Speedy Express"/>
    <s v="WANDK"/>
    <x v="3"/>
    <n v="1"/>
    <x v="6"/>
    <x v="1"/>
  </r>
  <r>
    <n v="10632"/>
    <n v="33"/>
    <n v="2.5"/>
    <n v="20"/>
    <n v="0"/>
    <n v="50"/>
    <n v="15"/>
    <x v="1"/>
    <x v="10"/>
    <x v="10"/>
    <x v="1"/>
    <n v="1"/>
    <s v="Speedy Express"/>
    <s v="WANDK"/>
    <x v="3"/>
    <n v="4"/>
    <x v="0"/>
    <x v="1"/>
  </r>
  <r>
    <n v="10633"/>
    <n v="12"/>
    <n v="38"/>
    <n v="36"/>
    <n v="0"/>
    <n v="1368"/>
    <n v="5"/>
    <x v="1"/>
    <x v="36"/>
    <x v="0"/>
    <x v="6"/>
    <n v="3"/>
    <s v="Federal Shipping"/>
    <s v="ERNSH"/>
    <x v="1"/>
    <n v="4"/>
    <x v="0"/>
    <x v="1"/>
  </r>
  <r>
    <n v="10633"/>
    <n v="13"/>
    <n v="6"/>
    <n v="13"/>
    <n v="0"/>
    <n v="78"/>
    <n v="6"/>
    <x v="1"/>
    <x v="43"/>
    <x v="3"/>
    <x v="6"/>
    <n v="3"/>
    <s v="Federal Shipping"/>
    <s v="ERNSH"/>
    <x v="1"/>
    <n v="8"/>
    <x v="3"/>
    <x v="1"/>
  </r>
  <r>
    <n v="10633"/>
    <n v="26"/>
    <n v="31.23"/>
    <n v="35"/>
    <n v="0"/>
    <n v="1093.05"/>
    <n v="11"/>
    <x v="1"/>
    <x v="68"/>
    <x v="21"/>
    <x v="6"/>
    <n v="3"/>
    <s v="Federal Shipping"/>
    <s v="ERNSH"/>
    <x v="1"/>
    <n v="3"/>
    <x v="5"/>
    <x v="1"/>
  </r>
  <r>
    <n v="10633"/>
    <n v="62"/>
    <n v="49.3"/>
    <n v="80"/>
    <n v="0"/>
    <n v="3944"/>
    <n v="29"/>
    <x v="1"/>
    <x v="29"/>
    <x v="22"/>
    <x v="6"/>
    <n v="3"/>
    <s v="Federal Shipping"/>
    <s v="ERNSH"/>
    <x v="1"/>
    <n v="3"/>
    <x v="5"/>
    <x v="1"/>
  </r>
  <r>
    <n v="10634"/>
    <n v="7"/>
    <n v="30"/>
    <n v="35"/>
    <n v="0"/>
    <n v="1050"/>
    <n v="3"/>
    <x v="1"/>
    <x v="32"/>
    <x v="24"/>
    <x v="0"/>
    <n v="3"/>
    <s v="Federal Shipping"/>
    <s v="FOLIG"/>
    <x v="0"/>
    <n v="7"/>
    <x v="2"/>
    <x v="1"/>
  </r>
  <r>
    <n v="10634"/>
    <n v="18"/>
    <n v="62.5"/>
    <n v="50"/>
    <n v="0"/>
    <n v="3125"/>
    <n v="7"/>
    <x v="1"/>
    <x v="59"/>
    <x v="18"/>
    <x v="0"/>
    <n v="3"/>
    <s v="Federal Shipping"/>
    <s v="FOLIG"/>
    <x v="0"/>
    <n v="8"/>
    <x v="3"/>
    <x v="1"/>
  </r>
  <r>
    <n v="10634"/>
    <n v="51"/>
    <n v="53"/>
    <n v="15"/>
    <n v="0"/>
    <n v="795"/>
    <n v="24"/>
    <x v="1"/>
    <x v="4"/>
    <x v="4"/>
    <x v="0"/>
    <n v="3"/>
    <s v="Federal Shipping"/>
    <s v="FOLIG"/>
    <x v="0"/>
    <n v="7"/>
    <x v="2"/>
    <x v="1"/>
  </r>
  <r>
    <n v="10634"/>
    <n v="75"/>
    <n v="7.75"/>
    <n v="2"/>
    <n v="0"/>
    <n v="15.5"/>
    <n v="12"/>
    <x v="1"/>
    <x v="48"/>
    <x v="20"/>
    <x v="0"/>
    <n v="3"/>
    <s v="Federal Shipping"/>
    <s v="FOLIG"/>
    <x v="0"/>
    <n v="1"/>
    <x v="6"/>
    <x v="1"/>
  </r>
  <r>
    <n v="10635"/>
    <n v="4"/>
    <n v="22"/>
    <n v="10"/>
    <n v="0"/>
    <n v="220"/>
    <n v="2"/>
    <x v="1"/>
    <x v="62"/>
    <x v="6"/>
    <x v="11"/>
    <n v="3"/>
    <s v="Federal Shipping"/>
    <s v="MAGAA"/>
    <x v="3"/>
    <n v="2"/>
    <x v="4"/>
    <x v="1"/>
  </r>
  <r>
    <n v="10635"/>
    <n v="5"/>
    <n v="21.35"/>
    <n v="15"/>
    <n v="0"/>
    <n v="320.25"/>
    <n v="2"/>
    <x v="1"/>
    <x v="25"/>
    <x v="6"/>
    <x v="11"/>
    <n v="3"/>
    <s v="Federal Shipping"/>
    <s v="MAGAA"/>
    <x v="3"/>
    <n v="2"/>
    <x v="4"/>
    <x v="1"/>
  </r>
  <r>
    <n v="10635"/>
    <n v="22"/>
    <n v="21"/>
    <n v="40"/>
    <n v="0"/>
    <n v="840"/>
    <n v="9"/>
    <x v="1"/>
    <x v="7"/>
    <x v="7"/>
    <x v="11"/>
    <n v="3"/>
    <s v="Federal Shipping"/>
    <s v="MAGAA"/>
    <x v="3"/>
    <n v="5"/>
    <x v="1"/>
    <x v="1"/>
  </r>
  <r>
    <n v="10636"/>
    <n v="4"/>
    <n v="22"/>
    <n v="25"/>
    <n v="0"/>
    <n v="550"/>
    <n v="2"/>
    <x v="1"/>
    <x v="62"/>
    <x v="6"/>
    <x v="10"/>
    <n v="1"/>
    <s v="Speedy Express"/>
    <s v="WARTH"/>
    <x v="0"/>
    <n v="2"/>
    <x v="4"/>
    <x v="1"/>
  </r>
  <r>
    <n v="10636"/>
    <n v="58"/>
    <n v="13.25"/>
    <n v="6"/>
    <n v="0"/>
    <n v="79.5"/>
    <n v="27"/>
    <x v="1"/>
    <x v="64"/>
    <x v="27"/>
    <x v="10"/>
    <n v="1"/>
    <s v="Speedy Express"/>
    <s v="WARTH"/>
    <x v="0"/>
    <n v="8"/>
    <x v="3"/>
    <x v="1"/>
  </r>
  <r>
    <n v="10637"/>
    <n v="11"/>
    <n v="21"/>
    <n v="10"/>
    <n v="0"/>
    <n v="210"/>
    <n v="5"/>
    <x v="1"/>
    <x v="0"/>
    <x v="0"/>
    <x v="2"/>
    <n v="1"/>
    <s v="Speedy Express"/>
    <s v="QUEEN"/>
    <x v="1"/>
    <n v="4"/>
    <x v="0"/>
    <x v="1"/>
  </r>
  <r>
    <n v="10637"/>
    <n v="50"/>
    <n v="16.25"/>
    <n v="25"/>
    <n v="0"/>
    <n v="406.25"/>
    <n v="23"/>
    <x v="1"/>
    <x v="72"/>
    <x v="13"/>
    <x v="2"/>
    <n v="1"/>
    <s v="Speedy Express"/>
    <s v="QUEEN"/>
    <x v="1"/>
    <n v="3"/>
    <x v="5"/>
    <x v="1"/>
  </r>
  <r>
    <n v="10637"/>
    <n v="56"/>
    <n v="38"/>
    <n v="60"/>
    <n v="0"/>
    <n v="2280"/>
    <n v="26"/>
    <x v="1"/>
    <x v="33"/>
    <x v="8"/>
    <x v="2"/>
    <n v="1"/>
    <s v="Speedy Express"/>
    <s v="QUEEN"/>
    <x v="1"/>
    <n v="5"/>
    <x v="1"/>
    <x v="1"/>
  </r>
  <r>
    <n v="10638"/>
    <n v="45"/>
    <n v="9.5"/>
    <n v="20"/>
    <n v="0"/>
    <n v="190"/>
    <n v="21"/>
    <x v="1"/>
    <x v="73"/>
    <x v="26"/>
    <x v="5"/>
    <n v="1"/>
    <s v="Speedy Express"/>
    <s v="LINOD"/>
    <x v="2"/>
    <n v="8"/>
    <x v="3"/>
    <x v="1"/>
  </r>
  <r>
    <n v="10638"/>
    <n v="65"/>
    <n v="21.05"/>
    <n v="21"/>
    <n v="0"/>
    <n v="442.05"/>
    <n v="2"/>
    <x v="1"/>
    <x v="6"/>
    <x v="6"/>
    <x v="5"/>
    <n v="1"/>
    <s v="Speedy Express"/>
    <s v="LINOD"/>
    <x v="2"/>
    <n v="2"/>
    <x v="4"/>
    <x v="1"/>
  </r>
  <r>
    <n v="10638"/>
    <n v="72"/>
    <n v="34.799999999999997"/>
    <n v="60"/>
    <n v="0"/>
    <n v="2088"/>
    <n v="14"/>
    <x v="1"/>
    <x v="2"/>
    <x v="2"/>
    <x v="5"/>
    <n v="1"/>
    <s v="Speedy Express"/>
    <s v="LINOD"/>
    <x v="2"/>
    <n v="4"/>
    <x v="0"/>
    <x v="1"/>
  </r>
  <r>
    <n v="10639"/>
    <n v="18"/>
    <n v="62.5"/>
    <n v="8"/>
    <n v="0"/>
    <n v="500"/>
    <n v="7"/>
    <x v="1"/>
    <x v="59"/>
    <x v="18"/>
    <x v="19"/>
    <n v="3"/>
    <s v="Federal Shipping"/>
    <s v="SANTG"/>
    <x v="1"/>
    <n v="8"/>
    <x v="3"/>
    <x v="1"/>
  </r>
  <r>
    <n v="10640"/>
    <n v="69"/>
    <n v="36"/>
    <n v="20"/>
    <n v="0"/>
    <n v="720"/>
    <n v="15"/>
    <x v="1"/>
    <x v="60"/>
    <x v="10"/>
    <x v="1"/>
    <n v="1"/>
    <s v="Speedy Express"/>
    <s v="WANDK"/>
    <x v="0"/>
    <n v="4"/>
    <x v="0"/>
    <x v="1"/>
  </r>
  <r>
    <n v="10640"/>
    <n v="70"/>
    <n v="15"/>
    <n v="15"/>
    <n v="0"/>
    <n v="225"/>
    <n v="7"/>
    <x v="1"/>
    <x v="30"/>
    <x v="18"/>
    <x v="1"/>
    <n v="1"/>
    <s v="Speedy Express"/>
    <s v="WANDK"/>
    <x v="0"/>
    <n v="1"/>
    <x v="6"/>
    <x v="1"/>
  </r>
  <r>
    <n v="10641"/>
    <n v="2"/>
    <n v="19"/>
    <n v="50"/>
    <n v="0"/>
    <n v="950"/>
    <n v="1"/>
    <x v="1"/>
    <x v="18"/>
    <x v="17"/>
    <x v="5"/>
    <n v="2"/>
    <s v="United Package"/>
    <s v="HILAA"/>
    <x v="0"/>
    <n v="1"/>
    <x v="6"/>
    <x v="1"/>
  </r>
  <r>
    <n v="10641"/>
    <n v="40"/>
    <n v="18.399999999999999"/>
    <n v="60"/>
    <n v="0"/>
    <n v="1104"/>
    <n v="19"/>
    <x v="1"/>
    <x v="37"/>
    <x v="5"/>
    <x v="5"/>
    <n v="2"/>
    <s v="United Package"/>
    <s v="HILAA"/>
    <x v="0"/>
    <n v="8"/>
    <x v="3"/>
    <x v="1"/>
  </r>
  <r>
    <n v="10642"/>
    <n v="21"/>
    <n v="10"/>
    <n v="30"/>
    <n v="0"/>
    <n v="300"/>
    <n v="8"/>
    <x v="1"/>
    <x v="27"/>
    <x v="9"/>
    <x v="17"/>
    <n v="3"/>
    <s v="Federal Shipping"/>
    <s v="SIMOB"/>
    <x v="1"/>
    <n v="3"/>
    <x v="5"/>
    <x v="1"/>
  </r>
  <r>
    <n v="10642"/>
    <n v="61"/>
    <n v="28.5"/>
    <n v="20"/>
    <n v="0"/>
    <n v="570"/>
    <n v="29"/>
    <x v="1"/>
    <x v="75"/>
    <x v="22"/>
    <x v="17"/>
    <n v="3"/>
    <s v="Federal Shipping"/>
    <s v="SIMOB"/>
    <x v="1"/>
    <n v="2"/>
    <x v="4"/>
    <x v="1"/>
  </r>
  <r>
    <n v="10643"/>
    <n v="28"/>
    <n v="45.6"/>
    <n v="15"/>
    <n v="0"/>
    <n v="684"/>
    <n v="12"/>
    <x v="1"/>
    <x v="44"/>
    <x v="20"/>
    <x v="1"/>
    <n v="1"/>
    <s v="Speedy Express"/>
    <s v="ALFKI"/>
    <x v="1"/>
    <n v="7"/>
    <x v="2"/>
    <x v="1"/>
  </r>
  <r>
    <n v="10643"/>
    <n v="39"/>
    <n v="18"/>
    <n v="21"/>
    <n v="0"/>
    <n v="378"/>
    <n v="18"/>
    <x v="1"/>
    <x v="13"/>
    <x v="12"/>
    <x v="1"/>
    <n v="1"/>
    <s v="Speedy Express"/>
    <s v="ALFKI"/>
    <x v="1"/>
    <n v="1"/>
    <x v="6"/>
    <x v="1"/>
  </r>
  <r>
    <n v="10643"/>
    <n v="46"/>
    <n v="12"/>
    <n v="2"/>
    <n v="0"/>
    <n v="24"/>
    <n v="21"/>
    <x v="1"/>
    <x v="54"/>
    <x v="26"/>
    <x v="1"/>
    <n v="1"/>
    <s v="Speedy Express"/>
    <s v="ALFKI"/>
    <x v="1"/>
    <n v="8"/>
    <x v="3"/>
    <x v="1"/>
  </r>
  <r>
    <n v="10644"/>
    <n v="18"/>
    <n v="62.5"/>
    <n v="4"/>
    <n v="0"/>
    <n v="250"/>
    <n v="7"/>
    <x v="1"/>
    <x v="59"/>
    <x v="18"/>
    <x v="2"/>
    <n v="2"/>
    <s v="United Package"/>
    <s v="WELLI"/>
    <x v="2"/>
    <n v="8"/>
    <x v="3"/>
    <x v="1"/>
  </r>
  <r>
    <n v="10644"/>
    <n v="43"/>
    <n v="46"/>
    <n v="20"/>
    <n v="0"/>
    <n v="920"/>
    <n v="20"/>
    <x v="1"/>
    <x v="40"/>
    <x v="1"/>
    <x v="2"/>
    <n v="2"/>
    <s v="United Package"/>
    <s v="WELLI"/>
    <x v="2"/>
    <n v="1"/>
    <x v="6"/>
    <x v="1"/>
  </r>
  <r>
    <n v="10644"/>
    <n v="46"/>
    <n v="12"/>
    <n v="21"/>
    <n v="0"/>
    <n v="252"/>
    <n v="21"/>
    <x v="1"/>
    <x v="54"/>
    <x v="26"/>
    <x v="2"/>
    <n v="2"/>
    <s v="United Package"/>
    <s v="WELLI"/>
    <x v="2"/>
    <n v="8"/>
    <x v="3"/>
    <x v="1"/>
  </r>
  <r>
    <n v="10645"/>
    <n v="18"/>
    <n v="62.5"/>
    <n v="20"/>
    <n v="0"/>
    <n v="1250"/>
    <n v="7"/>
    <x v="1"/>
    <x v="59"/>
    <x v="18"/>
    <x v="2"/>
    <n v="1"/>
    <s v="Speedy Express"/>
    <s v="HANAR"/>
    <x v="0"/>
    <n v="8"/>
    <x v="3"/>
    <x v="1"/>
  </r>
  <r>
    <n v="10645"/>
    <n v="36"/>
    <n v="19"/>
    <n v="15"/>
    <n v="0"/>
    <n v="285"/>
    <n v="17"/>
    <x v="1"/>
    <x v="20"/>
    <x v="19"/>
    <x v="2"/>
    <n v="1"/>
    <s v="Speedy Express"/>
    <s v="HANAR"/>
    <x v="0"/>
    <n v="8"/>
    <x v="3"/>
    <x v="1"/>
  </r>
  <r>
    <n v="10646"/>
    <n v="1"/>
    <n v="18"/>
    <n v="15"/>
    <n v="0"/>
    <n v="270"/>
    <n v="1"/>
    <x v="1"/>
    <x v="52"/>
    <x v="17"/>
    <x v="14"/>
    <n v="3"/>
    <s v="Federal Shipping"/>
    <s v="HUNGO"/>
    <x v="3"/>
    <n v="1"/>
    <x v="6"/>
    <x v="1"/>
  </r>
  <r>
    <n v="10646"/>
    <n v="10"/>
    <n v="31"/>
    <n v="18"/>
    <n v="0"/>
    <n v="558"/>
    <n v="4"/>
    <x v="1"/>
    <x v="41"/>
    <x v="16"/>
    <x v="14"/>
    <n v="3"/>
    <s v="Federal Shipping"/>
    <s v="HUNGO"/>
    <x v="3"/>
    <n v="8"/>
    <x v="3"/>
    <x v="1"/>
  </r>
  <r>
    <n v="10646"/>
    <n v="71"/>
    <n v="21.5"/>
    <n v="30"/>
    <n v="0"/>
    <n v="645"/>
    <n v="15"/>
    <x v="1"/>
    <x v="42"/>
    <x v="10"/>
    <x v="14"/>
    <n v="3"/>
    <s v="Federal Shipping"/>
    <s v="HUNGO"/>
    <x v="3"/>
    <n v="4"/>
    <x v="0"/>
    <x v="1"/>
  </r>
  <r>
    <n v="10646"/>
    <n v="77"/>
    <n v="13"/>
    <n v="35"/>
    <n v="0"/>
    <n v="455"/>
    <n v="12"/>
    <x v="1"/>
    <x v="23"/>
    <x v="20"/>
    <x v="14"/>
    <n v="3"/>
    <s v="Federal Shipping"/>
    <s v="HUNGO"/>
    <x v="3"/>
    <n v="2"/>
    <x v="4"/>
    <x v="1"/>
  </r>
  <r>
    <n v="10647"/>
    <n v="19"/>
    <n v="9.1999999999999993"/>
    <n v="30"/>
    <n v="0"/>
    <n v="276"/>
    <n v="8"/>
    <x v="1"/>
    <x v="49"/>
    <x v="9"/>
    <x v="2"/>
    <n v="2"/>
    <s v="United Package"/>
    <s v="QUEDE"/>
    <x v="0"/>
    <n v="3"/>
    <x v="5"/>
    <x v="1"/>
  </r>
  <r>
    <n v="10647"/>
    <n v="39"/>
    <n v="18"/>
    <n v="20"/>
    <n v="0"/>
    <n v="360"/>
    <n v="18"/>
    <x v="1"/>
    <x v="13"/>
    <x v="12"/>
    <x v="2"/>
    <n v="2"/>
    <s v="United Package"/>
    <s v="QUEDE"/>
    <x v="0"/>
    <n v="1"/>
    <x v="6"/>
    <x v="1"/>
  </r>
  <r>
    <n v="10648"/>
    <n v="22"/>
    <n v="21"/>
    <n v="15"/>
    <n v="0"/>
    <n v="315"/>
    <n v="9"/>
    <x v="1"/>
    <x v="7"/>
    <x v="7"/>
    <x v="2"/>
    <n v="2"/>
    <s v="United Package"/>
    <s v="RICAR"/>
    <x v="0"/>
    <n v="5"/>
    <x v="1"/>
    <x v="1"/>
  </r>
  <r>
    <n v="10648"/>
    <n v="24"/>
    <n v="4.5"/>
    <n v="15"/>
    <n v="0"/>
    <n v="67.5"/>
    <n v="10"/>
    <x v="1"/>
    <x v="15"/>
    <x v="14"/>
    <x v="2"/>
    <n v="2"/>
    <s v="United Package"/>
    <s v="RICAR"/>
    <x v="0"/>
    <n v="1"/>
    <x v="6"/>
    <x v="1"/>
  </r>
  <r>
    <n v="10649"/>
    <n v="28"/>
    <n v="45.6"/>
    <n v="20"/>
    <n v="0"/>
    <n v="912"/>
    <n v="12"/>
    <x v="1"/>
    <x v="44"/>
    <x v="20"/>
    <x v="3"/>
    <n v="3"/>
    <s v="Federal Shipping"/>
    <s v="MAISD"/>
    <x v="0"/>
    <n v="7"/>
    <x v="2"/>
    <x v="1"/>
  </r>
  <r>
    <n v="10649"/>
    <n v="72"/>
    <n v="34.799999999999997"/>
    <n v="15"/>
    <n v="0"/>
    <n v="522"/>
    <n v="14"/>
    <x v="1"/>
    <x v="2"/>
    <x v="2"/>
    <x v="3"/>
    <n v="3"/>
    <s v="Federal Shipping"/>
    <s v="MAISD"/>
    <x v="0"/>
    <n v="4"/>
    <x v="0"/>
    <x v="1"/>
  </r>
  <r>
    <n v="10650"/>
    <n v="30"/>
    <n v="25.89"/>
    <n v="30"/>
    <n v="0"/>
    <n v="776.7"/>
    <n v="13"/>
    <x v="1"/>
    <x v="34"/>
    <x v="25"/>
    <x v="2"/>
    <n v="3"/>
    <s v="Federal Shipping"/>
    <s v="FAMIA"/>
    <x v="0"/>
    <n v="8"/>
    <x v="3"/>
    <x v="1"/>
  </r>
  <r>
    <n v="10650"/>
    <n v="53"/>
    <n v="32.799999999999997"/>
    <n v="25"/>
    <n v="0"/>
    <n v="819.99999999999989"/>
    <n v="24"/>
    <x v="1"/>
    <x v="22"/>
    <x v="4"/>
    <x v="2"/>
    <n v="3"/>
    <s v="Federal Shipping"/>
    <s v="FAMIA"/>
    <x v="0"/>
    <n v="6"/>
    <x v="7"/>
    <x v="1"/>
  </r>
  <r>
    <n v="10650"/>
    <n v="54"/>
    <n v="7.45"/>
    <n v="30"/>
    <n v="0"/>
    <n v="223.5"/>
    <n v="25"/>
    <x v="1"/>
    <x v="55"/>
    <x v="15"/>
    <x v="2"/>
    <n v="3"/>
    <s v="Federal Shipping"/>
    <s v="FAMIA"/>
    <x v="0"/>
    <n v="6"/>
    <x v="7"/>
    <x v="1"/>
  </r>
  <r>
    <n v="10651"/>
    <n v="19"/>
    <n v="9.1999999999999993"/>
    <n v="12"/>
    <n v="0"/>
    <n v="110.39999999999999"/>
    <n v="8"/>
    <x v="1"/>
    <x v="49"/>
    <x v="9"/>
    <x v="1"/>
    <n v="2"/>
    <s v="United Package"/>
    <s v="WANDK"/>
    <x v="3"/>
    <n v="3"/>
    <x v="5"/>
    <x v="2"/>
  </r>
  <r>
    <n v="10651"/>
    <n v="22"/>
    <n v="21"/>
    <n v="20"/>
    <n v="0"/>
    <n v="420"/>
    <n v="9"/>
    <x v="1"/>
    <x v="7"/>
    <x v="7"/>
    <x v="1"/>
    <n v="2"/>
    <s v="United Package"/>
    <s v="WANDK"/>
    <x v="3"/>
    <n v="5"/>
    <x v="1"/>
    <x v="2"/>
  </r>
  <r>
    <n v="10652"/>
    <n v="30"/>
    <n v="25.89"/>
    <n v="2"/>
    <n v="0"/>
    <n v="51.78"/>
    <n v="13"/>
    <x v="1"/>
    <x v="34"/>
    <x v="25"/>
    <x v="2"/>
    <n v="2"/>
    <s v="United Package"/>
    <s v="GOURL"/>
    <x v="0"/>
    <n v="8"/>
    <x v="3"/>
    <x v="2"/>
  </r>
  <r>
    <n v="10652"/>
    <n v="42"/>
    <n v="14"/>
    <n v="20"/>
    <n v="0"/>
    <n v="280"/>
    <n v="20"/>
    <x v="1"/>
    <x v="1"/>
    <x v="1"/>
    <x v="2"/>
    <n v="2"/>
    <s v="United Package"/>
    <s v="GOURL"/>
    <x v="0"/>
    <n v="5"/>
    <x v="1"/>
    <x v="2"/>
  </r>
  <r>
    <n v="10653"/>
    <n v="16"/>
    <n v="17.45"/>
    <n v="30"/>
    <n v="0"/>
    <n v="523.5"/>
    <n v="7"/>
    <x v="1"/>
    <x v="19"/>
    <x v="18"/>
    <x v="1"/>
    <n v="1"/>
    <s v="Speedy Express"/>
    <s v="FRANK"/>
    <x v="0"/>
    <n v="3"/>
    <x v="5"/>
    <x v="2"/>
  </r>
  <r>
    <n v="10653"/>
    <n v="60"/>
    <n v="34"/>
    <n v="20"/>
    <n v="0"/>
    <n v="680"/>
    <n v="28"/>
    <x v="1"/>
    <x v="11"/>
    <x v="11"/>
    <x v="1"/>
    <n v="1"/>
    <s v="Speedy Express"/>
    <s v="FRANK"/>
    <x v="0"/>
    <n v="4"/>
    <x v="0"/>
    <x v="2"/>
  </r>
  <r>
    <n v="10654"/>
    <n v="4"/>
    <n v="22"/>
    <n v="12"/>
    <n v="0"/>
    <n v="264"/>
    <n v="2"/>
    <x v="1"/>
    <x v="62"/>
    <x v="6"/>
    <x v="9"/>
    <n v="1"/>
    <s v="Speedy Express"/>
    <s v="BERGS"/>
    <x v="0"/>
    <n v="2"/>
    <x v="4"/>
    <x v="2"/>
  </r>
  <r>
    <n v="10654"/>
    <n v="39"/>
    <n v="18"/>
    <n v="20"/>
    <n v="0"/>
    <n v="360"/>
    <n v="18"/>
    <x v="1"/>
    <x v="13"/>
    <x v="12"/>
    <x v="9"/>
    <n v="1"/>
    <s v="Speedy Express"/>
    <s v="BERGS"/>
    <x v="0"/>
    <n v="1"/>
    <x v="6"/>
    <x v="2"/>
  </r>
  <r>
    <n v="10654"/>
    <n v="54"/>
    <n v="7.45"/>
    <n v="6"/>
    <n v="0"/>
    <n v="44.7"/>
    <n v="25"/>
    <x v="1"/>
    <x v="55"/>
    <x v="15"/>
    <x v="9"/>
    <n v="1"/>
    <s v="Speedy Express"/>
    <s v="BERGS"/>
    <x v="0"/>
    <n v="6"/>
    <x v="7"/>
    <x v="2"/>
  </r>
  <r>
    <n v="10655"/>
    <n v="41"/>
    <n v="9.65"/>
    <n v="20"/>
    <n v="0"/>
    <n v="193"/>
    <n v="19"/>
    <x v="1"/>
    <x v="5"/>
    <x v="5"/>
    <x v="11"/>
    <n v="2"/>
    <s v="United Package"/>
    <s v="REGGC"/>
    <x v="0"/>
    <n v="8"/>
    <x v="3"/>
    <x v="2"/>
  </r>
  <r>
    <n v="10656"/>
    <n v="14"/>
    <n v="23.25"/>
    <n v="3"/>
    <n v="0"/>
    <n v="69.75"/>
    <n v="6"/>
    <x v="1"/>
    <x v="3"/>
    <x v="3"/>
    <x v="8"/>
    <n v="1"/>
    <s v="Speedy Express"/>
    <s v="GREAL"/>
    <x v="1"/>
    <n v="7"/>
    <x v="2"/>
    <x v="2"/>
  </r>
  <r>
    <n v="10656"/>
    <n v="44"/>
    <n v="19.45"/>
    <n v="28"/>
    <n v="0"/>
    <n v="544.6"/>
    <n v="20"/>
    <x v="1"/>
    <x v="45"/>
    <x v="1"/>
    <x v="8"/>
    <n v="1"/>
    <s v="Speedy Express"/>
    <s v="GREAL"/>
    <x v="1"/>
    <n v="2"/>
    <x v="4"/>
    <x v="2"/>
  </r>
  <r>
    <n v="10656"/>
    <n v="47"/>
    <n v="9.5"/>
    <n v="6"/>
    <n v="0"/>
    <n v="57"/>
    <n v="22"/>
    <x v="1"/>
    <x v="69"/>
    <x v="28"/>
    <x v="8"/>
    <n v="1"/>
    <s v="Speedy Express"/>
    <s v="GREAL"/>
    <x v="1"/>
    <n v="3"/>
    <x v="5"/>
    <x v="2"/>
  </r>
  <r>
    <n v="10657"/>
    <n v="15"/>
    <n v="15.5"/>
    <n v="50"/>
    <n v="0"/>
    <n v="775"/>
    <n v="6"/>
    <x v="1"/>
    <x v="50"/>
    <x v="3"/>
    <x v="8"/>
    <n v="2"/>
    <s v="United Package"/>
    <s v="SAVEA"/>
    <x v="0"/>
    <n v="2"/>
    <x v="4"/>
    <x v="2"/>
  </r>
  <r>
    <n v="10657"/>
    <n v="41"/>
    <n v="9.65"/>
    <n v="24"/>
    <n v="0"/>
    <n v="231.60000000000002"/>
    <n v="19"/>
    <x v="1"/>
    <x v="5"/>
    <x v="5"/>
    <x v="8"/>
    <n v="2"/>
    <s v="United Package"/>
    <s v="SAVEA"/>
    <x v="0"/>
    <n v="8"/>
    <x v="3"/>
    <x v="2"/>
  </r>
  <r>
    <n v="10657"/>
    <n v="46"/>
    <n v="12"/>
    <n v="45"/>
    <n v="0"/>
    <n v="540"/>
    <n v="21"/>
    <x v="1"/>
    <x v="54"/>
    <x v="26"/>
    <x v="8"/>
    <n v="2"/>
    <s v="United Package"/>
    <s v="SAVEA"/>
    <x v="0"/>
    <n v="8"/>
    <x v="3"/>
    <x v="2"/>
  </r>
  <r>
    <n v="10657"/>
    <n v="47"/>
    <n v="9.5"/>
    <n v="10"/>
    <n v="0"/>
    <n v="95"/>
    <n v="22"/>
    <x v="1"/>
    <x v="69"/>
    <x v="28"/>
    <x v="8"/>
    <n v="2"/>
    <s v="United Package"/>
    <s v="SAVEA"/>
    <x v="0"/>
    <n v="3"/>
    <x v="5"/>
    <x v="2"/>
  </r>
  <r>
    <n v="10657"/>
    <n v="56"/>
    <n v="38"/>
    <n v="45"/>
    <n v="0"/>
    <n v="1710"/>
    <n v="26"/>
    <x v="1"/>
    <x v="33"/>
    <x v="8"/>
    <x v="8"/>
    <n v="2"/>
    <s v="United Package"/>
    <s v="SAVEA"/>
    <x v="0"/>
    <n v="5"/>
    <x v="1"/>
    <x v="2"/>
  </r>
  <r>
    <n v="10657"/>
    <n v="60"/>
    <n v="34"/>
    <n v="30"/>
    <n v="0"/>
    <n v="1020"/>
    <n v="28"/>
    <x v="1"/>
    <x v="11"/>
    <x v="11"/>
    <x v="8"/>
    <n v="2"/>
    <s v="United Package"/>
    <s v="SAVEA"/>
    <x v="0"/>
    <n v="4"/>
    <x v="0"/>
    <x v="2"/>
  </r>
  <r>
    <n v="10658"/>
    <n v="21"/>
    <n v="10"/>
    <n v="60"/>
    <n v="0"/>
    <n v="600"/>
    <n v="8"/>
    <x v="1"/>
    <x v="27"/>
    <x v="9"/>
    <x v="1"/>
    <n v="1"/>
    <s v="Speedy Express"/>
    <s v="QUICK"/>
    <x v="0"/>
    <n v="3"/>
    <x v="5"/>
    <x v="2"/>
  </r>
  <r>
    <n v="10658"/>
    <n v="40"/>
    <n v="18.399999999999999"/>
    <n v="70"/>
    <n v="0"/>
    <n v="1288"/>
    <n v="19"/>
    <x v="1"/>
    <x v="37"/>
    <x v="5"/>
    <x v="1"/>
    <n v="1"/>
    <s v="Speedy Express"/>
    <s v="QUICK"/>
    <x v="0"/>
    <n v="8"/>
    <x v="3"/>
    <x v="2"/>
  </r>
  <r>
    <n v="10658"/>
    <n v="60"/>
    <n v="34"/>
    <n v="55"/>
    <n v="0"/>
    <n v="1870"/>
    <n v="28"/>
    <x v="1"/>
    <x v="11"/>
    <x v="11"/>
    <x v="1"/>
    <n v="1"/>
    <s v="Speedy Express"/>
    <s v="QUICK"/>
    <x v="0"/>
    <n v="4"/>
    <x v="0"/>
    <x v="2"/>
  </r>
  <r>
    <n v="10658"/>
    <n v="77"/>
    <n v="13"/>
    <n v="70"/>
    <n v="0"/>
    <n v="910"/>
    <n v="12"/>
    <x v="1"/>
    <x v="23"/>
    <x v="20"/>
    <x v="1"/>
    <n v="1"/>
    <s v="Speedy Express"/>
    <s v="QUICK"/>
    <x v="0"/>
    <n v="2"/>
    <x v="4"/>
    <x v="2"/>
  </r>
  <r>
    <n v="10659"/>
    <n v="31"/>
    <n v="12.5"/>
    <n v="20"/>
    <n v="0"/>
    <n v="250"/>
    <n v="14"/>
    <x v="1"/>
    <x v="12"/>
    <x v="2"/>
    <x v="2"/>
    <n v="2"/>
    <s v="United Package"/>
    <s v="QUEEN"/>
    <x v="1"/>
    <n v="4"/>
    <x v="0"/>
    <x v="2"/>
  </r>
  <r>
    <n v="10659"/>
    <n v="40"/>
    <n v="18.399999999999999"/>
    <n v="24"/>
    <n v="0"/>
    <n v="441.59999999999997"/>
    <n v="19"/>
    <x v="1"/>
    <x v="37"/>
    <x v="5"/>
    <x v="2"/>
    <n v="2"/>
    <s v="United Package"/>
    <s v="QUEEN"/>
    <x v="1"/>
    <n v="8"/>
    <x v="3"/>
    <x v="2"/>
  </r>
  <r>
    <n v="10659"/>
    <n v="70"/>
    <n v="15"/>
    <n v="40"/>
    <n v="0"/>
    <n v="600"/>
    <n v="7"/>
    <x v="1"/>
    <x v="30"/>
    <x v="18"/>
    <x v="2"/>
    <n v="2"/>
    <s v="United Package"/>
    <s v="QUEEN"/>
    <x v="1"/>
    <n v="1"/>
    <x v="6"/>
    <x v="2"/>
  </r>
  <r>
    <n v="10660"/>
    <n v="20"/>
    <n v="81"/>
    <n v="21"/>
    <n v="0"/>
    <n v="1701"/>
    <n v="8"/>
    <x v="1"/>
    <x v="9"/>
    <x v="9"/>
    <x v="8"/>
    <n v="1"/>
    <s v="Speedy Express"/>
    <s v="HUNGC"/>
    <x v="3"/>
    <n v="3"/>
    <x v="5"/>
    <x v="2"/>
  </r>
  <r>
    <n v="10661"/>
    <n v="39"/>
    <n v="18"/>
    <n v="3"/>
    <n v="0"/>
    <n v="54"/>
    <n v="18"/>
    <x v="1"/>
    <x v="13"/>
    <x v="12"/>
    <x v="14"/>
    <n v="3"/>
    <s v="Federal Shipping"/>
    <s v="HUNGO"/>
    <x v="1"/>
    <n v="1"/>
    <x v="6"/>
    <x v="2"/>
  </r>
  <r>
    <n v="10661"/>
    <n v="58"/>
    <n v="13.25"/>
    <n v="49"/>
    <n v="0"/>
    <n v="649.25"/>
    <n v="27"/>
    <x v="1"/>
    <x v="64"/>
    <x v="27"/>
    <x v="14"/>
    <n v="3"/>
    <s v="Federal Shipping"/>
    <s v="HUNGO"/>
    <x v="1"/>
    <n v="8"/>
    <x v="3"/>
    <x v="2"/>
  </r>
  <r>
    <n v="10662"/>
    <n v="68"/>
    <n v="12.5"/>
    <n v="10"/>
    <n v="0"/>
    <n v="125"/>
    <n v="8"/>
    <x v="1"/>
    <x v="56"/>
    <x v="9"/>
    <x v="8"/>
    <n v="2"/>
    <s v="United Package"/>
    <s v="LONEP"/>
    <x v="2"/>
    <n v="3"/>
    <x v="5"/>
    <x v="2"/>
  </r>
  <r>
    <n v="10663"/>
    <n v="40"/>
    <n v="18.399999999999999"/>
    <n v="30"/>
    <n v="0"/>
    <n v="552"/>
    <n v="19"/>
    <x v="1"/>
    <x v="37"/>
    <x v="5"/>
    <x v="0"/>
    <n v="2"/>
    <s v="United Package"/>
    <s v="BONAP"/>
    <x v="0"/>
    <n v="8"/>
    <x v="3"/>
    <x v="2"/>
  </r>
  <r>
    <n v="10663"/>
    <n v="42"/>
    <n v="14"/>
    <n v="30"/>
    <n v="0"/>
    <n v="420"/>
    <n v="20"/>
    <x v="1"/>
    <x v="1"/>
    <x v="1"/>
    <x v="0"/>
    <n v="2"/>
    <s v="United Package"/>
    <s v="BONAP"/>
    <x v="0"/>
    <n v="5"/>
    <x v="1"/>
    <x v="2"/>
  </r>
  <r>
    <n v="10663"/>
    <n v="51"/>
    <n v="53"/>
    <n v="20"/>
    <n v="0"/>
    <n v="1060"/>
    <n v="24"/>
    <x v="1"/>
    <x v="4"/>
    <x v="4"/>
    <x v="0"/>
    <n v="2"/>
    <s v="United Package"/>
    <s v="BONAP"/>
    <x v="0"/>
    <n v="7"/>
    <x v="2"/>
    <x v="2"/>
  </r>
  <r>
    <n v="10664"/>
    <n v="10"/>
    <n v="31"/>
    <n v="24"/>
    <n v="0"/>
    <n v="744"/>
    <n v="4"/>
    <x v="1"/>
    <x v="41"/>
    <x v="16"/>
    <x v="15"/>
    <n v="3"/>
    <s v="Federal Shipping"/>
    <s v="FURIB"/>
    <x v="0"/>
    <n v="8"/>
    <x v="3"/>
    <x v="2"/>
  </r>
  <r>
    <n v="10664"/>
    <n v="56"/>
    <n v="38"/>
    <n v="12"/>
    <n v="0"/>
    <n v="456"/>
    <n v="26"/>
    <x v="1"/>
    <x v="33"/>
    <x v="8"/>
    <x v="15"/>
    <n v="3"/>
    <s v="Federal Shipping"/>
    <s v="FURIB"/>
    <x v="0"/>
    <n v="5"/>
    <x v="1"/>
    <x v="2"/>
  </r>
  <r>
    <n v="10664"/>
    <n v="65"/>
    <n v="21.05"/>
    <n v="15"/>
    <n v="0"/>
    <n v="315.75"/>
    <n v="2"/>
    <x v="1"/>
    <x v="6"/>
    <x v="6"/>
    <x v="15"/>
    <n v="3"/>
    <s v="Federal Shipping"/>
    <s v="FURIB"/>
    <x v="0"/>
    <n v="2"/>
    <x v="4"/>
    <x v="2"/>
  </r>
  <r>
    <n v="10665"/>
    <n v="51"/>
    <n v="53"/>
    <n v="20"/>
    <n v="0"/>
    <n v="1060"/>
    <n v="24"/>
    <x v="1"/>
    <x v="4"/>
    <x v="4"/>
    <x v="8"/>
    <n v="2"/>
    <s v="United Package"/>
    <s v="LONEP"/>
    <x v="0"/>
    <n v="7"/>
    <x v="2"/>
    <x v="2"/>
  </r>
  <r>
    <n v="10665"/>
    <n v="59"/>
    <n v="55"/>
    <n v="1"/>
    <n v="0"/>
    <n v="55"/>
    <n v="28"/>
    <x v="1"/>
    <x v="21"/>
    <x v="11"/>
    <x v="8"/>
    <n v="2"/>
    <s v="United Package"/>
    <s v="LONEP"/>
    <x v="0"/>
    <n v="4"/>
    <x v="0"/>
    <x v="2"/>
  </r>
  <r>
    <n v="10665"/>
    <n v="76"/>
    <n v="18"/>
    <n v="10"/>
    <n v="0"/>
    <n v="180"/>
    <n v="23"/>
    <x v="1"/>
    <x v="38"/>
    <x v="13"/>
    <x v="8"/>
    <n v="2"/>
    <s v="United Package"/>
    <s v="LONEP"/>
    <x v="0"/>
    <n v="1"/>
    <x v="6"/>
    <x v="2"/>
  </r>
  <r>
    <n v="10666"/>
    <n v="29"/>
    <n v="123.79"/>
    <n v="36"/>
    <n v="0"/>
    <n v="4456.4400000000005"/>
    <n v="12"/>
    <x v="1"/>
    <x v="39"/>
    <x v="20"/>
    <x v="4"/>
    <n v="2"/>
    <s v="United Package"/>
    <s v="RICSU"/>
    <x v="1"/>
    <n v="6"/>
    <x v="7"/>
    <x v="2"/>
  </r>
  <r>
    <n v="10666"/>
    <n v="65"/>
    <n v="21.05"/>
    <n v="10"/>
    <n v="0"/>
    <n v="210.5"/>
    <n v="2"/>
    <x v="1"/>
    <x v="6"/>
    <x v="6"/>
    <x v="4"/>
    <n v="2"/>
    <s v="United Package"/>
    <s v="RICSU"/>
    <x v="1"/>
    <n v="2"/>
    <x v="4"/>
    <x v="2"/>
  </r>
  <r>
    <n v="10667"/>
    <n v="69"/>
    <n v="36"/>
    <n v="45"/>
    <n v="0"/>
    <n v="1620"/>
    <n v="15"/>
    <x v="1"/>
    <x v="60"/>
    <x v="10"/>
    <x v="6"/>
    <n v="1"/>
    <s v="Speedy Express"/>
    <s v="ERNSH"/>
    <x v="1"/>
    <n v="4"/>
    <x v="0"/>
    <x v="2"/>
  </r>
  <r>
    <n v="10667"/>
    <n v="71"/>
    <n v="21.5"/>
    <n v="14"/>
    <n v="0"/>
    <n v="301"/>
    <n v="15"/>
    <x v="1"/>
    <x v="42"/>
    <x v="10"/>
    <x v="6"/>
    <n v="1"/>
    <s v="Speedy Express"/>
    <s v="ERNSH"/>
    <x v="1"/>
    <n v="4"/>
    <x v="0"/>
    <x v="2"/>
  </r>
  <r>
    <n v="10668"/>
    <n v="31"/>
    <n v="12.5"/>
    <n v="8"/>
    <n v="0"/>
    <n v="100"/>
    <n v="14"/>
    <x v="1"/>
    <x v="12"/>
    <x v="2"/>
    <x v="1"/>
    <n v="2"/>
    <s v="United Package"/>
    <s v="WANDK"/>
    <x v="0"/>
    <n v="4"/>
    <x v="0"/>
    <x v="2"/>
  </r>
  <r>
    <n v="10668"/>
    <n v="55"/>
    <n v="24"/>
    <n v="4"/>
    <n v="0"/>
    <n v="96"/>
    <n v="25"/>
    <x v="1"/>
    <x v="16"/>
    <x v="15"/>
    <x v="1"/>
    <n v="2"/>
    <s v="United Package"/>
    <s v="WANDK"/>
    <x v="0"/>
    <n v="6"/>
    <x v="7"/>
    <x v="2"/>
  </r>
  <r>
    <n v="10668"/>
    <n v="64"/>
    <n v="33.25"/>
    <n v="15"/>
    <n v="0"/>
    <n v="498.75"/>
    <n v="12"/>
    <x v="1"/>
    <x v="58"/>
    <x v="20"/>
    <x v="1"/>
    <n v="2"/>
    <s v="United Package"/>
    <s v="WANDK"/>
    <x v="0"/>
    <n v="5"/>
    <x v="1"/>
    <x v="2"/>
  </r>
  <r>
    <n v="10669"/>
    <n v="36"/>
    <n v="19"/>
    <n v="30"/>
    <n v="0"/>
    <n v="570"/>
    <n v="17"/>
    <x v="1"/>
    <x v="20"/>
    <x v="19"/>
    <x v="17"/>
    <n v="1"/>
    <s v="Speedy Express"/>
    <s v="SIMOB"/>
    <x v="0"/>
    <n v="8"/>
    <x v="3"/>
    <x v="2"/>
  </r>
  <r>
    <n v="10670"/>
    <n v="23"/>
    <n v="9"/>
    <n v="32"/>
    <n v="0"/>
    <n v="288"/>
    <n v="9"/>
    <x v="1"/>
    <x v="70"/>
    <x v="7"/>
    <x v="1"/>
    <n v="1"/>
    <s v="Speedy Express"/>
    <s v="FRANK"/>
    <x v="0"/>
    <n v="5"/>
    <x v="1"/>
    <x v="2"/>
  </r>
  <r>
    <n v="10670"/>
    <n v="46"/>
    <n v="12"/>
    <n v="60"/>
    <n v="0"/>
    <n v="720"/>
    <n v="21"/>
    <x v="1"/>
    <x v="54"/>
    <x v="26"/>
    <x v="1"/>
    <n v="1"/>
    <s v="Speedy Express"/>
    <s v="FRANK"/>
    <x v="0"/>
    <n v="8"/>
    <x v="3"/>
    <x v="2"/>
  </r>
  <r>
    <n v="10670"/>
    <n v="67"/>
    <n v="14"/>
    <n v="25"/>
    <n v="0"/>
    <n v="350"/>
    <n v="16"/>
    <x v="1"/>
    <x v="51"/>
    <x v="23"/>
    <x v="1"/>
    <n v="1"/>
    <s v="Speedy Express"/>
    <s v="FRANK"/>
    <x v="0"/>
    <n v="1"/>
    <x v="6"/>
    <x v="2"/>
  </r>
  <r>
    <n v="10670"/>
    <n v="73"/>
    <n v="15"/>
    <n v="50"/>
    <n v="0"/>
    <n v="750"/>
    <n v="17"/>
    <x v="1"/>
    <x v="47"/>
    <x v="19"/>
    <x v="1"/>
    <n v="1"/>
    <s v="Speedy Express"/>
    <s v="FRANK"/>
    <x v="0"/>
    <n v="8"/>
    <x v="3"/>
    <x v="2"/>
  </r>
  <r>
    <n v="10670"/>
    <n v="75"/>
    <n v="7.75"/>
    <n v="25"/>
    <n v="0"/>
    <n v="193.75"/>
    <n v="12"/>
    <x v="1"/>
    <x v="48"/>
    <x v="20"/>
    <x v="1"/>
    <n v="1"/>
    <s v="Speedy Express"/>
    <s v="FRANK"/>
    <x v="0"/>
    <n v="1"/>
    <x v="6"/>
    <x v="2"/>
  </r>
  <r>
    <n v="10671"/>
    <n v="16"/>
    <n v="17.45"/>
    <n v="10"/>
    <n v="0"/>
    <n v="174.5"/>
    <n v="7"/>
    <x v="1"/>
    <x v="19"/>
    <x v="18"/>
    <x v="0"/>
    <n v="1"/>
    <s v="Speedy Express"/>
    <s v="FRANR"/>
    <x v="0"/>
    <n v="3"/>
    <x v="5"/>
    <x v="2"/>
  </r>
  <r>
    <n v="10671"/>
    <n v="62"/>
    <n v="49.3"/>
    <n v="10"/>
    <n v="0"/>
    <n v="493"/>
    <n v="29"/>
    <x v="1"/>
    <x v="29"/>
    <x v="22"/>
    <x v="0"/>
    <n v="1"/>
    <s v="Speedy Express"/>
    <s v="FRANR"/>
    <x v="0"/>
    <n v="3"/>
    <x v="5"/>
    <x v="2"/>
  </r>
  <r>
    <n v="10671"/>
    <n v="65"/>
    <n v="21.05"/>
    <n v="12"/>
    <n v="0"/>
    <n v="252.60000000000002"/>
    <n v="2"/>
    <x v="1"/>
    <x v="6"/>
    <x v="6"/>
    <x v="0"/>
    <n v="1"/>
    <s v="Speedy Express"/>
    <s v="FRANR"/>
    <x v="0"/>
    <n v="2"/>
    <x v="4"/>
    <x v="2"/>
  </r>
  <r>
    <n v="10672"/>
    <n v="38"/>
    <n v="263.5"/>
    <n v="15"/>
    <n v="0"/>
    <n v="3952.5"/>
    <n v="18"/>
    <x v="1"/>
    <x v="67"/>
    <x v="12"/>
    <x v="9"/>
    <n v="2"/>
    <s v="United Package"/>
    <s v="BERGS"/>
    <x v="3"/>
    <n v="1"/>
    <x v="6"/>
    <x v="2"/>
  </r>
  <r>
    <n v="10672"/>
    <n v="71"/>
    <n v="21.5"/>
    <n v="12"/>
    <n v="0"/>
    <n v="258"/>
    <n v="15"/>
    <x v="1"/>
    <x v="42"/>
    <x v="10"/>
    <x v="9"/>
    <n v="2"/>
    <s v="United Package"/>
    <s v="BERGS"/>
    <x v="3"/>
    <n v="4"/>
    <x v="0"/>
    <x v="2"/>
  </r>
  <r>
    <n v="10673"/>
    <n v="16"/>
    <n v="17.45"/>
    <n v="3"/>
    <n v="0"/>
    <n v="52.349999999999994"/>
    <n v="7"/>
    <x v="1"/>
    <x v="19"/>
    <x v="18"/>
    <x v="10"/>
    <n v="1"/>
    <s v="Speedy Express"/>
    <s v="WILMK"/>
    <x v="0"/>
    <n v="3"/>
    <x v="5"/>
    <x v="2"/>
  </r>
  <r>
    <n v="10673"/>
    <n v="42"/>
    <n v="14"/>
    <n v="6"/>
    <n v="0"/>
    <n v="84"/>
    <n v="20"/>
    <x v="1"/>
    <x v="1"/>
    <x v="1"/>
    <x v="10"/>
    <n v="1"/>
    <s v="Speedy Express"/>
    <s v="WILMK"/>
    <x v="0"/>
    <n v="5"/>
    <x v="1"/>
    <x v="2"/>
  </r>
  <r>
    <n v="10673"/>
    <n v="43"/>
    <n v="46"/>
    <n v="6"/>
    <n v="0"/>
    <n v="276"/>
    <n v="20"/>
    <x v="1"/>
    <x v="40"/>
    <x v="1"/>
    <x v="10"/>
    <n v="1"/>
    <s v="Speedy Express"/>
    <s v="WILMK"/>
    <x v="0"/>
    <n v="1"/>
    <x v="6"/>
    <x v="2"/>
  </r>
  <r>
    <n v="10674"/>
    <n v="23"/>
    <n v="9"/>
    <n v="5"/>
    <n v="0"/>
    <n v="45"/>
    <n v="9"/>
    <x v="1"/>
    <x v="70"/>
    <x v="7"/>
    <x v="13"/>
    <n v="2"/>
    <s v="United Package"/>
    <s v="ISLAT"/>
    <x v="0"/>
    <n v="5"/>
    <x v="1"/>
    <x v="2"/>
  </r>
  <r>
    <n v="10675"/>
    <n v="14"/>
    <n v="23.25"/>
    <n v="30"/>
    <n v="0"/>
    <n v="697.5"/>
    <n v="6"/>
    <x v="1"/>
    <x v="3"/>
    <x v="3"/>
    <x v="1"/>
    <n v="2"/>
    <s v="United Package"/>
    <s v="FRANK"/>
    <x v="0"/>
    <n v="7"/>
    <x v="2"/>
    <x v="2"/>
  </r>
  <r>
    <n v="10675"/>
    <n v="53"/>
    <n v="32.799999999999997"/>
    <n v="10"/>
    <n v="0"/>
    <n v="328"/>
    <n v="24"/>
    <x v="1"/>
    <x v="22"/>
    <x v="4"/>
    <x v="1"/>
    <n v="2"/>
    <s v="United Package"/>
    <s v="FRANK"/>
    <x v="0"/>
    <n v="6"/>
    <x v="7"/>
    <x v="2"/>
  </r>
  <r>
    <n v="10675"/>
    <n v="58"/>
    <n v="13.25"/>
    <n v="30"/>
    <n v="0"/>
    <n v="397.5"/>
    <n v="27"/>
    <x v="1"/>
    <x v="64"/>
    <x v="27"/>
    <x v="1"/>
    <n v="2"/>
    <s v="United Package"/>
    <s v="FRANK"/>
    <x v="0"/>
    <n v="8"/>
    <x v="3"/>
    <x v="2"/>
  </r>
  <r>
    <n v="10676"/>
    <n v="10"/>
    <n v="31"/>
    <n v="2"/>
    <n v="0"/>
    <n v="62"/>
    <n v="4"/>
    <x v="1"/>
    <x v="41"/>
    <x v="16"/>
    <x v="7"/>
    <n v="2"/>
    <s v="United Package"/>
    <s v="TORTU"/>
    <x v="0"/>
    <n v="8"/>
    <x v="3"/>
    <x v="2"/>
  </r>
  <r>
    <n v="10676"/>
    <n v="19"/>
    <n v="9.1999999999999993"/>
    <n v="7"/>
    <n v="0"/>
    <n v="64.399999999999991"/>
    <n v="8"/>
    <x v="1"/>
    <x v="49"/>
    <x v="9"/>
    <x v="7"/>
    <n v="2"/>
    <s v="United Package"/>
    <s v="TORTU"/>
    <x v="0"/>
    <n v="3"/>
    <x v="5"/>
    <x v="2"/>
  </r>
  <r>
    <n v="10676"/>
    <n v="44"/>
    <n v="19.45"/>
    <n v="21"/>
    <n v="0"/>
    <n v="408.45"/>
    <n v="20"/>
    <x v="1"/>
    <x v="45"/>
    <x v="1"/>
    <x v="7"/>
    <n v="2"/>
    <s v="United Package"/>
    <s v="TORTU"/>
    <x v="0"/>
    <n v="2"/>
    <x v="4"/>
    <x v="2"/>
  </r>
  <r>
    <n v="10677"/>
    <n v="26"/>
    <n v="31.23"/>
    <n v="30"/>
    <n v="0"/>
    <n v="936.9"/>
    <n v="11"/>
    <x v="1"/>
    <x v="68"/>
    <x v="21"/>
    <x v="7"/>
    <n v="3"/>
    <s v="Federal Shipping"/>
    <s v="ANTON"/>
    <x v="0"/>
    <n v="3"/>
    <x v="5"/>
    <x v="2"/>
  </r>
  <r>
    <n v="10677"/>
    <n v="33"/>
    <n v="2.5"/>
    <n v="8"/>
    <n v="0"/>
    <n v="20"/>
    <n v="15"/>
    <x v="1"/>
    <x v="10"/>
    <x v="10"/>
    <x v="7"/>
    <n v="3"/>
    <s v="Federal Shipping"/>
    <s v="ANTON"/>
    <x v="0"/>
    <n v="4"/>
    <x v="0"/>
    <x v="2"/>
  </r>
  <r>
    <n v="10678"/>
    <n v="12"/>
    <n v="38"/>
    <n v="100"/>
    <n v="0"/>
    <n v="3800"/>
    <n v="5"/>
    <x v="1"/>
    <x v="36"/>
    <x v="0"/>
    <x v="8"/>
    <n v="3"/>
    <s v="Federal Shipping"/>
    <s v="SAVEA"/>
    <x v="1"/>
    <n v="4"/>
    <x v="0"/>
    <x v="2"/>
  </r>
  <r>
    <n v="10678"/>
    <n v="33"/>
    <n v="2.5"/>
    <n v="30"/>
    <n v="0"/>
    <n v="75"/>
    <n v="15"/>
    <x v="1"/>
    <x v="10"/>
    <x v="10"/>
    <x v="8"/>
    <n v="3"/>
    <s v="Federal Shipping"/>
    <s v="SAVEA"/>
    <x v="1"/>
    <n v="4"/>
    <x v="0"/>
    <x v="2"/>
  </r>
  <r>
    <n v="10678"/>
    <n v="41"/>
    <n v="9.65"/>
    <n v="120"/>
    <n v="0"/>
    <n v="1158"/>
    <n v="19"/>
    <x v="1"/>
    <x v="5"/>
    <x v="5"/>
    <x v="8"/>
    <n v="3"/>
    <s v="Federal Shipping"/>
    <s v="SAVEA"/>
    <x v="1"/>
    <n v="8"/>
    <x v="3"/>
    <x v="2"/>
  </r>
  <r>
    <n v="10678"/>
    <n v="54"/>
    <n v="7.45"/>
    <n v="30"/>
    <n v="0"/>
    <n v="223.5"/>
    <n v="25"/>
    <x v="1"/>
    <x v="55"/>
    <x v="15"/>
    <x v="8"/>
    <n v="3"/>
    <s v="Federal Shipping"/>
    <s v="SAVEA"/>
    <x v="1"/>
    <n v="6"/>
    <x v="7"/>
    <x v="2"/>
  </r>
  <r>
    <n v="10679"/>
    <n v="59"/>
    <n v="55"/>
    <n v="12"/>
    <n v="0"/>
    <n v="660"/>
    <n v="28"/>
    <x v="1"/>
    <x v="21"/>
    <x v="11"/>
    <x v="0"/>
    <n v="3"/>
    <s v="Federal Shipping"/>
    <s v="BLONP"/>
    <x v="3"/>
    <n v="4"/>
    <x v="0"/>
    <x v="2"/>
  </r>
  <r>
    <n v="10680"/>
    <n v="16"/>
    <n v="17.45"/>
    <n v="50"/>
    <n v="0"/>
    <n v="872.5"/>
    <n v="7"/>
    <x v="1"/>
    <x v="19"/>
    <x v="18"/>
    <x v="8"/>
    <n v="1"/>
    <s v="Speedy Express"/>
    <s v="OLDWO"/>
    <x v="0"/>
    <n v="3"/>
    <x v="5"/>
    <x v="2"/>
  </r>
  <r>
    <n v="10680"/>
    <n v="31"/>
    <n v="12.5"/>
    <n v="20"/>
    <n v="0"/>
    <n v="250"/>
    <n v="14"/>
    <x v="1"/>
    <x v="12"/>
    <x v="2"/>
    <x v="8"/>
    <n v="1"/>
    <s v="Speedy Express"/>
    <s v="OLDWO"/>
    <x v="0"/>
    <n v="4"/>
    <x v="0"/>
    <x v="2"/>
  </r>
  <r>
    <n v="10680"/>
    <n v="42"/>
    <n v="14"/>
    <n v="40"/>
    <n v="0"/>
    <n v="560"/>
    <n v="20"/>
    <x v="1"/>
    <x v="1"/>
    <x v="1"/>
    <x v="8"/>
    <n v="1"/>
    <s v="Speedy Express"/>
    <s v="OLDWO"/>
    <x v="0"/>
    <n v="5"/>
    <x v="1"/>
    <x v="2"/>
  </r>
  <r>
    <n v="10681"/>
    <n v="19"/>
    <n v="9.1999999999999993"/>
    <n v="30"/>
    <n v="0"/>
    <n v="276"/>
    <n v="8"/>
    <x v="1"/>
    <x v="49"/>
    <x v="9"/>
    <x v="8"/>
    <n v="3"/>
    <s v="Federal Shipping"/>
    <s v="GREAL"/>
    <x v="2"/>
    <n v="3"/>
    <x v="5"/>
    <x v="2"/>
  </r>
  <r>
    <n v="10681"/>
    <n v="21"/>
    <n v="10"/>
    <n v="12"/>
    <n v="0"/>
    <n v="120"/>
    <n v="8"/>
    <x v="1"/>
    <x v="27"/>
    <x v="9"/>
    <x v="8"/>
    <n v="3"/>
    <s v="Federal Shipping"/>
    <s v="GREAL"/>
    <x v="2"/>
    <n v="3"/>
    <x v="5"/>
    <x v="2"/>
  </r>
  <r>
    <n v="10681"/>
    <n v="64"/>
    <n v="33.25"/>
    <n v="28"/>
    <n v="0"/>
    <n v="931"/>
    <n v="12"/>
    <x v="1"/>
    <x v="58"/>
    <x v="20"/>
    <x v="8"/>
    <n v="3"/>
    <s v="Federal Shipping"/>
    <s v="GREAL"/>
    <x v="2"/>
    <n v="5"/>
    <x v="1"/>
    <x v="2"/>
  </r>
  <r>
    <n v="10682"/>
    <n v="33"/>
    <n v="2.5"/>
    <n v="30"/>
    <n v="0"/>
    <n v="75"/>
    <n v="15"/>
    <x v="1"/>
    <x v="10"/>
    <x v="10"/>
    <x v="7"/>
    <n v="2"/>
    <s v="United Package"/>
    <s v="ANTON"/>
    <x v="2"/>
    <n v="4"/>
    <x v="0"/>
    <x v="2"/>
  </r>
  <r>
    <n v="10682"/>
    <n v="66"/>
    <n v="17"/>
    <n v="4"/>
    <n v="0"/>
    <n v="68"/>
    <n v="2"/>
    <x v="1"/>
    <x v="61"/>
    <x v="6"/>
    <x v="7"/>
    <n v="2"/>
    <s v="United Package"/>
    <s v="ANTON"/>
    <x v="2"/>
    <n v="2"/>
    <x v="4"/>
    <x v="2"/>
  </r>
  <r>
    <n v="10682"/>
    <n v="75"/>
    <n v="7.75"/>
    <n v="30"/>
    <n v="0"/>
    <n v="232.5"/>
    <n v="12"/>
    <x v="1"/>
    <x v="48"/>
    <x v="20"/>
    <x v="7"/>
    <n v="2"/>
    <s v="United Package"/>
    <s v="ANTON"/>
    <x v="2"/>
    <n v="1"/>
    <x v="6"/>
    <x v="2"/>
  </r>
  <r>
    <n v="10683"/>
    <n v="52"/>
    <n v="7"/>
    <n v="9"/>
    <n v="0"/>
    <n v="63"/>
    <n v="24"/>
    <x v="1"/>
    <x v="65"/>
    <x v="4"/>
    <x v="0"/>
    <n v="1"/>
    <s v="Speedy Express"/>
    <s v="DUMON"/>
    <x v="0"/>
    <n v="5"/>
    <x v="1"/>
    <x v="2"/>
  </r>
  <r>
    <n v="10684"/>
    <n v="40"/>
    <n v="18.399999999999999"/>
    <n v="20"/>
    <n v="0"/>
    <n v="368"/>
    <n v="19"/>
    <x v="1"/>
    <x v="37"/>
    <x v="5"/>
    <x v="1"/>
    <n v="1"/>
    <s v="Speedy Express"/>
    <s v="OTTIK"/>
    <x v="2"/>
    <n v="8"/>
    <x v="3"/>
    <x v="2"/>
  </r>
  <r>
    <n v="10684"/>
    <n v="47"/>
    <n v="9.5"/>
    <n v="40"/>
    <n v="0"/>
    <n v="380"/>
    <n v="22"/>
    <x v="1"/>
    <x v="69"/>
    <x v="28"/>
    <x v="1"/>
    <n v="1"/>
    <s v="Speedy Express"/>
    <s v="OTTIK"/>
    <x v="2"/>
    <n v="3"/>
    <x v="5"/>
    <x v="2"/>
  </r>
  <r>
    <n v="10684"/>
    <n v="60"/>
    <n v="34"/>
    <n v="30"/>
    <n v="0"/>
    <n v="1020"/>
    <n v="28"/>
    <x v="1"/>
    <x v="11"/>
    <x v="11"/>
    <x v="1"/>
    <n v="1"/>
    <s v="Speedy Express"/>
    <s v="OTTIK"/>
    <x v="2"/>
    <n v="4"/>
    <x v="0"/>
    <x v="2"/>
  </r>
  <r>
    <n v="10685"/>
    <n v="10"/>
    <n v="31"/>
    <n v="20"/>
    <n v="0"/>
    <n v="620"/>
    <n v="4"/>
    <x v="1"/>
    <x v="41"/>
    <x v="16"/>
    <x v="2"/>
    <n v="2"/>
    <s v="United Package"/>
    <s v="GOURL"/>
    <x v="0"/>
    <n v="8"/>
    <x v="3"/>
    <x v="2"/>
  </r>
  <r>
    <n v="10685"/>
    <n v="41"/>
    <n v="9.65"/>
    <n v="4"/>
    <n v="0"/>
    <n v="38.6"/>
    <n v="19"/>
    <x v="1"/>
    <x v="5"/>
    <x v="5"/>
    <x v="2"/>
    <n v="2"/>
    <s v="United Package"/>
    <s v="GOURL"/>
    <x v="0"/>
    <n v="8"/>
    <x v="3"/>
    <x v="2"/>
  </r>
  <r>
    <n v="10685"/>
    <n v="47"/>
    <n v="9.5"/>
    <n v="15"/>
    <n v="0"/>
    <n v="142.5"/>
    <n v="22"/>
    <x v="1"/>
    <x v="69"/>
    <x v="28"/>
    <x v="2"/>
    <n v="2"/>
    <s v="United Package"/>
    <s v="GOURL"/>
    <x v="0"/>
    <n v="3"/>
    <x v="5"/>
    <x v="2"/>
  </r>
  <r>
    <n v="10686"/>
    <n v="17"/>
    <n v="39"/>
    <n v="30"/>
    <n v="0"/>
    <n v="1170"/>
    <n v="7"/>
    <x v="1"/>
    <x v="35"/>
    <x v="18"/>
    <x v="6"/>
    <n v="1"/>
    <s v="Speedy Express"/>
    <s v="PICCO"/>
    <x v="0"/>
    <n v="6"/>
    <x v="7"/>
    <x v="2"/>
  </r>
  <r>
    <n v="10686"/>
    <n v="26"/>
    <n v="31.23"/>
    <n v="15"/>
    <n v="0"/>
    <n v="468.45"/>
    <n v="11"/>
    <x v="1"/>
    <x v="68"/>
    <x v="21"/>
    <x v="6"/>
    <n v="1"/>
    <s v="Speedy Express"/>
    <s v="PICCO"/>
    <x v="0"/>
    <n v="3"/>
    <x v="5"/>
    <x v="2"/>
  </r>
  <r>
    <n v="10687"/>
    <n v="9"/>
    <n v="97"/>
    <n v="50"/>
    <n v="0"/>
    <n v="4850"/>
    <n v="4"/>
    <x v="1"/>
    <x v="76"/>
    <x v="16"/>
    <x v="14"/>
    <n v="2"/>
    <s v="United Package"/>
    <s v="HUNGO"/>
    <x v="3"/>
    <n v="6"/>
    <x v="7"/>
    <x v="2"/>
  </r>
  <r>
    <n v="10687"/>
    <n v="29"/>
    <n v="123.79"/>
    <n v="10"/>
    <n v="0"/>
    <n v="1237.9000000000001"/>
    <n v="12"/>
    <x v="1"/>
    <x v="39"/>
    <x v="20"/>
    <x v="14"/>
    <n v="2"/>
    <s v="United Package"/>
    <s v="HUNGO"/>
    <x v="3"/>
    <n v="6"/>
    <x v="7"/>
    <x v="2"/>
  </r>
  <r>
    <n v="10687"/>
    <n v="36"/>
    <n v="19"/>
    <n v="6"/>
    <n v="0"/>
    <n v="114"/>
    <n v="17"/>
    <x v="1"/>
    <x v="20"/>
    <x v="19"/>
    <x v="14"/>
    <n v="2"/>
    <s v="United Package"/>
    <s v="HUNGO"/>
    <x v="3"/>
    <n v="8"/>
    <x v="3"/>
    <x v="2"/>
  </r>
  <r>
    <n v="10688"/>
    <n v="10"/>
    <n v="31"/>
    <n v="18"/>
    <n v="0"/>
    <n v="558"/>
    <n v="4"/>
    <x v="1"/>
    <x v="41"/>
    <x v="16"/>
    <x v="17"/>
    <n v="2"/>
    <s v="United Package"/>
    <s v="VAFFE"/>
    <x v="0"/>
    <n v="8"/>
    <x v="3"/>
    <x v="3"/>
  </r>
  <r>
    <n v="10688"/>
    <n v="28"/>
    <n v="45.6"/>
    <n v="60"/>
    <n v="0"/>
    <n v="2736"/>
    <n v="12"/>
    <x v="1"/>
    <x v="44"/>
    <x v="20"/>
    <x v="17"/>
    <n v="2"/>
    <s v="United Package"/>
    <s v="VAFFE"/>
    <x v="0"/>
    <n v="7"/>
    <x v="2"/>
    <x v="3"/>
  </r>
  <r>
    <n v="10688"/>
    <n v="34"/>
    <n v="14"/>
    <n v="14"/>
    <n v="0"/>
    <n v="196"/>
    <n v="16"/>
    <x v="1"/>
    <x v="53"/>
    <x v="23"/>
    <x v="17"/>
    <n v="2"/>
    <s v="United Package"/>
    <s v="VAFFE"/>
    <x v="0"/>
    <n v="1"/>
    <x v="6"/>
    <x v="3"/>
  </r>
  <r>
    <n v="10689"/>
    <n v="1"/>
    <n v="18"/>
    <n v="35"/>
    <n v="0"/>
    <n v="630"/>
    <n v="1"/>
    <x v="1"/>
    <x v="52"/>
    <x v="17"/>
    <x v="9"/>
    <n v="2"/>
    <s v="United Package"/>
    <s v="BERGS"/>
    <x v="0"/>
    <n v="1"/>
    <x v="6"/>
    <x v="3"/>
  </r>
  <r>
    <n v="10690"/>
    <n v="56"/>
    <n v="38"/>
    <n v="20"/>
    <n v="0"/>
    <n v="760"/>
    <n v="26"/>
    <x v="1"/>
    <x v="33"/>
    <x v="8"/>
    <x v="2"/>
    <n v="1"/>
    <s v="Speedy Express"/>
    <s v="HANAR"/>
    <x v="0"/>
    <n v="5"/>
    <x v="1"/>
    <x v="3"/>
  </r>
  <r>
    <n v="10690"/>
    <n v="77"/>
    <n v="13"/>
    <n v="30"/>
    <n v="0"/>
    <n v="390"/>
    <n v="12"/>
    <x v="1"/>
    <x v="23"/>
    <x v="20"/>
    <x v="2"/>
    <n v="1"/>
    <s v="Speedy Express"/>
    <s v="HANAR"/>
    <x v="0"/>
    <n v="2"/>
    <x v="4"/>
    <x v="3"/>
  </r>
  <r>
    <n v="10691"/>
    <n v="1"/>
    <n v="18"/>
    <n v="30"/>
    <n v="0"/>
    <n v="540"/>
    <n v="1"/>
    <x v="1"/>
    <x v="52"/>
    <x v="17"/>
    <x v="1"/>
    <n v="2"/>
    <s v="United Package"/>
    <s v="QUICK"/>
    <x v="0"/>
    <n v="1"/>
    <x v="6"/>
    <x v="3"/>
  </r>
  <r>
    <n v="10691"/>
    <n v="29"/>
    <n v="123.79"/>
    <n v="40"/>
    <n v="0"/>
    <n v="4951.6000000000004"/>
    <n v="12"/>
    <x v="1"/>
    <x v="39"/>
    <x v="20"/>
    <x v="1"/>
    <n v="2"/>
    <s v="United Package"/>
    <s v="QUICK"/>
    <x v="0"/>
    <n v="6"/>
    <x v="7"/>
    <x v="3"/>
  </r>
  <r>
    <n v="10691"/>
    <n v="43"/>
    <n v="46"/>
    <n v="40"/>
    <n v="0"/>
    <n v="1840"/>
    <n v="20"/>
    <x v="1"/>
    <x v="40"/>
    <x v="1"/>
    <x v="1"/>
    <n v="2"/>
    <s v="United Package"/>
    <s v="QUICK"/>
    <x v="0"/>
    <n v="1"/>
    <x v="6"/>
    <x v="3"/>
  </r>
  <r>
    <n v="10691"/>
    <n v="44"/>
    <n v="19.45"/>
    <n v="24"/>
    <n v="0"/>
    <n v="466.79999999999995"/>
    <n v="20"/>
    <x v="1"/>
    <x v="45"/>
    <x v="1"/>
    <x v="1"/>
    <n v="2"/>
    <s v="United Package"/>
    <s v="QUICK"/>
    <x v="0"/>
    <n v="2"/>
    <x v="4"/>
    <x v="3"/>
  </r>
  <r>
    <n v="10691"/>
    <n v="62"/>
    <n v="49.3"/>
    <n v="48"/>
    <n v="0"/>
    <n v="2366.3999999999996"/>
    <n v="29"/>
    <x v="1"/>
    <x v="29"/>
    <x v="22"/>
    <x v="1"/>
    <n v="2"/>
    <s v="United Package"/>
    <s v="QUICK"/>
    <x v="0"/>
    <n v="3"/>
    <x v="5"/>
    <x v="3"/>
  </r>
  <r>
    <n v="10692"/>
    <n v="63"/>
    <n v="43.9"/>
    <n v="20"/>
    <n v="0"/>
    <n v="878"/>
    <n v="7"/>
    <x v="1"/>
    <x v="46"/>
    <x v="18"/>
    <x v="1"/>
    <n v="2"/>
    <s v="United Package"/>
    <s v="ALFKI"/>
    <x v="0"/>
    <n v="2"/>
    <x v="4"/>
    <x v="3"/>
  </r>
  <r>
    <n v="10693"/>
    <n v="9"/>
    <n v="97"/>
    <n v="6"/>
    <n v="0"/>
    <n v="582"/>
    <n v="4"/>
    <x v="1"/>
    <x v="76"/>
    <x v="16"/>
    <x v="8"/>
    <n v="3"/>
    <s v="Federal Shipping"/>
    <s v="WHITC"/>
    <x v="2"/>
    <n v="6"/>
    <x v="7"/>
    <x v="3"/>
  </r>
  <r>
    <n v="10693"/>
    <n v="54"/>
    <n v="7.45"/>
    <n v="60"/>
    <n v="0"/>
    <n v="447"/>
    <n v="25"/>
    <x v="1"/>
    <x v="55"/>
    <x v="15"/>
    <x v="8"/>
    <n v="3"/>
    <s v="Federal Shipping"/>
    <s v="WHITC"/>
    <x v="2"/>
    <n v="6"/>
    <x v="7"/>
    <x v="3"/>
  </r>
  <r>
    <n v="10693"/>
    <n v="69"/>
    <n v="36"/>
    <n v="30"/>
    <n v="0"/>
    <n v="1080"/>
    <n v="15"/>
    <x v="1"/>
    <x v="60"/>
    <x v="10"/>
    <x v="8"/>
    <n v="3"/>
    <s v="Federal Shipping"/>
    <s v="WHITC"/>
    <x v="2"/>
    <n v="4"/>
    <x v="0"/>
    <x v="3"/>
  </r>
  <r>
    <n v="10693"/>
    <n v="73"/>
    <n v="15"/>
    <n v="15"/>
    <n v="0"/>
    <n v="225"/>
    <n v="17"/>
    <x v="1"/>
    <x v="47"/>
    <x v="19"/>
    <x v="8"/>
    <n v="3"/>
    <s v="Federal Shipping"/>
    <s v="WHITC"/>
    <x v="2"/>
    <n v="8"/>
    <x v="3"/>
    <x v="3"/>
  </r>
  <r>
    <n v="10694"/>
    <n v="7"/>
    <n v="30"/>
    <n v="90"/>
    <n v="0"/>
    <n v="2700"/>
    <n v="3"/>
    <x v="1"/>
    <x v="32"/>
    <x v="24"/>
    <x v="1"/>
    <n v="3"/>
    <s v="Federal Shipping"/>
    <s v="QUICK"/>
    <x v="3"/>
    <n v="7"/>
    <x v="2"/>
    <x v="3"/>
  </r>
  <r>
    <n v="10694"/>
    <n v="59"/>
    <n v="55"/>
    <n v="25"/>
    <n v="0"/>
    <n v="1375"/>
    <n v="28"/>
    <x v="1"/>
    <x v="21"/>
    <x v="11"/>
    <x v="1"/>
    <n v="3"/>
    <s v="Federal Shipping"/>
    <s v="QUICK"/>
    <x v="3"/>
    <n v="4"/>
    <x v="0"/>
    <x v="3"/>
  </r>
  <r>
    <n v="10694"/>
    <n v="70"/>
    <n v="15"/>
    <n v="50"/>
    <n v="0"/>
    <n v="750"/>
    <n v="7"/>
    <x v="1"/>
    <x v="30"/>
    <x v="18"/>
    <x v="1"/>
    <n v="3"/>
    <s v="Federal Shipping"/>
    <s v="QUICK"/>
    <x v="3"/>
    <n v="1"/>
    <x v="6"/>
    <x v="3"/>
  </r>
  <r>
    <n v="10695"/>
    <n v="8"/>
    <n v="40"/>
    <n v="10"/>
    <n v="0"/>
    <n v="400"/>
    <n v="3"/>
    <x v="1"/>
    <x v="71"/>
    <x v="24"/>
    <x v="10"/>
    <n v="1"/>
    <s v="Speedy Express"/>
    <s v="WILMK"/>
    <x v="1"/>
    <n v="2"/>
    <x v="4"/>
    <x v="3"/>
  </r>
  <r>
    <n v="10695"/>
    <n v="12"/>
    <n v="38"/>
    <n v="4"/>
    <n v="0"/>
    <n v="152"/>
    <n v="5"/>
    <x v="1"/>
    <x v="36"/>
    <x v="0"/>
    <x v="10"/>
    <n v="1"/>
    <s v="Speedy Express"/>
    <s v="WILMK"/>
    <x v="1"/>
    <n v="4"/>
    <x v="0"/>
    <x v="3"/>
  </r>
  <r>
    <n v="10695"/>
    <n v="24"/>
    <n v="4.5"/>
    <n v="20"/>
    <n v="0"/>
    <n v="90"/>
    <n v="10"/>
    <x v="1"/>
    <x v="15"/>
    <x v="14"/>
    <x v="10"/>
    <n v="1"/>
    <s v="Speedy Express"/>
    <s v="WILMK"/>
    <x v="1"/>
    <n v="1"/>
    <x v="6"/>
    <x v="3"/>
  </r>
  <r>
    <n v="10696"/>
    <n v="17"/>
    <n v="39"/>
    <n v="20"/>
    <n v="0"/>
    <n v="780"/>
    <n v="7"/>
    <x v="1"/>
    <x v="35"/>
    <x v="18"/>
    <x v="8"/>
    <n v="3"/>
    <s v="Federal Shipping"/>
    <s v="WHITC"/>
    <x v="3"/>
    <n v="6"/>
    <x v="7"/>
    <x v="3"/>
  </r>
  <r>
    <n v="10696"/>
    <n v="46"/>
    <n v="12"/>
    <n v="18"/>
    <n v="0"/>
    <n v="216"/>
    <n v="21"/>
    <x v="1"/>
    <x v="54"/>
    <x v="26"/>
    <x v="8"/>
    <n v="3"/>
    <s v="Federal Shipping"/>
    <s v="WHITC"/>
    <x v="3"/>
    <n v="8"/>
    <x v="3"/>
    <x v="3"/>
  </r>
  <r>
    <n v="10697"/>
    <n v="19"/>
    <n v="9.1999999999999993"/>
    <n v="7"/>
    <n v="0"/>
    <n v="64.399999999999991"/>
    <n v="8"/>
    <x v="1"/>
    <x v="49"/>
    <x v="9"/>
    <x v="5"/>
    <n v="1"/>
    <s v="Speedy Express"/>
    <s v="LINOD"/>
    <x v="2"/>
    <n v="3"/>
    <x v="5"/>
    <x v="3"/>
  </r>
  <r>
    <n v="10697"/>
    <n v="35"/>
    <n v="18"/>
    <n v="9"/>
    <n v="0"/>
    <n v="162"/>
    <n v="16"/>
    <x v="1"/>
    <x v="31"/>
    <x v="23"/>
    <x v="5"/>
    <n v="1"/>
    <s v="Speedy Express"/>
    <s v="LINOD"/>
    <x v="2"/>
    <n v="1"/>
    <x v="6"/>
    <x v="3"/>
  </r>
  <r>
    <n v="10697"/>
    <n v="58"/>
    <n v="13.25"/>
    <n v="30"/>
    <n v="0"/>
    <n v="397.5"/>
    <n v="27"/>
    <x v="1"/>
    <x v="64"/>
    <x v="27"/>
    <x v="5"/>
    <n v="1"/>
    <s v="Speedy Express"/>
    <s v="LINOD"/>
    <x v="2"/>
    <n v="8"/>
    <x v="3"/>
    <x v="3"/>
  </r>
  <r>
    <n v="10697"/>
    <n v="70"/>
    <n v="15"/>
    <n v="30"/>
    <n v="0"/>
    <n v="450"/>
    <n v="7"/>
    <x v="1"/>
    <x v="30"/>
    <x v="18"/>
    <x v="5"/>
    <n v="1"/>
    <s v="Speedy Express"/>
    <s v="LINOD"/>
    <x v="2"/>
    <n v="1"/>
    <x v="6"/>
    <x v="3"/>
  </r>
  <r>
    <n v="10698"/>
    <n v="11"/>
    <n v="21"/>
    <n v="15"/>
    <n v="0"/>
    <n v="315"/>
    <n v="5"/>
    <x v="1"/>
    <x v="0"/>
    <x v="0"/>
    <x v="6"/>
    <n v="1"/>
    <s v="Speedy Express"/>
    <s v="ERNSH"/>
    <x v="0"/>
    <n v="4"/>
    <x v="0"/>
    <x v="3"/>
  </r>
  <r>
    <n v="10698"/>
    <n v="17"/>
    <n v="39"/>
    <n v="8"/>
    <n v="0"/>
    <n v="312"/>
    <n v="7"/>
    <x v="1"/>
    <x v="35"/>
    <x v="18"/>
    <x v="6"/>
    <n v="1"/>
    <s v="Speedy Express"/>
    <s v="ERNSH"/>
    <x v="0"/>
    <n v="6"/>
    <x v="7"/>
    <x v="3"/>
  </r>
  <r>
    <n v="10698"/>
    <n v="29"/>
    <n v="123.79"/>
    <n v="12"/>
    <n v="0"/>
    <n v="1485.48"/>
    <n v="12"/>
    <x v="1"/>
    <x v="39"/>
    <x v="20"/>
    <x v="6"/>
    <n v="1"/>
    <s v="Speedy Express"/>
    <s v="ERNSH"/>
    <x v="0"/>
    <n v="6"/>
    <x v="7"/>
    <x v="3"/>
  </r>
  <r>
    <n v="10698"/>
    <n v="65"/>
    <n v="21.05"/>
    <n v="65"/>
    <n v="0"/>
    <n v="1368.25"/>
    <n v="2"/>
    <x v="1"/>
    <x v="6"/>
    <x v="6"/>
    <x v="6"/>
    <n v="1"/>
    <s v="Speedy Express"/>
    <s v="ERNSH"/>
    <x v="0"/>
    <n v="2"/>
    <x v="4"/>
    <x v="3"/>
  </r>
  <r>
    <n v="10698"/>
    <n v="70"/>
    <n v="15"/>
    <n v="8"/>
    <n v="0"/>
    <n v="120"/>
    <n v="7"/>
    <x v="1"/>
    <x v="30"/>
    <x v="18"/>
    <x v="6"/>
    <n v="1"/>
    <s v="Speedy Express"/>
    <s v="ERNSH"/>
    <x v="0"/>
    <n v="1"/>
    <x v="6"/>
    <x v="3"/>
  </r>
  <r>
    <n v="10699"/>
    <n v="47"/>
    <n v="9.5"/>
    <n v="12"/>
    <n v="0"/>
    <n v="114"/>
    <n v="22"/>
    <x v="1"/>
    <x v="69"/>
    <x v="28"/>
    <x v="1"/>
    <n v="3"/>
    <s v="Federal Shipping"/>
    <s v="MORGK"/>
    <x v="2"/>
    <n v="3"/>
    <x v="5"/>
    <x v="3"/>
  </r>
  <r>
    <n v="10700"/>
    <n v="1"/>
    <n v="18"/>
    <n v="5"/>
    <n v="0"/>
    <n v="90"/>
    <n v="1"/>
    <x v="1"/>
    <x v="52"/>
    <x v="17"/>
    <x v="8"/>
    <n v="1"/>
    <s v="Speedy Express"/>
    <s v="SAVEA"/>
    <x v="2"/>
    <n v="1"/>
    <x v="6"/>
    <x v="3"/>
  </r>
  <r>
    <n v="10700"/>
    <n v="34"/>
    <n v="14"/>
    <n v="12"/>
    <n v="0"/>
    <n v="168"/>
    <n v="16"/>
    <x v="1"/>
    <x v="53"/>
    <x v="23"/>
    <x v="8"/>
    <n v="1"/>
    <s v="Speedy Express"/>
    <s v="SAVEA"/>
    <x v="2"/>
    <n v="1"/>
    <x v="6"/>
    <x v="3"/>
  </r>
  <r>
    <n v="10700"/>
    <n v="68"/>
    <n v="12.5"/>
    <n v="40"/>
    <n v="0"/>
    <n v="500"/>
    <n v="8"/>
    <x v="1"/>
    <x v="56"/>
    <x v="9"/>
    <x v="8"/>
    <n v="1"/>
    <s v="Speedy Express"/>
    <s v="SAVEA"/>
    <x v="2"/>
    <n v="3"/>
    <x v="5"/>
    <x v="3"/>
  </r>
  <r>
    <n v="10700"/>
    <n v="71"/>
    <n v="21.5"/>
    <n v="60"/>
    <n v="0"/>
    <n v="1290"/>
    <n v="15"/>
    <x v="1"/>
    <x v="42"/>
    <x v="10"/>
    <x v="8"/>
    <n v="1"/>
    <s v="Speedy Express"/>
    <s v="SAVEA"/>
    <x v="2"/>
    <n v="4"/>
    <x v="0"/>
    <x v="3"/>
  </r>
  <r>
    <n v="10701"/>
    <n v="59"/>
    <n v="55"/>
    <n v="42"/>
    <n v="0"/>
    <n v="2310"/>
    <n v="28"/>
    <x v="1"/>
    <x v="21"/>
    <x v="11"/>
    <x v="14"/>
    <n v="3"/>
    <s v="Federal Shipping"/>
    <s v="HUNGO"/>
    <x v="1"/>
    <n v="4"/>
    <x v="0"/>
    <x v="3"/>
  </r>
  <r>
    <n v="10701"/>
    <n v="71"/>
    <n v="21.5"/>
    <n v="20"/>
    <n v="0"/>
    <n v="430"/>
    <n v="15"/>
    <x v="1"/>
    <x v="42"/>
    <x v="10"/>
    <x v="14"/>
    <n v="3"/>
    <s v="Federal Shipping"/>
    <s v="HUNGO"/>
    <x v="1"/>
    <n v="4"/>
    <x v="0"/>
    <x v="3"/>
  </r>
  <r>
    <n v="10701"/>
    <n v="76"/>
    <n v="18"/>
    <n v="35"/>
    <n v="0"/>
    <n v="630"/>
    <n v="23"/>
    <x v="1"/>
    <x v="38"/>
    <x v="13"/>
    <x v="14"/>
    <n v="3"/>
    <s v="Federal Shipping"/>
    <s v="HUNGO"/>
    <x v="1"/>
    <n v="1"/>
    <x v="6"/>
    <x v="3"/>
  </r>
  <r>
    <n v="10702"/>
    <n v="3"/>
    <n v="10"/>
    <n v="6"/>
    <n v="0"/>
    <n v="60"/>
    <n v="1"/>
    <x v="1"/>
    <x v="57"/>
    <x v="17"/>
    <x v="1"/>
    <n v="1"/>
    <s v="Speedy Express"/>
    <s v="ALFKI"/>
    <x v="0"/>
    <n v="2"/>
    <x v="4"/>
    <x v="3"/>
  </r>
  <r>
    <n v="10702"/>
    <n v="76"/>
    <n v="18"/>
    <n v="15"/>
    <n v="0"/>
    <n v="270"/>
    <n v="23"/>
    <x v="1"/>
    <x v="38"/>
    <x v="13"/>
    <x v="1"/>
    <n v="1"/>
    <s v="Speedy Express"/>
    <s v="ALFKI"/>
    <x v="0"/>
    <n v="1"/>
    <x v="6"/>
    <x v="3"/>
  </r>
  <r>
    <n v="10703"/>
    <n v="2"/>
    <n v="19"/>
    <n v="5"/>
    <n v="0"/>
    <n v="95"/>
    <n v="1"/>
    <x v="1"/>
    <x v="18"/>
    <x v="17"/>
    <x v="9"/>
    <n v="2"/>
    <s v="United Package"/>
    <s v="FOLKO"/>
    <x v="1"/>
    <n v="1"/>
    <x v="6"/>
    <x v="3"/>
  </r>
  <r>
    <n v="10703"/>
    <n v="59"/>
    <n v="55"/>
    <n v="35"/>
    <n v="0"/>
    <n v="1925"/>
    <n v="28"/>
    <x v="1"/>
    <x v="21"/>
    <x v="11"/>
    <x v="9"/>
    <n v="2"/>
    <s v="United Package"/>
    <s v="FOLKO"/>
    <x v="1"/>
    <n v="4"/>
    <x v="0"/>
    <x v="3"/>
  </r>
  <r>
    <n v="10703"/>
    <n v="73"/>
    <n v="15"/>
    <n v="35"/>
    <n v="0"/>
    <n v="525"/>
    <n v="17"/>
    <x v="1"/>
    <x v="47"/>
    <x v="19"/>
    <x v="9"/>
    <n v="2"/>
    <s v="United Package"/>
    <s v="FOLKO"/>
    <x v="1"/>
    <n v="8"/>
    <x v="3"/>
    <x v="3"/>
  </r>
  <r>
    <n v="10704"/>
    <n v="4"/>
    <n v="22"/>
    <n v="6"/>
    <n v="0"/>
    <n v="132"/>
    <n v="2"/>
    <x v="1"/>
    <x v="62"/>
    <x v="6"/>
    <x v="2"/>
    <n v="1"/>
    <s v="Speedy Express"/>
    <s v="QUEEN"/>
    <x v="1"/>
    <n v="2"/>
    <x v="4"/>
    <x v="3"/>
  </r>
  <r>
    <n v="10704"/>
    <n v="24"/>
    <n v="4.5"/>
    <n v="35"/>
    <n v="0"/>
    <n v="157.5"/>
    <n v="10"/>
    <x v="1"/>
    <x v="15"/>
    <x v="14"/>
    <x v="2"/>
    <n v="1"/>
    <s v="Speedy Express"/>
    <s v="QUEEN"/>
    <x v="1"/>
    <n v="1"/>
    <x v="6"/>
    <x v="3"/>
  </r>
  <r>
    <n v="10704"/>
    <n v="48"/>
    <n v="12.75"/>
    <n v="24"/>
    <n v="0"/>
    <n v="306"/>
    <n v="22"/>
    <x v="1"/>
    <x v="74"/>
    <x v="28"/>
    <x v="2"/>
    <n v="1"/>
    <s v="Speedy Express"/>
    <s v="QUEEN"/>
    <x v="1"/>
    <n v="3"/>
    <x v="5"/>
    <x v="3"/>
  </r>
  <r>
    <n v="10705"/>
    <n v="31"/>
    <n v="12.5"/>
    <n v="20"/>
    <n v="0"/>
    <n v="250"/>
    <n v="14"/>
    <x v="1"/>
    <x v="12"/>
    <x v="2"/>
    <x v="5"/>
    <n v="2"/>
    <s v="United Package"/>
    <s v="HILAA"/>
    <x v="3"/>
    <n v="4"/>
    <x v="0"/>
    <x v="3"/>
  </r>
  <r>
    <n v="10705"/>
    <n v="32"/>
    <n v="32"/>
    <n v="4"/>
    <n v="0"/>
    <n v="128"/>
    <n v="14"/>
    <x v="1"/>
    <x v="26"/>
    <x v="2"/>
    <x v="5"/>
    <n v="2"/>
    <s v="United Package"/>
    <s v="HILAA"/>
    <x v="3"/>
    <n v="4"/>
    <x v="0"/>
    <x v="3"/>
  </r>
  <r>
    <n v="10706"/>
    <n v="16"/>
    <n v="17.45"/>
    <n v="20"/>
    <n v="0"/>
    <n v="349"/>
    <n v="7"/>
    <x v="1"/>
    <x v="19"/>
    <x v="18"/>
    <x v="8"/>
    <n v="3"/>
    <s v="Federal Shipping"/>
    <s v="OLDWO"/>
    <x v="3"/>
    <n v="3"/>
    <x v="5"/>
    <x v="3"/>
  </r>
  <r>
    <n v="10706"/>
    <n v="43"/>
    <n v="46"/>
    <n v="24"/>
    <n v="0"/>
    <n v="1104"/>
    <n v="20"/>
    <x v="1"/>
    <x v="40"/>
    <x v="1"/>
    <x v="8"/>
    <n v="3"/>
    <s v="Federal Shipping"/>
    <s v="OLDWO"/>
    <x v="3"/>
    <n v="1"/>
    <x v="6"/>
    <x v="3"/>
  </r>
  <r>
    <n v="10706"/>
    <n v="59"/>
    <n v="55"/>
    <n v="8"/>
    <n v="0"/>
    <n v="440"/>
    <n v="28"/>
    <x v="1"/>
    <x v="21"/>
    <x v="11"/>
    <x v="8"/>
    <n v="3"/>
    <s v="Federal Shipping"/>
    <s v="OLDWO"/>
    <x v="3"/>
    <n v="4"/>
    <x v="0"/>
    <x v="3"/>
  </r>
  <r>
    <n v="10707"/>
    <n v="55"/>
    <n v="24"/>
    <n v="21"/>
    <n v="0"/>
    <n v="504"/>
    <n v="25"/>
    <x v="1"/>
    <x v="16"/>
    <x v="15"/>
    <x v="13"/>
    <n v="3"/>
    <s v="Federal Shipping"/>
    <s v="AROUT"/>
    <x v="0"/>
    <n v="6"/>
    <x v="7"/>
    <x v="3"/>
  </r>
  <r>
    <n v="10707"/>
    <n v="57"/>
    <n v="19.5"/>
    <n v="40"/>
    <n v="0"/>
    <n v="780"/>
    <n v="26"/>
    <x v="1"/>
    <x v="8"/>
    <x v="8"/>
    <x v="13"/>
    <n v="3"/>
    <s v="Federal Shipping"/>
    <s v="AROUT"/>
    <x v="0"/>
    <n v="5"/>
    <x v="1"/>
    <x v="3"/>
  </r>
  <r>
    <n v="10707"/>
    <n v="70"/>
    <n v="15"/>
    <n v="28"/>
    <n v="0"/>
    <n v="420"/>
    <n v="7"/>
    <x v="1"/>
    <x v="30"/>
    <x v="18"/>
    <x v="13"/>
    <n v="3"/>
    <s v="Federal Shipping"/>
    <s v="AROUT"/>
    <x v="0"/>
    <n v="1"/>
    <x v="6"/>
    <x v="3"/>
  </r>
  <r>
    <n v="10708"/>
    <n v="5"/>
    <n v="21.35"/>
    <n v="4"/>
    <n v="0"/>
    <n v="85.4"/>
    <n v="2"/>
    <x v="1"/>
    <x v="25"/>
    <x v="6"/>
    <x v="8"/>
    <n v="2"/>
    <s v="United Package"/>
    <s v="THEBI"/>
    <x v="1"/>
    <n v="2"/>
    <x v="4"/>
    <x v="3"/>
  </r>
  <r>
    <n v="10708"/>
    <n v="36"/>
    <n v="19"/>
    <n v="5"/>
    <n v="0"/>
    <n v="95"/>
    <n v="17"/>
    <x v="1"/>
    <x v="20"/>
    <x v="19"/>
    <x v="8"/>
    <n v="2"/>
    <s v="United Package"/>
    <s v="THEBI"/>
    <x v="1"/>
    <n v="8"/>
    <x v="3"/>
    <x v="3"/>
  </r>
  <r>
    <n v="10709"/>
    <n v="8"/>
    <n v="40"/>
    <n v="40"/>
    <n v="0"/>
    <n v="1600"/>
    <n v="3"/>
    <x v="1"/>
    <x v="71"/>
    <x v="24"/>
    <x v="2"/>
    <n v="3"/>
    <s v="Federal Shipping"/>
    <s v="GOURL"/>
    <x v="0"/>
    <n v="2"/>
    <x v="4"/>
    <x v="3"/>
  </r>
  <r>
    <n v="10709"/>
    <n v="51"/>
    <n v="53"/>
    <n v="28"/>
    <n v="0"/>
    <n v="1484"/>
    <n v="24"/>
    <x v="1"/>
    <x v="4"/>
    <x v="4"/>
    <x v="2"/>
    <n v="3"/>
    <s v="Federal Shipping"/>
    <s v="GOURL"/>
    <x v="0"/>
    <n v="7"/>
    <x v="2"/>
    <x v="3"/>
  </r>
  <r>
    <n v="10709"/>
    <n v="60"/>
    <n v="34"/>
    <n v="10"/>
    <n v="0"/>
    <n v="340"/>
    <n v="28"/>
    <x v="1"/>
    <x v="11"/>
    <x v="11"/>
    <x v="2"/>
    <n v="3"/>
    <s v="Federal Shipping"/>
    <s v="GOURL"/>
    <x v="0"/>
    <n v="4"/>
    <x v="0"/>
    <x v="3"/>
  </r>
  <r>
    <n v="10710"/>
    <n v="19"/>
    <n v="9.1999999999999993"/>
    <n v="5"/>
    <n v="0"/>
    <n v="46"/>
    <n v="8"/>
    <x v="1"/>
    <x v="49"/>
    <x v="9"/>
    <x v="11"/>
    <n v="1"/>
    <s v="Speedy Express"/>
    <s v="FRANS"/>
    <x v="0"/>
    <n v="3"/>
    <x v="5"/>
    <x v="3"/>
  </r>
  <r>
    <n v="10710"/>
    <n v="47"/>
    <n v="9.5"/>
    <n v="5"/>
    <n v="0"/>
    <n v="47.5"/>
    <n v="22"/>
    <x v="1"/>
    <x v="69"/>
    <x v="28"/>
    <x v="11"/>
    <n v="1"/>
    <s v="Speedy Express"/>
    <s v="FRANS"/>
    <x v="0"/>
    <n v="3"/>
    <x v="5"/>
    <x v="3"/>
  </r>
  <r>
    <n v="10711"/>
    <n v="19"/>
    <n v="9.1999999999999993"/>
    <n v="12"/>
    <n v="0"/>
    <n v="110.39999999999999"/>
    <n v="8"/>
    <x v="1"/>
    <x v="49"/>
    <x v="9"/>
    <x v="8"/>
    <n v="2"/>
    <s v="United Package"/>
    <s v="SAVEA"/>
    <x v="0"/>
    <n v="3"/>
    <x v="5"/>
    <x v="3"/>
  </r>
  <r>
    <n v="10711"/>
    <n v="41"/>
    <n v="9.65"/>
    <n v="42"/>
    <n v="0"/>
    <n v="405.3"/>
    <n v="19"/>
    <x v="1"/>
    <x v="5"/>
    <x v="5"/>
    <x v="8"/>
    <n v="2"/>
    <s v="United Package"/>
    <s v="SAVEA"/>
    <x v="0"/>
    <n v="8"/>
    <x v="3"/>
    <x v="3"/>
  </r>
  <r>
    <n v="10711"/>
    <n v="53"/>
    <n v="32.799999999999997"/>
    <n v="120"/>
    <n v="0"/>
    <n v="3935.9999999999995"/>
    <n v="24"/>
    <x v="1"/>
    <x v="22"/>
    <x v="4"/>
    <x v="8"/>
    <n v="2"/>
    <s v="United Package"/>
    <s v="SAVEA"/>
    <x v="0"/>
    <n v="6"/>
    <x v="7"/>
    <x v="3"/>
  </r>
  <r>
    <n v="10712"/>
    <n v="53"/>
    <n v="32.799999999999997"/>
    <n v="3"/>
    <n v="0"/>
    <n v="98.399999999999991"/>
    <n v="24"/>
    <x v="1"/>
    <x v="22"/>
    <x v="4"/>
    <x v="14"/>
    <n v="1"/>
    <s v="Speedy Express"/>
    <s v="HUNGO"/>
    <x v="2"/>
    <n v="6"/>
    <x v="7"/>
    <x v="3"/>
  </r>
  <r>
    <n v="10712"/>
    <n v="56"/>
    <n v="38"/>
    <n v="30"/>
    <n v="0"/>
    <n v="1140"/>
    <n v="26"/>
    <x v="1"/>
    <x v="33"/>
    <x v="8"/>
    <x v="14"/>
    <n v="1"/>
    <s v="Speedy Express"/>
    <s v="HUNGO"/>
    <x v="2"/>
    <n v="5"/>
    <x v="1"/>
    <x v="3"/>
  </r>
  <r>
    <n v="10713"/>
    <n v="10"/>
    <n v="31"/>
    <n v="18"/>
    <n v="0"/>
    <n v="558"/>
    <n v="4"/>
    <x v="1"/>
    <x v="41"/>
    <x v="16"/>
    <x v="8"/>
    <n v="1"/>
    <s v="Speedy Express"/>
    <s v="SAVEA"/>
    <x v="0"/>
    <n v="8"/>
    <x v="3"/>
    <x v="3"/>
  </r>
  <r>
    <n v="10713"/>
    <n v="26"/>
    <n v="31.23"/>
    <n v="30"/>
    <n v="0"/>
    <n v="936.9"/>
    <n v="11"/>
    <x v="1"/>
    <x v="68"/>
    <x v="21"/>
    <x v="8"/>
    <n v="1"/>
    <s v="Speedy Express"/>
    <s v="SAVEA"/>
    <x v="0"/>
    <n v="3"/>
    <x v="5"/>
    <x v="3"/>
  </r>
  <r>
    <n v="10713"/>
    <n v="45"/>
    <n v="9.5"/>
    <n v="110"/>
    <n v="0"/>
    <n v="1045"/>
    <n v="21"/>
    <x v="1"/>
    <x v="73"/>
    <x v="26"/>
    <x v="8"/>
    <n v="1"/>
    <s v="Speedy Express"/>
    <s v="SAVEA"/>
    <x v="0"/>
    <n v="8"/>
    <x v="3"/>
    <x v="3"/>
  </r>
  <r>
    <n v="10713"/>
    <n v="46"/>
    <n v="12"/>
    <n v="24"/>
    <n v="0"/>
    <n v="288"/>
    <n v="21"/>
    <x v="1"/>
    <x v="54"/>
    <x v="26"/>
    <x v="8"/>
    <n v="1"/>
    <s v="Speedy Express"/>
    <s v="SAVEA"/>
    <x v="0"/>
    <n v="8"/>
    <x v="3"/>
    <x v="3"/>
  </r>
  <r>
    <n v="10714"/>
    <n v="2"/>
    <n v="19"/>
    <n v="30"/>
    <n v="0"/>
    <n v="570"/>
    <n v="1"/>
    <x v="1"/>
    <x v="18"/>
    <x v="17"/>
    <x v="8"/>
    <n v="3"/>
    <s v="Federal Shipping"/>
    <s v="SAVEA"/>
    <x v="0"/>
    <n v="1"/>
    <x v="6"/>
    <x v="3"/>
  </r>
  <r>
    <n v="10714"/>
    <n v="17"/>
    <n v="39"/>
    <n v="27"/>
    <n v="0"/>
    <n v="1053"/>
    <n v="7"/>
    <x v="1"/>
    <x v="35"/>
    <x v="18"/>
    <x v="8"/>
    <n v="3"/>
    <s v="Federal Shipping"/>
    <s v="SAVEA"/>
    <x v="0"/>
    <n v="6"/>
    <x v="7"/>
    <x v="3"/>
  </r>
  <r>
    <n v="10714"/>
    <n v="47"/>
    <n v="9.5"/>
    <n v="50"/>
    <n v="0"/>
    <n v="475"/>
    <n v="22"/>
    <x v="1"/>
    <x v="69"/>
    <x v="28"/>
    <x v="8"/>
    <n v="3"/>
    <s v="Federal Shipping"/>
    <s v="SAVEA"/>
    <x v="0"/>
    <n v="3"/>
    <x v="5"/>
    <x v="3"/>
  </r>
  <r>
    <n v="10714"/>
    <n v="56"/>
    <n v="38"/>
    <n v="18"/>
    <n v="0"/>
    <n v="684"/>
    <n v="26"/>
    <x v="1"/>
    <x v="33"/>
    <x v="8"/>
    <x v="8"/>
    <n v="3"/>
    <s v="Federal Shipping"/>
    <s v="SAVEA"/>
    <x v="0"/>
    <n v="5"/>
    <x v="1"/>
    <x v="3"/>
  </r>
  <r>
    <n v="10714"/>
    <n v="58"/>
    <n v="13.25"/>
    <n v="12"/>
    <n v="0"/>
    <n v="159"/>
    <n v="27"/>
    <x v="1"/>
    <x v="64"/>
    <x v="27"/>
    <x v="8"/>
    <n v="3"/>
    <s v="Federal Shipping"/>
    <s v="SAVEA"/>
    <x v="0"/>
    <n v="8"/>
    <x v="3"/>
    <x v="3"/>
  </r>
  <r>
    <n v="10715"/>
    <n v="10"/>
    <n v="31"/>
    <n v="21"/>
    <n v="0"/>
    <n v="651"/>
    <n v="4"/>
    <x v="1"/>
    <x v="41"/>
    <x v="16"/>
    <x v="0"/>
    <n v="1"/>
    <s v="Speedy Express"/>
    <s v="BONAP"/>
    <x v="2"/>
    <n v="8"/>
    <x v="3"/>
    <x v="3"/>
  </r>
  <r>
    <n v="10715"/>
    <n v="71"/>
    <n v="21.5"/>
    <n v="30"/>
    <n v="0"/>
    <n v="645"/>
    <n v="15"/>
    <x v="1"/>
    <x v="42"/>
    <x v="10"/>
    <x v="0"/>
    <n v="1"/>
    <s v="Speedy Express"/>
    <s v="BONAP"/>
    <x v="2"/>
    <n v="4"/>
    <x v="0"/>
    <x v="3"/>
  </r>
  <r>
    <n v="10716"/>
    <n v="21"/>
    <n v="10"/>
    <n v="5"/>
    <n v="0"/>
    <n v="50"/>
    <n v="8"/>
    <x v="1"/>
    <x v="27"/>
    <x v="9"/>
    <x v="20"/>
    <n v="2"/>
    <s v="United Package"/>
    <s v="RANCH"/>
    <x v="0"/>
    <n v="3"/>
    <x v="5"/>
    <x v="3"/>
  </r>
  <r>
    <n v="10716"/>
    <n v="51"/>
    <n v="53"/>
    <n v="7"/>
    <n v="0"/>
    <n v="371"/>
    <n v="24"/>
    <x v="1"/>
    <x v="4"/>
    <x v="4"/>
    <x v="20"/>
    <n v="2"/>
    <s v="United Package"/>
    <s v="RANCH"/>
    <x v="0"/>
    <n v="7"/>
    <x v="2"/>
    <x v="3"/>
  </r>
  <r>
    <n v="10716"/>
    <n v="61"/>
    <n v="28.5"/>
    <n v="10"/>
    <n v="0"/>
    <n v="285"/>
    <n v="29"/>
    <x v="1"/>
    <x v="75"/>
    <x v="22"/>
    <x v="20"/>
    <n v="2"/>
    <s v="United Package"/>
    <s v="RANCH"/>
    <x v="0"/>
    <n v="2"/>
    <x v="4"/>
    <x v="3"/>
  </r>
  <r>
    <n v="10717"/>
    <n v="21"/>
    <n v="10"/>
    <n v="32"/>
    <n v="0"/>
    <n v="320"/>
    <n v="8"/>
    <x v="1"/>
    <x v="27"/>
    <x v="9"/>
    <x v="1"/>
    <n v="2"/>
    <s v="United Package"/>
    <s v="FRANK"/>
    <x v="0"/>
    <n v="3"/>
    <x v="5"/>
    <x v="3"/>
  </r>
  <r>
    <n v="10717"/>
    <n v="54"/>
    <n v="7.45"/>
    <n v="15"/>
    <n v="0"/>
    <n v="111.75"/>
    <n v="25"/>
    <x v="1"/>
    <x v="55"/>
    <x v="15"/>
    <x v="1"/>
    <n v="2"/>
    <s v="United Package"/>
    <s v="FRANK"/>
    <x v="0"/>
    <n v="6"/>
    <x v="7"/>
    <x v="3"/>
  </r>
  <r>
    <n v="10717"/>
    <n v="69"/>
    <n v="36"/>
    <n v="25"/>
    <n v="0"/>
    <n v="900"/>
    <n v="15"/>
    <x v="1"/>
    <x v="60"/>
    <x v="10"/>
    <x v="1"/>
    <n v="2"/>
    <s v="United Package"/>
    <s v="FRANK"/>
    <x v="0"/>
    <n v="4"/>
    <x v="0"/>
    <x v="3"/>
  </r>
  <r>
    <n v="10718"/>
    <n v="12"/>
    <n v="38"/>
    <n v="36"/>
    <n v="0"/>
    <n v="1368"/>
    <n v="5"/>
    <x v="1"/>
    <x v="36"/>
    <x v="0"/>
    <x v="1"/>
    <n v="3"/>
    <s v="Federal Shipping"/>
    <s v="KOENE"/>
    <x v="0"/>
    <n v="4"/>
    <x v="0"/>
    <x v="3"/>
  </r>
  <r>
    <n v="10718"/>
    <n v="16"/>
    <n v="17.45"/>
    <n v="20"/>
    <n v="0"/>
    <n v="349"/>
    <n v="7"/>
    <x v="1"/>
    <x v="19"/>
    <x v="18"/>
    <x v="1"/>
    <n v="3"/>
    <s v="Federal Shipping"/>
    <s v="KOENE"/>
    <x v="0"/>
    <n v="3"/>
    <x v="5"/>
    <x v="3"/>
  </r>
  <r>
    <n v="10718"/>
    <n v="36"/>
    <n v="19"/>
    <n v="40"/>
    <n v="0"/>
    <n v="760"/>
    <n v="17"/>
    <x v="1"/>
    <x v="20"/>
    <x v="19"/>
    <x v="1"/>
    <n v="3"/>
    <s v="Federal Shipping"/>
    <s v="KOENE"/>
    <x v="0"/>
    <n v="8"/>
    <x v="3"/>
    <x v="3"/>
  </r>
  <r>
    <n v="10718"/>
    <n v="62"/>
    <n v="49.3"/>
    <n v="20"/>
    <n v="0"/>
    <n v="986"/>
    <n v="29"/>
    <x v="1"/>
    <x v="29"/>
    <x v="22"/>
    <x v="1"/>
    <n v="3"/>
    <s v="Federal Shipping"/>
    <s v="KOENE"/>
    <x v="0"/>
    <n v="3"/>
    <x v="5"/>
    <x v="3"/>
  </r>
  <r>
    <n v="10719"/>
    <n v="18"/>
    <n v="62.5"/>
    <n v="12"/>
    <n v="0"/>
    <n v="750"/>
    <n v="7"/>
    <x v="1"/>
    <x v="59"/>
    <x v="18"/>
    <x v="8"/>
    <n v="2"/>
    <s v="United Package"/>
    <s v="LETSS"/>
    <x v="3"/>
    <n v="8"/>
    <x v="3"/>
    <x v="3"/>
  </r>
  <r>
    <n v="10719"/>
    <n v="30"/>
    <n v="25.89"/>
    <n v="3"/>
    <n v="0"/>
    <n v="77.67"/>
    <n v="13"/>
    <x v="1"/>
    <x v="34"/>
    <x v="25"/>
    <x v="8"/>
    <n v="2"/>
    <s v="United Package"/>
    <s v="LETSS"/>
    <x v="3"/>
    <n v="8"/>
    <x v="3"/>
    <x v="3"/>
  </r>
  <r>
    <n v="10719"/>
    <n v="54"/>
    <n v="7.45"/>
    <n v="40"/>
    <n v="0"/>
    <n v="298"/>
    <n v="25"/>
    <x v="1"/>
    <x v="55"/>
    <x v="15"/>
    <x v="8"/>
    <n v="2"/>
    <s v="United Package"/>
    <s v="LETSS"/>
    <x v="3"/>
    <n v="6"/>
    <x v="7"/>
    <x v="3"/>
  </r>
  <r>
    <n v="10720"/>
    <n v="35"/>
    <n v="18"/>
    <n v="21"/>
    <n v="0"/>
    <n v="378"/>
    <n v="16"/>
    <x v="1"/>
    <x v="31"/>
    <x v="23"/>
    <x v="2"/>
    <n v="2"/>
    <s v="United Package"/>
    <s v="QUEDE"/>
    <x v="3"/>
    <n v="1"/>
    <x v="6"/>
    <x v="3"/>
  </r>
  <r>
    <n v="10720"/>
    <n v="71"/>
    <n v="21.5"/>
    <n v="8"/>
    <n v="0"/>
    <n v="172"/>
    <n v="15"/>
    <x v="1"/>
    <x v="42"/>
    <x v="10"/>
    <x v="2"/>
    <n v="2"/>
    <s v="United Package"/>
    <s v="QUEDE"/>
    <x v="3"/>
    <n v="4"/>
    <x v="0"/>
    <x v="3"/>
  </r>
  <r>
    <n v="10721"/>
    <n v="44"/>
    <n v="19.45"/>
    <n v="50"/>
    <n v="0"/>
    <n v="972.5"/>
    <n v="20"/>
    <x v="1"/>
    <x v="45"/>
    <x v="1"/>
    <x v="1"/>
    <n v="3"/>
    <s v="Federal Shipping"/>
    <s v="QUICK"/>
    <x v="0"/>
    <n v="2"/>
    <x v="4"/>
    <x v="3"/>
  </r>
  <r>
    <n v="10722"/>
    <n v="2"/>
    <n v="19"/>
    <n v="3"/>
    <n v="0"/>
    <n v="57"/>
    <n v="1"/>
    <x v="1"/>
    <x v="18"/>
    <x v="17"/>
    <x v="8"/>
    <n v="1"/>
    <s v="Speedy Express"/>
    <s v="SAVEA"/>
    <x v="3"/>
    <n v="1"/>
    <x v="6"/>
    <x v="3"/>
  </r>
  <r>
    <n v="10722"/>
    <n v="31"/>
    <n v="12.5"/>
    <n v="50"/>
    <n v="0"/>
    <n v="625"/>
    <n v="14"/>
    <x v="1"/>
    <x v="12"/>
    <x v="2"/>
    <x v="8"/>
    <n v="1"/>
    <s v="Speedy Express"/>
    <s v="SAVEA"/>
    <x v="3"/>
    <n v="4"/>
    <x v="0"/>
    <x v="3"/>
  </r>
  <r>
    <n v="10722"/>
    <n v="68"/>
    <n v="12.5"/>
    <n v="45"/>
    <n v="0"/>
    <n v="562.5"/>
    <n v="8"/>
    <x v="1"/>
    <x v="56"/>
    <x v="9"/>
    <x v="8"/>
    <n v="1"/>
    <s v="Speedy Express"/>
    <s v="SAVEA"/>
    <x v="3"/>
    <n v="3"/>
    <x v="5"/>
    <x v="3"/>
  </r>
  <r>
    <n v="10722"/>
    <n v="75"/>
    <n v="7.75"/>
    <n v="42"/>
    <n v="0"/>
    <n v="325.5"/>
    <n v="12"/>
    <x v="1"/>
    <x v="48"/>
    <x v="20"/>
    <x v="8"/>
    <n v="1"/>
    <s v="Speedy Express"/>
    <s v="SAVEA"/>
    <x v="3"/>
    <n v="1"/>
    <x v="6"/>
    <x v="3"/>
  </r>
  <r>
    <n v="10723"/>
    <n v="26"/>
    <n v="31.23"/>
    <n v="15"/>
    <n v="0"/>
    <n v="468.45"/>
    <n v="11"/>
    <x v="1"/>
    <x v="68"/>
    <x v="21"/>
    <x v="8"/>
    <n v="1"/>
    <s v="Speedy Express"/>
    <s v="WHITC"/>
    <x v="2"/>
    <n v="3"/>
    <x v="5"/>
    <x v="3"/>
  </r>
  <r>
    <n v="10724"/>
    <n v="10"/>
    <n v="31"/>
    <n v="16"/>
    <n v="0"/>
    <n v="496"/>
    <n v="4"/>
    <x v="1"/>
    <x v="41"/>
    <x v="16"/>
    <x v="16"/>
    <n v="2"/>
    <s v="United Package"/>
    <s v="MEREP"/>
    <x v="3"/>
    <n v="8"/>
    <x v="3"/>
    <x v="3"/>
  </r>
  <r>
    <n v="10724"/>
    <n v="61"/>
    <n v="28.5"/>
    <n v="5"/>
    <n v="0"/>
    <n v="142.5"/>
    <n v="29"/>
    <x v="1"/>
    <x v="75"/>
    <x v="22"/>
    <x v="16"/>
    <n v="2"/>
    <s v="United Package"/>
    <s v="MEREP"/>
    <x v="3"/>
    <n v="2"/>
    <x v="4"/>
    <x v="3"/>
  </r>
  <r>
    <n v="10725"/>
    <n v="41"/>
    <n v="9.65"/>
    <n v="12"/>
    <n v="0"/>
    <n v="115.80000000000001"/>
    <n v="19"/>
    <x v="1"/>
    <x v="5"/>
    <x v="5"/>
    <x v="2"/>
    <n v="3"/>
    <s v="Federal Shipping"/>
    <s v="FAMIA"/>
    <x v="0"/>
    <n v="8"/>
    <x v="3"/>
    <x v="3"/>
  </r>
  <r>
    <n v="10725"/>
    <n v="52"/>
    <n v="7"/>
    <n v="4"/>
    <n v="0"/>
    <n v="28"/>
    <n v="24"/>
    <x v="1"/>
    <x v="65"/>
    <x v="4"/>
    <x v="2"/>
    <n v="3"/>
    <s v="Federal Shipping"/>
    <s v="FAMIA"/>
    <x v="0"/>
    <n v="5"/>
    <x v="1"/>
    <x v="3"/>
  </r>
  <r>
    <n v="10725"/>
    <n v="55"/>
    <n v="24"/>
    <n v="6"/>
    <n v="0"/>
    <n v="144"/>
    <n v="25"/>
    <x v="1"/>
    <x v="16"/>
    <x v="15"/>
    <x v="2"/>
    <n v="3"/>
    <s v="Federal Shipping"/>
    <s v="FAMIA"/>
    <x v="0"/>
    <n v="6"/>
    <x v="7"/>
    <x v="3"/>
  </r>
  <r>
    <n v="10726"/>
    <n v="4"/>
    <n v="22"/>
    <n v="25"/>
    <n v="0"/>
    <n v="550"/>
    <n v="2"/>
    <x v="1"/>
    <x v="62"/>
    <x v="6"/>
    <x v="13"/>
    <n v="1"/>
    <s v="Speedy Express"/>
    <s v="EASTC"/>
    <x v="0"/>
    <n v="2"/>
    <x v="4"/>
    <x v="4"/>
  </r>
  <r>
    <n v="10726"/>
    <n v="11"/>
    <n v="21"/>
    <n v="5"/>
    <n v="0"/>
    <n v="105"/>
    <n v="5"/>
    <x v="1"/>
    <x v="0"/>
    <x v="0"/>
    <x v="13"/>
    <n v="1"/>
    <s v="Speedy Express"/>
    <s v="EASTC"/>
    <x v="0"/>
    <n v="4"/>
    <x v="0"/>
    <x v="4"/>
  </r>
  <r>
    <n v="10727"/>
    <n v="17"/>
    <n v="39"/>
    <n v="20"/>
    <n v="0"/>
    <n v="780"/>
    <n v="7"/>
    <x v="1"/>
    <x v="35"/>
    <x v="18"/>
    <x v="11"/>
    <n v="1"/>
    <s v="Speedy Express"/>
    <s v="REGGC"/>
    <x v="0"/>
    <n v="6"/>
    <x v="7"/>
    <x v="4"/>
  </r>
  <r>
    <n v="10727"/>
    <n v="56"/>
    <n v="38"/>
    <n v="10"/>
    <n v="0"/>
    <n v="380"/>
    <n v="26"/>
    <x v="1"/>
    <x v="33"/>
    <x v="8"/>
    <x v="11"/>
    <n v="1"/>
    <s v="Speedy Express"/>
    <s v="REGGC"/>
    <x v="0"/>
    <n v="5"/>
    <x v="1"/>
    <x v="4"/>
  </r>
  <r>
    <n v="10727"/>
    <n v="59"/>
    <n v="55"/>
    <n v="10"/>
    <n v="0"/>
    <n v="550"/>
    <n v="28"/>
    <x v="1"/>
    <x v="21"/>
    <x v="11"/>
    <x v="11"/>
    <n v="1"/>
    <s v="Speedy Express"/>
    <s v="REGGC"/>
    <x v="0"/>
    <n v="4"/>
    <x v="0"/>
    <x v="4"/>
  </r>
  <r>
    <n v="10728"/>
    <n v="30"/>
    <n v="25.89"/>
    <n v="15"/>
    <n v="0"/>
    <n v="388.35"/>
    <n v="13"/>
    <x v="1"/>
    <x v="34"/>
    <x v="25"/>
    <x v="2"/>
    <n v="2"/>
    <s v="United Package"/>
    <s v="QUEEN"/>
    <x v="0"/>
    <n v="8"/>
    <x v="3"/>
    <x v="4"/>
  </r>
  <r>
    <n v="10728"/>
    <n v="40"/>
    <n v="18.399999999999999"/>
    <n v="6"/>
    <n v="0"/>
    <n v="110.39999999999999"/>
    <n v="19"/>
    <x v="1"/>
    <x v="37"/>
    <x v="5"/>
    <x v="2"/>
    <n v="2"/>
    <s v="United Package"/>
    <s v="QUEEN"/>
    <x v="0"/>
    <n v="8"/>
    <x v="3"/>
    <x v="4"/>
  </r>
  <r>
    <n v="10728"/>
    <n v="55"/>
    <n v="24"/>
    <n v="12"/>
    <n v="0"/>
    <n v="288"/>
    <n v="25"/>
    <x v="1"/>
    <x v="16"/>
    <x v="15"/>
    <x v="2"/>
    <n v="2"/>
    <s v="United Package"/>
    <s v="QUEEN"/>
    <x v="0"/>
    <n v="6"/>
    <x v="7"/>
    <x v="4"/>
  </r>
  <r>
    <n v="10728"/>
    <n v="60"/>
    <n v="34"/>
    <n v="15"/>
    <n v="0"/>
    <n v="510"/>
    <n v="28"/>
    <x v="1"/>
    <x v="11"/>
    <x v="11"/>
    <x v="2"/>
    <n v="2"/>
    <s v="United Package"/>
    <s v="QUEEN"/>
    <x v="0"/>
    <n v="4"/>
    <x v="0"/>
    <x v="4"/>
  </r>
  <r>
    <n v="10729"/>
    <n v="1"/>
    <n v="18"/>
    <n v="50"/>
    <n v="0"/>
    <n v="900"/>
    <n v="1"/>
    <x v="1"/>
    <x v="52"/>
    <x v="17"/>
    <x v="5"/>
    <n v="3"/>
    <s v="Federal Shipping"/>
    <s v="LINOD"/>
    <x v="3"/>
    <n v="1"/>
    <x v="6"/>
    <x v="4"/>
  </r>
  <r>
    <n v="10729"/>
    <n v="21"/>
    <n v="10"/>
    <n v="30"/>
    <n v="0"/>
    <n v="300"/>
    <n v="8"/>
    <x v="1"/>
    <x v="27"/>
    <x v="9"/>
    <x v="5"/>
    <n v="3"/>
    <s v="Federal Shipping"/>
    <s v="LINOD"/>
    <x v="3"/>
    <n v="3"/>
    <x v="5"/>
    <x v="4"/>
  </r>
  <r>
    <n v="10729"/>
    <n v="50"/>
    <n v="16.25"/>
    <n v="40"/>
    <n v="0"/>
    <n v="650"/>
    <n v="23"/>
    <x v="1"/>
    <x v="72"/>
    <x v="13"/>
    <x v="5"/>
    <n v="3"/>
    <s v="Federal Shipping"/>
    <s v="LINOD"/>
    <x v="3"/>
    <n v="3"/>
    <x v="5"/>
    <x v="4"/>
  </r>
  <r>
    <n v="10730"/>
    <n v="16"/>
    <n v="17.45"/>
    <n v="15"/>
    <n v="0"/>
    <n v="261.75"/>
    <n v="7"/>
    <x v="1"/>
    <x v="19"/>
    <x v="18"/>
    <x v="0"/>
    <n v="1"/>
    <s v="Speedy Express"/>
    <s v="BONAP"/>
    <x v="0"/>
    <n v="3"/>
    <x v="5"/>
    <x v="4"/>
  </r>
  <r>
    <n v="10730"/>
    <n v="31"/>
    <n v="12.5"/>
    <n v="3"/>
    <n v="0"/>
    <n v="37.5"/>
    <n v="14"/>
    <x v="1"/>
    <x v="12"/>
    <x v="2"/>
    <x v="0"/>
    <n v="1"/>
    <s v="Speedy Express"/>
    <s v="BONAP"/>
    <x v="0"/>
    <n v="4"/>
    <x v="0"/>
    <x v="4"/>
  </r>
  <r>
    <n v="10730"/>
    <n v="65"/>
    <n v="21.05"/>
    <n v="10"/>
    <n v="0"/>
    <n v="210.5"/>
    <n v="2"/>
    <x v="1"/>
    <x v="6"/>
    <x v="6"/>
    <x v="0"/>
    <n v="1"/>
    <s v="Speedy Express"/>
    <s v="BONAP"/>
    <x v="0"/>
    <n v="2"/>
    <x v="4"/>
    <x v="4"/>
  </r>
  <r>
    <n v="10731"/>
    <n v="21"/>
    <n v="10"/>
    <n v="40"/>
    <n v="0"/>
    <n v="400"/>
    <n v="8"/>
    <x v="1"/>
    <x v="27"/>
    <x v="9"/>
    <x v="4"/>
    <n v="1"/>
    <s v="Speedy Express"/>
    <s v="CHOPS"/>
    <x v="1"/>
    <n v="3"/>
    <x v="5"/>
    <x v="4"/>
  </r>
  <r>
    <n v="10731"/>
    <n v="51"/>
    <n v="53"/>
    <n v="30"/>
    <n v="0"/>
    <n v="1590"/>
    <n v="24"/>
    <x v="1"/>
    <x v="4"/>
    <x v="4"/>
    <x v="4"/>
    <n v="1"/>
    <s v="Speedy Express"/>
    <s v="CHOPS"/>
    <x v="1"/>
    <n v="7"/>
    <x v="2"/>
    <x v="4"/>
  </r>
  <r>
    <n v="10732"/>
    <n v="76"/>
    <n v="18"/>
    <n v="20"/>
    <n v="0"/>
    <n v="360"/>
    <n v="23"/>
    <x v="1"/>
    <x v="38"/>
    <x v="13"/>
    <x v="0"/>
    <n v="1"/>
    <s v="Speedy Express"/>
    <s v="BONAP"/>
    <x v="2"/>
    <n v="1"/>
    <x v="6"/>
    <x v="4"/>
  </r>
  <r>
    <n v="10733"/>
    <n v="14"/>
    <n v="23.25"/>
    <n v="16"/>
    <n v="0"/>
    <n v="372"/>
    <n v="6"/>
    <x v="1"/>
    <x v="3"/>
    <x v="3"/>
    <x v="9"/>
    <n v="3"/>
    <s v="Federal Shipping"/>
    <s v="BERGS"/>
    <x v="0"/>
    <n v="7"/>
    <x v="2"/>
    <x v="4"/>
  </r>
  <r>
    <n v="10733"/>
    <n v="28"/>
    <n v="45.6"/>
    <n v="20"/>
    <n v="0"/>
    <n v="912"/>
    <n v="12"/>
    <x v="1"/>
    <x v="44"/>
    <x v="20"/>
    <x v="9"/>
    <n v="3"/>
    <s v="Federal Shipping"/>
    <s v="BERGS"/>
    <x v="0"/>
    <n v="7"/>
    <x v="2"/>
    <x v="4"/>
  </r>
  <r>
    <n v="10733"/>
    <n v="52"/>
    <n v="7"/>
    <n v="25"/>
    <n v="0"/>
    <n v="175"/>
    <n v="24"/>
    <x v="1"/>
    <x v="65"/>
    <x v="4"/>
    <x v="9"/>
    <n v="3"/>
    <s v="Federal Shipping"/>
    <s v="BERGS"/>
    <x v="0"/>
    <n v="5"/>
    <x v="1"/>
    <x v="4"/>
  </r>
  <r>
    <n v="10734"/>
    <n v="6"/>
    <n v="25"/>
    <n v="30"/>
    <n v="0"/>
    <n v="750"/>
    <n v="3"/>
    <x v="1"/>
    <x v="63"/>
    <x v="24"/>
    <x v="2"/>
    <n v="3"/>
    <s v="Federal Shipping"/>
    <s v="GOURL"/>
    <x v="0"/>
    <n v="2"/>
    <x v="4"/>
    <x v="4"/>
  </r>
  <r>
    <n v="10734"/>
    <n v="30"/>
    <n v="25.89"/>
    <n v="15"/>
    <n v="0"/>
    <n v="388.35"/>
    <n v="13"/>
    <x v="1"/>
    <x v="34"/>
    <x v="25"/>
    <x v="2"/>
    <n v="3"/>
    <s v="Federal Shipping"/>
    <s v="GOURL"/>
    <x v="0"/>
    <n v="8"/>
    <x v="3"/>
    <x v="4"/>
  </r>
  <r>
    <n v="10734"/>
    <n v="76"/>
    <n v="18"/>
    <n v="20"/>
    <n v="0"/>
    <n v="360"/>
    <n v="23"/>
    <x v="1"/>
    <x v="38"/>
    <x v="13"/>
    <x v="2"/>
    <n v="3"/>
    <s v="Federal Shipping"/>
    <s v="GOURL"/>
    <x v="0"/>
    <n v="1"/>
    <x v="6"/>
    <x v="4"/>
  </r>
  <r>
    <n v="10735"/>
    <n v="61"/>
    <n v="28.5"/>
    <n v="20"/>
    <n v="0"/>
    <n v="570"/>
    <n v="29"/>
    <x v="1"/>
    <x v="75"/>
    <x v="22"/>
    <x v="8"/>
    <n v="2"/>
    <s v="United Package"/>
    <s v="LETSS"/>
    <x v="1"/>
    <n v="2"/>
    <x v="4"/>
    <x v="4"/>
  </r>
  <r>
    <n v="10735"/>
    <n v="77"/>
    <n v="13"/>
    <n v="2"/>
    <n v="0"/>
    <n v="26"/>
    <n v="12"/>
    <x v="1"/>
    <x v="23"/>
    <x v="20"/>
    <x v="8"/>
    <n v="2"/>
    <s v="United Package"/>
    <s v="LETSS"/>
    <x v="1"/>
    <n v="2"/>
    <x v="4"/>
    <x v="4"/>
  </r>
  <r>
    <n v="10736"/>
    <n v="65"/>
    <n v="21.05"/>
    <n v="40"/>
    <n v="0"/>
    <n v="842"/>
    <n v="2"/>
    <x v="1"/>
    <x v="6"/>
    <x v="6"/>
    <x v="14"/>
    <n v="2"/>
    <s v="United Package"/>
    <s v="HUNGO"/>
    <x v="3"/>
    <n v="2"/>
    <x v="4"/>
    <x v="4"/>
  </r>
  <r>
    <n v="10736"/>
    <n v="75"/>
    <n v="7.75"/>
    <n v="20"/>
    <n v="0"/>
    <n v="155"/>
    <n v="12"/>
    <x v="1"/>
    <x v="48"/>
    <x v="20"/>
    <x v="14"/>
    <n v="2"/>
    <s v="United Package"/>
    <s v="HUNGO"/>
    <x v="3"/>
    <n v="1"/>
    <x v="6"/>
    <x v="4"/>
  </r>
  <r>
    <n v="10737"/>
    <n v="13"/>
    <n v="6"/>
    <n v="4"/>
    <n v="0"/>
    <n v="24"/>
    <n v="6"/>
    <x v="1"/>
    <x v="43"/>
    <x v="3"/>
    <x v="0"/>
    <n v="2"/>
    <s v="United Package"/>
    <s v="VINET"/>
    <x v="0"/>
    <n v="8"/>
    <x v="3"/>
    <x v="4"/>
  </r>
  <r>
    <n v="10737"/>
    <n v="41"/>
    <n v="9.65"/>
    <n v="12"/>
    <n v="0"/>
    <n v="115.80000000000001"/>
    <n v="19"/>
    <x v="1"/>
    <x v="5"/>
    <x v="5"/>
    <x v="0"/>
    <n v="2"/>
    <s v="United Package"/>
    <s v="VINET"/>
    <x v="0"/>
    <n v="8"/>
    <x v="3"/>
    <x v="4"/>
  </r>
  <r>
    <n v="10738"/>
    <n v="16"/>
    <n v="17.45"/>
    <n v="3"/>
    <n v="0"/>
    <n v="52.349999999999994"/>
    <n v="7"/>
    <x v="1"/>
    <x v="19"/>
    <x v="18"/>
    <x v="0"/>
    <n v="1"/>
    <s v="Speedy Express"/>
    <s v="SPECD"/>
    <x v="0"/>
    <n v="3"/>
    <x v="5"/>
    <x v="4"/>
  </r>
  <r>
    <n v="10739"/>
    <n v="36"/>
    <n v="19"/>
    <n v="6"/>
    <n v="0"/>
    <n v="114"/>
    <n v="17"/>
    <x v="1"/>
    <x v="20"/>
    <x v="19"/>
    <x v="0"/>
    <n v="3"/>
    <s v="Federal Shipping"/>
    <s v="VINET"/>
    <x v="2"/>
    <n v="8"/>
    <x v="3"/>
    <x v="4"/>
  </r>
  <r>
    <n v="10739"/>
    <n v="52"/>
    <n v="7"/>
    <n v="18"/>
    <n v="0"/>
    <n v="126"/>
    <n v="24"/>
    <x v="1"/>
    <x v="65"/>
    <x v="4"/>
    <x v="0"/>
    <n v="3"/>
    <s v="Federal Shipping"/>
    <s v="VINET"/>
    <x v="2"/>
    <n v="5"/>
    <x v="1"/>
    <x v="4"/>
  </r>
  <r>
    <n v="10740"/>
    <n v="28"/>
    <n v="45.6"/>
    <n v="5"/>
    <n v="0"/>
    <n v="228"/>
    <n v="12"/>
    <x v="1"/>
    <x v="44"/>
    <x v="20"/>
    <x v="8"/>
    <n v="2"/>
    <s v="United Package"/>
    <s v="WHITC"/>
    <x v="0"/>
    <n v="7"/>
    <x v="2"/>
    <x v="4"/>
  </r>
  <r>
    <n v="10740"/>
    <n v="35"/>
    <n v="18"/>
    <n v="35"/>
    <n v="0"/>
    <n v="630"/>
    <n v="16"/>
    <x v="1"/>
    <x v="31"/>
    <x v="23"/>
    <x v="8"/>
    <n v="2"/>
    <s v="United Package"/>
    <s v="WHITC"/>
    <x v="0"/>
    <n v="1"/>
    <x v="6"/>
    <x v="4"/>
  </r>
  <r>
    <n v="10740"/>
    <n v="45"/>
    <n v="9.5"/>
    <n v="40"/>
    <n v="0"/>
    <n v="380"/>
    <n v="21"/>
    <x v="1"/>
    <x v="73"/>
    <x v="26"/>
    <x v="8"/>
    <n v="2"/>
    <s v="United Package"/>
    <s v="WHITC"/>
    <x v="0"/>
    <n v="8"/>
    <x v="3"/>
    <x v="4"/>
  </r>
  <r>
    <n v="10740"/>
    <n v="56"/>
    <n v="38"/>
    <n v="14"/>
    <n v="0"/>
    <n v="532"/>
    <n v="26"/>
    <x v="1"/>
    <x v="33"/>
    <x v="8"/>
    <x v="8"/>
    <n v="2"/>
    <s v="United Package"/>
    <s v="WHITC"/>
    <x v="0"/>
    <n v="5"/>
    <x v="1"/>
    <x v="4"/>
  </r>
  <r>
    <n v="10741"/>
    <n v="2"/>
    <n v="19"/>
    <n v="15"/>
    <n v="0"/>
    <n v="285"/>
    <n v="1"/>
    <x v="1"/>
    <x v="18"/>
    <x v="17"/>
    <x v="13"/>
    <n v="3"/>
    <s v="Federal Shipping"/>
    <s v="AROUT"/>
    <x v="0"/>
    <n v="1"/>
    <x v="6"/>
    <x v="4"/>
  </r>
  <r>
    <n v="10742"/>
    <n v="3"/>
    <n v="10"/>
    <n v="20"/>
    <n v="0"/>
    <n v="200"/>
    <n v="1"/>
    <x v="1"/>
    <x v="57"/>
    <x v="17"/>
    <x v="16"/>
    <n v="3"/>
    <s v="Federal Shipping"/>
    <s v="BOTTM"/>
    <x v="2"/>
    <n v="2"/>
    <x v="4"/>
    <x v="4"/>
  </r>
  <r>
    <n v="10742"/>
    <n v="60"/>
    <n v="34"/>
    <n v="50"/>
    <n v="0"/>
    <n v="1700"/>
    <n v="28"/>
    <x v="1"/>
    <x v="11"/>
    <x v="11"/>
    <x v="16"/>
    <n v="3"/>
    <s v="Federal Shipping"/>
    <s v="BOTTM"/>
    <x v="2"/>
    <n v="4"/>
    <x v="0"/>
    <x v="4"/>
  </r>
  <r>
    <n v="10742"/>
    <n v="72"/>
    <n v="34.799999999999997"/>
    <n v="35"/>
    <n v="0"/>
    <n v="1218"/>
    <n v="14"/>
    <x v="1"/>
    <x v="2"/>
    <x v="2"/>
    <x v="16"/>
    <n v="3"/>
    <s v="Federal Shipping"/>
    <s v="BOTTM"/>
    <x v="2"/>
    <n v="4"/>
    <x v="0"/>
    <x v="4"/>
  </r>
  <r>
    <n v="10743"/>
    <n v="46"/>
    <n v="12"/>
    <n v="28"/>
    <n v="0"/>
    <n v="336"/>
    <n v="21"/>
    <x v="1"/>
    <x v="54"/>
    <x v="26"/>
    <x v="13"/>
    <n v="2"/>
    <s v="United Package"/>
    <s v="AROUT"/>
    <x v="0"/>
    <n v="8"/>
    <x v="3"/>
    <x v="4"/>
  </r>
  <r>
    <n v="10744"/>
    <n v="40"/>
    <n v="18.399999999999999"/>
    <n v="50"/>
    <n v="0"/>
    <n v="919.99999999999989"/>
    <n v="19"/>
    <x v="1"/>
    <x v="37"/>
    <x v="5"/>
    <x v="17"/>
    <n v="1"/>
    <s v="Speedy Express"/>
    <s v="VAFFE"/>
    <x v="1"/>
    <n v="8"/>
    <x v="3"/>
    <x v="4"/>
  </r>
  <r>
    <n v="10745"/>
    <n v="18"/>
    <n v="62.5"/>
    <n v="24"/>
    <n v="0"/>
    <n v="1500"/>
    <n v="7"/>
    <x v="1"/>
    <x v="59"/>
    <x v="18"/>
    <x v="1"/>
    <n v="1"/>
    <s v="Speedy Express"/>
    <s v="QUICK"/>
    <x v="3"/>
    <n v="8"/>
    <x v="3"/>
    <x v="4"/>
  </r>
  <r>
    <n v="10745"/>
    <n v="44"/>
    <n v="19.45"/>
    <n v="16"/>
    <n v="0"/>
    <n v="311.2"/>
    <n v="20"/>
    <x v="1"/>
    <x v="45"/>
    <x v="1"/>
    <x v="1"/>
    <n v="1"/>
    <s v="Speedy Express"/>
    <s v="QUICK"/>
    <x v="3"/>
    <n v="2"/>
    <x v="4"/>
    <x v="4"/>
  </r>
  <r>
    <n v="10745"/>
    <n v="59"/>
    <n v="55"/>
    <n v="45"/>
    <n v="0"/>
    <n v="2475"/>
    <n v="28"/>
    <x v="1"/>
    <x v="21"/>
    <x v="11"/>
    <x v="1"/>
    <n v="1"/>
    <s v="Speedy Express"/>
    <s v="QUICK"/>
    <x v="3"/>
    <n v="4"/>
    <x v="0"/>
    <x v="4"/>
  </r>
  <r>
    <n v="10745"/>
    <n v="72"/>
    <n v="34.799999999999997"/>
    <n v="7"/>
    <n v="0"/>
    <n v="243.59999999999997"/>
    <n v="14"/>
    <x v="1"/>
    <x v="2"/>
    <x v="2"/>
    <x v="1"/>
    <n v="1"/>
    <s v="Speedy Express"/>
    <s v="QUICK"/>
    <x v="3"/>
    <n v="4"/>
    <x v="0"/>
    <x v="4"/>
  </r>
  <r>
    <n v="10746"/>
    <n v="13"/>
    <n v="6"/>
    <n v="6"/>
    <n v="0"/>
    <n v="36"/>
    <n v="6"/>
    <x v="1"/>
    <x v="43"/>
    <x v="3"/>
    <x v="4"/>
    <n v="3"/>
    <s v="Federal Shipping"/>
    <s v="CHOPS"/>
    <x v="0"/>
    <n v="8"/>
    <x v="3"/>
    <x v="4"/>
  </r>
  <r>
    <n v="10746"/>
    <n v="42"/>
    <n v="14"/>
    <n v="28"/>
    <n v="0"/>
    <n v="392"/>
    <n v="20"/>
    <x v="1"/>
    <x v="1"/>
    <x v="1"/>
    <x v="4"/>
    <n v="3"/>
    <s v="Federal Shipping"/>
    <s v="CHOPS"/>
    <x v="0"/>
    <n v="5"/>
    <x v="1"/>
    <x v="4"/>
  </r>
  <r>
    <n v="10746"/>
    <n v="62"/>
    <n v="49.3"/>
    <n v="9"/>
    <n v="0"/>
    <n v="443.7"/>
    <n v="29"/>
    <x v="1"/>
    <x v="29"/>
    <x v="22"/>
    <x v="4"/>
    <n v="3"/>
    <s v="Federal Shipping"/>
    <s v="CHOPS"/>
    <x v="0"/>
    <n v="3"/>
    <x v="5"/>
    <x v="4"/>
  </r>
  <r>
    <n v="10746"/>
    <n v="69"/>
    <n v="36"/>
    <n v="40"/>
    <n v="0"/>
    <n v="1440"/>
    <n v="15"/>
    <x v="1"/>
    <x v="60"/>
    <x v="10"/>
    <x v="4"/>
    <n v="3"/>
    <s v="Federal Shipping"/>
    <s v="CHOPS"/>
    <x v="0"/>
    <n v="4"/>
    <x v="0"/>
    <x v="4"/>
  </r>
  <r>
    <n v="10747"/>
    <n v="31"/>
    <n v="12.5"/>
    <n v="8"/>
    <n v="0"/>
    <n v="100"/>
    <n v="14"/>
    <x v="1"/>
    <x v="12"/>
    <x v="2"/>
    <x v="6"/>
    <n v="1"/>
    <s v="Speedy Express"/>
    <s v="PICCO"/>
    <x v="1"/>
    <n v="4"/>
    <x v="0"/>
    <x v="4"/>
  </r>
  <r>
    <n v="10747"/>
    <n v="41"/>
    <n v="9.65"/>
    <n v="35"/>
    <n v="0"/>
    <n v="337.75"/>
    <n v="19"/>
    <x v="1"/>
    <x v="5"/>
    <x v="5"/>
    <x v="6"/>
    <n v="1"/>
    <s v="Speedy Express"/>
    <s v="PICCO"/>
    <x v="1"/>
    <n v="8"/>
    <x v="3"/>
    <x v="4"/>
  </r>
  <r>
    <n v="10747"/>
    <n v="63"/>
    <n v="43.9"/>
    <n v="9"/>
    <n v="0"/>
    <n v="395.09999999999997"/>
    <n v="7"/>
    <x v="1"/>
    <x v="46"/>
    <x v="18"/>
    <x v="6"/>
    <n v="1"/>
    <s v="Speedy Express"/>
    <s v="PICCO"/>
    <x v="1"/>
    <n v="2"/>
    <x v="4"/>
    <x v="4"/>
  </r>
  <r>
    <n v="10747"/>
    <n v="69"/>
    <n v="36"/>
    <n v="30"/>
    <n v="0"/>
    <n v="1080"/>
    <n v="15"/>
    <x v="1"/>
    <x v="60"/>
    <x v="10"/>
    <x v="6"/>
    <n v="1"/>
    <s v="Speedy Express"/>
    <s v="PICCO"/>
    <x v="1"/>
    <n v="4"/>
    <x v="0"/>
    <x v="4"/>
  </r>
  <r>
    <n v="10748"/>
    <n v="23"/>
    <n v="9"/>
    <n v="44"/>
    <n v="0"/>
    <n v="396"/>
    <n v="9"/>
    <x v="1"/>
    <x v="70"/>
    <x v="7"/>
    <x v="8"/>
    <n v="1"/>
    <s v="Speedy Express"/>
    <s v="SAVEA"/>
    <x v="2"/>
    <n v="5"/>
    <x v="1"/>
    <x v="4"/>
  </r>
  <r>
    <n v="10748"/>
    <n v="40"/>
    <n v="18.399999999999999"/>
    <n v="40"/>
    <n v="0"/>
    <n v="736"/>
    <n v="19"/>
    <x v="1"/>
    <x v="37"/>
    <x v="5"/>
    <x v="8"/>
    <n v="1"/>
    <s v="Speedy Express"/>
    <s v="SAVEA"/>
    <x v="2"/>
    <n v="8"/>
    <x v="3"/>
    <x v="4"/>
  </r>
  <r>
    <n v="10748"/>
    <n v="56"/>
    <n v="38"/>
    <n v="28"/>
    <n v="0"/>
    <n v="1064"/>
    <n v="26"/>
    <x v="1"/>
    <x v="33"/>
    <x v="8"/>
    <x v="8"/>
    <n v="1"/>
    <s v="Speedy Express"/>
    <s v="SAVEA"/>
    <x v="2"/>
    <n v="5"/>
    <x v="1"/>
    <x v="4"/>
  </r>
  <r>
    <n v="10749"/>
    <n v="56"/>
    <n v="38"/>
    <n v="15"/>
    <n v="0"/>
    <n v="570"/>
    <n v="26"/>
    <x v="1"/>
    <x v="33"/>
    <x v="8"/>
    <x v="13"/>
    <n v="2"/>
    <s v="United Package"/>
    <s v="ISLAT"/>
    <x v="0"/>
    <n v="5"/>
    <x v="1"/>
    <x v="4"/>
  </r>
  <r>
    <n v="10749"/>
    <n v="59"/>
    <n v="55"/>
    <n v="6"/>
    <n v="0"/>
    <n v="330"/>
    <n v="28"/>
    <x v="1"/>
    <x v="21"/>
    <x v="11"/>
    <x v="13"/>
    <n v="2"/>
    <s v="United Package"/>
    <s v="ISLAT"/>
    <x v="0"/>
    <n v="4"/>
    <x v="0"/>
    <x v="4"/>
  </r>
  <r>
    <n v="10749"/>
    <n v="76"/>
    <n v="18"/>
    <n v="10"/>
    <n v="0"/>
    <n v="180"/>
    <n v="23"/>
    <x v="1"/>
    <x v="38"/>
    <x v="13"/>
    <x v="13"/>
    <n v="2"/>
    <s v="United Package"/>
    <s v="ISLAT"/>
    <x v="0"/>
    <n v="1"/>
    <x v="6"/>
    <x v="4"/>
  </r>
  <r>
    <n v="10750"/>
    <n v="14"/>
    <n v="23.25"/>
    <n v="5"/>
    <n v="0"/>
    <n v="116.25"/>
    <n v="6"/>
    <x v="1"/>
    <x v="3"/>
    <x v="3"/>
    <x v="10"/>
    <n v="1"/>
    <s v="Speedy Express"/>
    <s v="WARTH"/>
    <x v="3"/>
    <n v="7"/>
    <x v="2"/>
    <x v="4"/>
  </r>
  <r>
    <n v="10750"/>
    <n v="45"/>
    <n v="9.5"/>
    <n v="40"/>
    <n v="0"/>
    <n v="380"/>
    <n v="21"/>
    <x v="1"/>
    <x v="73"/>
    <x v="26"/>
    <x v="10"/>
    <n v="1"/>
    <s v="Speedy Express"/>
    <s v="WARTH"/>
    <x v="3"/>
    <n v="8"/>
    <x v="3"/>
    <x v="4"/>
  </r>
  <r>
    <n v="10750"/>
    <n v="59"/>
    <n v="55"/>
    <n v="25"/>
    <n v="0"/>
    <n v="1375"/>
    <n v="28"/>
    <x v="1"/>
    <x v="21"/>
    <x v="11"/>
    <x v="10"/>
    <n v="1"/>
    <s v="Speedy Express"/>
    <s v="WARTH"/>
    <x v="3"/>
    <n v="4"/>
    <x v="0"/>
    <x v="4"/>
  </r>
  <r>
    <n v="10751"/>
    <n v="26"/>
    <n v="31.23"/>
    <n v="12"/>
    <n v="0"/>
    <n v="374.76"/>
    <n v="11"/>
    <x v="1"/>
    <x v="68"/>
    <x v="21"/>
    <x v="4"/>
    <n v="3"/>
    <s v="Federal Shipping"/>
    <s v="RICSU"/>
    <x v="2"/>
    <n v="3"/>
    <x v="5"/>
    <x v="4"/>
  </r>
  <r>
    <n v="10751"/>
    <n v="30"/>
    <n v="25.89"/>
    <n v="30"/>
    <n v="0"/>
    <n v="776.7"/>
    <n v="13"/>
    <x v="1"/>
    <x v="34"/>
    <x v="25"/>
    <x v="4"/>
    <n v="3"/>
    <s v="Federal Shipping"/>
    <s v="RICSU"/>
    <x v="2"/>
    <n v="8"/>
    <x v="3"/>
    <x v="4"/>
  </r>
  <r>
    <n v="10751"/>
    <n v="50"/>
    <n v="16.25"/>
    <n v="20"/>
    <n v="0"/>
    <n v="325"/>
    <n v="23"/>
    <x v="1"/>
    <x v="72"/>
    <x v="13"/>
    <x v="4"/>
    <n v="3"/>
    <s v="Federal Shipping"/>
    <s v="RICSU"/>
    <x v="2"/>
    <n v="3"/>
    <x v="5"/>
    <x v="4"/>
  </r>
  <r>
    <n v="10751"/>
    <n v="73"/>
    <n v="15"/>
    <n v="15"/>
    <n v="0"/>
    <n v="225"/>
    <n v="17"/>
    <x v="1"/>
    <x v="47"/>
    <x v="19"/>
    <x v="4"/>
    <n v="3"/>
    <s v="Federal Shipping"/>
    <s v="RICSU"/>
    <x v="2"/>
    <n v="8"/>
    <x v="3"/>
    <x v="4"/>
  </r>
  <r>
    <n v="10752"/>
    <n v="1"/>
    <n v="18"/>
    <n v="8"/>
    <n v="0"/>
    <n v="144"/>
    <n v="1"/>
    <x v="1"/>
    <x v="52"/>
    <x v="17"/>
    <x v="13"/>
    <n v="3"/>
    <s v="Federal Shipping"/>
    <s v="NORTS"/>
    <x v="0"/>
    <n v="1"/>
    <x v="6"/>
    <x v="4"/>
  </r>
  <r>
    <n v="10752"/>
    <n v="69"/>
    <n v="36"/>
    <n v="3"/>
    <n v="0"/>
    <n v="108"/>
    <n v="15"/>
    <x v="1"/>
    <x v="60"/>
    <x v="10"/>
    <x v="13"/>
    <n v="3"/>
    <s v="Federal Shipping"/>
    <s v="NORTS"/>
    <x v="0"/>
    <n v="4"/>
    <x v="0"/>
    <x v="4"/>
  </r>
  <r>
    <n v="10753"/>
    <n v="45"/>
    <n v="9.5"/>
    <n v="4"/>
    <n v="0"/>
    <n v="38"/>
    <n v="21"/>
    <x v="1"/>
    <x v="73"/>
    <x v="26"/>
    <x v="11"/>
    <n v="1"/>
    <s v="Speedy Express"/>
    <s v="FRANS"/>
    <x v="2"/>
    <n v="8"/>
    <x v="3"/>
    <x v="4"/>
  </r>
  <r>
    <n v="10753"/>
    <n v="74"/>
    <n v="10"/>
    <n v="5"/>
    <n v="0"/>
    <n v="50"/>
    <n v="4"/>
    <x v="1"/>
    <x v="17"/>
    <x v="16"/>
    <x v="11"/>
    <n v="1"/>
    <s v="Speedy Express"/>
    <s v="FRANS"/>
    <x v="2"/>
    <n v="7"/>
    <x v="2"/>
    <x v="4"/>
  </r>
  <r>
    <n v="10754"/>
    <n v="40"/>
    <n v="18.399999999999999"/>
    <n v="3"/>
    <n v="0"/>
    <n v="55.199999999999996"/>
    <n v="19"/>
    <x v="1"/>
    <x v="37"/>
    <x v="5"/>
    <x v="11"/>
    <n v="3"/>
    <s v="Federal Shipping"/>
    <s v="MAGAA"/>
    <x v="1"/>
    <n v="8"/>
    <x v="3"/>
    <x v="4"/>
  </r>
  <r>
    <n v="10755"/>
    <n v="47"/>
    <n v="9.5"/>
    <n v="30"/>
    <n v="0"/>
    <n v="285"/>
    <n v="22"/>
    <x v="1"/>
    <x v="69"/>
    <x v="28"/>
    <x v="0"/>
    <n v="2"/>
    <s v="United Package"/>
    <s v="BONAP"/>
    <x v="0"/>
    <n v="3"/>
    <x v="5"/>
    <x v="4"/>
  </r>
  <r>
    <n v="10755"/>
    <n v="56"/>
    <n v="38"/>
    <n v="30"/>
    <n v="0"/>
    <n v="1140"/>
    <n v="26"/>
    <x v="1"/>
    <x v="33"/>
    <x v="8"/>
    <x v="0"/>
    <n v="2"/>
    <s v="United Package"/>
    <s v="BONAP"/>
    <x v="0"/>
    <n v="5"/>
    <x v="1"/>
    <x v="4"/>
  </r>
  <r>
    <n v="10755"/>
    <n v="57"/>
    <n v="19.5"/>
    <n v="14"/>
    <n v="0"/>
    <n v="273"/>
    <n v="26"/>
    <x v="1"/>
    <x v="8"/>
    <x v="8"/>
    <x v="0"/>
    <n v="2"/>
    <s v="United Package"/>
    <s v="BONAP"/>
    <x v="0"/>
    <n v="5"/>
    <x v="1"/>
    <x v="4"/>
  </r>
  <r>
    <n v="10755"/>
    <n v="69"/>
    <n v="36"/>
    <n v="25"/>
    <n v="0"/>
    <n v="900"/>
    <n v="15"/>
    <x v="1"/>
    <x v="60"/>
    <x v="10"/>
    <x v="0"/>
    <n v="2"/>
    <s v="United Package"/>
    <s v="BONAP"/>
    <x v="0"/>
    <n v="4"/>
    <x v="0"/>
    <x v="4"/>
  </r>
  <r>
    <n v="10756"/>
    <n v="18"/>
    <n v="62.5"/>
    <n v="21"/>
    <n v="0"/>
    <n v="1312.5"/>
    <n v="7"/>
    <x v="1"/>
    <x v="59"/>
    <x v="18"/>
    <x v="8"/>
    <n v="2"/>
    <s v="United Package"/>
    <s v="SPLIR"/>
    <x v="3"/>
    <n v="8"/>
    <x v="3"/>
    <x v="4"/>
  </r>
  <r>
    <n v="10756"/>
    <n v="36"/>
    <n v="19"/>
    <n v="20"/>
    <n v="0"/>
    <n v="380"/>
    <n v="17"/>
    <x v="1"/>
    <x v="20"/>
    <x v="19"/>
    <x v="8"/>
    <n v="2"/>
    <s v="United Package"/>
    <s v="SPLIR"/>
    <x v="3"/>
    <n v="8"/>
    <x v="3"/>
    <x v="4"/>
  </r>
  <r>
    <n v="10756"/>
    <n v="68"/>
    <n v="12.5"/>
    <n v="6"/>
    <n v="0"/>
    <n v="75"/>
    <n v="8"/>
    <x v="1"/>
    <x v="56"/>
    <x v="9"/>
    <x v="8"/>
    <n v="2"/>
    <s v="United Package"/>
    <s v="SPLIR"/>
    <x v="3"/>
    <n v="3"/>
    <x v="5"/>
    <x v="4"/>
  </r>
  <r>
    <n v="10756"/>
    <n v="69"/>
    <n v="36"/>
    <n v="20"/>
    <n v="0"/>
    <n v="720"/>
    <n v="15"/>
    <x v="1"/>
    <x v="60"/>
    <x v="10"/>
    <x v="8"/>
    <n v="2"/>
    <s v="United Package"/>
    <s v="SPLIR"/>
    <x v="3"/>
    <n v="4"/>
    <x v="0"/>
    <x v="4"/>
  </r>
  <r>
    <n v="10757"/>
    <n v="34"/>
    <n v="14"/>
    <n v="30"/>
    <n v="0"/>
    <n v="420"/>
    <n v="16"/>
    <x v="1"/>
    <x v="53"/>
    <x v="23"/>
    <x v="8"/>
    <n v="1"/>
    <s v="Speedy Express"/>
    <s v="SAVEA"/>
    <x v="1"/>
    <n v="1"/>
    <x v="6"/>
    <x v="4"/>
  </r>
  <r>
    <n v="10757"/>
    <n v="59"/>
    <n v="55"/>
    <n v="7"/>
    <n v="0"/>
    <n v="385"/>
    <n v="28"/>
    <x v="1"/>
    <x v="21"/>
    <x v="11"/>
    <x v="8"/>
    <n v="1"/>
    <s v="Speedy Express"/>
    <s v="SAVEA"/>
    <x v="1"/>
    <n v="4"/>
    <x v="0"/>
    <x v="4"/>
  </r>
  <r>
    <n v="10757"/>
    <n v="62"/>
    <n v="49.3"/>
    <n v="30"/>
    <n v="0"/>
    <n v="1479"/>
    <n v="29"/>
    <x v="1"/>
    <x v="29"/>
    <x v="22"/>
    <x v="8"/>
    <n v="1"/>
    <s v="Speedy Express"/>
    <s v="SAVEA"/>
    <x v="1"/>
    <n v="3"/>
    <x v="5"/>
    <x v="4"/>
  </r>
  <r>
    <n v="10757"/>
    <n v="64"/>
    <n v="33.25"/>
    <n v="24"/>
    <n v="0"/>
    <n v="798"/>
    <n v="12"/>
    <x v="1"/>
    <x v="58"/>
    <x v="20"/>
    <x v="8"/>
    <n v="1"/>
    <s v="Speedy Express"/>
    <s v="SAVEA"/>
    <x v="1"/>
    <n v="5"/>
    <x v="1"/>
    <x v="4"/>
  </r>
  <r>
    <n v="10758"/>
    <n v="26"/>
    <n v="31.23"/>
    <n v="20"/>
    <n v="0"/>
    <n v="624.6"/>
    <n v="11"/>
    <x v="1"/>
    <x v="68"/>
    <x v="21"/>
    <x v="4"/>
    <n v="3"/>
    <s v="Federal Shipping"/>
    <s v="RICSU"/>
    <x v="2"/>
    <n v="3"/>
    <x v="5"/>
    <x v="4"/>
  </r>
  <r>
    <n v="10758"/>
    <n v="52"/>
    <n v="7"/>
    <n v="60"/>
    <n v="0"/>
    <n v="420"/>
    <n v="24"/>
    <x v="1"/>
    <x v="65"/>
    <x v="4"/>
    <x v="4"/>
    <n v="3"/>
    <s v="Federal Shipping"/>
    <s v="RICSU"/>
    <x v="2"/>
    <n v="5"/>
    <x v="1"/>
    <x v="4"/>
  </r>
  <r>
    <n v="10758"/>
    <n v="70"/>
    <n v="15"/>
    <n v="40"/>
    <n v="0"/>
    <n v="600"/>
    <n v="7"/>
    <x v="1"/>
    <x v="30"/>
    <x v="18"/>
    <x v="4"/>
    <n v="3"/>
    <s v="Federal Shipping"/>
    <s v="RICSU"/>
    <x v="2"/>
    <n v="1"/>
    <x v="6"/>
    <x v="4"/>
  </r>
  <r>
    <n v="10759"/>
    <n v="32"/>
    <n v="32"/>
    <n v="10"/>
    <n v="0"/>
    <n v="320"/>
    <n v="14"/>
    <x v="1"/>
    <x v="26"/>
    <x v="2"/>
    <x v="7"/>
    <n v="3"/>
    <s v="Federal Shipping"/>
    <s v="ANATR"/>
    <x v="2"/>
    <n v="4"/>
    <x v="0"/>
    <x v="4"/>
  </r>
  <r>
    <n v="10760"/>
    <n v="25"/>
    <n v="14"/>
    <n v="12"/>
    <n v="0"/>
    <n v="168"/>
    <n v="11"/>
    <x v="1"/>
    <x v="66"/>
    <x v="21"/>
    <x v="3"/>
    <n v="1"/>
    <s v="Speedy Express"/>
    <s v="MAISD"/>
    <x v="0"/>
    <n v="3"/>
    <x v="5"/>
    <x v="5"/>
  </r>
  <r>
    <n v="10760"/>
    <n v="27"/>
    <n v="43.9"/>
    <n v="40"/>
    <n v="0"/>
    <n v="1756"/>
    <n v="11"/>
    <x v="1"/>
    <x v="24"/>
    <x v="21"/>
    <x v="3"/>
    <n v="1"/>
    <s v="Speedy Express"/>
    <s v="MAISD"/>
    <x v="0"/>
    <n v="3"/>
    <x v="5"/>
    <x v="5"/>
  </r>
  <r>
    <n v="10760"/>
    <n v="43"/>
    <n v="46"/>
    <n v="30"/>
    <n v="0"/>
    <n v="1380"/>
    <n v="20"/>
    <x v="1"/>
    <x v="40"/>
    <x v="1"/>
    <x v="3"/>
    <n v="1"/>
    <s v="Speedy Express"/>
    <s v="MAISD"/>
    <x v="0"/>
    <n v="1"/>
    <x v="6"/>
    <x v="5"/>
  </r>
  <r>
    <n v="10761"/>
    <n v="25"/>
    <n v="14"/>
    <n v="35"/>
    <n v="0"/>
    <n v="490"/>
    <n v="11"/>
    <x v="1"/>
    <x v="66"/>
    <x v="21"/>
    <x v="8"/>
    <n v="2"/>
    <s v="United Package"/>
    <s v="RATTC"/>
    <x v="0"/>
    <n v="3"/>
    <x v="5"/>
    <x v="5"/>
  </r>
  <r>
    <n v="10761"/>
    <n v="75"/>
    <n v="7.75"/>
    <n v="18"/>
    <n v="0"/>
    <n v="139.5"/>
    <n v="12"/>
    <x v="1"/>
    <x v="48"/>
    <x v="20"/>
    <x v="8"/>
    <n v="2"/>
    <s v="United Package"/>
    <s v="RATTC"/>
    <x v="0"/>
    <n v="1"/>
    <x v="6"/>
    <x v="5"/>
  </r>
  <r>
    <n v="10762"/>
    <n v="39"/>
    <n v="18"/>
    <n v="16"/>
    <n v="0"/>
    <n v="288"/>
    <n v="18"/>
    <x v="1"/>
    <x v="13"/>
    <x v="12"/>
    <x v="9"/>
    <n v="1"/>
    <s v="Speedy Express"/>
    <s v="FOLKO"/>
    <x v="2"/>
    <n v="1"/>
    <x v="6"/>
    <x v="5"/>
  </r>
  <r>
    <n v="10762"/>
    <n v="47"/>
    <n v="9.5"/>
    <n v="30"/>
    <n v="0"/>
    <n v="285"/>
    <n v="22"/>
    <x v="1"/>
    <x v="69"/>
    <x v="28"/>
    <x v="9"/>
    <n v="1"/>
    <s v="Speedy Express"/>
    <s v="FOLKO"/>
    <x v="2"/>
    <n v="3"/>
    <x v="5"/>
    <x v="5"/>
  </r>
  <r>
    <n v="10762"/>
    <n v="51"/>
    <n v="53"/>
    <n v="28"/>
    <n v="0"/>
    <n v="1484"/>
    <n v="24"/>
    <x v="1"/>
    <x v="4"/>
    <x v="4"/>
    <x v="9"/>
    <n v="1"/>
    <s v="Speedy Express"/>
    <s v="FOLKO"/>
    <x v="2"/>
    <n v="7"/>
    <x v="2"/>
    <x v="5"/>
  </r>
  <r>
    <n v="10762"/>
    <n v="56"/>
    <n v="38"/>
    <n v="60"/>
    <n v="0"/>
    <n v="2280"/>
    <n v="26"/>
    <x v="1"/>
    <x v="33"/>
    <x v="8"/>
    <x v="9"/>
    <n v="1"/>
    <s v="Speedy Express"/>
    <s v="FOLKO"/>
    <x v="2"/>
    <n v="5"/>
    <x v="1"/>
    <x v="5"/>
  </r>
  <r>
    <n v="10763"/>
    <n v="21"/>
    <n v="10"/>
    <n v="40"/>
    <n v="0"/>
    <n v="400"/>
    <n v="8"/>
    <x v="1"/>
    <x v="27"/>
    <x v="9"/>
    <x v="0"/>
    <n v="3"/>
    <s v="Federal Shipping"/>
    <s v="FOLIG"/>
    <x v="2"/>
    <n v="3"/>
    <x v="5"/>
    <x v="5"/>
  </r>
  <r>
    <n v="10763"/>
    <n v="22"/>
    <n v="21"/>
    <n v="6"/>
    <n v="0"/>
    <n v="126"/>
    <n v="9"/>
    <x v="1"/>
    <x v="7"/>
    <x v="7"/>
    <x v="0"/>
    <n v="3"/>
    <s v="Federal Shipping"/>
    <s v="FOLIG"/>
    <x v="2"/>
    <n v="5"/>
    <x v="1"/>
    <x v="5"/>
  </r>
  <r>
    <n v="10763"/>
    <n v="24"/>
    <n v="4.5"/>
    <n v="20"/>
    <n v="0"/>
    <n v="90"/>
    <n v="10"/>
    <x v="1"/>
    <x v="15"/>
    <x v="14"/>
    <x v="0"/>
    <n v="3"/>
    <s v="Federal Shipping"/>
    <s v="FOLIG"/>
    <x v="2"/>
    <n v="1"/>
    <x v="6"/>
    <x v="5"/>
  </r>
  <r>
    <n v="10764"/>
    <n v="3"/>
    <n v="10"/>
    <n v="20"/>
    <n v="0"/>
    <n v="200"/>
    <n v="1"/>
    <x v="1"/>
    <x v="57"/>
    <x v="17"/>
    <x v="6"/>
    <n v="3"/>
    <s v="Federal Shipping"/>
    <s v="ERNSH"/>
    <x v="1"/>
    <n v="2"/>
    <x v="4"/>
    <x v="5"/>
  </r>
  <r>
    <n v="10764"/>
    <n v="39"/>
    <n v="18"/>
    <n v="130"/>
    <n v="0"/>
    <n v="2340"/>
    <n v="18"/>
    <x v="1"/>
    <x v="13"/>
    <x v="12"/>
    <x v="6"/>
    <n v="3"/>
    <s v="Federal Shipping"/>
    <s v="ERNSH"/>
    <x v="1"/>
    <n v="1"/>
    <x v="6"/>
    <x v="5"/>
  </r>
  <r>
    <n v="10765"/>
    <n v="65"/>
    <n v="21.05"/>
    <n v="80"/>
    <n v="0"/>
    <n v="1684"/>
    <n v="2"/>
    <x v="1"/>
    <x v="6"/>
    <x v="6"/>
    <x v="1"/>
    <n v="3"/>
    <s v="Federal Shipping"/>
    <s v="QUICK"/>
    <x v="2"/>
    <n v="2"/>
    <x v="4"/>
    <x v="5"/>
  </r>
  <r>
    <n v="10766"/>
    <n v="2"/>
    <n v="19"/>
    <n v="40"/>
    <n v="0"/>
    <n v="760"/>
    <n v="1"/>
    <x v="1"/>
    <x v="18"/>
    <x v="17"/>
    <x v="1"/>
    <n v="1"/>
    <s v="Speedy Express"/>
    <s v="OTTIK"/>
    <x v="0"/>
    <n v="1"/>
    <x v="6"/>
    <x v="5"/>
  </r>
  <r>
    <n v="10766"/>
    <n v="7"/>
    <n v="30"/>
    <n v="35"/>
    <n v="0"/>
    <n v="1050"/>
    <n v="3"/>
    <x v="1"/>
    <x v="32"/>
    <x v="24"/>
    <x v="1"/>
    <n v="1"/>
    <s v="Speedy Express"/>
    <s v="OTTIK"/>
    <x v="0"/>
    <n v="7"/>
    <x v="2"/>
    <x v="5"/>
  </r>
  <r>
    <n v="10766"/>
    <n v="68"/>
    <n v="12.5"/>
    <n v="40"/>
    <n v="0"/>
    <n v="500"/>
    <n v="8"/>
    <x v="1"/>
    <x v="56"/>
    <x v="9"/>
    <x v="1"/>
    <n v="1"/>
    <s v="Speedy Express"/>
    <s v="OTTIK"/>
    <x v="0"/>
    <n v="3"/>
    <x v="5"/>
    <x v="5"/>
  </r>
  <r>
    <n v="10767"/>
    <n v="42"/>
    <n v="14"/>
    <n v="2"/>
    <n v="0"/>
    <n v="28"/>
    <n v="20"/>
    <x v="1"/>
    <x v="1"/>
    <x v="1"/>
    <x v="3"/>
    <n v="3"/>
    <s v="Federal Shipping"/>
    <s v="SUPRD"/>
    <x v="0"/>
    <n v="5"/>
    <x v="1"/>
    <x v="5"/>
  </r>
  <r>
    <n v="10768"/>
    <n v="22"/>
    <n v="21"/>
    <n v="4"/>
    <n v="0"/>
    <n v="84"/>
    <n v="9"/>
    <x v="1"/>
    <x v="7"/>
    <x v="7"/>
    <x v="13"/>
    <n v="2"/>
    <s v="United Package"/>
    <s v="AROUT"/>
    <x v="2"/>
    <n v="5"/>
    <x v="1"/>
    <x v="5"/>
  </r>
  <r>
    <n v="10768"/>
    <n v="31"/>
    <n v="12.5"/>
    <n v="50"/>
    <n v="0"/>
    <n v="625"/>
    <n v="14"/>
    <x v="1"/>
    <x v="12"/>
    <x v="2"/>
    <x v="13"/>
    <n v="2"/>
    <s v="United Package"/>
    <s v="AROUT"/>
    <x v="2"/>
    <n v="4"/>
    <x v="0"/>
    <x v="5"/>
  </r>
  <r>
    <n v="10768"/>
    <n v="60"/>
    <n v="34"/>
    <n v="15"/>
    <n v="0"/>
    <n v="510"/>
    <n v="28"/>
    <x v="1"/>
    <x v="11"/>
    <x v="11"/>
    <x v="13"/>
    <n v="2"/>
    <s v="United Package"/>
    <s v="AROUT"/>
    <x v="2"/>
    <n v="4"/>
    <x v="0"/>
    <x v="5"/>
  </r>
  <r>
    <n v="10768"/>
    <n v="71"/>
    <n v="21.5"/>
    <n v="12"/>
    <n v="0"/>
    <n v="258"/>
    <n v="15"/>
    <x v="1"/>
    <x v="42"/>
    <x v="10"/>
    <x v="13"/>
    <n v="2"/>
    <s v="United Package"/>
    <s v="AROUT"/>
    <x v="2"/>
    <n v="4"/>
    <x v="0"/>
    <x v="5"/>
  </r>
  <r>
    <n v="10769"/>
    <n v="41"/>
    <n v="9.65"/>
    <n v="30"/>
    <n v="0"/>
    <n v="289.5"/>
    <n v="19"/>
    <x v="1"/>
    <x v="5"/>
    <x v="5"/>
    <x v="17"/>
    <n v="1"/>
    <s v="Speedy Express"/>
    <s v="VAFFE"/>
    <x v="2"/>
    <n v="8"/>
    <x v="3"/>
    <x v="5"/>
  </r>
  <r>
    <n v="10769"/>
    <n v="52"/>
    <n v="7"/>
    <n v="15"/>
    <n v="0"/>
    <n v="105"/>
    <n v="24"/>
    <x v="1"/>
    <x v="65"/>
    <x v="4"/>
    <x v="17"/>
    <n v="1"/>
    <s v="Speedy Express"/>
    <s v="VAFFE"/>
    <x v="2"/>
    <n v="5"/>
    <x v="1"/>
    <x v="5"/>
  </r>
  <r>
    <n v="10769"/>
    <n v="61"/>
    <n v="28.5"/>
    <n v="20"/>
    <n v="0"/>
    <n v="570"/>
    <n v="29"/>
    <x v="1"/>
    <x v="75"/>
    <x v="22"/>
    <x v="17"/>
    <n v="1"/>
    <s v="Speedy Express"/>
    <s v="VAFFE"/>
    <x v="2"/>
    <n v="2"/>
    <x v="4"/>
    <x v="5"/>
  </r>
  <r>
    <n v="10769"/>
    <n v="62"/>
    <n v="49.3"/>
    <n v="15"/>
    <n v="0"/>
    <n v="739.5"/>
    <n v="29"/>
    <x v="1"/>
    <x v="29"/>
    <x v="22"/>
    <x v="17"/>
    <n v="1"/>
    <s v="Speedy Express"/>
    <s v="VAFFE"/>
    <x v="2"/>
    <n v="3"/>
    <x v="5"/>
    <x v="5"/>
  </r>
  <r>
    <n v="10770"/>
    <n v="11"/>
    <n v="21"/>
    <n v="15"/>
    <n v="0"/>
    <n v="315"/>
    <n v="5"/>
    <x v="1"/>
    <x v="0"/>
    <x v="0"/>
    <x v="2"/>
    <n v="3"/>
    <s v="Federal Shipping"/>
    <s v="HANAR"/>
    <x v="3"/>
    <n v="4"/>
    <x v="0"/>
    <x v="5"/>
  </r>
  <r>
    <n v="10771"/>
    <n v="71"/>
    <n v="21.5"/>
    <n v="16"/>
    <n v="0"/>
    <n v="344"/>
    <n v="15"/>
    <x v="1"/>
    <x v="42"/>
    <x v="10"/>
    <x v="6"/>
    <n v="2"/>
    <s v="United Package"/>
    <s v="ERNSH"/>
    <x v="3"/>
    <n v="4"/>
    <x v="0"/>
    <x v="5"/>
  </r>
  <r>
    <n v="10772"/>
    <n v="29"/>
    <n v="123.79"/>
    <n v="18"/>
    <n v="0"/>
    <n v="2228.2200000000003"/>
    <n v="12"/>
    <x v="1"/>
    <x v="39"/>
    <x v="20"/>
    <x v="1"/>
    <n v="2"/>
    <s v="United Package"/>
    <s v="LEHMS"/>
    <x v="2"/>
    <n v="6"/>
    <x v="7"/>
    <x v="5"/>
  </r>
  <r>
    <n v="10772"/>
    <n v="59"/>
    <n v="55"/>
    <n v="25"/>
    <n v="0"/>
    <n v="1375"/>
    <n v="28"/>
    <x v="1"/>
    <x v="21"/>
    <x v="11"/>
    <x v="1"/>
    <n v="2"/>
    <s v="United Package"/>
    <s v="LEHMS"/>
    <x v="2"/>
    <n v="4"/>
    <x v="0"/>
    <x v="5"/>
  </r>
  <r>
    <n v="10773"/>
    <n v="17"/>
    <n v="39"/>
    <n v="33"/>
    <n v="0"/>
    <n v="1287"/>
    <n v="7"/>
    <x v="1"/>
    <x v="35"/>
    <x v="18"/>
    <x v="6"/>
    <n v="3"/>
    <s v="Federal Shipping"/>
    <s v="ERNSH"/>
    <x v="0"/>
    <n v="6"/>
    <x v="7"/>
    <x v="5"/>
  </r>
  <r>
    <n v="10773"/>
    <n v="31"/>
    <n v="12.5"/>
    <n v="70"/>
    <n v="0"/>
    <n v="875"/>
    <n v="14"/>
    <x v="1"/>
    <x v="12"/>
    <x v="2"/>
    <x v="6"/>
    <n v="3"/>
    <s v="Federal Shipping"/>
    <s v="ERNSH"/>
    <x v="0"/>
    <n v="4"/>
    <x v="0"/>
    <x v="5"/>
  </r>
  <r>
    <n v="10773"/>
    <n v="75"/>
    <n v="7.75"/>
    <n v="7"/>
    <n v="0"/>
    <n v="54.25"/>
    <n v="12"/>
    <x v="1"/>
    <x v="48"/>
    <x v="20"/>
    <x v="6"/>
    <n v="3"/>
    <s v="Federal Shipping"/>
    <s v="ERNSH"/>
    <x v="0"/>
    <n v="1"/>
    <x v="6"/>
    <x v="5"/>
  </r>
  <r>
    <n v="10774"/>
    <n v="31"/>
    <n v="12.5"/>
    <n v="2"/>
    <n v="0"/>
    <n v="25"/>
    <n v="14"/>
    <x v="1"/>
    <x v="12"/>
    <x v="2"/>
    <x v="9"/>
    <n v="1"/>
    <s v="Speedy Express"/>
    <s v="FOLKO"/>
    <x v="0"/>
    <n v="4"/>
    <x v="0"/>
    <x v="5"/>
  </r>
  <r>
    <n v="10774"/>
    <n v="66"/>
    <n v="17"/>
    <n v="50"/>
    <n v="0"/>
    <n v="850"/>
    <n v="2"/>
    <x v="1"/>
    <x v="61"/>
    <x v="6"/>
    <x v="9"/>
    <n v="1"/>
    <s v="Speedy Express"/>
    <s v="FOLKO"/>
    <x v="0"/>
    <n v="2"/>
    <x v="4"/>
    <x v="5"/>
  </r>
  <r>
    <n v="10775"/>
    <n v="10"/>
    <n v="31"/>
    <n v="6"/>
    <n v="0"/>
    <n v="186"/>
    <n v="4"/>
    <x v="1"/>
    <x v="41"/>
    <x v="16"/>
    <x v="8"/>
    <n v="1"/>
    <s v="Speedy Express"/>
    <s v="THECR"/>
    <x v="1"/>
    <n v="8"/>
    <x v="3"/>
    <x v="5"/>
  </r>
  <r>
    <n v="10775"/>
    <n v="67"/>
    <n v="14"/>
    <n v="3"/>
    <n v="0"/>
    <n v="42"/>
    <n v="16"/>
    <x v="1"/>
    <x v="51"/>
    <x v="23"/>
    <x v="8"/>
    <n v="1"/>
    <s v="Speedy Express"/>
    <s v="THECR"/>
    <x v="1"/>
    <n v="1"/>
    <x v="6"/>
    <x v="5"/>
  </r>
  <r>
    <n v="10776"/>
    <n v="31"/>
    <n v="12.5"/>
    <n v="16"/>
    <n v="0"/>
    <n v="200"/>
    <n v="14"/>
    <x v="1"/>
    <x v="12"/>
    <x v="2"/>
    <x v="6"/>
    <n v="3"/>
    <s v="Federal Shipping"/>
    <s v="ERNSH"/>
    <x v="0"/>
    <n v="4"/>
    <x v="0"/>
    <x v="5"/>
  </r>
  <r>
    <n v="10776"/>
    <n v="42"/>
    <n v="14"/>
    <n v="12"/>
    <n v="0"/>
    <n v="168"/>
    <n v="20"/>
    <x v="1"/>
    <x v="1"/>
    <x v="1"/>
    <x v="6"/>
    <n v="3"/>
    <s v="Federal Shipping"/>
    <s v="ERNSH"/>
    <x v="0"/>
    <n v="5"/>
    <x v="1"/>
    <x v="5"/>
  </r>
  <r>
    <n v="10776"/>
    <n v="45"/>
    <n v="9.5"/>
    <n v="27"/>
    <n v="0"/>
    <n v="256.5"/>
    <n v="21"/>
    <x v="1"/>
    <x v="73"/>
    <x v="26"/>
    <x v="6"/>
    <n v="3"/>
    <s v="Federal Shipping"/>
    <s v="ERNSH"/>
    <x v="0"/>
    <n v="8"/>
    <x v="3"/>
    <x v="5"/>
  </r>
  <r>
    <n v="10776"/>
    <n v="51"/>
    <n v="53"/>
    <n v="120"/>
    <n v="0"/>
    <n v="6360"/>
    <n v="24"/>
    <x v="1"/>
    <x v="4"/>
    <x v="4"/>
    <x v="6"/>
    <n v="3"/>
    <s v="Federal Shipping"/>
    <s v="ERNSH"/>
    <x v="0"/>
    <n v="7"/>
    <x v="2"/>
    <x v="5"/>
  </r>
  <r>
    <n v="10777"/>
    <n v="42"/>
    <n v="14"/>
    <n v="20"/>
    <n v="0"/>
    <n v="280"/>
    <n v="20"/>
    <x v="1"/>
    <x v="1"/>
    <x v="1"/>
    <x v="2"/>
    <n v="2"/>
    <s v="United Package"/>
    <s v="GOURL"/>
    <x v="1"/>
    <n v="5"/>
    <x v="1"/>
    <x v="5"/>
  </r>
  <r>
    <n v="10778"/>
    <n v="41"/>
    <n v="9.65"/>
    <n v="10"/>
    <n v="0"/>
    <n v="96.5"/>
    <n v="19"/>
    <x v="1"/>
    <x v="5"/>
    <x v="5"/>
    <x v="9"/>
    <n v="1"/>
    <s v="Speedy Express"/>
    <s v="BERGS"/>
    <x v="2"/>
    <n v="8"/>
    <x v="3"/>
    <x v="5"/>
  </r>
  <r>
    <n v="10779"/>
    <n v="16"/>
    <n v="17.45"/>
    <n v="20"/>
    <n v="0"/>
    <n v="349"/>
    <n v="7"/>
    <x v="1"/>
    <x v="19"/>
    <x v="18"/>
    <x v="1"/>
    <n v="2"/>
    <s v="United Package"/>
    <s v="MORGK"/>
    <x v="2"/>
    <n v="3"/>
    <x v="5"/>
    <x v="5"/>
  </r>
  <r>
    <n v="10779"/>
    <n v="62"/>
    <n v="49.3"/>
    <n v="20"/>
    <n v="0"/>
    <n v="986"/>
    <n v="29"/>
    <x v="1"/>
    <x v="29"/>
    <x v="22"/>
    <x v="1"/>
    <n v="2"/>
    <s v="United Package"/>
    <s v="MORGK"/>
    <x v="2"/>
    <n v="3"/>
    <x v="5"/>
    <x v="5"/>
  </r>
  <r>
    <n v="10780"/>
    <n v="70"/>
    <n v="15"/>
    <n v="35"/>
    <n v="0"/>
    <n v="525"/>
    <n v="7"/>
    <x v="1"/>
    <x v="30"/>
    <x v="18"/>
    <x v="5"/>
    <n v="1"/>
    <s v="Speedy Express"/>
    <s v="LILAS"/>
    <x v="0"/>
    <n v="1"/>
    <x v="6"/>
    <x v="5"/>
  </r>
  <r>
    <n v="10780"/>
    <n v="77"/>
    <n v="13"/>
    <n v="15"/>
    <n v="0"/>
    <n v="195"/>
    <n v="12"/>
    <x v="1"/>
    <x v="23"/>
    <x v="20"/>
    <x v="5"/>
    <n v="1"/>
    <s v="Speedy Express"/>
    <s v="LILAS"/>
    <x v="0"/>
    <n v="2"/>
    <x v="4"/>
    <x v="5"/>
  </r>
  <r>
    <n v="10781"/>
    <n v="54"/>
    <n v="7.45"/>
    <n v="3"/>
    <n v="0"/>
    <n v="22.35"/>
    <n v="25"/>
    <x v="1"/>
    <x v="55"/>
    <x v="15"/>
    <x v="10"/>
    <n v="3"/>
    <s v="Federal Shipping"/>
    <s v="WARTH"/>
    <x v="0"/>
    <n v="6"/>
    <x v="7"/>
    <x v="5"/>
  </r>
  <r>
    <n v="10781"/>
    <n v="56"/>
    <n v="38"/>
    <n v="20"/>
    <n v="0"/>
    <n v="760"/>
    <n v="26"/>
    <x v="1"/>
    <x v="33"/>
    <x v="8"/>
    <x v="10"/>
    <n v="3"/>
    <s v="Federal Shipping"/>
    <s v="WARTH"/>
    <x v="0"/>
    <n v="5"/>
    <x v="1"/>
    <x v="5"/>
  </r>
  <r>
    <n v="10781"/>
    <n v="74"/>
    <n v="10"/>
    <n v="35"/>
    <n v="0"/>
    <n v="350"/>
    <n v="4"/>
    <x v="1"/>
    <x v="17"/>
    <x v="16"/>
    <x v="10"/>
    <n v="3"/>
    <s v="Federal Shipping"/>
    <s v="WARTH"/>
    <x v="0"/>
    <n v="7"/>
    <x v="2"/>
    <x v="5"/>
  </r>
  <r>
    <n v="10782"/>
    <n v="31"/>
    <n v="12.5"/>
    <n v="1"/>
    <n v="0"/>
    <n v="12.5"/>
    <n v="14"/>
    <x v="1"/>
    <x v="12"/>
    <x v="2"/>
    <x v="20"/>
    <n v="3"/>
    <s v="Federal Shipping"/>
    <s v="CACTU"/>
    <x v="3"/>
    <n v="4"/>
    <x v="0"/>
    <x v="5"/>
  </r>
  <r>
    <n v="10783"/>
    <n v="31"/>
    <n v="12.5"/>
    <n v="10"/>
    <n v="0"/>
    <n v="125"/>
    <n v="14"/>
    <x v="1"/>
    <x v="12"/>
    <x v="2"/>
    <x v="2"/>
    <n v="2"/>
    <s v="United Package"/>
    <s v="HANAR"/>
    <x v="0"/>
    <n v="4"/>
    <x v="0"/>
    <x v="5"/>
  </r>
  <r>
    <n v="10783"/>
    <n v="38"/>
    <n v="263.5"/>
    <n v="5"/>
    <n v="0"/>
    <n v="1317.5"/>
    <n v="18"/>
    <x v="1"/>
    <x v="67"/>
    <x v="12"/>
    <x v="2"/>
    <n v="2"/>
    <s v="United Package"/>
    <s v="HANAR"/>
    <x v="0"/>
    <n v="1"/>
    <x v="6"/>
    <x v="5"/>
  </r>
  <r>
    <n v="10784"/>
    <n v="36"/>
    <n v="19"/>
    <n v="30"/>
    <n v="0"/>
    <n v="570"/>
    <n v="17"/>
    <x v="1"/>
    <x v="20"/>
    <x v="19"/>
    <x v="11"/>
    <n v="3"/>
    <s v="Federal Shipping"/>
    <s v="MAGAA"/>
    <x v="0"/>
    <n v="8"/>
    <x v="3"/>
    <x v="5"/>
  </r>
  <r>
    <n v="10784"/>
    <n v="39"/>
    <n v="18"/>
    <n v="2"/>
    <n v="0"/>
    <n v="36"/>
    <n v="18"/>
    <x v="1"/>
    <x v="13"/>
    <x v="12"/>
    <x v="11"/>
    <n v="3"/>
    <s v="Federal Shipping"/>
    <s v="MAGAA"/>
    <x v="0"/>
    <n v="1"/>
    <x v="6"/>
    <x v="5"/>
  </r>
  <r>
    <n v="10784"/>
    <n v="72"/>
    <n v="34.799999999999997"/>
    <n v="30"/>
    <n v="0"/>
    <n v="1044"/>
    <n v="14"/>
    <x v="1"/>
    <x v="2"/>
    <x v="2"/>
    <x v="11"/>
    <n v="3"/>
    <s v="Federal Shipping"/>
    <s v="MAGAA"/>
    <x v="0"/>
    <n v="4"/>
    <x v="0"/>
    <x v="5"/>
  </r>
  <r>
    <n v="10785"/>
    <n v="10"/>
    <n v="31"/>
    <n v="10"/>
    <n v="0"/>
    <n v="310"/>
    <n v="4"/>
    <x v="1"/>
    <x v="41"/>
    <x v="16"/>
    <x v="5"/>
    <n v="3"/>
    <s v="Federal Shipping"/>
    <s v="GROSR"/>
    <x v="0"/>
    <n v="8"/>
    <x v="3"/>
    <x v="5"/>
  </r>
  <r>
    <n v="10785"/>
    <n v="75"/>
    <n v="7.75"/>
    <n v="10"/>
    <n v="0"/>
    <n v="77.5"/>
    <n v="12"/>
    <x v="1"/>
    <x v="48"/>
    <x v="20"/>
    <x v="5"/>
    <n v="3"/>
    <s v="Federal Shipping"/>
    <s v="GROSR"/>
    <x v="0"/>
    <n v="1"/>
    <x v="6"/>
    <x v="5"/>
  </r>
  <r>
    <n v="10786"/>
    <n v="8"/>
    <n v="40"/>
    <n v="30"/>
    <n v="0"/>
    <n v="1200"/>
    <n v="3"/>
    <x v="1"/>
    <x v="71"/>
    <x v="24"/>
    <x v="2"/>
    <n v="1"/>
    <s v="Speedy Express"/>
    <s v="QUEEN"/>
    <x v="3"/>
    <n v="2"/>
    <x v="4"/>
    <x v="5"/>
  </r>
  <r>
    <n v="10786"/>
    <n v="30"/>
    <n v="25.89"/>
    <n v="15"/>
    <n v="0"/>
    <n v="388.35"/>
    <n v="13"/>
    <x v="1"/>
    <x v="34"/>
    <x v="25"/>
    <x v="2"/>
    <n v="1"/>
    <s v="Speedy Express"/>
    <s v="QUEEN"/>
    <x v="3"/>
    <n v="8"/>
    <x v="3"/>
    <x v="5"/>
  </r>
  <r>
    <n v="10786"/>
    <n v="75"/>
    <n v="7.75"/>
    <n v="42"/>
    <n v="0"/>
    <n v="325.5"/>
    <n v="12"/>
    <x v="1"/>
    <x v="48"/>
    <x v="20"/>
    <x v="2"/>
    <n v="1"/>
    <s v="Speedy Express"/>
    <s v="QUEEN"/>
    <x v="3"/>
    <n v="1"/>
    <x v="6"/>
    <x v="5"/>
  </r>
  <r>
    <n v="10787"/>
    <n v="2"/>
    <n v="19"/>
    <n v="15"/>
    <n v="0"/>
    <n v="285"/>
    <n v="1"/>
    <x v="1"/>
    <x v="18"/>
    <x v="17"/>
    <x v="0"/>
    <n v="1"/>
    <s v="Speedy Express"/>
    <s v="LAMAI"/>
    <x v="0"/>
    <n v="1"/>
    <x v="6"/>
    <x v="5"/>
  </r>
  <r>
    <n v="10787"/>
    <n v="29"/>
    <n v="123.79"/>
    <n v="20"/>
    <n v="0"/>
    <n v="2475.8000000000002"/>
    <n v="12"/>
    <x v="1"/>
    <x v="39"/>
    <x v="20"/>
    <x v="0"/>
    <n v="1"/>
    <s v="Speedy Express"/>
    <s v="LAMAI"/>
    <x v="0"/>
    <n v="6"/>
    <x v="7"/>
    <x v="5"/>
  </r>
  <r>
    <n v="10788"/>
    <n v="19"/>
    <n v="9.1999999999999993"/>
    <n v="50"/>
    <n v="0"/>
    <n v="459.99999999999994"/>
    <n v="8"/>
    <x v="1"/>
    <x v="49"/>
    <x v="9"/>
    <x v="1"/>
    <n v="2"/>
    <s v="United Package"/>
    <s v="QUICK"/>
    <x v="0"/>
    <n v="3"/>
    <x v="5"/>
    <x v="5"/>
  </r>
  <r>
    <n v="10788"/>
    <n v="75"/>
    <n v="7.75"/>
    <n v="40"/>
    <n v="0"/>
    <n v="310"/>
    <n v="12"/>
    <x v="1"/>
    <x v="48"/>
    <x v="20"/>
    <x v="1"/>
    <n v="2"/>
    <s v="United Package"/>
    <s v="QUICK"/>
    <x v="0"/>
    <n v="1"/>
    <x v="6"/>
    <x v="5"/>
  </r>
  <r>
    <n v="10789"/>
    <n v="18"/>
    <n v="62.5"/>
    <n v="30"/>
    <n v="0"/>
    <n v="1875"/>
    <n v="7"/>
    <x v="1"/>
    <x v="59"/>
    <x v="18"/>
    <x v="0"/>
    <n v="2"/>
    <s v="United Package"/>
    <s v="FOLIG"/>
    <x v="0"/>
    <n v="8"/>
    <x v="3"/>
    <x v="5"/>
  </r>
  <r>
    <n v="10789"/>
    <n v="35"/>
    <n v="18"/>
    <n v="15"/>
    <n v="0"/>
    <n v="270"/>
    <n v="16"/>
    <x v="1"/>
    <x v="31"/>
    <x v="23"/>
    <x v="0"/>
    <n v="2"/>
    <s v="United Package"/>
    <s v="FOLIG"/>
    <x v="0"/>
    <n v="1"/>
    <x v="6"/>
    <x v="5"/>
  </r>
  <r>
    <n v="10789"/>
    <n v="63"/>
    <n v="43.9"/>
    <n v="30"/>
    <n v="0"/>
    <n v="1317"/>
    <n v="7"/>
    <x v="1"/>
    <x v="46"/>
    <x v="18"/>
    <x v="0"/>
    <n v="2"/>
    <s v="United Package"/>
    <s v="FOLIG"/>
    <x v="0"/>
    <n v="2"/>
    <x v="4"/>
    <x v="5"/>
  </r>
  <r>
    <n v="10789"/>
    <n v="68"/>
    <n v="12.5"/>
    <n v="18"/>
    <n v="0"/>
    <n v="225"/>
    <n v="8"/>
    <x v="1"/>
    <x v="56"/>
    <x v="9"/>
    <x v="0"/>
    <n v="2"/>
    <s v="United Package"/>
    <s v="FOLIG"/>
    <x v="0"/>
    <n v="3"/>
    <x v="5"/>
    <x v="5"/>
  </r>
  <r>
    <n v="10790"/>
    <n v="7"/>
    <n v="30"/>
    <n v="3"/>
    <n v="0"/>
    <n v="90"/>
    <n v="3"/>
    <x v="1"/>
    <x v="32"/>
    <x v="24"/>
    <x v="2"/>
    <n v="1"/>
    <s v="Speedy Express"/>
    <s v="GOURL"/>
    <x v="1"/>
    <n v="7"/>
    <x v="2"/>
    <x v="5"/>
  </r>
  <r>
    <n v="10790"/>
    <n v="56"/>
    <n v="38"/>
    <n v="20"/>
    <n v="0"/>
    <n v="760"/>
    <n v="26"/>
    <x v="1"/>
    <x v="33"/>
    <x v="8"/>
    <x v="2"/>
    <n v="1"/>
    <s v="Speedy Express"/>
    <s v="GOURL"/>
    <x v="1"/>
    <n v="5"/>
    <x v="1"/>
    <x v="5"/>
  </r>
  <r>
    <n v="10791"/>
    <n v="29"/>
    <n v="123.79"/>
    <n v="14"/>
    <n v="0"/>
    <n v="1733.0600000000002"/>
    <n v="12"/>
    <x v="1"/>
    <x v="39"/>
    <x v="20"/>
    <x v="1"/>
    <n v="2"/>
    <s v="United Package"/>
    <s v="FRANK"/>
    <x v="1"/>
    <n v="6"/>
    <x v="7"/>
    <x v="5"/>
  </r>
  <r>
    <n v="10791"/>
    <n v="41"/>
    <n v="9.65"/>
    <n v="20"/>
    <n v="0"/>
    <n v="193"/>
    <n v="19"/>
    <x v="1"/>
    <x v="5"/>
    <x v="5"/>
    <x v="1"/>
    <n v="2"/>
    <s v="United Package"/>
    <s v="FRANK"/>
    <x v="1"/>
    <n v="8"/>
    <x v="3"/>
    <x v="5"/>
  </r>
  <r>
    <n v="10792"/>
    <n v="2"/>
    <n v="19"/>
    <n v="10"/>
    <n v="0"/>
    <n v="190"/>
    <n v="1"/>
    <x v="1"/>
    <x v="18"/>
    <x v="17"/>
    <x v="18"/>
    <n v="3"/>
    <s v="Federal Shipping"/>
    <s v="WOLZA"/>
    <x v="0"/>
    <n v="1"/>
    <x v="6"/>
    <x v="5"/>
  </r>
  <r>
    <n v="10792"/>
    <n v="54"/>
    <n v="7.45"/>
    <n v="3"/>
    <n v="0"/>
    <n v="22.35"/>
    <n v="25"/>
    <x v="1"/>
    <x v="55"/>
    <x v="15"/>
    <x v="18"/>
    <n v="3"/>
    <s v="Federal Shipping"/>
    <s v="WOLZA"/>
    <x v="0"/>
    <n v="6"/>
    <x v="7"/>
    <x v="5"/>
  </r>
  <r>
    <n v="10792"/>
    <n v="68"/>
    <n v="12.5"/>
    <n v="15"/>
    <n v="0"/>
    <n v="187.5"/>
    <n v="8"/>
    <x v="1"/>
    <x v="56"/>
    <x v="9"/>
    <x v="18"/>
    <n v="3"/>
    <s v="Federal Shipping"/>
    <s v="WOLZA"/>
    <x v="0"/>
    <n v="3"/>
    <x v="5"/>
    <x v="5"/>
  </r>
  <r>
    <n v="10793"/>
    <n v="41"/>
    <n v="9.65"/>
    <n v="14"/>
    <n v="0"/>
    <n v="135.1"/>
    <n v="19"/>
    <x v="1"/>
    <x v="5"/>
    <x v="5"/>
    <x v="13"/>
    <n v="3"/>
    <s v="Federal Shipping"/>
    <s v="AROUT"/>
    <x v="2"/>
    <n v="8"/>
    <x v="3"/>
    <x v="5"/>
  </r>
  <r>
    <n v="10793"/>
    <n v="52"/>
    <n v="7"/>
    <n v="8"/>
    <n v="0"/>
    <n v="56"/>
    <n v="24"/>
    <x v="1"/>
    <x v="65"/>
    <x v="4"/>
    <x v="13"/>
    <n v="3"/>
    <s v="Federal Shipping"/>
    <s v="AROUT"/>
    <x v="2"/>
    <n v="5"/>
    <x v="1"/>
    <x v="5"/>
  </r>
  <r>
    <n v="10794"/>
    <n v="14"/>
    <n v="23.25"/>
    <n v="15"/>
    <n v="0"/>
    <n v="348.75"/>
    <n v="6"/>
    <x v="1"/>
    <x v="3"/>
    <x v="3"/>
    <x v="2"/>
    <n v="1"/>
    <s v="Speedy Express"/>
    <s v="QUEDE"/>
    <x v="1"/>
    <n v="7"/>
    <x v="2"/>
    <x v="5"/>
  </r>
  <r>
    <n v="10794"/>
    <n v="54"/>
    <n v="7.45"/>
    <n v="6"/>
    <n v="0"/>
    <n v="44.7"/>
    <n v="25"/>
    <x v="1"/>
    <x v="55"/>
    <x v="15"/>
    <x v="2"/>
    <n v="1"/>
    <s v="Speedy Express"/>
    <s v="QUEDE"/>
    <x v="1"/>
    <n v="6"/>
    <x v="7"/>
    <x v="5"/>
  </r>
  <r>
    <n v="10795"/>
    <n v="16"/>
    <n v="17.45"/>
    <n v="65"/>
    <n v="0"/>
    <n v="1134.25"/>
    <n v="7"/>
    <x v="1"/>
    <x v="19"/>
    <x v="18"/>
    <x v="6"/>
    <n v="2"/>
    <s v="United Package"/>
    <s v="ERNSH"/>
    <x v="3"/>
    <n v="3"/>
    <x v="5"/>
    <x v="5"/>
  </r>
  <r>
    <n v="10795"/>
    <n v="17"/>
    <n v="39"/>
    <n v="35"/>
    <n v="0"/>
    <n v="1365"/>
    <n v="7"/>
    <x v="1"/>
    <x v="35"/>
    <x v="18"/>
    <x v="6"/>
    <n v="2"/>
    <s v="United Package"/>
    <s v="ERNSH"/>
    <x v="3"/>
    <n v="6"/>
    <x v="7"/>
    <x v="5"/>
  </r>
  <r>
    <n v="10796"/>
    <n v="26"/>
    <n v="31.23"/>
    <n v="21"/>
    <n v="0"/>
    <n v="655.83"/>
    <n v="11"/>
    <x v="1"/>
    <x v="68"/>
    <x v="21"/>
    <x v="5"/>
    <n v="1"/>
    <s v="Speedy Express"/>
    <s v="HILAA"/>
    <x v="2"/>
    <n v="3"/>
    <x v="5"/>
    <x v="5"/>
  </r>
  <r>
    <n v="10796"/>
    <n v="44"/>
    <n v="19.45"/>
    <n v="10"/>
    <n v="0"/>
    <n v="194.5"/>
    <n v="20"/>
    <x v="1"/>
    <x v="45"/>
    <x v="1"/>
    <x v="5"/>
    <n v="1"/>
    <s v="Speedy Express"/>
    <s v="HILAA"/>
    <x v="2"/>
    <n v="2"/>
    <x v="4"/>
    <x v="5"/>
  </r>
  <r>
    <n v="10796"/>
    <n v="64"/>
    <n v="33.25"/>
    <n v="35"/>
    <n v="0"/>
    <n v="1163.75"/>
    <n v="12"/>
    <x v="1"/>
    <x v="58"/>
    <x v="20"/>
    <x v="5"/>
    <n v="1"/>
    <s v="Speedy Express"/>
    <s v="HILAA"/>
    <x v="2"/>
    <n v="5"/>
    <x v="1"/>
    <x v="5"/>
  </r>
  <r>
    <n v="10796"/>
    <n v="69"/>
    <n v="36"/>
    <n v="24"/>
    <n v="0"/>
    <n v="864"/>
    <n v="15"/>
    <x v="1"/>
    <x v="60"/>
    <x v="10"/>
    <x v="5"/>
    <n v="1"/>
    <s v="Speedy Express"/>
    <s v="HILAA"/>
    <x v="2"/>
    <n v="4"/>
    <x v="0"/>
    <x v="5"/>
  </r>
  <r>
    <n v="10797"/>
    <n v="11"/>
    <n v="21"/>
    <n v="20"/>
    <n v="0"/>
    <n v="420"/>
    <n v="5"/>
    <x v="1"/>
    <x v="0"/>
    <x v="0"/>
    <x v="1"/>
    <n v="2"/>
    <s v="United Package"/>
    <s v="DRACD"/>
    <x v="1"/>
    <n v="4"/>
    <x v="0"/>
    <x v="5"/>
  </r>
  <r>
    <n v="10798"/>
    <n v="62"/>
    <n v="49.3"/>
    <n v="2"/>
    <n v="0"/>
    <n v="98.6"/>
    <n v="29"/>
    <x v="1"/>
    <x v="29"/>
    <x v="22"/>
    <x v="13"/>
    <n v="1"/>
    <s v="Speedy Express"/>
    <s v="ISLAT"/>
    <x v="0"/>
    <n v="3"/>
    <x v="5"/>
    <x v="5"/>
  </r>
  <r>
    <n v="10798"/>
    <n v="72"/>
    <n v="34.799999999999997"/>
    <n v="10"/>
    <n v="0"/>
    <n v="348"/>
    <n v="14"/>
    <x v="1"/>
    <x v="2"/>
    <x v="2"/>
    <x v="13"/>
    <n v="1"/>
    <s v="Speedy Express"/>
    <s v="ISLAT"/>
    <x v="0"/>
    <n v="4"/>
    <x v="0"/>
    <x v="5"/>
  </r>
  <r>
    <n v="10799"/>
    <n v="13"/>
    <n v="6"/>
    <n v="20"/>
    <n v="0"/>
    <n v="120"/>
    <n v="6"/>
    <x v="1"/>
    <x v="43"/>
    <x v="3"/>
    <x v="1"/>
    <n v="3"/>
    <s v="Federal Shipping"/>
    <s v="KOENE"/>
    <x v="3"/>
    <n v="8"/>
    <x v="3"/>
    <x v="5"/>
  </r>
  <r>
    <n v="10799"/>
    <n v="24"/>
    <n v="4.5"/>
    <n v="20"/>
    <n v="0"/>
    <n v="90"/>
    <n v="10"/>
    <x v="1"/>
    <x v="15"/>
    <x v="14"/>
    <x v="1"/>
    <n v="3"/>
    <s v="Federal Shipping"/>
    <s v="KOENE"/>
    <x v="3"/>
    <n v="1"/>
    <x v="6"/>
    <x v="5"/>
  </r>
  <r>
    <n v="10799"/>
    <n v="59"/>
    <n v="55"/>
    <n v="25"/>
    <n v="0"/>
    <n v="1375"/>
    <n v="28"/>
    <x v="1"/>
    <x v="21"/>
    <x v="11"/>
    <x v="1"/>
    <n v="3"/>
    <s v="Federal Shipping"/>
    <s v="KOENE"/>
    <x v="3"/>
    <n v="4"/>
    <x v="0"/>
    <x v="5"/>
  </r>
  <r>
    <n v="10800"/>
    <n v="11"/>
    <n v="21"/>
    <n v="50"/>
    <n v="0"/>
    <n v="1050"/>
    <n v="5"/>
    <x v="1"/>
    <x v="0"/>
    <x v="0"/>
    <x v="13"/>
    <n v="3"/>
    <s v="Federal Shipping"/>
    <s v="SEVES"/>
    <x v="0"/>
    <n v="4"/>
    <x v="0"/>
    <x v="5"/>
  </r>
  <r>
    <n v="10800"/>
    <n v="51"/>
    <n v="53"/>
    <n v="10"/>
    <n v="0"/>
    <n v="530"/>
    <n v="24"/>
    <x v="1"/>
    <x v="4"/>
    <x v="4"/>
    <x v="13"/>
    <n v="3"/>
    <s v="Federal Shipping"/>
    <s v="SEVES"/>
    <x v="0"/>
    <n v="7"/>
    <x v="2"/>
    <x v="5"/>
  </r>
  <r>
    <n v="10800"/>
    <n v="54"/>
    <n v="7.45"/>
    <n v="7"/>
    <n v="0"/>
    <n v="52.15"/>
    <n v="25"/>
    <x v="1"/>
    <x v="55"/>
    <x v="15"/>
    <x v="13"/>
    <n v="3"/>
    <s v="Federal Shipping"/>
    <s v="SEVES"/>
    <x v="0"/>
    <n v="6"/>
    <x v="7"/>
    <x v="5"/>
  </r>
  <r>
    <n v="10801"/>
    <n v="17"/>
    <n v="39"/>
    <n v="40"/>
    <n v="0"/>
    <n v="1560"/>
    <n v="7"/>
    <x v="1"/>
    <x v="35"/>
    <x v="18"/>
    <x v="12"/>
    <n v="2"/>
    <s v="United Package"/>
    <s v="BOLID"/>
    <x v="0"/>
    <n v="6"/>
    <x v="7"/>
    <x v="5"/>
  </r>
  <r>
    <n v="10801"/>
    <n v="29"/>
    <n v="123.79"/>
    <n v="20"/>
    <n v="0"/>
    <n v="2475.8000000000002"/>
    <n v="12"/>
    <x v="1"/>
    <x v="39"/>
    <x v="20"/>
    <x v="12"/>
    <n v="2"/>
    <s v="United Package"/>
    <s v="BOLID"/>
    <x v="0"/>
    <n v="6"/>
    <x v="7"/>
    <x v="5"/>
  </r>
  <r>
    <n v="10802"/>
    <n v="30"/>
    <n v="25.89"/>
    <n v="25"/>
    <n v="0"/>
    <n v="647.25"/>
    <n v="13"/>
    <x v="1"/>
    <x v="34"/>
    <x v="25"/>
    <x v="17"/>
    <n v="2"/>
    <s v="United Package"/>
    <s v="SIMOB"/>
    <x v="0"/>
    <n v="8"/>
    <x v="3"/>
    <x v="5"/>
  </r>
  <r>
    <n v="10802"/>
    <n v="51"/>
    <n v="53"/>
    <n v="30"/>
    <n v="0"/>
    <n v="1590"/>
    <n v="24"/>
    <x v="1"/>
    <x v="4"/>
    <x v="4"/>
    <x v="17"/>
    <n v="2"/>
    <s v="United Package"/>
    <s v="SIMOB"/>
    <x v="0"/>
    <n v="7"/>
    <x v="2"/>
    <x v="5"/>
  </r>
  <r>
    <n v="10802"/>
    <n v="55"/>
    <n v="24"/>
    <n v="60"/>
    <n v="0"/>
    <n v="1440"/>
    <n v="25"/>
    <x v="1"/>
    <x v="16"/>
    <x v="15"/>
    <x v="17"/>
    <n v="2"/>
    <s v="United Package"/>
    <s v="SIMOB"/>
    <x v="0"/>
    <n v="6"/>
    <x v="7"/>
    <x v="5"/>
  </r>
  <r>
    <n v="10802"/>
    <n v="62"/>
    <n v="49.3"/>
    <n v="5"/>
    <n v="0"/>
    <n v="246.5"/>
    <n v="29"/>
    <x v="1"/>
    <x v="29"/>
    <x v="22"/>
    <x v="17"/>
    <n v="2"/>
    <s v="United Package"/>
    <s v="SIMOB"/>
    <x v="0"/>
    <n v="3"/>
    <x v="5"/>
    <x v="5"/>
  </r>
  <r>
    <n v="10803"/>
    <n v="19"/>
    <n v="9.1999999999999993"/>
    <n v="24"/>
    <n v="0"/>
    <n v="220.79999999999998"/>
    <n v="8"/>
    <x v="1"/>
    <x v="49"/>
    <x v="9"/>
    <x v="2"/>
    <n v="1"/>
    <s v="Speedy Express"/>
    <s v="WELLI"/>
    <x v="0"/>
    <n v="3"/>
    <x v="5"/>
    <x v="5"/>
  </r>
  <r>
    <n v="10803"/>
    <n v="25"/>
    <n v="14"/>
    <n v="15"/>
    <n v="0"/>
    <n v="210"/>
    <n v="11"/>
    <x v="1"/>
    <x v="66"/>
    <x v="21"/>
    <x v="2"/>
    <n v="1"/>
    <s v="Speedy Express"/>
    <s v="WELLI"/>
    <x v="0"/>
    <n v="3"/>
    <x v="5"/>
    <x v="5"/>
  </r>
  <r>
    <n v="10803"/>
    <n v="59"/>
    <n v="55"/>
    <n v="15"/>
    <n v="0"/>
    <n v="825"/>
    <n v="28"/>
    <x v="1"/>
    <x v="21"/>
    <x v="11"/>
    <x v="2"/>
    <n v="1"/>
    <s v="Speedy Express"/>
    <s v="WELLI"/>
    <x v="0"/>
    <n v="4"/>
    <x v="0"/>
    <x v="5"/>
  </r>
  <r>
    <n v="10804"/>
    <n v="10"/>
    <n v="31"/>
    <n v="36"/>
    <n v="0"/>
    <n v="1116"/>
    <n v="4"/>
    <x v="1"/>
    <x v="41"/>
    <x v="16"/>
    <x v="13"/>
    <n v="2"/>
    <s v="United Package"/>
    <s v="SEVES"/>
    <x v="1"/>
    <n v="8"/>
    <x v="3"/>
    <x v="5"/>
  </r>
  <r>
    <n v="10804"/>
    <n v="28"/>
    <n v="45.6"/>
    <n v="24"/>
    <n v="0"/>
    <n v="1094.4000000000001"/>
    <n v="12"/>
    <x v="1"/>
    <x v="44"/>
    <x v="20"/>
    <x v="13"/>
    <n v="2"/>
    <s v="United Package"/>
    <s v="SEVES"/>
    <x v="1"/>
    <n v="7"/>
    <x v="2"/>
    <x v="5"/>
  </r>
  <r>
    <n v="10804"/>
    <n v="49"/>
    <n v="20"/>
    <n v="4"/>
    <n v="0"/>
    <n v="80"/>
    <n v="23"/>
    <x v="1"/>
    <x v="14"/>
    <x v="13"/>
    <x v="13"/>
    <n v="2"/>
    <s v="United Package"/>
    <s v="SEVES"/>
    <x v="1"/>
    <n v="3"/>
    <x v="5"/>
    <x v="5"/>
  </r>
  <r>
    <n v="10805"/>
    <n v="34"/>
    <n v="14"/>
    <n v="10"/>
    <n v="0"/>
    <n v="140"/>
    <n v="16"/>
    <x v="1"/>
    <x v="53"/>
    <x v="23"/>
    <x v="8"/>
    <n v="3"/>
    <s v="Federal Shipping"/>
    <s v="THEBI"/>
    <x v="0"/>
    <n v="1"/>
    <x v="6"/>
    <x v="5"/>
  </r>
  <r>
    <n v="10805"/>
    <n v="38"/>
    <n v="263.5"/>
    <n v="10"/>
    <n v="0"/>
    <n v="2635"/>
    <n v="18"/>
    <x v="1"/>
    <x v="67"/>
    <x v="12"/>
    <x v="8"/>
    <n v="3"/>
    <s v="Federal Shipping"/>
    <s v="THEBI"/>
    <x v="0"/>
    <n v="1"/>
    <x v="6"/>
    <x v="5"/>
  </r>
  <r>
    <n v="10806"/>
    <n v="2"/>
    <n v="19"/>
    <n v="20"/>
    <n v="0"/>
    <n v="380"/>
    <n v="1"/>
    <x v="1"/>
    <x v="18"/>
    <x v="17"/>
    <x v="0"/>
    <n v="2"/>
    <s v="United Package"/>
    <s v="VICTE"/>
    <x v="2"/>
    <n v="1"/>
    <x v="6"/>
    <x v="5"/>
  </r>
  <r>
    <n v="10806"/>
    <n v="65"/>
    <n v="21.05"/>
    <n v="2"/>
    <n v="0"/>
    <n v="42.1"/>
    <n v="2"/>
    <x v="1"/>
    <x v="6"/>
    <x v="6"/>
    <x v="0"/>
    <n v="2"/>
    <s v="United Package"/>
    <s v="VICTE"/>
    <x v="2"/>
    <n v="2"/>
    <x v="4"/>
    <x v="5"/>
  </r>
  <r>
    <n v="10806"/>
    <n v="74"/>
    <n v="10"/>
    <n v="15"/>
    <n v="0"/>
    <n v="150"/>
    <n v="4"/>
    <x v="1"/>
    <x v="17"/>
    <x v="16"/>
    <x v="0"/>
    <n v="2"/>
    <s v="United Package"/>
    <s v="VICTE"/>
    <x v="2"/>
    <n v="7"/>
    <x v="2"/>
    <x v="5"/>
  </r>
  <r>
    <n v="10807"/>
    <n v="40"/>
    <n v="18.399999999999999"/>
    <n v="1"/>
    <n v="0"/>
    <n v="18.399999999999999"/>
    <n v="19"/>
    <x v="1"/>
    <x v="37"/>
    <x v="5"/>
    <x v="11"/>
    <n v="1"/>
    <s v="Speedy Express"/>
    <s v="FRANS"/>
    <x v="0"/>
    <n v="8"/>
    <x v="3"/>
    <x v="5"/>
  </r>
  <r>
    <n v="10808"/>
    <n v="56"/>
    <n v="38"/>
    <n v="20"/>
    <n v="0"/>
    <n v="760"/>
    <n v="26"/>
    <x v="2"/>
    <x v="33"/>
    <x v="8"/>
    <x v="8"/>
    <n v="3"/>
    <s v="Federal Shipping"/>
    <s v="OLDWO"/>
    <x v="0"/>
    <n v="5"/>
    <x v="1"/>
    <x v="6"/>
  </r>
  <r>
    <n v="10808"/>
    <n v="76"/>
    <n v="18"/>
    <n v="50"/>
    <n v="0"/>
    <n v="900"/>
    <n v="23"/>
    <x v="2"/>
    <x v="38"/>
    <x v="13"/>
    <x v="8"/>
    <n v="3"/>
    <s v="Federal Shipping"/>
    <s v="OLDWO"/>
    <x v="0"/>
    <n v="1"/>
    <x v="6"/>
    <x v="6"/>
  </r>
  <r>
    <n v="10809"/>
    <n v="52"/>
    <n v="7"/>
    <n v="20"/>
    <n v="0"/>
    <n v="140"/>
    <n v="24"/>
    <x v="2"/>
    <x v="65"/>
    <x v="4"/>
    <x v="2"/>
    <n v="1"/>
    <s v="Speedy Express"/>
    <s v="WELLI"/>
    <x v="1"/>
    <n v="5"/>
    <x v="1"/>
    <x v="6"/>
  </r>
  <r>
    <n v="10810"/>
    <n v="13"/>
    <n v="6"/>
    <n v="7"/>
    <n v="0"/>
    <n v="42"/>
    <n v="6"/>
    <x v="2"/>
    <x v="43"/>
    <x v="3"/>
    <x v="16"/>
    <n v="3"/>
    <s v="Federal Shipping"/>
    <s v="LAUGB"/>
    <x v="0"/>
    <n v="8"/>
    <x v="3"/>
    <x v="6"/>
  </r>
  <r>
    <n v="10810"/>
    <n v="25"/>
    <n v="14"/>
    <n v="5"/>
    <n v="0"/>
    <n v="70"/>
    <n v="11"/>
    <x v="2"/>
    <x v="66"/>
    <x v="21"/>
    <x v="16"/>
    <n v="3"/>
    <s v="Federal Shipping"/>
    <s v="LAUGB"/>
    <x v="0"/>
    <n v="3"/>
    <x v="5"/>
    <x v="6"/>
  </r>
  <r>
    <n v="10810"/>
    <n v="70"/>
    <n v="15"/>
    <n v="5"/>
    <n v="0"/>
    <n v="75"/>
    <n v="7"/>
    <x v="2"/>
    <x v="30"/>
    <x v="18"/>
    <x v="16"/>
    <n v="3"/>
    <s v="Federal Shipping"/>
    <s v="LAUGB"/>
    <x v="0"/>
    <n v="1"/>
    <x v="6"/>
    <x v="6"/>
  </r>
  <r>
    <n v="10811"/>
    <n v="19"/>
    <n v="9.1999999999999993"/>
    <n v="15"/>
    <n v="0"/>
    <n v="138"/>
    <n v="8"/>
    <x v="2"/>
    <x v="49"/>
    <x v="9"/>
    <x v="5"/>
    <n v="1"/>
    <s v="Speedy Express"/>
    <s v="LINOD"/>
    <x v="3"/>
    <n v="3"/>
    <x v="5"/>
    <x v="6"/>
  </r>
  <r>
    <n v="10811"/>
    <n v="23"/>
    <n v="9"/>
    <n v="18"/>
    <n v="0"/>
    <n v="162"/>
    <n v="9"/>
    <x v="2"/>
    <x v="70"/>
    <x v="7"/>
    <x v="5"/>
    <n v="1"/>
    <s v="Speedy Express"/>
    <s v="LINOD"/>
    <x v="3"/>
    <n v="5"/>
    <x v="1"/>
    <x v="6"/>
  </r>
  <r>
    <n v="10811"/>
    <n v="40"/>
    <n v="18.399999999999999"/>
    <n v="30"/>
    <n v="0"/>
    <n v="552"/>
    <n v="19"/>
    <x v="2"/>
    <x v="37"/>
    <x v="5"/>
    <x v="5"/>
    <n v="1"/>
    <s v="Speedy Express"/>
    <s v="LINOD"/>
    <x v="3"/>
    <n v="8"/>
    <x v="3"/>
    <x v="6"/>
  </r>
  <r>
    <n v="10812"/>
    <n v="31"/>
    <n v="12.5"/>
    <n v="16"/>
    <n v="0"/>
    <n v="200"/>
    <n v="14"/>
    <x v="2"/>
    <x v="12"/>
    <x v="2"/>
    <x v="11"/>
    <n v="1"/>
    <s v="Speedy Express"/>
    <s v="REGGC"/>
    <x v="0"/>
    <n v="4"/>
    <x v="0"/>
    <x v="6"/>
  </r>
  <r>
    <n v="10812"/>
    <n v="72"/>
    <n v="34.799999999999997"/>
    <n v="40"/>
    <n v="0"/>
    <n v="1392"/>
    <n v="14"/>
    <x v="2"/>
    <x v="2"/>
    <x v="2"/>
    <x v="11"/>
    <n v="1"/>
    <s v="Speedy Express"/>
    <s v="REGGC"/>
    <x v="0"/>
    <n v="4"/>
    <x v="0"/>
    <x v="6"/>
  </r>
  <r>
    <n v="10812"/>
    <n v="77"/>
    <n v="13"/>
    <n v="20"/>
    <n v="0"/>
    <n v="260"/>
    <n v="12"/>
    <x v="2"/>
    <x v="23"/>
    <x v="20"/>
    <x v="11"/>
    <n v="1"/>
    <s v="Speedy Express"/>
    <s v="REGGC"/>
    <x v="0"/>
    <n v="2"/>
    <x v="4"/>
    <x v="6"/>
  </r>
  <r>
    <n v="10813"/>
    <n v="2"/>
    <n v="19"/>
    <n v="12"/>
    <n v="0"/>
    <n v="228"/>
    <n v="1"/>
    <x v="2"/>
    <x v="18"/>
    <x v="17"/>
    <x v="2"/>
    <n v="1"/>
    <s v="Speedy Express"/>
    <s v="RICAR"/>
    <x v="0"/>
    <n v="1"/>
    <x v="6"/>
    <x v="6"/>
  </r>
  <r>
    <n v="10813"/>
    <n v="46"/>
    <n v="12"/>
    <n v="35"/>
    <n v="0"/>
    <n v="420"/>
    <n v="21"/>
    <x v="2"/>
    <x v="54"/>
    <x v="26"/>
    <x v="2"/>
    <n v="1"/>
    <s v="Speedy Express"/>
    <s v="RICAR"/>
    <x v="0"/>
    <n v="8"/>
    <x v="3"/>
    <x v="6"/>
  </r>
  <r>
    <n v="10814"/>
    <n v="41"/>
    <n v="9.65"/>
    <n v="20"/>
    <n v="0"/>
    <n v="193"/>
    <n v="19"/>
    <x v="2"/>
    <x v="5"/>
    <x v="5"/>
    <x v="0"/>
    <n v="3"/>
    <s v="Federal Shipping"/>
    <s v="VICTE"/>
    <x v="2"/>
    <n v="8"/>
    <x v="3"/>
    <x v="6"/>
  </r>
  <r>
    <n v="10814"/>
    <n v="43"/>
    <n v="46"/>
    <n v="20"/>
    <n v="0"/>
    <n v="920"/>
    <n v="20"/>
    <x v="2"/>
    <x v="40"/>
    <x v="1"/>
    <x v="0"/>
    <n v="3"/>
    <s v="Federal Shipping"/>
    <s v="VICTE"/>
    <x v="2"/>
    <n v="1"/>
    <x v="6"/>
    <x v="6"/>
  </r>
  <r>
    <n v="10814"/>
    <n v="48"/>
    <n v="12.75"/>
    <n v="8"/>
    <n v="0"/>
    <n v="102"/>
    <n v="22"/>
    <x v="2"/>
    <x v="74"/>
    <x v="28"/>
    <x v="0"/>
    <n v="3"/>
    <s v="Federal Shipping"/>
    <s v="VICTE"/>
    <x v="2"/>
    <n v="3"/>
    <x v="5"/>
    <x v="6"/>
  </r>
  <r>
    <n v="10814"/>
    <n v="61"/>
    <n v="28.5"/>
    <n v="30"/>
    <n v="0"/>
    <n v="855"/>
    <n v="29"/>
    <x v="2"/>
    <x v="75"/>
    <x v="22"/>
    <x v="0"/>
    <n v="3"/>
    <s v="Federal Shipping"/>
    <s v="VICTE"/>
    <x v="2"/>
    <n v="2"/>
    <x v="4"/>
    <x v="6"/>
  </r>
  <r>
    <n v="10815"/>
    <n v="33"/>
    <n v="2.5"/>
    <n v="16"/>
    <n v="0"/>
    <n v="40"/>
    <n v="15"/>
    <x v="2"/>
    <x v="10"/>
    <x v="10"/>
    <x v="8"/>
    <n v="3"/>
    <s v="Federal Shipping"/>
    <s v="SAVEA"/>
    <x v="0"/>
    <n v="4"/>
    <x v="0"/>
    <x v="6"/>
  </r>
  <r>
    <n v="10816"/>
    <n v="38"/>
    <n v="263.5"/>
    <n v="30"/>
    <n v="0"/>
    <n v="7905"/>
    <n v="18"/>
    <x v="2"/>
    <x v="67"/>
    <x v="12"/>
    <x v="8"/>
    <n v="2"/>
    <s v="United Package"/>
    <s v="GREAL"/>
    <x v="0"/>
    <n v="1"/>
    <x v="6"/>
    <x v="6"/>
  </r>
  <r>
    <n v="10816"/>
    <n v="62"/>
    <n v="49.3"/>
    <n v="20"/>
    <n v="0"/>
    <n v="986"/>
    <n v="29"/>
    <x v="2"/>
    <x v="29"/>
    <x v="22"/>
    <x v="8"/>
    <n v="2"/>
    <s v="United Package"/>
    <s v="GREAL"/>
    <x v="0"/>
    <n v="3"/>
    <x v="5"/>
    <x v="6"/>
  </r>
  <r>
    <n v="10817"/>
    <n v="26"/>
    <n v="31.23"/>
    <n v="40"/>
    <n v="0"/>
    <n v="1249.2"/>
    <n v="11"/>
    <x v="2"/>
    <x v="68"/>
    <x v="21"/>
    <x v="1"/>
    <n v="2"/>
    <s v="United Package"/>
    <s v="KOENE"/>
    <x v="2"/>
    <n v="3"/>
    <x v="5"/>
    <x v="6"/>
  </r>
  <r>
    <n v="10817"/>
    <n v="38"/>
    <n v="263.5"/>
    <n v="30"/>
    <n v="0"/>
    <n v="7905"/>
    <n v="18"/>
    <x v="2"/>
    <x v="67"/>
    <x v="12"/>
    <x v="1"/>
    <n v="2"/>
    <s v="United Package"/>
    <s v="KOENE"/>
    <x v="2"/>
    <n v="1"/>
    <x v="6"/>
    <x v="6"/>
  </r>
  <r>
    <n v="10817"/>
    <n v="40"/>
    <n v="18.399999999999999"/>
    <n v="60"/>
    <n v="0"/>
    <n v="1104"/>
    <n v="19"/>
    <x v="2"/>
    <x v="37"/>
    <x v="5"/>
    <x v="1"/>
    <n v="2"/>
    <s v="United Package"/>
    <s v="KOENE"/>
    <x v="2"/>
    <n v="8"/>
    <x v="3"/>
    <x v="6"/>
  </r>
  <r>
    <n v="10817"/>
    <n v="62"/>
    <n v="49.3"/>
    <n v="25"/>
    <n v="0"/>
    <n v="1232.5"/>
    <n v="29"/>
    <x v="2"/>
    <x v="29"/>
    <x v="22"/>
    <x v="1"/>
    <n v="2"/>
    <s v="United Package"/>
    <s v="KOENE"/>
    <x v="2"/>
    <n v="3"/>
    <x v="5"/>
    <x v="6"/>
  </r>
  <r>
    <n v="10818"/>
    <n v="32"/>
    <n v="32"/>
    <n v="20"/>
    <n v="0"/>
    <n v="640"/>
    <n v="14"/>
    <x v="2"/>
    <x v="26"/>
    <x v="2"/>
    <x v="11"/>
    <n v="3"/>
    <s v="Federal Shipping"/>
    <s v="MAGAA"/>
    <x v="1"/>
    <n v="4"/>
    <x v="0"/>
    <x v="6"/>
  </r>
  <r>
    <n v="10818"/>
    <n v="41"/>
    <n v="9.65"/>
    <n v="20"/>
    <n v="0"/>
    <n v="193"/>
    <n v="19"/>
    <x v="2"/>
    <x v="5"/>
    <x v="5"/>
    <x v="11"/>
    <n v="3"/>
    <s v="Federal Shipping"/>
    <s v="MAGAA"/>
    <x v="1"/>
    <n v="8"/>
    <x v="3"/>
    <x v="6"/>
  </r>
  <r>
    <n v="10819"/>
    <n v="43"/>
    <n v="46"/>
    <n v="7"/>
    <n v="0"/>
    <n v="322"/>
    <n v="20"/>
    <x v="2"/>
    <x v="40"/>
    <x v="1"/>
    <x v="20"/>
    <n v="3"/>
    <s v="Federal Shipping"/>
    <s v="CACTU"/>
    <x v="0"/>
    <n v="1"/>
    <x v="6"/>
    <x v="6"/>
  </r>
  <r>
    <n v="10819"/>
    <n v="75"/>
    <n v="7.75"/>
    <n v="20"/>
    <n v="0"/>
    <n v="155"/>
    <n v="12"/>
    <x v="2"/>
    <x v="48"/>
    <x v="20"/>
    <x v="20"/>
    <n v="3"/>
    <s v="Federal Shipping"/>
    <s v="CACTU"/>
    <x v="0"/>
    <n v="1"/>
    <x v="6"/>
    <x v="6"/>
  </r>
  <r>
    <n v="10820"/>
    <n v="56"/>
    <n v="38"/>
    <n v="30"/>
    <n v="0"/>
    <n v="1140"/>
    <n v="26"/>
    <x v="2"/>
    <x v="33"/>
    <x v="8"/>
    <x v="8"/>
    <n v="2"/>
    <s v="United Package"/>
    <s v="RATTC"/>
    <x v="2"/>
    <n v="5"/>
    <x v="1"/>
    <x v="6"/>
  </r>
  <r>
    <n v="10821"/>
    <n v="35"/>
    <n v="18"/>
    <n v="20"/>
    <n v="0"/>
    <n v="360"/>
    <n v="16"/>
    <x v="2"/>
    <x v="31"/>
    <x v="23"/>
    <x v="8"/>
    <n v="1"/>
    <s v="Speedy Express"/>
    <s v="SPLIR"/>
    <x v="0"/>
    <n v="1"/>
    <x v="6"/>
    <x v="6"/>
  </r>
  <r>
    <n v="10821"/>
    <n v="51"/>
    <n v="53"/>
    <n v="6"/>
    <n v="0"/>
    <n v="318"/>
    <n v="24"/>
    <x v="2"/>
    <x v="4"/>
    <x v="4"/>
    <x v="8"/>
    <n v="1"/>
    <s v="Speedy Express"/>
    <s v="SPLIR"/>
    <x v="0"/>
    <n v="7"/>
    <x v="2"/>
    <x v="6"/>
  </r>
  <r>
    <n v="10822"/>
    <n v="62"/>
    <n v="49.3"/>
    <n v="3"/>
    <n v="0"/>
    <n v="147.89999999999998"/>
    <n v="29"/>
    <x v="2"/>
    <x v="29"/>
    <x v="22"/>
    <x v="8"/>
    <n v="3"/>
    <s v="Federal Shipping"/>
    <s v="TRAIH"/>
    <x v="1"/>
    <n v="3"/>
    <x v="5"/>
    <x v="6"/>
  </r>
  <r>
    <n v="10822"/>
    <n v="70"/>
    <n v="15"/>
    <n v="6"/>
    <n v="0"/>
    <n v="90"/>
    <n v="7"/>
    <x v="2"/>
    <x v="30"/>
    <x v="18"/>
    <x v="8"/>
    <n v="3"/>
    <s v="Federal Shipping"/>
    <s v="TRAIH"/>
    <x v="1"/>
    <n v="1"/>
    <x v="6"/>
    <x v="6"/>
  </r>
  <r>
    <n v="10823"/>
    <n v="11"/>
    <n v="21"/>
    <n v="20"/>
    <n v="0"/>
    <n v="420"/>
    <n v="5"/>
    <x v="2"/>
    <x v="0"/>
    <x v="0"/>
    <x v="5"/>
    <n v="2"/>
    <s v="United Package"/>
    <s v="LILAS"/>
    <x v="0"/>
    <n v="4"/>
    <x v="0"/>
    <x v="6"/>
  </r>
  <r>
    <n v="10823"/>
    <n v="57"/>
    <n v="19.5"/>
    <n v="15"/>
    <n v="0"/>
    <n v="292.5"/>
    <n v="26"/>
    <x v="2"/>
    <x v="8"/>
    <x v="8"/>
    <x v="5"/>
    <n v="2"/>
    <s v="United Package"/>
    <s v="LILAS"/>
    <x v="0"/>
    <n v="5"/>
    <x v="1"/>
    <x v="6"/>
  </r>
  <r>
    <n v="10823"/>
    <n v="59"/>
    <n v="55"/>
    <n v="40"/>
    <n v="0"/>
    <n v="2200"/>
    <n v="28"/>
    <x v="2"/>
    <x v="21"/>
    <x v="11"/>
    <x v="5"/>
    <n v="2"/>
    <s v="United Package"/>
    <s v="LILAS"/>
    <x v="0"/>
    <n v="4"/>
    <x v="0"/>
    <x v="6"/>
  </r>
  <r>
    <n v="10823"/>
    <n v="77"/>
    <n v="13"/>
    <n v="15"/>
    <n v="0"/>
    <n v="195"/>
    <n v="12"/>
    <x v="2"/>
    <x v="23"/>
    <x v="20"/>
    <x v="5"/>
    <n v="2"/>
    <s v="United Package"/>
    <s v="LILAS"/>
    <x v="0"/>
    <n v="2"/>
    <x v="4"/>
    <x v="6"/>
  </r>
  <r>
    <n v="10824"/>
    <n v="41"/>
    <n v="9.65"/>
    <n v="12"/>
    <n v="0"/>
    <n v="115.80000000000001"/>
    <n v="19"/>
    <x v="2"/>
    <x v="5"/>
    <x v="5"/>
    <x v="9"/>
    <n v="1"/>
    <s v="Speedy Express"/>
    <s v="FOLKO"/>
    <x v="3"/>
    <n v="8"/>
    <x v="3"/>
    <x v="6"/>
  </r>
  <r>
    <n v="10824"/>
    <n v="70"/>
    <n v="15"/>
    <n v="9"/>
    <n v="0"/>
    <n v="135"/>
    <n v="7"/>
    <x v="2"/>
    <x v="30"/>
    <x v="18"/>
    <x v="9"/>
    <n v="1"/>
    <s v="Speedy Express"/>
    <s v="FOLKO"/>
    <x v="3"/>
    <n v="1"/>
    <x v="6"/>
    <x v="6"/>
  </r>
  <r>
    <n v="10825"/>
    <n v="26"/>
    <n v="31.23"/>
    <n v="12"/>
    <n v="0"/>
    <n v="374.76"/>
    <n v="11"/>
    <x v="2"/>
    <x v="68"/>
    <x v="21"/>
    <x v="1"/>
    <n v="1"/>
    <s v="Speedy Express"/>
    <s v="DRACD"/>
    <x v="0"/>
    <n v="3"/>
    <x v="5"/>
    <x v="6"/>
  </r>
  <r>
    <n v="10825"/>
    <n v="53"/>
    <n v="32.799999999999997"/>
    <n v="20"/>
    <n v="0"/>
    <n v="656"/>
    <n v="24"/>
    <x v="2"/>
    <x v="22"/>
    <x v="4"/>
    <x v="1"/>
    <n v="1"/>
    <s v="Speedy Express"/>
    <s v="DRACD"/>
    <x v="0"/>
    <n v="6"/>
    <x v="7"/>
    <x v="6"/>
  </r>
  <r>
    <n v="10826"/>
    <n v="31"/>
    <n v="12.5"/>
    <n v="35"/>
    <n v="0"/>
    <n v="437.5"/>
    <n v="14"/>
    <x v="2"/>
    <x v="12"/>
    <x v="2"/>
    <x v="0"/>
    <n v="1"/>
    <s v="Speedy Express"/>
    <s v="BLONP"/>
    <x v="1"/>
    <n v="4"/>
    <x v="0"/>
    <x v="6"/>
  </r>
  <r>
    <n v="10826"/>
    <n v="57"/>
    <n v="19.5"/>
    <n v="15"/>
    <n v="0"/>
    <n v="292.5"/>
    <n v="26"/>
    <x v="2"/>
    <x v="8"/>
    <x v="8"/>
    <x v="0"/>
    <n v="1"/>
    <s v="Speedy Express"/>
    <s v="BLONP"/>
    <x v="1"/>
    <n v="5"/>
    <x v="1"/>
    <x v="6"/>
  </r>
  <r>
    <n v="10827"/>
    <n v="10"/>
    <n v="31"/>
    <n v="15"/>
    <n v="0"/>
    <n v="465"/>
    <n v="4"/>
    <x v="2"/>
    <x v="41"/>
    <x v="16"/>
    <x v="0"/>
    <n v="2"/>
    <s v="United Package"/>
    <s v="BONAP"/>
    <x v="0"/>
    <n v="8"/>
    <x v="3"/>
    <x v="6"/>
  </r>
  <r>
    <n v="10827"/>
    <n v="39"/>
    <n v="18"/>
    <n v="21"/>
    <n v="0"/>
    <n v="378"/>
    <n v="18"/>
    <x v="2"/>
    <x v="13"/>
    <x v="12"/>
    <x v="0"/>
    <n v="2"/>
    <s v="United Package"/>
    <s v="BONAP"/>
    <x v="0"/>
    <n v="1"/>
    <x v="6"/>
    <x v="6"/>
  </r>
  <r>
    <n v="10828"/>
    <n v="20"/>
    <n v="81"/>
    <n v="5"/>
    <n v="0"/>
    <n v="405"/>
    <n v="8"/>
    <x v="2"/>
    <x v="9"/>
    <x v="9"/>
    <x v="20"/>
    <n v="1"/>
    <s v="Speedy Express"/>
    <s v="RANCH"/>
    <x v="3"/>
    <n v="3"/>
    <x v="5"/>
    <x v="6"/>
  </r>
  <r>
    <n v="10828"/>
    <n v="38"/>
    <n v="263.5"/>
    <n v="2"/>
    <n v="0"/>
    <n v="527"/>
    <n v="18"/>
    <x v="2"/>
    <x v="67"/>
    <x v="12"/>
    <x v="20"/>
    <n v="1"/>
    <s v="Speedy Express"/>
    <s v="RANCH"/>
    <x v="3"/>
    <n v="1"/>
    <x v="6"/>
    <x v="6"/>
  </r>
  <r>
    <n v="10829"/>
    <n v="2"/>
    <n v="19"/>
    <n v="10"/>
    <n v="0"/>
    <n v="190"/>
    <n v="1"/>
    <x v="2"/>
    <x v="18"/>
    <x v="17"/>
    <x v="13"/>
    <n v="1"/>
    <s v="Speedy Express"/>
    <s v="ISLAT"/>
    <x v="3"/>
    <n v="1"/>
    <x v="6"/>
    <x v="6"/>
  </r>
  <r>
    <n v="10829"/>
    <n v="8"/>
    <n v="40"/>
    <n v="20"/>
    <n v="0"/>
    <n v="800"/>
    <n v="3"/>
    <x v="2"/>
    <x v="71"/>
    <x v="24"/>
    <x v="13"/>
    <n v="1"/>
    <s v="Speedy Express"/>
    <s v="ISLAT"/>
    <x v="3"/>
    <n v="2"/>
    <x v="4"/>
    <x v="6"/>
  </r>
  <r>
    <n v="10829"/>
    <n v="13"/>
    <n v="6"/>
    <n v="10"/>
    <n v="0"/>
    <n v="60"/>
    <n v="6"/>
    <x v="2"/>
    <x v="43"/>
    <x v="3"/>
    <x v="13"/>
    <n v="1"/>
    <s v="Speedy Express"/>
    <s v="ISLAT"/>
    <x v="3"/>
    <n v="8"/>
    <x v="3"/>
    <x v="6"/>
  </r>
  <r>
    <n v="10829"/>
    <n v="60"/>
    <n v="34"/>
    <n v="21"/>
    <n v="0"/>
    <n v="714"/>
    <n v="28"/>
    <x v="2"/>
    <x v="11"/>
    <x v="11"/>
    <x v="13"/>
    <n v="1"/>
    <s v="Speedy Express"/>
    <s v="ISLAT"/>
    <x v="3"/>
    <n v="4"/>
    <x v="0"/>
    <x v="6"/>
  </r>
  <r>
    <n v="10830"/>
    <n v="6"/>
    <n v="25"/>
    <n v="6"/>
    <n v="0"/>
    <n v="150"/>
    <n v="3"/>
    <x v="2"/>
    <x v="63"/>
    <x v="24"/>
    <x v="2"/>
    <n v="2"/>
    <s v="United Package"/>
    <s v="TRADH"/>
    <x v="0"/>
    <n v="2"/>
    <x v="4"/>
    <x v="6"/>
  </r>
  <r>
    <n v="10830"/>
    <n v="39"/>
    <n v="18"/>
    <n v="28"/>
    <n v="0"/>
    <n v="504"/>
    <n v="18"/>
    <x v="2"/>
    <x v="13"/>
    <x v="12"/>
    <x v="2"/>
    <n v="2"/>
    <s v="United Package"/>
    <s v="TRADH"/>
    <x v="0"/>
    <n v="1"/>
    <x v="6"/>
    <x v="6"/>
  </r>
  <r>
    <n v="10830"/>
    <n v="60"/>
    <n v="34"/>
    <n v="30"/>
    <n v="0"/>
    <n v="1020"/>
    <n v="28"/>
    <x v="2"/>
    <x v="11"/>
    <x v="11"/>
    <x v="2"/>
    <n v="2"/>
    <s v="United Package"/>
    <s v="TRADH"/>
    <x v="0"/>
    <n v="4"/>
    <x v="0"/>
    <x v="6"/>
  </r>
  <r>
    <n v="10830"/>
    <n v="68"/>
    <n v="12.5"/>
    <n v="24"/>
    <n v="0"/>
    <n v="300"/>
    <n v="8"/>
    <x v="2"/>
    <x v="56"/>
    <x v="9"/>
    <x v="2"/>
    <n v="2"/>
    <s v="United Package"/>
    <s v="TRADH"/>
    <x v="0"/>
    <n v="3"/>
    <x v="5"/>
    <x v="6"/>
  </r>
  <r>
    <n v="10831"/>
    <n v="19"/>
    <n v="9.1999999999999993"/>
    <n v="2"/>
    <n v="0"/>
    <n v="18.399999999999999"/>
    <n v="8"/>
    <x v="2"/>
    <x v="49"/>
    <x v="9"/>
    <x v="19"/>
    <n v="2"/>
    <s v="United Package"/>
    <s v="SANTG"/>
    <x v="2"/>
    <n v="3"/>
    <x v="5"/>
    <x v="6"/>
  </r>
  <r>
    <n v="10831"/>
    <n v="35"/>
    <n v="18"/>
    <n v="8"/>
    <n v="0"/>
    <n v="144"/>
    <n v="16"/>
    <x v="2"/>
    <x v="31"/>
    <x v="23"/>
    <x v="19"/>
    <n v="2"/>
    <s v="United Package"/>
    <s v="SANTG"/>
    <x v="2"/>
    <n v="1"/>
    <x v="6"/>
    <x v="6"/>
  </r>
  <r>
    <n v="10831"/>
    <n v="38"/>
    <n v="263.5"/>
    <n v="8"/>
    <n v="0"/>
    <n v="2108"/>
    <n v="18"/>
    <x v="2"/>
    <x v="67"/>
    <x v="12"/>
    <x v="19"/>
    <n v="2"/>
    <s v="United Package"/>
    <s v="SANTG"/>
    <x v="2"/>
    <n v="1"/>
    <x v="6"/>
    <x v="6"/>
  </r>
  <r>
    <n v="10831"/>
    <n v="43"/>
    <n v="46"/>
    <n v="9"/>
    <n v="0"/>
    <n v="414"/>
    <n v="20"/>
    <x v="2"/>
    <x v="40"/>
    <x v="1"/>
    <x v="19"/>
    <n v="2"/>
    <s v="United Package"/>
    <s v="SANTG"/>
    <x v="2"/>
    <n v="1"/>
    <x v="6"/>
    <x v="6"/>
  </r>
  <r>
    <n v="10832"/>
    <n v="13"/>
    <n v="6"/>
    <n v="3"/>
    <n v="0"/>
    <n v="18"/>
    <n v="6"/>
    <x v="2"/>
    <x v="43"/>
    <x v="3"/>
    <x v="0"/>
    <n v="2"/>
    <s v="United Package"/>
    <s v="LAMAI"/>
    <x v="0"/>
    <n v="8"/>
    <x v="3"/>
    <x v="6"/>
  </r>
  <r>
    <n v="10832"/>
    <n v="25"/>
    <n v="14"/>
    <n v="10"/>
    <n v="0"/>
    <n v="140"/>
    <n v="11"/>
    <x v="2"/>
    <x v="66"/>
    <x v="21"/>
    <x v="0"/>
    <n v="2"/>
    <s v="United Package"/>
    <s v="LAMAI"/>
    <x v="0"/>
    <n v="3"/>
    <x v="5"/>
    <x v="6"/>
  </r>
  <r>
    <n v="10832"/>
    <n v="44"/>
    <n v="19.45"/>
    <n v="16"/>
    <n v="0"/>
    <n v="311.2"/>
    <n v="20"/>
    <x v="2"/>
    <x v="45"/>
    <x v="1"/>
    <x v="0"/>
    <n v="2"/>
    <s v="United Package"/>
    <s v="LAMAI"/>
    <x v="0"/>
    <n v="2"/>
    <x v="4"/>
    <x v="6"/>
  </r>
  <r>
    <n v="10832"/>
    <n v="64"/>
    <n v="33.25"/>
    <n v="3"/>
    <n v="0"/>
    <n v="99.75"/>
    <n v="12"/>
    <x v="2"/>
    <x v="58"/>
    <x v="20"/>
    <x v="0"/>
    <n v="2"/>
    <s v="United Package"/>
    <s v="LAMAI"/>
    <x v="0"/>
    <n v="5"/>
    <x v="1"/>
    <x v="6"/>
  </r>
  <r>
    <n v="10833"/>
    <n v="7"/>
    <n v="30"/>
    <n v="20"/>
    <n v="0"/>
    <n v="600"/>
    <n v="3"/>
    <x v="2"/>
    <x v="32"/>
    <x v="24"/>
    <x v="1"/>
    <n v="2"/>
    <s v="United Package"/>
    <s v="OTTIK"/>
    <x v="1"/>
    <n v="7"/>
    <x v="2"/>
    <x v="6"/>
  </r>
  <r>
    <n v="10833"/>
    <n v="31"/>
    <n v="12.5"/>
    <n v="9"/>
    <n v="0"/>
    <n v="112.5"/>
    <n v="14"/>
    <x v="2"/>
    <x v="12"/>
    <x v="2"/>
    <x v="1"/>
    <n v="2"/>
    <s v="United Package"/>
    <s v="OTTIK"/>
    <x v="1"/>
    <n v="4"/>
    <x v="0"/>
    <x v="6"/>
  </r>
  <r>
    <n v="10833"/>
    <n v="53"/>
    <n v="32.799999999999997"/>
    <n v="9"/>
    <n v="0"/>
    <n v="295.2"/>
    <n v="24"/>
    <x v="2"/>
    <x v="22"/>
    <x v="4"/>
    <x v="1"/>
    <n v="2"/>
    <s v="United Package"/>
    <s v="OTTIK"/>
    <x v="1"/>
    <n v="6"/>
    <x v="7"/>
    <x v="6"/>
  </r>
  <r>
    <n v="10834"/>
    <n v="29"/>
    <n v="123.79"/>
    <n v="8"/>
    <n v="0"/>
    <n v="990.32"/>
    <n v="12"/>
    <x v="2"/>
    <x v="39"/>
    <x v="20"/>
    <x v="2"/>
    <n v="3"/>
    <s v="Federal Shipping"/>
    <s v="TRADH"/>
    <x v="0"/>
    <n v="6"/>
    <x v="7"/>
    <x v="6"/>
  </r>
  <r>
    <n v="10834"/>
    <n v="30"/>
    <n v="25.89"/>
    <n v="20"/>
    <n v="0"/>
    <n v="517.79999999999995"/>
    <n v="13"/>
    <x v="2"/>
    <x v="34"/>
    <x v="25"/>
    <x v="2"/>
    <n v="3"/>
    <s v="Federal Shipping"/>
    <s v="TRADH"/>
    <x v="0"/>
    <n v="8"/>
    <x v="3"/>
    <x v="6"/>
  </r>
  <r>
    <n v="10835"/>
    <n v="59"/>
    <n v="55"/>
    <n v="15"/>
    <n v="0"/>
    <n v="825"/>
    <n v="28"/>
    <x v="2"/>
    <x v="21"/>
    <x v="11"/>
    <x v="1"/>
    <n v="3"/>
    <s v="Federal Shipping"/>
    <s v="ALFKI"/>
    <x v="0"/>
    <n v="4"/>
    <x v="0"/>
    <x v="6"/>
  </r>
  <r>
    <n v="10835"/>
    <n v="77"/>
    <n v="13"/>
    <n v="2"/>
    <n v="0"/>
    <n v="26"/>
    <n v="12"/>
    <x v="2"/>
    <x v="23"/>
    <x v="20"/>
    <x v="1"/>
    <n v="3"/>
    <s v="Federal Shipping"/>
    <s v="ALFKI"/>
    <x v="0"/>
    <n v="2"/>
    <x v="4"/>
    <x v="6"/>
  </r>
  <r>
    <n v="10836"/>
    <n v="22"/>
    <n v="21"/>
    <n v="52"/>
    <n v="0"/>
    <n v="1092"/>
    <n v="9"/>
    <x v="2"/>
    <x v="7"/>
    <x v="7"/>
    <x v="6"/>
    <n v="1"/>
    <s v="Speedy Express"/>
    <s v="ERNSH"/>
    <x v="1"/>
    <n v="5"/>
    <x v="1"/>
    <x v="6"/>
  </r>
  <r>
    <n v="10836"/>
    <n v="35"/>
    <n v="18"/>
    <n v="6"/>
    <n v="0"/>
    <n v="108"/>
    <n v="16"/>
    <x v="2"/>
    <x v="31"/>
    <x v="23"/>
    <x v="6"/>
    <n v="1"/>
    <s v="Speedy Express"/>
    <s v="ERNSH"/>
    <x v="1"/>
    <n v="1"/>
    <x v="6"/>
    <x v="6"/>
  </r>
  <r>
    <n v="10836"/>
    <n v="57"/>
    <n v="19.5"/>
    <n v="24"/>
    <n v="0"/>
    <n v="468"/>
    <n v="26"/>
    <x v="2"/>
    <x v="8"/>
    <x v="8"/>
    <x v="6"/>
    <n v="1"/>
    <s v="Speedy Express"/>
    <s v="ERNSH"/>
    <x v="1"/>
    <n v="5"/>
    <x v="1"/>
    <x v="6"/>
  </r>
  <r>
    <n v="10836"/>
    <n v="60"/>
    <n v="34"/>
    <n v="60"/>
    <n v="0"/>
    <n v="2040"/>
    <n v="28"/>
    <x v="2"/>
    <x v="11"/>
    <x v="11"/>
    <x v="6"/>
    <n v="1"/>
    <s v="Speedy Express"/>
    <s v="ERNSH"/>
    <x v="1"/>
    <n v="4"/>
    <x v="0"/>
    <x v="6"/>
  </r>
  <r>
    <n v="10836"/>
    <n v="64"/>
    <n v="33.25"/>
    <n v="30"/>
    <n v="0"/>
    <n v="997.5"/>
    <n v="12"/>
    <x v="2"/>
    <x v="58"/>
    <x v="20"/>
    <x v="6"/>
    <n v="1"/>
    <s v="Speedy Express"/>
    <s v="ERNSH"/>
    <x v="1"/>
    <n v="5"/>
    <x v="1"/>
    <x v="6"/>
  </r>
  <r>
    <n v="10837"/>
    <n v="13"/>
    <n v="6"/>
    <n v="6"/>
    <n v="0"/>
    <n v="36"/>
    <n v="6"/>
    <x v="2"/>
    <x v="43"/>
    <x v="3"/>
    <x v="9"/>
    <n v="3"/>
    <s v="Federal Shipping"/>
    <s v="BERGS"/>
    <x v="3"/>
    <n v="8"/>
    <x v="3"/>
    <x v="6"/>
  </r>
  <r>
    <n v="10837"/>
    <n v="40"/>
    <n v="18.399999999999999"/>
    <n v="25"/>
    <n v="0"/>
    <n v="459.99999999999994"/>
    <n v="19"/>
    <x v="2"/>
    <x v="37"/>
    <x v="5"/>
    <x v="9"/>
    <n v="3"/>
    <s v="Federal Shipping"/>
    <s v="BERGS"/>
    <x v="3"/>
    <n v="8"/>
    <x v="3"/>
    <x v="6"/>
  </r>
  <r>
    <n v="10837"/>
    <n v="47"/>
    <n v="9.5"/>
    <n v="40"/>
    <n v="0"/>
    <n v="380"/>
    <n v="22"/>
    <x v="2"/>
    <x v="69"/>
    <x v="28"/>
    <x v="9"/>
    <n v="3"/>
    <s v="Federal Shipping"/>
    <s v="BERGS"/>
    <x v="3"/>
    <n v="3"/>
    <x v="5"/>
    <x v="6"/>
  </r>
  <r>
    <n v="10837"/>
    <n v="76"/>
    <n v="18"/>
    <n v="21"/>
    <n v="0"/>
    <n v="378"/>
    <n v="23"/>
    <x v="2"/>
    <x v="38"/>
    <x v="13"/>
    <x v="9"/>
    <n v="3"/>
    <s v="Federal Shipping"/>
    <s v="BERGS"/>
    <x v="3"/>
    <n v="1"/>
    <x v="6"/>
    <x v="6"/>
  </r>
  <r>
    <n v="10838"/>
    <n v="1"/>
    <n v="18"/>
    <n v="4"/>
    <n v="0"/>
    <n v="72"/>
    <n v="1"/>
    <x v="2"/>
    <x v="52"/>
    <x v="17"/>
    <x v="5"/>
    <n v="3"/>
    <s v="Federal Shipping"/>
    <s v="LINOD"/>
    <x v="2"/>
    <n v="1"/>
    <x v="6"/>
    <x v="6"/>
  </r>
  <r>
    <n v="10838"/>
    <n v="18"/>
    <n v="62.5"/>
    <n v="25"/>
    <n v="0"/>
    <n v="1562.5"/>
    <n v="7"/>
    <x v="2"/>
    <x v="59"/>
    <x v="18"/>
    <x v="5"/>
    <n v="3"/>
    <s v="Federal Shipping"/>
    <s v="LINOD"/>
    <x v="2"/>
    <n v="8"/>
    <x v="3"/>
    <x v="6"/>
  </r>
  <r>
    <n v="10838"/>
    <n v="36"/>
    <n v="19"/>
    <n v="50"/>
    <n v="0"/>
    <n v="950"/>
    <n v="17"/>
    <x v="2"/>
    <x v="20"/>
    <x v="19"/>
    <x v="5"/>
    <n v="3"/>
    <s v="Federal Shipping"/>
    <s v="LINOD"/>
    <x v="2"/>
    <n v="8"/>
    <x v="3"/>
    <x v="6"/>
  </r>
  <r>
    <n v="10839"/>
    <n v="58"/>
    <n v="13.25"/>
    <n v="30"/>
    <n v="0"/>
    <n v="397.5"/>
    <n v="27"/>
    <x v="2"/>
    <x v="64"/>
    <x v="27"/>
    <x v="2"/>
    <n v="3"/>
    <s v="Federal Shipping"/>
    <s v="TRADH"/>
    <x v="2"/>
    <n v="8"/>
    <x v="3"/>
    <x v="6"/>
  </r>
  <r>
    <n v="10839"/>
    <n v="72"/>
    <n v="34.799999999999997"/>
    <n v="15"/>
    <n v="0"/>
    <n v="522"/>
    <n v="14"/>
    <x v="2"/>
    <x v="2"/>
    <x v="2"/>
    <x v="2"/>
    <n v="3"/>
    <s v="Federal Shipping"/>
    <s v="TRADH"/>
    <x v="2"/>
    <n v="4"/>
    <x v="0"/>
    <x v="6"/>
  </r>
  <r>
    <n v="10840"/>
    <n v="25"/>
    <n v="14"/>
    <n v="6"/>
    <n v="0"/>
    <n v="84"/>
    <n v="11"/>
    <x v="2"/>
    <x v="66"/>
    <x v="21"/>
    <x v="5"/>
    <n v="2"/>
    <s v="United Package"/>
    <s v="LINOD"/>
    <x v="0"/>
    <n v="3"/>
    <x v="5"/>
    <x v="6"/>
  </r>
  <r>
    <n v="10840"/>
    <n v="39"/>
    <n v="18"/>
    <n v="10"/>
    <n v="0"/>
    <n v="180"/>
    <n v="18"/>
    <x v="2"/>
    <x v="13"/>
    <x v="12"/>
    <x v="5"/>
    <n v="2"/>
    <s v="United Package"/>
    <s v="LINOD"/>
    <x v="0"/>
    <n v="1"/>
    <x v="6"/>
    <x v="6"/>
  </r>
  <r>
    <n v="10841"/>
    <n v="10"/>
    <n v="31"/>
    <n v="16"/>
    <n v="0"/>
    <n v="496"/>
    <n v="4"/>
    <x v="2"/>
    <x v="41"/>
    <x v="16"/>
    <x v="3"/>
    <n v="2"/>
    <s v="United Package"/>
    <s v="SUPRD"/>
    <x v="0"/>
    <n v="8"/>
    <x v="3"/>
    <x v="6"/>
  </r>
  <r>
    <n v="10841"/>
    <n v="56"/>
    <n v="38"/>
    <n v="30"/>
    <n v="0"/>
    <n v="1140"/>
    <n v="26"/>
    <x v="2"/>
    <x v="33"/>
    <x v="8"/>
    <x v="3"/>
    <n v="2"/>
    <s v="United Package"/>
    <s v="SUPRD"/>
    <x v="0"/>
    <n v="5"/>
    <x v="1"/>
    <x v="6"/>
  </r>
  <r>
    <n v="10841"/>
    <n v="59"/>
    <n v="55"/>
    <n v="50"/>
    <n v="0"/>
    <n v="2750"/>
    <n v="28"/>
    <x v="2"/>
    <x v="21"/>
    <x v="11"/>
    <x v="3"/>
    <n v="2"/>
    <s v="United Package"/>
    <s v="SUPRD"/>
    <x v="0"/>
    <n v="4"/>
    <x v="0"/>
    <x v="6"/>
  </r>
  <r>
    <n v="10841"/>
    <n v="77"/>
    <n v="13"/>
    <n v="15"/>
    <n v="0"/>
    <n v="195"/>
    <n v="12"/>
    <x v="2"/>
    <x v="23"/>
    <x v="20"/>
    <x v="3"/>
    <n v="2"/>
    <s v="United Package"/>
    <s v="SUPRD"/>
    <x v="0"/>
    <n v="2"/>
    <x v="4"/>
    <x v="6"/>
  </r>
  <r>
    <n v="10842"/>
    <n v="11"/>
    <n v="21"/>
    <n v="15"/>
    <n v="0"/>
    <n v="315"/>
    <n v="5"/>
    <x v="2"/>
    <x v="0"/>
    <x v="0"/>
    <x v="7"/>
    <n v="3"/>
    <s v="Federal Shipping"/>
    <s v="TORTU"/>
    <x v="0"/>
    <n v="4"/>
    <x v="0"/>
    <x v="6"/>
  </r>
  <r>
    <n v="10842"/>
    <n v="43"/>
    <n v="46"/>
    <n v="5"/>
    <n v="0"/>
    <n v="230"/>
    <n v="20"/>
    <x v="2"/>
    <x v="40"/>
    <x v="1"/>
    <x v="7"/>
    <n v="3"/>
    <s v="Federal Shipping"/>
    <s v="TORTU"/>
    <x v="0"/>
    <n v="1"/>
    <x v="6"/>
    <x v="6"/>
  </r>
  <r>
    <n v="10842"/>
    <n v="68"/>
    <n v="12.5"/>
    <n v="20"/>
    <n v="0"/>
    <n v="250"/>
    <n v="8"/>
    <x v="2"/>
    <x v="56"/>
    <x v="9"/>
    <x v="7"/>
    <n v="3"/>
    <s v="Federal Shipping"/>
    <s v="TORTU"/>
    <x v="0"/>
    <n v="3"/>
    <x v="5"/>
    <x v="6"/>
  </r>
  <r>
    <n v="10842"/>
    <n v="70"/>
    <n v="15"/>
    <n v="12"/>
    <n v="0"/>
    <n v="180"/>
    <n v="7"/>
    <x v="2"/>
    <x v="30"/>
    <x v="18"/>
    <x v="7"/>
    <n v="3"/>
    <s v="Federal Shipping"/>
    <s v="TORTU"/>
    <x v="0"/>
    <n v="1"/>
    <x v="6"/>
    <x v="6"/>
  </r>
  <r>
    <n v="10843"/>
    <n v="51"/>
    <n v="53"/>
    <n v="4"/>
    <n v="0"/>
    <n v="212"/>
    <n v="24"/>
    <x v="2"/>
    <x v="4"/>
    <x v="4"/>
    <x v="0"/>
    <n v="2"/>
    <s v="United Package"/>
    <s v="VICTE"/>
    <x v="0"/>
    <n v="7"/>
    <x v="2"/>
    <x v="6"/>
  </r>
  <r>
    <n v="10844"/>
    <n v="22"/>
    <n v="21"/>
    <n v="35"/>
    <n v="0"/>
    <n v="735"/>
    <n v="9"/>
    <x v="2"/>
    <x v="7"/>
    <x v="7"/>
    <x v="6"/>
    <n v="2"/>
    <s v="United Package"/>
    <s v="PICCO"/>
    <x v="3"/>
    <n v="5"/>
    <x v="1"/>
    <x v="6"/>
  </r>
  <r>
    <n v="10845"/>
    <n v="23"/>
    <n v="9"/>
    <n v="70"/>
    <n v="0"/>
    <n v="630"/>
    <n v="9"/>
    <x v="2"/>
    <x v="70"/>
    <x v="7"/>
    <x v="1"/>
    <n v="1"/>
    <s v="Speedy Express"/>
    <s v="QUICK"/>
    <x v="3"/>
    <n v="5"/>
    <x v="1"/>
    <x v="6"/>
  </r>
  <r>
    <n v="10845"/>
    <n v="35"/>
    <n v="18"/>
    <n v="25"/>
    <n v="0"/>
    <n v="450"/>
    <n v="16"/>
    <x v="2"/>
    <x v="31"/>
    <x v="23"/>
    <x v="1"/>
    <n v="1"/>
    <s v="Speedy Express"/>
    <s v="QUICK"/>
    <x v="3"/>
    <n v="1"/>
    <x v="6"/>
    <x v="6"/>
  </r>
  <r>
    <n v="10845"/>
    <n v="42"/>
    <n v="14"/>
    <n v="42"/>
    <n v="0"/>
    <n v="588"/>
    <n v="20"/>
    <x v="2"/>
    <x v="1"/>
    <x v="1"/>
    <x v="1"/>
    <n v="1"/>
    <s v="Speedy Express"/>
    <s v="QUICK"/>
    <x v="3"/>
    <n v="5"/>
    <x v="1"/>
    <x v="6"/>
  </r>
  <r>
    <n v="10845"/>
    <n v="58"/>
    <n v="13.25"/>
    <n v="60"/>
    <n v="0"/>
    <n v="795"/>
    <n v="27"/>
    <x v="2"/>
    <x v="64"/>
    <x v="27"/>
    <x v="1"/>
    <n v="1"/>
    <s v="Speedy Express"/>
    <s v="QUICK"/>
    <x v="3"/>
    <n v="8"/>
    <x v="3"/>
    <x v="6"/>
  </r>
  <r>
    <n v="10845"/>
    <n v="64"/>
    <n v="33.25"/>
    <n v="48"/>
    <n v="0"/>
    <n v="1596"/>
    <n v="12"/>
    <x v="2"/>
    <x v="58"/>
    <x v="20"/>
    <x v="1"/>
    <n v="1"/>
    <s v="Speedy Express"/>
    <s v="QUICK"/>
    <x v="3"/>
    <n v="5"/>
    <x v="1"/>
    <x v="6"/>
  </r>
  <r>
    <n v="10846"/>
    <n v="4"/>
    <n v="22"/>
    <n v="21"/>
    <n v="0"/>
    <n v="462"/>
    <n v="2"/>
    <x v="2"/>
    <x v="62"/>
    <x v="6"/>
    <x v="3"/>
    <n v="3"/>
    <s v="Federal Shipping"/>
    <s v="SUPRD"/>
    <x v="0"/>
    <n v="2"/>
    <x v="4"/>
    <x v="6"/>
  </r>
  <r>
    <n v="10846"/>
    <n v="70"/>
    <n v="15"/>
    <n v="30"/>
    <n v="0"/>
    <n v="450"/>
    <n v="7"/>
    <x v="2"/>
    <x v="30"/>
    <x v="18"/>
    <x v="3"/>
    <n v="3"/>
    <s v="Federal Shipping"/>
    <s v="SUPRD"/>
    <x v="0"/>
    <n v="1"/>
    <x v="6"/>
    <x v="6"/>
  </r>
  <r>
    <n v="10846"/>
    <n v="74"/>
    <n v="10"/>
    <n v="20"/>
    <n v="0"/>
    <n v="200"/>
    <n v="4"/>
    <x v="2"/>
    <x v="17"/>
    <x v="16"/>
    <x v="3"/>
    <n v="3"/>
    <s v="Federal Shipping"/>
    <s v="SUPRD"/>
    <x v="0"/>
    <n v="7"/>
    <x v="2"/>
    <x v="6"/>
  </r>
  <r>
    <n v="10847"/>
    <n v="1"/>
    <n v="18"/>
    <n v="80"/>
    <n v="0"/>
    <n v="1440"/>
    <n v="1"/>
    <x v="2"/>
    <x v="52"/>
    <x v="17"/>
    <x v="8"/>
    <n v="3"/>
    <s v="Federal Shipping"/>
    <s v="SAVEA"/>
    <x v="0"/>
    <n v="1"/>
    <x v="6"/>
    <x v="6"/>
  </r>
  <r>
    <n v="10847"/>
    <n v="19"/>
    <n v="9.1999999999999993"/>
    <n v="12"/>
    <n v="0"/>
    <n v="110.39999999999999"/>
    <n v="8"/>
    <x v="2"/>
    <x v="49"/>
    <x v="9"/>
    <x v="8"/>
    <n v="3"/>
    <s v="Federal Shipping"/>
    <s v="SAVEA"/>
    <x v="0"/>
    <n v="3"/>
    <x v="5"/>
    <x v="6"/>
  </r>
  <r>
    <n v="10847"/>
    <n v="37"/>
    <n v="26"/>
    <n v="60"/>
    <n v="0"/>
    <n v="1560"/>
    <n v="17"/>
    <x v="2"/>
    <x v="28"/>
    <x v="19"/>
    <x v="8"/>
    <n v="3"/>
    <s v="Federal Shipping"/>
    <s v="SAVEA"/>
    <x v="0"/>
    <n v="8"/>
    <x v="3"/>
    <x v="6"/>
  </r>
  <r>
    <n v="10847"/>
    <n v="45"/>
    <n v="9.5"/>
    <n v="36"/>
    <n v="0"/>
    <n v="342"/>
    <n v="21"/>
    <x v="2"/>
    <x v="73"/>
    <x v="26"/>
    <x v="8"/>
    <n v="3"/>
    <s v="Federal Shipping"/>
    <s v="SAVEA"/>
    <x v="0"/>
    <n v="8"/>
    <x v="3"/>
    <x v="6"/>
  </r>
  <r>
    <n v="10847"/>
    <n v="60"/>
    <n v="34"/>
    <n v="45"/>
    <n v="0"/>
    <n v="1530"/>
    <n v="28"/>
    <x v="2"/>
    <x v="11"/>
    <x v="11"/>
    <x v="8"/>
    <n v="3"/>
    <s v="Federal Shipping"/>
    <s v="SAVEA"/>
    <x v="0"/>
    <n v="4"/>
    <x v="0"/>
    <x v="6"/>
  </r>
  <r>
    <n v="10847"/>
    <n v="71"/>
    <n v="21.5"/>
    <n v="55"/>
    <n v="0"/>
    <n v="1182.5"/>
    <n v="15"/>
    <x v="2"/>
    <x v="42"/>
    <x v="10"/>
    <x v="8"/>
    <n v="3"/>
    <s v="Federal Shipping"/>
    <s v="SAVEA"/>
    <x v="0"/>
    <n v="4"/>
    <x v="0"/>
    <x v="6"/>
  </r>
  <r>
    <n v="10848"/>
    <n v="5"/>
    <n v="21.35"/>
    <n v="30"/>
    <n v="0"/>
    <n v="640.5"/>
    <n v="2"/>
    <x v="2"/>
    <x v="25"/>
    <x v="6"/>
    <x v="13"/>
    <n v="2"/>
    <s v="United Package"/>
    <s v="CONSH"/>
    <x v="1"/>
    <n v="2"/>
    <x v="4"/>
    <x v="6"/>
  </r>
  <r>
    <n v="10848"/>
    <n v="9"/>
    <n v="97"/>
    <n v="3"/>
    <n v="0"/>
    <n v="291"/>
    <n v="4"/>
    <x v="2"/>
    <x v="76"/>
    <x v="16"/>
    <x v="13"/>
    <n v="2"/>
    <s v="United Package"/>
    <s v="CONSH"/>
    <x v="1"/>
    <n v="6"/>
    <x v="7"/>
    <x v="6"/>
  </r>
  <r>
    <n v="10849"/>
    <n v="3"/>
    <n v="10"/>
    <n v="49"/>
    <n v="0"/>
    <n v="490"/>
    <n v="1"/>
    <x v="2"/>
    <x v="57"/>
    <x v="17"/>
    <x v="1"/>
    <n v="2"/>
    <s v="United Package"/>
    <s v="KOENE"/>
    <x v="3"/>
    <n v="2"/>
    <x v="4"/>
    <x v="6"/>
  </r>
  <r>
    <n v="10849"/>
    <n v="26"/>
    <n v="31.23"/>
    <n v="18"/>
    <n v="0"/>
    <n v="562.14"/>
    <n v="11"/>
    <x v="2"/>
    <x v="68"/>
    <x v="21"/>
    <x v="1"/>
    <n v="2"/>
    <s v="United Package"/>
    <s v="KOENE"/>
    <x v="3"/>
    <n v="3"/>
    <x v="5"/>
    <x v="6"/>
  </r>
  <r>
    <n v="10850"/>
    <n v="25"/>
    <n v="14"/>
    <n v="20"/>
    <n v="0"/>
    <n v="280"/>
    <n v="11"/>
    <x v="2"/>
    <x v="66"/>
    <x v="21"/>
    <x v="0"/>
    <n v="1"/>
    <s v="Speedy Express"/>
    <s v="VICTE"/>
    <x v="0"/>
    <n v="3"/>
    <x v="5"/>
    <x v="6"/>
  </r>
  <r>
    <n v="10850"/>
    <n v="33"/>
    <n v="2.5"/>
    <n v="4"/>
    <n v="0"/>
    <n v="10"/>
    <n v="15"/>
    <x v="2"/>
    <x v="10"/>
    <x v="10"/>
    <x v="0"/>
    <n v="1"/>
    <s v="Speedy Express"/>
    <s v="VICTE"/>
    <x v="0"/>
    <n v="4"/>
    <x v="0"/>
    <x v="6"/>
  </r>
  <r>
    <n v="10850"/>
    <n v="70"/>
    <n v="15"/>
    <n v="30"/>
    <n v="0"/>
    <n v="450"/>
    <n v="7"/>
    <x v="2"/>
    <x v="30"/>
    <x v="18"/>
    <x v="0"/>
    <n v="1"/>
    <s v="Speedy Express"/>
    <s v="VICTE"/>
    <x v="0"/>
    <n v="1"/>
    <x v="6"/>
    <x v="6"/>
  </r>
  <r>
    <n v="10851"/>
    <n v="2"/>
    <n v="19"/>
    <n v="5"/>
    <n v="0"/>
    <n v="95"/>
    <n v="1"/>
    <x v="2"/>
    <x v="18"/>
    <x v="17"/>
    <x v="2"/>
    <n v="1"/>
    <s v="Speedy Express"/>
    <s v="RICAR"/>
    <x v="0"/>
    <n v="1"/>
    <x v="6"/>
    <x v="6"/>
  </r>
  <r>
    <n v="10851"/>
    <n v="25"/>
    <n v="14"/>
    <n v="10"/>
    <n v="0"/>
    <n v="140"/>
    <n v="11"/>
    <x v="2"/>
    <x v="66"/>
    <x v="21"/>
    <x v="2"/>
    <n v="1"/>
    <s v="Speedy Express"/>
    <s v="RICAR"/>
    <x v="0"/>
    <n v="3"/>
    <x v="5"/>
    <x v="6"/>
  </r>
  <r>
    <n v="10851"/>
    <n v="57"/>
    <n v="19.5"/>
    <n v="10"/>
    <n v="0"/>
    <n v="195"/>
    <n v="26"/>
    <x v="2"/>
    <x v="8"/>
    <x v="8"/>
    <x v="2"/>
    <n v="1"/>
    <s v="Speedy Express"/>
    <s v="RICAR"/>
    <x v="0"/>
    <n v="5"/>
    <x v="1"/>
    <x v="6"/>
  </r>
  <r>
    <n v="10851"/>
    <n v="59"/>
    <n v="55"/>
    <n v="42"/>
    <n v="0"/>
    <n v="2310"/>
    <n v="28"/>
    <x v="2"/>
    <x v="21"/>
    <x v="11"/>
    <x v="2"/>
    <n v="1"/>
    <s v="Speedy Express"/>
    <s v="RICAR"/>
    <x v="0"/>
    <n v="4"/>
    <x v="0"/>
    <x v="6"/>
  </r>
  <r>
    <n v="10852"/>
    <n v="2"/>
    <n v="19"/>
    <n v="15"/>
    <n v="0"/>
    <n v="285"/>
    <n v="1"/>
    <x v="2"/>
    <x v="18"/>
    <x v="17"/>
    <x v="8"/>
    <n v="1"/>
    <s v="Speedy Express"/>
    <s v="RATTC"/>
    <x v="3"/>
    <n v="1"/>
    <x v="6"/>
    <x v="6"/>
  </r>
  <r>
    <n v="10852"/>
    <n v="17"/>
    <n v="39"/>
    <n v="6"/>
    <n v="0"/>
    <n v="234"/>
    <n v="7"/>
    <x v="2"/>
    <x v="35"/>
    <x v="18"/>
    <x v="8"/>
    <n v="1"/>
    <s v="Speedy Express"/>
    <s v="RATTC"/>
    <x v="3"/>
    <n v="6"/>
    <x v="7"/>
    <x v="6"/>
  </r>
  <r>
    <n v="10852"/>
    <n v="62"/>
    <n v="49.3"/>
    <n v="50"/>
    <n v="0"/>
    <n v="2465"/>
    <n v="29"/>
    <x v="2"/>
    <x v="29"/>
    <x v="22"/>
    <x v="8"/>
    <n v="1"/>
    <s v="Speedy Express"/>
    <s v="RATTC"/>
    <x v="3"/>
    <n v="3"/>
    <x v="5"/>
    <x v="6"/>
  </r>
  <r>
    <n v="10853"/>
    <n v="18"/>
    <n v="62.5"/>
    <n v="10"/>
    <n v="0"/>
    <n v="625"/>
    <n v="7"/>
    <x v="2"/>
    <x v="59"/>
    <x v="18"/>
    <x v="1"/>
    <n v="2"/>
    <s v="United Package"/>
    <s v="BLAUS"/>
    <x v="3"/>
    <n v="8"/>
    <x v="3"/>
    <x v="6"/>
  </r>
  <r>
    <n v="10854"/>
    <n v="10"/>
    <n v="31"/>
    <n v="100"/>
    <n v="0"/>
    <n v="3100"/>
    <n v="4"/>
    <x v="2"/>
    <x v="41"/>
    <x v="16"/>
    <x v="6"/>
    <n v="2"/>
    <s v="United Package"/>
    <s v="ERNSH"/>
    <x v="2"/>
    <n v="8"/>
    <x v="3"/>
    <x v="6"/>
  </r>
  <r>
    <n v="10854"/>
    <n v="13"/>
    <n v="6"/>
    <n v="65"/>
    <n v="0"/>
    <n v="390"/>
    <n v="6"/>
    <x v="2"/>
    <x v="43"/>
    <x v="3"/>
    <x v="6"/>
    <n v="2"/>
    <s v="United Package"/>
    <s v="ERNSH"/>
    <x v="2"/>
    <n v="8"/>
    <x v="3"/>
    <x v="6"/>
  </r>
  <r>
    <n v="10855"/>
    <n v="16"/>
    <n v="17.45"/>
    <n v="50"/>
    <n v="0"/>
    <n v="872.5"/>
    <n v="7"/>
    <x v="2"/>
    <x v="19"/>
    <x v="18"/>
    <x v="8"/>
    <n v="1"/>
    <s v="Speedy Express"/>
    <s v="OLDWO"/>
    <x v="2"/>
    <n v="3"/>
    <x v="5"/>
    <x v="6"/>
  </r>
  <r>
    <n v="10855"/>
    <n v="31"/>
    <n v="12.5"/>
    <n v="14"/>
    <n v="0"/>
    <n v="175"/>
    <n v="14"/>
    <x v="2"/>
    <x v="12"/>
    <x v="2"/>
    <x v="8"/>
    <n v="1"/>
    <s v="Speedy Express"/>
    <s v="OLDWO"/>
    <x v="2"/>
    <n v="4"/>
    <x v="0"/>
    <x v="6"/>
  </r>
  <r>
    <n v="10855"/>
    <n v="56"/>
    <n v="38"/>
    <n v="24"/>
    <n v="0"/>
    <n v="912"/>
    <n v="26"/>
    <x v="2"/>
    <x v="33"/>
    <x v="8"/>
    <x v="8"/>
    <n v="1"/>
    <s v="Speedy Express"/>
    <s v="OLDWO"/>
    <x v="2"/>
    <n v="5"/>
    <x v="1"/>
    <x v="6"/>
  </r>
  <r>
    <n v="10855"/>
    <n v="65"/>
    <n v="21.05"/>
    <n v="15"/>
    <n v="0"/>
    <n v="315.75"/>
    <n v="2"/>
    <x v="2"/>
    <x v="6"/>
    <x v="6"/>
    <x v="8"/>
    <n v="1"/>
    <s v="Speedy Express"/>
    <s v="OLDWO"/>
    <x v="2"/>
    <n v="2"/>
    <x v="4"/>
    <x v="6"/>
  </r>
  <r>
    <n v="10856"/>
    <n v="2"/>
    <n v="19"/>
    <n v="20"/>
    <n v="0"/>
    <n v="380"/>
    <n v="1"/>
    <x v="2"/>
    <x v="18"/>
    <x v="17"/>
    <x v="7"/>
    <n v="2"/>
    <s v="United Package"/>
    <s v="ANTON"/>
    <x v="2"/>
    <n v="1"/>
    <x v="6"/>
    <x v="6"/>
  </r>
  <r>
    <n v="10856"/>
    <n v="42"/>
    <n v="14"/>
    <n v="20"/>
    <n v="0"/>
    <n v="280"/>
    <n v="20"/>
    <x v="2"/>
    <x v="1"/>
    <x v="1"/>
    <x v="7"/>
    <n v="2"/>
    <s v="United Package"/>
    <s v="ANTON"/>
    <x v="2"/>
    <n v="5"/>
    <x v="1"/>
    <x v="6"/>
  </r>
  <r>
    <n v="10857"/>
    <n v="3"/>
    <n v="10"/>
    <n v="30"/>
    <n v="0"/>
    <n v="300"/>
    <n v="1"/>
    <x v="2"/>
    <x v="57"/>
    <x v="17"/>
    <x v="9"/>
    <n v="2"/>
    <s v="United Package"/>
    <s v="BERGS"/>
    <x v="3"/>
    <n v="2"/>
    <x v="4"/>
    <x v="6"/>
  </r>
  <r>
    <n v="10857"/>
    <n v="26"/>
    <n v="31.23"/>
    <n v="35"/>
    <n v="0"/>
    <n v="1093.05"/>
    <n v="11"/>
    <x v="2"/>
    <x v="68"/>
    <x v="21"/>
    <x v="9"/>
    <n v="2"/>
    <s v="United Package"/>
    <s v="BERGS"/>
    <x v="3"/>
    <n v="3"/>
    <x v="5"/>
    <x v="6"/>
  </r>
  <r>
    <n v="10857"/>
    <n v="29"/>
    <n v="123.79"/>
    <n v="10"/>
    <n v="0"/>
    <n v="1237.9000000000001"/>
    <n v="12"/>
    <x v="2"/>
    <x v="39"/>
    <x v="20"/>
    <x v="9"/>
    <n v="2"/>
    <s v="United Package"/>
    <s v="BERGS"/>
    <x v="3"/>
    <n v="6"/>
    <x v="7"/>
    <x v="6"/>
  </r>
  <r>
    <n v="10858"/>
    <n v="7"/>
    <n v="30"/>
    <n v="5"/>
    <n v="0"/>
    <n v="150"/>
    <n v="3"/>
    <x v="2"/>
    <x v="32"/>
    <x v="24"/>
    <x v="0"/>
    <n v="1"/>
    <s v="Speedy Express"/>
    <s v="LACOR"/>
    <x v="0"/>
    <n v="7"/>
    <x v="2"/>
    <x v="6"/>
  </r>
  <r>
    <n v="10858"/>
    <n v="27"/>
    <n v="43.9"/>
    <n v="10"/>
    <n v="0"/>
    <n v="439"/>
    <n v="11"/>
    <x v="2"/>
    <x v="24"/>
    <x v="21"/>
    <x v="0"/>
    <n v="1"/>
    <s v="Speedy Express"/>
    <s v="LACOR"/>
    <x v="0"/>
    <n v="3"/>
    <x v="5"/>
    <x v="6"/>
  </r>
  <r>
    <n v="10858"/>
    <n v="70"/>
    <n v="15"/>
    <n v="4"/>
    <n v="0"/>
    <n v="60"/>
    <n v="7"/>
    <x v="2"/>
    <x v="30"/>
    <x v="18"/>
    <x v="0"/>
    <n v="1"/>
    <s v="Speedy Express"/>
    <s v="LACOR"/>
    <x v="0"/>
    <n v="1"/>
    <x v="6"/>
    <x v="6"/>
  </r>
  <r>
    <n v="10859"/>
    <n v="24"/>
    <n v="4.5"/>
    <n v="40"/>
    <n v="0"/>
    <n v="180"/>
    <n v="10"/>
    <x v="2"/>
    <x v="15"/>
    <x v="14"/>
    <x v="1"/>
    <n v="2"/>
    <s v="United Package"/>
    <s v="FRANK"/>
    <x v="0"/>
    <n v="1"/>
    <x v="6"/>
    <x v="6"/>
  </r>
  <r>
    <n v="10859"/>
    <n v="54"/>
    <n v="7.45"/>
    <n v="35"/>
    <n v="0"/>
    <n v="260.75"/>
    <n v="25"/>
    <x v="2"/>
    <x v="55"/>
    <x v="15"/>
    <x v="1"/>
    <n v="2"/>
    <s v="United Package"/>
    <s v="FRANK"/>
    <x v="0"/>
    <n v="6"/>
    <x v="7"/>
    <x v="6"/>
  </r>
  <r>
    <n v="10859"/>
    <n v="64"/>
    <n v="33.25"/>
    <n v="30"/>
    <n v="0"/>
    <n v="997.5"/>
    <n v="12"/>
    <x v="2"/>
    <x v="58"/>
    <x v="20"/>
    <x v="1"/>
    <n v="2"/>
    <s v="United Package"/>
    <s v="FRANK"/>
    <x v="0"/>
    <n v="5"/>
    <x v="1"/>
    <x v="6"/>
  </r>
  <r>
    <n v="10860"/>
    <n v="51"/>
    <n v="53"/>
    <n v="3"/>
    <n v="0"/>
    <n v="159"/>
    <n v="24"/>
    <x v="2"/>
    <x v="4"/>
    <x v="4"/>
    <x v="0"/>
    <n v="3"/>
    <s v="Federal Shipping"/>
    <s v="FRANR"/>
    <x v="2"/>
    <n v="7"/>
    <x v="2"/>
    <x v="6"/>
  </r>
  <r>
    <n v="10860"/>
    <n v="76"/>
    <n v="18"/>
    <n v="20"/>
    <n v="0"/>
    <n v="360"/>
    <n v="23"/>
    <x v="2"/>
    <x v="38"/>
    <x v="13"/>
    <x v="0"/>
    <n v="3"/>
    <s v="Federal Shipping"/>
    <s v="FRANR"/>
    <x v="2"/>
    <n v="1"/>
    <x v="6"/>
    <x v="6"/>
  </r>
  <r>
    <n v="10861"/>
    <n v="17"/>
    <n v="39"/>
    <n v="42"/>
    <n v="0"/>
    <n v="1638"/>
    <n v="7"/>
    <x v="2"/>
    <x v="35"/>
    <x v="18"/>
    <x v="8"/>
    <n v="2"/>
    <s v="United Package"/>
    <s v="WHITC"/>
    <x v="0"/>
    <n v="6"/>
    <x v="7"/>
    <x v="6"/>
  </r>
  <r>
    <n v="10861"/>
    <n v="18"/>
    <n v="62.5"/>
    <n v="20"/>
    <n v="0"/>
    <n v="1250"/>
    <n v="7"/>
    <x v="2"/>
    <x v="59"/>
    <x v="18"/>
    <x v="8"/>
    <n v="2"/>
    <s v="United Package"/>
    <s v="WHITC"/>
    <x v="0"/>
    <n v="8"/>
    <x v="3"/>
    <x v="6"/>
  </r>
  <r>
    <n v="10861"/>
    <n v="21"/>
    <n v="10"/>
    <n v="40"/>
    <n v="0"/>
    <n v="400"/>
    <n v="8"/>
    <x v="2"/>
    <x v="27"/>
    <x v="9"/>
    <x v="8"/>
    <n v="2"/>
    <s v="United Package"/>
    <s v="WHITC"/>
    <x v="0"/>
    <n v="3"/>
    <x v="5"/>
    <x v="6"/>
  </r>
  <r>
    <n v="10861"/>
    <n v="33"/>
    <n v="2.5"/>
    <n v="35"/>
    <n v="0"/>
    <n v="87.5"/>
    <n v="15"/>
    <x v="2"/>
    <x v="10"/>
    <x v="10"/>
    <x v="8"/>
    <n v="2"/>
    <s v="United Package"/>
    <s v="WHITC"/>
    <x v="0"/>
    <n v="4"/>
    <x v="0"/>
    <x v="6"/>
  </r>
  <r>
    <n v="10861"/>
    <n v="62"/>
    <n v="49.3"/>
    <n v="3"/>
    <n v="0"/>
    <n v="147.89999999999998"/>
    <n v="29"/>
    <x v="2"/>
    <x v="29"/>
    <x v="22"/>
    <x v="8"/>
    <n v="2"/>
    <s v="United Package"/>
    <s v="WHITC"/>
    <x v="0"/>
    <n v="3"/>
    <x v="5"/>
    <x v="6"/>
  </r>
  <r>
    <n v="10862"/>
    <n v="11"/>
    <n v="21"/>
    <n v="25"/>
    <n v="0"/>
    <n v="525"/>
    <n v="5"/>
    <x v="2"/>
    <x v="0"/>
    <x v="0"/>
    <x v="1"/>
    <n v="2"/>
    <s v="United Package"/>
    <s v="LEHMS"/>
    <x v="3"/>
    <n v="4"/>
    <x v="0"/>
    <x v="6"/>
  </r>
  <r>
    <n v="10862"/>
    <n v="52"/>
    <n v="7"/>
    <n v="8"/>
    <n v="0"/>
    <n v="56"/>
    <n v="24"/>
    <x v="2"/>
    <x v="65"/>
    <x v="4"/>
    <x v="1"/>
    <n v="2"/>
    <s v="United Package"/>
    <s v="LEHMS"/>
    <x v="3"/>
    <n v="5"/>
    <x v="1"/>
    <x v="6"/>
  </r>
  <r>
    <n v="10863"/>
    <n v="1"/>
    <n v="18"/>
    <n v="20"/>
    <n v="0"/>
    <n v="360"/>
    <n v="1"/>
    <x v="2"/>
    <x v="52"/>
    <x v="17"/>
    <x v="5"/>
    <n v="2"/>
    <s v="United Package"/>
    <s v="HILAA"/>
    <x v="0"/>
    <n v="1"/>
    <x v="6"/>
    <x v="7"/>
  </r>
  <r>
    <n v="10863"/>
    <n v="58"/>
    <n v="13.25"/>
    <n v="12"/>
    <n v="0"/>
    <n v="159"/>
    <n v="27"/>
    <x v="2"/>
    <x v="64"/>
    <x v="27"/>
    <x v="5"/>
    <n v="2"/>
    <s v="United Package"/>
    <s v="HILAA"/>
    <x v="0"/>
    <n v="8"/>
    <x v="3"/>
    <x v="7"/>
  </r>
  <r>
    <n v="10864"/>
    <n v="35"/>
    <n v="18"/>
    <n v="4"/>
    <n v="0"/>
    <n v="72"/>
    <n v="16"/>
    <x v="2"/>
    <x v="31"/>
    <x v="23"/>
    <x v="13"/>
    <n v="2"/>
    <s v="United Package"/>
    <s v="AROUT"/>
    <x v="0"/>
    <n v="1"/>
    <x v="6"/>
    <x v="7"/>
  </r>
  <r>
    <n v="10864"/>
    <n v="67"/>
    <n v="14"/>
    <n v="15"/>
    <n v="0"/>
    <n v="210"/>
    <n v="16"/>
    <x v="2"/>
    <x v="51"/>
    <x v="23"/>
    <x v="13"/>
    <n v="2"/>
    <s v="United Package"/>
    <s v="AROUT"/>
    <x v="0"/>
    <n v="1"/>
    <x v="6"/>
    <x v="7"/>
  </r>
  <r>
    <n v="10865"/>
    <n v="38"/>
    <n v="263.5"/>
    <n v="60"/>
    <n v="0"/>
    <n v="15810"/>
    <n v="18"/>
    <x v="2"/>
    <x v="67"/>
    <x v="12"/>
    <x v="1"/>
    <n v="1"/>
    <s v="Speedy Express"/>
    <s v="QUICK"/>
    <x v="0"/>
    <n v="1"/>
    <x v="6"/>
    <x v="7"/>
  </r>
  <r>
    <n v="10865"/>
    <n v="39"/>
    <n v="18"/>
    <n v="80"/>
    <n v="0"/>
    <n v="1440"/>
    <n v="18"/>
    <x v="2"/>
    <x v="13"/>
    <x v="12"/>
    <x v="1"/>
    <n v="1"/>
    <s v="Speedy Express"/>
    <s v="QUICK"/>
    <x v="0"/>
    <n v="1"/>
    <x v="6"/>
    <x v="7"/>
  </r>
  <r>
    <n v="10866"/>
    <n v="2"/>
    <n v="19"/>
    <n v="21"/>
    <n v="0"/>
    <n v="399"/>
    <n v="1"/>
    <x v="2"/>
    <x v="18"/>
    <x v="17"/>
    <x v="9"/>
    <n v="1"/>
    <s v="Speedy Express"/>
    <s v="BERGS"/>
    <x v="0"/>
    <n v="1"/>
    <x v="6"/>
    <x v="7"/>
  </r>
  <r>
    <n v="10866"/>
    <n v="24"/>
    <n v="4.5"/>
    <n v="6"/>
    <n v="0"/>
    <n v="27"/>
    <n v="10"/>
    <x v="2"/>
    <x v="15"/>
    <x v="14"/>
    <x v="9"/>
    <n v="1"/>
    <s v="Speedy Express"/>
    <s v="BERGS"/>
    <x v="0"/>
    <n v="1"/>
    <x v="6"/>
    <x v="7"/>
  </r>
  <r>
    <n v="10866"/>
    <n v="30"/>
    <n v="25.89"/>
    <n v="40"/>
    <n v="0"/>
    <n v="1035.5999999999999"/>
    <n v="13"/>
    <x v="2"/>
    <x v="34"/>
    <x v="25"/>
    <x v="9"/>
    <n v="1"/>
    <s v="Speedy Express"/>
    <s v="BERGS"/>
    <x v="0"/>
    <n v="8"/>
    <x v="3"/>
    <x v="7"/>
  </r>
  <r>
    <n v="10867"/>
    <n v="53"/>
    <n v="32.799999999999997"/>
    <n v="3"/>
    <n v="0"/>
    <n v="98.399999999999991"/>
    <n v="24"/>
    <x v="2"/>
    <x v="22"/>
    <x v="4"/>
    <x v="8"/>
    <n v="1"/>
    <s v="Speedy Express"/>
    <s v="LONEP"/>
    <x v="1"/>
    <n v="6"/>
    <x v="7"/>
    <x v="7"/>
  </r>
  <r>
    <n v="10868"/>
    <n v="26"/>
    <n v="31.23"/>
    <n v="20"/>
    <n v="0"/>
    <n v="624.6"/>
    <n v="11"/>
    <x v="2"/>
    <x v="68"/>
    <x v="21"/>
    <x v="2"/>
    <n v="2"/>
    <s v="United Package"/>
    <s v="QUEEN"/>
    <x v="1"/>
    <n v="3"/>
    <x v="5"/>
    <x v="7"/>
  </r>
  <r>
    <n v="10868"/>
    <n v="35"/>
    <n v="18"/>
    <n v="30"/>
    <n v="0"/>
    <n v="540"/>
    <n v="16"/>
    <x v="2"/>
    <x v="31"/>
    <x v="23"/>
    <x v="2"/>
    <n v="2"/>
    <s v="United Package"/>
    <s v="QUEEN"/>
    <x v="1"/>
    <n v="1"/>
    <x v="6"/>
    <x v="7"/>
  </r>
  <r>
    <n v="10868"/>
    <n v="49"/>
    <n v="20"/>
    <n v="42"/>
    <n v="0"/>
    <n v="840"/>
    <n v="23"/>
    <x v="2"/>
    <x v="14"/>
    <x v="13"/>
    <x v="2"/>
    <n v="2"/>
    <s v="United Package"/>
    <s v="QUEEN"/>
    <x v="1"/>
    <n v="3"/>
    <x v="5"/>
    <x v="7"/>
  </r>
  <r>
    <n v="10869"/>
    <n v="1"/>
    <n v="18"/>
    <n v="40"/>
    <n v="0"/>
    <n v="720"/>
    <n v="1"/>
    <x v="2"/>
    <x v="52"/>
    <x v="17"/>
    <x v="13"/>
    <n v="1"/>
    <s v="Speedy Express"/>
    <s v="SEVES"/>
    <x v="0"/>
    <n v="1"/>
    <x v="6"/>
    <x v="7"/>
  </r>
  <r>
    <n v="10869"/>
    <n v="11"/>
    <n v="21"/>
    <n v="10"/>
    <n v="0"/>
    <n v="210"/>
    <n v="5"/>
    <x v="2"/>
    <x v="0"/>
    <x v="0"/>
    <x v="13"/>
    <n v="1"/>
    <s v="Speedy Express"/>
    <s v="SEVES"/>
    <x v="0"/>
    <n v="4"/>
    <x v="0"/>
    <x v="7"/>
  </r>
  <r>
    <n v="10869"/>
    <n v="23"/>
    <n v="9"/>
    <n v="50"/>
    <n v="0"/>
    <n v="450"/>
    <n v="9"/>
    <x v="2"/>
    <x v="70"/>
    <x v="7"/>
    <x v="13"/>
    <n v="1"/>
    <s v="Speedy Express"/>
    <s v="SEVES"/>
    <x v="0"/>
    <n v="5"/>
    <x v="1"/>
    <x v="7"/>
  </r>
  <r>
    <n v="10869"/>
    <n v="68"/>
    <n v="12.5"/>
    <n v="20"/>
    <n v="0"/>
    <n v="250"/>
    <n v="8"/>
    <x v="2"/>
    <x v="56"/>
    <x v="9"/>
    <x v="13"/>
    <n v="1"/>
    <s v="Speedy Express"/>
    <s v="SEVES"/>
    <x v="0"/>
    <n v="3"/>
    <x v="5"/>
    <x v="7"/>
  </r>
  <r>
    <n v="10870"/>
    <n v="35"/>
    <n v="18"/>
    <n v="3"/>
    <n v="0"/>
    <n v="54"/>
    <n v="16"/>
    <x v="2"/>
    <x v="31"/>
    <x v="23"/>
    <x v="18"/>
    <n v="3"/>
    <s v="Federal Shipping"/>
    <s v="WOLZA"/>
    <x v="0"/>
    <n v="1"/>
    <x v="6"/>
    <x v="7"/>
  </r>
  <r>
    <n v="10870"/>
    <n v="51"/>
    <n v="53"/>
    <n v="2"/>
    <n v="0"/>
    <n v="106"/>
    <n v="24"/>
    <x v="2"/>
    <x v="4"/>
    <x v="4"/>
    <x v="18"/>
    <n v="3"/>
    <s v="Federal Shipping"/>
    <s v="WOLZA"/>
    <x v="0"/>
    <n v="7"/>
    <x v="2"/>
    <x v="7"/>
  </r>
  <r>
    <n v="10871"/>
    <n v="6"/>
    <n v="25"/>
    <n v="50"/>
    <n v="0"/>
    <n v="1250"/>
    <n v="3"/>
    <x v="2"/>
    <x v="63"/>
    <x v="24"/>
    <x v="0"/>
    <n v="2"/>
    <s v="United Package"/>
    <s v="BONAP"/>
    <x v="3"/>
    <n v="2"/>
    <x v="4"/>
    <x v="7"/>
  </r>
  <r>
    <n v="10871"/>
    <n v="16"/>
    <n v="17.45"/>
    <n v="12"/>
    <n v="0"/>
    <n v="209.39999999999998"/>
    <n v="7"/>
    <x v="2"/>
    <x v="19"/>
    <x v="18"/>
    <x v="0"/>
    <n v="2"/>
    <s v="United Package"/>
    <s v="BONAP"/>
    <x v="3"/>
    <n v="3"/>
    <x v="5"/>
    <x v="7"/>
  </r>
  <r>
    <n v="10871"/>
    <n v="17"/>
    <n v="39"/>
    <n v="16"/>
    <n v="0"/>
    <n v="624"/>
    <n v="7"/>
    <x v="2"/>
    <x v="35"/>
    <x v="18"/>
    <x v="0"/>
    <n v="2"/>
    <s v="United Package"/>
    <s v="BONAP"/>
    <x v="3"/>
    <n v="6"/>
    <x v="7"/>
    <x v="7"/>
  </r>
  <r>
    <n v="10872"/>
    <n v="55"/>
    <n v="24"/>
    <n v="10"/>
    <n v="0"/>
    <n v="240"/>
    <n v="25"/>
    <x v="2"/>
    <x v="16"/>
    <x v="15"/>
    <x v="12"/>
    <n v="2"/>
    <s v="United Package"/>
    <s v="GODOS"/>
    <x v="0"/>
    <n v="6"/>
    <x v="7"/>
    <x v="7"/>
  </r>
  <r>
    <n v="10872"/>
    <n v="62"/>
    <n v="49.3"/>
    <n v="20"/>
    <n v="0"/>
    <n v="986"/>
    <n v="29"/>
    <x v="2"/>
    <x v="29"/>
    <x v="22"/>
    <x v="12"/>
    <n v="2"/>
    <s v="United Package"/>
    <s v="GODOS"/>
    <x v="0"/>
    <n v="3"/>
    <x v="5"/>
    <x v="7"/>
  </r>
  <r>
    <n v="10872"/>
    <n v="64"/>
    <n v="33.25"/>
    <n v="15"/>
    <n v="0"/>
    <n v="498.75"/>
    <n v="12"/>
    <x v="2"/>
    <x v="58"/>
    <x v="20"/>
    <x v="12"/>
    <n v="2"/>
    <s v="United Package"/>
    <s v="GODOS"/>
    <x v="0"/>
    <n v="5"/>
    <x v="1"/>
    <x v="7"/>
  </r>
  <r>
    <n v="10872"/>
    <n v="65"/>
    <n v="21.05"/>
    <n v="21"/>
    <n v="0"/>
    <n v="442.05"/>
    <n v="2"/>
    <x v="2"/>
    <x v="6"/>
    <x v="6"/>
    <x v="12"/>
    <n v="2"/>
    <s v="United Package"/>
    <s v="GODOS"/>
    <x v="0"/>
    <n v="2"/>
    <x v="4"/>
    <x v="7"/>
  </r>
  <r>
    <n v="10873"/>
    <n v="21"/>
    <n v="10"/>
    <n v="20"/>
    <n v="0"/>
    <n v="200"/>
    <n v="8"/>
    <x v="2"/>
    <x v="27"/>
    <x v="9"/>
    <x v="10"/>
    <n v="1"/>
    <s v="Speedy Express"/>
    <s v="WILMK"/>
    <x v="0"/>
    <n v="3"/>
    <x v="5"/>
    <x v="7"/>
  </r>
  <r>
    <n v="10873"/>
    <n v="28"/>
    <n v="45.6"/>
    <n v="3"/>
    <n v="0"/>
    <n v="136.80000000000001"/>
    <n v="12"/>
    <x v="2"/>
    <x v="44"/>
    <x v="20"/>
    <x v="10"/>
    <n v="1"/>
    <s v="Speedy Express"/>
    <s v="WILMK"/>
    <x v="0"/>
    <n v="7"/>
    <x v="2"/>
    <x v="7"/>
  </r>
  <r>
    <n v="10874"/>
    <n v="10"/>
    <n v="31"/>
    <n v="10"/>
    <n v="0"/>
    <n v="310"/>
    <n v="4"/>
    <x v="2"/>
    <x v="41"/>
    <x v="16"/>
    <x v="12"/>
    <n v="2"/>
    <s v="United Package"/>
    <s v="GODOS"/>
    <x v="0"/>
    <n v="8"/>
    <x v="3"/>
    <x v="7"/>
  </r>
  <r>
    <n v="10875"/>
    <n v="19"/>
    <n v="9.1999999999999993"/>
    <n v="25"/>
    <n v="0"/>
    <n v="229.99999999999997"/>
    <n v="8"/>
    <x v="2"/>
    <x v="49"/>
    <x v="9"/>
    <x v="9"/>
    <n v="2"/>
    <s v="United Package"/>
    <s v="BERGS"/>
    <x v="0"/>
    <n v="3"/>
    <x v="5"/>
    <x v="7"/>
  </r>
  <r>
    <n v="10875"/>
    <n v="47"/>
    <n v="9.5"/>
    <n v="21"/>
    <n v="0"/>
    <n v="199.5"/>
    <n v="22"/>
    <x v="2"/>
    <x v="69"/>
    <x v="28"/>
    <x v="9"/>
    <n v="2"/>
    <s v="United Package"/>
    <s v="BERGS"/>
    <x v="0"/>
    <n v="3"/>
    <x v="5"/>
    <x v="7"/>
  </r>
  <r>
    <n v="10875"/>
    <n v="49"/>
    <n v="20"/>
    <n v="15"/>
    <n v="0"/>
    <n v="300"/>
    <n v="23"/>
    <x v="2"/>
    <x v="14"/>
    <x v="13"/>
    <x v="9"/>
    <n v="2"/>
    <s v="United Package"/>
    <s v="BERGS"/>
    <x v="0"/>
    <n v="3"/>
    <x v="5"/>
    <x v="7"/>
  </r>
  <r>
    <n v="10876"/>
    <n v="46"/>
    <n v="12"/>
    <n v="21"/>
    <n v="0"/>
    <n v="252"/>
    <n v="21"/>
    <x v="2"/>
    <x v="54"/>
    <x v="26"/>
    <x v="0"/>
    <n v="3"/>
    <s v="Federal Shipping"/>
    <s v="BONAP"/>
    <x v="1"/>
    <n v="8"/>
    <x v="3"/>
    <x v="7"/>
  </r>
  <r>
    <n v="10876"/>
    <n v="64"/>
    <n v="33.25"/>
    <n v="20"/>
    <n v="0"/>
    <n v="665"/>
    <n v="12"/>
    <x v="2"/>
    <x v="58"/>
    <x v="20"/>
    <x v="0"/>
    <n v="3"/>
    <s v="Federal Shipping"/>
    <s v="BONAP"/>
    <x v="1"/>
    <n v="5"/>
    <x v="1"/>
    <x v="7"/>
  </r>
  <r>
    <n v="10877"/>
    <n v="16"/>
    <n v="17.45"/>
    <n v="30"/>
    <n v="0"/>
    <n v="523.5"/>
    <n v="7"/>
    <x v="2"/>
    <x v="19"/>
    <x v="18"/>
    <x v="2"/>
    <n v="1"/>
    <s v="Speedy Express"/>
    <s v="RICAR"/>
    <x v="0"/>
    <n v="3"/>
    <x v="5"/>
    <x v="7"/>
  </r>
  <r>
    <n v="10877"/>
    <n v="18"/>
    <n v="62.5"/>
    <n v="25"/>
    <n v="0"/>
    <n v="1562.5"/>
    <n v="7"/>
    <x v="2"/>
    <x v="59"/>
    <x v="18"/>
    <x v="2"/>
    <n v="1"/>
    <s v="Speedy Express"/>
    <s v="RICAR"/>
    <x v="0"/>
    <n v="8"/>
    <x v="3"/>
    <x v="7"/>
  </r>
  <r>
    <n v="10878"/>
    <n v="20"/>
    <n v="81"/>
    <n v="20"/>
    <n v="0"/>
    <n v="1620"/>
    <n v="8"/>
    <x v="2"/>
    <x v="9"/>
    <x v="9"/>
    <x v="1"/>
    <n v="1"/>
    <s v="Speedy Express"/>
    <s v="QUICK"/>
    <x v="0"/>
    <n v="3"/>
    <x v="5"/>
    <x v="7"/>
  </r>
  <r>
    <n v="10879"/>
    <n v="40"/>
    <n v="18.399999999999999"/>
    <n v="12"/>
    <n v="0"/>
    <n v="220.79999999999998"/>
    <n v="19"/>
    <x v="2"/>
    <x v="37"/>
    <x v="5"/>
    <x v="10"/>
    <n v="3"/>
    <s v="Federal Shipping"/>
    <s v="WILMK"/>
    <x v="2"/>
    <n v="8"/>
    <x v="3"/>
    <x v="7"/>
  </r>
  <r>
    <n v="10879"/>
    <n v="65"/>
    <n v="21.05"/>
    <n v="10"/>
    <n v="0"/>
    <n v="210.5"/>
    <n v="2"/>
    <x v="2"/>
    <x v="6"/>
    <x v="6"/>
    <x v="10"/>
    <n v="3"/>
    <s v="Federal Shipping"/>
    <s v="WILMK"/>
    <x v="2"/>
    <n v="2"/>
    <x v="4"/>
    <x v="7"/>
  </r>
  <r>
    <n v="10879"/>
    <n v="76"/>
    <n v="18"/>
    <n v="10"/>
    <n v="0"/>
    <n v="180"/>
    <n v="23"/>
    <x v="2"/>
    <x v="38"/>
    <x v="13"/>
    <x v="10"/>
    <n v="3"/>
    <s v="Federal Shipping"/>
    <s v="WILMK"/>
    <x v="2"/>
    <n v="1"/>
    <x v="6"/>
    <x v="7"/>
  </r>
  <r>
    <n v="10880"/>
    <n v="23"/>
    <n v="9"/>
    <n v="30"/>
    <n v="0"/>
    <n v="270"/>
    <n v="9"/>
    <x v="2"/>
    <x v="70"/>
    <x v="7"/>
    <x v="9"/>
    <n v="1"/>
    <s v="Speedy Express"/>
    <s v="FOLKO"/>
    <x v="1"/>
    <n v="5"/>
    <x v="1"/>
    <x v="7"/>
  </r>
  <r>
    <n v="10880"/>
    <n v="61"/>
    <n v="28.5"/>
    <n v="30"/>
    <n v="0"/>
    <n v="855"/>
    <n v="29"/>
    <x v="2"/>
    <x v="75"/>
    <x v="22"/>
    <x v="9"/>
    <n v="1"/>
    <s v="Speedy Express"/>
    <s v="FOLKO"/>
    <x v="1"/>
    <n v="2"/>
    <x v="4"/>
    <x v="7"/>
  </r>
  <r>
    <n v="10880"/>
    <n v="70"/>
    <n v="15"/>
    <n v="50"/>
    <n v="0"/>
    <n v="750"/>
    <n v="7"/>
    <x v="2"/>
    <x v="30"/>
    <x v="18"/>
    <x v="9"/>
    <n v="1"/>
    <s v="Speedy Express"/>
    <s v="FOLKO"/>
    <x v="1"/>
    <n v="1"/>
    <x v="6"/>
    <x v="7"/>
  </r>
  <r>
    <n v="10881"/>
    <n v="73"/>
    <n v="15"/>
    <n v="10"/>
    <n v="0"/>
    <n v="150"/>
    <n v="17"/>
    <x v="2"/>
    <x v="47"/>
    <x v="19"/>
    <x v="20"/>
    <n v="1"/>
    <s v="Speedy Express"/>
    <s v="CACTU"/>
    <x v="0"/>
    <n v="8"/>
    <x v="3"/>
    <x v="7"/>
  </r>
  <r>
    <n v="10882"/>
    <n v="42"/>
    <n v="14"/>
    <n v="25"/>
    <n v="0"/>
    <n v="350"/>
    <n v="20"/>
    <x v="2"/>
    <x v="1"/>
    <x v="1"/>
    <x v="8"/>
    <n v="3"/>
    <s v="Federal Shipping"/>
    <s v="SAVEA"/>
    <x v="0"/>
    <n v="5"/>
    <x v="1"/>
    <x v="7"/>
  </r>
  <r>
    <n v="10882"/>
    <n v="49"/>
    <n v="20"/>
    <n v="20"/>
    <n v="0"/>
    <n v="400"/>
    <n v="23"/>
    <x v="2"/>
    <x v="14"/>
    <x v="13"/>
    <x v="8"/>
    <n v="3"/>
    <s v="Federal Shipping"/>
    <s v="SAVEA"/>
    <x v="0"/>
    <n v="3"/>
    <x v="5"/>
    <x v="7"/>
  </r>
  <r>
    <n v="10882"/>
    <n v="54"/>
    <n v="7.45"/>
    <n v="32"/>
    <n v="0"/>
    <n v="238.4"/>
    <n v="25"/>
    <x v="2"/>
    <x v="55"/>
    <x v="15"/>
    <x v="8"/>
    <n v="3"/>
    <s v="Federal Shipping"/>
    <s v="SAVEA"/>
    <x v="0"/>
    <n v="6"/>
    <x v="7"/>
    <x v="7"/>
  </r>
  <r>
    <n v="10883"/>
    <n v="24"/>
    <n v="4.5"/>
    <n v="8"/>
    <n v="0"/>
    <n v="36"/>
    <n v="10"/>
    <x v="2"/>
    <x v="15"/>
    <x v="14"/>
    <x v="8"/>
    <n v="3"/>
    <s v="Federal Shipping"/>
    <s v="LONEP"/>
    <x v="3"/>
    <n v="1"/>
    <x v="6"/>
    <x v="7"/>
  </r>
  <r>
    <n v="10884"/>
    <n v="21"/>
    <n v="10"/>
    <n v="40"/>
    <n v="0"/>
    <n v="400"/>
    <n v="8"/>
    <x v="2"/>
    <x v="27"/>
    <x v="9"/>
    <x v="8"/>
    <n v="2"/>
    <s v="United Package"/>
    <s v="LETSS"/>
    <x v="0"/>
    <n v="3"/>
    <x v="5"/>
    <x v="7"/>
  </r>
  <r>
    <n v="10884"/>
    <n v="56"/>
    <n v="38"/>
    <n v="21"/>
    <n v="0"/>
    <n v="798"/>
    <n v="26"/>
    <x v="2"/>
    <x v="33"/>
    <x v="8"/>
    <x v="8"/>
    <n v="2"/>
    <s v="United Package"/>
    <s v="LETSS"/>
    <x v="0"/>
    <n v="5"/>
    <x v="1"/>
    <x v="7"/>
  </r>
  <r>
    <n v="10884"/>
    <n v="65"/>
    <n v="21.05"/>
    <n v="12"/>
    <n v="0"/>
    <n v="252.60000000000002"/>
    <n v="2"/>
    <x v="2"/>
    <x v="6"/>
    <x v="6"/>
    <x v="8"/>
    <n v="2"/>
    <s v="United Package"/>
    <s v="LETSS"/>
    <x v="0"/>
    <n v="2"/>
    <x v="4"/>
    <x v="7"/>
  </r>
  <r>
    <n v="10885"/>
    <n v="2"/>
    <n v="19"/>
    <n v="20"/>
    <n v="0"/>
    <n v="380"/>
    <n v="1"/>
    <x v="2"/>
    <x v="18"/>
    <x v="17"/>
    <x v="3"/>
    <n v="3"/>
    <s v="Federal Shipping"/>
    <s v="SUPRD"/>
    <x v="1"/>
    <n v="1"/>
    <x v="6"/>
    <x v="7"/>
  </r>
  <r>
    <n v="10885"/>
    <n v="24"/>
    <n v="4.5"/>
    <n v="12"/>
    <n v="0"/>
    <n v="54"/>
    <n v="10"/>
    <x v="2"/>
    <x v="15"/>
    <x v="14"/>
    <x v="3"/>
    <n v="3"/>
    <s v="Federal Shipping"/>
    <s v="SUPRD"/>
    <x v="1"/>
    <n v="1"/>
    <x v="6"/>
    <x v="7"/>
  </r>
  <r>
    <n v="10885"/>
    <n v="70"/>
    <n v="15"/>
    <n v="30"/>
    <n v="0"/>
    <n v="450"/>
    <n v="7"/>
    <x v="2"/>
    <x v="30"/>
    <x v="18"/>
    <x v="3"/>
    <n v="3"/>
    <s v="Federal Shipping"/>
    <s v="SUPRD"/>
    <x v="1"/>
    <n v="1"/>
    <x v="6"/>
    <x v="7"/>
  </r>
  <r>
    <n v="10885"/>
    <n v="77"/>
    <n v="13"/>
    <n v="25"/>
    <n v="0"/>
    <n v="325"/>
    <n v="12"/>
    <x v="2"/>
    <x v="23"/>
    <x v="20"/>
    <x v="3"/>
    <n v="3"/>
    <s v="Federal Shipping"/>
    <s v="SUPRD"/>
    <x v="1"/>
    <n v="2"/>
    <x v="4"/>
    <x v="7"/>
  </r>
  <r>
    <n v="10886"/>
    <n v="10"/>
    <n v="31"/>
    <n v="70"/>
    <n v="0"/>
    <n v="2170"/>
    <n v="4"/>
    <x v="2"/>
    <x v="41"/>
    <x v="16"/>
    <x v="2"/>
    <n v="1"/>
    <s v="Speedy Express"/>
    <s v="HANAR"/>
    <x v="0"/>
    <n v="8"/>
    <x v="3"/>
    <x v="7"/>
  </r>
  <r>
    <n v="10886"/>
    <n v="31"/>
    <n v="12.5"/>
    <n v="35"/>
    <n v="0"/>
    <n v="437.5"/>
    <n v="14"/>
    <x v="2"/>
    <x v="12"/>
    <x v="2"/>
    <x v="2"/>
    <n v="1"/>
    <s v="Speedy Express"/>
    <s v="HANAR"/>
    <x v="0"/>
    <n v="4"/>
    <x v="0"/>
    <x v="7"/>
  </r>
  <r>
    <n v="10886"/>
    <n v="77"/>
    <n v="13"/>
    <n v="40"/>
    <n v="0"/>
    <n v="520"/>
    <n v="12"/>
    <x v="2"/>
    <x v="23"/>
    <x v="20"/>
    <x v="2"/>
    <n v="1"/>
    <s v="Speedy Express"/>
    <s v="HANAR"/>
    <x v="0"/>
    <n v="2"/>
    <x v="4"/>
    <x v="7"/>
  </r>
  <r>
    <n v="10887"/>
    <n v="25"/>
    <n v="14"/>
    <n v="5"/>
    <n v="0"/>
    <n v="70"/>
    <n v="11"/>
    <x v="2"/>
    <x v="66"/>
    <x v="21"/>
    <x v="12"/>
    <n v="3"/>
    <s v="Federal Shipping"/>
    <s v="GALED"/>
    <x v="3"/>
    <n v="3"/>
    <x v="5"/>
    <x v="7"/>
  </r>
  <r>
    <n v="10888"/>
    <n v="2"/>
    <n v="19"/>
    <n v="20"/>
    <n v="0"/>
    <n v="380"/>
    <n v="1"/>
    <x v="2"/>
    <x v="18"/>
    <x v="17"/>
    <x v="12"/>
    <n v="2"/>
    <s v="United Package"/>
    <s v="GODOS"/>
    <x v="0"/>
    <n v="1"/>
    <x v="6"/>
    <x v="7"/>
  </r>
  <r>
    <n v="10888"/>
    <n v="68"/>
    <n v="12.5"/>
    <n v="18"/>
    <n v="0"/>
    <n v="225"/>
    <n v="8"/>
    <x v="2"/>
    <x v="56"/>
    <x v="9"/>
    <x v="12"/>
    <n v="2"/>
    <s v="United Package"/>
    <s v="GODOS"/>
    <x v="0"/>
    <n v="3"/>
    <x v="5"/>
    <x v="7"/>
  </r>
  <r>
    <n v="10889"/>
    <n v="11"/>
    <n v="21"/>
    <n v="40"/>
    <n v="0"/>
    <n v="840"/>
    <n v="5"/>
    <x v="2"/>
    <x v="0"/>
    <x v="0"/>
    <x v="8"/>
    <n v="3"/>
    <s v="Federal Shipping"/>
    <s v="RATTC"/>
    <x v="3"/>
    <n v="4"/>
    <x v="0"/>
    <x v="7"/>
  </r>
  <r>
    <n v="10889"/>
    <n v="38"/>
    <n v="263.5"/>
    <n v="40"/>
    <n v="0"/>
    <n v="10540"/>
    <n v="18"/>
    <x v="2"/>
    <x v="67"/>
    <x v="12"/>
    <x v="8"/>
    <n v="3"/>
    <s v="Federal Shipping"/>
    <s v="RATTC"/>
    <x v="3"/>
    <n v="1"/>
    <x v="6"/>
    <x v="7"/>
  </r>
  <r>
    <n v="10890"/>
    <n v="17"/>
    <n v="39"/>
    <n v="15"/>
    <n v="0"/>
    <n v="585"/>
    <n v="7"/>
    <x v="2"/>
    <x v="35"/>
    <x v="18"/>
    <x v="0"/>
    <n v="1"/>
    <s v="Speedy Express"/>
    <s v="DUMON"/>
    <x v="1"/>
    <n v="6"/>
    <x v="7"/>
    <x v="7"/>
  </r>
  <r>
    <n v="10890"/>
    <n v="34"/>
    <n v="14"/>
    <n v="10"/>
    <n v="0"/>
    <n v="140"/>
    <n v="16"/>
    <x v="2"/>
    <x v="53"/>
    <x v="23"/>
    <x v="0"/>
    <n v="1"/>
    <s v="Speedy Express"/>
    <s v="DUMON"/>
    <x v="1"/>
    <n v="1"/>
    <x v="6"/>
    <x v="7"/>
  </r>
  <r>
    <n v="10890"/>
    <n v="41"/>
    <n v="9.65"/>
    <n v="14"/>
    <n v="0"/>
    <n v="135.1"/>
    <n v="19"/>
    <x v="2"/>
    <x v="5"/>
    <x v="5"/>
    <x v="0"/>
    <n v="1"/>
    <s v="Speedy Express"/>
    <s v="DUMON"/>
    <x v="1"/>
    <n v="8"/>
    <x v="3"/>
    <x v="7"/>
  </r>
  <r>
    <n v="10891"/>
    <n v="30"/>
    <n v="25.89"/>
    <n v="15"/>
    <n v="0"/>
    <n v="388.35"/>
    <n v="13"/>
    <x v="2"/>
    <x v="34"/>
    <x v="25"/>
    <x v="1"/>
    <n v="2"/>
    <s v="United Package"/>
    <s v="LEHMS"/>
    <x v="1"/>
    <n v="8"/>
    <x v="3"/>
    <x v="7"/>
  </r>
  <r>
    <n v="10892"/>
    <n v="59"/>
    <n v="55"/>
    <n v="40"/>
    <n v="0"/>
    <n v="2200"/>
    <n v="28"/>
    <x v="2"/>
    <x v="21"/>
    <x v="11"/>
    <x v="3"/>
    <n v="2"/>
    <s v="United Package"/>
    <s v="MAISD"/>
    <x v="0"/>
    <n v="4"/>
    <x v="0"/>
    <x v="7"/>
  </r>
  <r>
    <n v="10893"/>
    <n v="8"/>
    <n v="40"/>
    <n v="30"/>
    <n v="0"/>
    <n v="1200"/>
    <n v="3"/>
    <x v="2"/>
    <x v="71"/>
    <x v="24"/>
    <x v="1"/>
    <n v="2"/>
    <s v="United Package"/>
    <s v="KOENE"/>
    <x v="3"/>
    <n v="2"/>
    <x v="4"/>
    <x v="7"/>
  </r>
  <r>
    <n v="10893"/>
    <n v="24"/>
    <n v="4.5"/>
    <n v="10"/>
    <n v="0"/>
    <n v="45"/>
    <n v="10"/>
    <x v="2"/>
    <x v="15"/>
    <x v="14"/>
    <x v="1"/>
    <n v="2"/>
    <s v="United Package"/>
    <s v="KOENE"/>
    <x v="3"/>
    <n v="1"/>
    <x v="6"/>
    <x v="7"/>
  </r>
  <r>
    <n v="10893"/>
    <n v="29"/>
    <n v="123.79"/>
    <n v="24"/>
    <n v="0"/>
    <n v="2970.96"/>
    <n v="12"/>
    <x v="2"/>
    <x v="39"/>
    <x v="20"/>
    <x v="1"/>
    <n v="2"/>
    <s v="United Package"/>
    <s v="KOENE"/>
    <x v="3"/>
    <n v="6"/>
    <x v="7"/>
    <x v="7"/>
  </r>
  <r>
    <n v="10893"/>
    <n v="30"/>
    <n v="25.89"/>
    <n v="35"/>
    <n v="0"/>
    <n v="906.15"/>
    <n v="13"/>
    <x v="2"/>
    <x v="34"/>
    <x v="25"/>
    <x v="1"/>
    <n v="2"/>
    <s v="United Package"/>
    <s v="KOENE"/>
    <x v="3"/>
    <n v="8"/>
    <x v="3"/>
    <x v="7"/>
  </r>
  <r>
    <n v="10893"/>
    <n v="36"/>
    <n v="19"/>
    <n v="20"/>
    <n v="0"/>
    <n v="380"/>
    <n v="17"/>
    <x v="2"/>
    <x v="20"/>
    <x v="19"/>
    <x v="1"/>
    <n v="2"/>
    <s v="United Package"/>
    <s v="KOENE"/>
    <x v="3"/>
    <n v="8"/>
    <x v="3"/>
    <x v="7"/>
  </r>
  <r>
    <n v="10894"/>
    <n v="13"/>
    <n v="6"/>
    <n v="28"/>
    <n v="0"/>
    <n v="168"/>
    <n v="6"/>
    <x v="2"/>
    <x v="43"/>
    <x v="3"/>
    <x v="8"/>
    <n v="1"/>
    <s v="Speedy Express"/>
    <s v="SAVEA"/>
    <x v="0"/>
    <n v="8"/>
    <x v="3"/>
    <x v="7"/>
  </r>
  <r>
    <n v="10894"/>
    <n v="69"/>
    <n v="36"/>
    <n v="50"/>
    <n v="0"/>
    <n v="1800"/>
    <n v="15"/>
    <x v="2"/>
    <x v="60"/>
    <x v="10"/>
    <x v="8"/>
    <n v="1"/>
    <s v="Speedy Express"/>
    <s v="SAVEA"/>
    <x v="0"/>
    <n v="4"/>
    <x v="0"/>
    <x v="7"/>
  </r>
  <r>
    <n v="10894"/>
    <n v="75"/>
    <n v="7.75"/>
    <n v="120"/>
    <n v="0"/>
    <n v="930"/>
    <n v="12"/>
    <x v="2"/>
    <x v="48"/>
    <x v="20"/>
    <x v="8"/>
    <n v="1"/>
    <s v="Speedy Express"/>
    <s v="SAVEA"/>
    <x v="0"/>
    <n v="1"/>
    <x v="6"/>
    <x v="7"/>
  </r>
  <r>
    <n v="10895"/>
    <n v="24"/>
    <n v="4.5"/>
    <n v="110"/>
    <n v="0"/>
    <n v="495"/>
    <n v="10"/>
    <x v="2"/>
    <x v="15"/>
    <x v="14"/>
    <x v="6"/>
    <n v="1"/>
    <s v="Speedy Express"/>
    <s v="ERNSH"/>
    <x v="2"/>
    <n v="1"/>
    <x v="6"/>
    <x v="7"/>
  </r>
  <r>
    <n v="10895"/>
    <n v="39"/>
    <n v="18"/>
    <n v="45"/>
    <n v="0"/>
    <n v="810"/>
    <n v="18"/>
    <x v="2"/>
    <x v="13"/>
    <x v="12"/>
    <x v="6"/>
    <n v="1"/>
    <s v="Speedy Express"/>
    <s v="ERNSH"/>
    <x v="2"/>
    <n v="1"/>
    <x v="6"/>
    <x v="7"/>
  </r>
  <r>
    <n v="10895"/>
    <n v="40"/>
    <n v="18.399999999999999"/>
    <n v="91"/>
    <n v="0"/>
    <n v="1674.3999999999999"/>
    <n v="19"/>
    <x v="2"/>
    <x v="37"/>
    <x v="5"/>
    <x v="6"/>
    <n v="1"/>
    <s v="Speedy Express"/>
    <s v="ERNSH"/>
    <x v="2"/>
    <n v="8"/>
    <x v="3"/>
    <x v="7"/>
  </r>
  <r>
    <n v="10895"/>
    <n v="60"/>
    <n v="34"/>
    <n v="100"/>
    <n v="0"/>
    <n v="3400"/>
    <n v="28"/>
    <x v="2"/>
    <x v="11"/>
    <x v="11"/>
    <x v="6"/>
    <n v="1"/>
    <s v="Speedy Express"/>
    <s v="ERNSH"/>
    <x v="2"/>
    <n v="4"/>
    <x v="0"/>
    <x v="7"/>
  </r>
  <r>
    <n v="10896"/>
    <n v="45"/>
    <n v="9.5"/>
    <n v="15"/>
    <n v="0"/>
    <n v="142.5"/>
    <n v="21"/>
    <x v="2"/>
    <x v="73"/>
    <x v="26"/>
    <x v="3"/>
    <n v="3"/>
    <s v="Federal Shipping"/>
    <s v="MAISD"/>
    <x v="1"/>
    <n v="8"/>
    <x v="3"/>
    <x v="7"/>
  </r>
  <r>
    <n v="10896"/>
    <n v="56"/>
    <n v="38"/>
    <n v="16"/>
    <n v="0"/>
    <n v="608"/>
    <n v="26"/>
    <x v="2"/>
    <x v="33"/>
    <x v="8"/>
    <x v="3"/>
    <n v="3"/>
    <s v="Federal Shipping"/>
    <s v="MAISD"/>
    <x v="1"/>
    <n v="5"/>
    <x v="1"/>
    <x v="7"/>
  </r>
  <r>
    <n v="10897"/>
    <n v="29"/>
    <n v="123.79"/>
    <n v="80"/>
    <n v="0"/>
    <n v="9903.2000000000007"/>
    <n v="12"/>
    <x v="2"/>
    <x v="39"/>
    <x v="20"/>
    <x v="14"/>
    <n v="2"/>
    <s v="United Package"/>
    <s v="HUNGO"/>
    <x v="2"/>
    <n v="6"/>
    <x v="7"/>
    <x v="7"/>
  </r>
  <r>
    <n v="10897"/>
    <n v="30"/>
    <n v="25.89"/>
    <n v="36"/>
    <n v="0"/>
    <n v="932.04"/>
    <n v="13"/>
    <x v="2"/>
    <x v="34"/>
    <x v="25"/>
    <x v="14"/>
    <n v="2"/>
    <s v="United Package"/>
    <s v="HUNGO"/>
    <x v="2"/>
    <n v="8"/>
    <x v="3"/>
    <x v="7"/>
  </r>
  <r>
    <n v="10898"/>
    <n v="13"/>
    <n v="6"/>
    <n v="5"/>
    <n v="0"/>
    <n v="30"/>
    <n v="6"/>
    <x v="2"/>
    <x v="43"/>
    <x v="3"/>
    <x v="20"/>
    <n v="2"/>
    <s v="United Package"/>
    <s v="OCEAN"/>
    <x v="0"/>
    <n v="8"/>
    <x v="3"/>
    <x v="7"/>
  </r>
  <r>
    <n v="10899"/>
    <n v="39"/>
    <n v="18"/>
    <n v="8"/>
    <n v="0"/>
    <n v="144"/>
    <n v="18"/>
    <x v="2"/>
    <x v="13"/>
    <x v="12"/>
    <x v="5"/>
    <n v="3"/>
    <s v="Federal Shipping"/>
    <s v="LILAS"/>
    <x v="0"/>
    <n v="1"/>
    <x v="6"/>
    <x v="7"/>
  </r>
  <r>
    <n v="10900"/>
    <n v="70"/>
    <n v="15"/>
    <n v="3"/>
    <n v="0"/>
    <n v="45"/>
    <n v="7"/>
    <x v="2"/>
    <x v="30"/>
    <x v="18"/>
    <x v="2"/>
    <n v="2"/>
    <s v="United Package"/>
    <s v="WELLI"/>
    <x v="0"/>
    <n v="1"/>
    <x v="6"/>
    <x v="7"/>
  </r>
  <r>
    <n v="10901"/>
    <n v="41"/>
    <n v="9.65"/>
    <n v="30"/>
    <n v="0"/>
    <n v="289.5"/>
    <n v="19"/>
    <x v="2"/>
    <x v="5"/>
    <x v="5"/>
    <x v="5"/>
    <n v="1"/>
    <s v="Speedy Express"/>
    <s v="HILAA"/>
    <x v="0"/>
    <n v="8"/>
    <x v="3"/>
    <x v="7"/>
  </r>
  <r>
    <n v="10901"/>
    <n v="71"/>
    <n v="21.5"/>
    <n v="30"/>
    <n v="0"/>
    <n v="645"/>
    <n v="15"/>
    <x v="2"/>
    <x v="42"/>
    <x v="10"/>
    <x v="5"/>
    <n v="1"/>
    <s v="Speedy Express"/>
    <s v="HILAA"/>
    <x v="0"/>
    <n v="4"/>
    <x v="0"/>
    <x v="7"/>
  </r>
  <r>
    <n v="10902"/>
    <n v="55"/>
    <n v="24"/>
    <n v="30"/>
    <n v="0"/>
    <n v="720"/>
    <n v="25"/>
    <x v="2"/>
    <x v="16"/>
    <x v="15"/>
    <x v="9"/>
    <n v="1"/>
    <s v="Speedy Express"/>
    <s v="FOLKO"/>
    <x v="0"/>
    <n v="6"/>
    <x v="7"/>
    <x v="7"/>
  </r>
  <r>
    <n v="10902"/>
    <n v="62"/>
    <n v="49.3"/>
    <n v="6"/>
    <n v="0"/>
    <n v="295.79999999999995"/>
    <n v="29"/>
    <x v="2"/>
    <x v="29"/>
    <x v="22"/>
    <x v="9"/>
    <n v="1"/>
    <s v="Speedy Express"/>
    <s v="FOLKO"/>
    <x v="0"/>
    <n v="3"/>
    <x v="5"/>
    <x v="7"/>
  </r>
  <r>
    <n v="10903"/>
    <n v="13"/>
    <n v="6"/>
    <n v="40"/>
    <n v="0"/>
    <n v="240"/>
    <n v="6"/>
    <x v="2"/>
    <x v="43"/>
    <x v="3"/>
    <x v="2"/>
    <n v="3"/>
    <s v="Federal Shipping"/>
    <s v="HANAR"/>
    <x v="2"/>
    <n v="8"/>
    <x v="3"/>
    <x v="7"/>
  </r>
  <r>
    <n v="10903"/>
    <n v="65"/>
    <n v="21.05"/>
    <n v="21"/>
    <n v="0"/>
    <n v="442.05"/>
    <n v="2"/>
    <x v="2"/>
    <x v="6"/>
    <x v="6"/>
    <x v="2"/>
    <n v="3"/>
    <s v="Federal Shipping"/>
    <s v="HANAR"/>
    <x v="2"/>
    <n v="2"/>
    <x v="4"/>
    <x v="7"/>
  </r>
  <r>
    <n v="10903"/>
    <n v="68"/>
    <n v="12.5"/>
    <n v="20"/>
    <n v="0"/>
    <n v="250"/>
    <n v="8"/>
    <x v="2"/>
    <x v="56"/>
    <x v="9"/>
    <x v="2"/>
    <n v="3"/>
    <s v="Federal Shipping"/>
    <s v="HANAR"/>
    <x v="2"/>
    <n v="3"/>
    <x v="5"/>
    <x v="7"/>
  </r>
  <r>
    <n v="10904"/>
    <n v="58"/>
    <n v="13.25"/>
    <n v="15"/>
    <n v="0"/>
    <n v="198.75"/>
    <n v="27"/>
    <x v="2"/>
    <x v="64"/>
    <x v="27"/>
    <x v="8"/>
    <n v="3"/>
    <s v="Federal Shipping"/>
    <s v="WHITC"/>
    <x v="2"/>
    <n v="8"/>
    <x v="3"/>
    <x v="7"/>
  </r>
  <r>
    <n v="10904"/>
    <n v="62"/>
    <n v="49.3"/>
    <n v="35"/>
    <n v="0"/>
    <n v="1725.5"/>
    <n v="29"/>
    <x v="2"/>
    <x v="29"/>
    <x v="22"/>
    <x v="8"/>
    <n v="3"/>
    <s v="Federal Shipping"/>
    <s v="WHITC"/>
    <x v="2"/>
    <n v="3"/>
    <x v="5"/>
    <x v="7"/>
  </r>
  <r>
    <n v="10905"/>
    <n v="1"/>
    <n v="18"/>
    <n v="20"/>
    <n v="0"/>
    <n v="360"/>
    <n v="1"/>
    <x v="2"/>
    <x v="52"/>
    <x v="17"/>
    <x v="2"/>
    <n v="2"/>
    <s v="United Package"/>
    <s v="WELLI"/>
    <x v="3"/>
    <n v="1"/>
    <x v="6"/>
    <x v="7"/>
  </r>
  <r>
    <n v="10906"/>
    <n v="61"/>
    <n v="28.5"/>
    <n v="15"/>
    <n v="0"/>
    <n v="427.5"/>
    <n v="29"/>
    <x v="2"/>
    <x v="75"/>
    <x v="22"/>
    <x v="18"/>
    <n v="3"/>
    <s v="Federal Shipping"/>
    <s v="WOLZA"/>
    <x v="0"/>
    <n v="2"/>
    <x v="4"/>
    <x v="7"/>
  </r>
  <r>
    <n v="10907"/>
    <n v="75"/>
    <n v="7.75"/>
    <n v="14"/>
    <n v="0"/>
    <n v="108.5"/>
    <n v="12"/>
    <x v="2"/>
    <x v="48"/>
    <x v="20"/>
    <x v="0"/>
    <n v="3"/>
    <s v="Federal Shipping"/>
    <s v="SPECD"/>
    <x v="1"/>
    <n v="1"/>
    <x v="6"/>
    <x v="7"/>
  </r>
  <r>
    <n v="10908"/>
    <n v="7"/>
    <n v="30"/>
    <n v="20"/>
    <n v="0"/>
    <n v="600"/>
    <n v="3"/>
    <x v="2"/>
    <x v="32"/>
    <x v="24"/>
    <x v="11"/>
    <n v="2"/>
    <s v="United Package"/>
    <s v="REGGC"/>
    <x v="0"/>
    <n v="7"/>
    <x v="2"/>
    <x v="7"/>
  </r>
  <r>
    <n v="10908"/>
    <n v="52"/>
    <n v="7"/>
    <n v="14"/>
    <n v="0"/>
    <n v="98"/>
    <n v="24"/>
    <x v="2"/>
    <x v="65"/>
    <x v="4"/>
    <x v="11"/>
    <n v="2"/>
    <s v="United Package"/>
    <s v="REGGC"/>
    <x v="0"/>
    <n v="5"/>
    <x v="1"/>
    <x v="7"/>
  </r>
  <r>
    <n v="10909"/>
    <n v="7"/>
    <n v="30"/>
    <n v="12"/>
    <n v="0"/>
    <n v="360"/>
    <n v="3"/>
    <x v="2"/>
    <x v="32"/>
    <x v="24"/>
    <x v="19"/>
    <n v="2"/>
    <s v="United Package"/>
    <s v="SANTG"/>
    <x v="0"/>
    <n v="7"/>
    <x v="2"/>
    <x v="7"/>
  </r>
  <r>
    <n v="10909"/>
    <n v="16"/>
    <n v="17.45"/>
    <n v="15"/>
    <n v="0"/>
    <n v="261.75"/>
    <n v="7"/>
    <x v="2"/>
    <x v="19"/>
    <x v="18"/>
    <x v="19"/>
    <n v="2"/>
    <s v="United Package"/>
    <s v="SANTG"/>
    <x v="0"/>
    <n v="3"/>
    <x v="5"/>
    <x v="7"/>
  </r>
  <r>
    <n v="10909"/>
    <n v="41"/>
    <n v="9.65"/>
    <n v="5"/>
    <n v="0"/>
    <n v="48.25"/>
    <n v="19"/>
    <x v="2"/>
    <x v="5"/>
    <x v="5"/>
    <x v="19"/>
    <n v="2"/>
    <s v="United Package"/>
    <s v="SANTG"/>
    <x v="0"/>
    <n v="8"/>
    <x v="3"/>
    <x v="7"/>
  </r>
  <r>
    <n v="10910"/>
    <n v="19"/>
    <n v="9.1999999999999993"/>
    <n v="12"/>
    <n v="0"/>
    <n v="110.39999999999999"/>
    <n v="8"/>
    <x v="2"/>
    <x v="49"/>
    <x v="9"/>
    <x v="10"/>
    <n v="3"/>
    <s v="Federal Shipping"/>
    <s v="WILMK"/>
    <x v="0"/>
    <n v="3"/>
    <x v="5"/>
    <x v="7"/>
  </r>
  <r>
    <n v="10910"/>
    <n v="49"/>
    <n v="20"/>
    <n v="10"/>
    <n v="0"/>
    <n v="200"/>
    <n v="23"/>
    <x v="2"/>
    <x v="14"/>
    <x v="13"/>
    <x v="10"/>
    <n v="3"/>
    <s v="Federal Shipping"/>
    <s v="WILMK"/>
    <x v="0"/>
    <n v="3"/>
    <x v="5"/>
    <x v="7"/>
  </r>
  <r>
    <n v="10910"/>
    <n v="61"/>
    <n v="28.5"/>
    <n v="5"/>
    <n v="0"/>
    <n v="142.5"/>
    <n v="29"/>
    <x v="2"/>
    <x v="75"/>
    <x v="22"/>
    <x v="10"/>
    <n v="3"/>
    <s v="Federal Shipping"/>
    <s v="WILMK"/>
    <x v="0"/>
    <n v="2"/>
    <x v="4"/>
    <x v="7"/>
  </r>
  <r>
    <n v="10911"/>
    <n v="1"/>
    <n v="18"/>
    <n v="10"/>
    <n v="0"/>
    <n v="180"/>
    <n v="1"/>
    <x v="2"/>
    <x v="52"/>
    <x v="17"/>
    <x v="12"/>
    <n v="1"/>
    <s v="Speedy Express"/>
    <s v="GODOS"/>
    <x v="2"/>
    <n v="1"/>
    <x v="6"/>
    <x v="7"/>
  </r>
  <r>
    <n v="10911"/>
    <n v="17"/>
    <n v="39"/>
    <n v="12"/>
    <n v="0"/>
    <n v="468"/>
    <n v="7"/>
    <x v="2"/>
    <x v="35"/>
    <x v="18"/>
    <x v="12"/>
    <n v="1"/>
    <s v="Speedy Express"/>
    <s v="GODOS"/>
    <x v="2"/>
    <n v="6"/>
    <x v="7"/>
    <x v="7"/>
  </r>
  <r>
    <n v="10911"/>
    <n v="67"/>
    <n v="14"/>
    <n v="15"/>
    <n v="0"/>
    <n v="210"/>
    <n v="16"/>
    <x v="2"/>
    <x v="51"/>
    <x v="23"/>
    <x v="12"/>
    <n v="1"/>
    <s v="Speedy Express"/>
    <s v="GODOS"/>
    <x v="2"/>
    <n v="1"/>
    <x v="6"/>
    <x v="7"/>
  </r>
  <r>
    <n v="10912"/>
    <n v="11"/>
    <n v="21"/>
    <n v="40"/>
    <n v="0"/>
    <n v="840"/>
    <n v="5"/>
    <x v="2"/>
    <x v="0"/>
    <x v="0"/>
    <x v="14"/>
    <n v="2"/>
    <s v="United Package"/>
    <s v="HUNGO"/>
    <x v="0"/>
    <n v="4"/>
    <x v="0"/>
    <x v="7"/>
  </r>
  <r>
    <n v="10912"/>
    <n v="29"/>
    <n v="123.79"/>
    <n v="60"/>
    <n v="0"/>
    <n v="7427.4000000000005"/>
    <n v="12"/>
    <x v="2"/>
    <x v="39"/>
    <x v="20"/>
    <x v="14"/>
    <n v="2"/>
    <s v="United Package"/>
    <s v="HUNGO"/>
    <x v="0"/>
    <n v="6"/>
    <x v="7"/>
    <x v="7"/>
  </r>
  <r>
    <n v="10913"/>
    <n v="4"/>
    <n v="22"/>
    <n v="30"/>
    <n v="0"/>
    <n v="660"/>
    <n v="2"/>
    <x v="2"/>
    <x v="62"/>
    <x v="6"/>
    <x v="2"/>
    <n v="1"/>
    <s v="Speedy Express"/>
    <s v="QUEEN"/>
    <x v="0"/>
    <n v="2"/>
    <x v="4"/>
    <x v="7"/>
  </r>
  <r>
    <n v="10913"/>
    <n v="33"/>
    <n v="2.5"/>
    <n v="40"/>
    <n v="0"/>
    <n v="100"/>
    <n v="15"/>
    <x v="2"/>
    <x v="10"/>
    <x v="10"/>
    <x v="2"/>
    <n v="1"/>
    <s v="Speedy Express"/>
    <s v="QUEEN"/>
    <x v="0"/>
    <n v="4"/>
    <x v="0"/>
    <x v="7"/>
  </r>
  <r>
    <n v="10913"/>
    <n v="58"/>
    <n v="13.25"/>
    <n v="15"/>
    <n v="0"/>
    <n v="198.75"/>
    <n v="27"/>
    <x v="2"/>
    <x v="64"/>
    <x v="27"/>
    <x v="2"/>
    <n v="1"/>
    <s v="Speedy Express"/>
    <s v="QUEEN"/>
    <x v="0"/>
    <n v="8"/>
    <x v="3"/>
    <x v="7"/>
  </r>
  <r>
    <n v="10914"/>
    <n v="71"/>
    <n v="21.5"/>
    <n v="25"/>
    <n v="0"/>
    <n v="537.5"/>
    <n v="15"/>
    <x v="2"/>
    <x v="42"/>
    <x v="10"/>
    <x v="2"/>
    <n v="1"/>
    <s v="Speedy Express"/>
    <s v="QUEEN"/>
    <x v="1"/>
    <n v="4"/>
    <x v="0"/>
    <x v="7"/>
  </r>
  <r>
    <n v="10915"/>
    <n v="17"/>
    <n v="39"/>
    <n v="10"/>
    <n v="0"/>
    <n v="390"/>
    <n v="7"/>
    <x v="2"/>
    <x v="35"/>
    <x v="18"/>
    <x v="7"/>
    <n v="2"/>
    <s v="United Package"/>
    <s v="TORTU"/>
    <x v="0"/>
    <n v="6"/>
    <x v="7"/>
    <x v="7"/>
  </r>
  <r>
    <n v="10915"/>
    <n v="33"/>
    <n v="2.5"/>
    <n v="30"/>
    <n v="0"/>
    <n v="75"/>
    <n v="15"/>
    <x v="2"/>
    <x v="10"/>
    <x v="10"/>
    <x v="7"/>
    <n v="2"/>
    <s v="United Package"/>
    <s v="TORTU"/>
    <x v="0"/>
    <n v="4"/>
    <x v="0"/>
    <x v="7"/>
  </r>
  <r>
    <n v="10915"/>
    <n v="54"/>
    <n v="7.45"/>
    <n v="10"/>
    <n v="0"/>
    <n v="74.5"/>
    <n v="25"/>
    <x v="2"/>
    <x v="55"/>
    <x v="15"/>
    <x v="7"/>
    <n v="2"/>
    <s v="United Package"/>
    <s v="TORTU"/>
    <x v="0"/>
    <n v="6"/>
    <x v="7"/>
    <x v="7"/>
  </r>
  <r>
    <n v="10916"/>
    <n v="16"/>
    <n v="17.45"/>
    <n v="6"/>
    <n v="0"/>
    <n v="104.69999999999999"/>
    <n v="7"/>
    <x v="2"/>
    <x v="19"/>
    <x v="18"/>
    <x v="20"/>
    <n v="2"/>
    <s v="United Package"/>
    <s v="RANCH"/>
    <x v="0"/>
    <n v="3"/>
    <x v="5"/>
    <x v="7"/>
  </r>
  <r>
    <n v="10916"/>
    <n v="32"/>
    <n v="32"/>
    <n v="6"/>
    <n v="0"/>
    <n v="192"/>
    <n v="14"/>
    <x v="2"/>
    <x v="26"/>
    <x v="2"/>
    <x v="20"/>
    <n v="2"/>
    <s v="United Package"/>
    <s v="RANCH"/>
    <x v="0"/>
    <n v="4"/>
    <x v="0"/>
    <x v="7"/>
  </r>
  <r>
    <n v="10916"/>
    <n v="57"/>
    <n v="19.5"/>
    <n v="20"/>
    <n v="0"/>
    <n v="390"/>
    <n v="26"/>
    <x v="2"/>
    <x v="8"/>
    <x v="8"/>
    <x v="20"/>
    <n v="2"/>
    <s v="United Package"/>
    <s v="RANCH"/>
    <x v="0"/>
    <n v="5"/>
    <x v="1"/>
    <x v="7"/>
  </r>
  <r>
    <n v="10917"/>
    <n v="30"/>
    <n v="25.89"/>
    <n v="1"/>
    <n v="0"/>
    <n v="25.89"/>
    <n v="13"/>
    <x v="2"/>
    <x v="34"/>
    <x v="25"/>
    <x v="12"/>
    <n v="2"/>
    <s v="United Package"/>
    <s v="ROMEY"/>
    <x v="0"/>
    <n v="8"/>
    <x v="3"/>
    <x v="8"/>
  </r>
  <r>
    <n v="10917"/>
    <n v="60"/>
    <n v="34"/>
    <n v="10"/>
    <n v="0"/>
    <n v="340"/>
    <n v="28"/>
    <x v="2"/>
    <x v="11"/>
    <x v="11"/>
    <x v="12"/>
    <n v="2"/>
    <s v="United Package"/>
    <s v="ROMEY"/>
    <x v="0"/>
    <n v="4"/>
    <x v="0"/>
    <x v="8"/>
  </r>
  <r>
    <n v="10918"/>
    <n v="1"/>
    <n v="18"/>
    <n v="60"/>
    <n v="0"/>
    <n v="1080"/>
    <n v="1"/>
    <x v="2"/>
    <x v="52"/>
    <x v="17"/>
    <x v="16"/>
    <n v="3"/>
    <s v="Federal Shipping"/>
    <s v="BOTTM"/>
    <x v="2"/>
    <n v="1"/>
    <x v="6"/>
    <x v="8"/>
  </r>
  <r>
    <n v="10918"/>
    <n v="60"/>
    <n v="34"/>
    <n v="25"/>
    <n v="0"/>
    <n v="850"/>
    <n v="28"/>
    <x v="2"/>
    <x v="11"/>
    <x v="11"/>
    <x v="16"/>
    <n v="3"/>
    <s v="Federal Shipping"/>
    <s v="BOTTM"/>
    <x v="2"/>
    <n v="4"/>
    <x v="0"/>
    <x v="8"/>
  </r>
  <r>
    <n v="10919"/>
    <n v="16"/>
    <n v="17.45"/>
    <n v="24"/>
    <n v="0"/>
    <n v="418.79999999999995"/>
    <n v="7"/>
    <x v="2"/>
    <x v="19"/>
    <x v="18"/>
    <x v="5"/>
    <n v="2"/>
    <s v="United Package"/>
    <s v="LINOD"/>
    <x v="0"/>
    <n v="3"/>
    <x v="5"/>
    <x v="8"/>
  </r>
  <r>
    <n v="10919"/>
    <n v="25"/>
    <n v="14"/>
    <n v="24"/>
    <n v="0"/>
    <n v="336"/>
    <n v="11"/>
    <x v="2"/>
    <x v="66"/>
    <x v="21"/>
    <x v="5"/>
    <n v="2"/>
    <s v="United Package"/>
    <s v="LINOD"/>
    <x v="0"/>
    <n v="3"/>
    <x v="5"/>
    <x v="8"/>
  </r>
  <r>
    <n v="10919"/>
    <n v="40"/>
    <n v="18.399999999999999"/>
    <n v="20"/>
    <n v="0"/>
    <n v="368"/>
    <n v="19"/>
    <x v="2"/>
    <x v="37"/>
    <x v="5"/>
    <x v="5"/>
    <n v="2"/>
    <s v="United Package"/>
    <s v="LINOD"/>
    <x v="0"/>
    <n v="8"/>
    <x v="3"/>
    <x v="8"/>
  </r>
  <r>
    <n v="10920"/>
    <n v="50"/>
    <n v="16.25"/>
    <n v="24"/>
    <n v="0"/>
    <n v="390"/>
    <n v="23"/>
    <x v="2"/>
    <x v="72"/>
    <x v="13"/>
    <x v="13"/>
    <n v="2"/>
    <s v="United Package"/>
    <s v="AROUT"/>
    <x v="0"/>
    <n v="3"/>
    <x v="5"/>
    <x v="8"/>
  </r>
  <r>
    <n v="10921"/>
    <n v="35"/>
    <n v="18"/>
    <n v="10"/>
    <n v="0"/>
    <n v="180"/>
    <n v="16"/>
    <x v="2"/>
    <x v="31"/>
    <x v="23"/>
    <x v="17"/>
    <n v="1"/>
    <s v="Speedy Express"/>
    <s v="VAFFE"/>
    <x v="0"/>
    <n v="1"/>
    <x v="6"/>
    <x v="8"/>
  </r>
  <r>
    <n v="10921"/>
    <n v="63"/>
    <n v="43.9"/>
    <n v="40"/>
    <n v="0"/>
    <n v="1756"/>
    <n v="7"/>
    <x v="2"/>
    <x v="46"/>
    <x v="18"/>
    <x v="17"/>
    <n v="1"/>
    <s v="Speedy Express"/>
    <s v="VAFFE"/>
    <x v="0"/>
    <n v="2"/>
    <x v="4"/>
    <x v="8"/>
  </r>
  <r>
    <n v="10922"/>
    <n v="17"/>
    <n v="39"/>
    <n v="15"/>
    <n v="0"/>
    <n v="585"/>
    <n v="7"/>
    <x v="2"/>
    <x v="35"/>
    <x v="18"/>
    <x v="2"/>
    <n v="3"/>
    <s v="Federal Shipping"/>
    <s v="HANAR"/>
    <x v="0"/>
    <n v="6"/>
    <x v="7"/>
    <x v="8"/>
  </r>
  <r>
    <n v="10922"/>
    <n v="24"/>
    <n v="4.5"/>
    <n v="35"/>
    <n v="0"/>
    <n v="157.5"/>
    <n v="10"/>
    <x v="2"/>
    <x v="15"/>
    <x v="14"/>
    <x v="2"/>
    <n v="3"/>
    <s v="Federal Shipping"/>
    <s v="HANAR"/>
    <x v="0"/>
    <n v="1"/>
    <x v="6"/>
    <x v="8"/>
  </r>
  <r>
    <n v="10923"/>
    <n v="42"/>
    <n v="14"/>
    <n v="10"/>
    <n v="0"/>
    <n v="140"/>
    <n v="20"/>
    <x v="2"/>
    <x v="1"/>
    <x v="1"/>
    <x v="0"/>
    <n v="3"/>
    <s v="Federal Shipping"/>
    <s v="LAMAI"/>
    <x v="1"/>
    <n v="5"/>
    <x v="1"/>
    <x v="8"/>
  </r>
  <r>
    <n v="10923"/>
    <n v="43"/>
    <n v="46"/>
    <n v="10"/>
    <n v="0"/>
    <n v="460"/>
    <n v="20"/>
    <x v="2"/>
    <x v="40"/>
    <x v="1"/>
    <x v="0"/>
    <n v="3"/>
    <s v="Federal Shipping"/>
    <s v="LAMAI"/>
    <x v="1"/>
    <n v="1"/>
    <x v="6"/>
    <x v="8"/>
  </r>
  <r>
    <n v="10923"/>
    <n v="67"/>
    <n v="14"/>
    <n v="24"/>
    <n v="0"/>
    <n v="336"/>
    <n v="16"/>
    <x v="2"/>
    <x v="51"/>
    <x v="23"/>
    <x v="0"/>
    <n v="3"/>
    <s v="Federal Shipping"/>
    <s v="LAMAI"/>
    <x v="1"/>
    <n v="1"/>
    <x v="6"/>
    <x v="8"/>
  </r>
  <r>
    <n v="10924"/>
    <n v="10"/>
    <n v="31"/>
    <n v="20"/>
    <n v="0"/>
    <n v="620"/>
    <n v="4"/>
    <x v="2"/>
    <x v="41"/>
    <x v="16"/>
    <x v="9"/>
    <n v="2"/>
    <s v="United Package"/>
    <s v="BERGS"/>
    <x v="2"/>
    <n v="8"/>
    <x v="3"/>
    <x v="8"/>
  </r>
  <r>
    <n v="10924"/>
    <n v="28"/>
    <n v="45.6"/>
    <n v="30"/>
    <n v="0"/>
    <n v="1368"/>
    <n v="12"/>
    <x v="2"/>
    <x v="44"/>
    <x v="20"/>
    <x v="9"/>
    <n v="2"/>
    <s v="United Package"/>
    <s v="BERGS"/>
    <x v="2"/>
    <n v="7"/>
    <x v="2"/>
    <x v="8"/>
  </r>
  <r>
    <n v="10924"/>
    <n v="75"/>
    <n v="7.75"/>
    <n v="6"/>
    <n v="0"/>
    <n v="46.5"/>
    <n v="12"/>
    <x v="2"/>
    <x v="48"/>
    <x v="20"/>
    <x v="9"/>
    <n v="2"/>
    <s v="United Package"/>
    <s v="BERGS"/>
    <x v="2"/>
    <n v="1"/>
    <x v="6"/>
    <x v="8"/>
  </r>
  <r>
    <n v="10925"/>
    <n v="36"/>
    <n v="19"/>
    <n v="25"/>
    <n v="0"/>
    <n v="475"/>
    <n v="17"/>
    <x v="2"/>
    <x v="20"/>
    <x v="19"/>
    <x v="2"/>
    <n v="1"/>
    <s v="Speedy Express"/>
    <s v="HANAR"/>
    <x v="2"/>
    <n v="8"/>
    <x v="3"/>
    <x v="8"/>
  </r>
  <r>
    <n v="10925"/>
    <n v="52"/>
    <n v="7"/>
    <n v="12"/>
    <n v="0"/>
    <n v="84"/>
    <n v="24"/>
    <x v="2"/>
    <x v="65"/>
    <x v="4"/>
    <x v="2"/>
    <n v="1"/>
    <s v="Speedy Express"/>
    <s v="HANAR"/>
    <x v="2"/>
    <n v="5"/>
    <x v="1"/>
    <x v="8"/>
  </r>
  <r>
    <n v="10926"/>
    <n v="11"/>
    <n v="21"/>
    <n v="2"/>
    <n v="0"/>
    <n v="42"/>
    <n v="5"/>
    <x v="2"/>
    <x v="0"/>
    <x v="0"/>
    <x v="7"/>
    <n v="3"/>
    <s v="Federal Shipping"/>
    <s v="ANATR"/>
    <x v="0"/>
    <n v="4"/>
    <x v="0"/>
    <x v="8"/>
  </r>
  <r>
    <n v="10926"/>
    <n v="13"/>
    <n v="6"/>
    <n v="10"/>
    <n v="0"/>
    <n v="60"/>
    <n v="6"/>
    <x v="2"/>
    <x v="43"/>
    <x v="3"/>
    <x v="7"/>
    <n v="3"/>
    <s v="Federal Shipping"/>
    <s v="ANATR"/>
    <x v="0"/>
    <n v="8"/>
    <x v="3"/>
    <x v="8"/>
  </r>
  <r>
    <n v="10926"/>
    <n v="19"/>
    <n v="9.1999999999999993"/>
    <n v="7"/>
    <n v="0"/>
    <n v="64.399999999999991"/>
    <n v="8"/>
    <x v="2"/>
    <x v="49"/>
    <x v="9"/>
    <x v="7"/>
    <n v="3"/>
    <s v="Federal Shipping"/>
    <s v="ANATR"/>
    <x v="0"/>
    <n v="3"/>
    <x v="5"/>
    <x v="8"/>
  </r>
  <r>
    <n v="10926"/>
    <n v="72"/>
    <n v="34.799999999999997"/>
    <n v="10"/>
    <n v="0"/>
    <n v="348"/>
    <n v="14"/>
    <x v="2"/>
    <x v="2"/>
    <x v="2"/>
    <x v="7"/>
    <n v="3"/>
    <s v="Federal Shipping"/>
    <s v="ANATR"/>
    <x v="0"/>
    <n v="4"/>
    <x v="0"/>
    <x v="8"/>
  </r>
  <r>
    <n v="10927"/>
    <n v="20"/>
    <n v="81"/>
    <n v="5"/>
    <n v="0"/>
    <n v="405"/>
    <n v="8"/>
    <x v="2"/>
    <x v="9"/>
    <x v="9"/>
    <x v="0"/>
    <n v="1"/>
    <s v="Speedy Express"/>
    <s v="LACOR"/>
    <x v="0"/>
    <n v="3"/>
    <x v="5"/>
    <x v="8"/>
  </r>
  <r>
    <n v="10927"/>
    <n v="52"/>
    <n v="7"/>
    <n v="5"/>
    <n v="0"/>
    <n v="35"/>
    <n v="24"/>
    <x v="2"/>
    <x v="65"/>
    <x v="4"/>
    <x v="0"/>
    <n v="1"/>
    <s v="Speedy Express"/>
    <s v="LACOR"/>
    <x v="0"/>
    <n v="5"/>
    <x v="1"/>
    <x v="8"/>
  </r>
  <r>
    <n v="10927"/>
    <n v="76"/>
    <n v="18"/>
    <n v="20"/>
    <n v="0"/>
    <n v="360"/>
    <n v="23"/>
    <x v="2"/>
    <x v="38"/>
    <x v="13"/>
    <x v="0"/>
    <n v="1"/>
    <s v="Speedy Express"/>
    <s v="LACOR"/>
    <x v="0"/>
    <n v="1"/>
    <x v="6"/>
    <x v="8"/>
  </r>
  <r>
    <n v="10928"/>
    <n v="47"/>
    <n v="9.5"/>
    <n v="5"/>
    <n v="0"/>
    <n v="47.5"/>
    <n v="22"/>
    <x v="2"/>
    <x v="69"/>
    <x v="28"/>
    <x v="12"/>
    <n v="1"/>
    <s v="Speedy Express"/>
    <s v="GALED"/>
    <x v="0"/>
    <n v="3"/>
    <x v="5"/>
    <x v="8"/>
  </r>
  <r>
    <n v="10928"/>
    <n v="76"/>
    <n v="18"/>
    <n v="5"/>
    <n v="0"/>
    <n v="90"/>
    <n v="23"/>
    <x v="2"/>
    <x v="38"/>
    <x v="13"/>
    <x v="12"/>
    <n v="1"/>
    <s v="Speedy Express"/>
    <s v="GALED"/>
    <x v="0"/>
    <n v="1"/>
    <x v="6"/>
    <x v="8"/>
  </r>
  <r>
    <n v="10929"/>
    <n v="21"/>
    <n v="10"/>
    <n v="60"/>
    <n v="0"/>
    <n v="600"/>
    <n v="8"/>
    <x v="2"/>
    <x v="27"/>
    <x v="9"/>
    <x v="1"/>
    <n v="1"/>
    <s v="Speedy Express"/>
    <s v="FRANK"/>
    <x v="1"/>
    <n v="3"/>
    <x v="5"/>
    <x v="8"/>
  </r>
  <r>
    <n v="10929"/>
    <n v="75"/>
    <n v="7.75"/>
    <n v="49"/>
    <n v="0"/>
    <n v="379.75"/>
    <n v="12"/>
    <x v="2"/>
    <x v="48"/>
    <x v="20"/>
    <x v="1"/>
    <n v="1"/>
    <s v="Speedy Express"/>
    <s v="FRANK"/>
    <x v="1"/>
    <n v="1"/>
    <x v="6"/>
    <x v="8"/>
  </r>
  <r>
    <n v="10929"/>
    <n v="77"/>
    <n v="13"/>
    <n v="15"/>
    <n v="0"/>
    <n v="195"/>
    <n v="12"/>
    <x v="2"/>
    <x v="23"/>
    <x v="20"/>
    <x v="1"/>
    <n v="1"/>
    <s v="Speedy Express"/>
    <s v="FRANK"/>
    <x v="1"/>
    <n v="2"/>
    <x v="4"/>
    <x v="8"/>
  </r>
  <r>
    <n v="10930"/>
    <n v="21"/>
    <n v="10"/>
    <n v="36"/>
    <n v="0"/>
    <n v="360"/>
    <n v="8"/>
    <x v="2"/>
    <x v="27"/>
    <x v="9"/>
    <x v="3"/>
    <n v="3"/>
    <s v="Federal Shipping"/>
    <s v="SUPRD"/>
    <x v="0"/>
    <n v="3"/>
    <x v="5"/>
    <x v="8"/>
  </r>
  <r>
    <n v="10930"/>
    <n v="27"/>
    <n v="43.9"/>
    <n v="25"/>
    <n v="0"/>
    <n v="1097.5"/>
    <n v="11"/>
    <x v="2"/>
    <x v="24"/>
    <x v="21"/>
    <x v="3"/>
    <n v="3"/>
    <s v="Federal Shipping"/>
    <s v="SUPRD"/>
    <x v="0"/>
    <n v="3"/>
    <x v="5"/>
    <x v="8"/>
  </r>
  <r>
    <n v="10930"/>
    <n v="55"/>
    <n v="24"/>
    <n v="25"/>
    <n v="0"/>
    <n v="600"/>
    <n v="25"/>
    <x v="2"/>
    <x v="16"/>
    <x v="15"/>
    <x v="3"/>
    <n v="3"/>
    <s v="Federal Shipping"/>
    <s v="SUPRD"/>
    <x v="0"/>
    <n v="6"/>
    <x v="7"/>
    <x v="8"/>
  </r>
  <r>
    <n v="10930"/>
    <n v="58"/>
    <n v="13.25"/>
    <n v="30"/>
    <n v="0"/>
    <n v="397.5"/>
    <n v="27"/>
    <x v="2"/>
    <x v="64"/>
    <x v="27"/>
    <x v="3"/>
    <n v="3"/>
    <s v="Federal Shipping"/>
    <s v="SUPRD"/>
    <x v="0"/>
    <n v="8"/>
    <x v="3"/>
    <x v="8"/>
  </r>
  <r>
    <n v="10931"/>
    <n v="13"/>
    <n v="6"/>
    <n v="42"/>
    <n v="0"/>
    <n v="252"/>
    <n v="6"/>
    <x v="2"/>
    <x v="43"/>
    <x v="3"/>
    <x v="4"/>
    <n v="2"/>
    <s v="United Package"/>
    <s v="RICSU"/>
    <x v="0"/>
    <n v="8"/>
    <x v="3"/>
    <x v="8"/>
  </r>
  <r>
    <n v="10931"/>
    <n v="57"/>
    <n v="19.5"/>
    <n v="30"/>
    <n v="0"/>
    <n v="585"/>
    <n v="26"/>
    <x v="2"/>
    <x v="8"/>
    <x v="8"/>
    <x v="4"/>
    <n v="2"/>
    <s v="United Package"/>
    <s v="RICSU"/>
    <x v="0"/>
    <n v="5"/>
    <x v="1"/>
    <x v="8"/>
  </r>
  <r>
    <n v="10932"/>
    <n v="16"/>
    <n v="17.45"/>
    <n v="30"/>
    <n v="0"/>
    <n v="523.5"/>
    <n v="7"/>
    <x v="2"/>
    <x v="19"/>
    <x v="18"/>
    <x v="0"/>
    <n v="1"/>
    <s v="Speedy Express"/>
    <s v="BONAP"/>
    <x v="3"/>
    <n v="3"/>
    <x v="5"/>
    <x v="8"/>
  </r>
  <r>
    <n v="10932"/>
    <n v="62"/>
    <n v="49.3"/>
    <n v="14"/>
    <n v="0"/>
    <n v="690.19999999999993"/>
    <n v="29"/>
    <x v="2"/>
    <x v="29"/>
    <x v="22"/>
    <x v="0"/>
    <n v="1"/>
    <s v="Speedy Express"/>
    <s v="BONAP"/>
    <x v="3"/>
    <n v="3"/>
    <x v="5"/>
    <x v="8"/>
  </r>
  <r>
    <n v="10932"/>
    <n v="72"/>
    <n v="34.799999999999997"/>
    <n v="16"/>
    <n v="0"/>
    <n v="556.79999999999995"/>
    <n v="14"/>
    <x v="2"/>
    <x v="2"/>
    <x v="2"/>
    <x v="0"/>
    <n v="1"/>
    <s v="Speedy Express"/>
    <s v="BONAP"/>
    <x v="3"/>
    <n v="4"/>
    <x v="0"/>
    <x v="8"/>
  </r>
  <r>
    <n v="10932"/>
    <n v="75"/>
    <n v="7.75"/>
    <n v="20"/>
    <n v="0"/>
    <n v="155"/>
    <n v="12"/>
    <x v="2"/>
    <x v="48"/>
    <x v="20"/>
    <x v="0"/>
    <n v="1"/>
    <s v="Speedy Express"/>
    <s v="BONAP"/>
    <x v="3"/>
    <n v="1"/>
    <x v="6"/>
    <x v="8"/>
  </r>
  <r>
    <n v="10933"/>
    <n v="53"/>
    <n v="32.799999999999997"/>
    <n v="2"/>
    <n v="0"/>
    <n v="65.599999999999994"/>
    <n v="24"/>
    <x v="2"/>
    <x v="22"/>
    <x v="4"/>
    <x v="13"/>
    <n v="3"/>
    <s v="Federal Shipping"/>
    <s v="ISLAT"/>
    <x v="1"/>
    <n v="6"/>
    <x v="7"/>
    <x v="8"/>
  </r>
  <r>
    <n v="10933"/>
    <n v="61"/>
    <n v="28.5"/>
    <n v="30"/>
    <n v="0"/>
    <n v="855"/>
    <n v="29"/>
    <x v="2"/>
    <x v="75"/>
    <x v="22"/>
    <x v="13"/>
    <n v="3"/>
    <s v="Federal Shipping"/>
    <s v="ISLAT"/>
    <x v="1"/>
    <n v="2"/>
    <x v="4"/>
    <x v="8"/>
  </r>
  <r>
    <n v="10934"/>
    <n v="6"/>
    <n v="25"/>
    <n v="20"/>
    <n v="0"/>
    <n v="500"/>
    <n v="3"/>
    <x v="2"/>
    <x v="63"/>
    <x v="24"/>
    <x v="1"/>
    <n v="3"/>
    <s v="Federal Shipping"/>
    <s v="LEHMS"/>
    <x v="2"/>
    <n v="2"/>
    <x v="4"/>
    <x v="8"/>
  </r>
  <r>
    <n v="10935"/>
    <n v="1"/>
    <n v="18"/>
    <n v="21"/>
    <n v="0"/>
    <n v="378"/>
    <n v="1"/>
    <x v="2"/>
    <x v="52"/>
    <x v="17"/>
    <x v="2"/>
    <n v="3"/>
    <s v="Federal Shipping"/>
    <s v="WELLI"/>
    <x v="0"/>
    <n v="1"/>
    <x v="6"/>
    <x v="8"/>
  </r>
  <r>
    <n v="10935"/>
    <n v="18"/>
    <n v="62.5"/>
    <n v="4"/>
    <n v="0"/>
    <n v="250"/>
    <n v="7"/>
    <x v="2"/>
    <x v="59"/>
    <x v="18"/>
    <x v="2"/>
    <n v="3"/>
    <s v="Federal Shipping"/>
    <s v="WELLI"/>
    <x v="0"/>
    <n v="8"/>
    <x v="3"/>
    <x v="8"/>
  </r>
  <r>
    <n v="10935"/>
    <n v="23"/>
    <n v="9"/>
    <n v="8"/>
    <n v="0"/>
    <n v="72"/>
    <n v="9"/>
    <x v="2"/>
    <x v="70"/>
    <x v="7"/>
    <x v="2"/>
    <n v="3"/>
    <s v="Federal Shipping"/>
    <s v="WELLI"/>
    <x v="0"/>
    <n v="5"/>
    <x v="1"/>
    <x v="8"/>
  </r>
  <r>
    <n v="10936"/>
    <n v="36"/>
    <n v="19"/>
    <n v="30"/>
    <n v="0"/>
    <n v="570"/>
    <n v="17"/>
    <x v="2"/>
    <x v="20"/>
    <x v="19"/>
    <x v="8"/>
    <n v="2"/>
    <s v="United Package"/>
    <s v="GREAL"/>
    <x v="2"/>
    <n v="8"/>
    <x v="3"/>
    <x v="8"/>
  </r>
  <r>
    <n v="10937"/>
    <n v="28"/>
    <n v="45.6"/>
    <n v="8"/>
    <n v="0"/>
    <n v="364.8"/>
    <n v="12"/>
    <x v="2"/>
    <x v="44"/>
    <x v="20"/>
    <x v="20"/>
    <n v="3"/>
    <s v="Federal Shipping"/>
    <s v="CACTU"/>
    <x v="1"/>
    <n v="7"/>
    <x v="2"/>
    <x v="8"/>
  </r>
  <r>
    <n v="10937"/>
    <n v="34"/>
    <n v="14"/>
    <n v="20"/>
    <n v="0"/>
    <n v="280"/>
    <n v="16"/>
    <x v="2"/>
    <x v="53"/>
    <x v="23"/>
    <x v="20"/>
    <n v="3"/>
    <s v="Federal Shipping"/>
    <s v="CACTU"/>
    <x v="1"/>
    <n v="1"/>
    <x v="6"/>
    <x v="8"/>
  </r>
  <r>
    <n v="10938"/>
    <n v="13"/>
    <n v="6"/>
    <n v="20"/>
    <n v="0"/>
    <n v="120"/>
    <n v="6"/>
    <x v="2"/>
    <x v="43"/>
    <x v="3"/>
    <x v="1"/>
    <n v="2"/>
    <s v="United Package"/>
    <s v="QUICK"/>
    <x v="2"/>
    <n v="8"/>
    <x v="3"/>
    <x v="8"/>
  </r>
  <r>
    <n v="10938"/>
    <n v="43"/>
    <n v="46"/>
    <n v="24"/>
    <n v="0"/>
    <n v="1104"/>
    <n v="20"/>
    <x v="2"/>
    <x v="40"/>
    <x v="1"/>
    <x v="1"/>
    <n v="2"/>
    <s v="United Package"/>
    <s v="QUICK"/>
    <x v="2"/>
    <n v="1"/>
    <x v="6"/>
    <x v="8"/>
  </r>
  <r>
    <n v="10938"/>
    <n v="60"/>
    <n v="34"/>
    <n v="49"/>
    <n v="0"/>
    <n v="1666"/>
    <n v="28"/>
    <x v="2"/>
    <x v="11"/>
    <x v="11"/>
    <x v="1"/>
    <n v="2"/>
    <s v="United Package"/>
    <s v="QUICK"/>
    <x v="2"/>
    <n v="4"/>
    <x v="0"/>
    <x v="8"/>
  </r>
  <r>
    <n v="10938"/>
    <n v="71"/>
    <n v="21.5"/>
    <n v="35"/>
    <n v="0"/>
    <n v="752.5"/>
    <n v="15"/>
    <x v="2"/>
    <x v="42"/>
    <x v="10"/>
    <x v="1"/>
    <n v="2"/>
    <s v="United Package"/>
    <s v="QUICK"/>
    <x v="2"/>
    <n v="4"/>
    <x v="0"/>
    <x v="8"/>
  </r>
  <r>
    <n v="10939"/>
    <n v="2"/>
    <n v="19"/>
    <n v="10"/>
    <n v="0"/>
    <n v="190"/>
    <n v="1"/>
    <x v="2"/>
    <x v="18"/>
    <x v="17"/>
    <x v="11"/>
    <n v="2"/>
    <s v="United Package"/>
    <s v="MAGAA"/>
    <x v="0"/>
    <n v="1"/>
    <x v="6"/>
    <x v="8"/>
  </r>
  <r>
    <n v="10939"/>
    <n v="67"/>
    <n v="14"/>
    <n v="40"/>
    <n v="0"/>
    <n v="560"/>
    <n v="16"/>
    <x v="2"/>
    <x v="51"/>
    <x v="23"/>
    <x v="11"/>
    <n v="2"/>
    <s v="United Package"/>
    <s v="MAGAA"/>
    <x v="0"/>
    <n v="1"/>
    <x v="6"/>
    <x v="8"/>
  </r>
  <r>
    <n v="10940"/>
    <n v="7"/>
    <n v="30"/>
    <n v="8"/>
    <n v="0"/>
    <n v="240"/>
    <n v="3"/>
    <x v="2"/>
    <x v="32"/>
    <x v="24"/>
    <x v="0"/>
    <n v="3"/>
    <s v="Federal Shipping"/>
    <s v="BONAP"/>
    <x v="3"/>
    <n v="7"/>
    <x v="2"/>
    <x v="8"/>
  </r>
  <r>
    <n v="10940"/>
    <n v="13"/>
    <n v="6"/>
    <n v="20"/>
    <n v="0"/>
    <n v="120"/>
    <n v="6"/>
    <x v="2"/>
    <x v="43"/>
    <x v="3"/>
    <x v="0"/>
    <n v="3"/>
    <s v="Federal Shipping"/>
    <s v="BONAP"/>
    <x v="3"/>
    <n v="8"/>
    <x v="3"/>
    <x v="8"/>
  </r>
  <r>
    <n v="10941"/>
    <n v="31"/>
    <n v="12.5"/>
    <n v="44"/>
    <n v="0"/>
    <n v="550"/>
    <n v="14"/>
    <x v="2"/>
    <x v="12"/>
    <x v="2"/>
    <x v="8"/>
    <n v="2"/>
    <s v="United Package"/>
    <s v="SAVEA"/>
    <x v="1"/>
    <n v="4"/>
    <x v="0"/>
    <x v="8"/>
  </r>
  <r>
    <n v="10941"/>
    <n v="62"/>
    <n v="49.3"/>
    <n v="30"/>
    <n v="0"/>
    <n v="1479"/>
    <n v="29"/>
    <x v="2"/>
    <x v="29"/>
    <x v="22"/>
    <x v="8"/>
    <n v="2"/>
    <s v="United Package"/>
    <s v="SAVEA"/>
    <x v="1"/>
    <n v="3"/>
    <x v="5"/>
    <x v="8"/>
  </r>
  <r>
    <n v="10941"/>
    <n v="68"/>
    <n v="12.5"/>
    <n v="80"/>
    <n v="0"/>
    <n v="1000"/>
    <n v="8"/>
    <x v="2"/>
    <x v="56"/>
    <x v="9"/>
    <x v="8"/>
    <n v="2"/>
    <s v="United Package"/>
    <s v="SAVEA"/>
    <x v="1"/>
    <n v="3"/>
    <x v="5"/>
    <x v="8"/>
  </r>
  <r>
    <n v="10941"/>
    <n v="72"/>
    <n v="34.799999999999997"/>
    <n v="50"/>
    <n v="0"/>
    <n v="1739.9999999999998"/>
    <n v="14"/>
    <x v="2"/>
    <x v="2"/>
    <x v="2"/>
    <x v="8"/>
    <n v="2"/>
    <s v="United Package"/>
    <s v="SAVEA"/>
    <x v="1"/>
    <n v="4"/>
    <x v="0"/>
    <x v="8"/>
  </r>
  <r>
    <n v="10942"/>
    <n v="49"/>
    <n v="20"/>
    <n v="28"/>
    <n v="0"/>
    <n v="560"/>
    <n v="23"/>
    <x v="2"/>
    <x v="14"/>
    <x v="13"/>
    <x v="11"/>
    <n v="3"/>
    <s v="Federal Shipping"/>
    <s v="REGGC"/>
    <x v="3"/>
    <n v="3"/>
    <x v="5"/>
    <x v="8"/>
  </r>
  <r>
    <n v="10943"/>
    <n v="13"/>
    <n v="6"/>
    <n v="15"/>
    <n v="0"/>
    <n v="90"/>
    <n v="6"/>
    <x v="2"/>
    <x v="43"/>
    <x v="3"/>
    <x v="13"/>
    <n v="2"/>
    <s v="United Package"/>
    <s v="BSBEV"/>
    <x v="0"/>
    <n v="8"/>
    <x v="3"/>
    <x v="8"/>
  </r>
  <r>
    <n v="10943"/>
    <n v="22"/>
    <n v="21"/>
    <n v="21"/>
    <n v="0"/>
    <n v="441"/>
    <n v="9"/>
    <x v="2"/>
    <x v="7"/>
    <x v="7"/>
    <x v="13"/>
    <n v="2"/>
    <s v="United Package"/>
    <s v="BSBEV"/>
    <x v="0"/>
    <n v="5"/>
    <x v="1"/>
    <x v="8"/>
  </r>
  <r>
    <n v="10943"/>
    <n v="46"/>
    <n v="12"/>
    <n v="15"/>
    <n v="0"/>
    <n v="180"/>
    <n v="21"/>
    <x v="2"/>
    <x v="54"/>
    <x v="26"/>
    <x v="13"/>
    <n v="2"/>
    <s v="United Package"/>
    <s v="BSBEV"/>
    <x v="0"/>
    <n v="8"/>
    <x v="3"/>
    <x v="8"/>
  </r>
  <r>
    <n v="10944"/>
    <n v="11"/>
    <n v="21"/>
    <n v="5"/>
    <n v="0"/>
    <n v="105"/>
    <n v="5"/>
    <x v="2"/>
    <x v="0"/>
    <x v="0"/>
    <x v="16"/>
    <n v="3"/>
    <s v="Federal Shipping"/>
    <s v="BOTTM"/>
    <x v="1"/>
    <n v="4"/>
    <x v="0"/>
    <x v="8"/>
  </r>
  <r>
    <n v="10944"/>
    <n v="44"/>
    <n v="19.45"/>
    <n v="18"/>
    <n v="0"/>
    <n v="350.09999999999997"/>
    <n v="20"/>
    <x v="2"/>
    <x v="45"/>
    <x v="1"/>
    <x v="16"/>
    <n v="3"/>
    <s v="Federal Shipping"/>
    <s v="BOTTM"/>
    <x v="1"/>
    <n v="2"/>
    <x v="4"/>
    <x v="8"/>
  </r>
  <r>
    <n v="10944"/>
    <n v="56"/>
    <n v="38"/>
    <n v="18"/>
    <n v="0"/>
    <n v="684"/>
    <n v="26"/>
    <x v="2"/>
    <x v="33"/>
    <x v="8"/>
    <x v="16"/>
    <n v="3"/>
    <s v="Federal Shipping"/>
    <s v="BOTTM"/>
    <x v="1"/>
    <n v="5"/>
    <x v="1"/>
    <x v="8"/>
  </r>
  <r>
    <n v="10945"/>
    <n v="13"/>
    <n v="6"/>
    <n v="20"/>
    <n v="0"/>
    <n v="120"/>
    <n v="6"/>
    <x v="2"/>
    <x v="43"/>
    <x v="3"/>
    <x v="1"/>
    <n v="1"/>
    <s v="Speedy Express"/>
    <s v="MORGK"/>
    <x v="0"/>
    <n v="8"/>
    <x v="3"/>
    <x v="8"/>
  </r>
  <r>
    <n v="10945"/>
    <n v="31"/>
    <n v="12.5"/>
    <n v="10"/>
    <n v="0"/>
    <n v="125"/>
    <n v="14"/>
    <x v="2"/>
    <x v="12"/>
    <x v="2"/>
    <x v="1"/>
    <n v="1"/>
    <s v="Speedy Express"/>
    <s v="MORGK"/>
    <x v="0"/>
    <n v="4"/>
    <x v="0"/>
    <x v="8"/>
  </r>
  <r>
    <n v="10946"/>
    <n v="10"/>
    <n v="31"/>
    <n v="25"/>
    <n v="0"/>
    <n v="775"/>
    <n v="4"/>
    <x v="2"/>
    <x v="41"/>
    <x v="16"/>
    <x v="17"/>
    <n v="2"/>
    <s v="United Package"/>
    <s v="VAFFE"/>
    <x v="0"/>
    <n v="8"/>
    <x v="3"/>
    <x v="8"/>
  </r>
  <r>
    <n v="10946"/>
    <n v="24"/>
    <n v="4.5"/>
    <n v="25"/>
    <n v="0"/>
    <n v="112.5"/>
    <n v="10"/>
    <x v="2"/>
    <x v="15"/>
    <x v="14"/>
    <x v="17"/>
    <n v="2"/>
    <s v="United Package"/>
    <s v="VAFFE"/>
    <x v="0"/>
    <n v="1"/>
    <x v="6"/>
    <x v="8"/>
  </r>
  <r>
    <n v="10946"/>
    <n v="77"/>
    <n v="13"/>
    <n v="40"/>
    <n v="0"/>
    <n v="520"/>
    <n v="12"/>
    <x v="2"/>
    <x v="23"/>
    <x v="20"/>
    <x v="17"/>
    <n v="2"/>
    <s v="United Package"/>
    <s v="VAFFE"/>
    <x v="0"/>
    <n v="2"/>
    <x v="4"/>
    <x v="8"/>
  </r>
  <r>
    <n v="10947"/>
    <n v="59"/>
    <n v="55"/>
    <n v="4"/>
    <n v="0"/>
    <n v="220"/>
    <n v="28"/>
    <x v="2"/>
    <x v="21"/>
    <x v="11"/>
    <x v="13"/>
    <n v="2"/>
    <s v="United Package"/>
    <s v="BSBEV"/>
    <x v="2"/>
    <n v="4"/>
    <x v="0"/>
    <x v="8"/>
  </r>
  <r>
    <n v="10948"/>
    <n v="50"/>
    <n v="16.25"/>
    <n v="9"/>
    <n v="0"/>
    <n v="146.25"/>
    <n v="23"/>
    <x v="2"/>
    <x v="72"/>
    <x v="13"/>
    <x v="12"/>
    <n v="3"/>
    <s v="Federal Shipping"/>
    <s v="GODOS"/>
    <x v="2"/>
    <n v="3"/>
    <x v="5"/>
    <x v="8"/>
  </r>
  <r>
    <n v="10948"/>
    <n v="51"/>
    <n v="53"/>
    <n v="40"/>
    <n v="0"/>
    <n v="2120"/>
    <n v="24"/>
    <x v="2"/>
    <x v="4"/>
    <x v="4"/>
    <x v="12"/>
    <n v="3"/>
    <s v="Federal Shipping"/>
    <s v="GODOS"/>
    <x v="2"/>
    <n v="7"/>
    <x v="2"/>
    <x v="8"/>
  </r>
  <r>
    <n v="10948"/>
    <n v="55"/>
    <n v="24"/>
    <n v="4"/>
    <n v="0"/>
    <n v="96"/>
    <n v="25"/>
    <x v="2"/>
    <x v="16"/>
    <x v="15"/>
    <x v="12"/>
    <n v="3"/>
    <s v="Federal Shipping"/>
    <s v="GODOS"/>
    <x v="2"/>
    <n v="6"/>
    <x v="7"/>
    <x v="8"/>
  </r>
  <r>
    <n v="10949"/>
    <n v="6"/>
    <n v="25"/>
    <n v="12"/>
    <n v="0"/>
    <n v="300"/>
    <n v="3"/>
    <x v="2"/>
    <x v="63"/>
    <x v="24"/>
    <x v="16"/>
    <n v="3"/>
    <s v="Federal Shipping"/>
    <s v="BOTTM"/>
    <x v="0"/>
    <n v="2"/>
    <x v="4"/>
    <x v="8"/>
  </r>
  <r>
    <n v="10949"/>
    <n v="10"/>
    <n v="31"/>
    <n v="30"/>
    <n v="0"/>
    <n v="930"/>
    <n v="4"/>
    <x v="2"/>
    <x v="41"/>
    <x v="16"/>
    <x v="16"/>
    <n v="3"/>
    <s v="Federal Shipping"/>
    <s v="BOTTM"/>
    <x v="0"/>
    <n v="8"/>
    <x v="3"/>
    <x v="8"/>
  </r>
  <r>
    <n v="10949"/>
    <n v="17"/>
    <n v="39"/>
    <n v="6"/>
    <n v="0"/>
    <n v="234"/>
    <n v="7"/>
    <x v="2"/>
    <x v="35"/>
    <x v="18"/>
    <x v="16"/>
    <n v="3"/>
    <s v="Federal Shipping"/>
    <s v="BOTTM"/>
    <x v="0"/>
    <n v="6"/>
    <x v="7"/>
    <x v="8"/>
  </r>
  <r>
    <n v="10949"/>
    <n v="62"/>
    <n v="49.3"/>
    <n v="60"/>
    <n v="0"/>
    <n v="2958"/>
    <n v="29"/>
    <x v="2"/>
    <x v="29"/>
    <x v="22"/>
    <x v="16"/>
    <n v="3"/>
    <s v="Federal Shipping"/>
    <s v="BOTTM"/>
    <x v="0"/>
    <n v="3"/>
    <x v="5"/>
    <x v="8"/>
  </r>
  <r>
    <n v="10950"/>
    <n v="4"/>
    <n v="22"/>
    <n v="5"/>
    <n v="0"/>
    <n v="110"/>
    <n v="2"/>
    <x v="2"/>
    <x v="62"/>
    <x v="6"/>
    <x v="11"/>
    <n v="2"/>
    <s v="United Package"/>
    <s v="MAGAA"/>
    <x v="0"/>
    <n v="2"/>
    <x v="4"/>
    <x v="8"/>
  </r>
  <r>
    <n v="10951"/>
    <n v="33"/>
    <n v="2.5"/>
    <n v="15"/>
    <n v="0"/>
    <n v="37.5"/>
    <n v="15"/>
    <x v="2"/>
    <x v="10"/>
    <x v="10"/>
    <x v="4"/>
    <n v="2"/>
    <s v="United Package"/>
    <s v="RICSU"/>
    <x v="3"/>
    <n v="4"/>
    <x v="0"/>
    <x v="8"/>
  </r>
  <r>
    <n v="10951"/>
    <n v="41"/>
    <n v="9.65"/>
    <n v="6"/>
    <n v="0"/>
    <n v="57.900000000000006"/>
    <n v="19"/>
    <x v="2"/>
    <x v="5"/>
    <x v="5"/>
    <x v="4"/>
    <n v="2"/>
    <s v="United Package"/>
    <s v="RICSU"/>
    <x v="3"/>
    <n v="8"/>
    <x v="3"/>
    <x v="8"/>
  </r>
  <r>
    <n v="10951"/>
    <n v="75"/>
    <n v="7.75"/>
    <n v="50"/>
    <n v="0"/>
    <n v="387.5"/>
    <n v="12"/>
    <x v="2"/>
    <x v="48"/>
    <x v="20"/>
    <x v="4"/>
    <n v="2"/>
    <s v="United Package"/>
    <s v="RICSU"/>
    <x v="3"/>
    <n v="1"/>
    <x v="6"/>
    <x v="8"/>
  </r>
  <r>
    <n v="10952"/>
    <n v="6"/>
    <n v="25"/>
    <n v="16"/>
    <n v="0"/>
    <n v="400"/>
    <n v="3"/>
    <x v="2"/>
    <x v="63"/>
    <x v="24"/>
    <x v="1"/>
    <n v="1"/>
    <s v="Speedy Express"/>
    <s v="ALFKI"/>
    <x v="0"/>
    <n v="2"/>
    <x v="4"/>
    <x v="8"/>
  </r>
  <r>
    <n v="10952"/>
    <n v="28"/>
    <n v="45.6"/>
    <n v="2"/>
    <n v="0"/>
    <n v="91.2"/>
    <n v="12"/>
    <x v="2"/>
    <x v="44"/>
    <x v="20"/>
    <x v="1"/>
    <n v="1"/>
    <s v="Speedy Express"/>
    <s v="ALFKI"/>
    <x v="0"/>
    <n v="7"/>
    <x v="2"/>
    <x v="8"/>
  </r>
  <r>
    <n v="10953"/>
    <n v="20"/>
    <n v="81"/>
    <n v="50"/>
    <n v="0"/>
    <n v="4050"/>
    <n v="8"/>
    <x v="2"/>
    <x v="9"/>
    <x v="9"/>
    <x v="13"/>
    <n v="2"/>
    <s v="United Package"/>
    <s v="AROUT"/>
    <x v="3"/>
    <n v="3"/>
    <x v="5"/>
    <x v="8"/>
  </r>
  <r>
    <n v="10953"/>
    <n v="31"/>
    <n v="12.5"/>
    <n v="50"/>
    <n v="0"/>
    <n v="625"/>
    <n v="14"/>
    <x v="2"/>
    <x v="12"/>
    <x v="2"/>
    <x v="13"/>
    <n v="2"/>
    <s v="United Package"/>
    <s v="AROUT"/>
    <x v="3"/>
    <n v="4"/>
    <x v="0"/>
    <x v="8"/>
  </r>
  <r>
    <n v="10954"/>
    <n v="16"/>
    <n v="17.45"/>
    <n v="28"/>
    <n v="0"/>
    <n v="488.59999999999997"/>
    <n v="7"/>
    <x v="2"/>
    <x v="19"/>
    <x v="18"/>
    <x v="5"/>
    <n v="1"/>
    <s v="Speedy Express"/>
    <s v="LINOD"/>
    <x v="0"/>
    <n v="3"/>
    <x v="5"/>
    <x v="8"/>
  </r>
  <r>
    <n v="10954"/>
    <n v="31"/>
    <n v="12.5"/>
    <n v="25"/>
    <n v="0"/>
    <n v="312.5"/>
    <n v="14"/>
    <x v="2"/>
    <x v="12"/>
    <x v="2"/>
    <x v="5"/>
    <n v="1"/>
    <s v="Speedy Express"/>
    <s v="LINOD"/>
    <x v="0"/>
    <n v="4"/>
    <x v="0"/>
    <x v="8"/>
  </r>
  <r>
    <n v="10954"/>
    <n v="45"/>
    <n v="9.5"/>
    <n v="30"/>
    <n v="0"/>
    <n v="285"/>
    <n v="21"/>
    <x v="2"/>
    <x v="73"/>
    <x v="26"/>
    <x v="5"/>
    <n v="1"/>
    <s v="Speedy Express"/>
    <s v="LINOD"/>
    <x v="0"/>
    <n v="8"/>
    <x v="3"/>
    <x v="8"/>
  </r>
  <r>
    <n v="10954"/>
    <n v="60"/>
    <n v="34"/>
    <n v="24"/>
    <n v="0"/>
    <n v="816"/>
    <n v="28"/>
    <x v="2"/>
    <x v="11"/>
    <x v="11"/>
    <x v="5"/>
    <n v="1"/>
    <s v="Speedy Express"/>
    <s v="LINOD"/>
    <x v="0"/>
    <n v="4"/>
    <x v="0"/>
    <x v="8"/>
  </r>
  <r>
    <n v="10955"/>
    <n v="75"/>
    <n v="7.75"/>
    <n v="12"/>
    <n v="0"/>
    <n v="93"/>
    <n v="12"/>
    <x v="2"/>
    <x v="48"/>
    <x v="20"/>
    <x v="9"/>
    <n v="2"/>
    <s v="United Package"/>
    <s v="FOLKO"/>
    <x v="3"/>
    <n v="1"/>
    <x v="6"/>
    <x v="8"/>
  </r>
  <r>
    <n v="10956"/>
    <n v="21"/>
    <n v="10"/>
    <n v="12"/>
    <n v="0"/>
    <n v="120"/>
    <n v="8"/>
    <x v="2"/>
    <x v="27"/>
    <x v="9"/>
    <x v="1"/>
    <n v="2"/>
    <s v="United Package"/>
    <s v="BLAUS"/>
    <x v="1"/>
    <n v="3"/>
    <x v="5"/>
    <x v="8"/>
  </r>
  <r>
    <n v="10956"/>
    <n v="47"/>
    <n v="9.5"/>
    <n v="14"/>
    <n v="0"/>
    <n v="133"/>
    <n v="22"/>
    <x v="2"/>
    <x v="69"/>
    <x v="28"/>
    <x v="1"/>
    <n v="2"/>
    <s v="United Package"/>
    <s v="BLAUS"/>
    <x v="1"/>
    <n v="3"/>
    <x v="5"/>
    <x v="8"/>
  </r>
  <r>
    <n v="10956"/>
    <n v="51"/>
    <n v="53"/>
    <n v="8"/>
    <n v="0"/>
    <n v="424"/>
    <n v="24"/>
    <x v="2"/>
    <x v="4"/>
    <x v="4"/>
    <x v="1"/>
    <n v="2"/>
    <s v="United Package"/>
    <s v="BLAUS"/>
    <x v="1"/>
    <n v="7"/>
    <x v="2"/>
    <x v="8"/>
  </r>
  <r>
    <n v="10957"/>
    <n v="30"/>
    <n v="25.89"/>
    <n v="30"/>
    <n v="0"/>
    <n v="776.7"/>
    <n v="13"/>
    <x v="2"/>
    <x v="34"/>
    <x v="25"/>
    <x v="5"/>
    <n v="3"/>
    <s v="Federal Shipping"/>
    <s v="HILAA"/>
    <x v="3"/>
    <n v="8"/>
    <x v="3"/>
    <x v="8"/>
  </r>
  <r>
    <n v="10957"/>
    <n v="35"/>
    <n v="18"/>
    <n v="40"/>
    <n v="0"/>
    <n v="720"/>
    <n v="16"/>
    <x v="2"/>
    <x v="31"/>
    <x v="23"/>
    <x v="5"/>
    <n v="3"/>
    <s v="Federal Shipping"/>
    <s v="HILAA"/>
    <x v="3"/>
    <n v="1"/>
    <x v="6"/>
    <x v="8"/>
  </r>
  <r>
    <n v="10957"/>
    <n v="64"/>
    <n v="33.25"/>
    <n v="8"/>
    <n v="0"/>
    <n v="266"/>
    <n v="12"/>
    <x v="2"/>
    <x v="58"/>
    <x v="20"/>
    <x v="5"/>
    <n v="3"/>
    <s v="Federal Shipping"/>
    <s v="HILAA"/>
    <x v="3"/>
    <n v="5"/>
    <x v="1"/>
    <x v="8"/>
  </r>
  <r>
    <n v="10958"/>
    <n v="5"/>
    <n v="21.35"/>
    <n v="20"/>
    <n v="0"/>
    <n v="427"/>
    <n v="2"/>
    <x v="2"/>
    <x v="25"/>
    <x v="6"/>
    <x v="20"/>
    <n v="2"/>
    <s v="United Package"/>
    <s v="OCEAN"/>
    <x v="1"/>
    <n v="2"/>
    <x v="4"/>
    <x v="8"/>
  </r>
  <r>
    <n v="10958"/>
    <n v="7"/>
    <n v="30"/>
    <n v="6"/>
    <n v="0"/>
    <n v="180"/>
    <n v="3"/>
    <x v="2"/>
    <x v="32"/>
    <x v="24"/>
    <x v="20"/>
    <n v="2"/>
    <s v="United Package"/>
    <s v="OCEAN"/>
    <x v="1"/>
    <n v="7"/>
    <x v="2"/>
    <x v="8"/>
  </r>
  <r>
    <n v="10958"/>
    <n v="72"/>
    <n v="34.799999999999997"/>
    <n v="5"/>
    <n v="0"/>
    <n v="174"/>
    <n v="14"/>
    <x v="2"/>
    <x v="2"/>
    <x v="2"/>
    <x v="20"/>
    <n v="2"/>
    <s v="United Package"/>
    <s v="OCEAN"/>
    <x v="1"/>
    <n v="4"/>
    <x v="0"/>
    <x v="8"/>
  </r>
  <r>
    <n v="10959"/>
    <n v="75"/>
    <n v="7.75"/>
    <n v="20"/>
    <n v="0"/>
    <n v="155"/>
    <n v="12"/>
    <x v="2"/>
    <x v="48"/>
    <x v="20"/>
    <x v="2"/>
    <n v="2"/>
    <s v="United Package"/>
    <s v="GOURL"/>
    <x v="1"/>
    <n v="1"/>
    <x v="6"/>
    <x v="8"/>
  </r>
  <r>
    <n v="10960"/>
    <n v="24"/>
    <n v="4.5"/>
    <n v="10"/>
    <n v="0"/>
    <n v="45"/>
    <n v="10"/>
    <x v="2"/>
    <x v="15"/>
    <x v="14"/>
    <x v="5"/>
    <n v="1"/>
    <s v="Speedy Express"/>
    <s v="HILAA"/>
    <x v="2"/>
    <n v="1"/>
    <x v="6"/>
    <x v="8"/>
  </r>
  <r>
    <n v="10960"/>
    <n v="41"/>
    <n v="9.65"/>
    <n v="24"/>
    <n v="0"/>
    <n v="231.60000000000002"/>
    <n v="19"/>
    <x v="2"/>
    <x v="5"/>
    <x v="5"/>
    <x v="5"/>
    <n v="1"/>
    <s v="Speedy Express"/>
    <s v="HILAA"/>
    <x v="2"/>
    <n v="8"/>
    <x v="3"/>
    <x v="8"/>
  </r>
  <r>
    <n v="10961"/>
    <n v="52"/>
    <n v="7"/>
    <n v="6"/>
    <n v="0"/>
    <n v="42"/>
    <n v="24"/>
    <x v="2"/>
    <x v="65"/>
    <x v="4"/>
    <x v="2"/>
    <n v="1"/>
    <s v="Speedy Express"/>
    <s v="QUEEN"/>
    <x v="3"/>
    <n v="5"/>
    <x v="1"/>
    <x v="8"/>
  </r>
  <r>
    <n v="10961"/>
    <n v="76"/>
    <n v="18"/>
    <n v="60"/>
    <n v="0"/>
    <n v="1080"/>
    <n v="23"/>
    <x v="2"/>
    <x v="38"/>
    <x v="13"/>
    <x v="2"/>
    <n v="1"/>
    <s v="Speedy Express"/>
    <s v="QUEEN"/>
    <x v="3"/>
    <n v="1"/>
    <x v="6"/>
    <x v="8"/>
  </r>
  <r>
    <n v="10962"/>
    <n v="7"/>
    <n v="30"/>
    <n v="45"/>
    <n v="0"/>
    <n v="1350"/>
    <n v="3"/>
    <x v="2"/>
    <x v="32"/>
    <x v="24"/>
    <x v="1"/>
    <n v="2"/>
    <s v="United Package"/>
    <s v="QUICK"/>
    <x v="3"/>
    <n v="7"/>
    <x v="2"/>
    <x v="8"/>
  </r>
  <r>
    <n v="10962"/>
    <n v="13"/>
    <n v="6"/>
    <n v="77"/>
    <n v="0"/>
    <n v="462"/>
    <n v="6"/>
    <x v="2"/>
    <x v="43"/>
    <x v="3"/>
    <x v="1"/>
    <n v="2"/>
    <s v="United Package"/>
    <s v="QUICK"/>
    <x v="3"/>
    <n v="8"/>
    <x v="3"/>
    <x v="8"/>
  </r>
  <r>
    <n v="10962"/>
    <n v="53"/>
    <n v="32.799999999999997"/>
    <n v="20"/>
    <n v="0"/>
    <n v="656"/>
    <n v="24"/>
    <x v="2"/>
    <x v="22"/>
    <x v="4"/>
    <x v="1"/>
    <n v="2"/>
    <s v="United Package"/>
    <s v="QUICK"/>
    <x v="3"/>
    <n v="6"/>
    <x v="7"/>
    <x v="8"/>
  </r>
  <r>
    <n v="10962"/>
    <n v="69"/>
    <n v="36"/>
    <n v="9"/>
    <n v="0"/>
    <n v="324"/>
    <n v="15"/>
    <x v="2"/>
    <x v="60"/>
    <x v="10"/>
    <x v="1"/>
    <n v="2"/>
    <s v="United Package"/>
    <s v="QUICK"/>
    <x v="3"/>
    <n v="4"/>
    <x v="0"/>
    <x v="8"/>
  </r>
  <r>
    <n v="10962"/>
    <n v="76"/>
    <n v="18"/>
    <n v="44"/>
    <n v="0"/>
    <n v="792"/>
    <n v="23"/>
    <x v="2"/>
    <x v="38"/>
    <x v="13"/>
    <x v="1"/>
    <n v="2"/>
    <s v="United Package"/>
    <s v="QUICK"/>
    <x v="3"/>
    <n v="1"/>
    <x v="6"/>
    <x v="8"/>
  </r>
  <r>
    <n v="10963"/>
    <n v="60"/>
    <n v="34"/>
    <n v="2"/>
    <n v="0"/>
    <n v="68"/>
    <n v="28"/>
    <x v="2"/>
    <x v="11"/>
    <x v="11"/>
    <x v="15"/>
    <n v="3"/>
    <s v="Federal Shipping"/>
    <s v="FURIB"/>
    <x v="3"/>
    <n v="4"/>
    <x v="0"/>
    <x v="8"/>
  </r>
  <r>
    <n v="10964"/>
    <n v="18"/>
    <n v="62.5"/>
    <n v="6"/>
    <n v="0"/>
    <n v="375"/>
    <n v="7"/>
    <x v="2"/>
    <x v="59"/>
    <x v="18"/>
    <x v="0"/>
    <n v="2"/>
    <s v="United Package"/>
    <s v="SPECD"/>
    <x v="2"/>
    <n v="8"/>
    <x v="3"/>
    <x v="8"/>
  </r>
  <r>
    <n v="10964"/>
    <n v="38"/>
    <n v="263.5"/>
    <n v="5"/>
    <n v="0"/>
    <n v="1317.5"/>
    <n v="18"/>
    <x v="2"/>
    <x v="67"/>
    <x v="12"/>
    <x v="0"/>
    <n v="2"/>
    <s v="United Package"/>
    <s v="SPECD"/>
    <x v="2"/>
    <n v="1"/>
    <x v="6"/>
    <x v="8"/>
  </r>
  <r>
    <n v="10964"/>
    <n v="69"/>
    <n v="36"/>
    <n v="10"/>
    <n v="0"/>
    <n v="360"/>
    <n v="15"/>
    <x v="2"/>
    <x v="60"/>
    <x v="10"/>
    <x v="0"/>
    <n v="2"/>
    <s v="United Package"/>
    <s v="SPECD"/>
    <x v="2"/>
    <n v="4"/>
    <x v="0"/>
    <x v="8"/>
  </r>
  <r>
    <n v="10965"/>
    <n v="51"/>
    <n v="53"/>
    <n v="16"/>
    <n v="0"/>
    <n v="848"/>
    <n v="24"/>
    <x v="2"/>
    <x v="4"/>
    <x v="4"/>
    <x v="8"/>
    <n v="3"/>
    <s v="Federal Shipping"/>
    <s v="OLDWO"/>
    <x v="1"/>
    <n v="7"/>
    <x v="2"/>
    <x v="8"/>
  </r>
  <r>
    <n v="10966"/>
    <n v="37"/>
    <n v="26"/>
    <n v="8"/>
    <n v="0"/>
    <n v="208"/>
    <n v="17"/>
    <x v="2"/>
    <x v="28"/>
    <x v="19"/>
    <x v="4"/>
    <n v="1"/>
    <s v="Speedy Express"/>
    <s v="CHOPS"/>
    <x v="0"/>
    <n v="8"/>
    <x v="3"/>
    <x v="8"/>
  </r>
  <r>
    <n v="10966"/>
    <n v="56"/>
    <n v="38"/>
    <n v="12"/>
    <n v="0"/>
    <n v="456"/>
    <n v="26"/>
    <x v="2"/>
    <x v="33"/>
    <x v="8"/>
    <x v="4"/>
    <n v="1"/>
    <s v="Speedy Express"/>
    <s v="CHOPS"/>
    <x v="0"/>
    <n v="5"/>
    <x v="1"/>
    <x v="8"/>
  </r>
  <r>
    <n v="10966"/>
    <n v="62"/>
    <n v="49.3"/>
    <n v="12"/>
    <n v="0"/>
    <n v="591.59999999999991"/>
    <n v="29"/>
    <x v="2"/>
    <x v="29"/>
    <x v="22"/>
    <x v="4"/>
    <n v="1"/>
    <s v="Speedy Express"/>
    <s v="CHOPS"/>
    <x v="0"/>
    <n v="3"/>
    <x v="5"/>
    <x v="8"/>
  </r>
  <r>
    <n v="10967"/>
    <n v="19"/>
    <n v="9.1999999999999993"/>
    <n v="12"/>
    <n v="0"/>
    <n v="110.39999999999999"/>
    <n v="8"/>
    <x v="2"/>
    <x v="49"/>
    <x v="9"/>
    <x v="1"/>
    <n v="2"/>
    <s v="United Package"/>
    <s v="TOMSP"/>
    <x v="0"/>
    <n v="3"/>
    <x v="5"/>
    <x v="8"/>
  </r>
  <r>
    <n v="10967"/>
    <n v="49"/>
    <n v="20"/>
    <n v="40"/>
    <n v="0"/>
    <n v="800"/>
    <n v="23"/>
    <x v="2"/>
    <x v="14"/>
    <x v="13"/>
    <x v="1"/>
    <n v="2"/>
    <s v="United Package"/>
    <s v="TOMSP"/>
    <x v="0"/>
    <n v="3"/>
    <x v="5"/>
    <x v="8"/>
  </r>
  <r>
    <n v="10968"/>
    <n v="12"/>
    <n v="38"/>
    <n v="30"/>
    <n v="0"/>
    <n v="1140"/>
    <n v="5"/>
    <x v="2"/>
    <x v="36"/>
    <x v="0"/>
    <x v="6"/>
    <n v="3"/>
    <s v="Federal Shipping"/>
    <s v="ERNSH"/>
    <x v="0"/>
    <n v="4"/>
    <x v="0"/>
    <x v="8"/>
  </r>
  <r>
    <n v="10968"/>
    <n v="24"/>
    <n v="4.5"/>
    <n v="30"/>
    <n v="0"/>
    <n v="135"/>
    <n v="10"/>
    <x v="2"/>
    <x v="15"/>
    <x v="14"/>
    <x v="6"/>
    <n v="3"/>
    <s v="Federal Shipping"/>
    <s v="ERNSH"/>
    <x v="0"/>
    <n v="1"/>
    <x v="6"/>
    <x v="8"/>
  </r>
  <r>
    <n v="10968"/>
    <n v="64"/>
    <n v="33.25"/>
    <n v="4"/>
    <n v="0"/>
    <n v="133"/>
    <n v="12"/>
    <x v="2"/>
    <x v="58"/>
    <x v="20"/>
    <x v="6"/>
    <n v="3"/>
    <s v="Federal Shipping"/>
    <s v="ERNSH"/>
    <x v="0"/>
    <n v="5"/>
    <x v="1"/>
    <x v="8"/>
  </r>
  <r>
    <n v="10969"/>
    <n v="46"/>
    <n v="12"/>
    <n v="9"/>
    <n v="0"/>
    <n v="108"/>
    <n v="21"/>
    <x v="2"/>
    <x v="54"/>
    <x v="26"/>
    <x v="2"/>
    <n v="2"/>
    <s v="United Package"/>
    <s v="COMMI"/>
    <x v="0"/>
    <n v="8"/>
    <x v="3"/>
    <x v="8"/>
  </r>
  <r>
    <n v="10970"/>
    <n v="52"/>
    <n v="7"/>
    <n v="40"/>
    <n v="0"/>
    <n v="280"/>
    <n v="24"/>
    <x v="2"/>
    <x v="65"/>
    <x v="4"/>
    <x v="12"/>
    <n v="1"/>
    <s v="Speedy Express"/>
    <s v="BOLID"/>
    <x v="3"/>
    <n v="5"/>
    <x v="1"/>
    <x v="8"/>
  </r>
  <r>
    <n v="10971"/>
    <n v="29"/>
    <n v="123.79"/>
    <n v="14"/>
    <n v="0"/>
    <n v="1733.0600000000002"/>
    <n v="12"/>
    <x v="2"/>
    <x v="39"/>
    <x v="20"/>
    <x v="0"/>
    <n v="2"/>
    <s v="United Package"/>
    <s v="FRANR"/>
    <x v="0"/>
    <n v="6"/>
    <x v="7"/>
    <x v="8"/>
  </r>
  <r>
    <n v="10972"/>
    <n v="17"/>
    <n v="39"/>
    <n v="6"/>
    <n v="0"/>
    <n v="234"/>
    <n v="7"/>
    <x v="2"/>
    <x v="35"/>
    <x v="18"/>
    <x v="0"/>
    <n v="2"/>
    <s v="United Package"/>
    <s v="LACOR"/>
    <x v="0"/>
    <n v="6"/>
    <x v="7"/>
    <x v="8"/>
  </r>
  <r>
    <n v="10972"/>
    <n v="33"/>
    <n v="2.5"/>
    <n v="7"/>
    <n v="0"/>
    <n v="17.5"/>
    <n v="15"/>
    <x v="2"/>
    <x v="10"/>
    <x v="10"/>
    <x v="0"/>
    <n v="2"/>
    <s v="United Package"/>
    <s v="LACOR"/>
    <x v="0"/>
    <n v="4"/>
    <x v="0"/>
    <x v="8"/>
  </r>
  <r>
    <n v="10973"/>
    <n v="26"/>
    <n v="31.23"/>
    <n v="5"/>
    <n v="0"/>
    <n v="156.15"/>
    <n v="11"/>
    <x v="2"/>
    <x v="68"/>
    <x v="21"/>
    <x v="0"/>
    <n v="2"/>
    <s v="United Package"/>
    <s v="LACOR"/>
    <x v="1"/>
    <n v="3"/>
    <x v="5"/>
    <x v="8"/>
  </r>
  <r>
    <n v="10973"/>
    <n v="41"/>
    <n v="9.65"/>
    <n v="6"/>
    <n v="0"/>
    <n v="57.900000000000006"/>
    <n v="19"/>
    <x v="2"/>
    <x v="5"/>
    <x v="5"/>
    <x v="0"/>
    <n v="2"/>
    <s v="United Package"/>
    <s v="LACOR"/>
    <x v="1"/>
    <n v="8"/>
    <x v="3"/>
    <x v="8"/>
  </r>
  <r>
    <n v="10973"/>
    <n v="75"/>
    <n v="7.75"/>
    <n v="10"/>
    <n v="0"/>
    <n v="77.5"/>
    <n v="12"/>
    <x v="2"/>
    <x v="48"/>
    <x v="20"/>
    <x v="0"/>
    <n v="2"/>
    <s v="United Package"/>
    <s v="LACOR"/>
    <x v="1"/>
    <n v="1"/>
    <x v="6"/>
    <x v="8"/>
  </r>
  <r>
    <n v="10974"/>
    <n v="63"/>
    <n v="43.9"/>
    <n v="10"/>
    <n v="0"/>
    <n v="439"/>
    <n v="7"/>
    <x v="2"/>
    <x v="46"/>
    <x v="18"/>
    <x v="8"/>
    <n v="3"/>
    <s v="Federal Shipping"/>
    <s v="SPLIR"/>
    <x v="2"/>
    <n v="2"/>
    <x v="4"/>
    <x v="8"/>
  </r>
  <r>
    <n v="10975"/>
    <n v="8"/>
    <n v="40"/>
    <n v="16"/>
    <n v="0"/>
    <n v="640"/>
    <n v="3"/>
    <x v="2"/>
    <x v="71"/>
    <x v="24"/>
    <x v="16"/>
    <n v="3"/>
    <s v="Federal Shipping"/>
    <s v="BOTTM"/>
    <x v="0"/>
    <n v="2"/>
    <x v="4"/>
    <x v="8"/>
  </r>
  <r>
    <n v="10975"/>
    <n v="75"/>
    <n v="7.75"/>
    <n v="10"/>
    <n v="0"/>
    <n v="77.5"/>
    <n v="12"/>
    <x v="2"/>
    <x v="48"/>
    <x v="20"/>
    <x v="16"/>
    <n v="3"/>
    <s v="Federal Shipping"/>
    <s v="BOTTM"/>
    <x v="0"/>
    <n v="1"/>
    <x v="6"/>
    <x v="8"/>
  </r>
  <r>
    <n v="10976"/>
    <n v="28"/>
    <n v="45.6"/>
    <n v="20"/>
    <n v="0"/>
    <n v="912"/>
    <n v="12"/>
    <x v="2"/>
    <x v="44"/>
    <x v="20"/>
    <x v="5"/>
    <n v="1"/>
    <s v="Speedy Express"/>
    <s v="HILAA"/>
    <x v="0"/>
    <n v="7"/>
    <x v="2"/>
    <x v="8"/>
  </r>
  <r>
    <n v="10977"/>
    <n v="39"/>
    <n v="18"/>
    <n v="30"/>
    <n v="0"/>
    <n v="540"/>
    <n v="18"/>
    <x v="2"/>
    <x v="13"/>
    <x v="12"/>
    <x v="9"/>
    <n v="3"/>
    <s v="Federal Shipping"/>
    <s v="FOLKO"/>
    <x v="3"/>
    <n v="1"/>
    <x v="6"/>
    <x v="8"/>
  </r>
  <r>
    <n v="10977"/>
    <n v="47"/>
    <n v="9.5"/>
    <n v="30"/>
    <n v="0"/>
    <n v="285"/>
    <n v="22"/>
    <x v="2"/>
    <x v="69"/>
    <x v="28"/>
    <x v="9"/>
    <n v="3"/>
    <s v="Federal Shipping"/>
    <s v="FOLKO"/>
    <x v="3"/>
    <n v="3"/>
    <x v="5"/>
    <x v="8"/>
  </r>
  <r>
    <n v="10977"/>
    <n v="51"/>
    <n v="53"/>
    <n v="10"/>
    <n v="0"/>
    <n v="530"/>
    <n v="24"/>
    <x v="2"/>
    <x v="4"/>
    <x v="4"/>
    <x v="9"/>
    <n v="3"/>
    <s v="Federal Shipping"/>
    <s v="FOLKO"/>
    <x v="3"/>
    <n v="7"/>
    <x v="2"/>
    <x v="8"/>
  </r>
  <r>
    <n v="10977"/>
    <n v="63"/>
    <n v="43.9"/>
    <n v="20"/>
    <n v="0"/>
    <n v="878"/>
    <n v="7"/>
    <x v="2"/>
    <x v="46"/>
    <x v="18"/>
    <x v="9"/>
    <n v="3"/>
    <s v="Federal Shipping"/>
    <s v="FOLKO"/>
    <x v="3"/>
    <n v="2"/>
    <x v="4"/>
    <x v="8"/>
  </r>
  <r>
    <n v="10978"/>
    <n v="8"/>
    <n v="40"/>
    <n v="20"/>
    <n v="0"/>
    <n v="800"/>
    <n v="3"/>
    <x v="2"/>
    <x v="71"/>
    <x v="24"/>
    <x v="3"/>
    <n v="2"/>
    <s v="United Package"/>
    <s v="MAISD"/>
    <x v="3"/>
    <n v="2"/>
    <x v="4"/>
    <x v="8"/>
  </r>
  <r>
    <n v="10978"/>
    <n v="21"/>
    <n v="10"/>
    <n v="40"/>
    <n v="0"/>
    <n v="400"/>
    <n v="8"/>
    <x v="2"/>
    <x v="27"/>
    <x v="9"/>
    <x v="3"/>
    <n v="2"/>
    <s v="United Package"/>
    <s v="MAISD"/>
    <x v="3"/>
    <n v="3"/>
    <x v="5"/>
    <x v="8"/>
  </r>
  <r>
    <n v="10978"/>
    <n v="40"/>
    <n v="18.399999999999999"/>
    <n v="10"/>
    <n v="0"/>
    <n v="184"/>
    <n v="19"/>
    <x v="2"/>
    <x v="37"/>
    <x v="5"/>
    <x v="3"/>
    <n v="2"/>
    <s v="United Package"/>
    <s v="MAISD"/>
    <x v="3"/>
    <n v="8"/>
    <x v="3"/>
    <x v="8"/>
  </r>
  <r>
    <n v="10978"/>
    <n v="44"/>
    <n v="19.45"/>
    <n v="6"/>
    <n v="0"/>
    <n v="116.69999999999999"/>
    <n v="20"/>
    <x v="2"/>
    <x v="45"/>
    <x v="1"/>
    <x v="3"/>
    <n v="2"/>
    <s v="United Package"/>
    <s v="MAISD"/>
    <x v="3"/>
    <n v="2"/>
    <x v="4"/>
    <x v="8"/>
  </r>
  <r>
    <n v="10979"/>
    <n v="7"/>
    <n v="30"/>
    <n v="18"/>
    <n v="0"/>
    <n v="540"/>
    <n v="3"/>
    <x v="2"/>
    <x v="32"/>
    <x v="24"/>
    <x v="6"/>
    <n v="2"/>
    <s v="United Package"/>
    <s v="ERNSH"/>
    <x v="3"/>
    <n v="7"/>
    <x v="2"/>
    <x v="8"/>
  </r>
  <r>
    <n v="10979"/>
    <n v="12"/>
    <n v="38"/>
    <n v="20"/>
    <n v="0"/>
    <n v="760"/>
    <n v="5"/>
    <x v="2"/>
    <x v="36"/>
    <x v="0"/>
    <x v="6"/>
    <n v="2"/>
    <s v="United Package"/>
    <s v="ERNSH"/>
    <x v="3"/>
    <n v="4"/>
    <x v="0"/>
    <x v="8"/>
  </r>
  <r>
    <n v="10979"/>
    <n v="24"/>
    <n v="4.5"/>
    <n v="80"/>
    <n v="0"/>
    <n v="360"/>
    <n v="10"/>
    <x v="2"/>
    <x v="15"/>
    <x v="14"/>
    <x v="6"/>
    <n v="2"/>
    <s v="United Package"/>
    <s v="ERNSH"/>
    <x v="3"/>
    <n v="1"/>
    <x v="6"/>
    <x v="8"/>
  </r>
  <r>
    <n v="10979"/>
    <n v="27"/>
    <n v="43.9"/>
    <n v="30"/>
    <n v="0"/>
    <n v="1317"/>
    <n v="11"/>
    <x v="2"/>
    <x v="24"/>
    <x v="21"/>
    <x v="6"/>
    <n v="2"/>
    <s v="United Package"/>
    <s v="ERNSH"/>
    <x v="3"/>
    <n v="3"/>
    <x v="5"/>
    <x v="8"/>
  </r>
  <r>
    <n v="10979"/>
    <n v="31"/>
    <n v="12.5"/>
    <n v="24"/>
    <n v="0"/>
    <n v="300"/>
    <n v="14"/>
    <x v="2"/>
    <x v="12"/>
    <x v="2"/>
    <x v="6"/>
    <n v="2"/>
    <s v="United Package"/>
    <s v="ERNSH"/>
    <x v="3"/>
    <n v="4"/>
    <x v="0"/>
    <x v="8"/>
  </r>
  <r>
    <n v="10979"/>
    <n v="63"/>
    <n v="43.9"/>
    <n v="35"/>
    <n v="0"/>
    <n v="1536.5"/>
    <n v="7"/>
    <x v="2"/>
    <x v="46"/>
    <x v="18"/>
    <x v="6"/>
    <n v="2"/>
    <s v="United Package"/>
    <s v="ERNSH"/>
    <x v="3"/>
    <n v="2"/>
    <x v="4"/>
    <x v="8"/>
  </r>
  <r>
    <n v="10980"/>
    <n v="75"/>
    <n v="7.75"/>
    <n v="40"/>
    <n v="0"/>
    <n v="310"/>
    <n v="12"/>
    <x v="2"/>
    <x v="48"/>
    <x v="20"/>
    <x v="9"/>
    <n v="1"/>
    <s v="Speedy Express"/>
    <s v="FOLKO"/>
    <x v="0"/>
    <n v="1"/>
    <x v="6"/>
    <x v="8"/>
  </r>
  <r>
    <n v="10981"/>
    <n v="38"/>
    <n v="263.5"/>
    <n v="60"/>
    <n v="0"/>
    <n v="15810"/>
    <n v="18"/>
    <x v="2"/>
    <x v="67"/>
    <x v="12"/>
    <x v="2"/>
    <n v="2"/>
    <s v="United Package"/>
    <s v="HANAR"/>
    <x v="0"/>
    <n v="1"/>
    <x v="6"/>
    <x v="8"/>
  </r>
  <r>
    <n v="10982"/>
    <n v="7"/>
    <n v="30"/>
    <n v="20"/>
    <n v="0"/>
    <n v="600"/>
    <n v="3"/>
    <x v="2"/>
    <x v="32"/>
    <x v="24"/>
    <x v="16"/>
    <n v="1"/>
    <s v="Speedy Express"/>
    <s v="BOTTM"/>
    <x v="0"/>
    <n v="7"/>
    <x v="2"/>
    <x v="8"/>
  </r>
  <r>
    <n v="10982"/>
    <n v="43"/>
    <n v="46"/>
    <n v="9"/>
    <n v="0"/>
    <n v="414"/>
    <n v="20"/>
    <x v="2"/>
    <x v="40"/>
    <x v="1"/>
    <x v="16"/>
    <n v="1"/>
    <s v="Speedy Express"/>
    <s v="BOTTM"/>
    <x v="0"/>
    <n v="1"/>
    <x v="6"/>
    <x v="8"/>
  </r>
  <r>
    <n v="10983"/>
    <n v="13"/>
    <n v="6"/>
    <n v="84"/>
    <n v="0"/>
    <n v="504"/>
    <n v="6"/>
    <x v="2"/>
    <x v="43"/>
    <x v="3"/>
    <x v="8"/>
    <n v="2"/>
    <s v="United Package"/>
    <s v="SAVEA"/>
    <x v="0"/>
    <n v="8"/>
    <x v="3"/>
    <x v="8"/>
  </r>
  <r>
    <n v="10983"/>
    <n v="57"/>
    <n v="19.5"/>
    <n v="15"/>
    <n v="0"/>
    <n v="292.5"/>
    <n v="26"/>
    <x v="2"/>
    <x v="8"/>
    <x v="8"/>
    <x v="8"/>
    <n v="2"/>
    <s v="United Package"/>
    <s v="SAVEA"/>
    <x v="0"/>
    <n v="5"/>
    <x v="1"/>
    <x v="8"/>
  </r>
  <r>
    <n v="10984"/>
    <n v="16"/>
    <n v="17.45"/>
    <n v="55"/>
    <n v="0"/>
    <n v="959.75"/>
    <n v="7"/>
    <x v="2"/>
    <x v="19"/>
    <x v="18"/>
    <x v="8"/>
    <n v="3"/>
    <s v="Federal Shipping"/>
    <s v="SAVEA"/>
    <x v="0"/>
    <n v="3"/>
    <x v="5"/>
    <x v="8"/>
  </r>
  <r>
    <n v="10984"/>
    <n v="24"/>
    <n v="4.5"/>
    <n v="20"/>
    <n v="0"/>
    <n v="90"/>
    <n v="10"/>
    <x v="2"/>
    <x v="15"/>
    <x v="14"/>
    <x v="8"/>
    <n v="3"/>
    <s v="Federal Shipping"/>
    <s v="SAVEA"/>
    <x v="0"/>
    <n v="1"/>
    <x v="6"/>
    <x v="8"/>
  </r>
  <r>
    <n v="10984"/>
    <n v="36"/>
    <n v="19"/>
    <n v="40"/>
    <n v="0"/>
    <n v="760"/>
    <n v="17"/>
    <x v="2"/>
    <x v="20"/>
    <x v="19"/>
    <x v="8"/>
    <n v="3"/>
    <s v="Federal Shipping"/>
    <s v="SAVEA"/>
    <x v="0"/>
    <n v="8"/>
    <x v="3"/>
    <x v="8"/>
  </r>
  <r>
    <n v="10985"/>
    <n v="16"/>
    <n v="17.45"/>
    <n v="36"/>
    <n v="0"/>
    <n v="628.19999999999993"/>
    <n v="7"/>
    <x v="2"/>
    <x v="19"/>
    <x v="18"/>
    <x v="14"/>
    <n v="1"/>
    <s v="Speedy Express"/>
    <s v="HUNGO"/>
    <x v="0"/>
    <n v="3"/>
    <x v="5"/>
    <x v="8"/>
  </r>
  <r>
    <n v="10985"/>
    <n v="18"/>
    <n v="62.5"/>
    <n v="8"/>
    <n v="0"/>
    <n v="500"/>
    <n v="7"/>
    <x v="2"/>
    <x v="59"/>
    <x v="18"/>
    <x v="14"/>
    <n v="1"/>
    <s v="Speedy Express"/>
    <s v="HUNGO"/>
    <x v="0"/>
    <n v="8"/>
    <x v="3"/>
    <x v="8"/>
  </r>
  <r>
    <n v="10985"/>
    <n v="32"/>
    <n v="32"/>
    <n v="35"/>
    <n v="0"/>
    <n v="1120"/>
    <n v="14"/>
    <x v="2"/>
    <x v="26"/>
    <x v="2"/>
    <x v="14"/>
    <n v="1"/>
    <s v="Speedy Express"/>
    <s v="HUNGO"/>
    <x v="0"/>
    <n v="4"/>
    <x v="0"/>
    <x v="8"/>
  </r>
  <r>
    <n v="10986"/>
    <n v="11"/>
    <n v="21"/>
    <n v="30"/>
    <n v="0"/>
    <n v="630"/>
    <n v="5"/>
    <x v="2"/>
    <x v="0"/>
    <x v="0"/>
    <x v="20"/>
    <n v="2"/>
    <s v="United Package"/>
    <s v="OCEAN"/>
    <x v="3"/>
    <n v="4"/>
    <x v="0"/>
    <x v="8"/>
  </r>
  <r>
    <n v="10986"/>
    <n v="20"/>
    <n v="81"/>
    <n v="15"/>
    <n v="0"/>
    <n v="1215"/>
    <n v="8"/>
    <x v="2"/>
    <x v="9"/>
    <x v="9"/>
    <x v="20"/>
    <n v="2"/>
    <s v="United Package"/>
    <s v="OCEAN"/>
    <x v="3"/>
    <n v="3"/>
    <x v="5"/>
    <x v="8"/>
  </r>
  <r>
    <n v="10986"/>
    <n v="76"/>
    <n v="18"/>
    <n v="10"/>
    <n v="0"/>
    <n v="180"/>
    <n v="23"/>
    <x v="2"/>
    <x v="38"/>
    <x v="13"/>
    <x v="20"/>
    <n v="2"/>
    <s v="United Package"/>
    <s v="OCEAN"/>
    <x v="3"/>
    <n v="1"/>
    <x v="6"/>
    <x v="8"/>
  </r>
  <r>
    <n v="10986"/>
    <n v="77"/>
    <n v="13"/>
    <n v="15"/>
    <n v="0"/>
    <n v="195"/>
    <n v="12"/>
    <x v="2"/>
    <x v="23"/>
    <x v="20"/>
    <x v="20"/>
    <n v="2"/>
    <s v="United Package"/>
    <s v="OCEAN"/>
    <x v="3"/>
    <n v="2"/>
    <x v="4"/>
    <x v="8"/>
  </r>
  <r>
    <n v="10987"/>
    <n v="7"/>
    <n v="30"/>
    <n v="60"/>
    <n v="0"/>
    <n v="1800"/>
    <n v="3"/>
    <x v="2"/>
    <x v="32"/>
    <x v="24"/>
    <x v="13"/>
    <n v="1"/>
    <s v="Speedy Express"/>
    <s v="EASTC"/>
    <x v="3"/>
    <n v="7"/>
    <x v="2"/>
    <x v="8"/>
  </r>
  <r>
    <n v="10987"/>
    <n v="43"/>
    <n v="46"/>
    <n v="6"/>
    <n v="0"/>
    <n v="276"/>
    <n v="20"/>
    <x v="2"/>
    <x v="40"/>
    <x v="1"/>
    <x v="13"/>
    <n v="1"/>
    <s v="Speedy Express"/>
    <s v="EASTC"/>
    <x v="3"/>
    <n v="1"/>
    <x v="6"/>
    <x v="8"/>
  </r>
  <r>
    <n v="10987"/>
    <n v="72"/>
    <n v="34.799999999999997"/>
    <n v="20"/>
    <n v="0"/>
    <n v="696"/>
    <n v="14"/>
    <x v="2"/>
    <x v="2"/>
    <x v="2"/>
    <x v="13"/>
    <n v="1"/>
    <s v="Speedy Express"/>
    <s v="EASTC"/>
    <x v="3"/>
    <n v="4"/>
    <x v="0"/>
    <x v="8"/>
  </r>
  <r>
    <n v="10988"/>
    <n v="7"/>
    <n v="30"/>
    <n v="60"/>
    <n v="0"/>
    <n v="1800"/>
    <n v="3"/>
    <x v="2"/>
    <x v="32"/>
    <x v="24"/>
    <x v="8"/>
    <n v="2"/>
    <s v="United Package"/>
    <s v="RATTC"/>
    <x v="2"/>
    <n v="7"/>
    <x v="2"/>
    <x v="8"/>
  </r>
  <r>
    <n v="10988"/>
    <n v="62"/>
    <n v="49.3"/>
    <n v="40"/>
    <n v="0"/>
    <n v="1972"/>
    <n v="29"/>
    <x v="2"/>
    <x v="29"/>
    <x v="22"/>
    <x v="8"/>
    <n v="2"/>
    <s v="United Package"/>
    <s v="RATTC"/>
    <x v="2"/>
    <n v="3"/>
    <x v="5"/>
    <x v="8"/>
  </r>
  <r>
    <n v="10989"/>
    <n v="6"/>
    <n v="25"/>
    <n v="40"/>
    <n v="0"/>
    <n v="1000"/>
    <n v="3"/>
    <x v="2"/>
    <x v="63"/>
    <x v="24"/>
    <x v="2"/>
    <n v="1"/>
    <s v="Speedy Express"/>
    <s v="QUEDE"/>
    <x v="0"/>
    <n v="2"/>
    <x v="4"/>
    <x v="8"/>
  </r>
  <r>
    <n v="10989"/>
    <n v="11"/>
    <n v="21"/>
    <n v="15"/>
    <n v="0"/>
    <n v="315"/>
    <n v="5"/>
    <x v="2"/>
    <x v="0"/>
    <x v="0"/>
    <x v="2"/>
    <n v="1"/>
    <s v="Speedy Express"/>
    <s v="QUEDE"/>
    <x v="0"/>
    <n v="4"/>
    <x v="0"/>
    <x v="8"/>
  </r>
  <r>
    <n v="10989"/>
    <n v="41"/>
    <n v="9.65"/>
    <n v="4"/>
    <n v="0"/>
    <n v="38.6"/>
    <n v="19"/>
    <x v="2"/>
    <x v="5"/>
    <x v="5"/>
    <x v="2"/>
    <n v="1"/>
    <s v="Speedy Express"/>
    <s v="QUEDE"/>
    <x v="0"/>
    <n v="8"/>
    <x v="3"/>
    <x v="8"/>
  </r>
  <r>
    <n v="10990"/>
    <n v="21"/>
    <n v="10"/>
    <n v="65"/>
    <n v="0"/>
    <n v="650"/>
    <n v="8"/>
    <x v="2"/>
    <x v="27"/>
    <x v="9"/>
    <x v="6"/>
    <n v="3"/>
    <s v="Federal Shipping"/>
    <s v="ERNSH"/>
    <x v="0"/>
    <n v="3"/>
    <x v="5"/>
    <x v="9"/>
  </r>
  <r>
    <n v="10990"/>
    <n v="34"/>
    <n v="14"/>
    <n v="60"/>
    <n v="0"/>
    <n v="840"/>
    <n v="16"/>
    <x v="2"/>
    <x v="53"/>
    <x v="23"/>
    <x v="6"/>
    <n v="3"/>
    <s v="Federal Shipping"/>
    <s v="ERNSH"/>
    <x v="0"/>
    <n v="1"/>
    <x v="6"/>
    <x v="9"/>
  </r>
  <r>
    <n v="10990"/>
    <n v="55"/>
    <n v="24"/>
    <n v="65"/>
    <n v="0"/>
    <n v="1560"/>
    <n v="25"/>
    <x v="2"/>
    <x v="16"/>
    <x v="15"/>
    <x v="6"/>
    <n v="3"/>
    <s v="Federal Shipping"/>
    <s v="ERNSH"/>
    <x v="0"/>
    <n v="6"/>
    <x v="7"/>
    <x v="9"/>
  </r>
  <r>
    <n v="10990"/>
    <n v="61"/>
    <n v="28.5"/>
    <n v="66"/>
    <n v="0"/>
    <n v="1881"/>
    <n v="29"/>
    <x v="2"/>
    <x v="75"/>
    <x v="22"/>
    <x v="6"/>
    <n v="3"/>
    <s v="Federal Shipping"/>
    <s v="ERNSH"/>
    <x v="0"/>
    <n v="2"/>
    <x v="4"/>
    <x v="9"/>
  </r>
  <r>
    <n v="10991"/>
    <n v="2"/>
    <n v="19"/>
    <n v="50"/>
    <n v="0"/>
    <n v="950"/>
    <n v="1"/>
    <x v="2"/>
    <x v="18"/>
    <x v="17"/>
    <x v="1"/>
    <n v="1"/>
    <s v="Speedy Express"/>
    <s v="QUICK"/>
    <x v="0"/>
    <n v="1"/>
    <x v="6"/>
    <x v="9"/>
  </r>
  <r>
    <n v="10991"/>
    <n v="70"/>
    <n v="15"/>
    <n v="20"/>
    <n v="0"/>
    <n v="300"/>
    <n v="7"/>
    <x v="2"/>
    <x v="30"/>
    <x v="18"/>
    <x v="1"/>
    <n v="1"/>
    <s v="Speedy Express"/>
    <s v="QUICK"/>
    <x v="0"/>
    <n v="1"/>
    <x v="6"/>
    <x v="9"/>
  </r>
  <r>
    <n v="10991"/>
    <n v="76"/>
    <n v="18"/>
    <n v="90"/>
    <n v="0"/>
    <n v="1620"/>
    <n v="23"/>
    <x v="2"/>
    <x v="38"/>
    <x v="13"/>
    <x v="1"/>
    <n v="1"/>
    <s v="Speedy Express"/>
    <s v="QUICK"/>
    <x v="0"/>
    <n v="1"/>
    <x v="6"/>
    <x v="9"/>
  </r>
  <r>
    <n v="10992"/>
    <n v="72"/>
    <n v="34.799999999999997"/>
    <n v="2"/>
    <n v="0"/>
    <n v="69.599999999999994"/>
    <n v="14"/>
    <x v="2"/>
    <x v="2"/>
    <x v="2"/>
    <x v="8"/>
    <n v="3"/>
    <s v="Federal Shipping"/>
    <s v="THEBI"/>
    <x v="0"/>
    <n v="4"/>
    <x v="0"/>
    <x v="9"/>
  </r>
  <r>
    <n v="10993"/>
    <n v="29"/>
    <n v="123.79"/>
    <n v="50"/>
    <n v="0"/>
    <n v="6189.5"/>
    <n v="12"/>
    <x v="2"/>
    <x v="39"/>
    <x v="20"/>
    <x v="9"/>
    <n v="3"/>
    <s v="Federal Shipping"/>
    <s v="FOLKO"/>
    <x v="1"/>
    <n v="6"/>
    <x v="7"/>
    <x v="9"/>
  </r>
  <r>
    <n v="10993"/>
    <n v="41"/>
    <n v="9.65"/>
    <n v="35"/>
    <n v="0"/>
    <n v="337.75"/>
    <n v="19"/>
    <x v="2"/>
    <x v="5"/>
    <x v="5"/>
    <x v="9"/>
    <n v="3"/>
    <s v="Federal Shipping"/>
    <s v="FOLKO"/>
    <x v="1"/>
    <n v="8"/>
    <x v="3"/>
    <x v="9"/>
  </r>
  <r>
    <n v="10994"/>
    <n v="59"/>
    <n v="55"/>
    <n v="18"/>
    <n v="0"/>
    <n v="990"/>
    <n v="28"/>
    <x v="2"/>
    <x v="21"/>
    <x v="11"/>
    <x v="17"/>
    <n v="3"/>
    <s v="Federal Shipping"/>
    <s v="VAFFE"/>
    <x v="0"/>
    <n v="4"/>
    <x v="0"/>
    <x v="9"/>
  </r>
  <r>
    <n v="10995"/>
    <n v="51"/>
    <n v="53"/>
    <n v="20"/>
    <n v="0"/>
    <n v="1060"/>
    <n v="24"/>
    <x v="2"/>
    <x v="4"/>
    <x v="4"/>
    <x v="7"/>
    <n v="3"/>
    <s v="Federal Shipping"/>
    <s v="PERIC"/>
    <x v="0"/>
    <n v="7"/>
    <x v="2"/>
    <x v="9"/>
  </r>
  <r>
    <n v="10995"/>
    <n v="60"/>
    <n v="34"/>
    <n v="4"/>
    <n v="0"/>
    <n v="136"/>
    <n v="28"/>
    <x v="2"/>
    <x v="11"/>
    <x v="11"/>
    <x v="7"/>
    <n v="3"/>
    <s v="Federal Shipping"/>
    <s v="PERIC"/>
    <x v="0"/>
    <n v="4"/>
    <x v="0"/>
    <x v="9"/>
  </r>
  <r>
    <n v="10996"/>
    <n v="42"/>
    <n v="14"/>
    <n v="40"/>
    <n v="0"/>
    <n v="560"/>
    <n v="20"/>
    <x v="2"/>
    <x v="1"/>
    <x v="1"/>
    <x v="1"/>
    <n v="2"/>
    <s v="United Package"/>
    <s v="QUICK"/>
    <x v="0"/>
    <n v="5"/>
    <x v="1"/>
    <x v="9"/>
  </r>
  <r>
    <n v="10997"/>
    <n v="32"/>
    <n v="32"/>
    <n v="50"/>
    <n v="0"/>
    <n v="1600"/>
    <n v="14"/>
    <x v="2"/>
    <x v="26"/>
    <x v="2"/>
    <x v="5"/>
    <n v="2"/>
    <s v="United Package"/>
    <s v="LILAS"/>
    <x v="3"/>
    <n v="4"/>
    <x v="0"/>
    <x v="9"/>
  </r>
  <r>
    <n v="10997"/>
    <n v="46"/>
    <n v="12"/>
    <n v="20"/>
    <n v="0"/>
    <n v="240"/>
    <n v="21"/>
    <x v="2"/>
    <x v="54"/>
    <x v="26"/>
    <x v="5"/>
    <n v="2"/>
    <s v="United Package"/>
    <s v="LILAS"/>
    <x v="3"/>
    <n v="8"/>
    <x v="3"/>
    <x v="9"/>
  </r>
  <r>
    <n v="10997"/>
    <n v="52"/>
    <n v="7"/>
    <n v="20"/>
    <n v="0"/>
    <n v="140"/>
    <n v="24"/>
    <x v="2"/>
    <x v="65"/>
    <x v="4"/>
    <x v="5"/>
    <n v="2"/>
    <s v="United Package"/>
    <s v="LILAS"/>
    <x v="3"/>
    <n v="5"/>
    <x v="1"/>
    <x v="9"/>
  </r>
  <r>
    <n v="10998"/>
    <n v="24"/>
    <n v="4.5"/>
    <n v="12"/>
    <n v="0"/>
    <n v="54"/>
    <n v="10"/>
    <x v="2"/>
    <x v="15"/>
    <x v="14"/>
    <x v="18"/>
    <n v="2"/>
    <s v="United Package"/>
    <s v="WOLZA"/>
    <x v="3"/>
    <n v="1"/>
    <x v="6"/>
    <x v="9"/>
  </r>
  <r>
    <n v="10998"/>
    <n v="61"/>
    <n v="28.5"/>
    <n v="7"/>
    <n v="0"/>
    <n v="199.5"/>
    <n v="29"/>
    <x v="2"/>
    <x v="75"/>
    <x v="22"/>
    <x v="18"/>
    <n v="2"/>
    <s v="United Package"/>
    <s v="WOLZA"/>
    <x v="3"/>
    <n v="2"/>
    <x v="4"/>
    <x v="9"/>
  </r>
  <r>
    <n v="10998"/>
    <n v="74"/>
    <n v="10"/>
    <n v="20"/>
    <n v="0"/>
    <n v="200"/>
    <n v="4"/>
    <x v="2"/>
    <x v="17"/>
    <x v="16"/>
    <x v="18"/>
    <n v="2"/>
    <s v="United Package"/>
    <s v="WOLZA"/>
    <x v="3"/>
    <n v="7"/>
    <x v="2"/>
    <x v="9"/>
  </r>
  <r>
    <n v="10998"/>
    <n v="75"/>
    <n v="7.75"/>
    <n v="30"/>
    <n v="0"/>
    <n v="232.5"/>
    <n v="12"/>
    <x v="2"/>
    <x v="48"/>
    <x v="20"/>
    <x v="18"/>
    <n v="2"/>
    <s v="United Package"/>
    <s v="WOLZA"/>
    <x v="3"/>
    <n v="1"/>
    <x v="6"/>
    <x v="9"/>
  </r>
  <r>
    <n v="10999"/>
    <n v="41"/>
    <n v="9.65"/>
    <n v="20"/>
    <n v="0"/>
    <n v="193"/>
    <n v="19"/>
    <x v="2"/>
    <x v="5"/>
    <x v="5"/>
    <x v="1"/>
    <n v="2"/>
    <s v="United Package"/>
    <s v="OTTIK"/>
    <x v="1"/>
    <n v="8"/>
    <x v="3"/>
    <x v="9"/>
  </r>
  <r>
    <n v="10999"/>
    <n v="51"/>
    <n v="53"/>
    <n v="15"/>
    <n v="0"/>
    <n v="795"/>
    <n v="24"/>
    <x v="2"/>
    <x v="4"/>
    <x v="4"/>
    <x v="1"/>
    <n v="2"/>
    <s v="United Package"/>
    <s v="OTTIK"/>
    <x v="1"/>
    <n v="7"/>
    <x v="2"/>
    <x v="9"/>
  </r>
  <r>
    <n v="10999"/>
    <n v="77"/>
    <n v="13"/>
    <n v="21"/>
    <n v="0"/>
    <n v="273"/>
    <n v="12"/>
    <x v="2"/>
    <x v="23"/>
    <x v="20"/>
    <x v="1"/>
    <n v="2"/>
    <s v="United Package"/>
    <s v="OTTIK"/>
    <x v="1"/>
    <n v="2"/>
    <x v="4"/>
    <x v="9"/>
  </r>
  <r>
    <n v="11000"/>
    <n v="4"/>
    <n v="22"/>
    <n v="25"/>
    <n v="0"/>
    <n v="550"/>
    <n v="2"/>
    <x v="2"/>
    <x v="62"/>
    <x v="6"/>
    <x v="8"/>
    <n v="3"/>
    <s v="Federal Shipping"/>
    <s v="RATTC"/>
    <x v="0"/>
    <n v="2"/>
    <x v="4"/>
    <x v="9"/>
  </r>
  <r>
    <n v="11000"/>
    <n v="24"/>
    <n v="4.5"/>
    <n v="30"/>
    <n v="0"/>
    <n v="135"/>
    <n v="10"/>
    <x v="2"/>
    <x v="15"/>
    <x v="14"/>
    <x v="8"/>
    <n v="3"/>
    <s v="Federal Shipping"/>
    <s v="RATTC"/>
    <x v="0"/>
    <n v="1"/>
    <x v="6"/>
    <x v="9"/>
  </r>
  <r>
    <n v="11000"/>
    <n v="77"/>
    <n v="13"/>
    <n v="30"/>
    <n v="0"/>
    <n v="390"/>
    <n v="12"/>
    <x v="2"/>
    <x v="23"/>
    <x v="20"/>
    <x v="8"/>
    <n v="3"/>
    <s v="Federal Shipping"/>
    <s v="RATTC"/>
    <x v="0"/>
    <n v="2"/>
    <x v="4"/>
    <x v="9"/>
  </r>
  <r>
    <n v="11001"/>
    <n v="7"/>
    <n v="30"/>
    <n v="60"/>
    <n v="0"/>
    <n v="1800"/>
    <n v="3"/>
    <x v="2"/>
    <x v="32"/>
    <x v="24"/>
    <x v="9"/>
    <n v="2"/>
    <s v="United Package"/>
    <s v="FOLKO"/>
    <x v="0"/>
    <n v="7"/>
    <x v="2"/>
    <x v="9"/>
  </r>
  <r>
    <n v="11001"/>
    <n v="22"/>
    <n v="21"/>
    <n v="25"/>
    <n v="0"/>
    <n v="525"/>
    <n v="9"/>
    <x v="2"/>
    <x v="7"/>
    <x v="7"/>
    <x v="9"/>
    <n v="2"/>
    <s v="United Package"/>
    <s v="FOLKO"/>
    <x v="0"/>
    <n v="5"/>
    <x v="1"/>
    <x v="9"/>
  </r>
  <r>
    <n v="11001"/>
    <n v="46"/>
    <n v="12"/>
    <n v="25"/>
    <n v="0"/>
    <n v="300"/>
    <n v="21"/>
    <x v="2"/>
    <x v="54"/>
    <x v="26"/>
    <x v="9"/>
    <n v="2"/>
    <s v="United Package"/>
    <s v="FOLKO"/>
    <x v="0"/>
    <n v="8"/>
    <x v="3"/>
    <x v="9"/>
  </r>
  <r>
    <n v="11001"/>
    <n v="55"/>
    <n v="24"/>
    <n v="6"/>
    <n v="0"/>
    <n v="144"/>
    <n v="25"/>
    <x v="2"/>
    <x v="16"/>
    <x v="15"/>
    <x v="9"/>
    <n v="2"/>
    <s v="United Package"/>
    <s v="FOLKO"/>
    <x v="0"/>
    <n v="6"/>
    <x v="7"/>
    <x v="9"/>
  </r>
  <r>
    <n v="11002"/>
    <n v="13"/>
    <n v="6"/>
    <n v="56"/>
    <n v="0"/>
    <n v="336"/>
    <n v="6"/>
    <x v="2"/>
    <x v="43"/>
    <x v="3"/>
    <x v="8"/>
    <n v="1"/>
    <s v="Speedy Express"/>
    <s v="SAVEA"/>
    <x v="0"/>
    <n v="8"/>
    <x v="3"/>
    <x v="9"/>
  </r>
  <r>
    <n v="11002"/>
    <n v="35"/>
    <n v="18"/>
    <n v="15"/>
    <n v="0"/>
    <n v="270"/>
    <n v="16"/>
    <x v="2"/>
    <x v="31"/>
    <x v="23"/>
    <x v="8"/>
    <n v="1"/>
    <s v="Speedy Express"/>
    <s v="SAVEA"/>
    <x v="0"/>
    <n v="1"/>
    <x v="6"/>
    <x v="9"/>
  </r>
  <r>
    <n v="11002"/>
    <n v="42"/>
    <n v="14"/>
    <n v="24"/>
    <n v="0"/>
    <n v="336"/>
    <n v="20"/>
    <x v="2"/>
    <x v="1"/>
    <x v="1"/>
    <x v="8"/>
    <n v="1"/>
    <s v="Speedy Express"/>
    <s v="SAVEA"/>
    <x v="0"/>
    <n v="5"/>
    <x v="1"/>
    <x v="9"/>
  </r>
  <r>
    <n v="11002"/>
    <n v="55"/>
    <n v="24"/>
    <n v="40"/>
    <n v="0"/>
    <n v="960"/>
    <n v="25"/>
    <x v="2"/>
    <x v="16"/>
    <x v="15"/>
    <x v="8"/>
    <n v="1"/>
    <s v="Speedy Express"/>
    <s v="SAVEA"/>
    <x v="0"/>
    <n v="6"/>
    <x v="7"/>
    <x v="9"/>
  </r>
  <r>
    <n v="11003"/>
    <n v="1"/>
    <n v="18"/>
    <n v="4"/>
    <n v="0"/>
    <n v="72"/>
    <n v="1"/>
    <x v="2"/>
    <x v="52"/>
    <x v="17"/>
    <x v="8"/>
    <n v="3"/>
    <s v="Federal Shipping"/>
    <s v="THECR"/>
    <x v="2"/>
    <n v="1"/>
    <x v="6"/>
    <x v="9"/>
  </r>
  <r>
    <n v="11003"/>
    <n v="40"/>
    <n v="18.399999999999999"/>
    <n v="10"/>
    <n v="0"/>
    <n v="184"/>
    <n v="19"/>
    <x v="2"/>
    <x v="37"/>
    <x v="5"/>
    <x v="8"/>
    <n v="3"/>
    <s v="Federal Shipping"/>
    <s v="THECR"/>
    <x v="2"/>
    <n v="8"/>
    <x v="3"/>
    <x v="9"/>
  </r>
  <r>
    <n v="11003"/>
    <n v="52"/>
    <n v="7"/>
    <n v="10"/>
    <n v="0"/>
    <n v="70"/>
    <n v="24"/>
    <x v="2"/>
    <x v="65"/>
    <x v="4"/>
    <x v="8"/>
    <n v="3"/>
    <s v="Federal Shipping"/>
    <s v="THECR"/>
    <x v="2"/>
    <n v="5"/>
    <x v="1"/>
    <x v="9"/>
  </r>
  <r>
    <n v="11004"/>
    <n v="26"/>
    <n v="31.23"/>
    <n v="6"/>
    <n v="0"/>
    <n v="187.38"/>
    <n v="11"/>
    <x v="2"/>
    <x v="68"/>
    <x v="21"/>
    <x v="3"/>
    <n v="1"/>
    <s v="Speedy Express"/>
    <s v="MAISD"/>
    <x v="2"/>
    <n v="3"/>
    <x v="5"/>
    <x v="9"/>
  </r>
  <r>
    <n v="11004"/>
    <n v="76"/>
    <n v="18"/>
    <n v="6"/>
    <n v="0"/>
    <n v="108"/>
    <n v="23"/>
    <x v="2"/>
    <x v="38"/>
    <x v="13"/>
    <x v="3"/>
    <n v="1"/>
    <s v="Speedy Express"/>
    <s v="MAISD"/>
    <x v="2"/>
    <n v="1"/>
    <x v="6"/>
    <x v="9"/>
  </r>
  <r>
    <n v="11005"/>
    <n v="1"/>
    <n v="18"/>
    <n v="2"/>
    <n v="0"/>
    <n v="36"/>
    <n v="1"/>
    <x v="2"/>
    <x v="52"/>
    <x v="17"/>
    <x v="10"/>
    <n v="1"/>
    <s v="Speedy Express"/>
    <s v="WILMK"/>
    <x v="0"/>
    <n v="1"/>
    <x v="6"/>
    <x v="9"/>
  </r>
  <r>
    <n v="11005"/>
    <n v="59"/>
    <n v="55"/>
    <n v="10"/>
    <n v="0"/>
    <n v="550"/>
    <n v="28"/>
    <x v="2"/>
    <x v="21"/>
    <x v="11"/>
    <x v="10"/>
    <n v="1"/>
    <s v="Speedy Express"/>
    <s v="WILMK"/>
    <x v="0"/>
    <n v="4"/>
    <x v="0"/>
    <x v="9"/>
  </r>
  <r>
    <n v="11006"/>
    <n v="1"/>
    <n v="18"/>
    <n v="8"/>
    <n v="0"/>
    <n v="144"/>
    <n v="1"/>
    <x v="2"/>
    <x v="52"/>
    <x v="17"/>
    <x v="8"/>
    <n v="2"/>
    <s v="United Package"/>
    <s v="GREAL"/>
    <x v="2"/>
    <n v="1"/>
    <x v="6"/>
    <x v="9"/>
  </r>
  <r>
    <n v="11006"/>
    <n v="29"/>
    <n v="123.79"/>
    <n v="2"/>
    <n v="0"/>
    <n v="247.58"/>
    <n v="12"/>
    <x v="2"/>
    <x v="39"/>
    <x v="20"/>
    <x v="8"/>
    <n v="2"/>
    <s v="United Package"/>
    <s v="GREAL"/>
    <x v="2"/>
    <n v="6"/>
    <x v="7"/>
    <x v="9"/>
  </r>
  <r>
    <n v="11007"/>
    <n v="8"/>
    <n v="40"/>
    <n v="30"/>
    <n v="0"/>
    <n v="1200"/>
    <n v="3"/>
    <x v="2"/>
    <x v="71"/>
    <x v="24"/>
    <x v="15"/>
    <n v="2"/>
    <s v="United Package"/>
    <s v="PRINI"/>
    <x v="3"/>
    <n v="2"/>
    <x v="4"/>
    <x v="9"/>
  </r>
  <r>
    <n v="11007"/>
    <n v="29"/>
    <n v="123.79"/>
    <n v="10"/>
    <n v="0"/>
    <n v="1237.9000000000001"/>
    <n v="12"/>
    <x v="2"/>
    <x v="39"/>
    <x v="20"/>
    <x v="15"/>
    <n v="2"/>
    <s v="United Package"/>
    <s v="PRINI"/>
    <x v="3"/>
    <n v="6"/>
    <x v="7"/>
    <x v="9"/>
  </r>
  <r>
    <n v="11007"/>
    <n v="42"/>
    <n v="14"/>
    <n v="14"/>
    <n v="0"/>
    <n v="196"/>
    <n v="20"/>
    <x v="2"/>
    <x v="1"/>
    <x v="1"/>
    <x v="15"/>
    <n v="2"/>
    <s v="United Package"/>
    <s v="PRINI"/>
    <x v="3"/>
    <n v="5"/>
    <x v="1"/>
    <x v="9"/>
  </r>
  <r>
    <n v="11008"/>
    <n v="28"/>
    <n v="45.6"/>
    <n v="70"/>
    <n v="0"/>
    <n v="3192"/>
    <n v="12"/>
    <x v="2"/>
    <x v="44"/>
    <x v="20"/>
    <x v="6"/>
    <n v="3"/>
    <s v="Federal Shipping"/>
    <s v="ERNSH"/>
    <x v="1"/>
    <n v="7"/>
    <x v="2"/>
    <x v="9"/>
  </r>
  <r>
    <n v="11008"/>
    <n v="34"/>
    <n v="14"/>
    <n v="90"/>
    <n v="0"/>
    <n v="1260"/>
    <n v="16"/>
    <x v="2"/>
    <x v="53"/>
    <x v="23"/>
    <x v="6"/>
    <n v="3"/>
    <s v="Federal Shipping"/>
    <s v="ERNSH"/>
    <x v="1"/>
    <n v="1"/>
    <x v="6"/>
    <x v="9"/>
  </r>
  <r>
    <n v="11008"/>
    <n v="71"/>
    <n v="21.5"/>
    <n v="21"/>
    <n v="0"/>
    <n v="451.5"/>
    <n v="15"/>
    <x v="2"/>
    <x v="42"/>
    <x v="10"/>
    <x v="6"/>
    <n v="3"/>
    <s v="Federal Shipping"/>
    <s v="ERNSH"/>
    <x v="1"/>
    <n v="4"/>
    <x v="0"/>
    <x v="9"/>
  </r>
  <r>
    <n v="11009"/>
    <n v="24"/>
    <n v="4.5"/>
    <n v="12"/>
    <n v="0"/>
    <n v="54"/>
    <n v="10"/>
    <x v="2"/>
    <x v="15"/>
    <x v="14"/>
    <x v="12"/>
    <n v="1"/>
    <s v="Speedy Express"/>
    <s v="GODOS"/>
    <x v="0"/>
    <n v="1"/>
    <x v="6"/>
    <x v="9"/>
  </r>
  <r>
    <n v="11009"/>
    <n v="36"/>
    <n v="19"/>
    <n v="18"/>
    <n v="0"/>
    <n v="342"/>
    <n v="17"/>
    <x v="2"/>
    <x v="20"/>
    <x v="19"/>
    <x v="12"/>
    <n v="1"/>
    <s v="Speedy Express"/>
    <s v="GODOS"/>
    <x v="0"/>
    <n v="8"/>
    <x v="3"/>
    <x v="9"/>
  </r>
  <r>
    <n v="11009"/>
    <n v="60"/>
    <n v="34"/>
    <n v="9"/>
    <n v="0"/>
    <n v="306"/>
    <n v="28"/>
    <x v="2"/>
    <x v="11"/>
    <x v="11"/>
    <x v="12"/>
    <n v="1"/>
    <s v="Speedy Express"/>
    <s v="GODOS"/>
    <x v="0"/>
    <n v="4"/>
    <x v="0"/>
    <x v="9"/>
  </r>
  <r>
    <n v="11010"/>
    <n v="7"/>
    <n v="30"/>
    <n v="20"/>
    <n v="0"/>
    <n v="600"/>
    <n v="3"/>
    <x v="2"/>
    <x v="32"/>
    <x v="24"/>
    <x v="11"/>
    <n v="2"/>
    <s v="United Package"/>
    <s v="REGGC"/>
    <x v="0"/>
    <n v="7"/>
    <x v="2"/>
    <x v="9"/>
  </r>
  <r>
    <n v="11010"/>
    <n v="24"/>
    <n v="4.5"/>
    <n v="10"/>
    <n v="0"/>
    <n v="45"/>
    <n v="10"/>
    <x v="2"/>
    <x v="15"/>
    <x v="14"/>
    <x v="11"/>
    <n v="2"/>
    <s v="United Package"/>
    <s v="REGGC"/>
    <x v="0"/>
    <n v="1"/>
    <x v="6"/>
    <x v="9"/>
  </r>
  <r>
    <n v="11011"/>
    <n v="58"/>
    <n v="13.25"/>
    <n v="40"/>
    <n v="0"/>
    <n v="530"/>
    <n v="27"/>
    <x v="2"/>
    <x v="64"/>
    <x v="27"/>
    <x v="1"/>
    <n v="1"/>
    <s v="Speedy Express"/>
    <s v="ALFKI"/>
    <x v="2"/>
    <n v="8"/>
    <x v="3"/>
    <x v="9"/>
  </r>
  <r>
    <n v="11011"/>
    <n v="71"/>
    <n v="21.5"/>
    <n v="20"/>
    <n v="0"/>
    <n v="430"/>
    <n v="15"/>
    <x v="2"/>
    <x v="42"/>
    <x v="10"/>
    <x v="1"/>
    <n v="1"/>
    <s v="Speedy Express"/>
    <s v="ALFKI"/>
    <x v="2"/>
    <n v="4"/>
    <x v="0"/>
    <x v="9"/>
  </r>
  <r>
    <n v="11012"/>
    <n v="19"/>
    <n v="9.1999999999999993"/>
    <n v="50"/>
    <n v="0"/>
    <n v="459.99999999999994"/>
    <n v="8"/>
    <x v="2"/>
    <x v="49"/>
    <x v="9"/>
    <x v="1"/>
    <n v="3"/>
    <s v="Federal Shipping"/>
    <s v="FRANK"/>
    <x v="0"/>
    <n v="3"/>
    <x v="5"/>
    <x v="9"/>
  </r>
  <r>
    <n v="11012"/>
    <n v="60"/>
    <n v="34"/>
    <n v="36"/>
    <n v="0"/>
    <n v="1224"/>
    <n v="28"/>
    <x v="2"/>
    <x v="11"/>
    <x v="11"/>
    <x v="1"/>
    <n v="3"/>
    <s v="Federal Shipping"/>
    <s v="FRANK"/>
    <x v="0"/>
    <n v="4"/>
    <x v="0"/>
    <x v="9"/>
  </r>
  <r>
    <n v="11012"/>
    <n v="71"/>
    <n v="21.5"/>
    <n v="60"/>
    <n v="0"/>
    <n v="1290"/>
    <n v="15"/>
    <x v="2"/>
    <x v="42"/>
    <x v="10"/>
    <x v="1"/>
    <n v="3"/>
    <s v="Federal Shipping"/>
    <s v="FRANK"/>
    <x v="0"/>
    <n v="4"/>
    <x v="0"/>
    <x v="9"/>
  </r>
  <r>
    <n v="11013"/>
    <n v="23"/>
    <n v="9"/>
    <n v="10"/>
    <n v="0"/>
    <n v="90"/>
    <n v="9"/>
    <x v="2"/>
    <x v="70"/>
    <x v="7"/>
    <x v="12"/>
    <n v="1"/>
    <s v="Speedy Express"/>
    <s v="ROMEY"/>
    <x v="0"/>
    <n v="5"/>
    <x v="1"/>
    <x v="9"/>
  </r>
  <r>
    <n v="11013"/>
    <n v="42"/>
    <n v="14"/>
    <n v="4"/>
    <n v="0"/>
    <n v="56"/>
    <n v="20"/>
    <x v="2"/>
    <x v="1"/>
    <x v="1"/>
    <x v="12"/>
    <n v="1"/>
    <s v="Speedy Express"/>
    <s v="ROMEY"/>
    <x v="0"/>
    <n v="5"/>
    <x v="1"/>
    <x v="9"/>
  </r>
  <r>
    <n v="11013"/>
    <n v="45"/>
    <n v="9.5"/>
    <n v="20"/>
    <n v="0"/>
    <n v="190"/>
    <n v="21"/>
    <x v="2"/>
    <x v="73"/>
    <x v="26"/>
    <x v="12"/>
    <n v="1"/>
    <s v="Speedy Express"/>
    <s v="ROMEY"/>
    <x v="0"/>
    <n v="8"/>
    <x v="3"/>
    <x v="9"/>
  </r>
  <r>
    <n v="11013"/>
    <n v="68"/>
    <n v="12.5"/>
    <n v="2"/>
    <n v="0"/>
    <n v="25"/>
    <n v="8"/>
    <x v="2"/>
    <x v="56"/>
    <x v="9"/>
    <x v="12"/>
    <n v="1"/>
    <s v="Speedy Express"/>
    <s v="ROMEY"/>
    <x v="0"/>
    <n v="3"/>
    <x v="5"/>
    <x v="9"/>
  </r>
  <r>
    <n v="11014"/>
    <n v="41"/>
    <n v="9.65"/>
    <n v="28"/>
    <n v="0"/>
    <n v="270.2"/>
    <n v="19"/>
    <x v="2"/>
    <x v="5"/>
    <x v="5"/>
    <x v="5"/>
    <n v="3"/>
    <s v="Federal Shipping"/>
    <s v="LINOD"/>
    <x v="0"/>
    <n v="8"/>
    <x v="3"/>
    <x v="9"/>
  </r>
  <r>
    <n v="11015"/>
    <n v="30"/>
    <n v="25.89"/>
    <n v="15"/>
    <n v="0"/>
    <n v="388.35"/>
    <n v="13"/>
    <x v="2"/>
    <x v="34"/>
    <x v="25"/>
    <x v="19"/>
    <n v="2"/>
    <s v="United Package"/>
    <s v="SANTG"/>
    <x v="0"/>
    <n v="8"/>
    <x v="3"/>
    <x v="9"/>
  </r>
  <r>
    <n v="11015"/>
    <n v="77"/>
    <n v="13"/>
    <n v="18"/>
    <n v="0"/>
    <n v="234"/>
    <n v="12"/>
    <x v="2"/>
    <x v="23"/>
    <x v="20"/>
    <x v="19"/>
    <n v="2"/>
    <s v="United Package"/>
    <s v="SANTG"/>
    <x v="0"/>
    <n v="2"/>
    <x v="4"/>
    <x v="9"/>
  </r>
  <r>
    <n v="11016"/>
    <n v="31"/>
    <n v="12.5"/>
    <n v="15"/>
    <n v="0"/>
    <n v="187.5"/>
    <n v="14"/>
    <x v="2"/>
    <x v="12"/>
    <x v="2"/>
    <x v="13"/>
    <n v="2"/>
    <s v="United Package"/>
    <s v="AROUT"/>
    <x v="3"/>
    <n v="4"/>
    <x v="0"/>
    <x v="9"/>
  </r>
  <r>
    <n v="11016"/>
    <n v="36"/>
    <n v="19"/>
    <n v="16"/>
    <n v="0"/>
    <n v="304"/>
    <n v="17"/>
    <x v="2"/>
    <x v="20"/>
    <x v="19"/>
    <x v="13"/>
    <n v="2"/>
    <s v="United Package"/>
    <s v="AROUT"/>
    <x v="3"/>
    <n v="8"/>
    <x v="3"/>
    <x v="9"/>
  </r>
  <r>
    <n v="11017"/>
    <n v="3"/>
    <n v="10"/>
    <n v="25"/>
    <n v="0"/>
    <n v="250"/>
    <n v="1"/>
    <x v="2"/>
    <x v="57"/>
    <x v="17"/>
    <x v="6"/>
    <n v="2"/>
    <s v="United Package"/>
    <s v="ERNSH"/>
    <x v="3"/>
    <n v="2"/>
    <x v="4"/>
    <x v="9"/>
  </r>
  <r>
    <n v="11017"/>
    <n v="59"/>
    <n v="55"/>
    <n v="110"/>
    <n v="0"/>
    <n v="6050"/>
    <n v="28"/>
    <x v="2"/>
    <x v="21"/>
    <x v="11"/>
    <x v="6"/>
    <n v="2"/>
    <s v="United Package"/>
    <s v="ERNSH"/>
    <x v="3"/>
    <n v="4"/>
    <x v="0"/>
    <x v="9"/>
  </r>
  <r>
    <n v="11017"/>
    <n v="70"/>
    <n v="15"/>
    <n v="30"/>
    <n v="0"/>
    <n v="450"/>
    <n v="7"/>
    <x v="2"/>
    <x v="30"/>
    <x v="18"/>
    <x v="6"/>
    <n v="2"/>
    <s v="United Package"/>
    <s v="ERNSH"/>
    <x v="3"/>
    <n v="1"/>
    <x v="6"/>
    <x v="9"/>
  </r>
  <r>
    <n v="11018"/>
    <n v="12"/>
    <n v="38"/>
    <n v="20"/>
    <n v="0"/>
    <n v="760"/>
    <n v="5"/>
    <x v="2"/>
    <x v="36"/>
    <x v="0"/>
    <x v="8"/>
    <n v="2"/>
    <s v="United Package"/>
    <s v="LONEP"/>
    <x v="0"/>
    <n v="4"/>
    <x v="0"/>
    <x v="9"/>
  </r>
  <r>
    <n v="11018"/>
    <n v="18"/>
    <n v="62.5"/>
    <n v="10"/>
    <n v="0"/>
    <n v="625"/>
    <n v="7"/>
    <x v="2"/>
    <x v="59"/>
    <x v="18"/>
    <x v="8"/>
    <n v="2"/>
    <s v="United Package"/>
    <s v="LONEP"/>
    <x v="0"/>
    <n v="8"/>
    <x v="3"/>
    <x v="9"/>
  </r>
  <r>
    <n v="11018"/>
    <n v="56"/>
    <n v="38"/>
    <n v="5"/>
    <n v="0"/>
    <n v="190"/>
    <n v="26"/>
    <x v="2"/>
    <x v="33"/>
    <x v="8"/>
    <x v="8"/>
    <n v="2"/>
    <s v="United Package"/>
    <s v="LONEP"/>
    <x v="0"/>
    <n v="5"/>
    <x v="1"/>
    <x v="9"/>
  </r>
  <r>
    <n v="11019"/>
    <n v="46"/>
    <n v="12"/>
    <n v="3"/>
    <n v="0"/>
    <n v="36"/>
    <n v="21"/>
    <x v="2"/>
    <x v="54"/>
    <x v="26"/>
    <x v="20"/>
    <n v="3"/>
    <s v="Federal Shipping"/>
    <s v="RANCH"/>
    <x v="1"/>
    <n v="8"/>
    <x v="3"/>
    <x v="9"/>
  </r>
  <r>
    <n v="11019"/>
    <n v="49"/>
    <n v="20"/>
    <n v="2"/>
    <n v="0"/>
    <n v="40"/>
    <n v="23"/>
    <x v="2"/>
    <x v="14"/>
    <x v="13"/>
    <x v="20"/>
    <n v="3"/>
    <s v="Federal Shipping"/>
    <s v="RANCH"/>
    <x v="1"/>
    <n v="3"/>
    <x v="5"/>
    <x v="9"/>
  </r>
  <r>
    <n v="11020"/>
    <n v="10"/>
    <n v="31"/>
    <n v="24"/>
    <n v="0"/>
    <n v="744"/>
    <n v="4"/>
    <x v="2"/>
    <x v="41"/>
    <x v="16"/>
    <x v="1"/>
    <n v="2"/>
    <s v="United Package"/>
    <s v="OTTIK"/>
    <x v="0"/>
    <n v="8"/>
    <x v="3"/>
    <x v="9"/>
  </r>
  <r>
    <n v="11021"/>
    <n v="2"/>
    <n v="19"/>
    <n v="11"/>
    <n v="0"/>
    <n v="209"/>
    <n v="1"/>
    <x v="2"/>
    <x v="18"/>
    <x v="17"/>
    <x v="1"/>
    <n v="1"/>
    <s v="Speedy Express"/>
    <s v="QUICK"/>
    <x v="2"/>
    <n v="1"/>
    <x v="6"/>
    <x v="9"/>
  </r>
  <r>
    <n v="11021"/>
    <n v="20"/>
    <n v="81"/>
    <n v="15"/>
    <n v="0"/>
    <n v="1215"/>
    <n v="8"/>
    <x v="2"/>
    <x v="9"/>
    <x v="9"/>
    <x v="1"/>
    <n v="1"/>
    <s v="Speedy Express"/>
    <s v="QUICK"/>
    <x v="2"/>
    <n v="3"/>
    <x v="5"/>
    <x v="9"/>
  </r>
  <r>
    <n v="11021"/>
    <n v="26"/>
    <n v="31.23"/>
    <n v="63"/>
    <n v="0"/>
    <n v="1967.49"/>
    <n v="11"/>
    <x v="2"/>
    <x v="68"/>
    <x v="21"/>
    <x v="1"/>
    <n v="1"/>
    <s v="Speedy Express"/>
    <s v="QUICK"/>
    <x v="2"/>
    <n v="3"/>
    <x v="5"/>
    <x v="9"/>
  </r>
  <r>
    <n v="11021"/>
    <n v="51"/>
    <n v="53"/>
    <n v="44"/>
    <n v="0"/>
    <n v="2332"/>
    <n v="24"/>
    <x v="2"/>
    <x v="4"/>
    <x v="4"/>
    <x v="1"/>
    <n v="1"/>
    <s v="Speedy Express"/>
    <s v="QUICK"/>
    <x v="2"/>
    <n v="7"/>
    <x v="2"/>
    <x v="9"/>
  </r>
  <r>
    <n v="11021"/>
    <n v="72"/>
    <n v="34.799999999999997"/>
    <n v="35"/>
    <n v="0"/>
    <n v="1218"/>
    <n v="14"/>
    <x v="2"/>
    <x v="2"/>
    <x v="2"/>
    <x v="1"/>
    <n v="1"/>
    <s v="Speedy Express"/>
    <s v="QUICK"/>
    <x v="2"/>
    <n v="4"/>
    <x v="0"/>
    <x v="9"/>
  </r>
  <r>
    <n v="11022"/>
    <n v="19"/>
    <n v="9.1999999999999993"/>
    <n v="35"/>
    <n v="0"/>
    <n v="322"/>
    <n v="8"/>
    <x v="2"/>
    <x v="49"/>
    <x v="9"/>
    <x v="2"/>
    <n v="2"/>
    <s v="United Package"/>
    <s v="HANAR"/>
    <x v="3"/>
    <n v="3"/>
    <x v="5"/>
    <x v="9"/>
  </r>
  <r>
    <n v="11022"/>
    <n v="69"/>
    <n v="36"/>
    <n v="30"/>
    <n v="0"/>
    <n v="1080"/>
    <n v="15"/>
    <x v="2"/>
    <x v="60"/>
    <x v="10"/>
    <x v="2"/>
    <n v="2"/>
    <s v="United Package"/>
    <s v="HANAR"/>
    <x v="3"/>
    <n v="4"/>
    <x v="0"/>
    <x v="9"/>
  </r>
  <r>
    <n v="11023"/>
    <n v="7"/>
    <n v="30"/>
    <n v="4"/>
    <n v="0"/>
    <n v="120"/>
    <n v="3"/>
    <x v="2"/>
    <x v="32"/>
    <x v="24"/>
    <x v="13"/>
    <n v="2"/>
    <s v="United Package"/>
    <s v="BSBEV"/>
    <x v="0"/>
    <n v="7"/>
    <x v="2"/>
    <x v="9"/>
  </r>
  <r>
    <n v="11023"/>
    <n v="43"/>
    <n v="46"/>
    <n v="30"/>
    <n v="0"/>
    <n v="1380"/>
    <n v="20"/>
    <x v="2"/>
    <x v="40"/>
    <x v="1"/>
    <x v="13"/>
    <n v="2"/>
    <s v="United Package"/>
    <s v="BSBEV"/>
    <x v="0"/>
    <n v="1"/>
    <x v="6"/>
    <x v="9"/>
  </r>
  <r>
    <n v="11024"/>
    <n v="26"/>
    <n v="31.23"/>
    <n v="12"/>
    <n v="0"/>
    <n v="374.76"/>
    <n v="11"/>
    <x v="2"/>
    <x v="68"/>
    <x v="21"/>
    <x v="13"/>
    <n v="1"/>
    <s v="Speedy Express"/>
    <s v="EASTC"/>
    <x v="0"/>
    <n v="3"/>
    <x v="5"/>
    <x v="9"/>
  </r>
  <r>
    <n v="11024"/>
    <n v="33"/>
    <n v="2.5"/>
    <n v="30"/>
    <n v="0"/>
    <n v="75"/>
    <n v="15"/>
    <x v="2"/>
    <x v="10"/>
    <x v="10"/>
    <x v="13"/>
    <n v="1"/>
    <s v="Speedy Express"/>
    <s v="EASTC"/>
    <x v="0"/>
    <n v="4"/>
    <x v="0"/>
    <x v="9"/>
  </r>
  <r>
    <n v="11024"/>
    <n v="65"/>
    <n v="21.05"/>
    <n v="21"/>
    <n v="0"/>
    <n v="442.05"/>
    <n v="2"/>
    <x v="2"/>
    <x v="6"/>
    <x v="6"/>
    <x v="13"/>
    <n v="1"/>
    <s v="Speedy Express"/>
    <s v="EASTC"/>
    <x v="0"/>
    <n v="2"/>
    <x v="4"/>
    <x v="9"/>
  </r>
  <r>
    <n v="11024"/>
    <n v="71"/>
    <n v="21.5"/>
    <n v="50"/>
    <n v="0"/>
    <n v="1075"/>
    <n v="15"/>
    <x v="2"/>
    <x v="42"/>
    <x v="10"/>
    <x v="13"/>
    <n v="1"/>
    <s v="Speedy Express"/>
    <s v="EASTC"/>
    <x v="0"/>
    <n v="4"/>
    <x v="0"/>
    <x v="9"/>
  </r>
  <r>
    <n v="11025"/>
    <n v="1"/>
    <n v="18"/>
    <n v="10"/>
    <n v="0"/>
    <n v="180"/>
    <n v="1"/>
    <x v="2"/>
    <x v="52"/>
    <x v="17"/>
    <x v="10"/>
    <n v="3"/>
    <s v="Federal Shipping"/>
    <s v="WARTH"/>
    <x v="1"/>
    <n v="1"/>
    <x v="6"/>
    <x v="9"/>
  </r>
  <r>
    <n v="11025"/>
    <n v="13"/>
    <n v="6"/>
    <n v="20"/>
    <n v="0"/>
    <n v="120"/>
    <n v="6"/>
    <x v="2"/>
    <x v="43"/>
    <x v="3"/>
    <x v="10"/>
    <n v="3"/>
    <s v="Federal Shipping"/>
    <s v="WARTH"/>
    <x v="1"/>
    <n v="8"/>
    <x v="3"/>
    <x v="9"/>
  </r>
  <r>
    <n v="11026"/>
    <n v="18"/>
    <n v="62.5"/>
    <n v="8"/>
    <n v="0"/>
    <n v="500"/>
    <n v="7"/>
    <x v="2"/>
    <x v="59"/>
    <x v="18"/>
    <x v="11"/>
    <n v="1"/>
    <s v="Speedy Express"/>
    <s v="FRANS"/>
    <x v="0"/>
    <n v="8"/>
    <x v="3"/>
    <x v="9"/>
  </r>
  <r>
    <n v="11026"/>
    <n v="51"/>
    <n v="53"/>
    <n v="10"/>
    <n v="0"/>
    <n v="530"/>
    <n v="24"/>
    <x v="2"/>
    <x v="4"/>
    <x v="4"/>
    <x v="11"/>
    <n v="1"/>
    <s v="Speedy Express"/>
    <s v="FRANS"/>
    <x v="0"/>
    <n v="7"/>
    <x v="2"/>
    <x v="9"/>
  </r>
  <r>
    <n v="11027"/>
    <n v="24"/>
    <n v="4.5"/>
    <n v="30"/>
    <n v="0"/>
    <n v="135"/>
    <n v="10"/>
    <x v="2"/>
    <x v="15"/>
    <x v="14"/>
    <x v="16"/>
    <n v="1"/>
    <s v="Speedy Express"/>
    <s v="BOTTM"/>
    <x v="0"/>
    <n v="1"/>
    <x v="6"/>
    <x v="9"/>
  </r>
  <r>
    <n v="11027"/>
    <n v="62"/>
    <n v="49.3"/>
    <n v="21"/>
    <n v="0"/>
    <n v="1035.3"/>
    <n v="29"/>
    <x v="2"/>
    <x v="29"/>
    <x v="22"/>
    <x v="16"/>
    <n v="1"/>
    <s v="Speedy Express"/>
    <s v="BOTTM"/>
    <x v="0"/>
    <n v="3"/>
    <x v="5"/>
    <x v="9"/>
  </r>
  <r>
    <n v="11028"/>
    <n v="55"/>
    <n v="24"/>
    <n v="35"/>
    <n v="0"/>
    <n v="840"/>
    <n v="25"/>
    <x v="2"/>
    <x v="16"/>
    <x v="15"/>
    <x v="1"/>
    <n v="1"/>
    <s v="Speedy Express"/>
    <s v="KOENE"/>
    <x v="0"/>
    <n v="6"/>
    <x v="7"/>
    <x v="9"/>
  </r>
  <r>
    <n v="11028"/>
    <n v="59"/>
    <n v="55"/>
    <n v="24"/>
    <n v="0"/>
    <n v="1320"/>
    <n v="28"/>
    <x v="2"/>
    <x v="21"/>
    <x v="11"/>
    <x v="1"/>
    <n v="1"/>
    <s v="Speedy Express"/>
    <s v="KOENE"/>
    <x v="0"/>
    <n v="4"/>
    <x v="0"/>
    <x v="9"/>
  </r>
  <r>
    <n v="11029"/>
    <n v="56"/>
    <n v="38"/>
    <n v="20"/>
    <n v="0"/>
    <n v="760"/>
    <n v="26"/>
    <x v="2"/>
    <x v="33"/>
    <x v="8"/>
    <x v="4"/>
    <n v="1"/>
    <s v="Speedy Express"/>
    <s v="CHOPS"/>
    <x v="0"/>
    <n v="5"/>
    <x v="1"/>
    <x v="9"/>
  </r>
  <r>
    <n v="11029"/>
    <n v="63"/>
    <n v="43.9"/>
    <n v="12"/>
    <n v="0"/>
    <n v="526.79999999999995"/>
    <n v="7"/>
    <x v="2"/>
    <x v="46"/>
    <x v="18"/>
    <x v="4"/>
    <n v="1"/>
    <s v="Speedy Express"/>
    <s v="CHOPS"/>
    <x v="0"/>
    <n v="2"/>
    <x v="4"/>
    <x v="9"/>
  </r>
  <r>
    <n v="11030"/>
    <n v="2"/>
    <n v="19"/>
    <n v="100"/>
    <n v="0"/>
    <n v="1900"/>
    <n v="1"/>
    <x v="2"/>
    <x v="18"/>
    <x v="17"/>
    <x v="8"/>
    <n v="2"/>
    <s v="United Package"/>
    <s v="SAVEA"/>
    <x v="1"/>
    <n v="1"/>
    <x v="6"/>
    <x v="9"/>
  </r>
  <r>
    <n v="11030"/>
    <n v="5"/>
    <n v="21.35"/>
    <n v="70"/>
    <n v="0"/>
    <n v="1494.5"/>
    <n v="2"/>
    <x v="2"/>
    <x v="25"/>
    <x v="6"/>
    <x v="8"/>
    <n v="2"/>
    <s v="United Package"/>
    <s v="SAVEA"/>
    <x v="1"/>
    <n v="2"/>
    <x v="4"/>
    <x v="9"/>
  </r>
  <r>
    <n v="11030"/>
    <n v="29"/>
    <n v="123.79"/>
    <n v="60"/>
    <n v="0"/>
    <n v="7427.4000000000005"/>
    <n v="12"/>
    <x v="2"/>
    <x v="39"/>
    <x v="20"/>
    <x v="8"/>
    <n v="2"/>
    <s v="United Package"/>
    <s v="SAVEA"/>
    <x v="1"/>
    <n v="6"/>
    <x v="7"/>
    <x v="9"/>
  </r>
  <r>
    <n v="11030"/>
    <n v="59"/>
    <n v="55"/>
    <n v="100"/>
    <n v="0"/>
    <n v="5500"/>
    <n v="28"/>
    <x v="2"/>
    <x v="21"/>
    <x v="11"/>
    <x v="8"/>
    <n v="2"/>
    <s v="United Package"/>
    <s v="SAVEA"/>
    <x v="1"/>
    <n v="4"/>
    <x v="0"/>
    <x v="9"/>
  </r>
  <r>
    <n v="11031"/>
    <n v="1"/>
    <n v="18"/>
    <n v="45"/>
    <n v="0"/>
    <n v="810"/>
    <n v="1"/>
    <x v="2"/>
    <x v="52"/>
    <x v="17"/>
    <x v="8"/>
    <n v="2"/>
    <s v="United Package"/>
    <s v="SAVEA"/>
    <x v="1"/>
    <n v="1"/>
    <x v="6"/>
    <x v="9"/>
  </r>
  <r>
    <n v="11031"/>
    <n v="13"/>
    <n v="6"/>
    <n v="80"/>
    <n v="0"/>
    <n v="480"/>
    <n v="6"/>
    <x v="2"/>
    <x v="43"/>
    <x v="3"/>
    <x v="8"/>
    <n v="2"/>
    <s v="United Package"/>
    <s v="SAVEA"/>
    <x v="1"/>
    <n v="8"/>
    <x v="3"/>
    <x v="9"/>
  </r>
  <r>
    <n v="11031"/>
    <n v="24"/>
    <n v="4.5"/>
    <n v="21"/>
    <n v="0"/>
    <n v="94.5"/>
    <n v="10"/>
    <x v="2"/>
    <x v="15"/>
    <x v="14"/>
    <x v="8"/>
    <n v="2"/>
    <s v="United Package"/>
    <s v="SAVEA"/>
    <x v="1"/>
    <n v="1"/>
    <x v="6"/>
    <x v="9"/>
  </r>
  <r>
    <n v="11031"/>
    <n v="64"/>
    <n v="33.25"/>
    <n v="20"/>
    <n v="0"/>
    <n v="665"/>
    <n v="12"/>
    <x v="2"/>
    <x v="58"/>
    <x v="20"/>
    <x v="8"/>
    <n v="2"/>
    <s v="United Package"/>
    <s v="SAVEA"/>
    <x v="1"/>
    <n v="5"/>
    <x v="1"/>
    <x v="9"/>
  </r>
  <r>
    <n v="11031"/>
    <n v="71"/>
    <n v="21.5"/>
    <n v="16"/>
    <n v="0"/>
    <n v="344"/>
    <n v="15"/>
    <x v="2"/>
    <x v="42"/>
    <x v="10"/>
    <x v="8"/>
    <n v="2"/>
    <s v="United Package"/>
    <s v="SAVEA"/>
    <x v="1"/>
    <n v="4"/>
    <x v="0"/>
    <x v="9"/>
  </r>
  <r>
    <n v="11032"/>
    <n v="36"/>
    <n v="19"/>
    <n v="35"/>
    <n v="0"/>
    <n v="665"/>
    <n v="17"/>
    <x v="2"/>
    <x v="20"/>
    <x v="19"/>
    <x v="8"/>
    <n v="3"/>
    <s v="Federal Shipping"/>
    <s v="WHITC"/>
    <x v="0"/>
    <n v="8"/>
    <x v="3"/>
    <x v="9"/>
  </r>
  <r>
    <n v="11032"/>
    <n v="38"/>
    <n v="263.5"/>
    <n v="25"/>
    <n v="0"/>
    <n v="6587.5"/>
    <n v="18"/>
    <x v="2"/>
    <x v="67"/>
    <x v="12"/>
    <x v="8"/>
    <n v="3"/>
    <s v="Federal Shipping"/>
    <s v="WHITC"/>
    <x v="0"/>
    <n v="1"/>
    <x v="6"/>
    <x v="9"/>
  </r>
  <r>
    <n v="11032"/>
    <n v="59"/>
    <n v="55"/>
    <n v="30"/>
    <n v="0"/>
    <n v="1650"/>
    <n v="28"/>
    <x v="2"/>
    <x v="21"/>
    <x v="11"/>
    <x v="8"/>
    <n v="3"/>
    <s v="Federal Shipping"/>
    <s v="WHITC"/>
    <x v="0"/>
    <n v="4"/>
    <x v="0"/>
    <x v="9"/>
  </r>
  <r>
    <n v="11033"/>
    <n v="53"/>
    <n v="32.799999999999997"/>
    <n v="70"/>
    <n v="0"/>
    <n v="2296"/>
    <n v="24"/>
    <x v="2"/>
    <x v="22"/>
    <x v="4"/>
    <x v="4"/>
    <n v="3"/>
    <s v="Federal Shipping"/>
    <s v="RICSU"/>
    <x v="1"/>
    <n v="6"/>
    <x v="7"/>
    <x v="9"/>
  </r>
  <r>
    <n v="11033"/>
    <n v="69"/>
    <n v="36"/>
    <n v="36"/>
    <n v="0"/>
    <n v="1296"/>
    <n v="15"/>
    <x v="2"/>
    <x v="60"/>
    <x v="10"/>
    <x v="4"/>
    <n v="3"/>
    <s v="Federal Shipping"/>
    <s v="RICSU"/>
    <x v="1"/>
    <n v="4"/>
    <x v="0"/>
    <x v="9"/>
  </r>
  <r>
    <n v="11034"/>
    <n v="21"/>
    <n v="10"/>
    <n v="15"/>
    <n v="0"/>
    <n v="150"/>
    <n v="8"/>
    <x v="2"/>
    <x v="27"/>
    <x v="9"/>
    <x v="8"/>
    <n v="1"/>
    <s v="Speedy Express"/>
    <s v="OLDWO"/>
    <x v="3"/>
    <n v="3"/>
    <x v="5"/>
    <x v="9"/>
  </r>
  <r>
    <n v="11034"/>
    <n v="44"/>
    <n v="19.45"/>
    <n v="12"/>
    <n v="0"/>
    <n v="233.39999999999998"/>
    <n v="20"/>
    <x v="2"/>
    <x v="45"/>
    <x v="1"/>
    <x v="8"/>
    <n v="1"/>
    <s v="Speedy Express"/>
    <s v="OLDWO"/>
    <x v="3"/>
    <n v="2"/>
    <x v="4"/>
    <x v="9"/>
  </r>
  <r>
    <n v="11034"/>
    <n v="61"/>
    <n v="28.5"/>
    <n v="6"/>
    <n v="0"/>
    <n v="171"/>
    <n v="29"/>
    <x v="2"/>
    <x v="75"/>
    <x v="22"/>
    <x v="8"/>
    <n v="1"/>
    <s v="Speedy Express"/>
    <s v="OLDWO"/>
    <x v="3"/>
    <n v="2"/>
    <x v="4"/>
    <x v="9"/>
  </r>
  <r>
    <n v="11035"/>
    <n v="1"/>
    <n v="18"/>
    <n v="10"/>
    <n v="0"/>
    <n v="180"/>
    <n v="1"/>
    <x v="2"/>
    <x v="52"/>
    <x v="17"/>
    <x v="3"/>
    <n v="2"/>
    <s v="United Package"/>
    <s v="SUPRD"/>
    <x v="0"/>
    <n v="1"/>
    <x v="6"/>
    <x v="9"/>
  </r>
  <r>
    <n v="11035"/>
    <n v="35"/>
    <n v="18"/>
    <n v="60"/>
    <n v="0"/>
    <n v="1080"/>
    <n v="16"/>
    <x v="2"/>
    <x v="31"/>
    <x v="23"/>
    <x v="3"/>
    <n v="2"/>
    <s v="United Package"/>
    <s v="SUPRD"/>
    <x v="0"/>
    <n v="1"/>
    <x v="6"/>
    <x v="9"/>
  </r>
  <r>
    <n v="11035"/>
    <n v="42"/>
    <n v="14"/>
    <n v="30"/>
    <n v="0"/>
    <n v="420"/>
    <n v="20"/>
    <x v="2"/>
    <x v="1"/>
    <x v="1"/>
    <x v="3"/>
    <n v="2"/>
    <s v="United Package"/>
    <s v="SUPRD"/>
    <x v="0"/>
    <n v="5"/>
    <x v="1"/>
    <x v="9"/>
  </r>
  <r>
    <n v="11035"/>
    <n v="54"/>
    <n v="7.45"/>
    <n v="10"/>
    <n v="0"/>
    <n v="74.5"/>
    <n v="25"/>
    <x v="2"/>
    <x v="55"/>
    <x v="15"/>
    <x v="3"/>
    <n v="2"/>
    <s v="United Package"/>
    <s v="SUPRD"/>
    <x v="0"/>
    <n v="6"/>
    <x v="7"/>
    <x v="9"/>
  </r>
  <r>
    <n v="11036"/>
    <n v="13"/>
    <n v="6"/>
    <n v="7"/>
    <n v="0"/>
    <n v="42"/>
    <n v="6"/>
    <x v="2"/>
    <x v="43"/>
    <x v="3"/>
    <x v="1"/>
    <n v="3"/>
    <s v="Federal Shipping"/>
    <s v="DRACD"/>
    <x v="3"/>
    <n v="8"/>
    <x v="3"/>
    <x v="9"/>
  </r>
  <r>
    <n v="11036"/>
    <n v="59"/>
    <n v="55"/>
    <n v="30"/>
    <n v="0"/>
    <n v="1650"/>
    <n v="28"/>
    <x v="2"/>
    <x v="21"/>
    <x v="11"/>
    <x v="1"/>
    <n v="3"/>
    <s v="Federal Shipping"/>
    <s v="DRACD"/>
    <x v="3"/>
    <n v="4"/>
    <x v="0"/>
    <x v="9"/>
  </r>
  <r>
    <n v="11037"/>
    <n v="70"/>
    <n v="15"/>
    <n v="4"/>
    <n v="0"/>
    <n v="60"/>
    <n v="7"/>
    <x v="2"/>
    <x v="30"/>
    <x v="18"/>
    <x v="12"/>
    <n v="1"/>
    <s v="Speedy Express"/>
    <s v="GODOS"/>
    <x v="1"/>
    <n v="1"/>
    <x v="6"/>
    <x v="9"/>
  </r>
  <r>
    <n v="11038"/>
    <n v="40"/>
    <n v="18.399999999999999"/>
    <n v="5"/>
    <n v="0"/>
    <n v="92"/>
    <n v="19"/>
    <x v="2"/>
    <x v="37"/>
    <x v="5"/>
    <x v="3"/>
    <n v="2"/>
    <s v="United Package"/>
    <s v="SUPRD"/>
    <x v="0"/>
    <n v="8"/>
    <x v="3"/>
    <x v="9"/>
  </r>
  <r>
    <n v="11038"/>
    <n v="52"/>
    <n v="7"/>
    <n v="2"/>
    <n v="0"/>
    <n v="14"/>
    <n v="24"/>
    <x v="2"/>
    <x v="65"/>
    <x v="4"/>
    <x v="3"/>
    <n v="2"/>
    <s v="United Package"/>
    <s v="SUPRD"/>
    <x v="0"/>
    <n v="5"/>
    <x v="1"/>
    <x v="9"/>
  </r>
  <r>
    <n v="11038"/>
    <n v="71"/>
    <n v="21.5"/>
    <n v="30"/>
    <n v="0"/>
    <n v="645"/>
    <n v="15"/>
    <x v="2"/>
    <x v="42"/>
    <x v="10"/>
    <x v="3"/>
    <n v="2"/>
    <s v="United Package"/>
    <s v="SUPRD"/>
    <x v="0"/>
    <n v="4"/>
    <x v="0"/>
    <x v="9"/>
  </r>
  <r>
    <n v="11039"/>
    <n v="28"/>
    <n v="45.6"/>
    <n v="20"/>
    <n v="0"/>
    <n v="912"/>
    <n v="12"/>
    <x v="2"/>
    <x v="44"/>
    <x v="20"/>
    <x v="5"/>
    <n v="2"/>
    <s v="United Package"/>
    <s v="LINOD"/>
    <x v="0"/>
    <n v="7"/>
    <x v="2"/>
    <x v="9"/>
  </r>
  <r>
    <n v="11039"/>
    <n v="35"/>
    <n v="18"/>
    <n v="24"/>
    <n v="0"/>
    <n v="432"/>
    <n v="16"/>
    <x v="2"/>
    <x v="31"/>
    <x v="23"/>
    <x v="5"/>
    <n v="2"/>
    <s v="United Package"/>
    <s v="LINOD"/>
    <x v="0"/>
    <n v="1"/>
    <x v="6"/>
    <x v="9"/>
  </r>
  <r>
    <n v="11039"/>
    <n v="49"/>
    <n v="20"/>
    <n v="60"/>
    <n v="0"/>
    <n v="1200"/>
    <n v="23"/>
    <x v="2"/>
    <x v="14"/>
    <x v="13"/>
    <x v="5"/>
    <n v="2"/>
    <s v="United Package"/>
    <s v="LINOD"/>
    <x v="0"/>
    <n v="3"/>
    <x v="5"/>
    <x v="9"/>
  </r>
  <r>
    <n v="11039"/>
    <n v="57"/>
    <n v="19.5"/>
    <n v="28"/>
    <n v="0"/>
    <n v="546"/>
    <n v="26"/>
    <x v="2"/>
    <x v="8"/>
    <x v="8"/>
    <x v="5"/>
    <n v="2"/>
    <s v="United Package"/>
    <s v="LINOD"/>
    <x v="0"/>
    <n v="5"/>
    <x v="1"/>
    <x v="9"/>
  </r>
  <r>
    <n v="11040"/>
    <n v="21"/>
    <n v="10"/>
    <n v="20"/>
    <n v="0"/>
    <n v="200"/>
    <n v="8"/>
    <x v="2"/>
    <x v="27"/>
    <x v="9"/>
    <x v="8"/>
    <n v="3"/>
    <s v="Federal Shipping"/>
    <s v="GREAL"/>
    <x v="0"/>
    <n v="3"/>
    <x v="5"/>
    <x v="9"/>
  </r>
  <r>
    <n v="11041"/>
    <n v="2"/>
    <n v="19"/>
    <n v="30"/>
    <n v="0"/>
    <n v="570"/>
    <n v="1"/>
    <x v="2"/>
    <x v="18"/>
    <x v="17"/>
    <x v="4"/>
    <n v="2"/>
    <s v="United Package"/>
    <s v="CHOPS"/>
    <x v="2"/>
    <n v="1"/>
    <x v="6"/>
    <x v="9"/>
  </r>
  <r>
    <n v="11041"/>
    <n v="63"/>
    <n v="43.9"/>
    <n v="30"/>
    <n v="0"/>
    <n v="1317"/>
    <n v="7"/>
    <x v="2"/>
    <x v="46"/>
    <x v="18"/>
    <x v="4"/>
    <n v="2"/>
    <s v="United Package"/>
    <s v="CHOPS"/>
    <x v="2"/>
    <n v="2"/>
    <x v="4"/>
    <x v="9"/>
  </r>
  <r>
    <n v="11042"/>
    <n v="44"/>
    <n v="19.45"/>
    <n v="15"/>
    <n v="0"/>
    <n v="291.75"/>
    <n v="20"/>
    <x v="2"/>
    <x v="45"/>
    <x v="1"/>
    <x v="2"/>
    <n v="1"/>
    <s v="Speedy Express"/>
    <s v="COMMI"/>
    <x v="0"/>
    <n v="2"/>
    <x v="4"/>
    <x v="9"/>
  </r>
  <r>
    <n v="11042"/>
    <n v="61"/>
    <n v="28.5"/>
    <n v="4"/>
    <n v="0"/>
    <n v="114"/>
    <n v="29"/>
    <x v="2"/>
    <x v="75"/>
    <x v="22"/>
    <x v="2"/>
    <n v="1"/>
    <s v="Speedy Express"/>
    <s v="COMMI"/>
    <x v="0"/>
    <n v="2"/>
    <x v="4"/>
    <x v="9"/>
  </r>
  <r>
    <n v="11043"/>
    <n v="11"/>
    <n v="21"/>
    <n v="10"/>
    <n v="0"/>
    <n v="210"/>
    <n v="5"/>
    <x v="2"/>
    <x v="0"/>
    <x v="0"/>
    <x v="0"/>
    <n v="2"/>
    <s v="United Package"/>
    <s v="SPECD"/>
    <x v="0"/>
    <n v="4"/>
    <x v="0"/>
    <x v="9"/>
  </r>
  <r>
    <n v="11044"/>
    <n v="62"/>
    <n v="49.3"/>
    <n v="12"/>
    <n v="0"/>
    <n v="591.59999999999991"/>
    <n v="29"/>
    <x v="2"/>
    <x v="29"/>
    <x v="22"/>
    <x v="18"/>
    <n v="1"/>
    <s v="Speedy Express"/>
    <s v="WOLZA"/>
    <x v="0"/>
    <n v="3"/>
    <x v="5"/>
    <x v="9"/>
  </r>
  <r>
    <n v="11045"/>
    <n v="33"/>
    <n v="2.5"/>
    <n v="15"/>
    <n v="0"/>
    <n v="37.5"/>
    <n v="15"/>
    <x v="2"/>
    <x v="10"/>
    <x v="10"/>
    <x v="16"/>
    <n v="2"/>
    <s v="United Package"/>
    <s v="BOTTM"/>
    <x v="1"/>
    <n v="4"/>
    <x v="0"/>
    <x v="9"/>
  </r>
  <r>
    <n v="11045"/>
    <n v="51"/>
    <n v="53"/>
    <n v="24"/>
    <n v="0"/>
    <n v="1272"/>
    <n v="24"/>
    <x v="2"/>
    <x v="4"/>
    <x v="4"/>
    <x v="16"/>
    <n v="2"/>
    <s v="United Package"/>
    <s v="BOTTM"/>
    <x v="1"/>
    <n v="7"/>
    <x v="2"/>
    <x v="9"/>
  </r>
  <r>
    <n v="11046"/>
    <n v="12"/>
    <n v="38"/>
    <n v="20"/>
    <n v="0"/>
    <n v="760"/>
    <n v="5"/>
    <x v="2"/>
    <x v="36"/>
    <x v="0"/>
    <x v="1"/>
    <n v="2"/>
    <s v="United Package"/>
    <s v="WANDK"/>
    <x v="3"/>
    <n v="4"/>
    <x v="0"/>
    <x v="9"/>
  </r>
  <r>
    <n v="11046"/>
    <n v="32"/>
    <n v="32"/>
    <n v="15"/>
    <n v="0"/>
    <n v="480"/>
    <n v="14"/>
    <x v="2"/>
    <x v="26"/>
    <x v="2"/>
    <x v="1"/>
    <n v="2"/>
    <s v="United Package"/>
    <s v="WANDK"/>
    <x v="3"/>
    <n v="4"/>
    <x v="0"/>
    <x v="9"/>
  </r>
  <r>
    <n v="11046"/>
    <n v="35"/>
    <n v="18"/>
    <n v="18"/>
    <n v="0"/>
    <n v="324"/>
    <n v="16"/>
    <x v="2"/>
    <x v="31"/>
    <x v="23"/>
    <x v="1"/>
    <n v="2"/>
    <s v="United Package"/>
    <s v="WANDK"/>
    <x v="3"/>
    <n v="1"/>
    <x v="6"/>
    <x v="9"/>
  </r>
  <r>
    <n v="11047"/>
    <n v="1"/>
    <n v="18"/>
    <n v="25"/>
    <n v="0"/>
    <n v="450"/>
    <n v="1"/>
    <x v="2"/>
    <x v="52"/>
    <x v="17"/>
    <x v="13"/>
    <n v="3"/>
    <s v="Federal Shipping"/>
    <s v="EASTC"/>
    <x v="1"/>
    <n v="1"/>
    <x v="6"/>
    <x v="9"/>
  </r>
  <r>
    <n v="11047"/>
    <n v="5"/>
    <n v="21.35"/>
    <n v="30"/>
    <n v="0"/>
    <n v="640.5"/>
    <n v="2"/>
    <x v="2"/>
    <x v="25"/>
    <x v="6"/>
    <x v="13"/>
    <n v="3"/>
    <s v="Federal Shipping"/>
    <s v="EASTC"/>
    <x v="1"/>
    <n v="2"/>
    <x v="4"/>
    <x v="9"/>
  </r>
  <r>
    <n v="11048"/>
    <n v="68"/>
    <n v="12.5"/>
    <n v="42"/>
    <n v="0"/>
    <n v="525"/>
    <n v="8"/>
    <x v="2"/>
    <x v="56"/>
    <x v="9"/>
    <x v="16"/>
    <n v="3"/>
    <s v="Federal Shipping"/>
    <s v="BOTTM"/>
    <x v="1"/>
    <n v="3"/>
    <x v="5"/>
    <x v="9"/>
  </r>
  <r>
    <n v="11049"/>
    <n v="2"/>
    <n v="19"/>
    <n v="10"/>
    <n v="0"/>
    <n v="190"/>
    <n v="1"/>
    <x v="2"/>
    <x v="18"/>
    <x v="17"/>
    <x v="2"/>
    <n v="1"/>
    <s v="Speedy Express"/>
    <s v="GOURL"/>
    <x v="2"/>
    <n v="1"/>
    <x v="6"/>
    <x v="9"/>
  </r>
  <r>
    <n v="11049"/>
    <n v="12"/>
    <n v="38"/>
    <n v="4"/>
    <n v="0"/>
    <n v="152"/>
    <n v="5"/>
    <x v="2"/>
    <x v="36"/>
    <x v="0"/>
    <x v="2"/>
    <n v="1"/>
    <s v="Speedy Express"/>
    <s v="GOURL"/>
    <x v="2"/>
    <n v="4"/>
    <x v="0"/>
    <x v="9"/>
  </r>
  <r>
    <n v="11050"/>
    <n v="76"/>
    <n v="18"/>
    <n v="50"/>
    <n v="0"/>
    <n v="900"/>
    <n v="23"/>
    <x v="2"/>
    <x v="38"/>
    <x v="13"/>
    <x v="9"/>
    <n v="2"/>
    <s v="United Package"/>
    <s v="FOLKO"/>
    <x v="3"/>
    <n v="1"/>
    <x v="6"/>
    <x v="9"/>
  </r>
  <r>
    <n v="11051"/>
    <n v="24"/>
    <n v="4.5"/>
    <n v="10"/>
    <n v="0"/>
    <n v="45"/>
    <n v="10"/>
    <x v="2"/>
    <x v="15"/>
    <x v="14"/>
    <x v="0"/>
    <n v="3"/>
    <s v="Federal Shipping"/>
    <s v="LAMAI"/>
    <x v="1"/>
    <n v="1"/>
    <x v="6"/>
    <x v="9"/>
  </r>
  <r>
    <n v="11052"/>
    <n v="43"/>
    <n v="46"/>
    <n v="30"/>
    <n v="0"/>
    <n v="1380"/>
    <n v="20"/>
    <x v="2"/>
    <x v="40"/>
    <x v="1"/>
    <x v="2"/>
    <n v="1"/>
    <s v="Speedy Express"/>
    <s v="HANAR"/>
    <x v="2"/>
    <n v="1"/>
    <x v="6"/>
    <x v="9"/>
  </r>
  <r>
    <n v="11052"/>
    <n v="61"/>
    <n v="28.5"/>
    <n v="10"/>
    <n v="0"/>
    <n v="285"/>
    <n v="29"/>
    <x v="2"/>
    <x v="75"/>
    <x v="22"/>
    <x v="2"/>
    <n v="1"/>
    <s v="Speedy Express"/>
    <s v="HANAR"/>
    <x v="2"/>
    <n v="2"/>
    <x v="4"/>
    <x v="9"/>
  </r>
  <r>
    <n v="11053"/>
    <n v="18"/>
    <n v="62.5"/>
    <n v="35"/>
    <n v="0"/>
    <n v="2187.5"/>
    <n v="7"/>
    <x v="2"/>
    <x v="59"/>
    <x v="18"/>
    <x v="6"/>
    <n v="2"/>
    <s v="United Package"/>
    <s v="PICCO"/>
    <x v="0"/>
    <n v="8"/>
    <x v="3"/>
    <x v="9"/>
  </r>
  <r>
    <n v="11053"/>
    <n v="32"/>
    <n v="32"/>
    <n v="20"/>
    <n v="0"/>
    <n v="640"/>
    <n v="14"/>
    <x v="2"/>
    <x v="26"/>
    <x v="2"/>
    <x v="6"/>
    <n v="2"/>
    <s v="United Package"/>
    <s v="PICCO"/>
    <x v="0"/>
    <n v="4"/>
    <x v="0"/>
    <x v="9"/>
  </r>
  <r>
    <n v="11053"/>
    <n v="64"/>
    <n v="33.25"/>
    <n v="25"/>
    <n v="0"/>
    <n v="831.25"/>
    <n v="12"/>
    <x v="2"/>
    <x v="58"/>
    <x v="20"/>
    <x v="6"/>
    <n v="2"/>
    <s v="United Package"/>
    <s v="PICCO"/>
    <x v="0"/>
    <n v="5"/>
    <x v="1"/>
    <x v="9"/>
  </r>
  <r>
    <n v="11054"/>
    <n v="33"/>
    <n v="2.5"/>
    <n v="10"/>
    <n v="0"/>
    <n v="25"/>
    <n v="15"/>
    <x v="2"/>
    <x v="10"/>
    <x v="10"/>
    <x v="20"/>
    <n v="1"/>
    <s v="Speedy Express"/>
    <s v="CACTU"/>
    <x v="3"/>
    <n v="4"/>
    <x v="0"/>
    <x v="9"/>
  </r>
  <r>
    <n v="11054"/>
    <n v="67"/>
    <n v="14"/>
    <n v="20"/>
    <n v="0"/>
    <n v="280"/>
    <n v="16"/>
    <x v="2"/>
    <x v="51"/>
    <x v="23"/>
    <x v="20"/>
    <n v="1"/>
    <s v="Speedy Express"/>
    <s v="CACTU"/>
    <x v="3"/>
    <n v="1"/>
    <x v="6"/>
    <x v="9"/>
  </r>
  <r>
    <n v="11055"/>
    <n v="24"/>
    <n v="4.5"/>
    <n v="15"/>
    <n v="0"/>
    <n v="67.5"/>
    <n v="10"/>
    <x v="2"/>
    <x v="15"/>
    <x v="14"/>
    <x v="5"/>
    <n v="2"/>
    <s v="United Package"/>
    <s v="HILAA"/>
    <x v="1"/>
    <n v="1"/>
    <x v="6"/>
    <x v="9"/>
  </r>
  <r>
    <n v="11055"/>
    <n v="25"/>
    <n v="14"/>
    <n v="15"/>
    <n v="0"/>
    <n v="210"/>
    <n v="11"/>
    <x v="2"/>
    <x v="66"/>
    <x v="21"/>
    <x v="5"/>
    <n v="2"/>
    <s v="United Package"/>
    <s v="HILAA"/>
    <x v="1"/>
    <n v="3"/>
    <x v="5"/>
    <x v="9"/>
  </r>
  <r>
    <n v="11055"/>
    <n v="51"/>
    <n v="53"/>
    <n v="20"/>
    <n v="0"/>
    <n v="1060"/>
    <n v="24"/>
    <x v="2"/>
    <x v="4"/>
    <x v="4"/>
    <x v="5"/>
    <n v="2"/>
    <s v="United Package"/>
    <s v="HILAA"/>
    <x v="1"/>
    <n v="7"/>
    <x v="2"/>
    <x v="9"/>
  </r>
  <r>
    <n v="11055"/>
    <n v="57"/>
    <n v="19.5"/>
    <n v="20"/>
    <n v="0"/>
    <n v="390"/>
    <n v="26"/>
    <x v="2"/>
    <x v="8"/>
    <x v="8"/>
    <x v="5"/>
    <n v="2"/>
    <s v="United Package"/>
    <s v="HILAA"/>
    <x v="1"/>
    <n v="5"/>
    <x v="1"/>
    <x v="9"/>
  </r>
  <r>
    <n v="11056"/>
    <n v="7"/>
    <n v="30"/>
    <n v="40"/>
    <n v="0"/>
    <n v="1200"/>
    <n v="3"/>
    <x v="2"/>
    <x v="32"/>
    <x v="24"/>
    <x v="13"/>
    <n v="2"/>
    <s v="United Package"/>
    <s v="EASTC"/>
    <x v="3"/>
    <n v="7"/>
    <x v="2"/>
    <x v="9"/>
  </r>
  <r>
    <n v="11056"/>
    <n v="55"/>
    <n v="24"/>
    <n v="35"/>
    <n v="0"/>
    <n v="840"/>
    <n v="25"/>
    <x v="2"/>
    <x v="16"/>
    <x v="15"/>
    <x v="13"/>
    <n v="2"/>
    <s v="United Package"/>
    <s v="EASTC"/>
    <x v="3"/>
    <n v="6"/>
    <x v="7"/>
    <x v="9"/>
  </r>
  <r>
    <n v="11056"/>
    <n v="60"/>
    <n v="34"/>
    <n v="50"/>
    <n v="0"/>
    <n v="1700"/>
    <n v="28"/>
    <x v="2"/>
    <x v="11"/>
    <x v="11"/>
    <x v="13"/>
    <n v="2"/>
    <s v="United Package"/>
    <s v="EASTC"/>
    <x v="3"/>
    <n v="4"/>
    <x v="0"/>
    <x v="9"/>
  </r>
  <r>
    <n v="11057"/>
    <n v="70"/>
    <n v="15"/>
    <n v="3"/>
    <n v="0"/>
    <n v="45"/>
    <n v="7"/>
    <x v="2"/>
    <x v="30"/>
    <x v="18"/>
    <x v="13"/>
    <n v="3"/>
    <s v="Federal Shipping"/>
    <s v="NORTS"/>
    <x v="2"/>
    <n v="1"/>
    <x v="6"/>
    <x v="9"/>
  </r>
  <r>
    <n v="11058"/>
    <n v="21"/>
    <n v="10"/>
    <n v="3"/>
    <n v="0"/>
    <n v="30"/>
    <n v="8"/>
    <x v="2"/>
    <x v="27"/>
    <x v="9"/>
    <x v="1"/>
    <n v="3"/>
    <s v="Federal Shipping"/>
    <s v="BLAUS"/>
    <x v="3"/>
    <n v="3"/>
    <x v="5"/>
    <x v="9"/>
  </r>
  <r>
    <n v="11058"/>
    <n v="60"/>
    <n v="34"/>
    <n v="21"/>
    <n v="0"/>
    <n v="714"/>
    <n v="28"/>
    <x v="2"/>
    <x v="11"/>
    <x v="11"/>
    <x v="1"/>
    <n v="3"/>
    <s v="Federal Shipping"/>
    <s v="BLAUS"/>
    <x v="3"/>
    <n v="4"/>
    <x v="0"/>
    <x v="9"/>
  </r>
  <r>
    <n v="11058"/>
    <n v="61"/>
    <n v="28.5"/>
    <n v="4"/>
    <n v="0"/>
    <n v="114"/>
    <n v="29"/>
    <x v="2"/>
    <x v="75"/>
    <x v="22"/>
    <x v="1"/>
    <n v="3"/>
    <s v="Federal Shipping"/>
    <s v="BLAUS"/>
    <x v="3"/>
    <n v="2"/>
    <x v="4"/>
    <x v="9"/>
  </r>
  <r>
    <n v="11059"/>
    <n v="13"/>
    <n v="6"/>
    <n v="30"/>
    <n v="0"/>
    <n v="180"/>
    <n v="6"/>
    <x v="2"/>
    <x v="43"/>
    <x v="3"/>
    <x v="2"/>
    <n v="2"/>
    <s v="United Package"/>
    <s v="RICAR"/>
    <x v="0"/>
    <n v="8"/>
    <x v="3"/>
    <x v="9"/>
  </r>
  <r>
    <n v="11059"/>
    <n v="17"/>
    <n v="39"/>
    <n v="12"/>
    <n v="0"/>
    <n v="468"/>
    <n v="7"/>
    <x v="2"/>
    <x v="35"/>
    <x v="18"/>
    <x v="2"/>
    <n v="2"/>
    <s v="United Package"/>
    <s v="RICAR"/>
    <x v="0"/>
    <n v="6"/>
    <x v="7"/>
    <x v="9"/>
  </r>
  <r>
    <n v="11059"/>
    <n v="60"/>
    <n v="34"/>
    <n v="35"/>
    <n v="0"/>
    <n v="1190"/>
    <n v="28"/>
    <x v="2"/>
    <x v="11"/>
    <x v="11"/>
    <x v="2"/>
    <n v="2"/>
    <s v="United Package"/>
    <s v="RICAR"/>
    <x v="0"/>
    <n v="4"/>
    <x v="0"/>
    <x v="9"/>
  </r>
  <r>
    <n v="11060"/>
    <n v="60"/>
    <n v="34"/>
    <n v="4"/>
    <n v="0"/>
    <n v="136"/>
    <n v="28"/>
    <x v="2"/>
    <x v="11"/>
    <x v="11"/>
    <x v="11"/>
    <n v="2"/>
    <s v="United Package"/>
    <s v="FRANS"/>
    <x v="0"/>
    <n v="4"/>
    <x v="0"/>
    <x v="9"/>
  </r>
  <r>
    <n v="11060"/>
    <n v="77"/>
    <n v="13"/>
    <n v="10"/>
    <n v="0"/>
    <n v="130"/>
    <n v="12"/>
    <x v="2"/>
    <x v="23"/>
    <x v="20"/>
    <x v="11"/>
    <n v="2"/>
    <s v="United Package"/>
    <s v="FRANS"/>
    <x v="0"/>
    <n v="2"/>
    <x v="4"/>
    <x v="9"/>
  </r>
  <r>
    <n v="11061"/>
    <n v="60"/>
    <n v="34"/>
    <n v="15"/>
    <n v="0"/>
    <n v="510"/>
    <n v="28"/>
    <x v="2"/>
    <x v="11"/>
    <x v="11"/>
    <x v="8"/>
    <n v="3"/>
    <s v="Federal Shipping"/>
    <s v="GREAL"/>
    <x v="0"/>
    <n v="4"/>
    <x v="0"/>
    <x v="9"/>
  </r>
  <r>
    <n v="11062"/>
    <n v="53"/>
    <n v="32.799999999999997"/>
    <n v="10"/>
    <n v="0"/>
    <n v="328"/>
    <n v="24"/>
    <x v="2"/>
    <x v="22"/>
    <x v="4"/>
    <x v="11"/>
    <n v="2"/>
    <s v="United Package"/>
    <s v="REGGC"/>
    <x v="0"/>
    <n v="6"/>
    <x v="7"/>
    <x v="9"/>
  </r>
  <r>
    <n v="11062"/>
    <n v="70"/>
    <n v="15"/>
    <n v="12"/>
    <n v="0"/>
    <n v="180"/>
    <n v="7"/>
    <x v="2"/>
    <x v="30"/>
    <x v="18"/>
    <x v="11"/>
    <n v="2"/>
    <s v="United Package"/>
    <s v="REGGC"/>
    <x v="0"/>
    <n v="1"/>
    <x v="6"/>
    <x v="9"/>
  </r>
  <r>
    <n v="11063"/>
    <n v="34"/>
    <n v="14"/>
    <n v="30"/>
    <n v="0"/>
    <n v="420"/>
    <n v="16"/>
    <x v="2"/>
    <x v="53"/>
    <x v="23"/>
    <x v="14"/>
    <n v="2"/>
    <s v="United Package"/>
    <s v="HUNGO"/>
    <x v="2"/>
    <n v="1"/>
    <x v="6"/>
    <x v="9"/>
  </r>
  <r>
    <n v="11063"/>
    <n v="40"/>
    <n v="18.399999999999999"/>
    <n v="40"/>
    <n v="0"/>
    <n v="736"/>
    <n v="19"/>
    <x v="2"/>
    <x v="37"/>
    <x v="5"/>
    <x v="14"/>
    <n v="2"/>
    <s v="United Package"/>
    <s v="HUNGO"/>
    <x v="2"/>
    <n v="8"/>
    <x v="3"/>
    <x v="9"/>
  </r>
  <r>
    <n v="11063"/>
    <n v="41"/>
    <n v="9.65"/>
    <n v="30"/>
    <n v="0"/>
    <n v="289.5"/>
    <n v="19"/>
    <x v="2"/>
    <x v="5"/>
    <x v="5"/>
    <x v="14"/>
    <n v="2"/>
    <s v="United Package"/>
    <s v="HUNGO"/>
    <x v="2"/>
    <n v="8"/>
    <x v="3"/>
    <x v="9"/>
  </r>
  <r>
    <n v="11064"/>
    <n v="17"/>
    <n v="39"/>
    <n v="77"/>
    <n v="0"/>
    <n v="3003"/>
    <n v="7"/>
    <x v="2"/>
    <x v="35"/>
    <x v="18"/>
    <x v="8"/>
    <n v="1"/>
    <s v="Speedy Express"/>
    <s v="SAVEA"/>
    <x v="0"/>
    <n v="6"/>
    <x v="7"/>
    <x v="10"/>
  </r>
  <r>
    <n v="11064"/>
    <n v="41"/>
    <n v="9.65"/>
    <n v="12"/>
    <n v="0"/>
    <n v="115.80000000000001"/>
    <n v="19"/>
    <x v="2"/>
    <x v="5"/>
    <x v="5"/>
    <x v="8"/>
    <n v="1"/>
    <s v="Speedy Express"/>
    <s v="SAVEA"/>
    <x v="0"/>
    <n v="8"/>
    <x v="3"/>
    <x v="10"/>
  </r>
  <r>
    <n v="11064"/>
    <n v="53"/>
    <n v="32.799999999999997"/>
    <n v="25"/>
    <n v="0"/>
    <n v="819.99999999999989"/>
    <n v="24"/>
    <x v="2"/>
    <x v="22"/>
    <x v="4"/>
    <x v="8"/>
    <n v="1"/>
    <s v="Speedy Express"/>
    <s v="SAVEA"/>
    <x v="0"/>
    <n v="6"/>
    <x v="7"/>
    <x v="10"/>
  </r>
  <r>
    <n v="11064"/>
    <n v="55"/>
    <n v="24"/>
    <n v="4"/>
    <n v="0"/>
    <n v="96"/>
    <n v="25"/>
    <x v="2"/>
    <x v="16"/>
    <x v="15"/>
    <x v="8"/>
    <n v="1"/>
    <s v="Speedy Express"/>
    <s v="SAVEA"/>
    <x v="0"/>
    <n v="6"/>
    <x v="7"/>
    <x v="10"/>
  </r>
  <r>
    <n v="11064"/>
    <n v="68"/>
    <n v="12.5"/>
    <n v="55"/>
    <n v="0"/>
    <n v="687.5"/>
    <n v="8"/>
    <x v="2"/>
    <x v="56"/>
    <x v="9"/>
    <x v="8"/>
    <n v="1"/>
    <s v="Speedy Express"/>
    <s v="SAVEA"/>
    <x v="0"/>
    <n v="3"/>
    <x v="5"/>
    <x v="10"/>
  </r>
  <r>
    <n v="11065"/>
    <n v="30"/>
    <n v="25.89"/>
    <n v="4"/>
    <n v="0"/>
    <n v="103.56"/>
    <n v="13"/>
    <x v="2"/>
    <x v="34"/>
    <x v="25"/>
    <x v="5"/>
    <n v="1"/>
    <s v="Speedy Express"/>
    <s v="LILAS"/>
    <x v="3"/>
    <n v="8"/>
    <x v="3"/>
    <x v="10"/>
  </r>
  <r>
    <n v="11065"/>
    <n v="54"/>
    <n v="7.45"/>
    <n v="20"/>
    <n v="0"/>
    <n v="149"/>
    <n v="25"/>
    <x v="2"/>
    <x v="55"/>
    <x v="15"/>
    <x v="5"/>
    <n v="1"/>
    <s v="Speedy Express"/>
    <s v="LILAS"/>
    <x v="3"/>
    <n v="6"/>
    <x v="7"/>
    <x v="10"/>
  </r>
  <r>
    <n v="11066"/>
    <n v="16"/>
    <n v="17.45"/>
    <n v="3"/>
    <n v="0"/>
    <n v="52.349999999999994"/>
    <n v="7"/>
    <x v="2"/>
    <x v="19"/>
    <x v="18"/>
    <x v="8"/>
    <n v="2"/>
    <s v="United Package"/>
    <s v="WHITC"/>
    <x v="1"/>
    <n v="3"/>
    <x v="5"/>
    <x v="10"/>
  </r>
  <r>
    <n v="11066"/>
    <n v="19"/>
    <n v="9.1999999999999993"/>
    <n v="42"/>
    <n v="0"/>
    <n v="386.4"/>
    <n v="8"/>
    <x v="2"/>
    <x v="49"/>
    <x v="9"/>
    <x v="8"/>
    <n v="2"/>
    <s v="United Package"/>
    <s v="WHITC"/>
    <x v="1"/>
    <n v="3"/>
    <x v="5"/>
    <x v="10"/>
  </r>
  <r>
    <n v="11066"/>
    <n v="34"/>
    <n v="14"/>
    <n v="35"/>
    <n v="0"/>
    <n v="490"/>
    <n v="16"/>
    <x v="2"/>
    <x v="53"/>
    <x v="23"/>
    <x v="8"/>
    <n v="2"/>
    <s v="United Package"/>
    <s v="WHITC"/>
    <x v="1"/>
    <n v="1"/>
    <x v="6"/>
    <x v="10"/>
  </r>
  <r>
    <n v="11067"/>
    <n v="41"/>
    <n v="9.65"/>
    <n v="9"/>
    <n v="0"/>
    <n v="86.850000000000009"/>
    <n v="19"/>
    <x v="2"/>
    <x v="5"/>
    <x v="5"/>
    <x v="1"/>
    <n v="2"/>
    <s v="United Package"/>
    <s v="DRACD"/>
    <x v="0"/>
    <n v="8"/>
    <x v="3"/>
    <x v="10"/>
  </r>
  <r>
    <n v="11068"/>
    <n v="28"/>
    <n v="45.6"/>
    <n v="8"/>
    <n v="0"/>
    <n v="364.8"/>
    <n v="12"/>
    <x v="2"/>
    <x v="44"/>
    <x v="20"/>
    <x v="2"/>
    <n v="2"/>
    <s v="United Package"/>
    <s v="QUEEN"/>
    <x v="3"/>
    <n v="7"/>
    <x v="2"/>
    <x v="10"/>
  </r>
  <r>
    <n v="11068"/>
    <n v="43"/>
    <n v="46"/>
    <n v="36"/>
    <n v="0"/>
    <n v="1656"/>
    <n v="20"/>
    <x v="2"/>
    <x v="40"/>
    <x v="1"/>
    <x v="2"/>
    <n v="2"/>
    <s v="United Package"/>
    <s v="QUEEN"/>
    <x v="3"/>
    <n v="1"/>
    <x v="6"/>
    <x v="10"/>
  </r>
  <r>
    <n v="11068"/>
    <n v="77"/>
    <n v="13"/>
    <n v="28"/>
    <n v="0"/>
    <n v="364"/>
    <n v="12"/>
    <x v="2"/>
    <x v="23"/>
    <x v="20"/>
    <x v="2"/>
    <n v="2"/>
    <s v="United Package"/>
    <s v="QUEEN"/>
    <x v="3"/>
    <n v="2"/>
    <x v="4"/>
    <x v="10"/>
  </r>
  <r>
    <n v="11069"/>
    <n v="39"/>
    <n v="18"/>
    <n v="20"/>
    <n v="0"/>
    <n v="360"/>
    <n v="18"/>
    <x v="2"/>
    <x v="13"/>
    <x v="12"/>
    <x v="7"/>
    <n v="2"/>
    <s v="United Package"/>
    <s v="TORTU"/>
    <x v="0"/>
    <n v="1"/>
    <x v="6"/>
    <x v="10"/>
  </r>
  <r>
    <n v="11070"/>
    <n v="1"/>
    <n v="18"/>
    <n v="40"/>
    <n v="0"/>
    <n v="720"/>
    <n v="1"/>
    <x v="2"/>
    <x v="52"/>
    <x v="17"/>
    <x v="1"/>
    <n v="1"/>
    <s v="Speedy Express"/>
    <s v="LEHMS"/>
    <x v="0"/>
    <n v="1"/>
    <x v="6"/>
    <x v="10"/>
  </r>
  <r>
    <n v="11070"/>
    <n v="2"/>
    <n v="19"/>
    <n v="20"/>
    <n v="0"/>
    <n v="380"/>
    <n v="1"/>
    <x v="2"/>
    <x v="18"/>
    <x v="17"/>
    <x v="1"/>
    <n v="1"/>
    <s v="Speedy Express"/>
    <s v="LEHMS"/>
    <x v="0"/>
    <n v="1"/>
    <x v="6"/>
    <x v="10"/>
  </r>
  <r>
    <n v="11070"/>
    <n v="16"/>
    <n v="17.45"/>
    <n v="30"/>
    <n v="0"/>
    <n v="523.5"/>
    <n v="7"/>
    <x v="2"/>
    <x v="19"/>
    <x v="18"/>
    <x v="1"/>
    <n v="1"/>
    <s v="Speedy Express"/>
    <s v="LEHMS"/>
    <x v="0"/>
    <n v="3"/>
    <x v="5"/>
    <x v="10"/>
  </r>
  <r>
    <n v="11070"/>
    <n v="31"/>
    <n v="12.5"/>
    <n v="20"/>
    <n v="0"/>
    <n v="250"/>
    <n v="14"/>
    <x v="2"/>
    <x v="12"/>
    <x v="2"/>
    <x v="1"/>
    <n v="1"/>
    <s v="Speedy Express"/>
    <s v="LEHMS"/>
    <x v="0"/>
    <n v="4"/>
    <x v="0"/>
    <x v="10"/>
  </r>
  <r>
    <n v="11071"/>
    <n v="7"/>
    <n v="30"/>
    <n v="15"/>
    <n v="0"/>
    <n v="450"/>
    <n v="3"/>
    <x v="2"/>
    <x v="32"/>
    <x v="24"/>
    <x v="5"/>
    <n v="1"/>
    <s v="Speedy Express"/>
    <s v="LILAS"/>
    <x v="0"/>
    <n v="7"/>
    <x v="2"/>
    <x v="10"/>
  </r>
  <r>
    <n v="11071"/>
    <n v="13"/>
    <n v="6"/>
    <n v="10"/>
    <n v="0"/>
    <n v="60"/>
    <n v="6"/>
    <x v="2"/>
    <x v="43"/>
    <x v="3"/>
    <x v="5"/>
    <n v="1"/>
    <s v="Speedy Express"/>
    <s v="LILAS"/>
    <x v="0"/>
    <n v="8"/>
    <x v="3"/>
    <x v="10"/>
  </r>
  <r>
    <n v="11072"/>
    <n v="2"/>
    <n v="19"/>
    <n v="8"/>
    <n v="0"/>
    <n v="152"/>
    <n v="1"/>
    <x v="2"/>
    <x v="18"/>
    <x v="17"/>
    <x v="6"/>
    <n v="2"/>
    <s v="United Package"/>
    <s v="ERNSH"/>
    <x v="0"/>
    <n v="1"/>
    <x v="6"/>
    <x v="10"/>
  </r>
  <r>
    <n v="11072"/>
    <n v="41"/>
    <n v="9.65"/>
    <n v="40"/>
    <n v="0"/>
    <n v="386"/>
    <n v="19"/>
    <x v="2"/>
    <x v="5"/>
    <x v="5"/>
    <x v="6"/>
    <n v="2"/>
    <s v="United Package"/>
    <s v="ERNSH"/>
    <x v="0"/>
    <n v="8"/>
    <x v="3"/>
    <x v="10"/>
  </r>
  <r>
    <n v="11072"/>
    <n v="50"/>
    <n v="16.25"/>
    <n v="22"/>
    <n v="0"/>
    <n v="357.5"/>
    <n v="23"/>
    <x v="2"/>
    <x v="72"/>
    <x v="13"/>
    <x v="6"/>
    <n v="2"/>
    <s v="United Package"/>
    <s v="ERNSH"/>
    <x v="0"/>
    <n v="3"/>
    <x v="5"/>
    <x v="10"/>
  </r>
  <r>
    <n v="11072"/>
    <n v="64"/>
    <n v="33.25"/>
    <n v="130"/>
    <n v="0"/>
    <n v="4322.5"/>
    <n v="12"/>
    <x v="2"/>
    <x v="58"/>
    <x v="20"/>
    <x v="6"/>
    <n v="2"/>
    <s v="United Package"/>
    <s v="ERNSH"/>
    <x v="0"/>
    <n v="5"/>
    <x v="1"/>
    <x v="10"/>
  </r>
  <r>
    <n v="11073"/>
    <n v="11"/>
    <n v="21"/>
    <n v="10"/>
    <n v="0"/>
    <n v="210"/>
    <n v="5"/>
    <x v="2"/>
    <x v="0"/>
    <x v="0"/>
    <x v="7"/>
    <n v="2"/>
    <s v="United Package"/>
    <s v="PERIC"/>
    <x v="0"/>
    <n v="4"/>
    <x v="0"/>
    <x v="10"/>
  </r>
  <r>
    <n v="11073"/>
    <n v="24"/>
    <n v="4.5"/>
    <n v="20"/>
    <n v="0"/>
    <n v="90"/>
    <n v="10"/>
    <x v="2"/>
    <x v="15"/>
    <x v="14"/>
    <x v="7"/>
    <n v="2"/>
    <s v="United Package"/>
    <s v="PERIC"/>
    <x v="0"/>
    <n v="1"/>
    <x v="6"/>
    <x v="10"/>
  </r>
  <r>
    <n v="11074"/>
    <n v="16"/>
    <n v="17.45"/>
    <n v="14"/>
    <n v="0"/>
    <n v="244.29999999999998"/>
    <n v="7"/>
    <x v="2"/>
    <x v="19"/>
    <x v="18"/>
    <x v="17"/>
    <n v="2"/>
    <s v="United Package"/>
    <s v="SIMOB"/>
    <x v="1"/>
    <n v="3"/>
    <x v="5"/>
    <x v="10"/>
  </r>
  <r>
    <n v="11075"/>
    <n v="2"/>
    <n v="19"/>
    <n v="10"/>
    <n v="0"/>
    <n v="190"/>
    <n v="1"/>
    <x v="2"/>
    <x v="18"/>
    <x v="17"/>
    <x v="4"/>
    <n v="2"/>
    <s v="United Package"/>
    <s v="RICSU"/>
    <x v="3"/>
    <n v="1"/>
    <x v="6"/>
    <x v="10"/>
  </r>
  <r>
    <n v="11075"/>
    <n v="46"/>
    <n v="12"/>
    <n v="30"/>
    <n v="0"/>
    <n v="360"/>
    <n v="21"/>
    <x v="2"/>
    <x v="54"/>
    <x v="26"/>
    <x v="4"/>
    <n v="2"/>
    <s v="United Package"/>
    <s v="RICSU"/>
    <x v="3"/>
    <n v="8"/>
    <x v="3"/>
    <x v="10"/>
  </r>
  <r>
    <n v="11075"/>
    <n v="76"/>
    <n v="18"/>
    <n v="2"/>
    <n v="0"/>
    <n v="36"/>
    <n v="23"/>
    <x v="2"/>
    <x v="38"/>
    <x v="13"/>
    <x v="4"/>
    <n v="2"/>
    <s v="United Package"/>
    <s v="RICSU"/>
    <x v="3"/>
    <n v="1"/>
    <x v="6"/>
    <x v="10"/>
  </r>
  <r>
    <n v="11076"/>
    <n v="6"/>
    <n v="25"/>
    <n v="20"/>
    <n v="0"/>
    <n v="500"/>
    <n v="3"/>
    <x v="2"/>
    <x v="63"/>
    <x v="24"/>
    <x v="0"/>
    <n v="2"/>
    <s v="United Package"/>
    <s v="BONAP"/>
    <x v="0"/>
    <n v="2"/>
    <x v="4"/>
    <x v="10"/>
  </r>
  <r>
    <n v="11076"/>
    <n v="14"/>
    <n v="23.25"/>
    <n v="20"/>
    <n v="0"/>
    <n v="465"/>
    <n v="6"/>
    <x v="2"/>
    <x v="3"/>
    <x v="3"/>
    <x v="0"/>
    <n v="2"/>
    <s v="United Package"/>
    <s v="BONAP"/>
    <x v="0"/>
    <n v="7"/>
    <x v="2"/>
    <x v="10"/>
  </r>
  <r>
    <n v="11076"/>
    <n v="19"/>
    <n v="9.1999999999999993"/>
    <n v="10"/>
    <n v="0"/>
    <n v="92"/>
    <n v="8"/>
    <x v="2"/>
    <x v="49"/>
    <x v="9"/>
    <x v="0"/>
    <n v="2"/>
    <s v="United Package"/>
    <s v="BONAP"/>
    <x v="0"/>
    <n v="3"/>
    <x v="5"/>
    <x v="10"/>
  </r>
  <r>
    <n v="11077"/>
    <n v="2"/>
    <n v="19"/>
    <n v="24"/>
    <n v="0"/>
    <n v="456"/>
    <n v="1"/>
    <x v="2"/>
    <x v="18"/>
    <x v="17"/>
    <x v="8"/>
    <n v="2"/>
    <s v="United Package"/>
    <s v="RATTC"/>
    <x v="0"/>
    <n v="1"/>
    <x v="6"/>
    <x v="10"/>
  </r>
  <r>
    <n v="11077"/>
    <n v="3"/>
    <n v="10"/>
    <n v="4"/>
    <n v="0"/>
    <n v="40"/>
    <n v="1"/>
    <x v="2"/>
    <x v="57"/>
    <x v="17"/>
    <x v="8"/>
    <n v="2"/>
    <s v="United Package"/>
    <s v="RATTC"/>
    <x v="0"/>
    <n v="2"/>
    <x v="4"/>
    <x v="10"/>
  </r>
  <r>
    <n v="11077"/>
    <n v="4"/>
    <n v="22"/>
    <n v="1"/>
    <n v="0"/>
    <n v="22"/>
    <n v="2"/>
    <x v="2"/>
    <x v="62"/>
    <x v="6"/>
    <x v="8"/>
    <n v="2"/>
    <s v="United Package"/>
    <s v="RATTC"/>
    <x v="0"/>
    <n v="2"/>
    <x v="4"/>
    <x v="10"/>
  </r>
  <r>
    <n v="11077"/>
    <n v="6"/>
    <n v="25"/>
    <n v="1"/>
    <n v="0"/>
    <n v="25"/>
    <n v="3"/>
    <x v="2"/>
    <x v="63"/>
    <x v="24"/>
    <x v="8"/>
    <n v="2"/>
    <s v="United Package"/>
    <s v="RATTC"/>
    <x v="0"/>
    <n v="2"/>
    <x v="4"/>
    <x v="10"/>
  </r>
  <r>
    <n v="11077"/>
    <n v="7"/>
    <n v="30"/>
    <n v="1"/>
    <n v="0"/>
    <n v="30"/>
    <n v="3"/>
    <x v="2"/>
    <x v="32"/>
    <x v="24"/>
    <x v="8"/>
    <n v="2"/>
    <s v="United Package"/>
    <s v="RATTC"/>
    <x v="0"/>
    <n v="7"/>
    <x v="2"/>
    <x v="10"/>
  </r>
  <r>
    <n v="11077"/>
    <n v="8"/>
    <n v="40"/>
    <n v="2"/>
    <n v="0"/>
    <n v="80"/>
    <n v="3"/>
    <x v="2"/>
    <x v="71"/>
    <x v="24"/>
    <x v="8"/>
    <n v="2"/>
    <s v="United Package"/>
    <s v="RATTC"/>
    <x v="0"/>
    <n v="2"/>
    <x v="4"/>
    <x v="10"/>
  </r>
  <r>
    <n v="11077"/>
    <n v="10"/>
    <n v="31"/>
    <n v="1"/>
    <n v="0"/>
    <n v="31"/>
    <n v="4"/>
    <x v="2"/>
    <x v="41"/>
    <x v="16"/>
    <x v="8"/>
    <n v="2"/>
    <s v="United Package"/>
    <s v="RATTC"/>
    <x v="0"/>
    <n v="8"/>
    <x v="3"/>
    <x v="10"/>
  </r>
  <r>
    <n v="11077"/>
    <n v="12"/>
    <n v="38"/>
    <n v="2"/>
    <n v="0"/>
    <n v="76"/>
    <n v="5"/>
    <x v="2"/>
    <x v="36"/>
    <x v="0"/>
    <x v="8"/>
    <n v="2"/>
    <s v="United Package"/>
    <s v="RATTC"/>
    <x v="0"/>
    <n v="4"/>
    <x v="0"/>
    <x v="10"/>
  </r>
  <r>
    <n v="11077"/>
    <n v="13"/>
    <n v="6"/>
    <n v="4"/>
    <n v="0"/>
    <n v="24"/>
    <n v="6"/>
    <x v="2"/>
    <x v="43"/>
    <x v="3"/>
    <x v="8"/>
    <n v="2"/>
    <s v="United Package"/>
    <s v="RATTC"/>
    <x v="0"/>
    <n v="8"/>
    <x v="3"/>
    <x v="10"/>
  </r>
  <r>
    <n v="11077"/>
    <n v="14"/>
    <n v="23.25"/>
    <n v="1"/>
    <n v="0"/>
    <n v="23.25"/>
    <n v="6"/>
    <x v="2"/>
    <x v="3"/>
    <x v="3"/>
    <x v="8"/>
    <n v="2"/>
    <s v="United Package"/>
    <s v="RATTC"/>
    <x v="0"/>
    <n v="7"/>
    <x v="2"/>
    <x v="10"/>
  </r>
  <r>
    <n v="11077"/>
    <n v="16"/>
    <n v="17.45"/>
    <n v="2"/>
    <n v="0"/>
    <n v="34.9"/>
    <n v="7"/>
    <x v="2"/>
    <x v="19"/>
    <x v="18"/>
    <x v="8"/>
    <n v="2"/>
    <s v="United Package"/>
    <s v="RATTC"/>
    <x v="0"/>
    <n v="3"/>
    <x v="5"/>
    <x v="10"/>
  </r>
  <r>
    <n v="11077"/>
    <n v="20"/>
    <n v="81"/>
    <n v="1"/>
    <n v="0"/>
    <n v="81"/>
    <n v="8"/>
    <x v="2"/>
    <x v="9"/>
    <x v="9"/>
    <x v="8"/>
    <n v="2"/>
    <s v="United Package"/>
    <s v="RATTC"/>
    <x v="0"/>
    <n v="3"/>
    <x v="5"/>
    <x v="10"/>
  </r>
  <r>
    <n v="11077"/>
    <n v="23"/>
    <n v="9"/>
    <n v="2"/>
    <n v="0"/>
    <n v="18"/>
    <n v="9"/>
    <x v="2"/>
    <x v="70"/>
    <x v="7"/>
    <x v="8"/>
    <n v="2"/>
    <s v="United Package"/>
    <s v="RATTC"/>
    <x v="0"/>
    <n v="5"/>
    <x v="1"/>
    <x v="10"/>
  </r>
  <r>
    <n v="11077"/>
    <n v="32"/>
    <n v="32"/>
    <n v="1"/>
    <n v="0"/>
    <n v="32"/>
    <n v="14"/>
    <x v="2"/>
    <x v="26"/>
    <x v="2"/>
    <x v="8"/>
    <n v="2"/>
    <s v="United Package"/>
    <s v="RATTC"/>
    <x v="0"/>
    <n v="4"/>
    <x v="0"/>
    <x v="10"/>
  </r>
  <r>
    <n v="11077"/>
    <n v="39"/>
    <n v="18"/>
    <n v="2"/>
    <n v="0"/>
    <n v="36"/>
    <n v="18"/>
    <x v="2"/>
    <x v="13"/>
    <x v="12"/>
    <x v="8"/>
    <n v="2"/>
    <s v="United Package"/>
    <s v="RATTC"/>
    <x v="0"/>
    <n v="1"/>
    <x v="6"/>
    <x v="10"/>
  </r>
  <r>
    <n v="11077"/>
    <n v="41"/>
    <n v="9.65"/>
    <n v="3"/>
    <n v="0"/>
    <n v="28.950000000000003"/>
    <n v="19"/>
    <x v="2"/>
    <x v="5"/>
    <x v="5"/>
    <x v="8"/>
    <n v="2"/>
    <s v="United Package"/>
    <s v="RATTC"/>
    <x v="0"/>
    <n v="8"/>
    <x v="3"/>
    <x v="10"/>
  </r>
  <r>
    <n v="11077"/>
    <n v="46"/>
    <n v="12"/>
    <n v="3"/>
    <n v="0"/>
    <n v="36"/>
    <n v="21"/>
    <x v="2"/>
    <x v="54"/>
    <x v="26"/>
    <x v="8"/>
    <n v="2"/>
    <s v="United Package"/>
    <s v="RATTC"/>
    <x v="0"/>
    <n v="8"/>
    <x v="3"/>
    <x v="10"/>
  </r>
  <r>
    <n v="11077"/>
    <n v="52"/>
    <n v="7"/>
    <n v="2"/>
    <n v="0"/>
    <n v="14"/>
    <n v="24"/>
    <x v="2"/>
    <x v="65"/>
    <x v="4"/>
    <x v="8"/>
    <n v="2"/>
    <s v="United Package"/>
    <s v="RATTC"/>
    <x v="0"/>
    <n v="5"/>
    <x v="1"/>
    <x v="10"/>
  </r>
  <r>
    <n v="11077"/>
    <n v="55"/>
    <n v="24"/>
    <n v="2"/>
    <n v="0"/>
    <n v="48"/>
    <n v="25"/>
    <x v="2"/>
    <x v="16"/>
    <x v="15"/>
    <x v="8"/>
    <n v="2"/>
    <s v="United Package"/>
    <s v="RATTC"/>
    <x v="0"/>
    <n v="6"/>
    <x v="7"/>
    <x v="10"/>
  </r>
  <r>
    <n v="11077"/>
    <n v="60"/>
    <n v="34"/>
    <n v="2"/>
    <n v="0"/>
    <n v="68"/>
    <n v="28"/>
    <x v="2"/>
    <x v="11"/>
    <x v="11"/>
    <x v="8"/>
    <n v="2"/>
    <s v="United Package"/>
    <s v="RATTC"/>
    <x v="0"/>
    <n v="4"/>
    <x v="0"/>
    <x v="10"/>
  </r>
  <r>
    <n v="11077"/>
    <n v="64"/>
    <n v="33.25"/>
    <n v="2"/>
    <n v="0"/>
    <n v="66.5"/>
    <n v="12"/>
    <x v="2"/>
    <x v="58"/>
    <x v="20"/>
    <x v="8"/>
    <n v="2"/>
    <s v="United Package"/>
    <s v="RATTC"/>
    <x v="0"/>
    <n v="5"/>
    <x v="1"/>
    <x v="10"/>
  </r>
  <r>
    <n v="11077"/>
    <n v="66"/>
    <n v="17"/>
    <n v="1"/>
    <n v="0"/>
    <n v="17"/>
    <n v="2"/>
    <x v="2"/>
    <x v="61"/>
    <x v="6"/>
    <x v="8"/>
    <n v="2"/>
    <s v="United Package"/>
    <s v="RATTC"/>
    <x v="0"/>
    <n v="2"/>
    <x v="4"/>
    <x v="10"/>
  </r>
  <r>
    <n v="11077"/>
    <n v="73"/>
    <n v="15"/>
    <n v="2"/>
    <n v="0"/>
    <n v="30"/>
    <n v="17"/>
    <x v="2"/>
    <x v="47"/>
    <x v="19"/>
    <x v="8"/>
    <n v="2"/>
    <s v="United Package"/>
    <s v="RATTC"/>
    <x v="0"/>
    <n v="8"/>
    <x v="3"/>
    <x v="10"/>
  </r>
  <r>
    <n v="11077"/>
    <n v="75"/>
    <n v="7.75"/>
    <n v="4"/>
    <n v="0"/>
    <n v="31"/>
    <n v="12"/>
    <x v="2"/>
    <x v="48"/>
    <x v="20"/>
    <x v="8"/>
    <n v="2"/>
    <s v="United Package"/>
    <s v="RATTC"/>
    <x v="0"/>
    <n v="1"/>
    <x v="6"/>
    <x v="10"/>
  </r>
  <r>
    <n v="11077"/>
    <n v="77"/>
    <n v="13"/>
    <n v="2"/>
    <n v="0"/>
    <n v="26"/>
    <n v="12"/>
    <x v="2"/>
    <x v="23"/>
    <x v="20"/>
    <x v="8"/>
    <n v="2"/>
    <s v="United Package"/>
    <s v="RATTC"/>
    <x v="0"/>
    <n v="2"/>
    <x v="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EC811-996B-6C47-AAEC-8F74320BB90B}" name="Supplier Sales Rank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6:B47" firstHeaderRow="1" firstDataRow="1" firstDataCol="1"/>
  <pivotFields count="13">
    <pivotField showAll="0"/>
    <pivotField axis="axisRow" showAll="0" measureFilter="1" sortType="ascending">
      <items count="30">
        <item x="17"/>
        <item x="15"/>
        <item x="4"/>
        <item x="26"/>
        <item x="0"/>
        <item x="13"/>
        <item x="28"/>
        <item x="23"/>
        <item x="27"/>
        <item x="2"/>
        <item x="10"/>
        <item x="22"/>
        <item x="19"/>
        <item x="20"/>
        <item x="24"/>
        <item x="5"/>
        <item x="18"/>
        <item x="1"/>
        <item x="12"/>
        <item x="14"/>
        <item x="25"/>
        <item x="6"/>
        <item x="8"/>
        <item x="11"/>
        <item x="9"/>
        <item x="7"/>
        <item x="16"/>
        <item x="3"/>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11">
    <i>
      <x v="19"/>
    </i>
    <i>
      <x v="25"/>
    </i>
    <i>
      <x v="5"/>
    </i>
    <i>
      <x v="20"/>
    </i>
    <i>
      <x v="6"/>
    </i>
    <i>
      <x v="7"/>
    </i>
    <i>
      <x v="21"/>
    </i>
    <i>
      <x v="8"/>
    </i>
    <i>
      <x v="23"/>
    </i>
    <i>
      <x/>
    </i>
    <i t="grand">
      <x/>
    </i>
  </rowItems>
  <colItems count="1">
    <i/>
  </colItems>
  <dataFields count="1">
    <dataField name="Sum of Supplier Sale" fld="11" baseField="0" baseItem="0"/>
  </dataFields>
  <formats count="1">
    <format dxfId="197">
      <pivotArea collapsedLevelsAreSubtotals="1" fieldPosition="0">
        <references count="1">
          <reference field="1" count="10">
            <x v="0"/>
            <x v="5"/>
            <x v="6"/>
            <x v="7"/>
            <x v="8"/>
            <x v="19"/>
            <x v="20"/>
            <x v="21"/>
            <x v="23"/>
            <x v="25"/>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46288-34E2-6445-B301-2EFC209762A3}" name="Supplier Quan Rank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13">
    <pivotField showAll="0"/>
    <pivotField axis="axisRow" showAll="0" measureFilter="1" sortType="ascending">
      <items count="30">
        <item x="17"/>
        <item x="15"/>
        <item x="4"/>
        <item x="26"/>
        <item x="0"/>
        <item x="13"/>
        <item x="28"/>
        <item x="23"/>
        <item x="27"/>
        <item x="2"/>
        <item x="10"/>
        <item x="22"/>
        <item x="19"/>
        <item x="20"/>
        <item x="24"/>
        <item x="5"/>
        <item x="18"/>
        <item x="1"/>
        <item x="12"/>
        <item x="14"/>
        <item x="25"/>
        <item x="6"/>
        <item x="8"/>
        <item x="11"/>
        <item x="9"/>
        <item x="7"/>
        <item x="16"/>
        <item x="3"/>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12"/>
    </i>
    <i>
      <x v="16"/>
    </i>
    <i>
      <x v="7"/>
    </i>
    <i>
      <x v="4"/>
    </i>
    <i>
      <x v="5"/>
    </i>
    <i>
      <x v="19"/>
    </i>
    <i>
      <x v="25"/>
    </i>
    <i>
      <x v="8"/>
    </i>
    <i>
      <x v="21"/>
    </i>
    <i>
      <x v="23"/>
    </i>
    <i t="grand">
      <x/>
    </i>
  </rowItems>
  <colItems count="1">
    <i/>
  </colItems>
  <dataFields count="1">
    <dataField name="Sum of Quantity Supplied" fld="12" baseField="0"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3"/>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E9265-203A-114B-B0E6-D34CA8DF92BF}" name="Product Sales Rank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34" firstHeaderRow="1" firstDataRow="1" firstDataCol="1"/>
  <pivotFields count="12">
    <pivotField showAll="0"/>
    <pivotField axis="axisRow" showAll="0" measureFilter="1" sortType="ascending">
      <items count="78">
        <item x="16"/>
        <item x="2"/>
        <item x="39"/>
        <item x="59"/>
        <item x="17"/>
        <item x="0"/>
        <item x="1"/>
        <item x="38"/>
        <item x="3"/>
        <item x="4"/>
        <item x="47"/>
        <item x="37"/>
        <item x="57"/>
        <item x="51"/>
        <item x="70"/>
        <item x="32"/>
        <item x="14"/>
        <item x="55"/>
        <item x="30"/>
        <item x="5"/>
        <item x="36"/>
        <item x="23"/>
        <item x="68"/>
        <item x="43"/>
        <item x="25"/>
        <item x="21"/>
        <item x="9"/>
        <item x="35"/>
        <item x="42"/>
        <item x="40"/>
        <item x="12"/>
        <item x="75"/>
        <item x="66"/>
        <item x="73"/>
        <item x="64"/>
        <item x="65"/>
        <item x="50"/>
        <item x="31"/>
        <item x="48"/>
        <item x="8"/>
        <item x="71"/>
        <item x="29"/>
        <item x="7"/>
        <item x="24"/>
        <item x="76"/>
        <item x="69"/>
        <item x="15"/>
        <item x="52"/>
        <item x="54"/>
        <item x="10"/>
        <item x="11"/>
        <item x="58"/>
        <item x="56"/>
        <item x="72"/>
        <item x="74"/>
        <item x="44"/>
        <item x="27"/>
        <item x="33"/>
        <item x="26"/>
        <item x="67"/>
        <item x="41"/>
        <item x="19"/>
        <item x="20"/>
        <item x="60"/>
        <item x="45"/>
        <item x="34"/>
        <item x="61"/>
        <item x="18"/>
        <item x="28"/>
        <item x="13"/>
        <item x="53"/>
        <item x="22"/>
        <item x="6"/>
        <item x="49"/>
        <item x="62"/>
        <item x="63"/>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s>
  <rowFields count="1">
    <field x="1"/>
  </rowFields>
  <rowItems count="11">
    <i>
      <x v="56"/>
    </i>
    <i>
      <x v="4"/>
    </i>
    <i>
      <x/>
    </i>
    <i>
      <x v="36"/>
    </i>
    <i>
      <x v="17"/>
    </i>
    <i>
      <x v="66"/>
    </i>
    <i>
      <x v="3"/>
    </i>
    <i>
      <x v="51"/>
    </i>
    <i>
      <x v="68"/>
    </i>
    <i>
      <x v="11"/>
    </i>
    <i t="grand">
      <x/>
    </i>
  </rowItems>
  <colItems count="1">
    <i/>
  </colItems>
  <dataFields count="1">
    <dataField name="Sum of Product Sale " fld="10" baseField="0" baseItem="0"/>
  </dataFields>
  <formats count="1">
    <format dxfId="187">
      <pivotArea collapsedLevelsAreSubtotals="1" fieldPosition="0">
        <references count="1">
          <reference field="1" count="10">
            <x v="0"/>
            <x v="3"/>
            <x v="4"/>
            <x v="11"/>
            <x v="17"/>
            <x v="36"/>
            <x v="51"/>
            <x v="56"/>
            <x v="66"/>
            <x v="68"/>
          </reference>
        </references>
      </pivotArea>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E86582-EEE8-6443-954C-75EDD06BBC02}" name="Product Quantity Rank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12">
    <pivotField showAll="0" measureFilter="1"/>
    <pivotField axis="axisRow" showAll="0" measureFilter="1" sortType="ascending">
      <items count="78">
        <item x="16"/>
        <item x="2"/>
        <item x="39"/>
        <item x="59"/>
        <item x="17"/>
        <item x="0"/>
        <item x="1"/>
        <item x="38"/>
        <item x="3"/>
        <item x="4"/>
        <item x="47"/>
        <item x="37"/>
        <item x="57"/>
        <item x="51"/>
        <item x="70"/>
        <item x="32"/>
        <item x="14"/>
        <item x="55"/>
        <item x="30"/>
        <item x="5"/>
        <item x="36"/>
        <item x="23"/>
        <item x="68"/>
        <item x="43"/>
        <item x="25"/>
        <item x="21"/>
        <item x="9"/>
        <item x="35"/>
        <item x="42"/>
        <item x="40"/>
        <item x="12"/>
        <item x="75"/>
        <item x="66"/>
        <item x="73"/>
        <item x="64"/>
        <item x="65"/>
        <item x="50"/>
        <item x="31"/>
        <item x="48"/>
        <item x="8"/>
        <item x="71"/>
        <item x="29"/>
        <item x="7"/>
        <item x="24"/>
        <item x="76"/>
        <item x="69"/>
        <item x="15"/>
        <item x="52"/>
        <item x="54"/>
        <item x="10"/>
        <item x="11"/>
        <item x="58"/>
        <item x="56"/>
        <item x="72"/>
        <item x="74"/>
        <item x="44"/>
        <item x="27"/>
        <item x="33"/>
        <item x="26"/>
        <item x="67"/>
        <item x="41"/>
        <item x="19"/>
        <item x="20"/>
        <item x="60"/>
        <item x="45"/>
        <item x="34"/>
        <item x="61"/>
        <item x="18"/>
        <item x="28"/>
        <item x="13"/>
        <item x="53"/>
        <item x="22"/>
        <item x="6"/>
        <item x="49"/>
        <item x="62"/>
        <item x="63"/>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2">
    <i>
      <x v="14"/>
    </i>
    <i>
      <x v="6"/>
    </i>
    <i>
      <x v="66"/>
    </i>
    <i>
      <x v="2"/>
    </i>
    <i>
      <x v="21"/>
    </i>
    <i>
      <x v="54"/>
    </i>
    <i>
      <x v="46"/>
    </i>
    <i>
      <x v="17"/>
    </i>
    <i>
      <x v="18"/>
    </i>
    <i>
      <x v="51"/>
    </i>
    <i>
      <x v="3"/>
    </i>
    <i t="grand">
      <x/>
    </i>
  </rowItems>
  <colItems count="1">
    <i/>
  </colItems>
  <dataFields count="1">
    <dataField name="Sum of QuantitySale"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1" iMeasureFld="0">
      <autoFilter ref="A1">
        <filterColumn colId="0">
          <top10 val="10" filterVal="10"/>
        </filterColumn>
      </autoFilter>
    </filter>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3E3C46-BDCF-584F-897E-F20F4C23CC41}" name="Product By Sa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8">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4">
        <item x="0"/>
        <item x="1"/>
        <item x="2"/>
        <item t="default"/>
      </items>
    </pivotField>
    <pivotField axis="axisRow" showAll="0" measureFilter="1" sortType="ascending">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0"/>
        <item x="3"/>
        <item x="2"/>
        <item x="1"/>
        <item t="default"/>
      </items>
    </pivotField>
    <pivotField showAll="0"/>
    <pivotField showAll="0"/>
    <pivotField showAll="0"/>
  </pivotFields>
  <rowFields count="1">
    <field x="8"/>
  </rowFields>
  <rowItems count="11">
    <i>
      <x v="56"/>
    </i>
    <i>
      <x v="4"/>
    </i>
    <i>
      <x/>
    </i>
    <i>
      <x v="36"/>
    </i>
    <i>
      <x v="17"/>
    </i>
    <i>
      <x v="66"/>
    </i>
    <i>
      <x v="3"/>
    </i>
    <i>
      <x v="51"/>
    </i>
    <i>
      <x v="68"/>
    </i>
    <i>
      <x v="11"/>
    </i>
    <i t="grand">
      <x/>
    </i>
  </rowItems>
  <colItems count="1">
    <i/>
  </colItems>
  <dataFields count="1">
    <dataField name="Sum of Line Sale" fld="5" baseField="0" baseItem="0"/>
  </dataFields>
  <formats count="7">
    <format dxfId="35">
      <pivotArea collapsedLevelsAreSubtotals="1" fieldPosition="0">
        <references count="1">
          <reference field="8" count="10">
            <x v="0"/>
            <x v="3"/>
            <x v="4"/>
            <x v="11"/>
            <x v="17"/>
            <x v="36"/>
            <x v="51"/>
            <x v="56"/>
            <x v="66"/>
            <x v="68"/>
          </reference>
        </references>
      </pivotArea>
    </format>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10">
            <x v="0"/>
            <x v="3"/>
            <x v="4"/>
            <x v="11"/>
            <x v="17"/>
            <x v="36"/>
            <x v="51"/>
            <x v="56"/>
            <x v="66"/>
            <x v="68"/>
          </reference>
        </references>
      </pivotArea>
    </format>
    <format dxfId="30">
      <pivotArea dataOnly="0" labelOnly="1" grandRow="1" outline="0" fieldPosition="0"/>
    </format>
    <format dxfId="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3" iMeasureFld="0">
      <autoFilter ref="A1">
        <filterColumn colId="0">
          <top10 val="10" filterVal="10"/>
        </filterColumn>
      </autoFilter>
    </filter>
    <filter fld="8"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3DE6EE-18D0-D245-8C75-B6F1162677FD}" name="Supplier By Sa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7:B48" firstHeaderRow="1" firstDataRow="1" firstDataCol="1"/>
  <pivotFields count="18">
    <pivotField showAll="0"/>
    <pivotField showAll="0"/>
    <pivotField showAll="0"/>
    <pivotField showAll="0"/>
    <pivotField showAll="0"/>
    <pivotField dataField="1" showAll="0"/>
    <pivotField showAll="0"/>
    <pivotField showAll="0">
      <items count="4">
        <item x="0"/>
        <item x="1"/>
        <item x="2"/>
        <item t="default"/>
      </items>
    </pivotField>
    <pivotField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pivotField>
    <pivotField axis="axisRow" showAll="0" measureFilter="1" sortType="ascending">
      <items count="30">
        <item x="12"/>
        <item x="23"/>
        <item x="0"/>
        <item x="27"/>
        <item x="17"/>
        <item x="2"/>
        <item x="22"/>
        <item x="4"/>
        <item x="11"/>
        <item x="24"/>
        <item x="21"/>
        <item x="13"/>
        <item x="1"/>
        <item x="26"/>
        <item x="15"/>
        <item x="3"/>
        <item x="5"/>
        <item x="6"/>
        <item x="25"/>
        <item x="10"/>
        <item x="8"/>
        <item x="18"/>
        <item x="7"/>
        <item x="20"/>
        <item x="14"/>
        <item x="9"/>
        <item x="19"/>
        <item x="16"/>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x="3"/>
        <item x="2"/>
        <item x="1"/>
        <item t="default"/>
      </items>
    </pivotField>
    <pivotField showAll="0"/>
    <pivotField showAll="0"/>
    <pivotField showAll="0"/>
  </pivotFields>
  <rowFields count="1">
    <field x="9"/>
  </rowFields>
  <rowItems count="11">
    <i>
      <x v="19"/>
    </i>
    <i>
      <x v="25"/>
    </i>
    <i>
      <x v="5"/>
    </i>
    <i>
      <x v="20"/>
    </i>
    <i>
      <x v="6"/>
    </i>
    <i>
      <x v="7"/>
    </i>
    <i>
      <x v="21"/>
    </i>
    <i>
      <x v="8"/>
    </i>
    <i>
      <x v="23"/>
    </i>
    <i>
      <x/>
    </i>
    <i t="grand">
      <x/>
    </i>
  </rowItems>
  <colItems count="1">
    <i/>
  </colItems>
  <dataFields count="1">
    <dataField name="Sum of Line Sale" fld="5" baseField="0" baseItem="0"/>
  </dataFields>
  <formats count="12">
    <format dxfId="47">
      <pivotArea type="all" dataOnly="0" outline="0" fieldPosition="0"/>
    </format>
    <format dxfId="46">
      <pivotArea outline="0" collapsedLevelsAreSubtotals="1" fieldPosition="0"/>
    </format>
    <format dxfId="45">
      <pivotArea field="8" type="button" dataOnly="0" labelOnly="1" outline="0"/>
    </format>
    <format dxfId="44">
      <pivotArea dataOnly="0" labelOnly="1" grandRow="1" outline="0" fieldPosition="0"/>
    </format>
    <format dxfId="43">
      <pivotArea dataOnly="0" labelOnly="1" outline="0" axis="axisValues" fieldPosition="0"/>
    </format>
    <format dxfId="42">
      <pivotArea collapsedLevelsAreSubtotals="1" fieldPosition="0">
        <references count="1">
          <reference field="9" count="10">
            <x v="0"/>
            <x v="5"/>
            <x v="6"/>
            <x v="7"/>
            <x v="8"/>
            <x v="19"/>
            <x v="20"/>
            <x v="21"/>
            <x v="23"/>
            <x v="25"/>
          </reference>
        </references>
      </pivotArea>
    </format>
    <format dxfId="41">
      <pivotArea type="all" dataOnly="0" outline="0" fieldPosition="0"/>
    </format>
    <format dxfId="40">
      <pivotArea outline="0" collapsedLevelsAreSubtotals="1" fieldPosition="0"/>
    </format>
    <format dxfId="39">
      <pivotArea field="9" type="button" dataOnly="0" labelOnly="1" outline="0" axis="axisRow" fieldPosition="0"/>
    </format>
    <format dxfId="38">
      <pivotArea dataOnly="0" labelOnly="1" fieldPosition="0">
        <references count="1">
          <reference field="9" count="10">
            <x v="0"/>
            <x v="5"/>
            <x v="6"/>
            <x v="7"/>
            <x v="8"/>
            <x v="19"/>
            <x v="20"/>
            <x v="21"/>
            <x v="23"/>
            <x v="25"/>
          </reference>
        </references>
      </pivotArea>
    </format>
    <format dxfId="37">
      <pivotArea dataOnly="0" labelOnly="1" grandRow="1" outline="0" fieldPosition="0"/>
    </format>
    <format dxfId="36">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108414-B478-B24C-979D-4FCD0FE3F7CC}" name="Region%ag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23:B128" firstHeaderRow="1" firstDataRow="1" firstDataCol="1"/>
  <pivotFields count="18">
    <pivotField showAll="0"/>
    <pivotField showAll="0"/>
    <pivotField showAll="0"/>
    <pivotField showAll="0"/>
    <pivotField showAll="0"/>
    <pivotField dataField="1" showAll="0"/>
    <pivotField showAll="0"/>
    <pivotField showAll="0">
      <items count="4">
        <item x="0"/>
        <item x="1"/>
        <item x="2"/>
        <item t="default"/>
      </items>
    </pivotField>
    <pivotField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pivotField>
    <pivotField showAll="0"/>
    <pivotField showAll="0">
      <items count="22">
        <item x="20"/>
        <item x="6"/>
        <item x="3"/>
        <item x="2"/>
        <item x="16"/>
        <item x="17"/>
        <item x="10"/>
        <item x="0"/>
        <item x="1"/>
        <item x="14"/>
        <item x="11"/>
        <item x="7"/>
        <item x="19"/>
        <item x="18"/>
        <item x="15"/>
        <item x="12"/>
        <item x="9"/>
        <item x="4"/>
        <item x="13"/>
        <item x="8"/>
        <item x="5"/>
        <item t="default"/>
      </items>
    </pivotField>
    <pivotField showAll="0"/>
    <pivotField showAll="0"/>
    <pivotField showAll="0"/>
    <pivotField axis="axisRow" showAll="0">
      <items count="5">
        <item x="0"/>
        <item x="3"/>
        <item x="2"/>
        <item x="1"/>
        <item t="default"/>
      </items>
    </pivotField>
    <pivotField showAll="0"/>
    <pivotField showAll="0"/>
    <pivotField showAll="0"/>
  </pivotFields>
  <rowFields count="1">
    <field x="14"/>
  </rowFields>
  <rowItems count="5">
    <i>
      <x/>
    </i>
    <i>
      <x v="1"/>
    </i>
    <i>
      <x v="2"/>
    </i>
    <i>
      <x v="3"/>
    </i>
    <i t="grand">
      <x/>
    </i>
  </rowItems>
  <colItems count="1">
    <i/>
  </colItems>
  <dataFields count="1">
    <dataField name="Sum of Line Sale" fld="5" showDataAs="percentOfTotal" baseField="0" baseItem="0" numFmtId="10"/>
  </dataFields>
  <formats count="15">
    <format dxfId="62">
      <pivotArea type="all" dataOnly="0" outline="0" fieldPosition="0"/>
    </format>
    <format dxfId="61">
      <pivotArea outline="0" collapsedLevelsAreSubtotals="1" fieldPosition="0"/>
    </format>
    <format dxfId="60">
      <pivotArea field="8" type="button" dataOnly="0" labelOnly="1" outline="0"/>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type="all" dataOnly="0" outline="0" fieldPosition="0"/>
    </format>
    <format dxfId="55">
      <pivotArea field="10" type="button" dataOnly="0" labelOnly="1" outline="0"/>
    </format>
    <format dxfId="54">
      <pivotArea outline="0" fieldPosition="0">
        <references count="1">
          <reference field="4294967294" count="1">
            <x v="0"/>
          </reference>
        </references>
      </pivotArea>
    </format>
    <format dxfId="53">
      <pivotArea type="all" dataOnly="0" outline="0" fieldPosition="0"/>
    </format>
    <format dxfId="52">
      <pivotArea outline="0" collapsedLevelsAreSubtotals="1" fieldPosition="0"/>
    </format>
    <format dxfId="51">
      <pivotArea field="14" type="button" dataOnly="0" labelOnly="1" outline="0" axis="axisRow" fieldPosition="0"/>
    </format>
    <format dxfId="50">
      <pivotArea dataOnly="0" labelOnly="1" fieldPosition="0">
        <references count="1">
          <reference field="14" count="0"/>
        </references>
      </pivotArea>
    </format>
    <format dxfId="49">
      <pivotArea dataOnly="0" labelOnly="1" grandRow="1" outline="0" fieldPosition="0"/>
    </format>
    <format dxfId="48">
      <pivotArea dataOnly="0" labelOnly="1" outline="0" axis="axisValues" fieldPosition="0"/>
    </format>
  </formats>
  <chartFormats count="10">
    <chartFormat chart="22"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4" count="1" selected="0">
            <x v="0"/>
          </reference>
        </references>
      </pivotArea>
    </chartFormat>
    <chartFormat chart="26" format="8">
      <pivotArea type="data" outline="0" fieldPosition="0">
        <references count="2">
          <reference field="4294967294" count="1" selected="0">
            <x v="0"/>
          </reference>
          <reference field="14" count="1" selected="0">
            <x v="1"/>
          </reference>
        </references>
      </pivotArea>
    </chartFormat>
    <chartFormat chart="26" format="9">
      <pivotArea type="data" outline="0" fieldPosition="0">
        <references count="2">
          <reference field="4294967294" count="1" selected="0">
            <x v="0"/>
          </reference>
          <reference field="14" count="1" selected="0">
            <x v="2"/>
          </reference>
        </references>
      </pivotArea>
    </chartFormat>
    <chartFormat chart="26" format="10">
      <pivotArea type="data" outline="0" fieldPosition="0">
        <references count="2">
          <reference field="4294967294" count="1" selected="0">
            <x v="0"/>
          </reference>
          <reference field="14" count="1" selected="0">
            <x v="3"/>
          </reference>
        </references>
      </pivotArea>
    </chartFormat>
    <chartFormat chart="22" format="1">
      <pivotArea type="data" outline="0" fieldPosition="0">
        <references count="2">
          <reference field="4294967294" count="1" selected="0">
            <x v="0"/>
          </reference>
          <reference field="14" count="1" selected="0">
            <x v="0"/>
          </reference>
        </references>
      </pivotArea>
    </chartFormat>
    <chartFormat chart="22" format="2">
      <pivotArea type="data" outline="0" fieldPosition="0">
        <references count="2">
          <reference field="4294967294" count="1" selected="0">
            <x v="0"/>
          </reference>
          <reference field="14" count="1" selected="0">
            <x v="1"/>
          </reference>
        </references>
      </pivotArea>
    </chartFormat>
    <chartFormat chart="22" format="3">
      <pivotArea type="data" outline="0" fieldPosition="0">
        <references count="2">
          <reference field="4294967294" count="1" selected="0">
            <x v="0"/>
          </reference>
          <reference field="14" count="1" selected="0">
            <x v="2"/>
          </reference>
        </references>
      </pivotArea>
    </chartFormat>
    <chartFormat chart="22"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C53025-0E21-C741-A42C-CD6F19CBE09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44:B157" firstHeaderRow="1" firstDataRow="1" firstDataCol="1"/>
  <pivotFields count="18">
    <pivotField showAll="0"/>
    <pivotField showAll="0"/>
    <pivotField showAll="0"/>
    <pivotField showAll="0"/>
    <pivotField showAll="0"/>
    <pivotField dataField="1" showAll="0"/>
    <pivotField showAll="0"/>
    <pivotField showAll="0">
      <items count="4">
        <item x="0"/>
        <item x="1"/>
        <item x="2"/>
        <item t="default"/>
      </items>
    </pivotField>
    <pivotField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pivotField>
    <pivotField showAll="0"/>
    <pivotField showAll="0">
      <items count="22">
        <item x="20"/>
        <item x="6"/>
        <item x="3"/>
        <item x="2"/>
        <item x="16"/>
        <item x="17"/>
        <item x="10"/>
        <item x="0"/>
        <item x="1"/>
        <item x="14"/>
        <item x="11"/>
        <item x="7"/>
        <item x="19"/>
        <item x="18"/>
        <item x="15"/>
        <item x="12"/>
        <item x="9"/>
        <item x="4"/>
        <item x="13"/>
        <item x="8"/>
        <item x="5"/>
        <item t="default"/>
      </items>
    </pivotField>
    <pivotField showAll="0"/>
    <pivotField showAll="0"/>
    <pivotField showAll="0"/>
    <pivotField showAll="0">
      <items count="5">
        <item x="0"/>
        <item x="3"/>
        <item x="2"/>
        <item x="1"/>
        <item t="default"/>
      </items>
    </pivotField>
    <pivotField showAll="0"/>
    <pivotField showAll="0"/>
    <pivotField axis="axisRow" showAll="0">
      <items count="13">
        <item x="6"/>
        <item x="7"/>
        <item x="8"/>
        <item x="9"/>
        <item x="10"/>
        <item x="11"/>
        <item x="0"/>
        <item x="1"/>
        <item x="2"/>
        <item x="3"/>
        <item x="4"/>
        <item x="5"/>
        <item t="default"/>
      </items>
    </pivotField>
  </pivotFields>
  <rowFields count="1">
    <field x="17"/>
  </rowFields>
  <rowItems count="13">
    <i>
      <x/>
    </i>
    <i>
      <x v="1"/>
    </i>
    <i>
      <x v="2"/>
    </i>
    <i>
      <x v="3"/>
    </i>
    <i>
      <x v="4"/>
    </i>
    <i>
      <x v="5"/>
    </i>
    <i>
      <x v="6"/>
    </i>
    <i>
      <x v="7"/>
    </i>
    <i>
      <x v="8"/>
    </i>
    <i>
      <x v="9"/>
    </i>
    <i>
      <x v="10"/>
    </i>
    <i>
      <x v="11"/>
    </i>
    <i t="grand">
      <x/>
    </i>
  </rowItems>
  <colItems count="1">
    <i/>
  </colItems>
  <dataFields count="1">
    <dataField name="Sum of Line Sale" fld="5" baseField="0" baseItem="0"/>
  </dataFields>
  <formats count="15">
    <format dxfId="77">
      <pivotArea type="all" dataOnly="0" outline="0" fieldPosition="0"/>
    </format>
    <format dxfId="76">
      <pivotArea outline="0" collapsedLevelsAreSubtotals="1" fieldPosition="0"/>
    </format>
    <format dxfId="75">
      <pivotArea field="8" type="button" dataOnly="0" labelOnly="1" outline="0"/>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type="all" dataOnly="0" outline="0" fieldPosition="0"/>
    </format>
    <format dxfId="70">
      <pivotArea field="10" type="button" dataOnly="0" labelOnly="1" outline="0"/>
    </format>
    <format dxfId="69">
      <pivotArea type="all" dataOnly="0" outline="0" fieldPosition="0"/>
    </format>
    <format dxfId="68">
      <pivotArea outline="0" collapsedLevelsAreSubtotals="1" fieldPosition="0"/>
    </format>
    <format dxfId="67">
      <pivotArea field="14" type="button" dataOnly="0" labelOnly="1" outline="0"/>
    </format>
    <format dxfId="66">
      <pivotArea dataOnly="0" labelOnly="1" grandRow="1" outline="0" fieldPosition="0"/>
    </format>
    <format dxfId="65">
      <pivotArea dataOnly="0" labelOnly="1" outline="0" axis="axisValues" fieldPosition="0"/>
    </format>
    <format dxfId="64">
      <pivotArea outline="0" fieldPosition="0">
        <references count="1">
          <reference field="4294967294" count="1">
            <x v="0"/>
          </reference>
        </references>
      </pivotArea>
    </format>
    <format dxfId="63">
      <pivotArea collapsedLevelsAreSubtotals="1" fieldPosition="0">
        <references count="1">
          <reference field="17" count="0"/>
        </references>
      </pivotArea>
    </format>
  </formats>
  <chartFormats count="8">
    <chartFormat chart="22"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17" count="1" selected="0">
            <x v="4"/>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7" count="1" selected="0">
            <x v="4"/>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E47B5D-3B20-5840-94EF-ED1A951A15D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39:B140" firstHeaderRow="0" firstDataRow="1" firstDataCol="0"/>
  <pivotFields count="18">
    <pivotField dataField="1" showAll="0"/>
    <pivotField showAll="0"/>
    <pivotField showAll="0"/>
    <pivotField dataField="1" showAll="0"/>
    <pivotField showAll="0"/>
    <pivotField showAll="0"/>
    <pivotField showAll="0"/>
    <pivotField showAll="0">
      <items count="4">
        <item x="0"/>
        <item x="1"/>
        <item x="2"/>
        <item t="default"/>
      </items>
    </pivotField>
    <pivotField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pivotField>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OrderID" fld="0" subtotal="count" baseField="0" baseItem="0"/>
    <dataField name="Sum of Quantity" fld="3" baseField="0" baseItem="0"/>
  </dataFields>
  <formats count="8">
    <format dxfId="85">
      <pivotArea type="all" dataOnly="0" outline="0" fieldPosition="0"/>
    </format>
    <format dxfId="84">
      <pivotArea outline="0" collapsedLevelsAreSubtotals="1" fieldPosition="0"/>
    </format>
    <format dxfId="83">
      <pivotArea field="8" type="button" dataOnly="0" labelOnly="1" outline="0"/>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CC9EA8-A029-9A48-BC1E-5268355FAE5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97:B119" firstHeaderRow="1" firstDataRow="1" firstDataCol="1"/>
  <pivotFields count="18">
    <pivotField showAll="0"/>
    <pivotField showAll="0"/>
    <pivotField showAll="0"/>
    <pivotField showAll="0"/>
    <pivotField showAll="0"/>
    <pivotField dataField="1" showAll="0"/>
    <pivotField showAll="0"/>
    <pivotField showAll="0">
      <items count="4">
        <item x="0"/>
        <item x="1"/>
        <item x="2"/>
        <item t="default"/>
      </items>
    </pivotField>
    <pivotField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pivotField>
    <pivotField showAll="0"/>
    <pivotField axis="axisRow" showAll="0">
      <items count="22">
        <item x="20"/>
        <item x="6"/>
        <item x="3"/>
        <item x="2"/>
        <item x="16"/>
        <item x="17"/>
        <item x="10"/>
        <item x="0"/>
        <item x="1"/>
        <item x="14"/>
        <item x="11"/>
        <item x="7"/>
        <item x="19"/>
        <item x="18"/>
        <item x="15"/>
        <item x="12"/>
        <item x="9"/>
        <item x="4"/>
        <item x="13"/>
        <item x="8"/>
        <item x="5"/>
        <item t="default"/>
      </items>
    </pivotField>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Line Sale" fld="5" baseField="0" baseItem="0"/>
  </dataFields>
  <formats count="13">
    <format dxfId="98">
      <pivotArea type="all" dataOnly="0" outline="0" fieldPosition="0"/>
    </format>
    <format dxfId="97">
      <pivotArea outline="0" collapsedLevelsAreSubtotals="1" fieldPosition="0"/>
    </format>
    <format dxfId="96">
      <pivotArea field="8" type="button" dataOnly="0" labelOnly="1" outline="0"/>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collapsedLevelsAreSubtotals="1" fieldPosition="0">
        <references count="1">
          <reference field="10" count="0"/>
        </references>
      </pivotArea>
    </format>
    <format dxfId="91">
      <pivotArea type="all" dataOnly="0" outline="0" fieldPosition="0"/>
    </format>
    <format dxfId="90">
      <pivotArea outline="0" collapsedLevelsAreSubtotals="1" fieldPosition="0"/>
    </format>
    <format dxfId="89">
      <pivotArea field="10" type="button" dataOnly="0" labelOnly="1" outline="0" axis="axisRow" fieldPosition="0"/>
    </format>
    <format dxfId="88">
      <pivotArea dataOnly="0" labelOnly="1" fieldPosition="0">
        <references count="1">
          <reference field="10" count="0"/>
        </references>
      </pivotArea>
    </format>
    <format dxfId="87">
      <pivotArea dataOnly="0" labelOnly="1" grandRow="1" outline="0" fieldPosition="0"/>
    </format>
    <format dxfId="86">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8F84A4-94B7-5A46-A717-92A511254151}" name="Year wise Sa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1:B75" firstHeaderRow="1" firstDataRow="1" firstDataCol="1"/>
  <pivotFields count="18">
    <pivotField showAll="0"/>
    <pivotField showAll="0"/>
    <pivotField showAll="0"/>
    <pivotField showAll="0"/>
    <pivotField showAll="0"/>
    <pivotField dataField="1" showAll="0"/>
    <pivotField showAll="0"/>
    <pivotField axis="axisRow" showAll="0">
      <items count="4">
        <item x="0"/>
        <item x="1"/>
        <item x="2"/>
        <item t="default"/>
      </items>
    </pivotField>
    <pivotField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pivotField>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Line Sale" fld="5" baseField="0" baseItem="0" numFmtId="167"/>
  </dataFields>
  <formats count="13">
    <format dxfId="111">
      <pivotArea type="all" dataOnly="0" outline="0" fieldPosition="0"/>
    </format>
    <format dxfId="110">
      <pivotArea outline="0" collapsedLevelsAreSubtotals="1" fieldPosition="0"/>
    </format>
    <format dxfId="109">
      <pivotArea field="8" type="button" dataOnly="0" labelOnly="1" outline="0"/>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7" type="button" dataOnly="0" labelOnly="1" outline="0" axis="axisRow" fieldPosition="0"/>
    </format>
    <format dxfId="103">
      <pivotArea dataOnly="0" labelOnly="1" fieldPosition="0">
        <references count="1">
          <reference field="7" count="0"/>
        </references>
      </pivotArea>
    </format>
    <format dxfId="102">
      <pivotArea dataOnly="0" labelOnly="1" grandRow="1" outline="0" fieldPosition="0"/>
    </format>
    <format dxfId="101">
      <pivotArea dataOnly="0" labelOnly="1" outline="0" axis="axisValues" fieldPosition="0"/>
    </format>
    <format dxfId="100">
      <pivotArea collapsedLevelsAreSubtotals="1" fieldPosition="0">
        <references count="1">
          <reference field="7" count="0"/>
        </references>
      </pivotArea>
    </format>
    <format dxfId="99">
      <pivotArea grandRow="1" outline="0" collapsedLevelsAreSubtotals="1" fieldPosition="0"/>
    </format>
  </format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7" count="1" selected="0">
            <x v="0"/>
          </reference>
        </references>
      </pivotArea>
    </chartFormat>
    <chartFormat chart="21" format="10">
      <pivotArea type="data" outline="0" fieldPosition="0">
        <references count="2">
          <reference field="4294967294" count="1" selected="0">
            <x v="0"/>
          </reference>
          <reference field="7" count="1" selected="0">
            <x v="1"/>
          </reference>
        </references>
      </pivotArea>
    </chartFormat>
    <chartFormat chart="21"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8F6F70-43F0-5D49-A75A-AB1F0725635C}" name="Product By QUant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0:B32" firstHeaderRow="1" firstDataRow="1" firstDataCol="1"/>
  <pivotFields count="18">
    <pivotField showAll="0"/>
    <pivotField showAll="0"/>
    <pivotField showAll="0"/>
    <pivotField dataField="1" showAll="0"/>
    <pivotField showAll="0"/>
    <pivotField showAll="0"/>
    <pivotField showAll="0"/>
    <pivotField showAll="0">
      <items count="4">
        <item x="0"/>
        <item x="1"/>
        <item x="2"/>
        <item t="default"/>
      </items>
    </pivotField>
    <pivotField axis="axisRow" showAll="0" measureFilter="1" sortType="ascending">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0"/>
        <item x="3"/>
        <item x="2"/>
        <item x="1"/>
        <item t="default"/>
      </items>
    </pivotField>
    <pivotField showAll="0"/>
    <pivotField showAll="0"/>
    <pivotField showAll="0"/>
  </pivotFields>
  <rowFields count="1">
    <field x="8"/>
  </rowFields>
  <rowItems count="12">
    <i>
      <x v="14"/>
    </i>
    <i>
      <x v="6"/>
    </i>
    <i>
      <x v="66"/>
    </i>
    <i>
      <x v="2"/>
    </i>
    <i>
      <x v="21"/>
    </i>
    <i>
      <x v="54"/>
    </i>
    <i>
      <x v="46"/>
    </i>
    <i>
      <x v="17"/>
    </i>
    <i>
      <x v="18"/>
    </i>
    <i>
      <x v="51"/>
    </i>
    <i>
      <x v="3"/>
    </i>
    <i t="grand">
      <x/>
    </i>
  </rowItems>
  <colItems count="1">
    <i/>
  </colItems>
  <dataFields count="1">
    <dataField name="Sum of Quantity" fld="3" baseField="0" baseItem="0"/>
  </dataFields>
  <formats count="15">
    <format dxfId="126">
      <pivotArea collapsedLevelsAreSubtotals="1" fieldPosition="0">
        <references count="1">
          <reference field="8" count="10">
            <x v="0"/>
            <x v="3"/>
            <x v="4"/>
            <x v="11"/>
            <x v="17"/>
            <x v="36"/>
            <x v="51"/>
            <x v="56"/>
            <x v="66"/>
            <x v="68"/>
          </reference>
        </references>
      </pivotArea>
    </format>
    <format dxfId="125">
      <pivotArea type="all" dataOnly="0" outline="0" fieldPosition="0"/>
    </format>
    <format dxfId="124">
      <pivotArea outline="0" collapsedLevelsAreSubtotals="1" fieldPosition="0"/>
    </format>
    <format dxfId="123">
      <pivotArea field="8" type="button" dataOnly="0" labelOnly="1" outline="0" axis="axisRow" fieldPosition="0"/>
    </format>
    <format dxfId="122">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1">
      <pivotArea dataOnly="0" labelOnly="1" fieldPosition="0">
        <references count="1">
          <reference field="8" count="27">
            <x v="50"/>
            <x v="51"/>
            <x v="52"/>
            <x v="53"/>
            <x v="54"/>
            <x v="55"/>
            <x v="56"/>
            <x v="57"/>
            <x v="58"/>
            <x v="59"/>
            <x v="60"/>
            <x v="61"/>
            <x v="62"/>
            <x v="63"/>
            <x v="64"/>
            <x v="65"/>
            <x v="66"/>
            <x v="67"/>
            <x v="68"/>
            <x v="69"/>
            <x v="70"/>
            <x v="71"/>
            <x v="72"/>
            <x v="73"/>
            <x v="74"/>
            <x v="75"/>
            <x v="76"/>
          </reference>
        </references>
      </pivotArea>
    </format>
    <format dxfId="120">
      <pivotArea dataOnly="0" labelOnly="1" grandRow="1" outline="0" fieldPosition="0"/>
    </format>
    <format dxfId="119">
      <pivotArea dataOnly="0" labelOnly="1" outline="0" axis="axisValues" fieldPosition="0"/>
    </format>
    <format dxfId="118">
      <pivotArea collapsedLevelsAreSubtotals="1" fieldPosition="0">
        <references count="1">
          <reference field="8" count="11">
            <x v="2"/>
            <x v="3"/>
            <x v="6"/>
            <x v="14"/>
            <x v="17"/>
            <x v="18"/>
            <x v="21"/>
            <x v="46"/>
            <x v="51"/>
            <x v="54"/>
            <x v="66"/>
          </reference>
        </references>
      </pivotArea>
    </format>
    <format dxfId="117">
      <pivotArea type="all" dataOnly="0" outline="0" fieldPosition="0"/>
    </format>
    <format dxfId="116">
      <pivotArea outline="0" collapsedLevelsAreSubtotals="1" fieldPosition="0"/>
    </format>
    <format dxfId="115">
      <pivotArea field="8" type="button" dataOnly="0" labelOnly="1" outline="0" axis="axisRow" fieldPosition="0"/>
    </format>
    <format dxfId="114">
      <pivotArea dataOnly="0" labelOnly="1" fieldPosition="0">
        <references count="1">
          <reference field="8" count="11">
            <x v="2"/>
            <x v="3"/>
            <x v="6"/>
            <x v="14"/>
            <x v="17"/>
            <x v="18"/>
            <x v="21"/>
            <x v="46"/>
            <x v="51"/>
            <x v="54"/>
            <x v="66"/>
          </reference>
        </references>
      </pivotArea>
    </format>
    <format dxfId="113">
      <pivotArea dataOnly="0" labelOnly="1" grandRow="1" outline="0" fieldPosition="0"/>
    </format>
    <format dxfId="112">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3E1B57-884B-904F-8524-BF32DC192F79}" name="Categories sa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0:B89" firstHeaderRow="1" firstDataRow="1" firstDataCol="1"/>
  <pivotFields count="18">
    <pivotField showAll="0"/>
    <pivotField showAll="0"/>
    <pivotField showAll="0"/>
    <pivotField showAll="0"/>
    <pivotField showAll="0"/>
    <pivotField dataField="1" showAll="0"/>
    <pivotField showAll="0"/>
    <pivotField showAll="0">
      <items count="4">
        <item x="0"/>
        <item x="1"/>
        <item x="2"/>
        <item t="default"/>
      </items>
    </pivotField>
    <pivotField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pivotField>
    <pivotField showAll="0"/>
    <pivotField showAll="0"/>
    <pivotField showAll="0"/>
    <pivotField showAll="0"/>
    <pivotField showAll="0"/>
    <pivotField showAll="0"/>
    <pivotField showAll="0"/>
    <pivotField axis="axisRow" showAll="0" sortType="ascending">
      <items count="9">
        <item x="6"/>
        <item x="4"/>
        <item x="5"/>
        <item x="0"/>
        <item x="1"/>
        <item x="7"/>
        <item x="2"/>
        <item x="3"/>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9">
    <i>
      <x v="4"/>
    </i>
    <i>
      <x v="6"/>
    </i>
    <i>
      <x v="1"/>
    </i>
    <i>
      <x v="7"/>
    </i>
    <i>
      <x v="2"/>
    </i>
    <i>
      <x v="5"/>
    </i>
    <i>
      <x v="3"/>
    </i>
    <i>
      <x/>
    </i>
    <i t="grand">
      <x/>
    </i>
  </rowItems>
  <colItems count="1">
    <i/>
  </colItems>
  <dataFields count="1">
    <dataField name="Sum of Line Sale" fld="5" baseField="0" baseItem="0"/>
  </dataFields>
  <formats count="12">
    <format dxfId="138">
      <pivotArea type="all" dataOnly="0" outline="0" fieldPosition="0"/>
    </format>
    <format dxfId="137">
      <pivotArea outline="0" collapsedLevelsAreSubtotals="1" fieldPosition="0"/>
    </format>
    <format dxfId="136">
      <pivotArea field="8" type="button" dataOnly="0" labelOnly="1" outline="0"/>
    </format>
    <format dxfId="135">
      <pivotArea dataOnly="0" labelOnly="1" grandRow="1" outline="0" fieldPosition="0"/>
    </format>
    <format dxfId="134">
      <pivotArea dataOnly="0" labelOnly="1" outline="0" axis="axisValues" fieldPosition="0"/>
    </format>
    <format dxfId="133">
      <pivotArea collapsedLevelsAreSubtotals="1" fieldPosition="0">
        <references count="1">
          <reference field="16" count="0"/>
        </references>
      </pivotArea>
    </format>
    <format dxfId="132">
      <pivotArea type="all" dataOnly="0" outline="0" fieldPosition="0"/>
    </format>
    <format dxfId="131">
      <pivotArea outline="0" collapsedLevelsAreSubtotals="1" fieldPosition="0"/>
    </format>
    <format dxfId="130">
      <pivotArea field="16" type="button" dataOnly="0" labelOnly="1" outline="0" axis="axisRow" fieldPosition="0"/>
    </format>
    <format dxfId="129">
      <pivotArea dataOnly="0" labelOnly="1" fieldPosition="0">
        <references count="1">
          <reference field="16" count="0"/>
        </references>
      </pivotArea>
    </format>
    <format dxfId="128">
      <pivotArea dataOnly="0" labelOnly="1" grandRow="1" outline="0" fieldPosition="0"/>
    </format>
    <format dxfId="127">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34B02E-9185-8D4A-87E6-A04843594F6E}" name="Suppiler By Quant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4:B66" firstHeaderRow="1" firstDataRow="1" firstDataCol="1"/>
  <pivotFields count="18">
    <pivotField showAll="0"/>
    <pivotField showAll="0"/>
    <pivotField showAll="0"/>
    <pivotField dataField="1" showAll="0"/>
    <pivotField showAll="0"/>
    <pivotField showAll="0"/>
    <pivotField showAll="0"/>
    <pivotField showAll="0">
      <items count="4">
        <item x="0"/>
        <item x="1"/>
        <item x="2"/>
        <item t="default"/>
      </items>
    </pivotField>
    <pivotField axis="axisRow" showAll="0" measureFilter="1" sortType="ascending">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9"/>
        <item x="22"/>
        <item x="16"/>
        <item x="0"/>
        <item x="36"/>
        <item x="21"/>
        <item x="8"/>
        <item x="47"/>
        <item x="48"/>
        <item x="73"/>
        <item x="44"/>
        <item x="53"/>
        <item x="24"/>
        <item x="56"/>
        <item x="1"/>
        <item x="9"/>
        <item x="27"/>
        <item x="75"/>
        <item x="54"/>
        <item x="31"/>
        <item x="29"/>
        <item x="49"/>
        <item x="39"/>
        <item x="3"/>
        <item x="55"/>
        <item x="70"/>
        <item x="32"/>
        <item x="72"/>
        <item x="46"/>
        <item x="58"/>
        <item x="6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0"/>
        <item x="3"/>
        <item x="2"/>
        <item x="1"/>
        <item t="default"/>
      </items>
    </pivotField>
    <pivotField showAll="0"/>
    <pivotField showAll="0"/>
    <pivotField showAll="0"/>
  </pivotFields>
  <rowFields count="1">
    <field x="8"/>
  </rowFields>
  <rowItems count="12">
    <i>
      <x v="14"/>
    </i>
    <i>
      <x v="6"/>
    </i>
    <i>
      <x v="66"/>
    </i>
    <i>
      <x v="2"/>
    </i>
    <i>
      <x v="21"/>
    </i>
    <i>
      <x v="54"/>
    </i>
    <i>
      <x v="46"/>
    </i>
    <i>
      <x v="17"/>
    </i>
    <i>
      <x v="18"/>
    </i>
    <i>
      <x v="51"/>
    </i>
    <i>
      <x v="3"/>
    </i>
    <i t="grand">
      <x/>
    </i>
  </rowItems>
  <colItems count="1">
    <i/>
  </colItems>
  <dataFields count="1">
    <dataField name="Sum of Quantity" fld="3" baseField="0" baseItem="0"/>
  </dataFields>
  <formats count="11">
    <format dxfId="149">
      <pivotArea type="all" dataOnly="0" outline="0" fieldPosition="0"/>
    </format>
    <format dxfId="148">
      <pivotArea outline="0" collapsedLevelsAreSubtotals="1" fieldPosition="0"/>
    </format>
    <format dxfId="147">
      <pivotArea field="8" type="button" dataOnly="0" labelOnly="1" outline="0" axis="axisRow" fieldPosition="0"/>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8" type="button" dataOnly="0" labelOnly="1" outline="0" axis="axisRow" fieldPosition="0"/>
    </format>
    <format dxfId="141">
      <pivotArea dataOnly="0" labelOnly="1" fieldPosition="0">
        <references count="1">
          <reference field="8" count="11">
            <x v="2"/>
            <x v="3"/>
            <x v="6"/>
            <x v="14"/>
            <x v="17"/>
            <x v="18"/>
            <x v="21"/>
            <x v="46"/>
            <x v="51"/>
            <x v="54"/>
            <x v="66"/>
          </reference>
        </references>
      </pivotArea>
    </format>
    <format dxfId="140">
      <pivotArea dataOnly="0" labelOnly="1" grandRow="1" outline="0" fieldPosition="0"/>
    </format>
    <format dxfId="139">
      <pivotArea dataOnly="0" labelOnly="1" outline="0" axis="axisValues" fieldPosition="0"/>
    </format>
  </formats>
  <chartFormats count="5">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3" xr16:uid="{045744B1-4118-3C40-8C10-BE32BB4E25B5}" autoFormatId="16" applyNumberFormats="0" applyBorderFormats="0" applyFontFormats="0" applyPatternFormats="0" applyAlignmentFormats="0" applyWidthHeightFormats="0">
  <queryTableRefresh nextId="5" unboundColumnsRight="1">
    <queryTableFields count="4">
      <queryTableField id="1" name="TerritoryID" tableColumnId="1"/>
      <queryTableField id="2" name="TerritoryDescription" tableColumnId="2"/>
      <queryTableField id="3" name="RegionID" tableColumnId="3"/>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2" xr16:uid="{36FB9BCA-E171-814A-890A-2CFC9C6D38C6}" autoFormatId="16" applyNumberFormats="0" applyBorderFormats="0" applyFontFormats="0" applyPatternFormats="0" applyAlignmentFormats="0" applyWidthHeightFormats="0">
  <queryTableRefresh nextId="14" unboundColumnsRight="1">
    <queryTableFields count="13">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name="HomePage" tableColumnId="12"/>
      <queryTableField id="13" dataBound="0"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1" xr16:uid="{D1E75BFD-0841-6A46-B53B-486C9CF3D931}" autoFormatId="16" applyNumberFormats="0" applyBorderFormats="0" applyFontFormats="0" applyPatternFormats="0" applyAlignmentFormats="0" applyWidthHeightFormats="0">
  <queryTableRefresh nextId="6" unboundColumnsRight="2">
    <queryTableFields count="5">
      <queryTableField id="1" name="ShipperID" tableColumnId="1"/>
      <queryTableField id="2" name="CompanyName" tableColumnId="2"/>
      <queryTableField id="3" name="Phone" tableColumnId="3"/>
      <queryTableField id="4" dataBound="0" tableColumnId="4"/>
      <queryTableField id="5" dataBound="0"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0" xr16:uid="{7ED888D5-E605-5443-A767-F78094F57E7C}" autoFormatId="16" applyNumberFormats="0" applyBorderFormats="0" applyFontFormats="0" applyPatternFormats="0" applyAlignmentFormats="0" applyWidthHeightFormats="0">
  <queryTableRefresh nextId="3">
    <queryTableFields count="2">
      <queryTableField id="1" name="RegionID" tableColumnId="1"/>
      <queryTableField id="2" name="RegionDescription"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9" xr16:uid="{3193A2C6-92CB-CB43-AF41-4C7721D36690}" autoFormatId="16" applyNumberFormats="0" applyBorderFormats="0" applyFontFormats="0" applyPatternFormats="0" applyAlignmentFormats="0" applyWidthHeightFormats="0">
  <queryTableRefresh nextId="13" unboundColumnsRight="2">
    <queryTableFields count="12">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 id="11" dataBound="0" tableColumnId="11"/>
      <queryTableField id="12" dataBound="0"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E3EEE8AE-700F-394F-8062-DA2FD5821D11}" autoFormatId="16" applyNumberFormats="0" applyBorderFormats="0" applyFontFormats="0" applyPatternFormats="0" applyAlignmentFormats="0" applyWidthHeightFormats="0">
  <queryTableRefresh nextId="22" unboundColumnsRight="7">
    <queryTableFields count="21">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20" dataBound="0" tableColumnId="24"/>
      <queryTableField id="15" dataBound="0" tableColumnId="15"/>
      <queryTableField id="16" dataBound="0" tableColumnId="16"/>
      <queryTableField id="17" dataBound="0" tableColumnId="17"/>
      <queryTableField id="18" dataBound="0" tableColumnId="18"/>
      <queryTableField id="19" dataBound="0" tableColumnId="23"/>
      <queryTableField id="21" dataBound="0" tableColumnId="1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2EA477FD-7180-3149-A618-D5E15C2B18FA}" autoFormatId="16" applyNumberFormats="0" applyBorderFormats="0" applyFontFormats="0" applyPatternFormats="0" applyAlignmentFormats="0" applyWidthHeightFormats="0">
  <queryTableRefresh nextId="19" unboundColumnsRight="13">
    <queryTableFields count="18">
      <queryTableField id="1" name="OrderID" tableColumnId="1"/>
      <queryTableField id="2" name="ProductID" tableColumnId="2"/>
      <queryTableField id="3" name="UnitPrice" tableColumnId="3"/>
      <queryTableField id="4" name="Quantity" tableColumnId="4"/>
      <queryTableField id="5" name="Discount"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5" xr16:uid="{1F66BE3F-B232-4744-B913-C83A1A42AAAA}" autoFormatId="16" applyNumberFormats="0" applyBorderFormats="0" applyFontFormats="0" applyPatternFormats="0" applyAlignmentFormats="0" applyWidthHeightFormats="0">
  <queryTableRefresh nextId="15">
    <queryTableFields count="14">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Country" tableColumnId="11"/>
      <queryTableField id="12" name="HomePhone" tableColumnId="12"/>
      <queryTableField id="13" name="Salary" tableColumnId="13"/>
      <queryTableField id="14" name="Column1" tableColumnId="1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4" xr16:uid="{A4184AF4-139D-C84F-A07C-E20E54694EC0}" autoFormatId="16" applyNumberFormats="0" applyBorderFormats="0" applyFontFormats="0" applyPatternFormats="0" applyAlignmentFormats="0" applyWidthHeightFormats="0">
  <queryTableRefresh nextId="3">
    <queryTableFields count="2">
      <queryTableField id="1" name="EmployeeID" tableColumnId="1"/>
      <queryTableField id="2" name="TerritoryID"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3" xr16:uid="{B6E44676-1C97-374A-9A3D-059E3D72FAD9}" autoFormatId="16" applyNumberFormats="0" applyBorderFormats="0" applyFontFormats="0" applyPatternFormats="0" applyAlignmentFormats="0" applyWidthHeightFormats="0">
  <queryTableRefresh nextId="13" unboundColumnsRight="1">
    <queryTableFields count="12">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dataBound="0" tableColumnId="1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B2021B-493B-4948-82BC-559A6329566C}" autoFormatId="16" applyNumberFormats="0" applyBorderFormats="0" applyFontFormats="0" applyPatternFormats="0" applyAlignmentFormats="0" applyWidthHeightFormats="0">
  <queryTableRefresh nextId="5" unboundColumnsRight="1">
    <queryTableFields count="4">
      <queryTableField id="1" name="CategoryID" tableColumnId="1"/>
      <queryTableField id="2" name="CategoryName" tableColumnId="2"/>
      <queryTableField id="3" name="Description" tableColumnId="3"/>
      <queryTableField id="4" dataBound="0"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066700-6E43-514B-949A-503C147553A2}" sourceName="Year">
  <pivotTables>
    <pivotTable tabId="20" name="Product By QUantity"/>
    <pivotTable tabId="20" name="Product By Sale"/>
    <pivotTable tabId="20" name="Suppiler By Quantity"/>
    <pivotTable tabId="20" name="Supplier By Sale"/>
    <pivotTable tabId="20" name="PivotTable6"/>
    <pivotTable tabId="20" name="Year wise Sale"/>
    <pivotTable tabId="20" name="Region%age"/>
    <pivotTable tabId="20" name="Categories sale"/>
    <pivotTable tabId="20" name="PivotTable1"/>
    <pivotTable tabId="20" name="PivotTable2"/>
  </pivotTables>
  <data>
    <tabular pivotCacheId="63895035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C34CF6-6565-FA42-8879-24FED05CFEC3}" sourceName="Region">
  <pivotTables>
    <pivotTable tabId="20" name="Product By QUantity"/>
    <pivotTable tabId="20" name="Product By Sale"/>
    <pivotTable tabId="20" name="Suppiler By Quantity"/>
    <pivotTable tabId="20" name="Supplier By Sale"/>
  </pivotTables>
  <data>
    <tabular pivotCacheId="638950352">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7DD70C5D-D42B-0041-8E93-C19219960481}" cache="Slicer_Year" caption="Year" columnCoun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10828A5-938D-B34D-968E-C525954AD8DC}" cache="Slicer_Year" caption="Year" columnCount="3" rowHeight="230716"/>
  <slicer name="Region 1" xr10:uid="{4BE4FF11-8B9E-1B4B-BD4F-E7BA74F8756F}" cache="Slicer_Region" caption="Region" columnCount="4"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570D30E-8C6B-5A41-A62A-C058EEBD4987}" cache="Slicer_Year" caption="Year" columnCount="3" rowHeight="230716"/>
  <slicer name="Region" xr10:uid="{A04E935F-A61B-3040-8F64-18C6EFAD1929}" cache="Slicer_Region" caption="Region" columnCount="4"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8BE825-CC11-B948-85C9-B5782902C843}" name="territories" displayName="territories" ref="A1:D54" tableType="queryTable" totalsRowShown="0">
  <autoFilter ref="A1:D54" xr:uid="{F78BE825-CC11-B948-85C9-B5782902C843}"/>
  <tableColumns count="4">
    <tableColumn id="1" xr3:uid="{BB40F2A1-F075-7B47-A949-D075F69AA580}" uniqueName="1" name="TerritoryID" queryTableFieldId="1"/>
    <tableColumn id="2" xr3:uid="{A43C1FD9-7C37-1C40-A08E-9A8663BC4CB2}" uniqueName="2" name="TerritoryDescription" queryTableFieldId="2" dataDxfId="210"/>
    <tableColumn id="3" xr3:uid="{0D6B0A67-9220-234B-B5CC-A4DC8CD3BC1E}" uniqueName="3" name="RegionID" queryTableFieldId="3"/>
    <tableColumn id="4" xr3:uid="{9DF8F038-8672-F040-84A3-48B8B74B9458}" uniqueName="4" name="Region Description" queryTableFieldId="4" dataDxfId="209">
      <calculatedColumnFormula>VLOOKUP(territories[[#This Row],[RegionID]],region[],2,FALSE)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6F186C-4DF2-7344-924F-CD721AE8A164}" name="suppliers" displayName="suppliers" ref="A1:M30" tableType="queryTable" totalsRowShown="0">
  <autoFilter ref="A1:M30" xr:uid="{C06F186C-4DF2-7344-924F-CD721AE8A164}"/>
  <tableColumns count="13">
    <tableColumn id="1" xr3:uid="{28EB4A0E-BD22-5E41-85C2-6BBEC1A67B95}" uniqueName="1" name="SupplierID" queryTableFieldId="1"/>
    <tableColumn id="2" xr3:uid="{34F9111D-0B01-964D-98C4-F0F5882E8EF9}" uniqueName="2" name="CompanyName" queryTableFieldId="2" dataDxfId="208"/>
    <tableColumn id="3" xr3:uid="{736244FB-855D-6244-8EBB-B036F783778B}" uniqueName="3" name="ContactName" queryTableFieldId="3" dataDxfId="207"/>
    <tableColumn id="4" xr3:uid="{D4004B75-BFC8-FA4E-9D77-8A2525F86084}" uniqueName="4" name="ContactTitle" queryTableFieldId="4" dataDxfId="206"/>
    <tableColumn id="5" xr3:uid="{AA7438B0-6433-7345-A0B1-8916DF21E8A4}" uniqueName="5" name="Address" queryTableFieldId="5" dataDxfId="205"/>
    <tableColumn id="6" xr3:uid="{57FBE5B5-144E-F64F-A30B-990A361D0F1D}" uniqueName="6" name="City" queryTableFieldId="6" dataDxfId="204"/>
    <tableColumn id="7" xr3:uid="{078C27A5-7B68-7D4E-A7B8-E064C3C9EE8E}" uniqueName="7" name="Region" queryTableFieldId="7" dataDxfId="203"/>
    <tableColumn id="8" xr3:uid="{6D83186E-7AEF-9A49-8BC0-9520E660AE03}" uniqueName="8" name="PostalCode" queryTableFieldId="8" dataDxfId="202"/>
    <tableColumn id="9" xr3:uid="{E5F6B693-F56A-704C-B40A-B7B2531787B7}" uniqueName="9" name="Country" queryTableFieldId="9" dataDxfId="201"/>
    <tableColumn id="10" xr3:uid="{CAD2D276-BCA6-FF42-8EB4-D9EA3B108BE8}" uniqueName="10" name="Phone" queryTableFieldId="10" dataDxfId="200"/>
    <tableColumn id="11" xr3:uid="{D459D398-C139-854B-A4FD-9B35B5AC45A6}" uniqueName="11" name="Fax" queryTableFieldId="11" dataDxfId="199"/>
    <tableColumn id="12" xr3:uid="{35EDF738-B159-8B41-A4A1-B03FF1AE5E2E}" uniqueName="12" name="Supplier Sale" queryTableFieldId="12" dataCellStyle="Normal"/>
    <tableColumn id="13" xr3:uid="{6ABD5989-C730-E84B-93E2-02EEDADA0238}" uniqueName="13" name="Quantity Supplied" queryTableFieldId="13" dataDxfId="198">
      <calculatedColumnFormula>SUMIF(order_details__2[SupplierID],suppliers[[#This Row],[SupplierID]],order_details__2[Quantity])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5717D8-FB15-FD4F-8A6C-D47BD1F6C5DE}" name="shippers" displayName="shippers" ref="A1:E4" tableType="queryTable" totalsRowShown="0">
  <autoFilter ref="A1:E4" xr:uid="{E85717D8-FB15-FD4F-8A6C-D47BD1F6C5DE}"/>
  <tableColumns count="5">
    <tableColumn id="1" xr3:uid="{9EEF07D2-5822-C145-97B4-2F40BD6D40E5}" uniqueName="1" name="ShipperID" queryTableFieldId="1"/>
    <tableColumn id="2" xr3:uid="{E971AE47-E7D7-5144-93F2-75E33D9B0278}" uniqueName="2" name="CompanyName" queryTableFieldId="2" dataDxfId="196"/>
    <tableColumn id="3" xr3:uid="{F4D58C0B-29D9-6042-82A7-F225230FA6B2}" uniqueName="3" name="Phone" queryTableFieldId="3" dataDxfId="195"/>
    <tableColumn id="4" xr3:uid="{19177BC2-D1AD-8949-BE16-E446A6264C50}" uniqueName="4" name="Products Supplied " queryTableFieldId="4" dataDxfId="194">
      <calculatedColumnFormula>SUMIF(Table15[ShipID],shippers[[#This Row],[ShipperID]],Table15[[OrderQuantity ]])</calculatedColumnFormula>
    </tableColumn>
    <tableColumn id="5" xr3:uid="{769663EF-C213-0F44-BFBF-4AFA6B5150E0}" uniqueName="5" name="Total Freight" queryTableFieldId="5" dataDxfId="193">
      <calculatedColumnFormula>SUMIF(orders[ShipVia],shippers[[#This Row],[ShipperID]],orders[Freight])</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5D5274-917E-264D-92E9-311CB1E94702}" name="region" displayName="region" ref="A1:B5" tableType="queryTable" totalsRowShown="0">
  <autoFilter ref="A1:B5" xr:uid="{525D5274-917E-264D-92E9-311CB1E94702}"/>
  <tableColumns count="2">
    <tableColumn id="1" xr3:uid="{FE7ED62A-2AF7-1E4B-8CC0-4CC21541E7F6}" uniqueName="1" name="RegionID" queryTableFieldId="1"/>
    <tableColumn id="2" xr3:uid="{47E677AE-A83A-EC42-A75A-A8F1A4C949BD}" uniqueName="2" name="RegionDescription" queryTableFieldId="2" dataDxfId="19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CD214B-C559-1940-AF50-BD50A6D3EA4F}" name="products" displayName="products" ref="A1:L78" tableType="queryTable" totalsRowShown="0">
  <autoFilter ref="A1:L78" xr:uid="{7BCD214B-C559-1940-AF50-BD50A6D3EA4F}"/>
  <tableColumns count="12">
    <tableColumn id="1" xr3:uid="{5976F59F-71F9-224A-978D-6AE0FB3E309D}" uniqueName="1" name="ProductID" queryTableFieldId="1"/>
    <tableColumn id="2" xr3:uid="{E2B3BD30-88C5-BA4E-BF3D-4DA5E8B92945}" uniqueName="2" name="ProductName" queryTableFieldId="2" dataDxfId="191"/>
    <tableColumn id="3" xr3:uid="{23CED1BA-E3C8-4546-B623-C14BFBB5B411}" uniqueName="3" name="SupplierID" queryTableFieldId="3"/>
    <tableColumn id="4" xr3:uid="{3A9E3AAE-F37B-8045-AE84-C8B0CA56EDA6}" uniqueName="4" name="CategoryID" queryTableFieldId="4"/>
    <tableColumn id="5" xr3:uid="{65BFE577-079B-3146-B51D-F20980D28F26}" uniqueName="5" name="QuantityPerUnit" queryTableFieldId="5" dataDxfId="190"/>
    <tableColumn id="6" xr3:uid="{4729FB57-D140-2044-A29D-96C506006567}" uniqueName="6" name="UnitPrice" queryTableFieldId="6"/>
    <tableColumn id="7" xr3:uid="{25796002-E555-844D-BA4F-2F1BBCD3CEE9}" uniqueName="7" name="UnitsInStock" queryTableFieldId="7"/>
    <tableColumn id="8" xr3:uid="{6F448C4E-F6F0-994B-9F81-2DA6B9F970C9}" uniqueName="8" name="UnitsOnOrder" queryTableFieldId="8"/>
    <tableColumn id="9" xr3:uid="{0163431F-1D6C-5C44-B7AC-B6435B0F62E1}" uniqueName="9" name="ReorderLevel" queryTableFieldId="9"/>
    <tableColumn id="10" xr3:uid="{B2010F5A-725A-C84C-B480-8A57C81C2585}" uniqueName="10" name="Discontinued" queryTableFieldId="10"/>
    <tableColumn id="11" xr3:uid="{2762138D-4D41-6449-A10F-B869870E73CC}" uniqueName="11" name="Product Sale " queryTableFieldId="11" dataDxfId="189">
      <calculatedColumnFormula>SUMIF(order_details__2[ProductID],products[[#This Row],[ProductID]],order_details__2[Line Sale])</calculatedColumnFormula>
    </tableColumn>
    <tableColumn id="12" xr3:uid="{F15CA3EB-A526-6242-903F-190E6CE65D0A}" uniqueName="12" name="QuantitySale" queryTableFieldId="12" dataDxfId="188">
      <calculatedColumnFormula>SUMIF(order_details__2[ProductID],products[[#This Row],[ProductID]],order_details__2[Quantity])</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771B17-DCFD-984A-926F-F755912B3148}" name="orders" displayName="orders" ref="A1:U831" tableType="queryTable" totalsRowShown="0">
  <autoFilter ref="A1:U831" xr:uid="{9A771B17-DCFD-984A-926F-F755912B3148}"/>
  <tableColumns count="21">
    <tableColumn id="1" xr3:uid="{A6D88453-C224-B742-B30D-9C0769568D00}" uniqueName="1" name="OrderID" queryTableFieldId="1"/>
    <tableColumn id="2" xr3:uid="{53764AA1-F1F5-244C-9B64-8C01B3B7361C}" uniqueName="2" name="CustomerID" queryTableFieldId="2" dataDxfId="186"/>
    <tableColumn id="3" xr3:uid="{23CC9A5A-7492-D24F-ADEC-F596312C2270}" uniqueName="3" name="EmployeeID" queryTableFieldId="3"/>
    <tableColumn id="4" xr3:uid="{A5686848-3B46-DA4B-BBF6-0F77BFE9796B}" uniqueName="4" name="OrderDate" queryTableFieldId="4" dataDxfId="185"/>
    <tableColumn id="5" xr3:uid="{917979D2-2C5C-A142-9D18-D585B0D48969}" uniqueName="5" name="RequiredDate" queryTableFieldId="5" dataDxfId="184"/>
    <tableColumn id="6" xr3:uid="{5CD01C6B-F38D-F94C-A076-4080A365D45D}" uniqueName="6" name="ShippedDate" queryTableFieldId="6" dataDxfId="183"/>
    <tableColumn id="7" xr3:uid="{C3688100-6966-5B44-90EB-B1544E529DEC}" uniqueName="7" name="ShipVia" queryTableFieldId="7"/>
    <tableColumn id="8" xr3:uid="{05AA4305-5984-9949-B68B-AE21864DD157}" uniqueName="8" name="Freight" queryTableFieldId="8"/>
    <tableColumn id="9" xr3:uid="{D34A9545-8945-6E4D-9BF5-483FB082CA93}" uniqueName="9" name="ShipName" queryTableFieldId="9" dataDxfId="182"/>
    <tableColumn id="10" xr3:uid="{2A8F8506-FA1D-0A4D-B323-97907D688C1C}" uniqueName="10" name="ShipAddress" queryTableFieldId="10" dataDxfId="181"/>
    <tableColumn id="11" xr3:uid="{2CE2B92E-F664-A449-A2D9-D4C25C990F97}" uniqueName="11" name="ShipCity" queryTableFieldId="11" dataDxfId="180"/>
    <tableColumn id="12" xr3:uid="{FC17F1D9-A8DB-3747-B692-032EBCA6405A}" uniqueName="12" name="ShipRegion" queryTableFieldId="12" dataDxfId="179"/>
    <tableColumn id="13" xr3:uid="{60CD7D50-B25B-2842-AA9F-8BE78733137E}" uniqueName="13" name="ShipPostalCode" queryTableFieldId="13" dataDxfId="178"/>
    <tableColumn id="14" xr3:uid="{C05132E7-1A75-B34B-B40C-C473CAEE3C6A}" uniqueName="14" name="ShipCountry" queryTableFieldId="14" dataDxfId="177"/>
    <tableColumn id="24" xr3:uid="{4A991508-E0B3-A442-8553-17C9C55E3699}" uniqueName="24" name="OrderQuantity" queryTableFieldId="20" dataDxfId="176">
      <calculatedColumnFormula>VLOOKUP(orders[[#This Row],[OrderID]],Table15[],4,FALSE)</calculatedColumnFormula>
    </tableColumn>
    <tableColumn id="15" xr3:uid="{4D190E7A-5833-1742-9992-E1C315F61540}" uniqueName="15" name="Order Sale " queryTableFieldId="15" dataDxfId="175">
      <calculatedColumnFormula>VLOOKUP(orders[[#This Row],[OrderID]],Table15[],2,FALSE)</calculatedColumnFormula>
    </tableColumn>
    <tableColumn id="16" xr3:uid="{75CC4F52-96F3-A848-8A91-C7B2CAE30AD2}" uniqueName="16" name="Territory" queryTableFieldId="16" dataDxfId="174">
      <calculatedColumnFormula>VLOOKUP(orders[[#This Row],[EmployeeID]],employee_territory[],2,FALSE)</calculatedColumnFormula>
    </tableColumn>
    <tableColumn id="17" xr3:uid="{E2143410-B5F9-4246-AB65-3F07A2043486}" uniqueName="17" name="Region" queryTableFieldId="17" dataDxfId="173">
      <calculatedColumnFormula>VLOOKUP(orders[[#This Row],[Territory]],territories[],4,FALSE)</calculatedColumnFormula>
    </tableColumn>
    <tableColumn id="18" xr3:uid="{33CF4EA9-12FE-E541-BDCA-7948F2E5BAB9}" uniqueName="18" name="Shipper" queryTableFieldId="18" dataDxfId="172">
      <calculatedColumnFormula>VLOOKUP(orders[[#This Row],[ShipVia]],shippers[],2,FALSE)</calculatedColumnFormula>
    </tableColumn>
    <tableColumn id="23" xr3:uid="{B82B67A6-2E62-7147-A82D-C0ABDDCC99FF}" uniqueName="23" name="Year" queryTableFieldId="19" dataDxfId="171">
      <calculatedColumnFormula>YEAR(orders[[#This Row],[OrderDate]])</calculatedColumnFormula>
    </tableColumn>
    <tableColumn id="19" xr3:uid="{165B0FB0-F853-804B-9E07-D4B149E7D788}" uniqueName="19" name="Month" queryTableFieldId="21" dataDxfId="170">
      <calculatedColumnFormula>MONTH(orders[[#This Row],[OrderDate]])</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3B169C-107E-D242-B6D3-A6CA204B503C}" name="order_details__2" displayName="order_details__2" ref="A1:R2156" tableType="queryTable" totalsRowShown="0" headerRowDxfId="169" dataDxfId="168">
  <autoFilter ref="A1:R2156" xr:uid="{0A3B169C-107E-D242-B6D3-A6CA204B503C}"/>
  <tableColumns count="18">
    <tableColumn id="1" xr3:uid="{621834B5-5E5E-C545-BA2A-B6E1F2E9D9A4}" uniqueName="1" name="OrderID" queryTableFieldId="1" dataDxfId="167"/>
    <tableColumn id="2" xr3:uid="{110F9EC9-1011-BB4C-8C97-2F8758D30861}" uniqueName="2" name="ProductID" queryTableFieldId="2" dataDxfId="166"/>
    <tableColumn id="3" xr3:uid="{01D6E4EA-BB67-F749-8313-CBAA54161C56}" uniqueName="3" name="UnitPrice" queryTableFieldId="3" dataDxfId="165"/>
    <tableColumn id="4" xr3:uid="{281031E1-3243-3442-841C-1B740F7861CD}" uniqueName="4" name="Quantity" queryTableFieldId="4" dataDxfId="164"/>
    <tableColumn id="5" xr3:uid="{7B9BF619-EEE7-6644-9E84-F422EB69B434}" uniqueName="5" name="Discount" queryTableFieldId="5" dataDxfId="163"/>
    <tableColumn id="6" xr3:uid="{975B3AFD-320F-6C44-ADED-B138532A2D13}" uniqueName="6" name="Line Sale" queryTableFieldId="6" dataDxfId="162">
      <calculatedColumnFormula>order_details__2[[#This Row],[UnitPrice]]*order_details__2[[#This Row],[Quantity]]</calculatedColumnFormula>
    </tableColumn>
    <tableColumn id="7" xr3:uid="{716D5153-10DB-D04A-81BC-6AAC2F28B95F}" uniqueName="7" name="SupplierID" queryTableFieldId="7" dataDxfId="161">
      <calculatedColumnFormula>VLOOKUP(order_details__2[[#This Row],[ProductID]],products[],3,FALSE)</calculatedColumnFormula>
    </tableColumn>
    <tableColumn id="8" xr3:uid="{A7CEDF41-7181-164A-A9D5-148651001021}" uniqueName="8" name="Year" queryTableFieldId="8" dataDxfId="160">
      <calculatedColumnFormula>VLOOKUP(order_details__2[[#This Row],[OrderID]],orders[],20,FALSE)</calculatedColumnFormula>
    </tableColumn>
    <tableColumn id="9" xr3:uid="{CC458D9D-0F3E-8D46-8044-FD8E8F47CFA1}" uniqueName="9" name="ProductName" queryTableFieldId="9" dataDxfId="159">
      <calculatedColumnFormula>VLOOKUP(order_details__2[[#This Row],[ProductID]],products[],2,FALSE)</calculatedColumnFormula>
    </tableColumn>
    <tableColumn id="10" xr3:uid="{C5613C08-41F5-C146-99BD-4A11AC4B1883}" uniqueName="10" name="SupplierName" queryTableFieldId="10" dataDxfId="158">
      <calculatedColumnFormula>VLOOKUP(order_details__2[[#This Row],[SupplierID]],suppliers[],2,FALSE)</calculatedColumnFormula>
    </tableColumn>
    <tableColumn id="11" xr3:uid="{1C775200-1D07-2049-A533-82D8D48F8CEB}" uniqueName="11" name="ShipCountry" queryTableFieldId="11" dataDxfId="157">
      <calculatedColumnFormula>VLOOKUP(order_details__2[[#This Row],[OrderID]],orders[],14,FALSE)</calculatedColumnFormula>
    </tableColumn>
    <tableColumn id="12" xr3:uid="{3298F2EE-5BA6-6747-B907-54B3E49ECFEF}" uniqueName="12" name="ShipVia " queryTableFieldId="12" dataDxfId="156">
      <calculatedColumnFormula>VLOOKUP(order_details__2[[#This Row],[OrderID]],orders[],7,FALSE)</calculatedColumnFormula>
    </tableColumn>
    <tableColumn id="13" xr3:uid="{7D63D58A-87FA-8149-A560-0AED3C93BA61}" uniqueName="13" name="ShipperName" queryTableFieldId="13" dataDxfId="155">
      <calculatedColumnFormula>VLOOKUP(order_details__2[[#This Row],[ShipVia ]],shippers[],2,FALSE)</calculatedColumnFormula>
    </tableColumn>
    <tableColumn id="14" xr3:uid="{EDA2D931-8970-C940-9CFC-CF9C0537FBC5}" uniqueName="14" name="CustomerID" queryTableFieldId="14" dataDxfId="154">
      <calculatedColumnFormula>VLOOKUP(order_details__2[[#This Row],[OrderID]],orders[],2,FALSE)</calculatedColumnFormula>
    </tableColumn>
    <tableColumn id="15" xr3:uid="{937742E9-5C07-6548-83A0-F0BA3CBAEF25}" uniqueName="15" name="Region" queryTableFieldId="15" dataDxfId="153">
      <calculatedColumnFormula>VLOOKUP(order_details__2[[#This Row],[OrderID]],orders[],18,FALSE)</calculatedColumnFormula>
    </tableColumn>
    <tableColumn id="16" xr3:uid="{E370D7E9-0DEC-244F-BDFB-E1F42C8C2F95}" uniqueName="16" name="CategoryID" queryTableFieldId="16" dataDxfId="152" dataCellStyle="Normal">
      <calculatedColumnFormula>VLOOKUP(order_details__2[[#This Row],[ProductID]],products[],4,FALSE)</calculatedColumnFormula>
    </tableColumn>
    <tableColumn id="17" xr3:uid="{DE101FA8-8C1B-4B46-A95C-D8A9903AB2D6}" uniqueName="17" name="CategoryName" queryTableFieldId="17" dataDxfId="151">
      <calculatedColumnFormula>VLOOKUP(order_details__2[[#This Row],[CategoryID]],categories[],2,FALSE)</calculatedColumnFormula>
    </tableColumn>
    <tableColumn id="18" xr3:uid="{A6C8DAC0-066F-FB4F-A2D0-13EAACFE7337}" uniqueName="18" name="Month" queryTableFieldId="18" dataDxfId="150">
      <calculatedColumnFormula>VLOOKUP(order_details__2[[#This Row],[OrderID]],orders[],21,FALSE)</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99DE774-A660-3040-8CF0-61D2035B4052}" name="Table15" displayName="Table15" ref="C3:F833" totalsRowShown="0">
  <autoFilter ref="C3:F833" xr:uid="{E99DE774-A660-3040-8CF0-61D2035B4052}"/>
  <tableColumns count="4">
    <tableColumn id="1" xr3:uid="{394FE39E-5644-944B-A610-1A5886DF24CF}" name="OrderID"/>
    <tableColumn id="2" xr3:uid="{237C818B-F5EE-3E41-AF63-035D5F580FAF}" name="OrderSum">
      <calculatedColumnFormula>SUMIF(order_details__2[OrderID],order_details!C4,order_details__2[Line Sale])</calculatedColumnFormula>
    </tableColumn>
    <tableColumn id="3" xr3:uid="{AB7A6BEE-C0F3-1F4D-97A0-B7A4168B0599}" name="ShipID" dataDxfId="28">
      <calculatedColumnFormula>VLOOKUP(Table15[[#This Row],[OrderID]],orders[],7,FALSE)</calculatedColumnFormula>
    </tableColumn>
    <tableColumn id="4" xr3:uid="{1B2AE721-83BF-344D-9B38-3D39C95423CC}" name="OrderQuantity " dataDxfId="27">
      <calculatedColumnFormula>SUMIF(order_details__2[OrderID],Table15[[#This Row],[OrderID]],order_details__2[Quantity])</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21FAA5-9584-9149-BDB2-ACFA45AC16B7}" name="employees" displayName="employees" ref="A1:N10" tableType="queryTable" totalsRowShown="0">
  <autoFilter ref="A1:N10" xr:uid="{2E21FAA5-9584-9149-BDB2-ACFA45AC16B7}"/>
  <tableColumns count="14">
    <tableColumn id="1" xr3:uid="{7C6756A4-D466-F44E-B2E3-6802C1BFFDC4}" uniqueName="1" name="EmployeeID" queryTableFieldId="1"/>
    <tableColumn id="2" xr3:uid="{375C7082-EE90-5546-97D8-9AC4AD1B3FAA}" uniqueName="2" name="LastName" queryTableFieldId="2" dataDxfId="26"/>
    <tableColumn id="3" xr3:uid="{B8B00B43-894F-7D48-928B-EF72088FD765}" uniqueName="3" name="FirstName" queryTableFieldId="3" dataDxfId="25"/>
    <tableColumn id="4" xr3:uid="{A59FF37A-FCFD-674B-B5F0-5E0A2D4F30FB}" uniqueName="4" name="Title" queryTableFieldId="4" dataDxfId="24"/>
    <tableColumn id="5" xr3:uid="{B6B6B628-C7C8-AF47-A1CB-7D5634BEBDEC}" uniqueName="5" name="TitleOfCourtesy" queryTableFieldId="5" dataDxfId="23"/>
    <tableColumn id="6" xr3:uid="{67F18AFE-5B06-EC4B-8AF4-C19381F2F9FF}" uniqueName="6" name="BirthDate" queryTableFieldId="6" dataDxfId="22"/>
    <tableColumn id="7" xr3:uid="{786B42E5-BF48-D047-A987-45556E1BBC2F}" uniqueName="7" name="HireDate" queryTableFieldId="7" dataDxfId="21"/>
    <tableColumn id="8" xr3:uid="{CDB85BE1-41EF-0547-968B-64A1A7D1F49E}" uniqueName="8" name="Address" queryTableFieldId="8" dataDxfId="20"/>
    <tableColumn id="9" xr3:uid="{8330A287-4B8E-894A-ADFC-0C8683B56F8D}" uniqueName="9" name="City" queryTableFieldId="9" dataDxfId="19"/>
    <tableColumn id="10" xr3:uid="{F5FE991E-19C6-E048-9FD7-1D50F1319EDD}" uniqueName="10" name="Region" queryTableFieldId="10" dataDxfId="18"/>
    <tableColumn id="11" xr3:uid="{64BA1B9C-6C86-0F46-8FB5-05E0943B539D}" uniqueName="11" name="Country" queryTableFieldId="11" dataDxfId="17"/>
    <tableColumn id="12" xr3:uid="{C958FECA-EB99-014F-BF6D-DB53C6FAFBED}" uniqueName="12" name="HomePhone" queryTableFieldId="12" dataDxfId="16"/>
    <tableColumn id="13" xr3:uid="{EB3C1D9D-FACD-2E48-A8FB-E4EDBF44A6EF}" uniqueName="13" name="Salary" queryTableFieldId="13"/>
    <tableColumn id="14" xr3:uid="{13F5EA58-371C-1142-AB90-49CB18DB35F6}" uniqueName="14" name="Column1" queryTableFieldId="14" dataDxfId="1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1B4E03-7729-0744-856D-8086B1CE2D8A}" name="employee_territory" displayName="employee_territory" ref="A1:B50" tableType="queryTable" totalsRowShown="0">
  <autoFilter ref="A1:B50" xr:uid="{B71B4E03-7729-0744-856D-8086B1CE2D8A}"/>
  <tableColumns count="2">
    <tableColumn id="1" xr3:uid="{542045E7-825B-874B-BABE-F30CE55D9343}" uniqueName="1" name="EmployeeID" queryTableFieldId="1"/>
    <tableColumn id="2" xr3:uid="{FFB0ED62-9BBA-E540-9A70-0660BBC96312}" uniqueName="2" name="TerritoryID"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59E392-6B04-0E4A-813E-B882AC4D20EB}" name="customers__2" displayName="customers__2" ref="A1:L94" tableType="queryTable" totalsRowShown="0">
  <autoFilter ref="A1:L94" xr:uid="{1B59E392-6B04-0E4A-813E-B882AC4D20EB}"/>
  <tableColumns count="12">
    <tableColumn id="1" xr3:uid="{4DF18BE4-9BC2-374B-BB43-4D52F3B9FB4E}" uniqueName="1" name="CustomerID" queryTableFieldId="1" dataDxfId="14"/>
    <tableColumn id="2" xr3:uid="{8DB73CE0-14AA-204A-9970-C3239DC5F585}" uniqueName="2" name="CompanyName" queryTableFieldId="2" dataDxfId="13"/>
    <tableColumn id="3" xr3:uid="{930204AF-BA73-C44A-BBE0-69A1C73D5B81}" uniqueName="3" name="ContactName" queryTableFieldId="3" dataDxfId="12"/>
    <tableColumn id="4" xr3:uid="{B8A45BBC-71D0-D64D-9F26-C1F1BB910FE0}" uniqueName="4" name="ContactTitle" queryTableFieldId="4" dataDxfId="11"/>
    <tableColumn id="5" xr3:uid="{1411B0D6-7B91-8E4B-9DEC-1E3EC882FD26}" uniqueName="5" name="Address" queryTableFieldId="5" dataDxfId="10"/>
    <tableColumn id="6" xr3:uid="{A8D609ED-48B1-B949-B6E7-90F9A225E492}" uniqueName="6" name="City" queryTableFieldId="6" dataDxfId="9"/>
    <tableColumn id="7" xr3:uid="{2F2502E5-5F90-F848-848E-E51C6407F11A}" uniqueName="7" name="Region" queryTableFieldId="7" dataDxfId="8"/>
    <tableColumn id="8" xr3:uid="{C65993C1-83E3-504A-9CAE-2B05129FCA75}" uniqueName="8" name="PostalCode" queryTableFieldId="8" dataDxfId="7"/>
    <tableColumn id="9" xr3:uid="{3676BFEF-C979-9A4D-AC94-B405AF1A010C}" uniqueName="9" name="Country" queryTableFieldId="9" dataDxfId="6"/>
    <tableColumn id="10" xr3:uid="{FEC28F46-C115-324F-AC89-D950D331A540}" uniqueName="10" name="Phone" queryTableFieldId="10" dataDxfId="5"/>
    <tableColumn id="11" xr3:uid="{44DDB614-7E03-424B-A7BF-0F76958FBC78}" uniqueName="11" name="Fax" queryTableFieldId="11" dataDxfId="4"/>
    <tableColumn id="12" xr3:uid="{E4A3AD37-3801-D845-8F93-47B85AB2641B}" uniqueName="12" name="CustomerSale" queryTableFieldId="12" dataDxfId="3">
      <calculatedColumnFormula>SUMIF(orders[CustomerID],customers__2[[#This Row],[CustomerID]],orders[[Order Sale ]])</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398F2A8-8E9C-F64A-A4D9-B6012ED55C10}" name="categories" displayName="categories" ref="A1:D9" tableType="queryTable" totalsRowShown="0">
  <autoFilter ref="A1:D9" xr:uid="{F398F2A8-8E9C-F64A-A4D9-B6012ED55C10}"/>
  <tableColumns count="4">
    <tableColumn id="1" xr3:uid="{6606C614-4F87-6D4F-AE30-6764A35AAE54}" uniqueName="1" name="CategoryID" queryTableFieldId="1"/>
    <tableColumn id="2" xr3:uid="{56E647D7-958C-804B-B7D7-C8B5EF64E6A9}" uniqueName="2" name="CategoryName" queryTableFieldId="2" dataDxfId="2"/>
    <tableColumn id="3" xr3:uid="{9531A0D4-D9BE-2747-ADF7-4A4F2BD6637D}" uniqueName="3" name="Description" queryTableFieldId="3" dataDxfId="1"/>
    <tableColumn id="4" xr3:uid="{21B4E0B5-D1C4-AB47-A565-2DA3066515FE}" uniqueName="4" name="CategorySale" queryTableFieldId="4" dataDxfId="0">
      <calculatedColumnFormula>SUMIF(products[CategoryID],categories[[#This Row],[CategoryID]],products[[Product Sale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microsoft.com/office/2007/relationships/slicer" Target="../slicers/slicer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drawing" Target="../drawings/drawing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95C5-0CB2-5246-948F-38AAAC455611}">
  <dimension ref="A1:D54"/>
  <sheetViews>
    <sheetView zoomScale="125" workbookViewId="0">
      <selection activeCell="B51" sqref="B51"/>
    </sheetView>
  </sheetViews>
  <sheetFormatPr baseColWidth="10" defaultRowHeight="15" x14ac:dyDescent="0.2"/>
  <cols>
    <col min="1" max="1" width="12" bestFit="1" customWidth="1"/>
    <col min="2" max="2" width="25.6640625" bestFit="1" customWidth="1"/>
    <col min="3" max="3" width="10.5" bestFit="1" customWidth="1"/>
  </cols>
  <sheetData>
    <row r="1" spans="1:4" x14ac:dyDescent="0.2">
      <c r="A1" t="s">
        <v>0</v>
      </c>
      <c r="B1" t="s">
        <v>1</v>
      </c>
      <c r="C1" t="s">
        <v>2</v>
      </c>
      <c r="D1" t="s">
        <v>1287</v>
      </c>
    </row>
    <row r="2" spans="1:4" x14ac:dyDescent="0.2">
      <c r="A2">
        <v>1581</v>
      </c>
      <c r="B2" t="s">
        <v>3</v>
      </c>
      <c r="C2">
        <v>1</v>
      </c>
      <c r="D2" t="str">
        <f>VLOOKUP(territories[[#This Row],[RegionID]],region[],2,FALSE)</f>
        <v xml:space="preserve">Eastern                                           </v>
      </c>
    </row>
    <row r="3" spans="1:4" x14ac:dyDescent="0.2">
      <c r="A3">
        <v>1730</v>
      </c>
      <c r="B3" t="s">
        <v>4</v>
      </c>
      <c r="C3">
        <v>1</v>
      </c>
      <c r="D3" t="str">
        <f>VLOOKUP(territories[[#This Row],[RegionID]],region[],2,FALSE)</f>
        <v xml:space="preserve">Eastern                                           </v>
      </c>
    </row>
    <row r="4" spans="1:4" x14ac:dyDescent="0.2">
      <c r="A4">
        <v>1833</v>
      </c>
      <c r="B4" t="s">
        <v>5</v>
      </c>
      <c r="C4">
        <v>1</v>
      </c>
      <c r="D4" t="str">
        <f>VLOOKUP(territories[[#This Row],[RegionID]],region[],2,FALSE)</f>
        <v xml:space="preserve">Eastern                                           </v>
      </c>
    </row>
    <row r="5" spans="1:4" x14ac:dyDescent="0.2">
      <c r="A5">
        <v>2116</v>
      </c>
      <c r="B5" t="s">
        <v>6</v>
      </c>
      <c r="C5">
        <v>1</v>
      </c>
      <c r="D5" t="str">
        <f>VLOOKUP(territories[[#This Row],[RegionID]],region[],2,FALSE)</f>
        <v xml:space="preserve">Eastern                                           </v>
      </c>
    </row>
    <row r="6" spans="1:4" x14ac:dyDescent="0.2">
      <c r="A6">
        <v>2139</v>
      </c>
      <c r="B6" t="s">
        <v>7</v>
      </c>
      <c r="C6">
        <v>1</v>
      </c>
      <c r="D6" t="str">
        <f>VLOOKUP(territories[[#This Row],[RegionID]],region[],2,FALSE)</f>
        <v xml:space="preserve">Eastern                                           </v>
      </c>
    </row>
    <row r="7" spans="1:4" x14ac:dyDescent="0.2">
      <c r="A7">
        <v>2184</v>
      </c>
      <c r="B7" t="s">
        <v>8</v>
      </c>
      <c r="C7">
        <v>1</v>
      </c>
      <c r="D7" t="str">
        <f>VLOOKUP(territories[[#This Row],[RegionID]],region[],2,FALSE)</f>
        <v xml:space="preserve">Eastern                                           </v>
      </c>
    </row>
    <row r="8" spans="1:4" x14ac:dyDescent="0.2">
      <c r="A8">
        <v>2903</v>
      </c>
      <c r="B8" t="s">
        <v>9</v>
      </c>
      <c r="C8">
        <v>1</v>
      </c>
      <c r="D8" t="str">
        <f>VLOOKUP(territories[[#This Row],[RegionID]],region[],2,FALSE)</f>
        <v xml:space="preserve">Eastern                                           </v>
      </c>
    </row>
    <row r="9" spans="1:4" x14ac:dyDescent="0.2">
      <c r="A9">
        <v>3049</v>
      </c>
      <c r="B9" t="s">
        <v>10</v>
      </c>
      <c r="C9">
        <v>3</v>
      </c>
      <c r="D9" t="str">
        <f>VLOOKUP(territories[[#This Row],[RegionID]],region[],2,FALSE)</f>
        <v xml:space="preserve">Northern                                          </v>
      </c>
    </row>
    <row r="10" spans="1:4" x14ac:dyDescent="0.2">
      <c r="A10">
        <v>3801</v>
      </c>
      <c r="B10" t="s">
        <v>11</v>
      </c>
      <c r="C10">
        <v>3</v>
      </c>
      <c r="D10" t="str">
        <f>VLOOKUP(territories[[#This Row],[RegionID]],region[],2,FALSE)</f>
        <v xml:space="preserve">Northern                                          </v>
      </c>
    </row>
    <row r="11" spans="1:4" x14ac:dyDescent="0.2">
      <c r="A11">
        <v>6897</v>
      </c>
      <c r="B11" t="s">
        <v>12</v>
      </c>
      <c r="C11">
        <v>1</v>
      </c>
      <c r="D11" t="str">
        <f>VLOOKUP(territories[[#This Row],[RegionID]],region[],2,FALSE)</f>
        <v xml:space="preserve">Eastern                                           </v>
      </c>
    </row>
    <row r="12" spans="1:4" x14ac:dyDescent="0.2">
      <c r="A12">
        <v>7960</v>
      </c>
      <c r="B12" t="s">
        <v>13</v>
      </c>
      <c r="C12">
        <v>1</v>
      </c>
      <c r="D12" t="str">
        <f>VLOOKUP(territories[[#This Row],[RegionID]],region[],2,FALSE)</f>
        <v xml:space="preserve">Eastern                                           </v>
      </c>
    </row>
    <row r="13" spans="1:4" x14ac:dyDescent="0.2">
      <c r="A13">
        <v>8837</v>
      </c>
      <c r="B13" t="s">
        <v>14</v>
      </c>
      <c r="C13">
        <v>1</v>
      </c>
      <c r="D13" t="str">
        <f>VLOOKUP(territories[[#This Row],[RegionID]],region[],2,FALSE)</f>
        <v xml:space="preserve">Eastern                                           </v>
      </c>
    </row>
    <row r="14" spans="1:4" x14ac:dyDescent="0.2">
      <c r="A14">
        <v>10019</v>
      </c>
      <c r="B14" t="s">
        <v>15</v>
      </c>
      <c r="C14">
        <v>1</v>
      </c>
      <c r="D14" t="str">
        <f>VLOOKUP(territories[[#This Row],[RegionID]],region[],2,FALSE)</f>
        <v xml:space="preserve">Eastern                                           </v>
      </c>
    </row>
    <row r="15" spans="1:4" x14ac:dyDescent="0.2">
      <c r="A15">
        <v>10038</v>
      </c>
      <c r="B15" t="s">
        <v>15</v>
      </c>
      <c r="C15">
        <v>1</v>
      </c>
      <c r="D15" t="str">
        <f>VLOOKUP(territories[[#This Row],[RegionID]],region[],2,FALSE)</f>
        <v xml:space="preserve">Eastern                                           </v>
      </c>
    </row>
    <row r="16" spans="1:4" x14ac:dyDescent="0.2">
      <c r="A16">
        <v>11747</v>
      </c>
      <c r="B16" t="s">
        <v>16</v>
      </c>
      <c r="C16">
        <v>1</v>
      </c>
      <c r="D16" t="str">
        <f>VLOOKUP(territories[[#This Row],[RegionID]],region[],2,FALSE)</f>
        <v xml:space="preserve">Eastern                                           </v>
      </c>
    </row>
    <row r="17" spans="1:4" x14ac:dyDescent="0.2">
      <c r="A17">
        <v>14450</v>
      </c>
      <c r="B17" t="s">
        <v>17</v>
      </c>
      <c r="C17">
        <v>1</v>
      </c>
      <c r="D17" t="str">
        <f>VLOOKUP(territories[[#This Row],[RegionID]],region[],2,FALSE)</f>
        <v xml:space="preserve">Eastern                                           </v>
      </c>
    </row>
    <row r="18" spans="1:4" x14ac:dyDescent="0.2">
      <c r="A18">
        <v>19428</v>
      </c>
      <c r="B18" t="s">
        <v>18</v>
      </c>
      <c r="C18">
        <v>3</v>
      </c>
      <c r="D18" t="str">
        <f>VLOOKUP(territories[[#This Row],[RegionID]],region[],2,FALSE)</f>
        <v xml:space="preserve">Northern                                          </v>
      </c>
    </row>
    <row r="19" spans="1:4" x14ac:dyDescent="0.2">
      <c r="A19">
        <v>19713</v>
      </c>
      <c r="B19" t="s">
        <v>19</v>
      </c>
      <c r="C19">
        <v>1</v>
      </c>
      <c r="D19" t="str">
        <f>VLOOKUP(territories[[#This Row],[RegionID]],region[],2,FALSE)</f>
        <v xml:space="preserve">Eastern                                           </v>
      </c>
    </row>
    <row r="20" spans="1:4" x14ac:dyDescent="0.2">
      <c r="A20">
        <v>20852</v>
      </c>
      <c r="B20" t="s">
        <v>20</v>
      </c>
      <c r="C20">
        <v>1</v>
      </c>
      <c r="D20" t="str">
        <f>VLOOKUP(territories[[#This Row],[RegionID]],region[],2,FALSE)</f>
        <v xml:space="preserve">Eastern                                           </v>
      </c>
    </row>
    <row r="21" spans="1:4" x14ac:dyDescent="0.2">
      <c r="A21">
        <v>27403</v>
      </c>
      <c r="B21" t="s">
        <v>21</v>
      </c>
      <c r="C21">
        <v>1</v>
      </c>
      <c r="D21" t="str">
        <f>VLOOKUP(territories[[#This Row],[RegionID]],region[],2,FALSE)</f>
        <v xml:space="preserve">Eastern                                           </v>
      </c>
    </row>
    <row r="22" spans="1:4" x14ac:dyDescent="0.2">
      <c r="A22">
        <v>27511</v>
      </c>
      <c r="B22" t="s">
        <v>22</v>
      </c>
      <c r="C22">
        <v>1</v>
      </c>
      <c r="D22" t="str">
        <f>VLOOKUP(territories[[#This Row],[RegionID]],region[],2,FALSE)</f>
        <v xml:space="preserve">Eastern                                           </v>
      </c>
    </row>
    <row r="23" spans="1:4" x14ac:dyDescent="0.2">
      <c r="A23">
        <v>29202</v>
      </c>
      <c r="B23" t="s">
        <v>23</v>
      </c>
      <c r="C23">
        <v>4</v>
      </c>
      <c r="D23" t="str">
        <f>VLOOKUP(territories[[#This Row],[RegionID]],region[],2,FALSE)</f>
        <v xml:space="preserve">Southern                                          </v>
      </c>
    </row>
    <row r="24" spans="1:4" x14ac:dyDescent="0.2">
      <c r="A24">
        <v>30346</v>
      </c>
      <c r="B24" t="s">
        <v>24</v>
      </c>
      <c r="C24">
        <v>4</v>
      </c>
      <c r="D24" t="str">
        <f>VLOOKUP(territories[[#This Row],[RegionID]],region[],2,FALSE)</f>
        <v xml:space="preserve">Southern                                          </v>
      </c>
    </row>
    <row r="25" spans="1:4" x14ac:dyDescent="0.2">
      <c r="A25">
        <v>31406</v>
      </c>
      <c r="B25" t="s">
        <v>25</v>
      </c>
      <c r="C25">
        <v>4</v>
      </c>
      <c r="D25" t="str">
        <f>VLOOKUP(territories[[#This Row],[RegionID]],region[],2,FALSE)</f>
        <v xml:space="preserve">Southern                                          </v>
      </c>
    </row>
    <row r="26" spans="1:4" x14ac:dyDescent="0.2">
      <c r="A26">
        <v>32859</v>
      </c>
      <c r="B26" t="s">
        <v>26</v>
      </c>
      <c r="C26">
        <v>4</v>
      </c>
      <c r="D26" t="str">
        <f>VLOOKUP(territories[[#This Row],[RegionID]],region[],2,FALSE)</f>
        <v xml:space="preserve">Southern                                          </v>
      </c>
    </row>
    <row r="27" spans="1:4" x14ac:dyDescent="0.2">
      <c r="A27">
        <v>33607</v>
      </c>
      <c r="B27" t="s">
        <v>27</v>
      </c>
      <c r="C27">
        <v>4</v>
      </c>
      <c r="D27" t="str">
        <f>VLOOKUP(territories[[#This Row],[RegionID]],region[],2,FALSE)</f>
        <v xml:space="preserve">Southern                                          </v>
      </c>
    </row>
    <row r="28" spans="1:4" x14ac:dyDescent="0.2">
      <c r="A28">
        <v>40222</v>
      </c>
      <c r="B28" t="s">
        <v>28</v>
      </c>
      <c r="C28">
        <v>1</v>
      </c>
      <c r="D28" t="str">
        <f>VLOOKUP(territories[[#This Row],[RegionID]],region[],2,FALSE)</f>
        <v xml:space="preserve">Eastern                                           </v>
      </c>
    </row>
    <row r="29" spans="1:4" x14ac:dyDescent="0.2">
      <c r="A29">
        <v>44122</v>
      </c>
      <c r="B29" t="s">
        <v>29</v>
      </c>
      <c r="C29">
        <v>3</v>
      </c>
      <c r="D29" t="str">
        <f>VLOOKUP(territories[[#This Row],[RegionID]],region[],2,FALSE)</f>
        <v xml:space="preserve">Northern                                          </v>
      </c>
    </row>
    <row r="30" spans="1:4" x14ac:dyDescent="0.2">
      <c r="A30">
        <v>45839</v>
      </c>
      <c r="B30" t="s">
        <v>30</v>
      </c>
      <c r="C30">
        <v>3</v>
      </c>
      <c r="D30" t="str">
        <f>VLOOKUP(territories[[#This Row],[RegionID]],region[],2,FALSE)</f>
        <v xml:space="preserve">Northern                                          </v>
      </c>
    </row>
    <row r="31" spans="1:4" x14ac:dyDescent="0.2">
      <c r="A31">
        <v>48075</v>
      </c>
      <c r="B31" t="s">
        <v>31</v>
      </c>
      <c r="C31">
        <v>3</v>
      </c>
      <c r="D31" t="str">
        <f>VLOOKUP(territories[[#This Row],[RegionID]],region[],2,FALSE)</f>
        <v xml:space="preserve">Northern                                          </v>
      </c>
    </row>
    <row r="32" spans="1:4" x14ac:dyDescent="0.2">
      <c r="A32">
        <v>48084</v>
      </c>
      <c r="B32" t="s">
        <v>32</v>
      </c>
      <c r="C32">
        <v>3</v>
      </c>
      <c r="D32" t="str">
        <f>VLOOKUP(territories[[#This Row],[RegionID]],region[],2,FALSE)</f>
        <v xml:space="preserve">Northern                                          </v>
      </c>
    </row>
    <row r="33" spans="1:4" x14ac:dyDescent="0.2">
      <c r="A33">
        <v>48304</v>
      </c>
      <c r="B33" t="s">
        <v>33</v>
      </c>
      <c r="C33">
        <v>3</v>
      </c>
      <c r="D33" t="str">
        <f>VLOOKUP(territories[[#This Row],[RegionID]],region[],2,FALSE)</f>
        <v xml:space="preserve">Northern                                          </v>
      </c>
    </row>
    <row r="34" spans="1:4" x14ac:dyDescent="0.2">
      <c r="A34">
        <v>53404</v>
      </c>
      <c r="B34" t="s">
        <v>34</v>
      </c>
      <c r="C34">
        <v>3</v>
      </c>
      <c r="D34" t="str">
        <f>VLOOKUP(territories[[#This Row],[RegionID]],region[],2,FALSE)</f>
        <v xml:space="preserve">Northern                                          </v>
      </c>
    </row>
    <row r="35" spans="1:4" x14ac:dyDescent="0.2">
      <c r="A35">
        <v>55113</v>
      </c>
      <c r="B35" t="s">
        <v>35</v>
      </c>
      <c r="C35">
        <v>3</v>
      </c>
      <c r="D35" t="str">
        <f>VLOOKUP(territories[[#This Row],[RegionID]],region[],2,FALSE)</f>
        <v xml:space="preserve">Northern                                          </v>
      </c>
    </row>
    <row r="36" spans="1:4" x14ac:dyDescent="0.2">
      <c r="A36">
        <v>55439</v>
      </c>
      <c r="B36" t="s">
        <v>36</v>
      </c>
      <c r="C36">
        <v>3</v>
      </c>
      <c r="D36" t="str">
        <f>VLOOKUP(territories[[#This Row],[RegionID]],region[],2,FALSE)</f>
        <v xml:space="preserve">Northern                                          </v>
      </c>
    </row>
    <row r="37" spans="1:4" x14ac:dyDescent="0.2">
      <c r="A37">
        <v>60179</v>
      </c>
      <c r="B37" t="s">
        <v>37</v>
      </c>
      <c r="C37">
        <v>2</v>
      </c>
      <c r="D37" t="str">
        <f>VLOOKUP(territories[[#This Row],[RegionID]],region[],2,FALSE)</f>
        <v xml:space="preserve">Westerns                                          </v>
      </c>
    </row>
    <row r="38" spans="1:4" x14ac:dyDescent="0.2">
      <c r="A38">
        <v>60601</v>
      </c>
      <c r="B38" t="s">
        <v>38</v>
      </c>
      <c r="C38">
        <v>2</v>
      </c>
      <c r="D38" t="str">
        <f>VLOOKUP(territories[[#This Row],[RegionID]],region[],2,FALSE)</f>
        <v xml:space="preserve">Westerns                                          </v>
      </c>
    </row>
    <row r="39" spans="1:4" x14ac:dyDescent="0.2">
      <c r="A39">
        <v>72716</v>
      </c>
      <c r="B39" t="s">
        <v>39</v>
      </c>
      <c r="C39">
        <v>4</v>
      </c>
      <c r="D39" t="str">
        <f>VLOOKUP(territories[[#This Row],[RegionID]],region[],2,FALSE)</f>
        <v xml:space="preserve">Southern                                          </v>
      </c>
    </row>
    <row r="40" spans="1:4" x14ac:dyDescent="0.2">
      <c r="A40">
        <v>75234</v>
      </c>
      <c r="B40" t="s">
        <v>40</v>
      </c>
      <c r="C40">
        <v>4</v>
      </c>
      <c r="D40" t="str">
        <f>VLOOKUP(territories[[#This Row],[RegionID]],region[],2,FALSE)</f>
        <v xml:space="preserve">Southern                                          </v>
      </c>
    </row>
    <row r="41" spans="1:4" x14ac:dyDescent="0.2">
      <c r="A41">
        <v>78759</v>
      </c>
      <c r="B41" t="s">
        <v>41</v>
      </c>
      <c r="C41">
        <v>4</v>
      </c>
      <c r="D41" t="str">
        <f>VLOOKUP(territories[[#This Row],[RegionID]],region[],2,FALSE)</f>
        <v xml:space="preserve">Southern                                          </v>
      </c>
    </row>
    <row r="42" spans="1:4" x14ac:dyDescent="0.2">
      <c r="A42">
        <v>80202</v>
      </c>
      <c r="B42" t="s">
        <v>42</v>
      </c>
      <c r="C42">
        <v>2</v>
      </c>
      <c r="D42" t="str">
        <f>VLOOKUP(territories[[#This Row],[RegionID]],region[],2,FALSE)</f>
        <v xml:space="preserve">Westerns                                          </v>
      </c>
    </row>
    <row r="43" spans="1:4" x14ac:dyDescent="0.2">
      <c r="A43">
        <v>80909</v>
      </c>
      <c r="B43" t="s">
        <v>43</v>
      </c>
      <c r="C43">
        <v>2</v>
      </c>
      <c r="D43" t="str">
        <f>VLOOKUP(territories[[#This Row],[RegionID]],region[],2,FALSE)</f>
        <v xml:space="preserve">Westerns                                          </v>
      </c>
    </row>
    <row r="44" spans="1:4" x14ac:dyDescent="0.2">
      <c r="A44">
        <v>85014</v>
      </c>
      <c r="B44" t="s">
        <v>44</v>
      </c>
      <c r="C44">
        <v>2</v>
      </c>
      <c r="D44" t="str">
        <f>VLOOKUP(territories[[#This Row],[RegionID]],region[],2,FALSE)</f>
        <v xml:space="preserve">Westerns                                          </v>
      </c>
    </row>
    <row r="45" spans="1:4" x14ac:dyDescent="0.2">
      <c r="A45">
        <v>85251</v>
      </c>
      <c r="B45" t="s">
        <v>45</v>
      </c>
      <c r="C45">
        <v>2</v>
      </c>
      <c r="D45" t="str">
        <f>VLOOKUP(territories[[#This Row],[RegionID]],region[],2,FALSE)</f>
        <v xml:space="preserve">Westerns                                          </v>
      </c>
    </row>
    <row r="46" spans="1:4" x14ac:dyDescent="0.2">
      <c r="A46">
        <v>90405</v>
      </c>
      <c r="B46" t="s">
        <v>46</v>
      </c>
      <c r="C46">
        <v>2</v>
      </c>
      <c r="D46" t="str">
        <f>VLOOKUP(territories[[#This Row],[RegionID]],region[],2,FALSE)</f>
        <v xml:space="preserve">Westerns                                          </v>
      </c>
    </row>
    <row r="47" spans="1:4" x14ac:dyDescent="0.2">
      <c r="A47">
        <v>94025</v>
      </c>
      <c r="B47" t="s">
        <v>47</v>
      </c>
      <c r="C47">
        <v>2</v>
      </c>
      <c r="D47" t="str">
        <f>VLOOKUP(territories[[#This Row],[RegionID]],region[],2,FALSE)</f>
        <v xml:space="preserve">Westerns                                          </v>
      </c>
    </row>
    <row r="48" spans="1:4" x14ac:dyDescent="0.2">
      <c r="A48">
        <v>94105</v>
      </c>
      <c r="B48" t="s">
        <v>48</v>
      </c>
      <c r="C48">
        <v>2</v>
      </c>
      <c r="D48" t="str">
        <f>VLOOKUP(territories[[#This Row],[RegionID]],region[],2,FALSE)</f>
        <v xml:space="preserve">Westerns                                          </v>
      </c>
    </row>
    <row r="49" spans="1:4" x14ac:dyDescent="0.2">
      <c r="A49">
        <v>95008</v>
      </c>
      <c r="B49" t="s">
        <v>49</v>
      </c>
      <c r="C49">
        <v>2</v>
      </c>
      <c r="D49" t="str">
        <f>VLOOKUP(territories[[#This Row],[RegionID]],region[],2,FALSE)</f>
        <v xml:space="preserve">Westerns                                          </v>
      </c>
    </row>
    <row r="50" spans="1:4" x14ac:dyDescent="0.2">
      <c r="A50">
        <v>95054</v>
      </c>
      <c r="B50" t="s">
        <v>50</v>
      </c>
      <c r="C50">
        <v>2</v>
      </c>
      <c r="D50" t="str">
        <f>VLOOKUP(territories[[#This Row],[RegionID]],region[],2,FALSE)</f>
        <v xml:space="preserve">Westerns                                          </v>
      </c>
    </row>
    <row r="51" spans="1:4" x14ac:dyDescent="0.2">
      <c r="A51">
        <v>95060</v>
      </c>
      <c r="B51" t="s">
        <v>51</v>
      </c>
      <c r="C51">
        <v>2</v>
      </c>
      <c r="D51" t="str">
        <f>VLOOKUP(territories[[#This Row],[RegionID]],region[],2,FALSE)</f>
        <v xml:space="preserve">Westerns                                          </v>
      </c>
    </row>
    <row r="52" spans="1:4" x14ac:dyDescent="0.2">
      <c r="A52">
        <v>98004</v>
      </c>
      <c r="B52" t="s">
        <v>52</v>
      </c>
      <c r="C52">
        <v>2</v>
      </c>
      <c r="D52" t="str">
        <f>VLOOKUP(territories[[#This Row],[RegionID]],region[],2,FALSE)</f>
        <v xml:space="preserve">Westerns                                          </v>
      </c>
    </row>
    <row r="53" spans="1:4" x14ac:dyDescent="0.2">
      <c r="A53">
        <v>98052</v>
      </c>
      <c r="B53" t="s">
        <v>53</v>
      </c>
      <c r="C53">
        <v>2</v>
      </c>
      <c r="D53" t="str">
        <f>VLOOKUP(territories[[#This Row],[RegionID]],region[],2,FALSE)</f>
        <v xml:space="preserve">Westerns                                          </v>
      </c>
    </row>
    <row r="54" spans="1:4" x14ac:dyDescent="0.2">
      <c r="A54">
        <v>98104</v>
      </c>
      <c r="B54" t="s">
        <v>54</v>
      </c>
      <c r="C54">
        <v>2</v>
      </c>
      <c r="D54" t="str">
        <f>VLOOKUP(territories[[#This Row],[RegionID]],region[],2,FALSE)</f>
        <v xml:space="preserve">Westerns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6124-0F94-4C45-BE3A-6509CC70DAF0}">
  <dimension ref="A1:M30"/>
  <sheetViews>
    <sheetView zoomScale="119" zoomScaleNormal="100" workbookViewId="0">
      <selection activeCell="D13" sqref="D13"/>
    </sheetView>
  </sheetViews>
  <sheetFormatPr baseColWidth="10" defaultRowHeight="15" x14ac:dyDescent="0.2"/>
  <cols>
    <col min="1" max="1" width="11.6640625" bestFit="1" customWidth="1"/>
    <col min="2" max="2" width="32" bestFit="1" customWidth="1"/>
    <col min="3" max="3" width="21.6640625" bestFit="1" customWidth="1"/>
    <col min="4" max="4" width="23.33203125" bestFit="1" customWidth="1"/>
    <col min="5" max="5" width="36.5" bestFit="1" customWidth="1"/>
    <col min="6" max="6" width="11.6640625" bestFit="1" customWidth="1"/>
    <col min="7" max="7" width="8.83203125" bestFit="1" customWidth="1"/>
    <col min="8" max="8" width="12.1640625" bestFit="1" customWidth="1"/>
    <col min="9" max="9" width="10.33203125" bestFit="1" customWidth="1"/>
    <col min="10" max="10" width="13" bestFit="1" customWidth="1"/>
    <col min="11" max="11" width="14.33203125" customWidth="1"/>
    <col min="12" max="12" width="14.6640625" customWidth="1"/>
    <col min="13" max="13" width="17.1640625" customWidth="1"/>
  </cols>
  <sheetData>
    <row r="1" spans="1:13" x14ac:dyDescent="0.2">
      <c r="A1" t="s">
        <v>55</v>
      </c>
      <c r="B1" t="s">
        <v>56</v>
      </c>
      <c r="C1" t="s">
        <v>57</v>
      </c>
      <c r="D1" t="s">
        <v>58</v>
      </c>
      <c r="E1" t="s">
        <v>59</v>
      </c>
      <c r="F1" t="s">
        <v>60</v>
      </c>
      <c r="G1" t="s">
        <v>61</v>
      </c>
      <c r="H1" t="s">
        <v>62</v>
      </c>
      <c r="I1" t="s">
        <v>63</v>
      </c>
      <c r="J1" t="s">
        <v>64</v>
      </c>
      <c r="K1" t="s">
        <v>65</v>
      </c>
      <c r="L1" t="s">
        <v>1303</v>
      </c>
      <c r="M1" t="s">
        <v>1305</v>
      </c>
    </row>
    <row r="2" spans="1:13" x14ac:dyDescent="0.2">
      <c r="A2">
        <v>1</v>
      </c>
      <c r="B2" t="s">
        <v>66</v>
      </c>
      <c r="C2" t="s">
        <v>67</v>
      </c>
      <c r="D2" t="s">
        <v>68</v>
      </c>
      <c r="E2" t="s">
        <v>69</v>
      </c>
      <c r="F2" t="s">
        <v>70</v>
      </c>
      <c r="G2" t="s">
        <v>71</v>
      </c>
      <c r="H2" t="s">
        <v>72</v>
      </c>
      <c r="I2" t="s">
        <v>73</v>
      </c>
      <c r="J2" t="s">
        <v>74</v>
      </c>
      <c r="K2" t="s">
        <v>71</v>
      </c>
      <c r="L2">
        <f>SUMIF(products[SupplierID],suppliers[[#This Row],[SupplierID]],products[[Product Sale ]])</f>
        <v>35916.800000000003</v>
      </c>
      <c r="M2">
        <f>SUMIF(order_details__2[SupplierID],suppliers[[#This Row],[SupplierID]],order_details__2[Quantity])</f>
        <v>2213</v>
      </c>
    </row>
    <row r="3" spans="1:13" x14ac:dyDescent="0.2">
      <c r="A3">
        <v>2</v>
      </c>
      <c r="B3" t="s">
        <v>75</v>
      </c>
      <c r="C3" t="s">
        <v>76</v>
      </c>
      <c r="D3" t="s">
        <v>77</v>
      </c>
      <c r="E3" t="s">
        <v>78</v>
      </c>
      <c r="F3" t="s">
        <v>79</v>
      </c>
      <c r="G3" t="s">
        <v>80</v>
      </c>
      <c r="H3" t="s">
        <v>81</v>
      </c>
      <c r="I3" t="s">
        <v>82</v>
      </c>
      <c r="J3" t="s">
        <v>83</v>
      </c>
      <c r="K3" t="s">
        <v>71</v>
      </c>
      <c r="L3">
        <f>SUMIF(products[SupplierID],suppliers[[#This Row],[SupplierID]],products[[Product Sale ]])</f>
        <v>33351.949999999997</v>
      </c>
      <c r="M3">
        <f>SUMIF(order_details__2[SupplierID],suppliers[[#This Row],[SupplierID]],order_details__2[Quantity])</f>
        <v>1735</v>
      </c>
    </row>
    <row r="4" spans="1:13" x14ac:dyDescent="0.2">
      <c r="A4">
        <v>3</v>
      </c>
      <c r="B4" t="s">
        <v>84</v>
      </c>
      <c r="C4" t="s">
        <v>85</v>
      </c>
      <c r="D4" t="s">
        <v>86</v>
      </c>
      <c r="E4" t="s">
        <v>87</v>
      </c>
      <c r="F4" t="s">
        <v>88</v>
      </c>
      <c r="G4" t="s">
        <v>89</v>
      </c>
      <c r="H4" t="s">
        <v>90</v>
      </c>
      <c r="I4" t="s">
        <v>82</v>
      </c>
      <c r="J4" t="s">
        <v>91</v>
      </c>
      <c r="K4" t="s">
        <v>92</v>
      </c>
      <c r="L4">
        <f>SUMIF(products[SupplierID],suppliers[[#This Row],[SupplierID]],products[[Product Sale ]])</f>
        <v>43569</v>
      </c>
      <c r="M4">
        <f>SUMIF(order_details__2[SupplierID],suppliers[[#This Row],[SupplierID]],order_details__2[Quantity])</f>
        <v>1436</v>
      </c>
    </row>
    <row r="5" spans="1:13" x14ac:dyDescent="0.2">
      <c r="A5">
        <v>4</v>
      </c>
      <c r="B5" t="s">
        <v>93</v>
      </c>
      <c r="C5" t="s">
        <v>94</v>
      </c>
      <c r="D5" t="s">
        <v>95</v>
      </c>
      <c r="E5" t="s">
        <v>96</v>
      </c>
      <c r="F5" t="s">
        <v>97</v>
      </c>
      <c r="G5" t="s">
        <v>71</v>
      </c>
      <c r="H5" t="s">
        <v>98</v>
      </c>
      <c r="I5" t="s">
        <v>99</v>
      </c>
      <c r="J5" t="s">
        <v>100</v>
      </c>
      <c r="K5" t="s">
        <v>71</v>
      </c>
      <c r="L5">
        <f>SUMIF(products[SupplierID],suppliers[[#This Row],[SupplierID]],products[[Product Sale ]])</f>
        <v>33533.199999999997</v>
      </c>
      <c r="M5">
        <f>SUMIF(order_details__2[SupplierID],suppliers[[#This Row],[SupplierID]],order_details__2[Quantity])</f>
        <v>1134</v>
      </c>
    </row>
    <row r="6" spans="1:13" x14ac:dyDescent="0.2">
      <c r="A6">
        <v>5</v>
      </c>
      <c r="B6" t="s">
        <v>101</v>
      </c>
      <c r="C6" t="s">
        <v>102</v>
      </c>
      <c r="D6" t="s">
        <v>103</v>
      </c>
      <c r="E6" t="s">
        <v>104</v>
      </c>
      <c r="F6" t="s">
        <v>105</v>
      </c>
      <c r="G6" t="s">
        <v>106</v>
      </c>
      <c r="H6" t="s">
        <v>107</v>
      </c>
      <c r="I6" t="s">
        <v>108</v>
      </c>
      <c r="J6" t="s">
        <v>109</v>
      </c>
      <c r="K6" t="s">
        <v>71</v>
      </c>
      <c r="L6">
        <f>SUMIF(products[SupplierID],suppliers[[#This Row],[SupplierID]],products[[Product Sale ]])</f>
        <v>26768.799999999999</v>
      </c>
      <c r="M6">
        <f>SUMIF(order_details__2[SupplierID],suppliers[[#This Row],[SupplierID]],order_details__2[Quantity])</f>
        <v>1050</v>
      </c>
    </row>
    <row r="7" spans="1:13" x14ac:dyDescent="0.2">
      <c r="A7">
        <v>6</v>
      </c>
      <c r="B7" t="s">
        <v>110</v>
      </c>
      <c r="C7" t="s">
        <v>111</v>
      </c>
      <c r="D7" t="s">
        <v>112</v>
      </c>
      <c r="E7" t="s">
        <v>113</v>
      </c>
      <c r="F7" t="s">
        <v>114</v>
      </c>
      <c r="G7" t="s">
        <v>71</v>
      </c>
      <c r="H7" t="s">
        <v>115</v>
      </c>
      <c r="I7" t="s">
        <v>99</v>
      </c>
      <c r="J7" t="s">
        <v>116</v>
      </c>
      <c r="K7" t="s">
        <v>71</v>
      </c>
      <c r="L7">
        <f>SUMIF(products[SupplierID],suppliers[[#This Row],[SupplierID]],products[[Product Sale ]])</f>
        <v>15678.3</v>
      </c>
      <c r="M7">
        <f>SUMIF(order_details__2[SupplierID],suppliers[[#This Row],[SupplierID]],order_details__2[Quantity])</f>
        <v>1417</v>
      </c>
    </row>
    <row r="8" spans="1:13" x14ac:dyDescent="0.2">
      <c r="A8">
        <v>7</v>
      </c>
      <c r="B8" t="s">
        <v>117</v>
      </c>
      <c r="C8" t="s">
        <v>118</v>
      </c>
      <c r="D8" t="s">
        <v>95</v>
      </c>
      <c r="E8" t="s">
        <v>119</v>
      </c>
      <c r="F8" t="s">
        <v>120</v>
      </c>
      <c r="G8" t="s">
        <v>121</v>
      </c>
      <c r="H8" t="s">
        <v>122</v>
      </c>
      <c r="I8" t="s">
        <v>123</v>
      </c>
      <c r="J8" t="s">
        <v>124</v>
      </c>
      <c r="K8" t="s">
        <v>125</v>
      </c>
      <c r="L8">
        <f>SUMIF(products[SupplierID],suppliers[[#This Row],[SupplierID]],products[[Product Sale ]])</f>
        <v>115386.05</v>
      </c>
      <c r="M8">
        <f>SUMIF(order_details__2[SupplierID],suppliers[[#This Row],[SupplierID]],order_details__2[Quantity])</f>
        <v>3937</v>
      </c>
    </row>
    <row r="9" spans="1:13" x14ac:dyDescent="0.2">
      <c r="A9">
        <v>8</v>
      </c>
      <c r="B9" t="s">
        <v>126</v>
      </c>
      <c r="C9" t="s">
        <v>127</v>
      </c>
      <c r="D9" t="s">
        <v>86</v>
      </c>
      <c r="E9" t="s">
        <v>128</v>
      </c>
      <c r="F9" t="s">
        <v>129</v>
      </c>
      <c r="G9" t="s">
        <v>71</v>
      </c>
      <c r="H9" t="s">
        <v>130</v>
      </c>
      <c r="I9" t="s">
        <v>73</v>
      </c>
      <c r="J9" t="s">
        <v>131</v>
      </c>
      <c r="K9" t="s">
        <v>71</v>
      </c>
      <c r="L9">
        <f>SUMIF(products[SupplierID],suppliers[[#This Row],[SupplierID]],products[[Product Sale ]])</f>
        <v>48793.799999999996</v>
      </c>
      <c r="M9">
        <f>SUMIF(order_details__2[SupplierID],suppliers[[#This Row],[SupplierID]],order_details__2[Quantity])</f>
        <v>2851</v>
      </c>
    </row>
    <row r="10" spans="1:13" x14ac:dyDescent="0.2">
      <c r="A10">
        <v>9</v>
      </c>
      <c r="B10" t="s">
        <v>132</v>
      </c>
      <c r="C10" t="s">
        <v>133</v>
      </c>
      <c r="D10" t="s">
        <v>134</v>
      </c>
      <c r="E10" t="s">
        <v>135</v>
      </c>
      <c r="F10" t="s">
        <v>136</v>
      </c>
      <c r="G10" t="s">
        <v>71</v>
      </c>
      <c r="H10" t="s">
        <v>137</v>
      </c>
      <c r="I10" t="s">
        <v>138</v>
      </c>
      <c r="J10" t="s">
        <v>139</v>
      </c>
      <c r="K10" t="s">
        <v>140</v>
      </c>
      <c r="L10">
        <f>SUMIF(products[SupplierID],suppliers[[#This Row],[SupplierID]],products[[Product Sale ]])</f>
        <v>12072.599999999999</v>
      </c>
      <c r="M10">
        <f>SUMIF(order_details__2[SupplierID],suppliers[[#This Row],[SupplierID]],order_details__2[Quantity])</f>
        <v>928</v>
      </c>
    </row>
    <row r="11" spans="1:13" x14ac:dyDescent="0.2">
      <c r="A11">
        <v>10</v>
      </c>
      <c r="B11" t="s">
        <v>141</v>
      </c>
      <c r="C11" t="s">
        <v>142</v>
      </c>
      <c r="D11" t="s">
        <v>95</v>
      </c>
      <c r="E11" t="s">
        <v>143</v>
      </c>
      <c r="F11" t="s">
        <v>144</v>
      </c>
      <c r="G11" t="s">
        <v>71</v>
      </c>
      <c r="H11" t="s">
        <v>145</v>
      </c>
      <c r="I11" t="s">
        <v>146</v>
      </c>
      <c r="J11" t="s">
        <v>147</v>
      </c>
      <c r="K11" t="s">
        <v>71</v>
      </c>
      <c r="L11">
        <f>SUMIF(products[SupplierID],suppliers[[#This Row],[SupplierID]],products[[Product Sale ]])</f>
        <v>4782.6000000000004</v>
      </c>
      <c r="M11">
        <f>SUMIF(order_details__2[SupplierID],suppliers[[#This Row],[SupplierID]],order_details__2[Quantity])</f>
        <v>1125</v>
      </c>
    </row>
    <row r="12" spans="1:13" x14ac:dyDescent="0.2">
      <c r="A12">
        <v>11</v>
      </c>
      <c r="B12" t="s">
        <v>148</v>
      </c>
      <c r="C12" t="s">
        <v>149</v>
      </c>
      <c r="D12" t="s">
        <v>150</v>
      </c>
      <c r="E12" t="s">
        <v>151</v>
      </c>
      <c r="F12" t="s">
        <v>152</v>
      </c>
      <c r="G12" t="s">
        <v>71</v>
      </c>
      <c r="H12" t="s">
        <v>153</v>
      </c>
      <c r="I12" t="s">
        <v>154</v>
      </c>
      <c r="J12" t="s">
        <v>155</v>
      </c>
      <c r="K12" t="s">
        <v>71</v>
      </c>
      <c r="L12">
        <f>SUMIF(products[SupplierID],suppliers[[#This Row],[SupplierID]],products[[Product Sale ]])</f>
        <v>40818</v>
      </c>
      <c r="M12">
        <f>SUMIF(order_details__2[SupplierID],suppliers[[#This Row],[SupplierID]],order_details__2[Quantity])</f>
        <v>1436</v>
      </c>
    </row>
    <row r="13" spans="1:13" x14ac:dyDescent="0.2">
      <c r="A13">
        <v>12</v>
      </c>
      <c r="B13" t="s">
        <v>156</v>
      </c>
      <c r="C13" t="s">
        <v>157</v>
      </c>
      <c r="D13" t="s">
        <v>158</v>
      </c>
      <c r="E13" t="s">
        <v>159</v>
      </c>
      <c r="F13" t="s">
        <v>160</v>
      </c>
      <c r="G13" t="s">
        <v>71</v>
      </c>
      <c r="H13" t="s">
        <v>161</v>
      </c>
      <c r="I13" t="s">
        <v>154</v>
      </c>
      <c r="J13" t="s">
        <v>162</v>
      </c>
      <c r="K13" t="s">
        <v>71</v>
      </c>
      <c r="L13">
        <f>SUMIF(products[SupplierID],suppliers[[#This Row],[SupplierID]],products[[Product Sale ]])</f>
        <v>155946.54999999999</v>
      </c>
      <c r="M13">
        <f>SUMIF(order_details__2[SupplierID],suppliers[[#This Row],[SupplierID]],order_details__2[Quantity])</f>
        <v>4072</v>
      </c>
    </row>
    <row r="14" spans="1:13" x14ac:dyDescent="0.2">
      <c r="A14">
        <v>13</v>
      </c>
      <c r="B14" t="s">
        <v>163</v>
      </c>
      <c r="C14" t="s">
        <v>164</v>
      </c>
      <c r="D14" t="s">
        <v>165</v>
      </c>
      <c r="E14" t="s">
        <v>166</v>
      </c>
      <c r="F14" t="s">
        <v>167</v>
      </c>
      <c r="G14" t="s">
        <v>71</v>
      </c>
      <c r="H14" t="s">
        <v>168</v>
      </c>
      <c r="I14" t="s">
        <v>154</v>
      </c>
      <c r="J14" t="s">
        <v>169</v>
      </c>
      <c r="K14" t="s">
        <v>170</v>
      </c>
      <c r="L14">
        <f>SUMIF(products[SupplierID],suppliers[[#This Row],[SupplierID]],products[[Product Sale ]])</f>
        <v>14775.54</v>
      </c>
      <c r="M14">
        <f>SUMIF(order_details__2[SupplierID],suppliers[[#This Row],[SupplierID]],order_details__2[Quantity])</f>
        <v>612</v>
      </c>
    </row>
    <row r="15" spans="1:13" x14ac:dyDescent="0.2">
      <c r="A15">
        <v>14</v>
      </c>
      <c r="B15" t="s">
        <v>171</v>
      </c>
      <c r="C15" t="s">
        <v>172</v>
      </c>
      <c r="D15" t="s">
        <v>86</v>
      </c>
      <c r="E15" t="s">
        <v>173</v>
      </c>
      <c r="F15" t="s">
        <v>174</v>
      </c>
      <c r="G15" t="s">
        <v>71</v>
      </c>
      <c r="H15" t="s">
        <v>175</v>
      </c>
      <c r="I15" t="s">
        <v>176</v>
      </c>
      <c r="J15" t="s">
        <v>177</v>
      </c>
      <c r="K15" t="s">
        <v>178</v>
      </c>
      <c r="L15">
        <f>SUMIF(products[SupplierID],suppliers[[#This Row],[SupplierID]],products[[Product Sale ]])</f>
        <v>51082.5</v>
      </c>
      <c r="M15">
        <f>SUMIF(order_details__2[SupplierID],suppliers[[#This Row],[SupplierID]],order_details__2[Quantity])</f>
        <v>2500</v>
      </c>
    </row>
    <row r="16" spans="1:13" x14ac:dyDescent="0.2">
      <c r="A16">
        <v>15</v>
      </c>
      <c r="B16" t="s">
        <v>179</v>
      </c>
      <c r="C16" t="s">
        <v>180</v>
      </c>
      <c r="D16" t="s">
        <v>95</v>
      </c>
      <c r="E16" t="s">
        <v>181</v>
      </c>
      <c r="F16" t="s">
        <v>182</v>
      </c>
      <c r="G16" t="s">
        <v>71</v>
      </c>
      <c r="H16" t="s">
        <v>183</v>
      </c>
      <c r="I16" t="s">
        <v>184</v>
      </c>
      <c r="J16" t="s">
        <v>185</v>
      </c>
      <c r="K16" t="s">
        <v>71</v>
      </c>
      <c r="L16">
        <f>SUMIF(products[SupplierID],suppliers[[#This Row],[SupplierID]],products[[Product Sale ]])</f>
        <v>46897.2</v>
      </c>
      <c r="M16">
        <f>SUMIF(order_details__2[SupplierID],suppliers[[#This Row],[SupplierID]],order_details__2[Quantity])</f>
        <v>2526</v>
      </c>
    </row>
    <row r="17" spans="1:13" x14ac:dyDescent="0.2">
      <c r="A17">
        <v>16</v>
      </c>
      <c r="B17" t="s">
        <v>186</v>
      </c>
      <c r="C17" t="s">
        <v>187</v>
      </c>
      <c r="D17" t="s">
        <v>188</v>
      </c>
      <c r="E17" t="s">
        <v>189</v>
      </c>
      <c r="F17" t="s">
        <v>190</v>
      </c>
      <c r="G17" t="s">
        <v>191</v>
      </c>
      <c r="H17" t="s">
        <v>192</v>
      </c>
      <c r="I17" t="s">
        <v>82</v>
      </c>
      <c r="J17" t="s">
        <v>193</v>
      </c>
      <c r="K17" t="s">
        <v>71</v>
      </c>
      <c r="L17">
        <f>SUMIF(products[SupplierID],suppliers[[#This Row],[SupplierID]],products[[Product Sale ]])</f>
        <v>23776.799999999999</v>
      </c>
      <c r="M17">
        <f>SUMIF(order_details__2[SupplierID],suppliers[[#This Row],[SupplierID]],order_details__2[Quantity])</f>
        <v>1573</v>
      </c>
    </row>
    <row r="18" spans="1:13" x14ac:dyDescent="0.2">
      <c r="A18">
        <v>17</v>
      </c>
      <c r="B18" t="s">
        <v>194</v>
      </c>
      <c r="C18" t="s">
        <v>195</v>
      </c>
      <c r="D18" t="s">
        <v>86</v>
      </c>
      <c r="E18" t="s">
        <v>196</v>
      </c>
      <c r="F18" t="s">
        <v>197</v>
      </c>
      <c r="G18" t="s">
        <v>71</v>
      </c>
      <c r="H18" t="s">
        <v>198</v>
      </c>
      <c r="I18" t="s">
        <v>199</v>
      </c>
      <c r="J18" t="s">
        <v>200</v>
      </c>
      <c r="K18" t="s">
        <v>71</v>
      </c>
      <c r="L18">
        <f>SUMIF(products[SupplierID],suppliers[[#This Row],[SupplierID]],products[[Product Sale ]])</f>
        <v>21789.8</v>
      </c>
      <c r="M18">
        <f>SUMIF(order_details__2[SupplierID],suppliers[[#This Row],[SupplierID]],order_details__2[Quantity])</f>
        <v>1223</v>
      </c>
    </row>
    <row r="19" spans="1:13" x14ac:dyDescent="0.2">
      <c r="A19">
        <v>18</v>
      </c>
      <c r="B19" t="s">
        <v>201</v>
      </c>
      <c r="C19" t="s">
        <v>202</v>
      </c>
      <c r="D19" t="s">
        <v>150</v>
      </c>
      <c r="E19" t="s">
        <v>203</v>
      </c>
      <c r="F19" t="s">
        <v>204</v>
      </c>
      <c r="G19" t="s">
        <v>71</v>
      </c>
      <c r="H19" t="s">
        <v>205</v>
      </c>
      <c r="I19" t="s">
        <v>206</v>
      </c>
      <c r="J19" t="s">
        <v>207</v>
      </c>
      <c r="K19" t="s">
        <v>208</v>
      </c>
      <c r="L19">
        <f>SUMIF(products[SupplierID],suppliers[[#This Row],[SupplierID]],products[[Product Sale ]])</f>
        <v>163135</v>
      </c>
      <c r="M19">
        <f>SUMIF(order_details__2[SupplierID],suppliers[[#This Row],[SupplierID]],order_details__2[Quantity])</f>
        <v>1416</v>
      </c>
    </row>
    <row r="20" spans="1:13" x14ac:dyDescent="0.2">
      <c r="A20">
        <v>19</v>
      </c>
      <c r="B20" t="s">
        <v>209</v>
      </c>
      <c r="C20" t="s">
        <v>210</v>
      </c>
      <c r="D20" t="s">
        <v>211</v>
      </c>
      <c r="E20" t="s">
        <v>212</v>
      </c>
      <c r="F20" t="s">
        <v>213</v>
      </c>
      <c r="G20" t="s">
        <v>214</v>
      </c>
      <c r="H20" t="s">
        <v>215</v>
      </c>
      <c r="I20" t="s">
        <v>82</v>
      </c>
      <c r="J20" t="s">
        <v>216</v>
      </c>
      <c r="K20" t="s">
        <v>217</v>
      </c>
      <c r="L20">
        <f>SUMIF(products[SupplierID],suppliers[[#This Row],[SupplierID]],products[[Product Sale ]])</f>
        <v>28146.400000000001</v>
      </c>
      <c r="M20">
        <f>SUMIF(order_details__2[SupplierID],suppliers[[#This Row],[SupplierID]],order_details__2[Quantity])</f>
        <v>2084</v>
      </c>
    </row>
    <row r="21" spans="1:13" x14ac:dyDescent="0.2">
      <c r="A21">
        <v>20</v>
      </c>
      <c r="B21" t="s">
        <v>218</v>
      </c>
      <c r="C21" t="s">
        <v>219</v>
      </c>
      <c r="D21" t="s">
        <v>220</v>
      </c>
      <c r="E21" t="s">
        <v>221</v>
      </c>
      <c r="F21" t="s">
        <v>222</v>
      </c>
      <c r="G21" t="s">
        <v>71</v>
      </c>
      <c r="H21" t="s">
        <v>223</v>
      </c>
      <c r="I21" t="s">
        <v>222</v>
      </c>
      <c r="J21" t="s">
        <v>224</v>
      </c>
      <c r="K21" t="s">
        <v>71</v>
      </c>
      <c r="L21">
        <f>SUMIF(products[SupplierID],suppliers[[#This Row],[SupplierID]],products[[Product Sale ]])</f>
        <v>44935.8</v>
      </c>
      <c r="M21">
        <f>SUMIF(order_details__2[SupplierID],suppliers[[#This Row],[SupplierID]],order_details__2[Quantity])</f>
        <v>1878</v>
      </c>
    </row>
    <row r="22" spans="1:13" x14ac:dyDescent="0.2">
      <c r="A22">
        <v>21</v>
      </c>
      <c r="B22" t="s">
        <v>225</v>
      </c>
      <c r="C22" t="s">
        <v>226</v>
      </c>
      <c r="D22" t="s">
        <v>150</v>
      </c>
      <c r="E22" t="s">
        <v>227</v>
      </c>
      <c r="F22" t="s">
        <v>228</v>
      </c>
      <c r="G22" t="s">
        <v>71</v>
      </c>
      <c r="H22" t="s">
        <v>229</v>
      </c>
      <c r="I22" t="s">
        <v>230</v>
      </c>
      <c r="J22" t="s">
        <v>231</v>
      </c>
      <c r="K22" t="s">
        <v>232</v>
      </c>
      <c r="L22">
        <f>SUMIF(products[SupplierID],suppliers[[#This Row],[SupplierID]],products[[Product Sale ]])</f>
        <v>10884.5</v>
      </c>
      <c r="M22">
        <f>SUMIF(order_details__2[SupplierID],suppliers[[#This Row],[SupplierID]],order_details__2[Quantity])</f>
        <v>1056</v>
      </c>
    </row>
    <row r="23" spans="1:13" x14ac:dyDescent="0.2">
      <c r="A23">
        <v>22</v>
      </c>
      <c r="B23" t="s">
        <v>233</v>
      </c>
      <c r="C23" t="s">
        <v>234</v>
      </c>
      <c r="D23" t="s">
        <v>235</v>
      </c>
      <c r="E23" t="s">
        <v>236</v>
      </c>
      <c r="F23" t="s">
        <v>237</v>
      </c>
      <c r="G23" t="s">
        <v>71</v>
      </c>
      <c r="H23" t="s">
        <v>238</v>
      </c>
      <c r="I23" t="s">
        <v>239</v>
      </c>
      <c r="J23" t="s">
        <v>240</v>
      </c>
      <c r="K23" t="s">
        <v>241</v>
      </c>
      <c r="L23">
        <f>SUMIF(products[SupplierID],suppliers[[#This Row],[SupplierID]],products[[Product Sale ]])</f>
        <v>5901.35</v>
      </c>
      <c r="M23">
        <f>SUMIF(order_details__2[SupplierID],suppliers[[#This Row],[SupplierID]],order_details__2[Quantity])</f>
        <v>623</v>
      </c>
    </row>
    <row r="24" spans="1:13" x14ac:dyDescent="0.2">
      <c r="A24">
        <v>23</v>
      </c>
      <c r="B24" t="s">
        <v>242</v>
      </c>
      <c r="C24" t="s">
        <v>243</v>
      </c>
      <c r="D24" t="s">
        <v>244</v>
      </c>
      <c r="E24" t="s">
        <v>245</v>
      </c>
      <c r="F24" t="s">
        <v>246</v>
      </c>
      <c r="G24" t="s">
        <v>71</v>
      </c>
      <c r="H24" t="s">
        <v>247</v>
      </c>
      <c r="I24" t="s">
        <v>248</v>
      </c>
      <c r="J24" t="s">
        <v>249</v>
      </c>
      <c r="K24" t="s">
        <v>71</v>
      </c>
      <c r="L24">
        <f>SUMIF(products[SupplierID],suppliers[[#This Row],[SupplierID]],products[[Product Sale ]])</f>
        <v>29804</v>
      </c>
      <c r="M24">
        <f>SUMIF(order_details__2[SupplierID],suppliers[[#This Row],[SupplierID]],order_details__2[Quantity])</f>
        <v>1736</v>
      </c>
    </row>
    <row r="25" spans="1:13" x14ac:dyDescent="0.2">
      <c r="A25">
        <v>24</v>
      </c>
      <c r="B25" t="s">
        <v>250</v>
      </c>
      <c r="C25" t="s">
        <v>251</v>
      </c>
      <c r="D25" t="s">
        <v>86</v>
      </c>
      <c r="E25" t="s">
        <v>252</v>
      </c>
      <c r="F25" t="s">
        <v>253</v>
      </c>
      <c r="G25" t="s">
        <v>254</v>
      </c>
      <c r="H25" t="s">
        <v>255</v>
      </c>
      <c r="I25" t="s">
        <v>123</v>
      </c>
      <c r="J25" t="s">
        <v>256</v>
      </c>
      <c r="K25" t="s">
        <v>257</v>
      </c>
      <c r="L25">
        <f>SUMIF(products[SupplierID],suppliers[[#This Row],[SupplierID]],products[[Product Sale ]])</f>
        <v>69636.600000000006</v>
      </c>
      <c r="M25">
        <f>SUMIF(order_details__2[SupplierID],suppliers[[#This Row],[SupplierID]],order_details__2[Quantity])</f>
        <v>2108</v>
      </c>
    </row>
    <row r="26" spans="1:13" x14ac:dyDescent="0.2">
      <c r="A26">
        <v>25</v>
      </c>
      <c r="B26" t="s">
        <v>258</v>
      </c>
      <c r="C26" t="s">
        <v>259</v>
      </c>
      <c r="D26" t="s">
        <v>95</v>
      </c>
      <c r="E26" t="s">
        <v>260</v>
      </c>
      <c r="F26" t="s">
        <v>261</v>
      </c>
      <c r="G26" t="s">
        <v>262</v>
      </c>
      <c r="H26" t="s">
        <v>263</v>
      </c>
      <c r="I26" t="s">
        <v>264</v>
      </c>
      <c r="J26" t="s">
        <v>265</v>
      </c>
      <c r="K26" t="s">
        <v>71</v>
      </c>
      <c r="L26">
        <f>SUMIF(products[SupplierID],suppliers[[#This Row],[SupplierID]],products[[Product Sale ]])</f>
        <v>24633</v>
      </c>
      <c r="M26">
        <f>SUMIF(order_details__2[SupplierID],suppliers[[#This Row],[SupplierID]],order_details__2[Quantity])</f>
        <v>1658</v>
      </c>
    </row>
    <row r="27" spans="1:13" x14ac:dyDescent="0.2">
      <c r="A27">
        <v>26</v>
      </c>
      <c r="B27" t="s">
        <v>266</v>
      </c>
      <c r="C27" t="s">
        <v>267</v>
      </c>
      <c r="D27" t="s">
        <v>77</v>
      </c>
      <c r="E27" t="s">
        <v>268</v>
      </c>
      <c r="F27" t="s">
        <v>269</v>
      </c>
      <c r="G27" t="s">
        <v>71</v>
      </c>
      <c r="H27" t="s">
        <v>270</v>
      </c>
      <c r="I27" t="s">
        <v>176</v>
      </c>
      <c r="J27" t="s">
        <v>271</v>
      </c>
      <c r="K27" t="s">
        <v>272</v>
      </c>
      <c r="L27">
        <f>SUMIF(products[SupplierID],suppliers[[#This Row],[SupplierID]],products[[Product Sale ]])</f>
        <v>52929</v>
      </c>
      <c r="M27">
        <f>SUMIF(order_details__2[SupplierID],suppliers[[#This Row],[SupplierID]],order_details__2[Quantity])</f>
        <v>1697</v>
      </c>
    </row>
    <row r="28" spans="1:13" x14ac:dyDescent="0.2">
      <c r="A28">
        <v>27</v>
      </c>
      <c r="B28" t="s">
        <v>273</v>
      </c>
      <c r="C28" t="s">
        <v>274</v>
      </c>
      <c r="D28" t="s">
        <v>150</v>
      </c>
      <c r="E28" t="s">
        <v>275</v>
      </c>
      <c r="F28" t="s">
        <v>276</v>
      </c>
      <c r="G28" t="s">
        <v>71</v>
      </c>
      <c r="H28" t="s">
        <v>277</v>
      </c>
      <c r="I28" t="s">
        <v>206</v>
      </c>
      <c r="J28" t="s">
        <v>278</v>
      </c>
      <c r="K28" t="s">
        <v>71</v>
      </c>
      <c r="L28">
        <f>SUMIF(products[SupplierID],suppliers[[#This Row],[SupplierID]],products[[Product Sale ]])</f>
        <v>6664.75</v>
      </c>
      <c r="M28">
        <f>SUMIF(order_details__2[SupplierID],suppliers[[#This Row],[SupplierID]],order_details__2[Quantity])</f>
        <v>534</v>
      </c>
    </row>
    <row r="29" spans="1:13" x14ac:dyDescent="0.2">
      <c r="A29">
        <v>28</v>
      </c>
      <c r="B29" t="s">
        <v>279</v>
      </c>
      <c r="C29" t="s">
        <v>280</v>
      </c>
      <c r="D29" t="s">
        <v>86</v>
      </c>
      <c r="E29" t="s">
        <v>281</v>
      </c>
      <c r="F29" t="s">
        <v>282</v>
      </c>
      <c r="G29" t="s">
        <v>71</v>
      </c>
      <c r="H29" t="s">
        <v>283</v>
      </c>
      <c r="I29" t="s">
        <v>206</v>
      </c>
      <c r="J29" t="s">
        <v>284</v>
      </c>
      <c r="K29" t="s">
        <v>285</v>
      </c>
      <c r="L29">
        <f>SUMIF(products[SupplierID],suppliers[[#This Row],[SupplierID]],products[[Product Sale ]])</f>
        <v>126582</v>
      </c>
      <c r="M29">
        <f>SUMIF(order_details__2[SupplierID],suppliers[[#This Row],[SupplierID]],order_details__2[Quantity])</f>
        <v>3073</v>
      </c>
    </row>
    <row r="30" spans="1:13" x14ac:dyDescent="0.2">
      <c r="A30">
        <v>29</v>
      </c>
      <c r="B30" t="s">
        <v>286</v>
      </c>
      <c r="C30" t="s">
        <v>287</v>
      </c>
      <c r="D30" t="s">
        <v>235</v>
      </c>
      <c r="E30" t="s">
        <v>288</v>
      </c>
      <c r="F30" t="s">
        <v>289</v>
      </c>
      <c r="G30" t="s">
        <v>262</v>
      </c>
      <c r="H30" t="s">
        <v>290</v>
      </c>
      <c r="I30" t="s">
        <v>264</v>
      </c>
      <c r="J30" t="s">
        <v>291</v>
      </c>
      <c r="K30" t="s">
        <v>292</v>
      </c>
      <c r="L30">
        <f>SUMIF(products[SupplierID],suppliers[[#This Row],[SupplierID]],products[[Product Sale ]])</f>
        <v>66266.700000000012</v>
      </c>
      <c r="M30">
        <f>SUMIF(order_details__2[SupplierID],suppliers[[#This Row],[SupplierID]],order_details__2[Quantity])</f>
        <v>1686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F49AD-9BB2-3942-B08A-173A66183358}">
  <dimension ref="A3:I47"/>
  <sheetViews>
    <sheetView topLeftCell="A14" zoomScale="117" zoomScaleNormal="218" workbookViewId="0">
      <selection activeCell="E26" sqref="E26"/>
    </sheetView>
  </sheetViews>
  <sheetFormatPr baseColWidth="10" defaultRowHeight="15" x14ac:dyDescent="0.2"/>
  <cols>
    <col min="1" max="1" width="27.33203125" bestFit="1" customWidth="1"/>
    <col min="2" max="2" width="21" customWidth="1"/>
    <col min="3" max="3" width="17.1640625" bestFit="1" customWidth="1"/>
  </cols>
  <sheetData>
    <row r="3" spans="1:9" x14ac:dyDescent="0.2">
      <c r="A3" s="6" t="s">
        <v>1299</v>
      </c>
      <c r="B3" t="s">
        <v>1306</v>
      </c>
      <c r="I3" t="s">
        <v>1311</v>
      </c>
    </row>
    <row r="4" spans="1:9" x14ac:dyDescent="0.2">
      <c r="A4" s="7" t="s">
        <v>218</v>
      </c>
      <c r="B4">
        <v>1878</v>
      </c>
    </row>
    <row r="5" spans="1:9" x14ac:dyDescent="0.2">
      <c r="A5" s="7" t="s">
        <v>209</v>
      </c>
      <c r="B5">
        <v>2084</v>
      </c>
    </row>
    <row r="6" spans="1:9" x14ac:dyDescent="0.2">
      <c r="A6" s="7" t="s">
        <v>250</v>
      </c>
      <c r="B6">
        <v>2108</v>
      </c>
    </row>
    <row r="7" spans="1:9" x14ac:dyDescent="0.2">
      <c r="A7" s="7" t="s">
        <v>66</v>
      </c>
      <c r="B7">
        <v>2213</v>
      </c>
    </row>
    <row r="8" spans="1:9" x14ac:dyDescent="0.2">
      <c r="A8" s="7" t="s">
        <v>171</v>
      </c>
      <c r="B8">
        <v>2500</v>
      </c>
    </row>
    <row r="9" spans="1:9" x14ac:dyDescent="0.2">
      <c r="A9" s="7" t="s">
        <v>179</v>
      </c>
      <c r="B9">
        <v>2526</v>
      </c>
    </row>
    <row r="10" spans="1:9" x14ac:dyDescent="0.2">
      <c r="A10" s="7" t="s">
        <v>126</v>
      </c>
      <c r="B10">
        <v>2851</v>
      </c>
    </row>
    <row r="11" spans="1:9" x14ac:dyDescent="0.2">
      <c r="A11" s="7" t="s">
        <v>279</v>
      </c>
      <c r="B11">
        <v>3073</v>
      </c>
    </row>
    <row r="12" spans="1:9" x14ac:dyDescent="0.2">
      <c r="A12" s="7" t="s">
        <v>117</v>
      </c>
      <c r="B12">
        <v>3937</v>
      </c>
    </row>
    <row r="13" spans="1:9" x14ac:dyDescent="0.2">
      <c r="A13" s="7" t="s">
        <v>156</v>
      </c>
      <c r="B13">
        <v>4072</v>
      </c>
    </row>
    <row r="14" spans="1:9" x14ac:dyDescent="0.2">
      <c r="A14" s="7" t="s">
        <v>1300</v>
      </c>
      <c r="B14">
        <v>27242</v>
      </c>
    </row>
    <row r="36" spans="1:2" x14ac:dyDescent="0.2">
      <c r="A36" s="6" t="s">
        <v>1299</v>
      </c>
      <c r="B36" t="s">
        <v>1307</v>
      </c>
    </row>
    <row r="37" spans="1:2" x14ac:dyDescent="0.2">
      <c r="A37" s="7" t="s">
        <v>179</v>
      </c>
      <c r="B37" s="10">
        <v>46897.2</v>
      </c>
    </row>
    <row r="38" spans="1:2" x14ac:dyDescent="0.2">
      <c r="A38" s="7" t="s">
        <v>126</v>
      </c>
      <c r="B38" s="10">
        <v>48793.799999999996</v>
      </c>
    </row>
    <row r="39" spans="1:2" x14ac:dyDescent="0.2">
      <c r="A39" s="7" t="s">
        <v>171</v>
      </c>
      <c r="B39" s="10">
        <v>51082.5</v>
      </c>
    </row>
    <row r="40" spans="1:2" x14ac:dyDescent="0.2">
      <c r="A40" s="7" t="s">
        <v>266</v>
      </c>
      <c r="B40" s="10">
        <v>52929</v>
      </c>
    </row>
    <row r="41" spans="1:2" x14ac:dyDescent="0.2">
      <c r="A41" s="7" t="s">
        <v>286</v>
      </c>
      <c r="B41" s="10">
        <v>66266.700000000012</v>
      </c>
    </row>
    <row r="42" spans="1:2" x14ac:dyDescent="0.2">
      <c r="A42" s="7" t="s">
        <v>250</v>
      </c>
      <c r="B42" s="10">
        <v>69636.600000000006</v>
      </c>
    </row>
    <row r="43" spans="1:2" x14ac:dyDescent="0.2">
      <c r="A43" s="7" t="s">
        <v>117</v>
      </c>
      <c r="B43" s="10">
        <v>115386.05</v>
      </c>
    </row>
    <row r="44" spans="1:2" x14ac:dyDescent="0.2">
      <c r="A44" s="7" t="s">
        <v>279</v>
      </c>
      <c r="B44" s="10">
        <v>126582</v>
      </c>
    </row>
    <row r="45" spans="1:2" x14ac:dyDescent="0.2">
      <c r="A45" s="7" t="s">
        <v>156</v>
      </c>
      <c r="B45" s="10">
        <v>155946.54999999999</v>
      </c>
    </row>
    <row r="46" spans="1:2" x14ac:dyDescent="0.2">
      <c r="A46" s="7" t="s">
        <v>201</v>
      </c>
      <c r="B46" s="10">
        <v>163135</v>
      </c>
    </row>
    <row r="47" spans="1:2" x14ac:dyDescent="0.2">
      <c r="A47" s="7" t="s">
        <v>1300</v>
      </c>
      <c r="B47">
        <v>896655.40000000014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3248-574B-304E-9D01-440BA007B6F2}">
  <dimension ref="A1:E4"/>
  <sheetViews>
    <sheetView zoomScale="133" workbookViewId="0">
      <selection activeCell="E4" sqref="E4"/>
    </sheetView>
  </sheetViews>
  <sheetFormatPr baseColWidth="10" defaultRowHeight="15" x14ac:dyDescent="0.2"/>
  <cols>
    <col min="1" max="1" width="11.1640625" bestFit="1" customWidth="1"/>
    <col min="2" max="2" width="15.1640625" bestFit="1" customWidth="1"/>
    <col min="3" max="3" width="13" bestFit="1" customWidth="1"/>
    <col min="4" max="4" width="17.6640625" customWidth="1"/>
    <col min="5" max="5" width="13.83203125" customWidth="1"/>
  </cols>
  <sheetData>
    <row r="1" spans="1:5" x14ac:dyDescent="0.2">
      <c r="A1" t="s">
        <v>293</v>
      </c>
      <c r="B1" t="s">
        <v>56</v>
      </c>
      <c r="C1" t="s">
        <v>64</v>
      </c>
      <c r="D1" t="s">
        <v>1292</v>
      </c>
      <c r="E1" t="s">
        <v>1293</v>
      </c>
    </row>
    <row r="2" spans="1:5" x14ac:dyDescent="0.2">
      <c r="A2">
        <v>1</v>
      </c>
      <c r="B2" t="s">
        <v>294</v>
      </c>
      <c r="C2" t="s">
        <v>295</v>
      </c>
      <c r="D2">
        <f>SUMIF(Table15[ShipID],shippers[[#This Row],[ShipperID]],Table15[[OrderQuantity ]])</f>
        <v>15919</v>
      </c>
      <c r="E2">
        <f>SUMIF(orders[ShipVia],shippers[[#This Row],[ShipperID]],orders[Freight])</f>
        <v>16185.329999999998</v>
      </c>
    </row>
    <row r="3" spans="1:5" x14ac:dyDescent="0.2">
      <c r="A3">
        <v>2</v>
      </c>
      <c r="B3" t="s">
        <v>296</v>
      </c>
      <c r="C3" t="s">
        <v>297</v>
      </c>
      <c r="D3">
        <f>SUMIF(Table15[ShipID],shippers[[#This Row],[ShipperID]],Table15[[OrderQuantity ]])</f>
        <v>19945</v>
      </c>
      <c r="E3">
        <f>SUMIF(orders[ShipVia],shippers[[#This Row],[ShipperID]],orders[Freight])</f>
        <v>28230.879999999986</v>
      </c>
    </row>
    <row r="4" spans="1:5" x14ac:dyDescent="0.2">
      <c r="A4">
        <v>3</v>
      </c>
      <c r="B4" t="s">
        <v>298</v>
      </c>
      <c r="C4" t="s">
        <v>193</v>
      </c>
      <c r="D4">
        <f>SUMIF(Table15[ShipID],shippers[[#This Row],[ShipperID]],Table15[[OrderQuantity ]])</f>
        <v>15453</v>
      </c>
      <c r="E4">
        <f>SUMIF(orders[ShipVia],shippers[[#This Row],[ShipperID]],orders[Freight])</f>
        <v>20512.50999999998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E18BE-6964-8049-AB1E-6CC1C1B16A3B}">
  <dimension ref="A1:B5"/>
  <sheetViews>
    <sheetView workbookViewId="0">
      <selection activeCell="C1" sqref="C1"/>
    </sheetView>
  </sheetViews>
  <sheetFormatPr baseColWidth="10" defaultRowHeight="15" x14ac:dyDescent="0.2"/>
  <cols>
    <col min="1" max="1" width="10.5" bestFit="1" customWidth="1"/>
    <col min="2" max="2" width="22.5" bestFit="1" customWidth="1"/>
  </cols>
  <sheetData>
    <row r="1" spans="1:2" x14ac:dyDescent="0.2">
      <c r="A1" t="s">
        <v>2</v>
      </c>
      <c r="B1" t="s">
        <v>299</v>
      </c>
    </row>
    <row r="2" spans="1:2" x14ac:dyDescent="0.2">
      <c r="A2">
        <v>1</v>
      </c>
      <c r="B2" t="s">
        <v>300</v>
      </c>
    </row>
    <row r="3" spans="1:2" x14ac:dyDescent="0.2">
      <c r="A3">
        <v>2</v>
      </c>
      <c r="B3" t="s">
        <v>301</v>
      </c>
    </row>
    <row r="4" spans="1:2" x14ac:dyDescent="0.2">
      <c r="A4">
        <v>3</v>
      </c>
      <c r="B4" t="s">
        <v>302</v>
      </c>
    </row>
    <row r="5" spans="1:2" x14ac:dyDescent="0.2">
      <c r="A5">
        <v>4</v>
      </c>
      <c r="B5" t="s">
        <v>303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0C8B4-0084-D944-90C6-2F74D36C7335}">
  <dimension ref="A1:L78"/>
  <sheetViews>
    <sheetView zoomScale="89" workbookViewId="0">
      <selection activeCell="H32" sqref="H32"/>
    </sheetView>
  </sheetViews>
  <sheetFormatPr baseColWidth="10" defaultRowHeight="15" x14ac:dyDescent="0.2"/>
  <cols>
    <col min="1" max="1" width="11.33203125" bestFit="1" customWidth="1"/>
    <col min="2" max="2" width="27.1640625" bestFit="1" customWidth="1"/>
    <col min="3" max="3" width="11.6640625" bestFit="1" customWidth="1"/>
    <col min="4" max="4" width="12" bestFit="1" customWidth="1"/>
    <col min="5" max="5" width="16.5" bestFit="1" customWidth="1"/>
    <col min="7" max="7" width="13.1640625" bestFit="1" customWidth="1"/>
    <col min="8" max="8" width="14.1640625" bestFit="1" customWidth="1"/>
    <col min="9" max="9" width="14" bestFit="1" customWidth="1"/>
    <col min="10" max="10" width="13.83203125" bestFit="1" customWidth="1"/>
    <col min="11" max="11" width="13.6640625" customWidth="1"/>
  </cols>
  <sheetData>
    <row r="1" spans="1:12" x14ac:dyDescent="0.2">
      <c r="A1" t="s">
        <v>304</v>
      </c>
      <c r="B1" t="s">
        <v>305</v>
      </c>
      <c r="C1" t="s">
        <v>55</v>
      </c>
      <c r="D1" t="s">
        <v>306</v>
      </c>
      <c r="E1" t="s">
        <v>307</v>
      </c>
      <c r="F1" t="s">
        <v>308</v>
      </c>
      <c r="G1" t="s">
        <v>309</v>
      </c>
      <c r="H1" t="s">
        <v>310</v>
      </c>
      <c r="I1" t="s">
        <v>311</v>
      </c>
      <c r="J1" t="s">
        <v>312</v>
      </c>
      <c r="K1" t="s">
        <v>1290</v>
      </c>
      <c r="L1" t="s">
        <v>1308</v>
      </c>
    </row>
    <row r="2" spans="1:12" x14ac:dyDescent="0.2">
      <c r="A2">
        <v>1</v>
      </c>
      <c r="B2" t="s">
        <v>313</v>
      </c>
      <c r="C2">
        <v>1</v>
      </c>
      <c r="D2">
        <v>1</v>
      </c>
      <c r="E2" t="s">
        <v>314</v>
      </c>
      <c r="F2">
        <v>18</v>
      </c>
      <c r="G2">
        <v>39</v>
      </c>
      <c r="H2">
        <v>0</v>
      </c>
      <c r="I2">
        <v>10</v>
      </c>
      <c r="J2">
        <v>0</v>
      </c>
      <c r="K2">
        <f>SUMIF(order_details__2[ProductID],products[[#This Row],[ProductID]],order_details__2[Line Sale])</f>
        <v>14277.6</v>
      </c>
      <c r="L2">
        <f>SUMIF(order_details__2[ProductID],products[[#This Row],[ProductID]],order_details__2[Quantity])</f>
        <v>828</v>
      </c>
    </row>
    <row r="3" spans="1:12" x14ac:dyDescent="0.2">
      <c r="A3">
        <v>2</v>
      </c>
      <c r="B3" t="s">
        <v>315</v>
      </c>
      <c r="C3">
        <v>1</v>
      </c>
      <c r="D3">
        <v>1</v>
      </c>
      <c r="E3" t="s">
        <v>316</v>
      </c>
      <c r="F3">
        <v>19</v>
      </c>
      <c r="G3">
        <v>17</v>
      </c>
      <c r="H3">
        <v>40</v>
      </c>
      <c r="I3">
        <v>25</v>
      </c>
      <c r="J3">
        <v>0</v>
      </c>
      <c r="K3">
        <f>SUMIF(order_details__2[ProductID],products[[#This Row],[ProductID]],order_details__2[Line Sale])</f>
        <v>18559.2</v>
      </c>
      <c r="L3">
        <f>SUMIF(order_details__2[ProductID],products[[#This Row],[ProductID]],order_details__2[Quantity])</f>
        <v>1057</v>
      </c>
    </row>
    <row r="4" spans="1:12" x14ac:dyDescent="0.2">
      <c r="A4">
        <v>3</v>
      </c>
      <c r="B4" t="s">
        <v>317</v>
      </c>
      <c r="C4">
        <v>1</v>
      </c>
      <c r="D4">
        <v>2</v>
      </c>
      <c r="E4" t="s">
        <v>318</v>
      </c>
      <c r="F4">
        <v>10</v>
      </c>
      <c r="G4">
        <v>13</v>
      </c>
      <c r="H4">
        <v>70</v>
      </c>
      <c r="I4">
        <v>25</v>
      </c>
      <c r="J4">
        <v>0</v>
      </c>
      <c r="K4">
        <f>SUMIF(order_details__2[ProductID],products[[#This Row],[ProductID]],order_details__2[Line Sale])</f>
        <v>3080</v>
      </c>
      <c r="L4">
        <f>SUMIF(order_details__2[ProductID],products[[#This Row],[ProductID]],order_details__2[Quantity])</f>
        <v>328</v>
      </c>
    </row>
    <row r="5" spans="1:12" x14ac:dyDescent="0.2">
      <c r="A5">
        <v>4</v>
      </c>
      <c r="B5" t="s">
        <v>319</v>
      </c>
      <c r="C5">
        <v>2</v>
      </c>
      <c r="D5">
        <v>2</v>
      </c>
      <c r="E5" t="s">
        <v>320</v>
      </c>
      <c r="F5">
        <v>22</v>
      </c>
      <c r="G5">
        <v>53</v>
      </c>
      <c r="H5">
        <v>0</v>
      </c>
      <c r="I5">
        <v>0</v>
      </c>
      <c r="J5">
        <v>0</v>
      </c>
      <c r="K5">
        <f>SUMIF(order_details__2[ProductID],products[[#This Row],[ProductID]],order_details__2[Line Sale])</f>
        <v>9424.7999999999993</v>
      </c>
      <c r="L5">
        <f>SUMIF(order_details__2[ProductID],products[[#This Row],[ProductID]],order_details__2[Quantity])</f>
        <v>453</v>
      </c>
    </row>
    <row r="6" spans="1:12" x14ac:dyDescent="0.2">
      <c r="A6">
        <v>5</v>
      </c>
      <c r="B6" t="s">
        <v>321</v>
      </c>
      <c r="C6">
        <v>2</v>
      </c>
      <c r="D6">
        <v>2</v>
      </c>
      <c r="E6" t="s">
        <v>322</v>
      </c>
      <c r="F6">
        <v>21.35</v>
      </c>
      <c r="G6">
        <v>0</v>
      </c>
      <c r="H6">
        <v>0</v>
      </c>
      <c r="I6">
        <v>0</v>
      </c>
      <c r="J6">
        <v>1</v>
      </c>
      <c r="K6">
        <f>SUMIF(order_details__2[ProductID],products[[#This Row],[ProductID]],order_details__2[Line Sale])</f>
        <v>5801.15</v>
      </c>
      <c r="L6">
        <f>SUMIF(order_details__2[ProductID],products[[#This Row],[ProductID]],order_details__2[Quantity])</f>
        <v>298</v>
      </c>
    </row>
    <row r="7" spans="1:12" x14ac:dyDescent="0.2">
      <c r="A7">
        <v>6</v>
      </c>
      <c r="B7" t="s">
        <v>323</v>
      </c>
      <c r="C7">
        <v>3</v>
      </c>
      <c r="D7">
        <v>2</v>
      </c>
      <c r="E7" t="s">
        <v>324</v>
      </c>
      <c r="F7">
        <v>25</v>
      </c>
      <c r="G7">
        <v>120</v>
      </c>
      <c r="H7">
        <v>0</v>
      </c>
      <c r="I7">
        <v>25</v>
      </c>
      <c r="J7">
        <v>0</v>
      </c>
      <c r="K7">
        <f>SUMIF(order_details__2[ProductID],products[[#This Row],[ProductID]],order_details__2[Line Sale])</f>
        <v>7345</v>
      </c>
      <c r="L7">
        <f>SUMIF(order_details__2[ProductID],products[[#This Row],[ProductID]],order_details__2[Quantity])</f>
        <v>301</v>
      </c>
    </row>
    <row r="8" spans="1:12" x14ac:dyDescent="0.2">
      <c r="A8">
        <v>7</v>
      </c>
      <c r="B8" t="s">
        <v>325</v>
      </c>
      <c r="C8">
        <v>3</v>
      </c>
      <c r="D8">
        <v>7</v>
      </c>
      <c r="E8" t="s">
        <v>326</v>
      </c>
      <c r="F8">
        <v>30</v>
      </c>
      <c r="G8">
        <v>15</v>
      </c>
      <c r="H8">
        <v>0</v>
      </c>
      <c r="I8">
        <v>10</v>
      </c>
      <c r="J8">
        <v>0</v>
      </c>
      <c r="K8">
        <f>SUMIF(order_details__2[ProductID],products[[#This Row],[ProductID]],order_details__2[Line Sale])</f>
        <v>22464</v>
      </c>
      <c r="L8">
        <f>SUMIF(order_details__2[ProductID],products[[#This Row],[ProductID]],order_details__2[Quantity])</f>
        <v>763</v>
      </c>
    </row>
    <row r="9" spans="1:12" x14ac:dyDescent="0.2">
      <c r="A9">
        <v>8</v>
      </c>
      <c r="B9" t="s">
        <v>327</v>
      </c>
      <c r="C9">
        <v>3</v>
      </c>
      <c r="D9">
        <v>2</v>
      </c>
      <c r="E9" t="s">
        <v>328</v>
      </c>
      <c r="F9">
        <v>40</v>
      </c>
      <c r="G9">
        <v>6</v>
      </c>
      <c r="H9">
        <v>0</v>
      </c>
      <c r="I9">
        <v>0</v>
      </c>
      <c r="J9">
        <v>0</v>
      </c>
      <c r="K9">
        <f>SUMIF(order_details__2[ProductID],products[[#This Row],[ProductID]],order_details__2[Line Sale])</f>
        <v>13760</v>
      </c>
      <c r="L9">
        <f>SUMIF(order_details__2[ProductID],products[[#This Row],[ProductID]],order_details__2[Quantity])</f>
        <v>372</v>
      </c>
    </row>
    <row r="10" spans="1:12" x14ac:dyDescent="0.2">
      <c r="A10">
        <v>9</v>
      </c>
      <c r="B10" t="s">
        <v>329</v>
      </c>
      <c r="C10">
        <v>4</v>
      </c>
      <c r="D10">
        <v>6</v>
      </c>
      <c r="E10" t="s">
        <v>330</v>
      </c>
      <c r="F10">
        <v>97</v>
      </c>
      <c r="G10">
        <v>29</v>
      </c>
      <c r="H10">
        <v>0</v>
      </c>
      <c r="I10">
        <v>0</v>
      </c>
      <c r="J10">
        <v>1</v>
      </c>
      <c r="K10">
        <f>SUMIF(order_details__2[ProductID],products[[#This Row],[ProductID]],order_details__2[Line Sale])</f>
        <v>8827</v>
      </c>
      <c r="L10">
        <f>SUMIF(order_details__2[ProductID],products[[#This Row],[ProductID]],order_details__2[Quantity])</f>
        <v>95</v>
      </c>
    </row>
    <row r="11" spans="1:12" x14ac:dyDescent="0.2">
      <c r="A11">
        <v>10</v>
      </c>
      <c r="B11" t="s">
        <v>331</v>
      </c>
      <c r="C11">
        <v>4</v>
      </c>
      <c r="D11">
        <v>8</v>
      </c>
      <c r="E11" t="s">
        <v>332</v>
      </c>
      <c r="F11">
        <v>31</v>
      </c>
      <c r="G11">
        <v>31</v>
      </c>
      <c r="H11">
        <v>0</v>
      </c>
      <c r="I11">
        <v>0</v>
      </c>
      <c r="J11">
        <v>0</v>
      </c>
      <c r="K11">
        <f>SUMIF(order_details__2[ProductID],products[[#This Row],[ProductID]],order_details__2[Line Sale])</f>
        <v>22140.2</v>
      </c>
      <c r="L11">
        <f>SUMIF(order_details__2[ProductID],products[[#This Row],[ProductID]],order_details__2[Quantity])</f>
        <v>742</v>
      </c>
    </row>
    <row r="12" spans="1:12" x14ac:dyDescent="0.2">
      <c r="A12">
        <v>11</v>
      </c>
      <c r="B12" t="s">
        <v>333</v>
      </c>
      <c r="C12">
        <v>5</v>
      </c>
      <c r="D12">
        <v>4</v>
      </c>
      <c r="E12" t="s">
        <v>334</v>
      </c>
      <c r="F12">
        <v>21</v>
      </c>
      <c r="G12">
        <v>22</v>
      </c>
      <c r="H12">
        <v>30</v>
      </c>
      <c r="I12">
        <v>30</v>
      </c>
      <c r="J12">
        <v>0</v>
      </c>
      <c r="K12">
        <f>SUMIF(order_details__2[ProductID],products[[#This Row],[ProductID]],order_details__2[Line Sale])</f>
        <v>13902</v>
      </c>
      <c r="L12">
        <f>SUMIF(order_details__2[ProductID],products[[#This Row],[ProductID]],order_details__2[Quantity])</f>
        <v>706</v>
      </c>
    </row>
    <row r="13" spans="1:12" x14ac:dyDescent="0.2">
      <c r="A13">
        <v>12</v>
      </c>
      <c r="B13" t="s">
        <v>335</v>
      </c>
      <c r="C13">
        <v>5</v>
      </c>
      <c r="D13">
        <v>4</v>
      </c>
      <c r="E13" t="s">
        <v>336</v>
      </c>
      <c r="F13">
        <v>38</v>
      </c>
      <c r="G13">
        <v>86</v>
      </c>
      <c r="H13">
        <v>0</v>
      </c>
      <c r="I13">
        <v>0</v>
      </c>
      <c r="J13">
        <v>0</v>
      </c>
      <c r="K13">
        <f>SUMIF(order_details__2[ProductID],products[[#This Row],[ProductID]],order_details__2[Line Sale])</f>
        <v>12866.8</v>
      </c>
      <c r="L13">
        <f>SUMIF(order_details__2[ProductID],products[[#This Row],[ProductID]],order_details__2[Quantity])</f>
        <v>344</v>
      </c>
    </row>
    <row r="14" spans="1:12" x14ac:dyDescent="0.2">
      <c r="A14">
        <v>13</v>
      </c>
      <c r="B14" t="s">
        <v>337</v>
      </c>
      <c r="C14">
        <v>6</v>
      </c>
      <c r="D14">
        <v>8</v>
      </c>
      <c r="E14" t="s">
        <v>338</v>
      </c>
      <c r="F14">
        <v>6</v>
      </c>
      <c r="G14">
        <v>24</v>
      </c>
      <c r="H14">
        <v>0</v>
      </c>
      <c r="I14">
        <v>5</v>
      </c>
      <c r="J14">
        <v>0</v>
      </c>
      <c r="K14">
        <f>SUMIF(order_details__2[ProductID],products[[#This Row],[ProductID]],order_details__2[Line Sale])</f>
        <v>5234.3999999999996</v>
      </c>
      <c r="L14">
        <f>SUMIF(order_details__2[ProductID],products[[#This Row],[ProductID]],order_details__2[Quantity])</f>
        <v>891</v>
      </c>
    </row>
    <row r="15" spans="1:12" x14ac:dyDescent="0.2">
      <c r="A15">
        <v>14</v>
      </c>
      <c r="B15" t="s">
        <v>339</v>
      </c>
      <c r="C15">
        <v>6</v>
      </c>
      <c r="D15">
        <v>7</v>
      </c>
      <c r="E15" t="s">
        <v>340</v>
      </c>
      <c r="F15">
        <v>23.25</v>
      </c>
      <c r="G15">
        <v>35</v>
      </c>
      <c r="H15">
        <v>0</v>
      </c>
      <c r="I15">
        <v>0</v>
      </c>
      <c r="J15">
        <v>0</v>
      </c>
      <c r="K15">
        <f>SUMIF(order_details__2[ProductID],products[[#This Row],[ProductID]],order_details__2[Line Sale])</f>
        <v>8630.4</v>
      </c>
      <c r="L15">
        <f>SUMIF(order_details__2[ProductID],products[[#This Row],[ProductID]],order_details__2[Quantity])</f>
        <v>404</v>
      </c>
    </row>
    <row r="16" spans="1:12" x14ac:dyDescent="0.2">
      <c r="A16">
        <v>15</v>
      </c>
      <c r="B16" t="s">
        <v>341</v>
      </c>
      <c r="C16">
        <v>6</v>
      </c>
      <c r="D16">
        <v>2</v>
      </c>
      <c r="E16" t="s">
        <v>342</v>
      </c>
      <c r="F16">
        <v>15.5</v>
      </c>
      <c r="G16">
        <v>39</v>
      </c>
      <c r="H16">
        <v>0</v>
      </c>
      <c r="I16">
        <v>5</v>
      </c>
      <c r="J16">
        <v>0</v>
      </c>
      <c r="K16">
        <f>SUMIF(order_details__2[ProductID],products[[#This Row],[ProductID]],order_details__2[Line Sale])</f>
        <v>1813.5</v>
      </c>
      <c r="L16">
        <f>SUMIF(order_details__2[ProductID],products[[#This Row],[ProductID]],order_details__2[Quantity])</f>
        <v>122</v>
      </c>
    </row>
    <row r="17" spans="1:12" x14ac:dyDescent="0.2">
      <c r="A17">
        <v>16</v>
      </c>
      <c r="B17" t="s">
        <v>343</v>
      </c>
      <c r="C17">
        <v>7</v>
      </c>
      <c r="D17">
        <v>3</v>
      </c>
      <c r="E17" t="s">
        <v>344</v>
      </c>
      <c r="F17">
        <v>17.45</v>
      </c>
      <c r="G17">
        <v>29</v>
      </c>
      <c r="H17">
        <v>0</v>
      </c>
      <c r="I17">
        <v>10</v>
      </c>
      <c r="J17">
        <v>0</v>
      </c>
      <c r="K17">
        <f>SUMIF(order_details__2[ProductID],products[[#This Row],[ProductID]],order_details__2[Line Sale])</f>
        <v>18748.050000000003</v>
      </c>
      <c r="L17">
        <f>SUMIF(order_details__2[ProductID],products[[#This Row],[ProductID]],order_details__2[Quantity])</f>
        <v>1158</v>
      </c>
    </row>
    <row r="18" spans="1:12" x14ac:dyDescent="0.2">
      <c r="A18">
        <v>17</v>
      </c>
      <c r="B18" t="s">
        <v>345</v>
      </c>
      <c r="C18">
        <v>7</v>
      </c>
      <c r="D18">
        <v>6</v>
      </c>
      <c r="E18" t="s">
        <v>346</v>
      </c>
      <c r="F18">
        <v>39</v>
      </c>
      <c r="G18">
        <v>0</v>
      </c>
      <c r="H18">
        <v>0</v>
      </c>
      <c r="I18">
        <v>0</v>
      </c>
      <c r="J18">
        <v>1</v>
      </c>
      <c r="K18">
        <f>SUMIF(order_details__2[ProductID],products[[#This Row],[ProductID]],order_details__2[Line Sale])</f>
        <v>35482.199999999997</v>
      </c>
      <c r="L18">
        <f>SUMIF(order_details__2[ProductID],products[[#This Row],[ProductID]],order_details__2[Quantity])</f>
        <v>978</v>
      </c>
    </row>
    <row r="19" spans="1:12" x14ac:dyDescent="0.2">
      <c r="A19">
        <v>18</v>
      </c>
      <c r="B19" t="s">
        <v>347</v>
      </c>
      <c r="C19">
        <v>7</v>
      </c>
      <c r="D19">
        <v>8</v>
      </c>
      <c r="E19" t="s">
        <v>348</v>
      </c>
      <c r="F19">
        <v>62.5</v>
      </c>
      <c r="G19">
        <v>42</v>
      </c>
      <c r="H19">
        <v>0</v>
      </c>
      <c r="I19">
        <v>0</v>
      </c>
      <c r="J19">
        <v>0</v>
      </c>
      <c r="K19">
        <f>SUMIF(order_details__2[ProductID],products[[#This Row],[ProductID]],order_details__2[Line Sale])</f>
        <v>31987.5</v>
      </c>
      <c r="L19">
        <f>SUMIF(order_details__2[ProductID],products[[#This Row],[ProductID]],order_details__2[Quantity])</f>
        <v>539</v>
      </c>
    </row>
    <row r="20" spans="1:12" x14ac:dyDescent="0.2">
      <c r="A20">
        <v>19</v>
      </c>
      <c r="B20" t="s">
        <v>349</v>
      </c>
      <c r="C20">
        <v>8</v>
      </c>
      <c r="D20">
        <v>3</v>
      </c>
      <c r="E20" t="s">
        <v>350</v>
      </c>
      <c r="F20">
        <v>9.1999999999999993</v>
      </c>
      <c r="G20">
        <v>25</v>
      </c>
      <c r="H20">
        <v>0</v>
      </c>
      <c r="I20">
        <v>5</v>
      </c>
      <c r="J20">
        <v>0</v>
      </c>
      <c r="K20">
        <f>SUMIF(order_details__2[ProductID],products[[#This Row],[ProductID]],order_details__2[Line Sale])</f>
        <v>6159.4999999999982</v>
      </c>
      <c r="L20">
        <f>SUMIF(order_details__2[ProductID],products[[#This Row],[ProductID]],order_details__2[Quantity])</f>
        <v>723</v>
      </c>
    </row>
    <row r="21" spans="1:12" x14ac:dyDescent="0.2">
      <c r="A21">
        <v>20</v>
      </c>
      <c r="B21" t="s">
        <v>351</v>
      </c>
      <c r="C21">
        <v>8</v>
      </c>
      <c r="D21">
        <v>3</v>
      </c>
      <c r="E21" t="s">
        <v>352</v>
      </c>
      <c r="F21">
        <v>81</v>
      </c>
      <c r="G21">
        <v>40</v>
      </c>
      <c r="H21">
        <v>0</v>
      </c>
      <c r="I21">
        <v>0</v>
      </c>
      <c r="J21">
        <v>0</v>
      </c>
      <c r="K21">
        <f>SUMIF(order_details__2[ProductID],products[[#This Row],[ProductID]],order_details__2[Line Sale])</f>
        <v>23635.8</v>
      </c>
      <c r="L21">
        <f>SUMIF(order_details__2[ProductID],products[[#This Row],[ProductID]],order_details__2[Quantity])</f>
        <v>313</v>
      </c>
    </row>
    <row r="22" spans="1:12" x14ac:dyDescent="0.2">
      <c r="A22">
        <v>21</v>
      </c>
      <c r="B22" t="s">
        <v>353</v>
      </c>
      <c r="C22">
        <v>8</v>
      </c>
      <c r="D22">
        <v>3</v>
      </c>
      <c r="E22" t="s">
        <v>354</v>
      </c>
      <c r="F22">
        <v>10</v>
      </c>
      <c r="G22">
        <v>3</v>
      </c>
      <c r="H22">
        <v>40</v>
      </c>
      <c r="I22">
        <v>5</v>
      </c>
      <c r="J22">
        <v>0</v>
      </c>
      <c r="K22">
        <f>SUMIF(order_details__2[ProductID],products[[#This Row],[ProductID]],order_details__2[Line Sale])</f>
        <v>9636</v>
      </c>
      <c r="L22">
        <f>SUMIF(order_details__2[ProductID],products[[#This Row],[ProductID]],order_details__2[Quantity])</f>
        <v>1016</v>
      </c>
    </row>
    <row r="23" spans="1:12" x14ac:dyDescent="0.2">
      <c r="A23">
        <v>22</v>
      </c>
      <c r="B23" t="s">
        <v>355</v>
      </c>
      <c r="C23">
        <v>9</v>
      </c>
      <c r="D23">
        <v>5</v>
      </c>
      <c r="E23" t="s">
        <v>356</v>
      </c>
      <c r="F23">
        <v>21</v>
      </c>
      <c r="G23">
        <v>104</v>
      </c>
      <c r="H23">
        <v>0</v>
      </c>
      <c r="I23">
        <v>25</v>
      </c>
      <c r="J23">
        <v>0</v>
      </c>
      <c r="K23">
        <f>SUMIF(order_details__2[ProductID],products[[#This Row],[ProductID]],order_details__2[Line Sale])</f>
        <v>7232.4</v>
      </c>
      <c r="L23">
        <f>SUMIF(order_details__2[ProductID],products[[#This Row],[ProductID]],order_details__2[Quantity])</f>
        <v>348</v>
      </c>
    </row>
    <row r="24" spans="1:12" x14ac:dyDescent="0.2">
      <c r="A24">
        <v>23</v>
      </c>
      <c r="B24" t="s">
        <v>357</v>
      </c>
      <c r="C24">
        <v>9</v>
      </c>
      <c r="D24">
        <v>5</v>
      </c>
      <c r="E24" t="s">
        <v>358</v>
      </c>
      <c r="F24">
        <v>9</v>
      </c>
      <c r="G24">
        <v>61</v>
      </c>
      <c r="H24">
        <v>0</v>
      </c>
      <c r="I24">
        <v>25</v>
      </c>
      <c r="J24">
        <v>0</v>
      </c>
      <c r="K24">
        <f>SUMIF(order_details__2[ProductID],products[[#This Row],[ProductID]],order_details__2[Line Sale])</f>
        <v>4840.2</v>
      </c>
      <c r="L24">
        <f>SUMIF(order_details__2[ProductID],products[[#This Row],[ProductID]],order_details__2[Quantity])</f>
        <v>580</v>
      </c>
    </row>
    <row r="25" spans="1:12" x14ac:dyDescent="0.2">
      <c r="A25">
        <v>24</v>
      </c>
      <c r="B25" t="s">
        <v>359</v>
      </c>
      <c r="C25">
        <v>10</v>
      </c>
      <c r="D25">
        <v>1</v>
      </c>
      <c r="E25" t="s">
        <v>360</v>
      </c>
      <c r="F25">
        <v>4.5</v>
      </c>
      <c r="G25">
        <v>20</v>
      </c>
      <c r="H25">
        <v>0</v>
      </c>
      <c r="I25">
        <v>0</v>
      </c>
      <c r="J25">
        <v>1</v>
      </c>
      <c r="K25">
        <f>SUMIF(order_details__2[ProductID],products[[#This Row],[ProductID]],order_details__2[Line Sale])</f>
        <v>4782.6000000000004</v>
      </c>
      <c r="L25">
        <f>SUMIF(order_details__2[ProductID],products[[#This Row],[ProductID]],order_details__2[Quantity])</f>
        <v>1125</v>
      </c>
    </row>
    <row r="26" spans="1:12" x14ac:dyDescent="0.2">
      <c r="A26">
        <v>25</v>
      </c>
      <c r="B26" t="s">
        <v>361</v>
      </c>
      <c r="C26">
        <v>11</v>
      </c>
      <c r="D26">
        <v>3</v>
      </c>
      <c r="E26" t="s">
        <v>362</v>
      </c>
      <c r="F26">
        <v>14</v>
      </c>
      <c r="G26">
        <v>76</v>
      </c>
      <c r="H26">
        <v>0</v>
      </c>
      <c r="I26">
        <v>30</v>
      </c>
      <c r="J26">
        <v>0</v>
      </c>
      <c r="K26">
        <f>SUMIF(order_details__2[ProductID],products[[#This Row],[ProductID]],order_details__2[Line Sale])</f>
        <v>4051.6</v>
      </c>
      <c r="L26">
        <f>SUMIF(order_details__2[ProductID],products[[#This Row],[ProductID]],order_details__2[Quantity])</f>
        <v>318</v>
      </c>
    </row>
    <row r="27" spans="1:12" x14ac:dyDescent="0.2">
      <c r="A27">
        <v>26</v>
      </c>
      <c r="B27" t="s">
        <v>363</v>
      </c>
      <c r="C27">
        <v>11</v>
      </c>
      <c r="D27">
        <v>3</v>
      </c>
      <c r="E27" t="s">
        <v>364</v>
      </c>
      <c r="F27">
        <v>31.23</v>
      </c>
      <c r="G27">
        <v>15</v>
      </c>
      <c r="H27">
        <v>0</v>
      </c>
      <c r="I27">
        <v>0</v>
      </c>
      <c r="J27">
        <v>0</v>
      </c>
      <c r="K27">
        <f>SUMIF(order_details__2[ProductID],products[[#This Row],[ProductID]],order_details__2[Line Sale])</f>
        <v>21534.899999999998</v>
      </c>
      <c r="L27">
        <f>SUMIF(order_details__2[ProductID],products[[#This Row],[ProductID]],order_details__2[Quantity])</f>
        <v>753</v>
      </c>
    </row>
    <row r="28" spans="1:12" x14ac:dyDescent="0.2">
      <c r="A28">
        <v>27</v>
      </c>
      <c r="B28" t="s">
        <v>365</v>
      </c>
      <c r="C28">
        <v>11</v>
      </c>
      <c r="D28">
        <v>3</v>
      </c>
      <c r="E28" t="s">
        <v>366</v>
      </c>
      <c r="F28">
        <v>43.9</v>
      </c>
      <c r="G28">
        <v>49</v>
      </c>
      <c r="H28">
        <v>0</v>
      </c>
      <c r="I28">
        <v>30</v>
      </c>
      <c r="J28">
        <v>0</v>
      </c>
      <c r="K28">
        <f>SUMIF(order_details__2[ProductID],products[[#This Row],[ProductID]],order_details__2[Line Sale])</f>
        <v>15231.5</v>
      </c>
      <c r="L28">
        <f>SUMIF(order_details__2[ProductID],products[[#This Row],[ProductID]],order_details__2[Quantity])</f>
        <v>365</v>
      </c>
    </row>
    <row r="29" spans="1:12" x14ac:dyDescent="0.2">
      <c r="A29">
        <v>28</v>
      </c>
      <c r="B29" t="s">
        <v>367</v>
      </c>
      <c r="C29">
        <v>12</v>
      </c>
      <c r="D29">
        <v>7</v>
      </c>
      <c r="E29" t="s">
        <v>368</v>
      </c>
      <c r="F29">
        <v>45.6</v>
      </c>
      <c r="G29">
        <v>26</v>
      </c>
      <c r="H29">
        <v>0</v>
      </c>
      <c r="I29">
        <v>0</v>
      </c>
      <c r="J29">
        <v>1</v>
      </c>
      <c r="K29">
        <f>SUMIF(order_details__2[ProductID],products[[#This Row],[ProductID]],order_details__2[Line Sale])</f>
        <v>26865.599999999999</v>
      </c>
      <c r="L29">
        <f>SUMIF(order_details__2[ProductID],products[[#This Row],[ProductID]],order_details__2[Quantity])</f>
        <v>640</v>
      </c>
    </row>
    <row r="30" spans="1:12" x14ac:dyDescent="0.2">
      <c r="A30">
        <v>29</v>
      </c>
      <c r="B30" t="s">
        <v>369</v>
      </c>
      <c r="C30">
        <v>12</v>
      </c>
      <c r="D30">
        <v>6</v>
      </c>
      <c r="E30" t="s">
        <v>370</v>
      </c>
      <c r="F30">
        <v>123.79</v>
      </c>
      <c r="G30">
        <v>0</v>
      </c>
      <c r="H30">
        <v>0</v>
      </c>
      <c r="I30">
        <v>0</v>
      </c>
      <c r="J30">
        <v>1</v>
      </c>
      <c r="K30">
        <f>SUMIF(order_details__2[ProductID],products[[#This Row],[ProductID]],order_details__2[Line Sale])</f>
        <v>87736.4</v>
      </c>
      <c r="L30">
        <f>SUMIF(order_details__2[ProductID],products[[#This Row],[ProductID]],order_details__2[Quantity])</f>
        <v>746</v>
      </c>
    </row>
    <row r="31" spans="1:12" x14ac:dyDescent="0.2">
      <c r="A31">
        <v>30</v>
      </c>
      <c r="B31" t="s">
        <v>371</v>
      </c>
      <c r="C31">
        <v>13</v>
      </c>
      <c r="D31">
        <v>8</v>
      </c>
      <c r="E31" t="s">
        <v>372</v>
      </c>
      <c r="F31">
        <v>25.89</v>
      </c>
      <c r="G31">
        <v>10</v>
      </c>
      <c r="H31">
        <v>0</v>
      </c>
      <c r="I31">
        <v>15</v>
      </c>
      <c r="J31">
        <v>0</v>
      </c>
      <c r="K31">
        <f>SUMIF(order_details__2[ProductID],products[[#This Row],[ProductID]],order_details__2[Line Sale])</f>
        <v>14775.54</v>
      </c>
      <c r="L31">
        <f>SUMIF(order_details__2[ProductID],products[[#This Row],[ProductID]],order_details__2[Quantity])</f>
        <v>612</v>
      </c>
    </row>
    <row r="32" spans="1:12" x14ac:dyDescent="0.2">
      <c r="A32">
        <v>31</v>
      </c>
      <c r="B32" t="s">
        <v>373</v>
      </c>
      <c r="C32">
        <v>14</v>
      </c>
      <c r="D32">
        <v>4</v>
      </c>
      <c r="E32" t="s">
        <v>374</v>
      </c>
      <c r="F32">
        <v>12.5</v>
      </c>
      <c r="G32">
        <v>0</v>
      </c>
      <c r="H32">
        <v>70</v>
      </c>
      <c r="I32">
        <v>20</v>
      </c>
      <c r="J32">
        <v>0</v>
      </c>
      <c r="K32">
        <f>SUMIF(order_details__2[ProductID],products[[#This Row],[ProductID]],order_details__2[Line Sale])</f>
        <v>16172.5</v>
      </c>
      <c r="L32">
        <f>SUMIF(order_details__2[ProductID],products[[#This Row],[ProductID]],order_details__2[Quantity])</f>
        <v>1397</v>
      </c>
    </row>
    <row r="33" spans="1:12" x14ac:dyDescent="0.2">
      <c r="A33">
        <v>32</v>
      </c>
      <c r="B33" t="s">
        <v>375</v>
      </c>
      <c r="C33">
        <v>14</v>
      </c>
      <c r="D33">
        <v>4</v>
      </c>
      <c r="E33" t="s">
        <v>376</v>
      </c>
      <c r="F33">
        <v>32</v>
      </c>
      <c r="G33">
        <v>9</v>
      </c>
      <c r="H33">
        <v>40</v>
      </c>
      <c r="I33">
        <v>25</v>
      </c>
      <c r="J33">
        <v>0</v>
      </c>
      <c r="K33">
        <f>SUMIF(order_details__2[ProductID],products[[#This Row],[ProductID]],order_details__2[Line Sale])</f>
        <v>9171.2000000000007</v>
      </c>
      <c r="L33">
        <f>SUMIF(order_details__2[ProductID],products[[#This Row],[ProductID]],order_details__2[Quantity])</f>
        <v>297</v>
      </c>
    </row>
    <row r="34" spans="1:12" x14ac:dyDescent="0.2">
      <c r="A34">
        <v>33</v>
      </c>
      <c r="B34" t="s">
        <v>377</v>
      </c>
      <c r="C34">
        <v>15</v>
      </c>
      <c r="D34">
        <v>4</v>
      </c>
      <c r="E34" t="s">
        <v>378</v>
      </c>
      <c r="F34">
        <v>2.5</v>
      </c>
      <c r="G34">
        <v>112</v>
      </c>
      <c r="H34">
        <v>0</v>
      </c>
      <c r="I34">
        <v>20</v>
      </c>
      <c r="J34">
        <v>0</v>
      </c>
      <c r="K34">
        <f>SUMIF(order_details__2[ProductID],products[[#This Row],[ProductID]],order_details__2[Line Sale])</f>
        <v>1713.5</v>
      </c>
      <c r="L34">
        <f>SUMIF(order_details__2[ProductID],products[[#This Row],[ProductID]],order_details__2[Quantity])</f>
        <v>755</v>
      </c>
    </row>
    <row r="35" spans="1:12" x14ac:dyDescent="0.2">
      <c r="A35">
        <v>34</v>
      </c>
      <c r="B35" t="s">
        <v>379</v>
      </c>
      <c r="C35">
        <v>16</v>
      </c>
      <c r="D35">
        <v>1</v>
      </c>
      <c r="E35" t="s">
        <v>316</v>
      </c>
      <c r="F35">
        <v>14</v>
      </c>
      <c r="G35">
        <v>111</v>
      </c>
      <c r="H35">
        <v>0</v>
      </c>
      <c r="I35">
        <v>15</v>
      </c>
      <c r="J35">
        <v>0</v>
      </c>
      <c r="K35">
        <f>SUMIF(order_details__2[ProductID],products[[#This Row],[ProductID]],order_details__2[Line Sale])</f>
        <v>6678</v>
      </c>
      <c r="L35">
        <f>SUMIF(order_details__2[ProductID],products[[#This Row],[ProductID]],order_details__2[Quantity])</f>
        <v>506</v>
      </c>
    </row>
    <row r="36" spans="1:12" x14ac:dyDescent="0.2">
      <c r="A36">
        <v>35</v>
      </c>
      <c r="B36" t="s">
        <v>380</v>
      </c>
      <c r="C36">
        <v>16</v>
      </c>
      <c r="D36">
        <v>1</v>
      </c>
      <c r="E36" t="s">
        <v>316</v>
      </c>
      <c r="F36">
        <v>18</v>
      </c>
      <c r="G36">
        <v>20</v>
      </c>
      <c r="H36">
        <v>0</v>
      </c>
      <c r="I36">
        <v>15</v>
      </c>
      <c r="J36">
        <v>0</v>
      </c>
      <c r="K36">
        <f>SUMIF(order_details__2[ProductID],products[[#This Row],[ProductID]],order_details__2[Line Sale])</f>
        <v>14536.8</v>
      </c>
      <c r="L36">
        <f>SUMIF(order_details__2[ProductID],products[[#This Row],[ProductID]],order_details__2[Quantity])</f>
        <v>883</v>
      </c>
    </row>
    <row r="37" spans="1:12" x14ac:dyDescent="0.2">
      <c r="A37">
        <v>36</v>
      </c>
      <c r="B37" t="s">
        <v>381</v>
      </c>
      <c r="C37">
        <v>17</v>
      </c>
      <c r="D37">
        <v>8</v>
      </c>
      <c r="E37" t="s">
        <v>382</v>
      </c>
      <c r="F37">
        <v>19</v>
      </c>
      <c r="G37">
        <v>112</v>
      </c>
      <c r="H37">
        <v>0</v>
      </c>
      <c r="I37">
        <v>20</v>
      </c>
      <c r="J37">
        <v>0</v>
      </c>
      <c r="K37">
        <f>SUMIF(order_details__2[ProductID],products[[#This Row],[ProductID]],order_details__2[Line Sale])</f>
        <v>14542.6</v>
      </c>
      <c r="L37">
        <f>SUMIF(order_details__2[ProductID],products[[#This Row],[ProductID]],order_details__2[Quantity])</f>
        <v>805</v>
      </c>
    </row>
    <row r="38" spans="1:12" x14ac:dyDescent="0.2">
      <c r="A38">
        <v>37</v>
      </c>
      <c r="B38" t="s">
        <v>383</v>
      </c>
      <c r="C38">
        <v>17</v>
      </c>
      <c r="D38">
        <v>8</v>
      </c>
      <c r="E38" t="s">
        <v>384</v>
      </c>
      <c r="F38">
        <v>26</v>
      </c>
      <c r="G38">
        <v>11</v>
      </c>
      <c r="H38">
        <v>50</v>
      </c>
      <c r="I38">
        <v>25</v>
      </c>
      <c r="J38">
        <v>0</v>
      </c>
      <c r="K38">
        <f>SUMIF(order_details__2[ProductID],products[[#This Row],[ProductID]],order_details__2[Line Sale])</f>
        <v>3047.2</v>
      </c>
      <c r="L38">
        <f>SUMIF(order_details__2[ProductID],products[[#This Row],[ProductID]],order_details__2[Quantity])</f>
        <v>125</v>
      </c>
    </row>
    <row r="39" spans="1:12" x14ac:dyDescent="0.2">
      <c r="A39">
        <v>38</v>
      </c>
      <c r="B39" t="s">
        <v>385</v>
      </c>
      <c r="C39">
        <v>18</v>
      </c>
      <c r="D39">
        <v>1</v>
      </c>
      <c r="E39" t="s">
        <v>386</v>
      </c>
      <c r="F39">
        <v>263.5</v>
      </c>
      <c r="G39">
        <v>17</v>
      </c>
      <c r="H39">
        <v>0</v>
      </c>
      <c r="I39">
        <v>15</v>
      </c>
      <c r="J39">
        <v>0</v>
      </c>
      <c r="K39">
        <f>SUMIF(order_details__2[ProductID],products[[#This Row],[ProductID]],order_details__2[Line Sale])</f>
        <v>149984.20000000001</v>
      </c>
      <c r="L39">
        <f>SUMIF(order_details__2[ProductID],products[[#This Row],[ProductID]],order_details__2[Quantity])</f>
        <v>623</v>
      </c>
    </row>
    <row r="40" spans="1:12" x14ac:dyDescent="0.2">
      <c r="A40">
        <v>39</v>
      </c>
      <c r="B40" t="s">
        <v>387</v>
      </c>
      <c r="C40">
        <v>18</v>
      </c>
      <c r="D40">
        <v>1</v>
      </c>
      <c r="E40" t="s">
        <v>388</v>
      </c>
      <c r="F40">
        <v>18</v>
      </c>
      <c r="G40">
        <v>69</v>
      </c>
      <c r="H40">
        <v>0</v>
      </c>
      <c r="I40">
        <v>5</v>
      </c>
      <c r="J40">
        <v>0</v>
      </c>
      <c r="K40">
        <f>SUMIF(order_details__2[ProductID],products[[#This Row],[ProductID]],order_details__2[Line Sale])</f>
        <v>13150.8</v>
      </c>
      <c r="L40">
        <f>SUMIF(order_details__2[ProductID],products[[#This Row],[ProductID]],order_details__2[Quantity])</f>
        <v>793</v>
      </c>
    </row>
    <row r="41" spans="1:12" x14ac:dyDescent="0.2">
      <c r="A41">
        <v>40</v>
      </c>
      <c r="B41" t="s">
        <v>389</v>
      </c>
      <c r="C41">
        <v>19</v>
      </c>
      <c r="D41">
        <v>8</v>
      </c>
      <c r="E41" t="s">
        <v>390</v>
      </c>
      <c r="F41">
        <v>18.399999999999999</v>
      </c>
      <c r="G41">
        <v>123</v>
      </c>
      <c r="H41">
        <v>0</v>
      </c>
      <c r="I41">
        <v>30</v>
      </c>
      <c r="J41">
        <v>0</v>
      </c>
      <c r="K41">
        <f>SUMIF(order_details__2[ProductID],products[[#This Row],[ProductID]],order_details__2[Line Sale])</f>
        <v>19048.3</v>
      </c>
      <c r="L41">
        <f>SUMIF(order_details__2[ProductID],products[[#This Row],[ProductID]],order_details__2[Quantity])</f>
        <v>1103</v>
      </c>
    </row>
    <row r="42" spans="1:12" x14ac:dyDescent="0.2">
      <c r="A42">
        <v>41</v>
      </c>
      <c r="B42" t="s">
        <v>391</v>
      </c>
      <c r="C42">
        <v>19</v>
      </c>
      <c r="D42">
        <v>8</v>
      </c>
      <c r="E42" t="s">
        <v>392</v>
      </c>
      <c r="F42">
        <v>9.65</v>
      </c>
      <c r="G42">
        <v>85</v>
      </c>
      <c r="H42">
        <v>0</v>
      </c>
      <c r="I42">
        <v>10</v>
      </c>
      <c r="J42">
        <v>0</v>
      </c>
      <c r="K42">
        <f>SUMIF(order_details__2[ProductID],products[[#This Row],[ProductID]],order_details__2[Line Sale])</f>
        <v>9098.1000000000022</v>
      </c>
      <c r="L42">
        <f>SUMIF(order_details__2[ProductID],products[[#This Row],[ProductID]],order_details__2[Quantity])</f>
        <v>981</v>
      </c>
    </row>
    <row r="43" spans="1:12" x14ac:dyDescent="0.2">
      <c r="A43">
        <v>42</v>
      </c>
      <c r="B43" t="s">
        <v>393</v>
      </c>
      <c r="C43">
        <v>20</v>
      </c>
      <c r="D43">
        <v>5</v>
      </c>
      <c r="E43" t="s">
        <v>394</v>
      </c>
      <c r="F43">
        <v>14</v>
      </c>
      <c r="G43">
        <v>26</v>
      </c>
      <c r="H43">
        <v>0</v>
      </c>
      <c r="I43">
        <v>0</v>
      </c>
      <c r="J43">
        <v>1</v>
      </c>
      <c r="K43">
        <f>SUMIF(order_details__2[ProductID],products[[#This Row],[ProductID]],order_details__2[Line Sale])</f>
        <v>9332.4</v>
      </c>
      <c r="L43">
        <f>SUMIF(order_details__2[ProductID],products[[#This Row],[ProductID]],order_details__2[Quantity])</f>
        <v>697</v>
      </c>
    </row>
    <row r="44" spans="1:12" x14ac:dyDescent="0.2">
      <c r="A44">
        <v>43</v>
      </c>
      <c r="B44" t="s">
        <v>395</v>
      </c>
      <c r="C44">
        <v>20</v>
      </c>
      <c r="D44">
        <v>1</v>
      </c>
      <c r="E44" t="s">
        <v>396</v>
      </c>
      <c r="F44">
        <v>46</v>
      </c>
      <c r="G44">
        <v>17</v>
      </c>
      <c r="H44">
        <v>10</v>
      </c>
      <c r="I44">
        <v>25</v>
      </c>
      <c r="J44">
        <v>0</v>
      </c>
      <c r="K44">
        <f>SUMIF(order_details__2[ProductID],products[[#This Row],[ProductID]],order_details__2[Line Sale])</f>
        <v>25079.199999999997</v>
      </c>
      <c r="L44">
        <f>SUMIF(order_details__2[ProductID],products[[#This Row],[ProductID]],order_details__2[Quantity])</f>
        <v>580</v>
      </c>
    </row>
    <row r="45" spans="1:12" x14ac:dyDescent="0.2">
      <c r="A45">
        <v>44</v>
      </c>
      <c r="B45" t="s">
        <v>397</v>
      </c>
      <c r="C45">
        <v>20</v>
      </c>
      <c r="D45">
        <v>2</v>
      </c>
      <c r="E45" t="s">
        <v>398</v>
      </c>
      <c r="F45">
        <v>19.45</v>
      </c>
      <c r="G45">
        <v>27</v>
      </c>
      <c r="H45">
        <v>0</v>
      </c>
      <c r="I45">
        <v>15</v>
      </c>
      <c r="J45">
        <v>0</v>
      </c>
      <c r="K45">
        <f>SUMIF(order_details__2[ProductID],products[[#This Row],[ProductID]],order_details__2[Line Sale])</f>
        <v>10524.200000000003</v>
      </c>
      <c r="L45">
        <f>SUMIF(order_details__2[ProductID],products[[#This Row],[ProductID]],order_details__2[Quantity])</f>
        <v>601</v>
      </c>
    </row>
    <row r="46" spans="1:12" x14ac:dyDescent="0.2">
      <c r="A46">
        <v>45</v>
      </c>
      <c r="B46" t="s">
        <v>399</v>
      </c>
      <c r="C46">
        <v>21</v>
      </c>
      <c r="D46">
        <v>8</v>
      </c>
      <c r="E46" t="s">
        <v>400</v>
      </c>
      <c r="F46">
        <v>9.5</v>
      </c>
      <c r="G46">
        <v>5</v>
      </c>
      <c r="H46">
        <v>70</v>
      </c>
      <c r="I46">
        <v>15</v>
      </c>
      <c r="J46">
        <v>0</v>
      </c>
      <c r="K46">
        <f>SUMIF(order_details__2[ProductID],products[[#This Row],[ProductID]],order_details__2[Line Sale])</f>
        <v>4740.5</v>
      </c>
      <c r="L46">
        <f>SUMIF(order_details__2[ProductID],products[[#This Row],[ProductID]],order_details__2[Quantity])</f>
        <v>508</v>
      </c>
    </row>
    <row r="47" spans="1:12" x14ac:dyDescent="0.2">
      <c r="A47">
        <v>46</v>
      </c>
      <c r="B47" t="s">
        <v>401</v>
      </c>
      <c r="C47">
        <v>21</v>
      </c>
      <c r="D47">
        <v>8</v>
      </c>
      <c r="E47" t="s">
        <v>402</v>
      </c>
      <c r="F47">
        <v>12</v>
      </c>
      <c r="G47">
        <v>95</v>
      </c>
      <c r="H47">
        <v>0</v>
      </c>
      <c r="I47">
        <v>0</v>
      </c>
      <c r="J47">
        <v>0</v>
      </c>
      <c r="K47">
        <f>SUMIF(order_details__2[ProductID],products[[#This Row],[ProductID]],order_details__2[Line Sale])</f>
        <v>6144</v>
      </c>
      <c r="L47">
        <f>SUMIF(order_details__2[ProductID],products[[#This Row],[ProductID]],order_details__2[Quantity])</f>
        <v>548</v>
      </c>
    </row>
    <row r="48" spans="1:12" x14ac:dyDescent="0.2">
      <c r="A48">
        <v>47</v>
      </c>
      <c r="B48" t="s">
        <v>403</v>
      </c>
      <c r="C48">
        <v>22</v>
      </c>
      <c r="D48">
        <v>3</v>
      </c>
      <c r="E48" t="s">
        <v>404</v>
      </c>
      <c r="F48">
        <v>9.5</v>
      </c>
      <c r="G48">
        <v>36</v>
      </c>
      <c r="H48">
        <v>0</v>
      </c>
      <c r="I48">
        <v>0</v>
      </c>
      <c r="J48">
        <v>0</v>
      </c>
      <c r="K48">
        <f>SUMIF(order_details__2[ProductID],products[[#This Row],[ProductID]],order_details__2[Line Sale])</f>
        <v>4358.6000000000004</v>
      </c>
      <c r="L48">
        <f>SUMIF(order_details__2[ProductID],products[[#This Row],[ProductID]],order_details__2[Quantity])</f>
        <v>485</v>
      </c>
    </row>
    <row r="49" spans="1:12" x14ac:dyDescent="0.2">
      <c r="A49">
        <v>48</v>
      </c>
      <c r="B49" t="s">
        <v>405</v>
      </c>
      <c r="C49">
        <v>22</v>
      </c>
      <c r="D49">
        <v>3</v>
      </c>
      <c r="E49" t="s">
        <v>406</v>
      </c>
      <c r="F49">
        <v>12.75</v>
      </c>
      <c r="G49">
        <v>15</v>
      </c>
      <c r="H49">
        <v>70</v>
      </c>
      <c r="I49">
        <v>25</v>
      </c>
      <c r="J49">
        <v>0</v>
      </c>
      <c r="K49">
        <f>SUMIF(order_details__2[ProductID],products[[#This Row],[ProductID]],order_details__2[Line Sale])</f>
        <v>1542.75</v>
      </c>
      <c r="L49">
        <f>SUMIF(order_details__2[ProductID],products[[#This Row],[ProductID]],order_details__2[Quantity])</f>
        <v>138</v>
      </c>
    </row>
    <row r="50" spans="1:12" x14ac:dyDescent="0.2">
      <c r="A50">
        <v>49</v>
      </c>
      <c r="B50" t="s">
        <v>407</v>
      </c>
      <c r="C50">
        <v>23</v>
      </c>
      <c r="D50">
        <v>3</v>
      </c>
      <c r="E50" t="s">
        <v>408</v>
      </c>
      <c r="F50">
        <v>20</v>
      </c>
      <c r="G50">
        <v>10</v>
      </c>
      <c r="H50">
        <v>60</v>
      </c>
      <c r="I50">
        <v>15</v>
      </c>
      <c r="J50">
        <v>0</v>
      </c>
      <c r="K50">
        <f>SUMIF(order_details__2[ProductID],products[[#This Row],[ProductID]],order_details__2[Line Sale])</f>
        <v>9500</v>
      </c>
      <c r="L50">
        <f>SUMIF(order_details__2[ProductID],products[[#This Row],[ProductID]],order_details__2[Quantity])</f>
        <v>520</v>
      </c>
    </row>
    <row r="51" spans="1:12" x14ac:dyDescent="0.2">
      <c r="A51">
        <v>50</v>
      </c>
      <c r="B51" t="s">
        <v>409</v>
      </c>
      <c r="C51">
        <v>23</v>
      </c>
      <c r="D51">
        <v>3</v>
      </c>
      <c r="E51" t="s">
        <v>410</v>
      </c>
      <c r="F51">
        <v>16.25</v>
      </c>
      <c r="G51">
        <v>65</v>
      </c>
      <c r="H51">
        <v>0</v>
      </c>
      <c r="I51">
        <v>30</v>
      </c>
      <c r="J51">
        <v>0</v>
      </c>
      <c r="K51">
        <f>SUMIF(order_details__2[ProductID],products[[#This Row],[ProductID]],order_details__2[Line Sale])</f>
        <v>3510</v>
      </c>
      <c r="L51">
        <f>SUMIF(order_details__2[ProductID],products[[#This Row],[ProductID]],order_details__2[Quantity])</f>
        <v>235</v>
      </c>
    </row>
    <row r="52" spans="1:12" x14ac:dyDescent="0.2">
      <c r="A52">
        <v>51</v>
      </c>
      <c r="B52" t="s">
        <v>411</v>
      </c>
      <c r="C52">
        <v>24</v>
      </c>
      <c r="D52">
        <v>7</v>
      </c>
      <c r="E52" t="s">
        <v>412</v>
      </c>
      <c r="F52">
        <v>53</v>
      </c>
      <c r="G52">
        <v>20</v>
      </c>
      <c r="H52">
        <v>0</v>
      </c>
      <c r="I52">
        <v>10</v>
      </c>
      <c r="J52">
        <v>0</v>
      </c>
      <c r="K52">
        <f>SUMIF(order_details__2[ProductID],products[[#This Row],[ProductID]],order_details__2[Line Sale])</f>
        <v>44742.6</v>
      </c>
      <c r="L52">
        <f>SUMIF(order_details__2[ProductID],products[[#This Row],[ProductID]],order_details__2[Quantity])</f>
        <v>886</v>
      </c>
    </row>
    <row r="53" spans="1:12" x14ac:dyDescent="0.2">
      <c r="A53">
        <v>52</v>
      </c>
      <c r="B53" t="s">
        <v>413</v>
      </c>
      <c r="C53">
        <v>24</v>
      </c>
      <c r="D53">
        <v>5</v>
      </c>
      <c r="E53" t="s">
        <v>414</v>
      </c>
      <c r="F53">
        <v>7</v>
      </c>
      <c r="G53">
        <v>38</v>
      </c>
      <c r="H53">
        <v>0</v>
      </c>
      <c r="I53">
        <v>25</v>
      </c>
      <c r="J53">
        <v>0</v>
      </c>
      <c r="K53">
        <f>SUMIF(order_details__2[ProductID],products[[#This Row],[ProductID]],order_details__2[Line Sale])</f>
        <v>3383.8</v>
      </c>
      <c r="L53">
        <f>SUMIF(order_details__2[ProductID],products[[#This Row],[ProductID]],order_details__2[Quantity])</f>
        <v>500</v>
      </c>
    </row>
    <row r="54" spans="1:12" x14ac:dyDescent="0.2">
      <c r="A54">
        <v>53</v>
      </c>
      <c r="B54" t="s">
        <v>415</v>
      </c>
      <c r="C54">
        <v>24</v>
      </c>
      <c r="D54">
        <v>6</v>
      </c>
      <c r="E54" t="s">
        <v>416</v>
      </c>
      <c r="F54">
        <v>32.799999999999997</v>
      </c>
      <c r="G54">
        <v>0</v>
      </c>
      <c r="H54">
        <v>0</v>
      </c>
      <c r="I54">
        <v>0</v>
      </c>
      <c r="J54">
        <v>1</v>
      </c>
      <c r="K54">
        <f>SUMIF(order_details__2[ProductID],products[[#This Row],[ProductID]],order_details__2[Line Sale])</f>
        <v>21510.2</v>
      </c>
      <c r="L54">
        <f>SUMIF(order_details__2[ProductID],products[[#This Row],[ProductID]],order_details__2[Quantity])</f>
        <v>722</v>
      </c>
    </row>
    <row r="55" spans="1:12" x14ac:dyDescent="0.2">
      <c r="A55">
        <v>54</v>
      </c>
      <c r="B55" t="s">
        <v>417</v>
      </c>
      <c r="C55">
        <v>25</v>
      </c>
      <c r="D55">
        <v>6</v>
      </c>
      <c r="E55" t="s">
        <v>418</v>
      </c>
      <c r="F55">
        <v>7.45</v>
      </c>
      <c r="G55">
        <v>21</v>
      </c>
      <c r="H55">
        <v>0</v>
      </c>
      <c r="I55">
        <v>10</v>
      </c>
      <c r="J55">
        <v>0</v>
      </c>
      <c r="K55">
        <f>SUMIF(order_details__2[ProductID],products[[#This Row],[ProductID]],order_details__2[Line Sale])</f>
        <v>5121</v>
      </c>
      <c r="L55">
        <f>SUMIF(order_details__2[ProductID],products[[#This Row],[ProductID]],order_details__2[Quantity])</f>
        <v>755</v>
      </c>
    </row>
    <row r="56" spans="1:12" x14ac:dyDescent="0.2">
      <c r="A56">
        <v>55</v>
      </c>
      <c r="B56" t="s">
        <v>419</v>
      </c>
      <c r="C56">
        <v>25</v>
      </c>
      <c r="D56">
        <v>6</v>
      </c>
      <c r="E56" t="s">
        <v>420</v>
      </c>
      <c r="F56">
        <v>24</v>
      </c>
      <c r="G56">
        <v>115</v>
      </c>
      <c r="H56">
        <v>0</v>
      </c>
      <c r="I56">
        <v>20</v>
      </c>
      <c r="J56">
        <v>0</v>
      </c>
      <c r="K56">
        <f>SUMIF(order_details__2[ProductID],products[[#This Row],[ProductID]],order_details__2[Line Sale])</f>
        <v>19512</v>
      </c>
      <c r="L56">
        <f>SUMIF(order_details__2[ProductID],products[[#This Row],[ProductID]],order_details__2[Quantity])</f>
        <v>903</v>
      </c>
    </row>
    <row r="57" spans="1:12" x14ac:dyDescent="0.2">
      <c r="A57">
        <v>56</v>
      </c>
      <c r="B57" t="s">
        <v>421</v>
      </c>
      <c r="C57">
        <v>26</v>
      </c>
      <c r="D57">
        <v>5</v>
      </c>
      <c r="E57" t="s">
        <v>422</v>
      </c>
      <c r="F57">
        <v>38</v>
      </c>
      <c r="G57">
        <v>21</v>
      </c>
      <c r="H57">
        <v>10</v>
      </c>
      <c r="I57">
        <v>30</v>
      </c>
      <c r="J57">
        <v>0</v>
      </c>
      <c r="K57">
        <f>SUMIF(order_details__2[ProductID],products[[#This Row],[ProductID]],order_details__2[Line Sale])</f>
        <v>45121.2</v>
      </c>
      <c r="L57">
        <f>SUMIF(order_details__2[ProductID],products[[#This Row],[ProductID]],order_details__2[Quantity])</f>
        <v>1263</v>
      </c>
    </row>
    <row r="58" spans="1:12" x14ac:dyDescent="0.2">
      <c r="A58">
        <v>57</v>
      </c>
      <c r="B58" t="s">
        <v>423</v>
      </c>
      <c r="C58">
        <v>26</v>
      </c>
      <c r="D58">
        <v>5</v>
      </c>
      <c r="E58" t="s">
        <v>422</v>
      </c>
      <c r="F58">
        <v>19.5</v>
      </c>
      <c r="G58">
        <v>36</v>
      </c>
      <c r="H58">
        <v>0</v>
      </c>
      <c r="I58">
        <v>20</v>
      </c>
      <c r="J58">
        <v>0</v>
      </c>
      <c r="K58">
        <f>SUMIF(order_details__2[ProductID],products[[#This Row],[ProductID]],order_details__2[Line Sale])</f>
        <v>7807.8</v>
      </c>
      <c r="L58">
        <f>SUMIF(order_details__2[ProductID],products[[#This Row],[ProductID]],order_details__2[Quantity])</f>
        <v>434</v>
      </c>
    </row>
    <row r="59" spans="1:12" x14ac:dyDescent="0.2">
      <c r="A59">
        <v>58</v>
      </c>
      <c r="B59" t="s">
        <v>424</v>
      </c>
      <c r="C59">
        <v>27</v>
      </c>
      <c r="D59">
        <v>8</v>
      </c>
      <c r="E59" t="s">
        <v>425</v>
      </c>
      <c r="F59">
        <v>13.25</v>
      </c>
      <c r="G59">
        <v>62</v>
      </c>
      <c r="H59">
        <v>0</v>
      </c>
      <c r="I59">
        <v>20</v>
      </c>
      <c r="J59">
        <v>0</v>
      </c>
      <c r="K59">
        <f>SUMIF(order_details__2[ProductID],products[[#This Row],[ProductID]],order_details__2[Line Sale])</f>
        <v>6664.75</v>
      </c>
      <c r="L59">
        <f>SUMIF(order_details__2[ProductID],products[[#This Row],[ProductID]],order_details__2[Quantity])</f>
        <v>534</v>
      </c>
    </row>
    <row r="60" spans="1:12" x14ac:dyDescent="0.2">
      <c r="A60">
        <v>59</v>
      </c>
      <c r="B60" t="s">
        <v>426</v>
      </c>
      <c r="C60">
        <v>28</v>
      </c>
      <c r="D60">
        <v>4</v>
      </c>
      <c r="E60" t="s">
        <v>427</v>
      </c>
      <c r="F60">
        <v>55</v>
      </c>
      <c r="G60">
        <v>79</v>
      </c>
      <c r="H60">
        <v>0</v>
      </c>
      <c r="I60">
        <v>0</v>
      </c>
      <c r="J60">
        <v>0</v>
      </c>
      <c r="K60">
        <f>SUMIF(order_details__2[ProductID],products[[#This Row],[ProductID]],order_details__2[Line Sale])</f>
        <v>76296</v>
      </c>
      <c r="L60">
        <f>SUMIF(order_details__2[ProductID],products[[#This Row],[ProductID]],order_details__2[Quantity])</f>
        <v>1496</v>
      </c>
    </row>
    <row r="61" spans="1:12" x14ac:dyDescent="0.2">
      <c r="A61">
        <v>60</v>
      </c>
      <c r="B61" t="s">
        <v>428</v>
      </c>
      <c r="C61">
        <v>28</v>
      </c>
      <c r="D61">
        <v>4</v>
      </c>
      <c r="E61" t="s">
        <v>429</v>
      </c>
      <c r="F61">
        <v>34</v>
      </c>
      <c r="G61">
        <v>19</v>
      </c>
      <c r="H61">
        <v>0</v>
      </c>
      <c r="I61">
        <v>0</v>
      </c>
      <c r="J61">
        <v>0</v>
      </c>
      <c r="K61">
        <f>SUMIF(order_details__2[ProductID],products[[#This Row],[ProductID]],order_details__2[Line Sale])</f>
        <v>50286</v>
      </c>
      <c r="L61">
        <f>SUMIF(order_details__2[ProductID],products[[#This Row],[ProductID]],order_details__2[Quantity])</f>
        <v>1577</v>
      </c>
    </row>
    <row r="62" spans="1:12" x14ac:dyDescent="0.2">
      <c r="A62">
        <v>61</v>
      </c>
      <c r="B62" t="s">
        <v>430</v>
      </c>
      <c r="C62">
        <v>29</v>
      </c>
      <c r="D62">
        <v>2</v>
      </c>
      <c r="E62" t="s">
        <v>431</v>
      </c>
      <c r="F62">
        <v>28.5</v>
      </c>
      <c r="G62">
        <v>113</v>
      </c>
      <c r="H62">
        <v>0</v>
      </c>
      <c r="I62">
        <v>25</v>
      </c>
      <c r="J62">
        <v>0</v>
      </c>
      <c r="K62">
        <f>SUMIF(order_details__2[ProductID],products[[#This Row],[ProductID]],order_details__2[Line Sale])</f>
        <v>16438.8</v>
      </c>
      <c r="L62">
        <f>SUMIF(order_details__2[ProductID],products[[#This Row],[ProductID]],order_details__2[Quantity])</f>
        <v>603</v>
      </c>
    </row>
    <row r="63" spans="1:12" x14ac:dyDescent="0.2">
      <c r="A63">
        <v>62</v>
      </c>
      <c r="B63" t="s">
        <v>432</v>
      </c>
      <c r="C63">
        <v>29</v>
      </c>
      <c r="D63">
        <v>3</v>
      </c>
      <c r="E63" t="s">
        <v>433</v>
      </c>
      <c r="F63">
        <v>49.3</v>
      </c>
      <c r="G63">
        <v>17</v>
      </c>
      <c r="H63">
        <v>0</v>
      </c>
      <c r="I63">
        <v>0</v>
      </c>
      <c r="J63">
        <v>0</v>
      </c>
      <c r="K63">
        <f>SUMIF(order_details__2[ProductID],products[[#This Row],[ProductID]],order_details__2[Line Sale])</f>
        <v>49827.900000000009</v>
      </c>
      <c r="L63">
        <f>SUMIF(order_details__2[ProductID],products[[#This Row],[ProductID]],order_details__2[Quantity])</f>
        <v>1083</v>
      </c>
    </row>
    <row r="64" spans="1:12" x14ac:dyDescent="0.2">
      <c r="A64">
        <v>63</v>
      </c>
      <c r="B64" t="s">
        <v>434</v>
      </c>
      <c r="C64">
        <v>7</v>
      </c>
      <c r="D64">
        <v>2</v>
      </c>
      <c r="E64" t="s">
        <v>435</v>
      </c>
      <c r="F64">
        <v>43.9</v>
      </c>
      <c r="G64">
        <v>24</v>
      </c>
      <c r="H64">
        <v>0</v>
      </c>
      <c r="I64">
        <v>5</v>
      </c>
      <c r="J64">
        <v>0</v>
      </c>
      <c r="K64">
        <f>SUMIF(order_details__2[ProductID],products[[#This Row],[ProductID]],order_details__2[Line Sale])</f>
        <v>17696.3</v>
      </c>
      <c r="L64">
        <f>SUMIF(order_details__2[ProductID],products[[#This Row],[ProductID]],order_details__2[Quantity])</f>
        <v>445</v>
      </c>
    </row>
    <row r="65" spans="1:12" x14ac:dyDescent="0.2">
      <c r="A65">
        <v>64</v>
      </c>
      <c r="B65" t="s">
        <v>436</v>
      </c>
      <c r="C65">
        <v>12</v>
      </c>
      <c r="D65">
        <v>5</v>
      </c>
      <c r="E65" t="s">
        <v>437</v>
      </c>
      <c r="F65">
        <v>33.25</v>
      </c>
      <c r="G65">
        <v>22</v>
      </c>
      <c r="H65">
        <v>80</v>
      </c>
      <c r="I65">
        <v>30</v>
      </c>
      <c r="J65">
        <v>0</v>
      </c>
      <c r="K65">
        <f>SUMIF(order_details__2[ProductID],products[[#This Row],[ProductID]],order_details__2[Line Sale])</f>
        <v>23009</v>
      </c>
      <c r="L65">
        <f>SUMIF(order_details__2[ProductID],products[[#This Row],[ProductID]],order_details__2[Quantity])</f>
        <v>740</v>
      </c>
    </row>
    <row r="66" spans="1:12" x14ac:dyDescent="0.2">
      <c r="A66">
        <v>65</v>
      </c>
      <c r="B66" t="s">
        <v>438</v>
      </c>
      <c r="C66">
        <v>2</v>
      </c>
      <c r="D66">
        <v>2</v>
      </c>
      <c r="E66" t="s">
        <v>439</v>
      </c>
      <c r="F66">
        <v>21.05</v>
      </c>
      <c r="G66">
        <v>76</v>
      </c>
      <c r="H66">
        <v>0</v>
      </c>
      <c r="I66">
        <v>0</v>
      </c>
      <c r="J66">
        <v>0</v>
      </c>
      <c r="K66">
        <f>SUMIF(order_details__2[ProductID],products[[#This Row],[ProductID]],order_details__2[Line Sale])</f>
        <v>14606.999999999998</v>
      </c>
      <c r="L66">
        <f>SUMIF(order_details__2[ProductID],products[[#This Row],[ProductID]],order_details__2[Quantity])</f>
        <v>745</v>
      </c>
    </row>
    <row r="67" spans="1:12" x14ac:dyDescent="0.2">
      <c r="A67">
        <v>66</v>
      </c>
      <c r="B67" t="s">
        <v>440</v>
      </c>
      <c r="C67">
        <v>2</v>
      </c>
      <c r="D67">
        <v>2</v>
      </c>
      <c r="E67" t="s">
        <v>441</v>
      </c>
      <c r="F67">
        <v>17</v>
      </c>
      <c r="G67">
        <v>4</v>
      </c>
      <c r="H67">
        <v>100</v>
      </c>
      <c r="I67">
        <v>20</v>
      </c>
      <c r="J67">
        <v>0</v>
      </c>
      <c r="K67">
        <f>SUMIF(order_details__2[ProductID],products[[#This Row],[ProductID]],order_details__2[Line Sale])</f>
        <v>3519</v>
      </c>
      <c r="L67">
        <f>SUMIF(order_details__2[ProductID],products[[#This Row],[ProductID]],order_details__2[Quantity])</f>
        <v>239</v>
      </c>
    </row>
    <row r="68" spans="1:12" x14ac:dyDescent="0.2">
      <c r="A68">
        <v>67</v>
      </c>
      <c r="B68" t="s">
        <v>442</v>
      </c>
      <c r="C68">
        <v>16</v>
      </c>
      <c r="D68">
        <v>1</v>
      </c>
      <c r="E68" t="s">
        <v>316</v>
      </c>
      <c r="F68">
        <v>14</v>
      </c>
      <c r="G68">
        <v>52</v>
      </c>
      <c r="H68">
        <v>0</v>
      </c>
      <c r="I68">
        <v>10</v>
      </c>
      <c r="J68">
        <v>0</v>
      </c>
      <c r="K68">
        <f>SUMIF(order_details__2[ProductID],products[[#This Row],[ProductID]],order_details__2[Line Sale])</f>
        <v>2562</v>
      </c>
      <c r="L68">
        <f>SUMIF(order_details__2[ProductID],products[[#This Row],[ProductID]],order_details__2[Quantity])</f>
        <v>184</v>
      </c>
    </row>
    <row r="69" spans="1:12" x14ac:dyDescent="0.2">
      <c r="A69">
        <v>68</v>
      </c>
      <c r="B69" t="s">
        <v>443</v>
      </c>
      <c r="C69">
        <v>8</v>
      </c>
      <c r="D69">
        <v>3</v>
      </c>
      <c r="E69" t="s">
        <v>444</v>
      </c>
      <c r="F69">
        <v>12.5</v>
      </c>
      <c r="G69">
        <v>6</v>
      </c>
      <c r="H69">
        <v>10</v>
      </c>
      <c r="I69">
        <v>15</v>
      </c>
      <c r="J69">
        <v>0</v>
      </c>
      <c r="K69">
        <f>SUMIF(order_details__2[ProductID],products[[#This Row],[ProductID]],order_details__2[Line Sale])</f>
        <v>9362.5</v>
      </c>
      <c r="L69">
        <f>SUMIF(order_details__2[ProductID],products[[#This Row],[ProductID]],order_details__2[Quantity])</f>
        <v>799</v>
      </c>
    </row>
    <row r="70" spans="1:12" x14ac:dyDescent="0.2">
      <c r="A70">
        <v>69</v>
      </c>
      <c r="B70" t="s">
        <v>445</v>
      </c>
      <c r="C70">
        <v>15</v>
      </c>
      <c r="D70">
        <v>4</v>
      </c>
      <c r="E70" t="s">
        <v>446</v>
      </c>
      <c r="F70">
        <v>36</v>
      </c>
      <c r="G70">
        <v>26</v>
      </c>
      <c r="H70">
        <v>0</v>
      </c>
      <c r="I70">
        <v>15</v>
      </c>
      <c r="J70">
        <v>0</v>
      </c>
      <c r="K70">
        <f>SUMIF(order_details__2[ProductID],products[[#This Row],[ProductID]],order_details__2[Line Sale])</f>
        <v>24307.200000000001</v>
      </c>
      <c r="L70">
        <f>SUMIF(order_details__2[ProductID],products[[#This Row],[ProductID]],order_details__2[Quantity])</f>
        <v>714</v>
      </c>
    </row>
    <row r="71" spans="1:12" x14ac:dyDescent="0.2">
      <c r="A71">
        <v>70</v>
      </c>
      <c r="B71" t="s">
        <v>447</v>
      </c>
      <c r="C71">
        <v>7</v>
      </c>
      <c r="D71">
        <v>1</v>
      </c>
      <c r="E71" t="s">
        <v>448</v>
      </c>
      <c r="F71">
        <v>15</v>
      </c>
      <c r="G71">
        <v>15</v>
      </c>
      <c r="H71">
        <v>10</v>
      </c>
      <c r="I71">
        <v>30</v>
      </c>
      <c r="J71">
        <v>0</v>
      </c>
      <c r="K71">
        <f>SUMIF(order_details__2[ProductID],products[[#This Row],[ProductID]],order_details__2[Line Sale])</f>
        <v>11472</v>
      </c>
      <c r="L71">
        <f>SUMIF(order_details__2[ProductID],products[[#This Row],[ProductID]],order_details__2[Quantity])</f>
        <v>817</v>
      </c>
    </row>
    <row r="72" spans="1:12" x14ac:dyDescent="0.2">
      <c r="A72">
        <v>71</v>
      </c>
      <c r="B72" t="s">
        <v>449</v>
      </c>
      <c r="C72">
        <v>15</v>
      </c>
      <c r="D72">
        <v>4</v>
      </c>
      <c r="E72" t="s">
        <v>336</v>
      </c>
      <c r="F72">
        <v>21.5</v>
      </c>
      <c r="G72">
        <v>26</v>
      </c>
      <c r="H72">
        <v>0</v>
      </c>
      <c r="I72">
        <v>0</v>
      </c>
      <c r="J72">
        <v>0</v>
      </c>
      <c r="K72">
        <f>SUMIF(order_details__2[ProductID],products[[#This Row],[ProductID]],order_details__2[Line Sale])</f>
        <v>20876.5</v>
      </c>
      <c r="L72">
        <f>SUMIF(order_details__2[ProductID],products[[#This Row],[ProductID]],order_details__2[Quantity])</f>
        <v>1057</v>
      </c>
    </row>
    <row r="73" spans="1:12" x14ac:dyDescent="0.2">
      <c r="A73">
        <v>72</v>
      </c>
      <c r="B73" t="s">
        <v>450</v>
      </c>
      <c r="C73">
        <v>14</v>
      </c>
      <c r="D73">
        <v>4</v>
      </c>
      <c r="E73" t="s">
        <v>376</v>
      </c>
      <c r="F73">
        <v>34.799999999999997</v>
      </c>
      <c r="G73">
        <v>14</v>
      </c>
      <c r="H73">
        <v>0</v>
      </c>
      <c r="I73">
        <v>0</v>
      </c>
      <c r="J73">
        <v>0</v>
      </c>
      <c r="K73">
        <f>SUMIF(order_details__2[ProductID],products[[#This Row],[ProductID]],order_details__2[Line Sale])</f>
        <v>25738.799999999999</v>
      </c>
      <c r="L73">
        <f>SUMIF(order_details__2[ProductID],products[[#This Row],[ProductID]],order_details__2[Quantity])</f>
        <v>806</v>
      </c>
    </row>
    <row r="74" spans="1:12" x14ac:dyDescent="0.2">
      <c r="A74">
        <v>73</v>
      </c>
      <c r="B74" t="s">
        <v>451</v>
      </c>
      <c r="C74">
        <v>17</v>
      </c>
      <c r="D74">
        <v>8</v>
      </c>
      <c r="E74" t="s">
        <v>452</v>
      </c>
      <c r="F74">
        <v>15</v>
      </c>
      <c r="G74">
        <v>101</v>
      </c>
      <c r="H74">
        <v>0</v>
      </c>
      <c r="I74">
        <v>5</v>
      </c>
      <c r="J74">
        <v>0</v>
      </c>
      <c r="K74">
        <f>SUMIF(order_details__2[ProductID],products[[#This Row],[ProductID]],order_details__2[Line Sale])</f>
        <v>4200</v>
      </c>
      <c r="L74">
        <f>SUMIF(order_details__2[ProductID],products[[#This Row],[ProductID]],order_details__2[Quantity])</f>
        <v>293</v>
      </c>
    </row>
    <row r="75" spans="1:12" x14ac:dyDescent="0.2">
      <c r="A75">
        <v>74</v>
      </c>
      <c r="B75" t="s">
        <v>453</v>
      </c>
      <c r="C75">
        <v>4</v>
      </c>
      <c r="D75">
        <v>7</v>
      </c>
      <c r="E75" t="s">
        <v>427</v>
      </c>
      <c r="F75">
        <v>10</v>
      </c>
      <c r="G75">
        <v>4</v>
      </c>
      <c r="H75">
        <v>20</v>
      </c>
      <c r="I75">
        <v>5</v>
      </c>
      <c r="J75">
        <v>0</v>
      </c>
      <c r="K75">
        <f>SUMIF(order_details__2[ProductID],products[[#This Row],[ProductID]],order_details__2[Line Sale])</f>
        <v>2566</v>
      </c>
      <c r="L75">
        <f>SUMIF(order_details__2[ProductID],products[[#This Row],[ProductID]],order_details__2[Quantity])</f>
        <v>297</v>
      </c>
    </row>
    <row r="76" spans="1:12" x14ac:dyDescent="0.2">
      <c r="A76">
        <v>75</v>
      </c>
      <c r="B76" t="s">
        <v>454</v>
      </c>
      <c r="C76">
        <v>12</v>
      </c>
      <c r="D76">
        <v>1</v>
      </c>
      <c r="E76" t="s">
        <v>455</v>
      </c>
      <c r="F76">
        <v>7.75</v>
      </c>
      <c r="G76">
        <v>125</v>
      </c>
      <c r="H76">
        <v>0</v>
      </c>
      <c r="I76">
        <v>25</v>
      </c>
      <c r="J76">
        <v>0</v>
      </c>
      <c r="K76">
        <f>SUMIF(order_details__2[ProductID],products[[#This Row],[ProductID]],order_details__2[Line Sale])</f>
        <v>8650.5499999999993</v>
      </c>
      <c r="L76">
        <f>SUMIF(order_details__2[ProductID],products[[#This Row],[ProductID]],order_details__2[Quantity])</f>
        <v>1155</v>
      </c>
    </row>
    <row r="77" spans="1:12" x14ac:dyDescent="0.2">
      <c r="A77">
        <v>76</v>
      </c>
      <c r="B77" t="s">
        <v>456</v>
      </c>
      <c r="C77">
        <v>23</v>
      </c>
      <c r="D77">
        <v>1</v>
      </c>
      <c r="E77" t="s">
        <v>457</v>
      </c>
      <c r="F77">
        <v>18</v>
      </c>
      <c r="G77">
        <v>57</v>
      </c>
      <c r="H77">
        <v>0</v>
      </c>
      <c r="I77">
        <v>20</v>
      </c>
      <c r="J77">
        <v>0</v>
      </c>
      <c r="K77">
        <f>SUMIF(order_details__2[ProductID],products[[#This Row],[ProductID]],order_details__2[Line Sale])</f>
        <v>16794</v>
      </c>
      <c r="L77">
        <f>SUMIF(order_details__2[ProductID],products[[#This Row],[ProductID]],order_details__2[Quantity])</f>
        <v>981</v>
      </c>
    </row>
    <row r="78" spans="1:12" x14ac:dyDescent="0.2">
      <c r="A78">
        <v>77</v>
      </c>
      <c r="B78" t="s">
        <v>458</v>
      </c>
      <c r="C78">
        <v>12</v>
      </c>
      <c r="D78">
        <v>2</v>
      </c>
      <c r="E78" t="s">
        <v>459</v>
      </c>
      <c r="F78">
        <v>13</v>
      </c>
      <c r="G78">
        <v>32</v>
      </c>
      <c r="H78">
        <v>0</v>
      </c>
      <c r="I78">
        <v>15</v>
      </c>
      <c r="J78">
        <v>0</v>
      </c>
      <c r="K78">
        <f>SUMIF(order_details__2[ProductID],products[[#This Row],[ProductID]],order_details__2[Line Sale])</f>
        <v>9685</v>
      </c>
      <c r="L78">
        <f>SUMIF(order_details__2[ProductID],products[[#This Row],[ProductID]],order_details__2[Quantity])</f>
        <v>791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956D-00F0-8847-B5D3-BFFEEA83FAF7}">
  <sheetPr>
    <tabColor theme="4"/>
  </sheetPr>
  <dimension ref="A3:B34"/>
  <sheetViews>
    <sheetView zoomScale="91" zoomScaleNormal="100" workbookViewId="0">
      <selection activeCell="A10" sqref="A10"/>
    </sheetView>
  </sheetViews>
  <sheetFormatPr baseColWidth="10" defaultRowHeight="15" x14ac:dyDescent="0.2"/>
  <cols>
    <col min="1" max="1" width="19" bestFit="1" customWidth="1"/>
    <col min="2" max="3" width="16.83203125" bestFit="1" customWidth="1"/>
  </cols>
  <sheetData>
    <row r="3" spans="1:2" x14ac:dyDescent="0.2">
      <c r="A3" s="6" t="s">
        <v>1299</v>
      </c>
      <c r="B3" t="s">
        <v>1309</v>
      </c>
    </row>
    <row r="4" spans="1:2" x14ac:dyDescent="0.2">
      <c r="A4" s="7" t="s">
        <v>449</v>
      </c>
      <c r="B4">
        <v>1057</v>
      </c>
    </row>
    <row r="5" spans="1:2" x14ac:dyDescent="0.2">
      <c r="A5" s="7" t="s">
        <v>315</v>
      </c>
      <c r="B5">
        <v>1057</v>
      </c>
    </row>
    <row r="6" spans="1:2" x14ac:dyDescent="0.2">
      <c r="A6" s="7" t="s">
        <v>432</v>
      </c>
      <c r="B6">
        <v>1083</v>
      </c>
    </row>
    <row r="7" spans="1:2" x14ac:dyDescent="0.2">
      <c r="A7" s="7" t="s">
        <v>389</v>
      </c>
      <c r="B7">
        <v>1103</v>
      </c>
    </row>
    <row r="8" spans="1:2" x14ac:dyDescent="0.2">
      <c r="A8" s="7" t="s">
        <v>359</v>
      </c>
      <c r="B8">
        <v>1125</v>
      </c>
    </row>
    <row r="9" spans="1:2" x14ac:dyDescent="0.2">
      <c r="A9" s="7" t="s">
        <v>454</v>
      </c>
      <c r="B9">
        <v>1155</v>
      </c>
    </row>
    <row r="10" spans="1:2" x14ac:dyDescent="0.2">
      <c r="A10" s="7" t="s">
        <v>343</v>
      </c>
      <c r="B10">
        <v>1158</v>
      </c>
    </row>
    <row r="11" spans="1:2" x14ac:dyDescent="0.2">
      <c r="A11" s="7" t="s">
        <v>421</v>
      </c>
      <c r="B11">
        <v>1263</v>
      </c>
    </row>
    <row r="12" spans="1:2" x14ac:dyDescent="0.2">
      <c r="A12" s="7" t="s">
        <v>373</v>
      </c>
      <c r="B12">
        <v>1397</v>
      </c>
    </row>
    <row r="13" spans="1:2" x14ac:dyDescent="0.2">
      <c r="A13" s="7" t="s">
        <v>426</v>
      </c>
      <c r="B13">
        <v>1496</v>
      </c>
    </row>
    <row r="14" spans="1:2" x14ac:dyDescent="0.2">
      <c r="A14" s="7" t="s">
        <v>428</v>
      </c>
      <c r="B14">
        <v>1577</v>
      </c>
    </row>
    <row r="15" spans="1:2" x14ac:dyDescent="0.2">
      <c r="A15" s="7" t="s">
        <v>1300</v>
      </c>
      <c r="B15">
        <v>13471</v>
      </c>
    </row>
    <row r="23" spans="1:2" x14ac:dyDescent="0.2">
      <c r="A23" s="6" t="s">
        <v>1299</v>
      </c>
      <c r="B23" t="s">
        <v>1310</v>
      </c>
    </row>
    <row r="24" spans="1:2" x14ac:dyDescent="0.2">
      <c r="A24" s="7" t="s">
        <v>367</v>
      </c>
      <c r="B24" s="10">
        <v>26865.599999999999</v>
      </c>
    </row>
    <row r="25" spans="1:2" x14ac:dyDescent="0.2">
      <c r="A25" s="7" t="s">
        <v>347</v>
      </c>
      <c r="B25" s="10">
        <v>31987.5</v>
      </c>
    </row>
    <row r="26" spans="1:2" x14ac:dyDescent="0.2">
      <c r="A26" s="7" t="s">
        <v>345</v>
      </c>
      <c r="B26" s="10">
        <v>35482.199999999997</v>
      </c>
    </row>
    <row r="27" spans="1:2" x14ac:dyDescent="0.2">
      <c r="A27" s="7" t="s">
        <v>411</v>
      </c>
      <c r="B27" s="10">
        <v>44742.6</v>
      </c>
    </row>
    <row r="28" spans="1:2" x14ac:dyDescent="0.2">
      <c r="A28" s="7" t="s">
        <v>421</v>
      </c>
      <c r="B28" s="10">
        <v>45121.2</v>
      </c>
    </row>
    <row r="29" spans="1:2" x14ac:dyDescent="0.2">
      <c r="A29" s="7" t="s">
        <v>432</v>
      </c>
      <c r="B29" s="10">
        <v>49827.900000000009</v>
      </c>
    </row>
    <row r="30" spans="1:2" x14ac:dyDescent="0.2">
      <c r="A30" s="7" t="s">
        <v>428</v>
      </c>
      <c r="B30" s="10">
        <v>50286</v>
      </c>
    </row>
    <row r="31" spans="1:2" x14ac:dyDescent="0.2">
      <c r="A31" s="7" t="s">
        <v>426</v>
      </c>
      <c r="B31" s="10">
        <v>76296</v>
      </c>
    </row>
    <row r="32" spans="1:2" x14ac:dyDescent="0.2">
      <c r="A32" s="7" t="s">
        <v>369</v>
      </c>
      <c r="B32" s="10">
        <v>87736.4</v>
      </c>
    </row>
    <row r="33" spans="1:2" x14ac:dyDescent="0.2">
      <c r="A33" s="7" t="s">
        <v>385</v>
      </c>
      <c r="B33" s="10">
        <v>149984.20000000001</v>
      </c>
    </row>
    <row r="34" spans="1:2" x14ac:dyDescent="0.2">
      <c r="A34" s="7" t="s">
        <v>1300</v>
      </c>
      <c r="B34">
        <v>598329.59999999998</v>
      </c>
    </row>
  </sheetData>
  <pageMargins left="0.7" right="0.7" top="0.75" bottom="0.75" header="0.3" footer="0.3"/>
  <pageSetup paperSize="9" orientation="portrait" horizontalDpi="0" verticalDpi="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8E02-3290-BD4A-8DDB-D7F5224DF6FD}">
  <dimension ref="A1:U831"/>
  <sheetViews>
    <sheetView topLeftCell="G754" zoomScale="110" workbookViewId="0">
      <selection activeCell="D17" sqref="D17"/>
    </sheetView>
  </sheetViews>
  <sheetFormatPr baseColWidth="10" defaultRowHeight="15" x14ac:dyDescent="0.2"/>
  <cols>
    <col min="1" max="1" width="9.6640625" bestFit="1" customWidth="1"/>
    <col min="2" max="2" width="12.6640625" bestFit="1" customWidth="1"/>
    <col min="3" max="3" width="12.83203125" bestFit="1" customWidth="1"/>
    <col min="4" max="4" width="12.33203125" bestFit="1" customWidth="1"/>
    <col min="5" max="5" width="14.33203125" bestFit="1" customWidth="1"/>
    <col min="6" max="6" width="13.5" bestFit="1" customWidth="1"/>
    <col min="7" max="7" width="9.33203125" bestFit="1" customWidth="1"/>
    <col min="8" max="8" width="9" bestFit="1" customWidth="1"/>
    <col min="9" max="9" width="28.1640625" bestFit="1" customWidth="1"/>
    <col min="10" max="10" width="36.1640625" bestFit="1" customWidth="1"/>
    <col min="11" max="11" width="12" bestFit="1" customWidth="1"/>
    <col min="12" max="12" width="12.1640625" bestFit="1" customWidth="1"/>
    <col min="13" max="13" width="15.5" bestFit="1" customWidth="1"/>
    <col min="14" max="14" width="13" bestFit="1" customWidth="1"/>
    <col min="15" max="15" width="13" customWidth="1"/>
    <col min="16" max="16" width="11.33203125" customWidth="1"/>
    <col min="19" max="19" width="15.6640625" customWidth="1"/>
  </cols>
  <sheetData>
    <row r="1" spans="1:21" x14ac:dyDescent="0.2">
      <c r="A1" t="s">
        <v>460</v>
      </c>
      <c r="B1" t="s">
        <v>461</v>
      </c>
      <c r="C1" t="s">
        <v>462</v>
      </c>
      <c r="D1" t="s">
        <v>463</v>
      </c>
      <c r="E1" t="s">
        <v>464</v>
      </c>
      <c r="F1" t="s">
        <v>465</v>
      </c>
      <c r="G1" t="s">
        <v>466</v>
      </c>
      <c r="H1" t="s">
        <v>467</v>
      </c>
      <c r="I1" t="s">
        <v>468</v>
      </c>
      <c r="J1" t="s">
        <v>469</v>
      </c>
      <c r="K1" t="s">
        <v>470</v>
      </c>
      <c r="L1" t="s">
        <v>471</v>
      </c>
      <c r="M1" t="s">
        <v>472</v>
      </c>
      <c r="N1" t="s">
        <v>473</v>
      </c>
      <c r="O1" t="s">
        <v>1302</v>
      </c>
      <c r="P1" t="s">
        <v>1291</v>
      </c>
      <c r="Q1" t="s">
        <v>1297</v>
      </c>
      <c r="R1" t="s">
        <v>61</v>
      </c>
      <c r="S1" t="s">
        <v>1298</v>
      </c>
      <c r="T1" t="s">
        <v>1301</v>
      </c>
      <c r="U1" t="s">
        <v>1321</v>
      </c>
    </row>
    <row r="2" spans="1:21" x14ac:dyDescent="0.2">
      <c r="A2">
        <v>10248</v>
      </c>
      <c r="B2" t="s">
        <v>474</v>
      </c>
      <c r="C2">
        <v>5</v>
      </c>
      <c r="D2" s="9">
        <v>35250</v>
      </c>
      <c r="E2" s="5">
        <v>35278</v>
      </c>
      <c r="F2" s="5">
        <v>35262</v>
      </c>
      <c r="G2">
        <v>3</v>
      </c>
      <c r="H2">
        <v>32.380000000000003</v>
      </c>
      <c r="I2" t="s">
        <v>475</v>
      </c>
      <c r="J2" t="s">
        <v>476</v>
      </c>
      <c r="K2" t="s">
        <v>477</v>
      </c>
      <c r="L2" t="s">
        <v>71</v>
      </c>
      <c r="M2" t="s">
        <v>478</v>
      </c>
      <c r="N2" t="s">
        <v>206</v>
      </c>
      <c r="O2">
        <f>VLOOKUP(orders[[#This Row],[OrderID]],Table15[],4,FALSE)</f>
        <v>27</v>
      </c>
      <c r="P2">
        <f>VLOOKUP(orders[[#This Row],[OrderID]],Table15[],2,FALSE)</f>
        <v>440</v>
      </c>
      <c r="Q2">
        <f>VLOOKUP(orders[[#This Row],[EmployeeID]],employee_territory[],2,FALSE)</f>
        <v>2903</v>
      </c>
      <c r="R2" t="str">
        <f>VLOOKUP(orders[[#This Row],[Territory]],territories[],4,FALSE)</f>
        <v xml:space="preserve">Eastern                                           </v>
      </c>
      <c r="S2" t="str">
        <f>VLOOKUP(orders[[#This Row],[ShipVia]],shippers[],2,FALSE)</f>
        <v>Federal Shipping</v>
      </c>
      <c r="T2">
        <f>YEAR(orders[[#This Row],[OrderDate]])</f>
        <v>1996</v>
      </c>
      <c r="U2">
        <f>MONTH(orders[[#This Row],[OrderDate]])</f>
        <v>7</v>
      </c>
    </row>
    <row r="3" spans="1:21" x14ac:dyDescent="0.2">
      <c r="A3">
        <v>10249</v>
      </c>
      <c r="B3" t="s">
        <v>479</v>
      </c>
      <c r="C3">
        <v>6</v>
      </c>
      <c r="D3" s="9">
        <v>35251</v>
      </c>
      <c r="E3" s="5">
        <v>35293</v>
      </c>
      <c r="F3" s="5">
        <v>35256</v>
      </c>
      <c r="G3">
        <v>1</v>
      </c>
      <c r="H3">
        <v>11.61</v>
      </c>
      <c r="I3" t="s">
        <v>480</v>
      </c>
      <c r="J3" t="s">
        <v>481</v>
      </c>
      <c r="K3" t="s">
        <v>482</v>
      </c>
      <c r="L3" t="s">
        <v>71</v>
      </c>
      <c r="M3" t="s">
        <v>483</v>
      </c>
      <c r="N3" t="s">
        <v>154</v>
      </c>
      <c r="O3">
        <f>VLOOKUP(orders[[#This Row],[OrderID]],Table15[],4,FALSE)</f>
        <v>49</v>
      </c>
      <c r="P3">
        <f>VLOOKUP(orders[[#This Row],[OrderID]],Table15[],2,FALSE)</f>
        <v>1863.4</v>
      </c>
      <c r="Q3">
        <f>VLOOKUP(orders[[#This Row],[EmployeeID]],employee_territory[],2,FALSE)</f>
        <v>85014</v>
      </c>
      <c r="R3" t="str">
        <f>VLOOKUP(orders[[#This Row],[Territory]],territories[],4,FALSE)</f>
        <v xml:space="preserve">Westerns                                          </v>
      </c>
      <c r="S3" t="str">
        <f>VLOOKUP(orders[[#This Row],[ShipVia]],shippers[],2,FALSE)</f>
        <v>Speedy Express</v>
      </c>
      <c r="T3">
        <f>YEAR(orders[[#This Row],[OrderDate]])</f>
        <v>1996</v>
      </c>
      <c r="U3">
        <f>MONTH(orders[[#This Row],[OrderDate]])</f>
        <v>7</v>
      </c>
    </row>
    <row r="4" spans="1:21" x14ac:dyDescent="0.2">
      <c r="A4">
        <v>10250</v>
      </c>
      <c r="B4" t="s">
        <v>484</v>
      </c>
      <c r="C4">
        <v>4</v>
      </c>
      <c r="D4" s="9">
        <v>35254</v>
      </c>
      <c r="E4" s="5">
        <v>35282</v>
      </c>
      <c r="F4" s="5">
        <v>35258</v>
      </c>
      <c r="G4">
        <v>2</v>
      </c>
      <c r="H4">
        <v>65.83</v>
      </c>
      <c r="I4" t="s">
        <v>485</v>
      </c>
      <c r="J4" t="s">
        <v>486</v>
      </c>
      <c r="K4" t="s">
        <v>487</v>
      </c>
      <c r="L4" t="s">
        <v>488</v>
      </c>
      <c r="M4" t="s">
        <v>489</v>
      </c>
      <c r="N4" t="s">
        <v>146</v>
      </c>
      <c r="O4">
        <f>VLOOKUP(orders[[#This Row],[OrderID]],Table15[],4,FALSE)</f>
        <v>60</v>
      </c>
      <c r="P4">
        <f>VLOOKUP(orders[[#This Row],[OrderID]],Table15[],2,FALSE)</f>
        <v>1813</v>
      </c>
      <c r="Q4">
        <f>VLOOKUP(orders[[#This Row],[EmployeeID]],employee_territory[],2,FALSE)</f>
        <v>20852</v>
      </c>
      <c r="R4" t="str">
        <f>VLOOKUP(orders[[#This Row],[Territory]],territories[],4,FALSE)</f>
        <v xml:space="preserve">Eastern                                           </v>
      </c>
      <c r="S4" t="str">
        <f>VLOOKUP(orders[[#This Row],[ShipVia]],shippers[],2,FALSE)</f>
        <v>United Package</v>
      </c>
      <c r="T4">
        <f>YEAR(orders[[#This Row],[OrderDate]])</f>
        <v>1996</v>
      </c>
      <c r="U4">
        <f>MONTH(orders[[#This Row],[OrderDate]])</f>
        <v>7</v>
      </c>
    </row>
    <row r="5" spans="1:21" x14ac:dyDescent="0.2">
      <c r="A5">
        <v>10251</v>
      </c>
      <c r="B5" t="s">
        <v>490</v>
      </c>
      <c r="C5">
        <v>3</v>
      </c>
      <c r="D5" s="9">
        <v>35254</v>
      </c>
      <c r="E5" s="5">
        <v>35282</v>
      </c>
      <c r="F5" s="5">
        <v>35261</v>
      </c>
      <c r="G5">
        <v>1</v>
      </c>
      <c r="H5">
        <v>41.34</v>
      </c>
      <c r="I5" t="s">
        <v>491</v>
      </c>
      <c r="J5" t="s">
        <v>492</v>
      </c>
      <c r="K5" t="s">
        <v>493</v>
      </c>
      <c r="L5" t="s">
        <v>71</v>
      </c>
      <c r="M5" t="s">
        <v>494</v>
      </c>
      <c r="N5" t="s">
        <v>206</v>
      </c>
      <c r="O5">
        <f>VLOOKUP(orders[[#This Row],[OrderID]],Table15[],4,FALSE)</f>
        <v>41</v>
      </c>
      <c r="P5">
        <f>VLOOKUP(orders[[#This Row],[OrderID]],Table15[],2,FALSE)</f>
        <v>670.8</v>
      </c>
      <c r="Q5">
        <f>VLOOKUP(orders[[#This Row],[EmployeeID]],employee_territory[],2,FALSE)</f>
        <v>30346</v>
      </c>
      <c r="R5" t="str">
        <f>VLOOKUP(orders[[#This Row],[Territory]],territories[],4,FALSE)</f>
        <v xml:space="preserve">Southern                                          </v>
      </c>
      <c r="S5" t="str">
        <f>VLOOKUP(orders[[#This Row],[ShipVia]],shippers[],2,FALSE)</f>
        <v>Speedy Express</v>
      </c>
      <c r="T5">
        <f>YEAR(orders[[#This Row],[OrderDate]])</f>
        <v>1996</v>
      </c>
      <c r="U5">
        <f>MONTH(orders[[#This Row],[OrderDate]])</f>
        <v>7</v>
      </c>
    </row>
    <row r="6" spans="1:21" x14ac:dyDescent="0.2">
      <c r="A6">
        <v>10252</v>
      </c>
      <c r="B6" t="s">
        <v>495</v>
      </c>
      <c r="C6">
        <v>4</v>
      </c>
      <c r="D6" s="9">
        <v>35255</v>
      </c>
      <c r="E6" s="5">
        <v>35283</v>
      </c>
      <c r="F6" s="5">
        <v>35257</v>
      </c>
      <c r="G6">
        <v>2</v>
      </c>
      <c r="H6">
        <v>51.3</v>
      </c>
      <c r="I6" t="s">
        <v>496</v>
      </c>
      <c r="J6" t="s">
        <v>497</v>
      </c>
      <c r="K6" t="s">
        <v>498</v>
      </c>
      <c r="L6" t="s">
        <v>71</v>
      </c>
      <c r="M6" t="s">
        <v>499</v>
      </c>
      <c r="N6" t="s">
        <v>500</v>
      </c>
      <c r="O6">
        <f>VLOOKUP(orders[[#This Row],[OrderID]],Table15[],4,FALSE)</f>
        <v>105</v>
      </c>
      <c r="P6">
        <f>VLOOKUP(orders[[#This Row],[OrderID]],Table15[],2,FALSE)</f>
        <v>3730</v>
      </c>
      <c r="Q6">
        <f>VLOOKUP(orders[[#This Row],[EmployeeID]],employee_territory[],2,FALSE)</f>
        <v>20852</v>
      </c>
      <c r="R6" t="str">
        <f>VLOOKUP(orders[[#This Row],[Territory]],territories[],4,FALSE)</f>
        <v xml:space="preserve">Eastern                                           </v>
      </c>
      <c r="S6" t="str">
        <f>VLOOKUP(orders[[#This Row],[ShipVia]],shippers[],2,FALSE)</f>
        <v>United Package</v>
      </c>
      <c r="T6">
        <f>YEAR(orders[[#This Row],[OrderDate]])</f>
        <v>1996</v>
      </c>
      <c r="U6">
        <f>MONTH(orders[[#This Row],[OrderDate]])</f>
        <v>7</v>
      </c>
    </row>
    <row r="7" spans="1:21" x14ac:dyDescent="0.2">
      <c r="A7">
        <v>10253</v>
      </c>
      <c r="B7" t="s">
        <v>484</v>
      </c>
      <c r="C7">
        <v>3</v>
      </c>
      <c r="D7" s="9">
        <v>35256</v>
      </c>
      <c r="E7" s="5">
        <v>35270</v>
      </c>
      <c r="F7" s="5">
        <v>35262</v>
      </c>
      <c r="G7">
        <v>2</v>
      </c>
      <c r="H7">
        <v>58.17</v>
      </c>
      <c r="I7" t="s">
        <v>485</v>
      </c>
      <c r="J7" t="s">
        <v>486</v>
      </c>
      <c r="K7" t="s">
        <v>487</v>
      </c>
      <c r="L7" t="s">
        <v>488</v>
      </c>
      <c r="M7" t="s">
        <v>489</v>
      </c>
      <c r="N7" t="s">
        <v>146</v>
      </c>
      <c r="O7">
        <f>VLOOKUP(orders[[#This Row],[OrderID]],Table15[],4,FALSE)</f>
        <v>102</v>
      </c>
      <c r="P7">
        <f>VLOOKUP(orders[[#This Row],[OrderID]],Table15[],2,FALSE)</f>
        <v>1444.8000000000002</v>
      </c>
      <c r="Q7">
        <f>VLOOKUP(orders[[#This Row],[EmployeeID]],employee_territory[],2,FALSE)</f>
        <v>30346</v>
      </c>
      <c r="R7" t="str">
        <f>VLOOKUP(orders[[#This Row],[Territory]],territories[],4,FALSE)</f>
        <v xml:space="preserve">Southern                                          </v>
      </c>
      <c r="S7" t="str">
        <f>VLOOKUP(orders[[#This Row],[ShipVia]],shippers[],2,FALSE)</f>
        <v>United Package</v>
      </c>
      <c r="T7">
        <f>YEAR(orders[[#This Row],[OrderDate]])</f>
        <v>1996</v>
      </c>
      <c r="U7">
        <f>MONTH(orders[[#This Row],[OrderDate]])</f>
        <v>7</v>
      </c>
    </row>
    <row r="8" spans="1:21" x14ac:dyDescent="0.2">
      <c r="A8">
        <v>10254</v>
      </c>
      <c r="B8" t="s">
        <v>501</v>
      </c>
      <c r="C8">
        <v>5</v>
      </c>
      <c r="D8" s="9">
        <v>35257</v>
      </c>
      <c r="E8" s="5">
        <v>35285</v>
      </c>
      <c r="F8" s="5">
        <v>35269</v>
      </c>
      <c r="G8">
        <v>2</v>
      </c>
      <c r="H8">
        <v>22.98</v>
      </c>
      <c r="I8" t="s">
        <v>502</v>
      </c>
      <c r="J8" t="s">
        <v>503</v>
      </c>
      <c r="K8" t="s">
        <v>504</v>
      </c>
      <c r="L8" t="s">
        <v>71</v>
      </c>
      <c r="M8" t="s">
        <v>505</v>
      </c>
      <c r="N8" t="s">
        <v>506</v>
      </c>
      <c r="O8">
        <f>VLOOKUP(orders[[#This Row],[OrderID]],Table15[],4,FALSE)</f>
        <v>57</v>
      </c>
      <c r="P8">
        <f>VLOOKUP(orders[[#This Row],[OrderID]],Table15[],2,FALSE)</f>
        <v>625.20000000000005</v>
      </c>
      <c r="Q8">
        <f>VLOOKUP(orders[[#This Row],[EmployeeID]],employee_territory[],2,FALSE)</f>
        <v>2903</v>
      </c>
      <c r="R8" t="str">
        <f>VLOOKUP(orders[[#This Row],[Territory]],territories[],4,FALSE)</f>
        <v xml:space="preserve">Eastern                                           </v>
      </c>
      <c r="S8" t="str">
        <f>VLOOKUP(orders[[#This Row],[ShipVia]],shippers[],2,FALSE)</f>
        <v>United Package</v>
      </c>
      <c r="T8">
        <f>YEAR(orders[[#This Row],[OrderDate]])</f>
        <v>1996</v>
      </c>
      <c r="U8">
        <f>MONTH(orders[[#This Row],[OrderDate]])</f>
        <v>7</v>
      </c>
    </row>
    <row r="9" spans="1:21" x14ac:dyDescent="0.2">
      <c r="A9">
        <v>10255</v>
      </c>
      <c r="B9" t="s">
        <v>507</v>
      </c>
      <c r="C9">
        <v>9</v>
      </c>
      <c r="D9" s="9">
        <v>35258</v>
      </c>
      <c r="E9" s="5">
        <v>35286</v>
      </c>
      <c r="F9" s="5">
        <v>35261</v>
      </c>
      <c r="G9">
        <v>3</v>
      </c>
      <c r="H9">
        <v>148.33000000000001</v>
      </c>
      <c r="I9" t="s">
        <v>508</v>
      </c>
      <c r="J9" t="s">
        <v>509</v>
      </c>
      <c r="K9" t="s">
        <v>510</v>
      </c>
      <c r="L9" t="s">
        <v>71</v>
      </c>
      <c r="M9" t="s">
        <v>511</v>
      </c>
      <c r="N9" t="s">
        <v>506</v>
      </c>
      <c r="O9">
        <f>VLOOKUP(orders[[#This Row],[OrderID]],Table15[],4,FALSE)</f>
        <v>110</v>
      </c>
      <c r="P9">
        <f>VLOOKUP(orders[[#This Row],[OrderID]],Table15[],2,FALSE)</f>
        <v>2490.5</v>
      </c>
      <c r="Q9">
        <f>VLOOKUP(orders[[#This Row],[EmployeeID]],employee_territory[],2,FALSE)</f>
        <v>3049</v>
      </c>
      <c r="R9" t="str">
        <f>VLOOKUP(orders[[#This Row],[Territory]],territories[],4,FALSE)</f>
        <v xml:space="preserve">Northern                                          </v>
      </c>
      <c r="S9" t="str">
        <f>VLOOKUP(orders[[#This Row],[ShipVia]],shippers[],2,FALSE)</f>
        <v>Federal Shipping</v>
      </c>
      <c r="T9">
        <f>YEAR(orders[[#This Row],[OrderDate]])</f>
        <v>1996</v>
      </c>
      <c r="U9">
        <f>MONTH(orders[[#This Row],[OrderDate]])</f>
        <v>7</v>
      </c>
    </row>
    <row r="10" spans="1:21" x14ac:dyDescent="0.2">
      <c r="A10">
        <v>10256</v>
      </c>
      <c r="B10" t="s">
        <v>512</v>
      </c>
      <c r="C10">
        <v>3</v>
      </c>
      <c r="D10" s="9">
        <v>35261</v>
      </c>
      <c r="E10" s="5">
        <v>35289</v>
      </c>
      <c r="F10" s="5">
        <v>35263</v>
      </c>
      <c r="G10">
        <v>2</v>
      </c>
      <c r="I10" t="s">
        <v>513</v>
      </c>
      <c r="J10" t="s">
        <v>514</v>
      </c>
      <c r="K10" t="s">
        <v>515</v>
      </c>
      <c r="L10" t="s">
        <v>516</v>
      </c>
      <c r="M10" t="s">
        <v>517</v>
      </c>
      <c r="N10" t="s">
        <v>146</v>
      </c>
      <c r="O10">
        <f>VLOOKUP(orders[[#This Row],[OrderID]],Table15[],4,FALSE)</f>
        <v>27</v>
      </c>
      <c r="P10">
        <f>VLOOKUP(orders[[#This Row],[OrderID]],Table15[],2,FALSE)</f>
        <v>517.79999999999995</v>
      </c>
      <c r="Q10">
        <f>VLOOKUP(orders[[#This Row],[EmployeeID]],employee_territory[],2,FALSE)</f>
        <v>30346</v>
      </c>
      <c r="R10" t="str">
        <f>VLOOKUP(orders[[#This Row],[Territory]],territories[],4,FALSE)</f>
        <v xml:space="preserve">Southern                                          </v>
      </c>
      <c r="S10" t="str">
        <f>VLOOKUP(orders[[#This Row],[ShipVia]],shippers[],2,FALSE)</f>
        <v>United Package</v>
      </c>
      <c r="T10">
        <f>YEAR(orders[[#This Row],[OrderDate]])</f>
        <v>1996</v>
      </c>
      <c r="U10">
        <f>MONTH(orders[[#This Row],[OrderDate]])</f>
        <v>7</v>
      </c>
    </row>
    <row r="11" spans="1:21" x14ac:dyDescent="0.2">
      <c r="A11">
        <v>10257</v>
      </c>
      <c r="B11" t="s">
        <v>518</v>
      </c>
      <c r="C11">
        <v>4</v>
      </c>
      <c r="D11" s="9">
        <v>35262</v>
      </c>
      <c r="E11" s="5">
        <v>35290</v>
      </c>
      <c r="F11" s="5">
        <v>35268</v>
      </c>
      <c r="G11">
        <v>3</v>
      </c>
      <c r="H11">
        <v>81.91</v>
      </c>
      <c r="I11" t="s">
        <v>519</v>
      </c>
      <c r="J11" t="s">
        <v>520</v>
      </c>
      <c r="K11" t="s">
        <v>521</v>
      </c>
      <c r="L11" t="s">
        <v>522</v>
      </c>
      <c r="M11" t="s">
        <v>523</v>
      </c>
      <c r="N11" t="s">
        <v>524</v>
      </c>
      <c r="O11">
        <f>VLOOKUP(orders[[#This Row],[OrderID]],Table15[],4,FALSE)</f>
        <v>46</v>
      </c>
      <c r="P11">
        <f>VLOOKUP(orders[[#This Row],[OrderID]],Table15[],2,FALSE)</f>
        <v>1119.9000000000001</v>
      </c>
      <c r="Q11">
        <f>VLOOKUP(orders[[#This Row],[EmployeeID]],employee_territory[],2,FALSE)</f>
        <v>20852</v>
      </c>
      <c r="R11" t="str">
        <f>VLOOKUP(orders[[#This Row],[Territory]],territories[],4,FALSE)</f>
        <v xml:space="preserve">Eastern                                           </v>
      </c>
      <c r="S11" t="str">
        <f>VLOOKUP(orders[[#This Row],[ShipVia]],shippers[],2,FALSE)</f>
        <v>Federal Shipping</v>
      </c>
      <c r="T11">
        <f>YEAR(orders[[#This Row],[OrderDate]])</f>
        <v>1996</v>
      </c>
      <c r="U11">
        <f>MONTH(orders[[#This Row],[OrderDate]])</f>
        <v>7</v>
      </c>
    </row>
    <row r="12" spans="1:21" x14ac:dyDescent="0.2">
      <c r="A12">
        <v>10258</v>
      </c>
      <c r="B12" t="s">
        <v>525</v>
      </c>
      <c r="C12">
        <v>1</v>
      </c>
      <c r="D12" s="9">
        <v>35263</v>
      </c>
      <c r="E12" s="5">
        <v>35291</v>
      </c>
      <c r="F12" s="5">
        <v>35269</v>
      </c>
      <c r="G12">
        <v>1</v>
      </c>
      <c r="H12">
        <v>140.51</v>
      </c>
      <c r="I12" t="s">
        <v>526</v>
      </c>
      <c r="J12" t="s">
        <v>527</v>
      </c>
      <c r="K12" t="s">
        <v>528</v>
      </c>
      <c r="L12" t="s">
        <v>71</v>
      </c>
      <c r="M12" t="s">
        <v>529</v>
      </c>
      <c r="N12" t="s">
        <v>530</v>
      </c>
      <c r="O12">
        <f>VLOOKUP(orders[[#This Row],[OrderID]],Table15[],4,FALSE)</f>
        <v>121</v>
      </c>
      <c r="P12">
        <f>VLOOKUP(orders[[#This Row],[OrderID]],Table15[],2,FALSE)</f>
        <v>2018.6</v>
      </c>
      <c r="Q12">
        <f>VLOOKUP(orders[[#This Row],[EmployeeID]],employee_territory[],2,FALSE)</f>
        <v>6897</v>
      </c>
      <c r="R12" t="str">
        <f>VLOOKUP(orders[[#This Row],[Territory]],territories[],4,FALSE)</f>
        <v xml:space="preserve">Eastern                                           </v>
      </c>
      <c r="S12" t="str">
        <f>VLOOKUP(orders[[#This Row],[ShipVia]],shippers[],2,FALSE)</f>
        <v>Speedy Express</v>
      </c>
      <c r="T12">
        <f>YEAR(orders[[#This Row],[OrderDate]])</f>
        <v>1996</v>
      </c>
      <c r="U12">
        <f>MONTH(orders[[#This Row],[OrderDate]])</f>
        <v>7</v>
      </c>
    </row>
    <row r="13" spans="1:21" x14ac:dyDescent="0.2">
      <c r="A13">
        <v>10259</v>
      </c>
      <c r="B13" t="s">
        <v>531</v>
      </c>
      <c r="C13">
        <v>4</v>
      </c>
      <c r="D13" s="9">
        <v>35264</v>
      </c>
      <c r="E13" s="5">
        <v>35292</v>
      </c>
      <c r="F13" s="5">
        <v>35271</v>
      </c>
      <c r="G13">
        <v>3</v>
      </c>
      <c r="H13">
        <v>3.25</v>
      </c>
      <c r="I13" t="s">
        <v>532</v>
      </c>
      <c r="J13" t="s">
        <v>533</v>
      </c>
      <c r="K13" t="s">
        <v>534</v>
      </c>
      <c r="L13" t="s">
        <v>71</v>
      </c>
      <c r="M13" t="s">
        <v>523</v>
      </c>
      <c r="N13" t="s">
        <v>535</v>
      </c>
      <c r="O13">
        <f>VLOOKUP(orders[[#This Row],[OrderID]],Table15[],4,FALSE)</f>
        <v>11</v>
      </c>
      <c r="P13">
        <f>VLOOKUP(orders[[#This Row],[OrderID]],Table15[],2,FALSE)</f>
        <v>100.8</v>
      </c>
      <c r="Q13">
        <f>VLOOKUP(orders[[#This Row],[EmployeeID]],employee_territory[],2,FALSE)</f>
        <v>20852</v>
      </c>
      <c r="R13" t="str">
        <f>VLOOKUP(orders[[#This Row],[Territory]],territories[],4,FALSE)</f>
        <v xml:space="preserve">Eastern                                           </v>
      </c>
      <c r="S13" t="str">
        <f>VLOOKUP(orders[[#This Row],[ShipVia]],shippers[],2,FALSE)</f>
        <v>Federal Shipping</v>
      </c>
      <c r="T13">
        <f>YEAR(orders[[#This Row],[OrderDate]])</f>
        <v>1996</v>
      </c>
      <c r="U13">
        <f>MONTH(orders[[#This Row],[OrderDate]])</f>
        <v>7</v>
      </c>
    </row>
    <row r="14" spans="1:21" x14ac:dyDescent="0.2">
      <c r="A14">
        <v>10260</v>
      </c>
      <c r="B14" t="s">
        <v>536</v>
      </c>
      <c r="C14">
        <v>4</v>
      </c>
      <c r="D14" s="9">
        <v>35265</v>
      </c>
      <c r="E14" s="5">
        <v>35293</v>
      </c>
      <c r="F14" s="5">
        <v>35275</v>
      </c>
      <c r="G14">
        <v>1</v>
      </c>
      <c r="H14">
        <v>55.09</v>
      </c>
      <c r="I14" t="s">
        <v>537</v>
      </c>
      <c r="J14" t="s">
        <v>538</v>
      </c>
      <c r="K14" t="s">
        <v>539</v>
      </c>
      <c r="L14" t="s">
        <v>71</v>
      </c>
      <c r="M14" t="s">
        <v>540</v>
      </c>
      <c r="N14" t="s">
        <v>154</v>
      </c>
      <c r="O14">
        <f>VLOOKUP(orders[[#This Row],[OrderID]],Table15[],4,FALSE)</f>
        <v>102</v>
      </c>
      <c r="P14">
        <f>VLOOKUP(orders[[#This Row],[OrderID]],Table15[],2,FALSE)</f>
        <v>1746.2</v>
      </c>
      <c r="Q14">
        <f>VLOOKUP(orders[[#This Row],[EmployeeID]],employee_territory[],2,FALSE)</f>
        <v>20852</v>
      </c>
      <c r="R14" t="str">
        <f>VLOOKUP(orders[[#This Row],[Territory]],territories[],4,FALSE)</f>
        <v xml:space="preserve">Eastern                                           </v>
      </c>
      <c r="S14" t="str">
        <f>VLOOKUP(orders[[#This Row],[ShipVia]],shippers[],2,FALSE)</f>
        <v>Speedy Express</v>
      </c>
      <c r="T14">
        <f>YEAR(orders[[#This Row],[OrderDate]])</f>
        <v>1996</v>
      </c>
      <c r="U14">
        <f>MONTH(orders[[#This Row],[OrderDate]])</f>
        <v>7</v>
      </c>
    </row>
    <row r="15" spans="1:21" x14ac:dyDescent="0.2">
      <c r="A15">
        <v>10261</v>
      </c>
      <c r="B15" t="s">
        <v>541</v>
      </c>
      <c r="C15">
        <v>4</v>
      </c>
      <c r="D15" s="9">
        <v>35265</v>
      </c>
      <c r="E15" s="5">
        <v>35293</v>
      </c>
      <c r="F15" s="5">
        <v>35276</v>
      </c>
      <c r="G15">
        <v>2</v>
      </c>
      <c r="H15">
        <v>3.05</v>
      </c>
      <c r="I15" t="s">
        <v>542</v>
      </c>
      <c r="J15" t="s">
        <v>543</v>
      </c>
      <c r="K15" t="s">
        <v>487</v>
      </c>
      <c r="L15" t="s">
        <v>488</v>
      </c>
      <c r="M15" t="s">
        <v>544</v>
      </c>
      <c r="N15" t="s">
        <v>146</v>
      </c>
      <c r="O15">
        <f>VLOOKUP(orders[[#This Row],[OrderID]],Table15[],4,FALSE)</f>
        <v>40</v>
      </c>
      <c r="P15">
        <f>VLOOKUP(orders[[#This Row],[OrderID]],Table15[],2,FALSE)</f>
        <v>448</v>
      </c>
      <c r="Q15">
        <f>VLOOKUP(orders[[#This Row],[EmployeeID]],employee_territory[],2,FALSE)</f>
        <v>20852</v>
      </c>
      <c r="R15" t="str">
        <f>VLOOKUP(orders[[#This Row],[Territory]],territories[],4,FALSE)</f>
        <v xml:space="preserve">Eastern                                           </v>
      </c>
      <c r="S15" t="str">
        <f>VLOOKUP(orders[[#This Row],[ShipVia]],shippers[],2,FALSE)</f>
        <v>United Package</v>
      </c>
      <c r="T15">
        <f>YEAR(orders[[#This Row],[OrderDate]])</f>
        <v>1996</v>
      </c>
      <c r="U15">
        <f>MONTH(orders[[#This Row],[OrderDate]])</f>
        <v>7</v>
      </c>
    </row>
    <row r="16" spans="1:21" x14ac:dyDescent="0.2">
      <c r="A16">
        <v>10262</v>
      </c>
      <c r="B16" t="s">
        <v>545</v>
      </c>
      <c r="C16">
        <v>8</v>
      </c>
      <c r="D16" s="9">
        <v>35268</v>
      </c>
      <c r="E16" s="5">
        <v>35296</v>
      </c>
      <c r="F16" s="5">
        <v>35271</v>
      </c>
      <c r="G16">
        <v>3</v>
      </c>
      <c r="H16">
        <v>48.29</v>
      </c>
      <c r="I16" t="s">
        <v>546</v>
      </c>
      <c r="J16" t="s">
        <v>547</v>
      </c>
      <c r="K16" t="s">
        <v>548</v>
      </c>
      <c r="L16" t="s">
        <v>549</v>
      </c>
      <c r="M16" t="s">
        <v>550</v>
      </c>
      <c r="N16" t="s">
        <v>82</v>
      </c>
      <c r="O16">
        <f>VLOOKUP(orders[[#This Row],[OrderID]],Table15[],4,FALSE)</f>
        <v>29</v>
      </c>
      <c r="P16">
        <f>VLOOKUP(orders[[#This Row],[OrderID]],Table15[],2,FALSE)</f>
        <v>624.79999999999995</v>
      </c>
      <c r="Q16">
        <f>VLOOKUP(orders[[#This Row],[EmployeeID]],employee_territory[],2,FALSE)</f>
        <v>19428</v>
      </c>
      <c r="R16" t="str">
        <f>VLOOKUP(orders[[#This Row],[Territory]],territories[],4,FALSE)</f>
        <v xml:space="preserve">Northern                                          </v>
      </c>
      <c r="S16" t="str">
        <f>VLOOKUP(orders[[#This Row],[ShipVia]],shippers[],2,FALSE)</f>
        <v>Federal Shipping</v>
      </c>
      <c r="T16">
        <f>YEAR(orders[[#This Row],[OrderDate]])</f>
        <v>1996</v>
      </c>
      <c r="U16">
        <f>MONTH(orders[[#This Row],[OrderDate]])</f>
        <v>7</v>
      </c>
    </row>
    <row r="17" spans="1:21" x14ac:dyDescent="0.2">
      <c r="A17">
        <v>10263</v>
      </c>
      <c r="B17" t="s">
        <v>525</v>
      </c>
      <c r="C17">
        <v>9</v>
      </c>
      <c r="D17" s="9">
        <v>35269</v>
      </c>
      <c r="E17" s="5">
        <v>35297</v>
      </c>
      <c r="F17" s="5">
        <v>35277</v>
      </c>
      <c r="G17">
        <v>3</v>
      </c>
      <c r="H17">
        <v>146.06</v>
      </c>
      <c r="I17" t="s">
        <v>526</v>
      </c>
      <c r="J17" t="s">
        <v>527</v>
      </c>
      <c r="K17" t="s">
        <v>528</v>
      </c>
      <c r="L17" t="s">
        <v>71</v>
      </c>
      <c r="M17" t="s">
        <v>529</v>
      </c>
      <c r="N17" t="s">
        <v>530</v>
      </c>
      <c r="O17">
        <f>VLOOKUP(orders[[#This Row],[OrderID]],Table15[],4,FALSE)</f>
        <v>184</v>
      </c>
      <c r="P17">
        <f>VLOOKUP(orders[[#This Row],[OrderID]],Table15[],2,FALSE)</f>
        <v>2464.8000000000002</v>
      </c>
      <c r="Q17">
        <f>VLOOKUP(orders[[#This Row],[EmployeeID]],employee_territory[],2,FALSE)</f>
        <v>3049</v>
      </c>
      <c r="R17" t="str">
        <f>VLOOKUP(orders[[#This Row],[Territory]],territories[],4,FALSE)</f>
        <v xml:space="preserve">Northern                                          </v>
      </c>
      <c r="S17" t="str">
        <f>VLOOKUP(orders[[#This Row],[ShipVia]],shippers[],2,FALSE)</f>
        <v>Federal Shipping</v>
      </c>
      <c r="T17">
        <f>YEAR(orders[[#This Row],[OrderDate]])</f>
        <v>1996</v>
      </c>
      <c r="U17">
        <f>MONTH(orders[[#This Row],[OrderDate]])</f>
        <v>7</v>
      </c>
    </row>
    <row r="18" spans="1:21" x14ac:dyDescent="0.2">
      <c r="A18">
        <v>10264</v>
      </c>
      <c r="B18" t="s">
        <v>551</v>
      </c>
      <c r="C18">
        <v>6</v>
      </c>
      <c r="D18" s="9">
        <v>35270</v>
      </c>
      <c r="E18" s="5">
        <v>35298</v>
      </c>
      <c r="F18" s="5">
        <v>35300</v>
      </c>
      <c r="G18">
        <v>3</v>
      </c>
      <c r="H18">
        <v>3.67</v>
      </c>
      <c r="I18" t="s">
        <v>552</v>
      </c>
      <c r="J18" t="s">
        <v>553</v>
      </c>
      <c r="K18" t="s">
        <v>554</v>
      </c>
      <c r="L18" t="s">
        <v>71</v>
      </c>
      <c r="M18" t="s">
        <v>555</v>
      </c>
      <c r="N18" t="s">
        <v>199</v>
      </c>
      <c r="O18">
        <f>VLOOKUP(orders[[#This Row],[OrderID]],Table15[],4,FALSE)</f>
        <v>60</v>
      </c>
      <c r="P18">
        <f>VLOOKUP(orders[[#This Row],[OrderID]],Table15[],2,FALSE)</f>
        <v>724.5</v>
      </c>
      <c r="Q18">
        <f>VLOOKUP(orders[[#This Row],[EmployeeID]],employee_territory[],2,FALSE)</f>
        <v>85014</v>
      </c>
      <c r="R18" t="str">
        <f>VLOOKUP(orders[[#This Row],[Territory]],territories[],4,FALSE)</f>
        <v xml:space="preserve">Westerns                                          </v>
      </c>
      <c r="S18" t="str">
        <f>VLOOKUP(orders[[#This Row],[ShipVia]],shippers[],2,FALSE)</f>
        <v>Federal Shipping</v>
      </c>
      <c r="T18">
        <f>YEAR(orders[[#This Row],[OrderDate]])</f>
        <v>1996</v>
      </c>
      <c r="U18">
        <f>MONTH(orders[[#This Row],[OrderDate]])</f>
        <v>7</v>
      </c>
    </row>
    <row r="19" spans="1:21" x14ac:dyDescent="0.2">
      <c r="A19">
        <v>10265</v>
      </c>
      <c r="B19" t="s">
        <v>556</v>
      </c>
      <c r="C19">
        <v>2</v>
      </c>
      <c r="D19" s="9">
        <v>35271</v>
      </c>
      <c r="E19" s="5">
        <v>35299</v>
      </c>
      <c r="F19" s="5">
        <v>35289</v>
      </c>
      <c r="G19">
        <v>1</v>
      </c>
      <c r="H19">
        <v>55.28</v>
      </c>
      <c r="I19" t="s">
        <v>557</v>
      </c>
      <c r="J19" t="s">
        <v>558</v>
      </c>
      <c r="K19" t="s">
        <v>559</v>
      </c>
      <c r="L19" t="s">
        <v>71</v>
      </c>
      <c r="M19" t="s">
        <v>560</v>
      </c>
      <c r="N19" t="s">
        <v>206</v>
      </c>
      <c r="O19">
        <f>VLOOKUP(orders[[#This Row],[OrderID]],Table15[],4,FALSE)</f>
        <v>50</v>
      </c>
      <c r="P19">
        <f>VLOOKUP(orders[[#This Row],[OrderID]],Table15[],2,FALSE)</f>
        <v>1176</v>
      </c>
      <c r="Q19">
        <f>VLOOKUP(orders[[#This Row],[EmployeeID]],employee_territory[],2,FALSE)</f>
        <v>1581</v>
      </c>
      <c r="R19" t="str">
        <f>VLOOKUP(orders[[#This Row],[Territory]],territories[],4,FALSE)</f>
        <v xml:space="preserve">Eastern                                           </v>
      </c>
      <c r="S19" t="str">
        <f>VLOOKUP(orders[[#This Row],[ShipVia]],shippers[],2,FALSE)</f>
        <v>Speedy Express</v>
      </c>
      <c r="T19">
        <f>YEAR(orders[[#This Row],[OrderDate]])</f>
        <v>1996</v>
      </c>
      <c r="U19">
        <f>MONTH(orders[[#This Row],[OrderDate]])</f>
        <v>7</v>
      </c>
    </row>
    <row r="20" spans="1:21" x14ac:dyDescent="0.2">
      <c r="A20">
        <v>10266</v>
      </c>
      <c r="B20" t="s">
        <v>561</v>
      </c>
      <c r="C20">
        <v>3</v>
      </c>
      <c r="D20" s="9">
        <v>35272</v>
      </c>
      <c r="E20" s="5">
        <v>35314</v>
      </c>
      <c r="F20" s="5">
        <v>35277</v>
      </c>
      <c r="G20">
        <v>3</v>
      </c>
      <c r="H20">
        <v>25.73</v>
      </c>
      <c r="I20" t="s">
        <v>562</v>
      </c>
      <c r="J20" t="s">
        <v>563</v>
      </c>
      <c r="K20" t="s">
        <v>564</v>
      </c>
      <c r="L20" t="s">
        <v>71</v>
      </c>
      <c r="M20" t="s">
        <v>565</v>
      </c>
      <c r="N20" t="s">
        <v>248</v>
      </c>
      <c r="O20">
        <f>VLOOKUP(orders[[#This Row],[OrderID]],Table15[],4,FALSE)</f>
        <v>12</v>
      </c>
      <c r="P20">
        <f>VLOOKUP(orders[[#This Row],[OrderID]],Table15[],2,FALSE)</f>
        <v>364.79999999999995</v>
      </c>
      <c r="Q20">
        <f>VLOOKUP(orders[[#This Row],[EmployeeID]],employee_territory[],2,FALSE)</f>
        <v>30346</v>
      </c>
      <c r="R20" t="str">
        <f>VLOOKUP(orders[[#This Row],[Territory]],territories[],4,FALSE)</f>
        <v xml:space="preserve">Southern                                          </v>
      </c>
      <c r="S20" t="str">
        <f>VLOOKUP(orders[[#This Row],[ShipVia]],shippers[],2,FALSE)</f>
        <v>Federal Shipping</v>
      </c>
      <c r="T20">
        <f>YEAR(orders[[#This Row],[OrderDate]])</f>
        <v>1996</v>
      </c>
      <c r="U20">
        <f>MONTH(orders[[#This Row],[OrderDate]])</f>
        <v>7</v>
      </c>
    </row>
    <row r="21" spans="1:21" x14ac:dyDescent="0.2">
      <c r="A21">
        <v>10267</v>
      </c>
      <c r="B21" t="s">
        <v>566</v>
      </c>
      <c r="C21">
        <v>4</v>
      </c>
      <c r="D21" s="9">
        <v>35275</v>
      </c>
      <c r="E21" s="5">
        <v>35303</v>
      </c>
      <c r="F21" s="5">
        <v>35283</v>
      </c>
      <c r="G21">
        <v>1</v>
      </c>
      <c r="H21">
        <v>208.58</v>
      </c>
      <c r="I21" t="s">
        <v>567</v>
      </c>
      <c r="J21" t="s">
        <v>568</v>
      </c>
      <c r="K21" t="s">
        <v>569</v>
      </c>
      <c r="L21" t="s">
        <v>71</v>
      </c>
      <c r="M21" t="s">
        <v>570</v>
      </c>
      <c r="N21" t="s">
        <v>154</v>
      </c>
      <c r="O21">
        <f>VLOOKUP(orders[[#This Row],[OrderID]],Table15[],4,FALSE)</f>
        <v>135</v>
      </c>
      <c r="P21">
        <f>VLOOKUP(orders[[#This Row],[OrderID]],Table15[],2,FALSE)</f>
        <v>4031</v>
      </c>
      <c r="Q21">
        <f>VLOOKUP(orders[[#This Row],[EmployeeID]],employee_territory[],2,FALSE)</f>
        <v>20852</v>
      </c>
      <c r="R21" t="str">
        <f>VLOOKUP(orders[[#This Row],[Territory]],territories[],4,FALSE)</f>
        <v xml:space="preserve">Eastern                                           </v>
      </c>
      <c r="S21" t="str">
        <f>VLOOKUP(orders[[#This Row],[ShipVia]],shippers[],2,FALSE)</f>
        <v>Speedy Express</v>
      </c>
      <c r="T21">
        <f>YEAR(orders[[#This Row],[OrderDate]])</f>
        <v>1996</v>
      </c>
      <c r="U21">
        <f>MONTH(orders[[#This Row],[OrderDate]])</f>
        <v>7</v>
      </c>
    </row>
    <row r="22" spans="1:21" x14ac:dyDescent="0.2">
      <c r="A22">
        <v>10268</v>
      </c>
      <c r="B22" t="s">
        <v>571</v>
      </c>
      <c r="C22">
        <v>8</v>
      </c>
      <c r="D22" s="9">
        <v>35276</v>
      </c>
      <c r="E22" s="5">
        <v>35304</v>
      </c>
      <c r="F22" s="5">
        <v>35279</v>
      </c>
      <c r="G22">
        <v>3</v>
      </c>
      <c r="H22">
        <v>66.290000000000006</v>
      </c>
      <c r="I22" t="s">
        <v>572</v>
      </c>
      <c r="J22" t="s">
        <v>573</v>
      </c>
      <c r="K22" t="s">
        <v>574</v>
      </c>
      <c r="L22" t="s">
        <v>575</v>
      </c>
      <c r="M22" t="s">
        <v>576</v>
      </c>
      <c r="N22" t="s">
        <v>524</v>
      </c>
      <c r="O22">
        <f>VLOOKUP(orders[[#This Row],[OrderID]],Table15[],4,FALSE)</f>
        <v>14</v>
      </c>
      <c r="P22">
        <f>VLOOKUP(orders[[#This Row],[OrderID]],Table15[],2,FALSE)</f>
        <v>1101.2</v>
      </c>
      <c r="Q22">
        <f>VLOOKUP(orders[[#This Row],[EmployeeID]],employee_territory[],2,FALSE)</f>
        <v>19428</v>
      </c>
      <c r="R22" t="str">
        <f>VLOOKUP(orders[[#This Row],[Territory]],territories[],4,FALSE)</f>
        <v xml:space="preserve">Northern                                          </v>
      </c>
      <c r="S22" t="str">
        <f>VLOOKUP(orders[[#This Row],[ShipVia]],shippers[],2,FALSE)</f>
        <v>Federal Shipping</v>
      </c>
      <c r="T22">
        <f>YEAR(orders[[#This Row],[OrderDate]])</f>
        <v>1996</v>
      </c>
      <c r="U22">
        <f>MONTH(orders[[#This Row],[OrderDate]])</f>
        <v>7</v>
      </c>
    </row>
    <row r="23" spans="1:21" x14ac:dyDescent="0.2">
      <c r="A23">
        <v>10269</v>
      </c>
      <c r="B23" t="s">
        <v>577</v>
      </c>
      <c r="C23">
        <v>5</v>
      </c>
      <c r="D23" s="9">
        <v>35277</v>
      </c>
      <c r="E23" s="5">
        <v>35291</v>
      </c>
      <c r="F23" s="5">
        <v>35286</v>
      </c>
      <c r="G23">
        <v>1</v>
      </c>
      <c r="H23">
        <v>4.5599999999999996</v>
      </c>
      <c r="I23" t="s">
        <v>578</v>
      </c>
      <c r="J23" t="s">
        <v>579</v>
      </c>
      <c r="K23" t="s">
        <v>580</v>
      </c>
      <c r="L23" t="s">
        <v>581</v>
      </c>
      <c r="M23" t="s">
        <v>582</v>
      </c>
      <c r="N23" t="s">
        <v>82</v>
      </c>
      <c r="O23">
        <f>VLOOKUP(orders[[#This Row],[OrderID]],Table15[],4,FALSE)</f>
        <v>80</v>
      </c>
      <c r="P23">
        <f>VLOOKUP(orders[[#This Row],[OrderID]],Table15[],2,FALSE)</f>
        <v>676</v>
      </c>
      <c r="Q23">
        <f>VLOOKUP(orders[[#This Row],[EmployeeID]],employee_territory[],2,FALSE)</f>
        <v>2903</v>
      </c>
      <c r="R23" t="str">
        <f>VLOOKUP(orders[[#This Row],[Territory]],territories[],4,FALSE)</f>
        <v xml:space="preserve">Eastern                                           </v>
      </c>
      <c r="S23" t="str">
        <f>VLOOKUP(orders[[#This Row],[ShipVia]],shippers[],2,FALSE)</f>
        <v>Speedy Express</v>
      </c>
      <c r="T23">
        <f>YEAR(orders[[#This Row],[OrderDate]])</f>
        <v>1996</v>
      </c>
      <c r="U23">
        <f>MONTH(orders[[#This Row],[OrderDate]])</f>
        <v>7</v>
      </c>
    </row>
    <row r="24" spans="1:21" x14ac:dyDescent="0.2">
      <c r="A24">
        <v>10270</v>
      </c>
      <c r="B24" t="s">
        <v>561</v>
      </c>
      <c r="C24">
        <v>1</v>
      </c>
      <c r="D24" s="9">
        <v>35278</v>
      </c>
      <c r="E24" s="5">
        <v>35306</v>
      </c>
      <c r="F24" s="5">
        <v>35279</v>
      </c>
      <c r="G24">
        <v>1</v>
      </c>
      <c r="H24">
        <v>136.54</v>
      </c>
      <c r="I24" t="s">
        <v>562</v>
      </c>
      <c r="J24" t="s">
        <v>563</v>
      </c>
      <c r="K24" t="s">
        <v>564</v>
      </c>
      <c r="L24" t="s">
        <v>71</v>
      </c>
      <c r="M24" t="s">
        <v>565</v>
      </c>
      <c r="N24" t="s">
        <v>248</v>
      </c>
      <c r="O24">
        <f>VLOOKUP(orders[[#This Row],[OrderID]],Table15[],4,FALSE)</f>
        <v>55</v>
      </c>
      <c r="P24">
        <f>VLOOKUP(orders[[#This Row],[OrderID]],Table15[],2,FALSE)</f>
        <v>1376</v>
      </c>
      <c r="Q24">
        <f>VLOOKUP(orders[[#This Row],[EmployeeID]],employee_territory[],2,FALSE)</f>
        <v>6897</v>
      </c>
      <c r="R24" t="str">
        <f>VLOOKUP(orders[[#This Row],[Territory]],territories[],4,FALSE)</f>
        <v xml:space="preserve">Eastern                                           </v>
      </c>
      <c r="S24" t="str">
        <f>VLOOKUP(orders[[#This Row],[ShipVia]],shippers[],2,FALSE)</f>
        <v>Speedy Express</v>
      </c>
      <c r="T24">
        <f>YEAR(orders[[#This Row],[OrderDate]])</f>
        <v>1996</v>
      </c>
      <c r="U24">
        <f>MONTH(orders[[#This Row],[OrderDate]])</f>
        <v>8</v>
      </c>
    </row>
    <row r="25" spans="1:21" x14ac:dyDescent="0.2">
      <c r="A25">
        <v>10271</v>
      </c>
      <c r="B25" t="s">
        <v>583</v>
      </c>
      <c r="C25">
        <v>6</v>
      </c>
      <c r="D25" s="9">
        <v>35278</v>
      </c>
      <c r="E25" s="5">
        <v>35306</v>
      </c>
      <c r="F25" s="5">
        <v>35307</v>
      </c>
      <c r="G25">
        <v>2</v>
      </c>
      <c r="H25">
        <v>4.54</v>
      </c>
      <c r="I25" t="s">
        <v>584</v>
      </c>
      <c r="J25" t="s">
        <v>585</v>
      </c>
      <c r="K25" t="s">
        <v>586</v>
      </c>
      <c r="L25" t="s">
        <v>587</v>
      </c>
      <c r="M25" t="s">
        <v>588</v>
      </c>
      <c r="N25" t="s">
        <v>82</v>
      </c>
      <c r="O25">
        <f>VLOOKUP(orders[[#This Row],[OrderID]],Table15[],4,FALSE)</f>
        <v>24</v>
      </c>
      <c r="P25">
        <f>VLOOKUP(orders[[#This Row],[OrderID]],Table15[],2,FALSE)</f>
        <v>48</v>
      </c>
      <c r="Q25">
        <f>VLOOKUP(orders[[#This Row],[EmployeeID]],employee_territory[],2,FALSE)</f>
        <v>85014</v>
      </c>
      <c r="R25" t="str">
        <f>VLOOKUP(orders[[#This Row],[Territory]],territories[],4,FALSE)</f>
        <v xml:space="preserve">Westerns                                          </v>
      </c>
      <c r="S25" t="str">
        <f>VLOOKUP(orders[[#This Row],[ShipVia]],shippers[],2,FALSE)</f>
        <v>United Package</v>
      </c>
      <c r="T25">
        <f>YEAR(orders[[#This Row],[OrderDate]])</f>
        <v>1996</v>
      </c>
      <c r="U25">
        <f>MONTH(orders[[#This Row],[OrderDate]])</f>
        <v>8</v>
      </c>
    </row>
    <row r="26" spans="1:21" x14ac:dyDescent="0.2">
      <c r="A26">
        <v>10272</v>
      </c>
      <c r="B26" t="s">
        <v>545</v>
      </c>
      <c r="C26">
        <v>6</v>
      </c>
      <c r="D26" s="9">
        <v>35279</v>
      </c>
      <c r="E26" s="5">
        <v>35307</v>
      </c>
      <c r="F26" s="5">
        <v>35283</v>
      </c>
      <c r="G26">
        <v>2</v>
      </c>
      <c r="H26">
        <v>98.03</v>
      </c>
      <c r="I26" t="s">
        <v>546</v>
      </c>
      <c r="J26" t="s">
        <v>547</v>
      </c>
      <c r="K26" t="s">
        <v>548</v>
      </c>
      <c r="L26" t="s">
        <v>549</v>
      </c>
      <c r="M26" t="s">
        <v>550</v>
      </c>
      <c r="N26" t="s">
        <v>82</v>
      </c>
      <c r="O26">
        <f>VLOOKUP(orders[[#This Row],[OrderID]],Table15[],4,FALSE)</f>
        <v>70</v>
      </c>
      <c r="P26">
        <f>VLOOKUP(orders[[#This Row],[OrderID]],Table15[],2,FALSE)</f>
        <v>1456</v>
      </c>
      <c r="Q26">
        <f>VLOOKUP(orders[[#This Row],[EmployeeID]],employee_territory[],2,FALSE)</f>
        <v>85014</v>
      </c>
      <c r="R26" t="str">
        <f>VLOOKUP(orders[[#This Row],[Territory]],territories[],4,FALSE)</f>
        <v xml:space="preserve">Westerns                                          </v>
      </c>
      <c r="S26" t="str">
        <f>VLOOKUP(orders[[#This Row],[ShipVia]],shippers[],2,FALSE)</f>
        <v>United Package</v>
      </c>
      <c r="T26">
        <f>YEAR(orders[[#This Row],[OrderDate]])</f>
        <v>1996</v>
      </c>
      <c r="U26">
        <f>MONTH(orders[[#This Row],[OrderDate]])</f>
        <v>8</v>
      </c>
    </row>
    <row r="27" spans="1:21" x14ac:dyDescent="0.2">
      <c r="A27">
        <v>10273</v>
      </c>
      <c r="B27" t="s">
        <v>589</v>
      </c>
      <c r="C27">
        <v>3</v>
      </c>
      <c r="D27" s="9">
        <v>35282</v>
      </c>
      <c r="E27" s="5">
        <v>35310</v>
      </c>
      <c r="F27" s="5">
        <v>35289</v>
      </c>
      <c r="G27">
        <v>3</v>
      </c>
      <c r="H27">
        <v>76.069999999999993</v>
      </c>
      <c r="I27" t="s">
        <v>590</v>
      </c>
      <c r="J27" t="s">
        <v>591</v>
      </c>
      <c r="K27" t="s">
        <v>592</v>
      </c>
      <c r="L27" t="s">
        <v>71</v>
      </c>
      <c r="M27" t="s">
        <v>593</v>
      </c>
      <c r="N27" t="s">
        <v>154</v>
      </c>
      <c r="O27">
        <f>VLOOKUP(orders[[#This Row],[OrderID]],Table15[],4,FALSE)</f>
        <v>152</v>
      </c>
      <c r="P27">
        <f>VLOOKUP(orders[[#This Row],[OrderID]],Table15[],2,FALSE)</f>
        <v>2142.4</v>
      </c>
      <c r="Q27">
        <f>VLOOKUP(orders[[#This Row],[EmployeeID]],employee_territory[],2,FALSE)</f>
        <v>30346</v>
      </c>
      <c r="R27" t="str">
        <f>VLOOKUP(orders[[#This Row],[Territory]],territories[],4,FALSE)</f>
        <v xml:space="preserve">Southern                                          </v>
      </c>
      <c r="S27" t="str">
        <f>VLOOKUP(orders[[#This Row],[ShipVia]],shippers[],2,FALSE)</f>
        <v>Federal Shipping</v>
      </c>
      <c r="T27">
        <f>YEAR(orders[[#This Row],[OrderDate]])</f>
        <v>1996</v>
      </c>
      <c r="U27">
        <f>MONTH(orders[[#This Row],[OrderDate]])</f>
        <v>8</v>
      </c>
    </row>
    <row r="28" spans="1:21" x14ac:dyDescent="0.2">
      <c r="A28">
        <v>10274</v>
      </c>
      <c r="B28" t="s">
        <v>474</v>
      </c>
      <c r="C28">
        <v>6</v>
      </c>
      <c r="D28" s="9">
        <v>35283</v>
      </c>
      <c r="E28" s="5">
        <v>35311</v>
      </c>
      <c r="F28" s="5">
        <v>35293</v>
      </c>
      <c r="G28">
        <v>1</v>
      </c>
      <c r="H28">
        <v>6.01</v>
      </c>
      <c r="I28" t="s">
        <v>475</v>
      </c>
      <c r="J28" t="s">
        <v>476</v>
      </c>
      <c r="K28" t="s">
        <v>477</v>
      </c>
      <c r="L28" t="s">
        <v>71</v>
      </c>
      <c r="M28" t="s">
        <v>478</v>
      </c>
      <c r="N28" t="s">
        <v>206</v>
      </c>
      <c r="O28">
        <f>VLOOKUP(orders[[#This Row],[OrderID]],Table15[],4,FALSE)</f>
        <v>27</v>
      </c>
      <c r="P28">
        <f>VLOOKUP(orders[[#This Row],[OrderID]],Table15[],2,FALSE)</f>
        <v>538.6</v>
      </c>
      <c r="Q28">
        <f>VLOOKUP(orders[[#This Row],[EmployeeID]],employee_territory[],2,FALSE)</f>
        <v>85014</v>
      </c>
      <c r="R28" t="str">
        <f>VLOOKUP(orders[[#This Row],[Territory]],territories[],4,FALSE)</f>
        <v xml:space="preserve">Westerns                                          </v>
      </c>
      <c r="S28" t="str">
        <f>VLOOKUP(orders[[#This Row],[ShipVia]],shippers[],2,FALSE)</f>
        <v>Speedy Express</v>
      </c>
      <c r="T28">
        <f>YEAR(orders[[#This Row],[OrderDate]])</f>
        <v>1996</v>
      </c>
      <c r="U28">
        <f>MONTH(orders[[#This Row],[OrderDate]])</f>
        <v>8</v>
      </c>
    </row>
    <row r="29" spans="1:21" x14ac:dyDescent="0.2">
      <c r="A29">
        <v>10275</v>
      </c>
      <c r="B29" t="s">
        <v>594</v>
      </c>
      <c r="C29">
        <v>1</v>
      </c>
      <c r="D29" s="9">
        <v>35284</v>
      </c>
      <c r="E29" s="5">
        <v>35312</v>
      </c>
      <c r="F29" s="5">
        <v>35286</v>
      </c>
      <c r="G29">
        <v>1</v>
      </c>
      <c r="H29">
        <v>26.93</v>
      </c>
      <c r="I29" t="s">
        <v>595</v>
      </c>
      <c r="J29" t="s">
        <v>596</v>
      </c>
      <c r="K29" t="s">
        <v>597</v>
      </c>
      <c r="L29" t="s">
        <v>71</v>
      </c>
      <c r="M29" t="s">
        <v>598</v>
      </c>
      <c r="N29" t="s">
        <v>176</v>
      </c>
      <c r="O29">
        <f>VLOOKUP(orders[[#This Row],[OrderID]],Table15[],4,FALSE)</f>
        <v>18</v>
      </c>
      <c r="P29">
        <f>VLOOKUP(orders[[#This Row],[OrderID]],Table15[],2,FALSE)</f>
        <v>307.2</v>
      </c>
      <c r="Q29">
        <f>VLOOKUP(orders[[#This Row],[EmployeeID]],employee_territory[],2,FALSE)</f>
        <v>6897</v>
      </c>
      <c r="R29" t="str">
        <f>VLOOKUP(orders[[#This Row],[Territory]],territories[],4,FALSE)</f>
        <v xml:space="preserve">Eastern                                           </v>
      </c>
      <c r="S29" t="str">
        <f>VLOOKUP(orders[[#This Row],[ShipVia]],shippers[],2,FALSE)</f>
        <v>Speedy Express</v>
      </c>
      <c r="T29">
        <f>YEAR(orders[[#This Row],[OrderDate]])</f>
        <v>1996</v>
      </c>
      <c r="U29">
        <f>MONTH(orders[[#This Row],[OrderDate]])</f>
        <v>8</v>
      </c>
    </row>
    <row r="30" spans="1:21" x14ac:dyDescent="0.2">
      <c r="A30">
        <v>10276</v>
      </c>
      <c r="B30" t="s">
        <v>599</v>
      </c>
      <c r="C30">
        <v>8</v>
      </c>
      <c r="D30" s="9">
        <v>35285</v>
      </c>
      <c r="E30" s="5">
        <v>35299</v>
      </c>
      <c r="F30" s="5">
        <v>35291</v>
      </c>
      <c r="G30">
        <v>3</v>
      </c>
      <c r="H30">
        <v>13.84</v>
      </c>
      <c r="I30" t="s">
        <v>600</v>
      </c>
      <c r="J30" t="s">
        <v>601</v>
      </c>
      <c r="K30" t="s">
        <v>534</v>
      </c>
      <c r="L30" t="s">
        <v>71</v>
      </c>
      <c r="M30" t="s">
        <v>602</v>
      </c>
      <c r="N30" t="s">
        <v>535</v>
      </c>
      <c r="O30">
        <f>VLOOKUP(orders[[#This Row],[OrderID]],Table15[],4,FALSE)</f>
        <v>25</v>
      </c>
      <c r="P30">
        <f>VLOOKUP(orders[[#This Row],[OrderID]],Table15[],2,FALSE)</f>
        <v>420</v>
      </c>
      <c r="Q30">
        <f>VLOOKUP(orders[[#This Row],[EmployeeID]],employee_territory[],2,FALSE)</f>
        <v>19428</v>
      </c>
      <c r="R30" t="str">
        <f>VLOOKUP(orders[[#This Row],[Territory]],territories[],4,FALSE)</f>
        <v xml:space="preserve">Northern                                          </v>
      </c>
      <c r="S30" t="str">
        <f>VLOOKUP(orders[[#This Row],[ShipVia]],shippers[],2,FALSE)</f>
        <v>Federal Shipping</v>
      </c>
      <c r="T30">
        <f>YEAR(orders[[#This Row],[OrderDate]])</f>
        <v>1996</v>
      </c>
      <c r="U30">
        <f>MONTH(orders[[#This Row],[OrderDate]])</f>
        <v>8</v>
      </c>
    </row>
    <row r="31" spans="1:21" x14ac:dyDescent="0.2">
      <c r="A31">
        <v>10277</v>
      </c>
      <c r="B31" t="s">
        <v>603</v>
      </c>
      <c r="C31">
        <v>2</v>
      </c>
      <c r="D31" s="9">
        <v>35286</v>
      </c>
      <c r="E31" s="5">
        <v>35314</v>
      </c>
      <c r="F31" s="5">
        <v>35290</v>
      </c>
      <c r="G31">
        <v>3</v>
      </c>
      <c r="H31">
        <v>125.77</v>
      </c>
      <c r="I31" t="s">
        <v>604</v>
      </c>
      <c r="J31" t="s">
        <v>605</v>
      </c>
      <c r="K31" t="s">
        <v>606</v>
      </c>
      <c r="L31" t="s">
        <v>71</v>
      </c>
      <c r="M31" t="s">
        <v>607</v>
      </c>
      <c r="N31" t="s">
        <v>154</v>
      </c>
      <c r="O31">
        <f>VLOOKUP(orders[[#This Row],[OrderID]],Table15[],4,FALSE)</f>
        <v>32</v>
      </c>
      <c r="P31">
        <f>VLOOKUP(orders[[#This Row],[OrderID]],Table15[],2,FALSE)</f>
        <v>1200.8</v>
      </c>
      <c r="Q31">
        <f>VLOOKUP(orders[[#This Row],[EmployeeID]],employee_territory[],2,FALSE)</f>
        <v>1581</v>
      </c>
      <c r="R31" t="str">
        <f>VLOOKUP(orders[[#This Row],[Territory]],territories[],4,FALSE)</f>
        <v xml:space="preserve">Eastern                                           </v>
      </c>
      <c r="S31" t="str">
        <f>VLOOKUP(orders[[#This Row],[ShipVia]],shippers[],2,FALSE)</f>
        <v>Federal Shipping</v>
      </c>
      <c r="T31">
        <f>YEAR(orders[[#This Row],[OrderDate]])</f>
        <v>1996</v>
      </c>
      <c r="U31">
        <f>MONTH(orders[[#This Row],[OrderDate]])</f>
        <v>8</v>
      </c>
    </row>
    <row r="32" spans="1:21" x14ac:dyDescent="0.2">
      <c r="A32">
        <v>10278</v>
      </c>
      <c r="B32" t="s">
        <v>608</v>
      </c>
      <c r="C32">
        <v>8</v>
      </c>
      <c r="D32" s="9">
        <v>35289</v>
      </c>
      <c r="E32" s="5">
        <v>35317</v>
      </c>
      <c r="F32" s="5">
        <v>35293</v>
      </c>
      <c r="G32">
        <v>2</v>
      </c>
      <c r="H32">
        <v>92.69</v>
      </c>
      <c r="I32" t="s">
        <v>609</v>
      </c>
      <c r="J32" t="s">
        <v>610</v>
      </c>
      <c r="K32" t="s">
        <v>611</v>
      </c>
      <c r="L32" t="s">
        <v>71</v>
      </c>
      <c r="M32" t="s">
        <v>612</v>
      </c>
      <c r="N32" t="s">
        <v>199</v>
      </c>
      <c r="O32">
        <f>VLOOKUP(orders[[#This Row],[OrderID]],Table15[],4,FALSE)</f>
        <v>64</v>
      </c>
      <c r="P32">
        <f>VLOOKUP(orders[[#This Row],[OrderID]],Table15[],2,FALSE)</f>
        <v>1488.8</v>
      </c>
      <c r="Q32">
        <f>VLOOKUP(orders[[#This Row],[EmployeeID]],employee_territory[],2,FALSE)</f>
        <v>19428</v>
      </c>
      <c r="R32" t="str">
        <f>VLOOKUP(orders[[#This Row],[Territory]],territories[],4,FALSE)</f>
        <v xml:space="preserve">Northern                                          </v>
      </c>
      <c r="S32" t="str">
        <f>VLOOKUP(orders[[#This Row],[ShipVia]],shippers[],2,FALSE)</f>
        <v>United Package</v>
      </c>
      <c r="T32">
        <f>YEAR(orders[[#This Row],[OrderDate]])</f>
        <v>1996</v>
      </c>
      <c r="U32">
        <f>MONTH(orders[[#This Row],[OrderDate]])</f>
        <v>8</v>
      </c>
    </row>
    <row r="33" spans="1:21" x14ac:dyDescent="0.2">
      <c r="A33">
        <v>10279</v>
      </c>
      <c r="B33" t="s">
        <v>613</v>
      </c>
      <c r="C33">
        <v>8</v>
      </c>
      <c r="D33" s="9">
        <v>35290</v>
      </c>
      <c r="E33" s="5">
        <v>35318</v>
      </c>
      <c r="F33" s="5">
        <v>35293</v>
      </c>
      <c r="G33">
        <v>2</v>
      </c>
      <c r="H33">
        <v>25.83</v>
      </c>
      <c r="I33" t="s">
        <v>614</v>
      </c>
      <c r="J33" t="s">
        <v>615</v>
      </c>
      <c r="K33" t="s">
        <v>616</v>
      </c>
      <c r="L33" t="s">
        <v>71</v>
      </c>
      <c r="M33" t="s">
        <v>617</v>
      </c>
      <c r="N33" t="s">
        <v>154</v>
      </c>
      <c r="O33">
        <f>VLOOKUP(orders[[#This Row],[OrderID]],Table15[],4,FALSE)</f>
        <v>15</v>
      </c>
      <c r="P33">
        <f>VLOOKUP(orders[[#This Row],[OrderID]],Table15[],2,FALSE)</f>
        <v>468</v>
      </c>
      <c r="Q33">
        <f>VLOOKUP(orders[[#This Row],[EmployeeID]],employee_territory[],2,FALSE)</f>
        <v>19428</v>
      </c>
      <c r="R33" t="str">
        <f>VLOOKUP(orders[[#This Row],[Territory]],territories[],4,FALSE)</f>
        <v xml:space="preserve">Northern                                          </v>
      </c>
      <c r="S33" t="str">
        <f>VLOOKUP(orders[[#This Row],[ShipVia]],shippers[],2,FALSE)</f>
        <v>United Package</v>
      </c>
      <c r="T33">
        <f>YEAR(orders[[#This Row],[OrderDate]])</f>
        <v>1996</v>
      </c>
      <c r="U33">
        <f>MONTH(orders[[#This Row],[OrderDate]])</f>
        <v>8</v>
      </c>
    </row>
    <row r="34" spans="1:21" x14ac:dyDescent="0.2">
      <c r="A34">
        <v>10280</v>
      </c>
      <c r="B34" t="s">
        <v>608</v>
      </c>
      <c r="C34">
        <v>2</v>
      </c>
      <c r="D34" s="9">
        <v>35291</v>
      </c>
      <c r="E34" s="5">
        <v>35319</v>
      </c>
      <c r="F34" s="5">
        <v>35320</v>
      </c>
      <c r="G34">
        <v>1</v>
      </c>
      <c r="H34">
        <v>8.98</v>
      </c>
      <c r="I34" t="s">
        <v>609</v>
      </c>
      <c r="J34" t="s">
        <v>610</v>
      </c>
      <c r="K34" t="s">
        <v>611</v>
      </c>
      <c r="L34" t="s">
        <v>71</v>
      </c>
      <c r="M34" t="s">
        <v>612</v>
      </c>
      <c r="N34" t="s">
        <v>199</v>
      </c>
      <c r="O34">
        <f>VLOOKUP(orders[[#This Row],[OrderID]],Table15[],4,FALSE)</f>
        <v>62</v>
      </c>
      <c r="P34">
        <f>VLOOKUP(orders[[#This Row],[OrderID]],Table15[],2,FALSE)</f>
        <v>613.20000000000005</v>
      </c>
      <c r="Q34">
        <f>VLOOKUP(orders[[#This Row],[EmployeeID]],employee_territory[],2,FALSE)</f>
        <v>1581</v>
      </c>
      <c r="R34" t="str">
        <f>VLOOKUP(orders[[#This Row],[Territory]],territories[],4,FALSE)</f>
        <v xml:space="preserve">Eastern                                           </v>
      </c>
      <c r="S34" t="str">
        <f>VLOOKUP(orders[[#This Row],[ShipVia]],shippers[],2,FALSE)</f>
        <v>Speedy Express</v>
      </c>
      <c r="T34">
        <f>YEAR(orders[[#This Row],[OrderDate]])</f>
        <v>1996</v>
      </c>
      <c r="U34">
        <f>MONTH(orders[[#This Row],[OrderDate]])</f>
        <v>8</v>
      </c>
    </row>
    <row r="35" spans="1:21" x14ac:dyDescent="0.2">
      <c r="A35">
        <v>10281</v>
      </c>
      <c r="B35" t="s">
        <v>618</v>
      </c>
      <c r="C35">
        <v>4</v>
      </c>
      <c r="D35" s="9">
        <v>35291</v>
      </c>
      <c r="E35" s="5">
        <v>35305</v>
      </c>
      <c r="F35" s="5">
        <v>35298</v>
      </c>
      <c r="G35">
        <v>1</v>
      </c>
      <c r="H35">
        <v>2.94</v>
      </c>
      <c r="I35" t="s">
        <v>619</v>
      </c>
      <c r="J35" t="s">
        <v>620</v>
      </c>
      <c r="K35" t="s">
        <v>621</v>
      </c>
      <c r="L35" t="s">
        <v>71</v>
      </c>
      <c r="M35" t="s">
        <v>622</v>
      </c>
      <c r="N35" t="s">
        <v>108</v>
      </c>
      <c r="O35">
        <f>VLOOKUP(orders[[#This Row],[OrderID]],Table15[],4,FALSE)</f>
        <v>11</v>
      </c>
      <c r="P35">
        <f>VLOOKUP(orders[[#This Row],[OrderID]],Table15[],2,FALSE)</f>
        <v>86.5</v>
      </c>
      <c r="Q35">
        <f>VLOOKUP(orders[[#This Row],[EmployeeID]],employee_territory[],2,FALSE)</f>
        <v>20852</v>
      </c>
      <c r="R35" t="str">
        <f>VLOOKUP(orders[[#This Row],[Territory]],territories[],4,FALSE)</f>
        <v xml:space="preserve">Eastern                                           </v>
      </c>
      <c r="S35" t="str">
        <f>VLOOKUP(orders[[#This Row],[ShipVia]],shippers[],2,FALSE)</f>
        <v>Speedy Express</v>
      </c>
      <c r="T35">
        <f>YEAR(orders[[#This Row],[OrderDate]])</f>
        <v>1996</v>
      </c>
      <c r="U35">
        <f>MONTH(orders[[#This Row],[OrderDate]])</f>
        <v>8</v>
      </c>
    </row>
    <row r="36" spans="1:21" x14ac:dyDescent="0.2">
      <c r="A36">
        <v>10282</v>
      </c>
      <c r="B36" t="s">
        <v>618</v>
      </c>
      <c r="C36">
        <v>4</v>
      </c>
      <c r="D36" s="9">
        <v>35292</v>
      </c>
      <c r="E36" s="5">
        <v>35320</v>
      </c>
      <c r="F36" s="5">
        <v>35298</v>
      </c>
      <c r="G36">
        <v>1</v>
      </c>
      <c r="H36">
        <v>12.69</v>
      </c>
      <c r="I36" t="s">
        <v>619</v>
      </c>
      <c r="J36" t="s">
        <v>620</v>
      </c>
      <c r="K36" t="s">
        <v>621</v>
      </c>
      <c r="L36" t="s">
        <v>71</v>
      </c>
      <c r="M36" t="s">
        <v>622</v>
      </c>
      <c r="N36" t="s">
        <v>108</v>
      </c>
      <c r="O36">
        <f>VLOOKUP(orders[[#This Row],[OrderID]],Table15[],4,FALSE)</f>
        <v>8</v>
      </c>
      <c r="P36">
        <f>VLOOKUP(orders[[#This Row],[OrderID]],Table15[],2,FALSE)</f>
        <v>155.39999999999998</v>
      </c>
      <c r="Q36">
        <f>VLOOKUP(orders[[#This Row],[EmployeeID]],employee_territory[],2,FALSE)</f>
        <v>20852</v>
      </c>
      <c r="R36" t="str">
        <f>VLOOKUP(orders[[#This Row],[Territory]],territories[],4,FALSE)</f>
        <v xml:space="preserve">Eastern                                           </v>
      </c>
      <c r="S36" t="str">
        <f>VLOOKUP(orders[[#This Row],[ShipVia]],shippers[],2,FALSE)</f>
        <v>Speedy Express</v>
      </c>
      <c r="T36">
        <f>YEAR(orders[[#This Row],[OrderDate]])</f>
        <v>1996</v>
      </c>
      <c r="U36">
        <f>MONTH(orders[[#This Row],[OrderDate]])</f>
        <v>8</v>
      </c>
    </row>
    <row r="37" spans="1:21" x14ac:dyDescent="0.2">
      <c r="A37">
        <v>10283</v>
      </c>
      <c r="B37" t="s">
        <v>623</v>
      </c>
      <c r="C37">
        <v>3</v>
      </c>
      <c r="D37" s="9">
        <v>35293</v>
      </c>
      <c r="E37" s="5">
        <v>35321</v>
      </c>
      <c r="F37" s="5">
        <v>35300</v>
      </c>
      <c r="G37">
        <v>3</v>
      </c>
      <c r="H37">
        <v>84.81</v>
      </c>
      <c r="I37" t="s">
        <v>624</v>
      </c>
      <c r="J37" t="s">
        <v>625</v>
      </c>
      <c r="K37" t="s">
        <v>626</v>
      </c>
      <c r="L37" t="s">
        <v>627</v>
      </c>
      <c r="M37" t="s">
        <v>628</v>
      </c>
      <c r="N37" t="s">
        <v>524</v>
      </c>
      <c r="O37">
        <f>VLOOKUP(orders[[#This Row],[OrderID]],Table15[],4,FALSE)</f>
        <v>76</v>
      </c>
      <c r="P37">
        <f>VLOOKUP(orders[[#This Row],[OrderID]],Table15[],2,FALSE)</f>
        <v>1414.8000000000002</v>
      </c>
      <c r="Q37">
        <f>VLOOKUP(orders[[#This Row],[EmployeeID]],employee_territory[],2,FALSE)</f>
        <v>30346</v>
      </c>
      <c r="R37" t="str">
        <f>VLOOKUP(orders[[#This Row],[Territory]],territories[],4,FALSE)</f>
        <v xml:space="preserve">Southern                                          </v>
      </c>
      <c r="S37" t="str">
        <f>VLOOKUP(orders[[#This Row],[ShipVia]],shippers[],2,FALSE)</f>
        <v>Federal Shipping</v>
      </c>
      <c r="T37">
        <f>YEAR(orders[[#This Row],[OrderDate]])</f>
        <v>1996</v>
      </c>
      <c r="U37">
        <f>MONTH(orders[[#This Row],[OrderDate]])</f>
        <v>8</v>
      </c>
    </row>
    <row r="38" spans="1:21" x14ac:dyDescent="0.2">
      <c r="A38">
        <v>10284</v>
      </c>
      <c r="B38" t="s">
        <v>613</v>
      </c>
      <c r="C38">
        <v>4</v>
      </c>
      <c r="D38" s="9">
        <v>35296</v>
      </c>
      <c r="E38" s="5">
        <v>35324</v>
      </c>
      <c r="F38" s="5">
        <v>35304</v>
      </c>
      <c r="G38">
        <v>1</v>
      </c>
      <c r="H38">
        <v>76.56</v>
      </c>
      <c r="I38" t="s">
        <v>614</v>
      </c>
      <c r="J38" t="s">
        <v>615</v>
      </c>
      <c r="K38" t="s">
        <v>616</v>
      </c>
      <c r="L38" t="s">
        <v>71</v>
      </c>
      <c r="M38" t="s">
        <v>617</v>
      </c>
      <c r="N38" t="s">
        <v>154</v>
      </c>
      <c r="O38">
        <f>VLOOKUP(orders[[#This Row],[OrderID]],Table15[],4,FALSE)</f>
        <v>61</v>
      </c>
      <c r="P38">
        <f>VLOOKUP(orders[[#This Row],[OrderID]],Table15[],2,FALSE)</f>
        <v>1452</v>
      </c>
      <c r="Q38">
        <f>VLOOKUP(orders[[#This Row],[EmployeeID]],employee_territory[],2,FALSE)</f>
        <v>20852</v>
      </c>
      <c r="R38" t="str">
        <f>VLOOKUP(orders[[#This Row],[Territory]],territories[],4,FALSE)</f>
        <v xml:space="preserve">Eastern                                           </v>
      </c>
      <c r="S38" t="str">
        <f>VLOOKUP(orders[[#This Row],[ShipVia]],shippers[],2,FALSE)</f>
        <v>Speedy Express</v>
      </c>
      <c r="T38">
        <f>YEAR(orders[[#This Row],[OrderDate]])</f>
        <v>1996</v>
      </c>
      <c r="U38">
        <f>MONTH(orders[[#This Row],[OrderDate]])</f>
        <v>8</v>
      </c>
    </row>
    <row r="39" spans="1:21" x14ac:dyDescent="0.2">
      <c r="A39">
        <v>10285</v>
      </c>
      <c r="B39" t="s">
        <v>589</v>
      </c>
      <c r="C39">
        <v>1</v>
      </c>
      <c r="D39" s="9">
        <v>35297</v>
      </c>
      <c r="E39" s="5">
        <v>35325</v>
      </c>
      <c r="F39" s="5">
        <v>35303</v>
      </c>
      <c r="G39">
        <v>2</v>
      </c>
      <c r="H39">
        <v>76.83</v>
      </c>
      <c r="I39" t="s">
        <v>590</v>
      </c>
      <c r="J39" t="s">
        <v>591</v>
      </c>
      <c r="K39" t="s">
        <v>592</v>
      </c>
      <c r="L39" t="s">
        <v>71</v>
      </c>
      <c r="M39" t="s">
        <v>593</v>
      </c>
      <c r="N39" t="s">
        <v>154</v>
      </c>
      <c r="O39">
        <f>VLOOKUP(orders[[#This Row],[OrderID]],Table15[],4,FALSE)</f>
        <v>121</v>
      </c>
      <c r="P39">
        <f>VLOOKUP(orders[[#This Row],[OrderID]],Table15[],2,FALSE)</f>
        <v>2179.1999999999998</v>
      </c>
      <c r="Q39">
        <f>VLOOKUP(orders[[#This Row],[EmployeeID]],employee_territory[],2,FALSE)</f>
        <v>6897</v>
      </c>
      <c r="R39" t="str">
        <f>VLOOKUP(orders[[#This Row],[Territory]],territories[],4,FALSE)</f>
        <v xml:space="preserve">Eastern                                           </v>
      </c>
      <c r="S39" t="str">
        <f>VLOOKUP(orders[[#This Row],[ShipVia]],shippers[],2,FALSE)</f>
        <v>United Package</v>
      </c>
      <c r="T39">
        <f>YEAR(orders[[#This Row],[OrderDate]])</f>
        <v>1996</v>
      </c>
      <c r="U39">
        <f>MONTH(orders[[#This Row],[OrderDate]])</f>
        <v>8</v>
      </c>
    </row>
    <row r="40" spans="1:21" x14ac:dyDescent="0.2">
      <c r="A40">
        <v>10286</v>
      </c>
      <c r="B40" t="s">
        <v>589</v>
      </c>
      <c r="C40">
        <v>8</v>
      </c>
      <c r="D40" s="9">
        <v>35298</v>
      </c>
      <c r="E40" s="5">
        <v>35326</v>
      </c>
      <c r="F40" s="5">
        <v>35307</v>
      </c>
      <c r="G40">
        <v>3</v>
      </c>
      <c r="H40">
        <v>229.24</v>
      </c>
      <c r="I40" t="s">
        <v>590</v>
      </c>
      <c r="J40" t="s">
        <v>591</v>
      </c>
      <c r="K40" t="s">
        <v>592</v>
      </c>
      <c r="L40" t="s">
        <v>71</v>
      </c>
      <c r="M40" t="s">
        <v>593</v>
      </c>
      <c r="N40" t="s">
        <v>154</v>
      </c>
      <c r="O40">
        <f>VLOOKUP(orders[[#This Row],[OrderID]],Table15[],4,FALSE)</f>
        <v>140</v>
      </c>
      <c r="P40">
        <f>VLOOKUP(orders[[#This Row],[OrderID]],Table15[],2,FALSE)</f>
        <v>3016</v>
      </c>
      <c r="Q40">
        <f>VLOOKUP(orders[[#This Row],[EmployeeID]],employee_territory[],2,FALSE)</f>
        <v>19428</v>
      </c>
      <c r="R40" t="str">
        <f>VLOOKUP(orders[[#This Row],[Territory]],territories[],4,FALSE)</f>
        <v xml:space="preserve">Northern                                          </v>
      </c>
      <c r="S40" t="str">
        <f>VLOOKUP(orders[[#This Row],[ShipVia]],shippers[],2,FALSE)</f>
        <v>Federal Shipping</v>
      </c>
      <c r="T40">
        <f>YEAR(orders[[#This Row],[OrderDate]])</f>
        <v>1996</v>
      </c>
      <c r="U40">
        <f>MONTH(orders[[#This Row],[OrderDate]])</f>
        <v>8</v>
      </c>
    </row>
    <row r="41" spans="1:21" x14ac:dyDescent="0.2">
      <c r="A41">
        <v>10287</v>
      </c>
      <c r="B41" t="s">
        <v>629</v>
      </c>
      <c r="C41">
        <v>8</v>
      </c>
      <c r="D41" s="9">
        <v>35299</v>
      </c>
      <c r="E41" s="5">
        <v>35327</v>
      </c>
      <c r="F41" s="5">
        <v>35305</v>
      </c>
      <c r="G41">
        <v>3</v>
      </c>
      <c r="H41">
        <v>12.76</v>
      </c>
      <c r="I41" t="s">
        <v>630</v>
      </c>
      <c r="J41" t="s">
        <v>631</v>
      </c>
      <c r="K41" t="s">
        <v>487</v>
      </c>
      <c r="L41" t="s">
        <v>488</v>
      </c>
      <c r="M41" t="s">
        <v>632</v>
      </c>
      <c r="N41" t="s">
        <v>146</v>
      </c>
      <c r="O41">
        <f>VLOOKUP(orders[[#This Row],[OrderID]],Table15[],4,FALSE)</f>
        <v>75</v>
      </c>
      <c r="P41">
        <f>VLOOKUP(orders[[#This Row],[OrderID]],Table15[],2,FALSE)</f>
        <v>924</v>
      </c>
      <c r="Q41">
        <f>VLOOKUP(orders[[#This Row],[EmployeeID]],employee_territory[],2,FALSE)</f>
        <v>19428</v>
      </c>
      <c r="R41" t="str">
        <f>VLOOKUP(orders[[#This Row],[Territory]],territories[],4,FALSE)</f>
        <v xml:space="preserve">Northern                                          </v>
      </c>
      <c r="S41" t="str">
        <f>VLOOKUP(orders[[#This Row],[ShipVia]],shippers[],2,FALSE)</f>
        <v>Federal Shipping</v>
      </c>
      <c r="T41">
        <f>YEAR(orders[[#This Row],[OrderDate]])</f>
        <v>1996</v>
      </c>
      <c r="U41">
        <f>MONTH(orders[[#This Row],[OrderDate]])</f>
        <v>8</v>
      </c>
    </row>
    <row r="42" spans="1:21" x14ac:dyDescent="0.2">
      <c r="A42">
        <v>10288</v>
      </c>
      <c r="B42" t="s">
        <v>633</v>
      </c>
      <c r="C42">
        <v>4</v>
      </c>
      <c r="D42" s="9">
        <v>35300</v>
      </c>
      <c r="E42" s="5">
        <v>35328</v>
      </c>
      <c r="F42" s="5">
        <v>35311</v>
      </c>
      <c r="G42">
        <v>1</v>
      </c>
      <c r="H42">
        <v>7.45</v>
      </c>
      <c r="I42" t="s">
        <v>634</v>
      </c>
      <c r="J42" t="s">
        <v>635</v>
      </c>
      <c r="K42" t="s">
        <v>636</v>
      </c>
      <c r="L42" t="s">
        <v>71</v>
      </c>
      <c r="M42" t="s">
        <v>637</v>
      </c>
      <c r="N42" t="s">
        <v>176</v>
      </c>
      <c r="O42">
        <f>VLOOKUP(orders[[#This Row],[OrderID]],Table15[],4,FALSE)</f>
        <v>13</v>
      </c>
      <c r="P42">
        <f>VLOOKUP(orders[[#This Row],[OrderID]],Table15[],2,FALSE)</f>
        <v>89</v>
      </c>
      <c r="Q42">
        <f>VLOOKUP(orders[[#This Row],[EmployeeID]],employee_territory[],2,FALSE)</f>
        <v>20852</v>
      </c>
      <c r="R42" t="str">
        <f>VLOOKUP(orders[[#This Row],[Territory]],territories[],4,FALSE)</f>
        <v xml:space="preserve">Eastern                                           </v>
      </c>
      <c r="S42" t="str">
        <f>VLOOKUP(orders[[#This Row],[ShipVia]],shippers[],2,FALSE)</f>
        <v>Speedy Express</v>
      </c>
      <c r="T42">
        <f>YEAR(orders[[#This Row],[OrderDate]])</f>
        <v>1996</v>
      </c>
      <c r="U42">
        <f>MONTH(orders[[#This Row],[OrderDate]])</f>
        <v>8</v>
      </c>
    </row>
    <row r="43" spans="1:21" x14ac:dyDescent="0.2">
      <c r="A43">
        <v>10289</v>
      </c>
      <c r="B43" t="s">
        <v>638</v>
      </c>
      <c r="C43">
        <v>7</v>
      </c>
      <c r="D43" s="9">
        <v>35303</v>
      </c>
      <c r="E43" s="5">
        <v>35331</v>
      </c>
      <c r="F43" s="5">
        <v>35305</v>
      </c>
      <c r="G43">
        <v>3</v>
      </c>
      <c r="H43">
        <v>22.77</v>
      </c>
      <c r="I43" t="s">
        <v>639</v>
      </c>
      <c r="J43" t="s">
        <v>640</v>
      </c>
      <c r="K43" t="s">
        <v>70</v>
      </c>
      <c r="L43" t="s">
        <v>71</v>
      </c>
      <c r="M43" t="s">
        <v>641</v>
      </c>
      <c r="N43" t="s">
        <v>73</v>
      </c>
      <c r="O43">
        <f>VLOOKUP(orders[[#This Row],[OrderID]],Table15[],4,FALSE)</f>
        <v>39</v>
      </c>
      <c r="P43">
        <f>VLOOKUP(orders[[#This Row],[OrderID]],Table15[],2,FALSE)</f>
        <v>479.4</v>
      </c>
      <c r="Q43">
        <f>VLOOKUP(orders[[#This Row],[EmployeeID]],employee_territory[],2,FALSE)</f>
        <v>60179</v>
      </c>
      <c r="R43" t="str">
        <f>VLOOKUP(orders[[#This Row],[Territory]],territories[],4,FALSE)</f>
        <v xml:space="preserve">Westerns                                          </v>
      </c>
      <c r="S43" t="str">
        <f>VLOOKUP(orders[[#This Row],[ShipVia]],shippers[],2,FALSE)</f>
        <v>Federal Shipping</v>
      </c>
      <c r="T43">
        <f>YEAR(orders[[#This Row],[OrderDate]])</f>
        <v>1996</v>
      </c>
      <c r="U43">
        <f>MONTH(orders[[#This Row],[OrderDate]])</f>
        <v>8</v>
      </c>
    </row>
    <row r="44" spans="1:21" x14ac:dyDescent="0.2">
      <c r="A44">
        <v>10290</v>
      </c>
      <c r="B44" t="s">
        <v>642</v>
      </c>
      <c r="C44">
        <v>8</v>
      </c>
      <c r="D44" s="9">
        <v>35304</v>
      </c>
      <c r="E44" s="5">
        <v>35332</v>
      </c>
      <c r="F44" s="5">
        <v>35311</v>
      </c>
      <c r="G44">
        <v>1</v>
      </c>
      <c r="H44">
        <v>79.7</v>
      </c>
      <c r="I44" t="s">
        <v>643</v>
      </c>
      <c r="J44" t="s">
        <v>644</v>
      </c>
      <c r="K44" t="s">
        <v>645</v>
      </c>
      <c r="L44" t="s">
        <v>516</v>
      </c>
      <c r="M44" t="s">
        <v>646</v>
      </c>
      <c r="N44" t="s">
        <v>146</v>
      </c>
      <c r="O44">
        <f>VLOOKUP(orders[[#This Row],[OrderID]],Table15[],4,FALSE)</f>
        <v>60</v>
      </c>
      <c r="P44">
        <f>VLOOKUP(orders[[#This Row],[OrderID]],Table15[],2,FALSE)</f>
        <v>2169</v>
      </c>
      <c r="Q44">
        <f>VLOOKUP(orders[[#This Row],[EmployeeID]],employee_territory[],2,FALSE)</f>
        <v>19428</v>
      </c>
      <c r="R44" t="str">
        <f>VLOOKUP(orders[[#This Row],[Territory]],territories[],4,FALSE)</f>
        <v xml:space="preserve">Northern                                          </v>
      </c>
      <c r="S44" t="str">
        <f>VLOOKUP(orders[[#This Row],[ShipVia]],shippers[],2,FALSE)</f>
        <v>Speedy Express</v>
      </c>
      <c r="T44">
        <f>YEAR(orders[[#This Row],[OrderDate]])</f>
        <v>1996</v>
      </c>
      <c r="U44">
        <f>MONTH(orders[[#This Row],[OrderDate]])</f>
        <v>8</v>
      </c>
    </row>
    <row r="45" spans="1:21" x14ac:dyDescent="0.2">
      <c r="A45">
        <v>10291</v>
      </c>
      <c r="B45" t="s">
        <v>541</v>
      </c>
      <c r="C45">
        <v>6</v>
      </c>
      <c r="D45" s="9">
        <v>35304</v>
      </c>
      <c r="E45" s="5">
        <v>35332</v>
      </c>
      <c r="F45" s="5">
        <v>35312</v>
      </c>
      <c r="G45">
        <v>2</v>
      </c>
      <c r="H45">
        <v>6.4</v>
      </c>
      <c r="I45" t="s">
        <v>542</v>
      </c>
      <c r="J45" t="s">
        <v>543</v>
      </c>
      <c r="K45" t="s">
        <v>487</v>
      </c>
      <c r="L45" t="s">
        <v>488</v>
      </c>
      <c r="M45" t="s">
        <v>544</v>
      </c>
      <c r="N45" t="s">
        <v>146</v>
      </c>
      <c r="O45">
        <f>VLOOKUP(orders[[#This Row],[OrderID]],Table15[],4,FALSE)</f>
        <v>46</v>
      </c>
      <c r="P45">
        <f>VLOOKUP(orders[[#This Row],[OrderID]],Table15[],2,FALSE)</f>
        <v>552.79999999999995</v>
      </c>
      <c r="Q45">
        <f>VLOOKUP(orders[[#This Row],[EmployeeID]],employee_territory[],2,FALSE)</f>
        <v>85014</v>
      </c>
      <c r="R45" t="str">
        <f>VLOOKUP(orders[[#This Row],[Territory]],territories[],4,FALSE)</f>
        <v xml:space="preserve">Westerns                                          </v>
      </c>
      <c r="S45" t="str">
        <f>VLOOKUP(orders[[#This Row],[ShipVia]],shippers[],2,FALSE)</f>
        <v>United Package</v>
      </c>
      <c r="T45">
        <f>YEAR(orders[[#This Row],[OrderDate]])</f>
        <v>1996</v>
      </c>
      <c r="U45">
        <f>MONTH(orders[[#This Row],[OrderDate]])</f>
        <v>8</v>
      </c>
    </row>
    <row r="46" spans="1:21" x14ac:dyDescent="0.2">
      <c r="A46">
        <v>10292</v>
      </c>
      <c r="B46" t="s">
        <v>647</v>
      </c>
      <c r="C46">
        <v>1</v>
      </c>
      <c r="D46" s="9">
        <v>35305</v>
      </c>
      <c r="E46" s="5">
        <v>35333</v>
      </c>
      <c r="F46" s="5">
        <v>35310</v>
      </c>
      <c r="G46">
        <v>2</v>
      </c>
      <c r="H46">
        <v>1.35</v>
      </c>
      <c r="I46" t="s">
        <v>648</v>
      </c>
      <c r="J46" t="s">
        <v>649</v>
      </c>
      <c r="K46" t="s">
        <v>645</v>
      </c>
      <c r="L46" t="s">
        <v>516</v>
      </c>
      <c r="M46" t="s">
        <v>650</v>
      </c>
      <c r="N46" t="s">
        <v>146</v>
      </c>
      <c r="O46">
        <f>VLOOKUP(orders[[#This Row],[OrderID]],Table15[],4,FALSE)</f>
        <v>20</v>
      </c>
      <c r="P46">
        <f>VLOOKUP(orders[[#This Row],[OrderID]],Table15[],2,FALSE)</f>
        <v>1296</v>
      </c>
      <c r="Q46">
        <f>VLOOKUP(orders[[#This Row],[EmployeeID]],employee_territory[],2,FALSE)</f>
        <v>6897</v>
      </c>
      <c r="R46" t="str">
        <f>VLOOKUP(orders[[#This Row],[Territory]],territories[],4,FALSE)</f>
        <v xml:space="preserve">Eastern                                           </v>
      </c>
      <c r="S46" t="str">
        <f>VLOOKUP(orders[[#This Row],[ShipVia]],shippers[],2,FALSE)</f>
        <v>United Package</v>
      </c>
      <c r="T46">
        <f>YEAR(orders[[#This Row],[OrderDate]])</f>
        <v>1996</v>
      </c>
      <c r="U46">
        <f>MONTH(orders[[#This Row],[OrderDate]])</f>
        <v>8</v>
      </c>
    </row>
    <row r="47" spans="1:21" x14ac:dyDescent="0.2">
      <c r="A47">
        <v>10293</v>
      </c>
      <c r="B47" t="s">
        <v>599</v>
      </c>
      <c r="C47">
        <v>1</v>
      </c>
      <c r="D47" s="9">
        <v>35306</v>
      </c>
      <c r="E47" s="5">
        <v>35334</v>
      </c>
      <c r="F47" s="5">
        <v>35319</v>
      </c>
      <c r="G47">
        <v>3</v>
      </c>
      <c r="H47">
        <v>21.18</v>
      </c>
      <c r="I47" t="s">
        <v>600</v>
      </c>
      <c r="J47" t="s">
        <v>601</v>
      </c>
      <c r="K47" t="s">
        <v>534</v>
      </c>
      <c r="L47" t="s">
        <v>71</v>
      </c>
      <c r="M47" t="s">
        <v>602</v>
      </c>
      <c r="N47" t="s">
        <v>535</v>
      </c>
      <c r="O47">
        <f>VLOOKUP(orders[[#This Row],[OrderID]],Table15[],4,FALSE)</f>
        <v>33</v>
      </c>
      <c r="P47">
        <f>VLOOKUP(orders[[#This Row],[OrderID]],Table15[],2,FALSE)</f>
        <v>848.7</v>
      </c>
      <c r="Q47">
        <f>VLOOKUP(orders[[#This Row],[EmployeeID]],employee_territory[],2,FALSE)</f>
        <v>6897</v>
      </c>
      <c r="R47" t="str">
        <f>VLOOKUP(orders[[#This Row],[Territory]],territories[],4,FALSE)</f>
        <v xml:space="preserve">Eastern                                           </v>
      </c>
      <c r="S47" t="str">
        <f>VLOOKUP(orders[[#This Row],[ShipVia]],shippers[],2,FALSE)</f>
        <v>Federal Shipping</v>
      </c>
      <c r="T47">
        <f>YEAR(orders[[#This Row],[OrderDate]])</f>
        <v>1996</v>
      </c>
      <c r="U47">
        <f>MONTH(orders[[#This Row],[OrderDate]])</f>
        <v>8</v>
      </c>
    </row>
    <row r="48" spans="1:21" x14ac:dyDescent="0.2">
      <c r="A48">
        <v>10294</v>
      </c>
      <c r="B48" t="s">
        <v>545</v>
      </c>
      <c r="C48">
        <v>4</v>
      </c>
      <c r="D48" s="9">
        <v>35307</v>
      </c>
      <c r="E48" s="5">
        <v>35335</v>
      </c>
      <c r="F48" s="5">
        <v>35313</v>
      </c>
      <c r="G48">
        <v>2</v>
      </c>
      <c r="H48">
        <v>147.26</v>
      </c>
      <c r="I48" t="s">
        <v>546</v>
      </c>
      <c r="J48" t="s">
        <v>547</v>
      </c>
      <c r="K48" t="s">
        <v>548</v>
      </c>
      <c r="L48" t="s">
        <v>549</v>
      </c>
      <c r="M48" t="s">
        <v>550</v>
      </c>
      <c r="N48" t="s">
        <v>82</v>
      </c>
      <c r="O48">
        <f>VLOOKUP(orders[[#This Row],[OrderID]],Table15[],4,FALSE)</f>
        <v>75</v>
      </c>
      <c r="P48">
        <f>VLOOKUP(orders[[#This Row],[OrderID]],Table15[],2,FALSE)</f>
        <v>1887.6000000000001</v>
      </c>
      <c r="Q48">
        <f>VLOOKUP(orders[[#This Row],[EmployeeID]],employee_territory[],2,FALSE)</f>
        <v>20852</v>
      </c>
      <c r="R48" t="str">
        <f>VLOOKUP(orders[[#This Row],[Territory]],territories[],4,FALSE)</f>
        <v xml:space="preserve">Eastern                                           </v>
      </c>
      <c r="S48" t="str">
        <f>VLOOKUP(orders[[#This Row],[ShipVia]],shippers[],2,FALSE)</f>
        <v>United Package</v>
      </c>
      <c r="T48">
        <f>YEAR(orders[[#This Row],[OrderDate]])</f>
        <v>1996</v>
      </c>
      <c r="U48">
        <f>MONTH(orders[[#This Row],[OrderDate]])</f>
        <v>8</v>
      </c>
    </row>
    <row r="49" spans="1:21" x14ac:dyDescent="0.2">
      <c r="A49">
        <v>10295</v>
      </c>
      <c r="B49" t="s">
        <v>474</v>
      </c>
      <c r="C49">
        <v>2</v>
      </c>
      <c r="D49" s="9">
        <v>35310</v>
      </c>
      <c r="E49" s="5">
        <v>35338</v>
      </c>
      <c r="F49" s="5">
        <v>35318</v>
      </c>
      <c r="G49">
        <v>2</v>
      </c>
      <c r="H49">
        <v>1.1499999999999999</v>
      </c>
      <c r="I49" t="s">
        <v>475</v>
      </c>
      <c r="J49" t="s">
        <v>476</v>
      </c>
      <c r="K49" t="s">
        <v>477</v>
      </c>
      <c r="L49" t="s">
        <v>71</v>
      </c>
      <c r="M49" t="s">
        <v>478</v>
      </c>
      <c r="N49" t="s">
        <v>206</v>
      </c>
      <c r="O49">
        <f>VLOOKUP(orders[[#This Row],[OrderID]],Table15[],4,FALSE)</f>
        <v>4</v>
      </c>
      <c r="P49">
        <f>VLOOKUP(orders[[#This Row],[OrderID]],Table15[],2,FALSE)</f>
        <v>121.6</v>
      </c>
      <c r="Q49">
        <f>VLOOKUP(orders[[#This Row],[EmployeeID]],employee_territory[],2,FALSE)</f>
        <v>1581</v>
      </c>
      <c r="R49" t="str">
        <f>VLOOKUP(orders[[#This Row],[Territory]],territories[],4,FALSE)</f>
        <v xml:space="preserve">Eastern                                           </v>
      </c>
      <c r="S49" t="str">
        <f>VLOOKUP(orders[[#This Row],[ShipVia]],shippers[],2,FALSE)</f>
        <v>United Package</v>
      </c>
      <c r="T49">
        <f>YEAR(orders[[#This Row],[OrderDate]])</f>
        <v>1996</v>
      </c>
      <c r="U49">
        <f>MONTH(orders[[#This Row],[OrderDate]])</f>
        <v>9</v>
      </c>
    </row>
    <row r="50" spans="1:21" x14ac:dyDescent="0.2">
      <c r="A50">
        <v>10296</v>
      </c>
      <c r="B50" t="s">
        <v>623</v>
      </c>
      <c r="C50">
        <v>6</v>
      </c>
      <c r="D50" s="9">
        <v>35311</v>
      </c>
      <c r="E50" s="5">
        <v>35339</v>
      </c>
      <c r="F50" s="5">
        <v>35319</v>
      </c>
      <c r="G50">
        <v>1</v>
      </c>
      <c r="H50">
        <v>0.12</v>
      </c>
      <c r="I50" t="s">
        <v>624</v>
      </c>
      <c r="J50" t="s">
        <v>625</v>
      </c>
      <c r="K50" t="s">
        <v>626</v>
      </c>
      <c r="L50" t="s">
        <v>627</v>
      </c>
      <c r="M50" t="s">
        <v>628</v>
      </c>
      <c r="N50" t="s">
        <v>524</v>
      </c>
      <c r="O50">
        <f>VLOOKUP(orders[[#This Row],[OrderID]],Table15[],4,FALSE)</f>
        <v>57</v>
      </c>
      <c r="P50">
        <f>VLOOKUP(orders[[#This Row],[OrderID]],Table15[],2,FALSE)</f>
        <v>1050.5999999999999</v>
      </c>
      <c r="Q50">
        <f>VLOOKUP(orders[[#This Row],[EmployeeID]],employee_territory[],2,FALSE)</f>
        <v>85014</v>
      </c>
      <c r="R50" t="str">
        <f>VLOOKUP(orders[[#This Row],[Territory]],territories[],4,FALSE)</f>
        <v xml:space="preserve">Westerns                                          </v>
      </c>
      <c r="S50" t="str">
        <f>VLOOKUP(orders[[#This Row],[ShipVia]],shippers[],2,FALSE)</f>
        <v>Speedy Express</v>
      </c>
      <c r="T50">
        <f>YEAR(orders[[#This Row],[OrderDate]])</f>
        <v>1996</v>
      </c>
      <c r="U50">
        <f>MONTH(orders[[#This Row],[OrderDate]])</f>
        <v>9</v>
      </c>
    </row>
    <row r="51" spans="1:21" x14ac:dyDescent="0.2">
      <c r="A51">
        <v>10297</v>
      </c>
      <c r="B51" t="s">
        <v>556</v>
      </c>
      <c r="C51">
        <v>5</v>
      </c>
      <c r="D51" s="9">
        <v>35312</v>
      </c>
      <c r="E51" s="5">
        <v>35354</v>
      </c>
      <c r="F51" s="5">
        <v>35318</v>
      </c>
      <c r="G51">
        <v>2</v>
      </c>
      <c r="H51">
        <v>5.74</v>
      </c>
      <c r="I51" t="s">
        <v>557</v>
      </c>
      <c r="J51" t="s">
        <v>558</v>
      </c>
      <c r="K51" t="s">
        <v>559</v>
      </c>
      <c r="L51" t="s">
        <v>71</v>
      </c>
      <c r="M51" t="s">
        <v>560</v>
      </c>
      <c r="N51" t="s">
        <v>206</v>
      </c>
      <c r="O51">
        <f>VLOOKUP(orders[[#This Row],[OrderID]],Table15[],4,FALSE)</f>
        <v>80</v>
      </c>
      <c r="P51">
        <f>VLOOKUP(orders[[#This Row],[OrderID]],Table15[],2,FALSE)</f>
        <v>1420</v>
      </c>
      <c r="Q51">
        <f>VLOOKUP(orders[[#This Row],[EmployeeID]],employee_territory[],2,FALSE)</f>
        <v>2903</v>
      </c>
      <c r="R51" t="str">
        <f>VLOOKUP(orders[[#This Row],[Territory]],territories[],4,FALSE)</f>
        <v xml:space="preserve">Eastern                                           </v>
      </c>
      <c r="S51" t="str">
        <f>VLOOKUP(orders[[#This Row],[ShipVia]],shippers[],2,FALSE)</f>
        <v>United Package</v>
      </c>
      <c r="T51">
        <f>YEAR(orders[[#This Row],[OrderDate]])</f>
        <v>1996</v>
      </c>
      <c r="U51">
        <f>MONTH(orders[[#This Row],[OrderDate]])</f>
        <v>9</v>
      </c>
    </row>
    <row r="52" spans="1:21" x14ac:dyDescent="0.2">
      <c r="A52">
        <v>10298</v>
      </c>
      <c r="B52" t="s">
        <v>651</v>
      </c>
      <c r="C52">
        <v>6</v>
      </c>
      <c r="D52" s="9">
        <v>35313</v>
      </c>
      <c r="E52" s="5">
        <v>35341</v>
      </c>
      <c r="F52" s="5">
        <v>35319</v>
      </c>
      <c r="G52">
        <v>2</v>
      </c>
      <c r="H52">
        <v>168.22</v>
      </c>
      <c r="I52" t="s">
        <v>652</v>
      </c>
      <c r="J52" t="s">
        <v>653</v>
      </c>
      <c r="K52" t="s">
        <v>654</v>
      </c>
      <c r="L52" t="s">
        <v>655</v>
      </c>
      <c r="M52" t="s">
        <v>71</v>
      </c>
      <c r="N52" t="s">
        <v>656</v>
      </c>
      <c r="O52">
        <f>VLOOKUP(orders[[#This Row],[OrderID]],Table15[],4,FALSE)</f>
        <v>125</v>
      </c>
      <c r="P52">
        <f>VLOOKUP(orders[[#This Row],[OrderID]],Table15[],2,FALSE)</f>
        <v>3127</v>
      </c>
      <c r="Q52">
        <f>VLOOKUP(orders[[#This Row],[EmployeeID]],employee_territory[],2,FALSE)</f>
        <v>85014</v>
      </c>
      <c r="R52" t="str">
        <f>VLOOKUP(orders[[#This Row],[Territory]],territories[],4,FALSE)</f>
        <v xml:space="preserve">Westerns                                          </v>
      </c>
      <c r="S52" t="str">
        <f>VLOOKUP(orders[[#This Row],[ShipVia]],shippers[],2,FALSE)</f>
        <v>United Package</v>
      </c>
      <c r="T52">
        <f>YEAR(orders[[#This Row],[OrderDate]])</f>
        <v>1996</v>
      </c>
      <c r="U52">
        <f>MONTH(orders[[#This Row],[OrderDate]])</f>
        <v>9</v>
      </c>
    </row>
    <row r="53" spans="1:21" x14ac:dyDescent="0.2">
      <c r="A53">
        <v>10299</v>
      </c>
      <c r="B53" t="s">
        <v>629</v>
      </c>
      <c r="C53">
        <v>4</v>
      </c>
      <c r="D53" s="9">
        <v>35314</v>
      </c>
      <c r="E53" s="5">
        <v>35342</v>
      </c>
      <c r="F53" s="5">
        <v>35321</v>
      </c>
      <c r="G53">
        <v>2</v>
      </c>
      <c r="H53">
        <v>29.76</v>
      </c>
      <c r="I53" t="s">
        <v>630</v>
      </c>
      <c r="J53" t="s">
        <v>631</v>
      </c>
      <c r="K53" t="s">
        <v>487</v>
      </c>
      <c r="L53" t="s">
        <v>488</v>
      </c>
      <c r="M53" t="s">
        <v>632</v>
      </c>
      <c r="N53" t="s">
        <v>146</v>
      </c>
      <c r="O53">
        <f>VLOOKUP(orders[[#This Row],[OrderID]],Table15[],4,FALSE)</f>
        <v>35</v>
      </c>
      <c r="P53">
        <f>VLOOKUP(orders[[#This Row],[OrderID]],Table15[],2,FALSE)</f>
        <v>349.5</v>
      </c>
      <c r="Q53">
        <f>VLOOKUP(orders[[#This Row],[EmployeeID]],employee_territory[],2,FALSE)</f>
        <v>20852</v>
      </c>
      <c r="R53" t="str">
        <f>VLOOKUP(orders[[#This Row],[Territory]],territories[],4,FALSE)</f>
        <v xml:space="preserve">Eastern                                           </v>
      </c>
      <c r="S53" t="str">
        <f>VLOOKUP(orders[[#This Row],[ShipVia]],shippers[],2,FALSE)</f>
        <v>United Package</v>
      </c>
      <c r="T53">
        <f>YEAR(orders[[#This Row],[OrderDate]])</f>
        <v>1996</v>
      </c>
      <c r="U53">
        <f>MONTH(orders[[#This Row],[OrderDate]])</f>
        <v>9</v>
      </c>
    </row>
    <row r="54" spans="1:21" x14ac:dyDescent="0.2">
      <c r="A54">
        <v>10300</v>
      </c>
      <c r="B54" t="s">
        <v>594</v>
      </c>
      <c r="C54">
        <v>2</v>
      </c>
      <c r="D54" s="9">
        <v>35317</v>
      </c>
      <c r="E54" s="5">
        <v>35345</v>
      </c>
      <c r="F54" s="5">
        <v>35326</v>
      </c>
      <c r="G54">
        <v>2</v>
      </c>
      <c r="H54">
        <v>17.68</v>
      </c>
      <c r="I54" t="s">
        <v>595</v>
      </c>
      <c r="J54" t="s">
        <v>596</v>
      </c>
      <c r="K54" t="s">
        <v>597</v>
      </c>
      <c r="L54" t="s">
        <v>71</v>
      </c>
      <c r="M54" t="s">
        <v>598</v>
      </c>
      <c r="N54" t="s">
        <v>176</v>
      </c>
      <c r="O54">
        <f>VLOOKUP(orders[[#This Row],[OrderID]],Table15[],4,FALSE)</f>
        <v>50</v>
      </c>
      <c r="P54">
        <f>VLOOKUP(orders[[#This Row],[OrderID]],Table15[],2,FALSE)</f>
        <v>608</v>
      </c>
      <c r="Q54">
        <f>VLOOKUP(orders[[#This Row],[EmployeeID]],employee_territory[],2,FALSE)</f>
        <v>1581</v>
      </c>
      <c r="R54" t="str">
        <f>VLOOKUP(orders[[#This Row],[Territory]],territories[],4,FALSE)</f>
        <v xml:space="preserve">Eastern                                           </v>
      </c>
      <c r="S54" t="str">
        <f>VLOOKUP(orders[[#This Row],[ShipVia]],shippers[],2,FALSE)</f>
        <v>United Package</v>
      </c>
      <c r="T54">
        <f>YEAR(orders[[#This Row],[OrderDate]])</f>
        <v>1996</v>
      </c>
      <c r="U54">
        <f>MONTH(orders[[#This Row],[OrderDate]])</f>
        <v>9</v>
      </c>
    </row>
    <row r="55" spans="1:21" x14ac:dyDescent="0.2">
      <c r="A55">
        <v>10301</v>
      </c>
      <c r="B55" t="s">
        <v>657</v>
      </c>
      <c r="C55">
        <v>8</v>
      </c>
      <c r="D55" s="9">
        <v>35317</v>
      </c>
      <c r="E55" s="5">
        <v>35345</v>
      </c>
      <c r="F55" s="5">
        <v>35325</v>
      </c>
      <c r="G55">
        <v>2</v>
      </c>
      <c r="H55">
        <v>45.08</v>
      </c>
      <c r="I55" t="s">
        <v>658</v>
      </c>
      <c r="J55" t="s">
        <v>659</v>
      </c>
      <c r="K55" t="s">
        <v>660</v>
      </c>
      <c r="L55" t="s">
        <v>71</v>
      </c>
      <c r="M55" t="s">
        <v>661</v>
      </c>
      <c r="N55" t="s">
        <v>154</v>
      </c>
      <c r="O55">
        <f>VLOOKUP(orders[[#This Row],[OrderID]],Table15[],4,FALSE)</f>
        <v>30</v>
      </c>
      <c r="P55">
        <f>VLOOKUP(orders[[#This Row],[OrderID]],Table15[],2,FALSE)</f>
        <v>755</v>
      </c>
      <c r="Q55">
        <f>VLOOKUP(orders[[#This Row],[EmployeeID]],employee_territory[],2,FALSE)</f>
        <v>19428</v>
      </c>
      <c r="R55" t="str">
        <f>VLOOKUP(orders[[#This Row],[Territory]],territories[],4,FALSE)</f>
        <v xml:space="preserve">Northern                                          </v>
      </c>
      <c r="S55" t="str">
        <f>VLOOKUP(orders[[#This Row],[ShipVia]],shippers[],2,FALSE)</f>
        <v>United Package</v>
      </c>
      <c r="T55">
        <f>YEAR(orders[[#This Row],[OrderDate]])</f>
        <v>1996</v>
      </c>
      <c r="U55">
        <f>MONTH(orders[[#This Row],[OrderDate]])</f>
        <v>9</v>
      </c>
    </row>
    <row r="56" spans="1:21" x14ac:dyDescent="0.2">
      <c r="A56">
        <v>10302</v>
      </c>
      <c r="B56" t="s">
        <v>495</v>
      </c>
      <c r="C56">
        <v>4</v>
      </c>
      <c r="D56" s="9">
        <v>35318</v>
      </c>
      <c r="E56" s="5">
        <v>35346</v>
      </c>
      <c r="F56" s="5">
        <v>35347</v>
      </c>
      <c r="G56">
        <v>2</v>
      </c>
      <c r="H56">
        <v>6.27</v>
      </c>
      <c r="I56" t="s">
        <v>496</v>
      </c>
      <c r="J56" t="s">
        <v>497</v>
      </c>
      <c r="K56" t="s">
        <v>498</v>
      </c>
      <c r="L56" t="s">
        <v>71</v>
      </c>
      <c r="M56" t="s">
        <v>499</v>
      </c>
      <c r="N56" t="s">
        <v>500</v>
      </c>
      <c r="O56">
        <f>VLOOKUP(orders[[#This Row],[OrderID]],Table15[],4,FALSE)</f>
        <v>80</v>
      </c>
      <c r="P56">
        <f>VLOOKUP(orders[[#This Row],[OrderID]],Table15[],2,FALSE)</f>
        <v>2708.7999999999997</v>
      </c>
      <c r="Q56">
        <f>VLOOKUP(orders[[#This Row],[EmployeeID]],employee_territory[],2,FALSE)</f>
        <v>20852</v>
      </c>
      <c r="R56" t="str">
        <f>VLOOKUP(orders[[#This Row],[Territory]],territories[],4,FALSE)</f>
        <v xml:space="preserve">Eastern                                           </v>
      </c>
      <c r="S56" t="str">
        <f>VLOOKUP(orders[[#This Row],[ShipVia]],shippers[],2,FALSE)</f>
        <v>United Package</v>
      </c>
      <c r="T56">
        <f>YEAR(orders[[#This Row],[OrderDate]])</f>
        <v>1996</v>
      </c>
      <c r="U56">
        <f>MONTH(orders[[#This Row],[OrderDate]])</f>
        <v>9</v>
      </c>
    </row>
    <row r="57" spans="1:21" x14ac:dyDescent="0.2">
      <c r="A57">
        <v>10303</v>
      </c>
      <c r="B57" t="s">
        <v>662</v>
      </c>
      <c r="C57">
        <v>7</v>
      </c>
      <c r="D57" s="9">
        <v>35319</v>
      </c>
      <c r="E57" s="5">
        <v>35347</v>
      </c>
      <c r="F57" s="5">
        <v>35326</v>
      </c>
      <c r="G57">
        <v>2</v>
      </c>
      <c r="H57">
        <v>107.83</v>
      </c>
      <c r="I57" t="s">
        <v>663</v>
      </c>
      <c r="J57" t="s">
        <v>664</v>
      </c>
      <c r="K57" t="s">
        <v>665</v>
      </c>
      <c r="L57" t="s">
        <v>71</v>
      </c>
      <c r="M57" t="s">
        <v>666</v>
      </c>
      <c r="N57" t="s">
        <v>108</v>
      </c>
      <c r="O57">
        <f>VLOOKUP(orders[[#This Row],[OrderID]],Table15[],4,FALSE)</f>
        <v>85</v>
      </c>
      <c r="P57">
        <f>VLOOKUP(orders[[#This Row],[OrderID]],Table15[],2,FALSE)</f>
        <v>1242</v>
      </c>
      <c r="Q57">
        <f>VLOOKUP(orders[[#This Row],[EmployeeID]],employee_territory[],2,FALSE)</f>
        <v>60179</v>
      </c>
      <c r="R57" t="str">
        <f>VLOOKUP(orders[[#This Row],[Territory]],territories[],4,FALSE)</f>
        <v xml:space="preserve">Westerns                                          </v>
      </c>
      <c r="S57" t="str">
        <f>VLOOKUP(orders[[#This Row],[ShipVia]],shippers[],2,FALSE)</f>
        <v>United Package</v>
      </c>
      <c r="T57">
        <f>YEAR(orders[[#This Row],[OrderDate]])</f>
        <v>1996</v>
      </c>
      <c r="U57">
        <f>MONTH(orders[[#This Row],[OrderDate]])</f>
        <v>9</v>
      </c>
    </row>
    <row r="58" spans="1:21" x14ac:dyDescent="0.2">
      <c r="A58">
        <v>10304</v>
      </c>
      <c r="B58" t="s">
        <v>599</v>
      </c>
      <c r="C58">
        <v>1</v>
      </c>
      <c r="D58" s="9">
        <v>35320</v>
      </c>
      <c r="E58" s="5">
        <v>35348</v>
      </c>
      <c r="F58" s="5">
        <v>35325</v>
      </c>
      <c r="G58">
        <v>2</v>
      </c>
      <c r="H58">
        <v>63.79</v>
      </c>
      <c r="I58" t="s">
        <v>600</v>
      </c>
      <c r="J58" t="s">
        <v>601</v>
      </c>
      <c r="K58" t="s">
        <v>534</v>
      </c>
      <c r="L58" t="s">
        <v>71</v>
      </c>
      <c r="M58" t="s">
        <v>602</v>
      </c>
      <c r="N58" t="s">
        <v>535</v>
      </c>
      <c r="O58">
        <f>VLOOKUP(orders[[#This Row],[OrderID]],Table15[],4,FALSE)</f>
        <v>42</v>
      </c>
      <c r="P58">
        <f>VLOOKUP(orders[[#This Row],[OrderID]],Table15[],2,FALSE)</f>
        <v>954.4</v>
      </c>
      <c r="Q58">
        <f>VLOOKUP(orders[[#This Row],[EmployeeID]],employee_territory[],2,FALSE)</f>
        <v>6897</v>
      </c>
      <c r="R58" t="str">
        <f>VLOOKUP(orders[[#This Row],[Territory]],territories[],4,FALSE)</f>
        <v xml:space="preserve">Eastern                                           </v>
      </c>
      <c r="S58" t="str">
        <f>VLOOKUP(orders[[#This Row],[ShipVia]],shippers[],2,FALSE)</f>
        <v>United Package</v>
      </c>
      <c r="T58">
        <f>YEAR(orders[[#This Row],[OrderDate]])</f>
        <v>1996</v>
      </c>
      <c r="U58">
        <f>MONTH(orders[[#This Row],[OrderDate]])</f>
        <v>9</v>
      </c>
    </row>
    <row r="59" spans="1:21" x14ac:dyDescent="0.2">
      <c r="A59">
        <v>10305</v>
      </c>
      <c r="B59" t="s">
        <v>667</v>
      </c>
      <c r="C59">
        <v>8</v>
      </c>
      <c r="D59" s="9">
        <v>35321</v>
      </c>
      <c r="E59" s="5">
        <v>35349</v>
      </c>
      <c r="F59" s="5">
        <v>35347</v>
      </c>
      <c r="G59">
        <v>3</v>
      </c>
      <c r="H59">
        <v>257.62</v>
      </c>
      <c r="I59" t="s">
        <v>668</v>
      </c>
      <c r="J59" t="s">
        <v>669</v>
      </c>
      <c r="K59" t="s">
        <v>670</v>
      </c>
      <c r="L59" t="s">
        <v>671</v>
      </c>
      <c r="M59" t="s">
        <v>672</v>
      </c>
      <c r="N59" t="s">
        <v>82</v>
      </c>
      <c r="O59">
        <f>VLOOKUP(orders[[#This Row],[OrderID]],Table15[],4,FALSE)</f>
        <v>80</v>
      </c>
      <c r="P59">
        <f>VLOOKUP(orders[[#This Row],[OrderID]],Table15[],2,FALSE)</f>
        <v>4157</v>
      </c>
      <c r="Q59">
        <f>VLOOKUP(orders[[#This Row],[EmployeeID]],employee_territory[],2,FALSE)</f>
        <v>19428</v>
      </c>
      <c r="R59" t="str">
        <f>VLOOKUP(orders[[#This Row],[Territory]],territories[],4,FALSE)</f>
        <v xml:space="preserve">Northern                                          </v>
      </c>
      <c r="S59" t="str">
        <f>VLOOKUP(orders[[#This Row],[ShipVia]],shippers[],2,FALSE)</f>
        <v>Federal Shipping</v>
      </c>
      <c r="T59">
        <f>YEAR(orders[[#This Row],[OrderDate]])</f>
        <v>1996</v>
      </c>
      <c r="U59">
        <f>MONTH(orders[[#This Row],[OrderDate]])</f>
        <v>9</v>
      </c>
    </row>
    <row r="60" spans="1:21" x14ac:dyDescent="0.2">
      <c r="A60">
        <v>10306</v>
      </c>
      <c r="B60" t="s">
        <v>618</v>
      </c>
      <c r="C60">
        <v>1</v>
      </c>
      <c r="D60" s="9">
        <v>35324</v>
      </c>
      <c r="E60" s="5">
        <v>35352</v>
      </c>
      <c r="F60" s="5">
        <v>35331</v>
      </c>
      <c r="G60">
        <v>3</v>
      </c>
      <c r="H60">
        <v>7.56</v>
      </c>
      <c r="I60" t="s">
        <v>619</v>
      </c>
      <c r="J60" t="s">
        <v>620</v>
      </c>
      <c r="K60" t="s">
        <v>621</v>
      </c>
      <c r="L60" t="s">
        <v>71</v>
      </c>
      <c r="M60" t="s">
        <v>622</v>
      </c>
      <c r="N60" t="s">
        <v>108</v>
      </c>
      <c r="O60">
        <f>VLOOKUP(orders[[#This Row],[OrderID]],Table15[],4,FALSE)</f>
        <v>25</v>
      </c>
      <c r="P60">
        <f>VLOOKUP(orders[[#This Row],[OrderID]],Table15[],2,FALSE)</f>
        <v>498.5</v>
      </c>
      <c r="Q60">
        <f>VLOOKUP(orders[[#This Row],[EmployeeID]],employee_territory[],2,FALSE)</f>
        <v>6897</v>
      </c>
      <c r="R60" t="str">
        <f>VLOOKUP(orders[[#This Row],[Territory]],territories[],4,FALSE)</f>
        <v xml:space="preserve">Eastern                                           </v>
      </c>
      <c r="S60" t="str">
        <f>VLOOKUP(orders[[#This Row],[ShipVia]],shippers[],2,FALSE)</f>
        <v>Federal Shipping</v>
      </c>
      <c r="T60">
        <f>YEAR(orders[[#This Row],[OrderDate]])</f>
        <v>1996</v>
      </c>
      <c r="U60">
        <f>MONTH(orders[[#This Row],[OrderDate]])</f>
        <v>9</v>
      </c>
    </row>
    <row r="61" spans="1:21" x14ac:dyDescent="0.2">
      <c r="A61">
        <v>10307</v>
      </c>
      <c r="B61" t="s">
        <v>673</v>
      </c>
      <c r="C61">
        <v>2</v>
      </c>
      <c r="D61" s="9">
        <v>35325</v>
      </c>
      <c r="E61" s="5">
        <v>35353</v>
      </c>
      <c r="F61" s="5">
        <v>35333</v>
      </c>
      <c r="G61">
        <v>2</v>
      </c>
      <c r="H61">
        <v>0.56000000000000005</v>
      </c>
      <c r="I61" t="s">
        <v>674</v>
      </c>
      <c r="J61" t="s">
        <v>675</v>
      </c>
      <c r="K61" t="s">
        <v>676</v>
      </c>
      <c r="L61" t="s">
        <v>191</v>
      </c>
      <c r="M61" t="s">
        <v>677</v>
      </c>
      <c r="N61" t="s">
        <v>82</v>
      </c>
      <c r="O61">
        <f>VLOOKUP(orders[[#This Row],[OrderID]],Table15[],4,FALSE)</f>
        <v>13</v>
      </c>
      <c r="P61">
        <f>VLOOKUP(orders[[#This Row],[OrderID]],Table15[],2,FALSE)</f>
        <v>424</v>
      </c>
      <c r="Q61">
        <f>VLOOKUP(orders[[#This Row],[EmployeeID]],employee_territory[],2,FALSE)</f>
        <v>1581</v>
      </c>
      <c r="R61" t="str">
        <f>VLOOKUP(orders[[#This Row],[Territory]],territories[],4,FALSE)</f>
        <v xml:space="preserve">Eastern                                           </v>
      </c>
      <c r="S61" t="str">
        <f>VLOOKUP(orders[[#This Row],[ShipVia]],shippers[],2,FALSE)</f>
        <v>United Package</v>
      </c>
      <c r="T61">
        <f>YEAR(orders[[#This Row],[OrderDate]])</f>
        <v>1996</v>
      </c>
      <c r="U61">
        <f>MONTH(orders[[#This Row],[OrderDate]])</f>
        <v>9</v>
      </c>
    </row>
    <row r="62" spans="1:21" x14ac:dyDescent="0.2">
      <c r="A62">
        <v>10308</v>
      </c>
      <c r="B62" t="s">
        <v>678</v>
      </c>
      <c r="C62">
        <v>7</v>
      </c>
      <c r="D62" s="9">
        <v>35326</v>
      </c>
      <c r="E62" s="5">
        <v>35354</v>
      </c>
      <c r="F62" s="5">
        <v>35332</v>
      </c>
      <c r="G62">
        <v>3</v>
      </c>
      <c r="H62">
        <v>1.61</v>
      </c>
      <c r="I62" t="s">
        <v>679</v>
      </c>
      <c r="J62" t="s">
        <v>680</v>
      </c>
      <c r="K62" t="s">
        <v>534</v>
      </c>
      <c r="L62" t="s">
        <v>71</v>
      </c>
      <c r="M62" t="s">
        <v>681</v>
      </c>
      <c r="N62" t="s">
        <v>535</v>
      </c>
      <c r="O62">
        <f>VLOOKUP(orders[[#This Row],[OrderID]],Table15[],4,FALSE)</f>
        <v>6</v>
      </c>
      <c r="P62">
        <f>VLOOKUP(orders[[#This Row],[OrderID]],Table15[],2,FALSE)</f>
        <v>88.8</v>
      </c>
      <c r="Q62">
        <f>VLOOKUP(orders[[#This Row],[EmployeeID]],employee_territory[],2,FALSE)</f>
        <v>60179</v>
      </c>
      <c r="R62" t="str">
        <f>VLOOKUP(orders[[#This Row],[Territory]],territories[],4,FALSE)</f>
        <v xml:space="preserve">Westerns                                          </v>
      </c>
      <c r="S62" t="str">
        <f>VLOOKUP(orders[[#This Row],[ShipVia]],shippers[],2,FALSE)</f>
        <v>Federal Shipping</v>
      </c>
      <c r="T62">
        <f>YEAR(orders[[#This Row],[OrderDate]])</f>
        <v>1996</v>
      </c>
      <c r="U62">
        <f>MONTH(orders[[#This Row],[OrderDate]])</f>
        <v>9</v>
      </c>
    </row>
    <row r="63" spans="1:21" x14ac:dyDescent="0.2">
      <c r="A63">
        <v>10309</v>
      </c>
      <c r="B63" t="s">
        <v>651</v>
      </c>
      <c r="C63">
        <v>3</v>
      </c>
      <c r="D63" s="9">
        <v>35327</v>
      </c>
      <c r="E63" s="5">
        <v>35355</v>
      </c>
      <c r="F63" s="5">
        <v>35361</v>
      </c>
      <c r="G63">
        <v>1</v>
      </c>
      <c r="H63">
        <v>47.3</v>
      </c>
      <c r="I63" t="s">
        <v>652</v>
      </c>
      <c r="J63" t="s">
        <v>653</v>
      </c>
      <c r="K63" t="s">
        <v>654</v>
      </c>
      <c r="L63" t="s">
        <v>655</v>
      </c>
      <c r="M63" t="s">
        <v>71</v>
      </c>
      <c r="N63" t="s">
        <v>656</v>
      </c>
      <c r="O63">
        <f>VLOOKUP(orders[[#This Row],[OrderID]],Table15[],4,FALSE)</f>
        <v>75</v>
      </c>
      <c r="P63">
        <f>VLOOKUP(orders[[#This Row],[OrderID]],Table15[],2,FALSE)</f>
        <v>1762</v>
      </c>
      <c r="Q63">
        <f>VLOOKUP(orders[[#This Row],[EmployeeID]],employee_territory[],2,FALSE)</f>
        <v>30346</v>
      </c>
      <c r="R63" t="str">
        <f>VLOOKUP(orders[[#This Row],[Territory]],territories[],4,FALSE)</f>
        <v xml:space="preserve">Southern                                          </v>
      </c>
      <c r="S63" t="str">
        <f>VLOOKUP(orders[[#This Row],[ShipVia]],shippers[],2,FALSE)</f>
        <v>Speedy Express</v>
      </c>
      <c r="T63">
        <f>YEAR(orders[[#This Row],[OrderDate]])</f>
        <v>1996</v>
      </c>
      <c r="U63">
        <f>MONTH(orders[[#This Row],[OrderDate]])</f>
        <v>9</v>
      </c>
    </row>
    <row r="64" spans="1:21" x14ac:dyDescent="0.2">
      <c r="A64">
        <v>10310</v>
      </c>
      <c r="B64" t="s">
        <v>682</v>
      </c>
      <c r="C64">
        <v>8</v>
      </c>
      <c r="D64" s="9">
        <v>35328</v>
      </c>
      <c r="E64" s="5">
        <v>35356</v>
      </c>
      <c r="F64" s="5">
        <v>35335</v>
      </c>
      <c r="G64">
        <v>2</v>
      </c>
      <c r="H64">
        <v>17.52</v>
      </c>
      <c r="I64" t="s">
        <v>683</v>
      </c>
      <c r="J64" t="s">
        <v>684</v>
      </c>
      <c r="K64" t="s">
        <v>676</v>
      </c>
      <c r="L64" t="s">
        <v>191</v>
      </c>
      <c r="M64" t="s">
        <v>685</v>
      </c>
      <c r="N64" t="s">
        <v>82</v>
      </c>
      <c r="O64">
        <f>VLOOKUP(orders[[#This Row],[OrderID]],Table15[],4,FALSE)</f>
        <v>15</v>
      </c>
      <c r="P64">
        <f>VLOOKUP(orders[[#This Row],[OrderID]],Table15[],2,FALSE)</f>
        <v>336</v>
      </c>
      <c r="Q64">
        <f>VLOOKUP(orders[[#This Row],[EmployeeID]],employee_territory[],2,FALSE)</f>
        <v>19428</v>
      </c>
      <c r="R64" t="str">
        <f>VLOOKUP(orders[[#This Row],[Territory]],territories[],4,FALSE)</f>
        <v xml:space="preserve">Northern                                          </v>
      </c>
      <c r="S64" t="str">
        <f>VLOOKUP(orders[[#This Row],[ShipVia]],shippers[],2,FALSE)</f>
        <v>United Package</v>
      </c>
      <c r="T64">
        <f>YEAR(orders[[#This Row],[OrderDate]])</f>
        <v>1996</v>
      </c>
      <c r="U64">
        <f>MONTH(orders[[#This Row],[OrderDate]])</f>
        <v>9</v>
      </c>
    </row>
    <row r="65" spans="1:21" x14ac:dyDescent="0.2">
      <c r="A65">
        <v>10311</v>
      </c>
      <c r="B65" t="s">
        <v>686</v>
      </c>
      <c r="C65">
        <v>1</v>
      </c>
      <c r="D65" s="9">
        <v>35328</v>
      </c>
      <c r="E65" s="5">
        <v>35342</v>
      </c>
      <c r="F65" s="5">
        <v>35334</v>
      </c>
      <c r="G65">
        <v>3</v>
      </c>
      <c r="H65">
        <v>24.69</v>
      </c>
      <c r="I65" t="s">
        <v>687</v>
      </c>
      <c r="J65" t="s">
        <v>688</v>
      </c>
      <c r="K65" t="s">
        <v>689</v>
      </c>
      <c r="L65" t="s">
        <v>71</v>
      </c>
      <c r="M65" t="s">
        <v>690</v>
      </c>
      <c r="N65" t="s">
        <v>206</v>
      </c>
      <c r="O65">
        <f>VLOOKUP(orders[[#This Row],[OrderID]],Table15[],4,FALSE)</f>
        <v>13</v>
      </c>
      <c r="P65">
        <f>VLOOKUP(orders[[#This Row],[OrderID]],Table15[],2,FALSE)</f>
        <v>268.79999999999995</v>
      </c>
      <c r="Q65">
        <f>VLOOKUP(orders[[#This Row],[EmployeeID]],employee_territory[],2,FALSE)</f>
        <v>6897</v>
      </c>
      <c r="R65" t="str">
        <f>VLOOKUP(orders[[#This Row],[Territory]],territories[],4,FALSE)</f>
        <v xml:space="preserve">Eastern                                           </v>
      </c>
      <c r="S65" t="str">
        <f>VLOOKUP(orders[[#This Row],[ShipVia]],shippers[],2,FALSE)</f>
        <v>Federal Shipping</v>
      </c>
      <c r="T65">
        <f>YEAR(orders[[#This Row],[OrderDate]])</f>
        <v>1996</v>
      </c>
      <c r="U65">
        <f>MONTH(orders[[#This Row],[OrderDate]])</f>
        <v>9</v>
      </c>
    </row>
    <row r="66" spans="1:21" x14ac:dyDescent="0.2">
      <c r="A66">
        <v>10312</v>
      </c>
      <c r="B66" t="s">
        <v>657</v>
      </c>
      <c r="C66">
        <v>2</v>
      </c>
      <c r="D66" s="9">
        <v>35331</v>
      </c>
      <c r="E66" s="5">
        <v>35359</v>
      </c>
      <c r="F66" s="5">
        <v>35341</v>
      </c>
      <c r="G66">
        <v>2</v>
      </c>
      <c r="H66">
        <v>40.26</v>
      </c>
      <c r="I66" t="s">
        <v>658</v>
      </c>
      <c r="J66" t="s">
        <v>659</v>
      </c>
      <c r="K66" t="s">
        <v>660</v>
      </c>
      <c r="L66" t="s">
        <v>71</v>
      </c>
      <c r="M66" t="s">
        <v>661</v>
      </c>
      <c r="N66" t="s">
        <v>154</v>
      </c>
      <c r="O66">
        <f>VLOOKUP(orders[[#This Row],[OrderID]],Table15[],4,FALSE)</f>
        <v>58</v>
      </c>
      <c r="P66">
        <f>VLOOKUP(orders[[#This Row],[OrderID]],Table15[],2,FALSE)</f>
        <v>1614.8</v>
      </c>
      <c r="Q66">
        <f>VLOOKUP(orders[[#This Row],[EmployeeID]],employee_territory[],2,FALSE)</f>
        <v>1581</v>
      </c>
      <c r="R66" t="str">
        <f>VLOOKUP(orders[[#This Row],[Territory]],territories[],4,FALSE)</f>
        <v xml:space="preserve">Eastern                                           </v>
      </c>
      <c r="S66" t="str">
        <f>VLOOKUP(orders[[#This Row],[ShipVia]],shippers[],2,FALSE)</f>
        <v>United Package</v>
      </c>
      <c r="T66">
        <f>YEAR(orders[[#This Row],[OrderDate]])</f>
        <v>1996</v>
      </c>
      <c r="U66">
        <f>MONTH(orders[[#This Row],[OrderDate]])</f>
        <v>9</v>
      </c>
    </row>
    <row r="67" spans="1:21" x14ac:dyDescent="0.2">
      <c r="A67">
        <v>10313</v>
      </c>
      <c r="B67" t="s">
        <v>589</v>
      </c>
      <c r="C67">
        <v>2</v>
      </c>
      <c r="D67" s="9">
        <v>35332</v>
      </c>
      <c r="E67" s="5">
        <v>35360</v>
      </c>
      <c r="F67" s="5">
        <v>35342</v>
      </c>
      <c r="G67">
        <v>2</v>
      </c>
      <c r="H67">
        <v>1.96</v>
      </c>
      <c r="I67" t="s">
        <v>590</v>
      </c>
      <c r="J67" t="s">
        <v>591</v>
      </c>
      <c r="K67" t="s">
        <v>592</v>
      </c>
      <c r="L67" t="s">
        <v>71</v>
      </c>
      <c r="M67" t="s">
        <v>593</v>
      </c>
      <c r="N67" t="s">
        <v>154</v>
      </c>
      <c r="O67">
        <f>VLOOKUP(orders[[#This Row],[OrderID]],Table15[],4,FALSE)</f>
        <v>12</v>
      </c>
      <c r="P67">
        <f>VLOOKUP(orders[[#This Row],[OrderID]],Table15[],2,FALSE)</f>
        <v>182.39999999999998</v>
      </c>
      <c r="Q67">
        <f>VLOOKUP(orders[[#This Row],[EmployeeID]],employee_territory[],2,FALSE)</f>
        <v>1581</v>
      </c>
      <c r="R67" t="str">
        <f>VLOOKUP(orders[[#This Row],[Territory]],territories[],4,FALSE)</f>
        <v xml:space="preserve">Eastern                                           </v>
      </c>
      <c r="S67" t="str">
        <f>VLOOKUP(orders[[#This Row],[ShipVia]],shippers[],2,FALSE)</f>
        <v>United Package</v>
      </c>
      <c r="T67">
        <f>YEAR(orders[[#This Row],[OrderDate]])</f>
        <v>1996</v>
      </c>
      <c r="U67">
        <f>MONTH(orders[[#This Row],[OrderDate]])</f>
        <v>9</v>
      </c>
    </row>
    <row r="68" spans="1:21" x14ac:dyDescent="0.2">
      <c r="A68">
        <v>10314</v>
      </c>
      <c r="B68" t="s">
        <v>545</v>
      </c>
      <c r="C68">
        <v>1</v>
      </c>
      <c r="D68" s="9">
        <v>35333</v>
      </c>
      <c r="E68" s="5">
        <v>35361</v>
      </c>
      <c r="F68" s="5">
        <v>35342</v>
      </c>
      <c r="G68">
        <v>2</v>
      </c>
      <c r="H68">
        <v>74.16</v>
      </c>
      <c r="I68" t="s">
        <v>546</v>
      </c>
      <c r="J68" t="s">
        <v>547</v>
      </c>
      <c r="K68" t="s">
        <v>548</v>
      </c>
      <c r="L68" t="s">
        <v>549</v>
      </c>
      <c r="M68" t="s">
        <v>550</v>
      </c>
      <c r="N68" t="s">
        <v>82</v>
      </c>
      <c r="O68">
        <f>VLOOKUP(orders[[#This Row],[OrderID]],Table15[],4,FALSE)</f>
        <v>95</v>
      </c>
      <c r="P68">
        <f>VLOOKUP(orders[[#This Row],[OrderID]],Table15[],2,FALSE)</f>
        <v>2327</v>
      </c>
      <c r="Q68">
        <f>VLOOKUP(orders[[#This Row],[EmployeeID]],employee_territory[],2,FALSE)</f>
        <v>6897</v>
      </c>
      <c r="R68" t="str">
        <f>VLOOKUP(orders[[#This Row],[Territory]],territories[],4,FALSE)</f>
        <v xml:space="preserve">Eastern                                           </v>
      </c>
      <c r="S68" t="str">
        <f>VLOOKUP(orders[[#This Row],[ShipVia]],shippers[],2,FALSE)</f>
        <v>United Package</v>
      </c>
      <c r="T68">
        <f>YEAR(orders[[#This Row],[OrderDate]])</f>
        <v>1996</v>
      </c>
      <c r="U68">
        <f>MONTH(orders[[#This Row],[OrderDate]])</f>
        <v>9</v>
      </c>
    </row>
    <row r="69" spans="1:21" x14ac:dyDescent="0.2">
      <c r="A69">
        <v>10315</v>
      </c>
      <c r="B69" t="s">
        <v>691</v>
      </c>
      <c r="C69">
        <v>4</v>
      </c>
      <c r="D69" s="9">
        <v>35334</v>
      </c>
      <c r="E69" s="5">
        <v>35362</v>
      </c>
      <c r="F69" s="5">
        <v>35341</v>
      </c>
      <c r="G69">
        <v>2</v>
      </c>
      <c r="H69">
        <v>41.76</v>
      </c>
      <c r="I69" t="s">
        <v>692</v>
      </c>
      <c r="J69" t="s">
        <v>693</v>
      </c>
      <c r="K69" t="s">
        <v>694</v>
      </c>
      <c r="L69" t="s">
        <v>695</v>
      </c>
      <c r="M69" t="s">
        <v>696</v>
      </c>
      <c r="N69" t="s">
        <v>73</v>
      </c>
      <c r="O69">
        <f>VLOOKUP(orders[[#This Row],[OrderID]],Table15[],4,FALSE)</f>
        <v>44</v>
      </c>
      <c r="P69">
        <f>VLOOKUP(orders[[#This Row],[OrderID]],Table15[],2,FALSE)</f>
        <v>516.79999999999995</v>
      </c>
      <c r="Q69">
        <f>VLOOKUP(orders[[#This Row],[EmployeeID]],employee_territory[],2,FALSE)</f>
        <v>20852</v>
      </c>
      <c r="R69" t="str">
        <f>VLOOKUP(orders[[#This Row],[Territory]],territories[],4,FALSE)</f>
        <v xml:space="preserve">Eastern                                           </v>
      </c>
      <c r="S69" t="str">
        <f>VLOOKUP(orders[[#This Row],[ShipVia]],shippers[],2,FALSE)</f>
        <v>United Package</v>
      </c>
      <c r="T69">
        <f>YEAR(orders[[#This Row],[OrderDate]])</f>
        <v>1996</v>
      </c>
      <c r="U69">
        <f>MONTH(orders[[#This Row],[OrderDate]])</f>
        <v>9</v>
      </c>
    </row>
    <row r="70" spans="1:21" x14ac:dyDescent="0.2">
      <c r="A70">
        <v>10316</v>
      </c>
      <c r="B70" t="s">
        <v>545</v>
      </c>
      <c r="C70">
        <v>1</v>
      </c>
      <c r="D70" s="9">
        <v>35335</v>
      </c>
      <c r="E70" s="5">
        <v>35363</v>
      </c>
      <c r="F70" s="5">
        <v>35346</v>
      </c>
      <c r="G70">
        <v>3</v>
      </c>
      <c r="H70">
        <v>150.15</v>
      </c>
      <c r="I70" t="s">
        <v>546</v>
      </c>
      <c r="J70" t="s">
        <v>547</v>
      </c>
      <c r="K70" t="s">
        <v>548</v>
      </c>
      <c r="L70" t="s">
        <v>549</v>
      </c>
      <c r="M70" t="s">
        <v>550</v>
      </c>
      <c r="N70" t="s">
        <v>82</v>
      </c>
      <c r="O70">
        <f>VLOOKUP(orders[[#This Row],[OrderID]],Table15[],4,FALSE)</f>
        <v>80</v>
      </c>
      <c r="P70">
        <f>VLOOKUP(orders[[#This Row],[OrderID]],Table15[],2,FALSE)</f>
        <v>2835</v>
      </c>
      <c r="Q70">
        <f>VLOOKUP(orders[[#This Row],[EmployeeID]],employee_territory[],2,FALSE)</f>
        <v>6897</v>
      </c>
      <c r="R70" t="str">
        <f>VLOOKUP(orders[[#This Row],[Territory]],territories[],4,FALSE)</f>
        <v xml:space="preserve">Eastern                                           </v>
      </c>
      <c r="S70" t="str">
        <f>VLOOKUP(orders[[#This Row],[ShipVia]],shippers[],2,FALSE)</f>
        <v>Federal Shipping</v>
      </c>
      <c r="T70">
        <f>YEAR(orders[[#This Row],[OrderDate]])</f>
        <v>1996</v>
      </c>
      <c r="U70">
        <f>MONTH(orders[[#This Row],[OrderDate]])</f>
        <v>9</v>
      </c>
    </row>
    <row r="71" spans="1:21" x14ac:dyDescent="0.2">
      <c r="A71">
        <v>10317</v>
      </c>
      <c r="B71" t="s">
        <v>673</v>
      </c>
      <c r="C71">
        <v>6</v>
      </c>
      <c r="D71" s="9">
        <v>35338</v>
      </c>
      <c r="E71" s="5">
        <v>35366</v>
      </c>
      <c r="F71" s="5">
        <v>35348</v>
      </c>
      <c r="G71">
        <v>1</v>
      </c>
      <c r="H71">
        <v>12.69</v>
      </c>
      <c r="I71" t="s">
        <v>674</v>
      </c>
      <c r="J71" t="s">
        <v>675</v>
      </c>
      <c r="K71" t="s">
        <v>676</v>
      </c>
      <c r="L71" t="s">
        <v>191</v>
      </c>
      <c r="M71" t="s">
        <v>677</v>
      </c>
      <c r="N71" t="s">
        <v>82</v>
      </c>
      <c r="O71">
        <f>VLOOKUP(orders[[#This Row],[OrderID]],Table15[],4,FALSE)</f>
        <v>20</v>
      </c>
      <c r="P71">
        <f>VLOOKUP(orders[[#This Row],[OrderID]],Table15[],2,FALSE)</f>
        <v>288</v>
      </c>
      <c r="Q71">
        <f>VLOOKUP(orders[[#This Row],[EmployeeID]],employee_territory[],2,FALSE)</f>
        <v>85014</v>
      </c>
      <c r="R71" t="str">
        <f>VLOOKUP(orders[[#This Row],[Territory]],territories[],4,FALSE)</f>
        <v xml:space="preserve">Westerns                                          </v>
      </c>
      <c r="S71" t="str">
        <f>VLOOKUP(orders[[#This Row],[ShipVia]],shippers[],2,FALSE)</f>
        <v>Speedy Express</v>
      </c>
      <c r="T71">
        <f>YEAR(orders[[#This Row],[OrderDate]])</f>
        <v>1996</v>
      </c>
      <c r="U71">
        <f>MONTH(orders[[#This Row],[OrderDate]])</f>
        <v>9</v>
      </c>
    </row>
    <row r="72" spans="1:21" x14ac:dyDescent="0.2">
      <c r="A72">
        <v>10318</v>
      </c>
      <c r="B72" t="s">
        <v>691</v>
      </c>
      <c r="C72">
        <v>8</v>
      </c>
      <c r="D72" s="9">
        <v>35339</v>
      </c>
      <c r="E72" s="5">
        <v>35367</v>
      </c>
      <c r="F72" s="5">
        <v>35342</v>
      </c>
      <c r="G72">
        <v>2</v>
      </c>
      <c r="H72">
        <v>4.7300000000000004</v>
      </c>
      <c r="I72" t="s">
        <v>692</v>
      </c>
      <c r="J72" t="s">
        <v>693</v>
      </c>
      <c r="K72" t="s">
        <v>694</v>
      </c>
      <c r="L72" t="s">
        <v>695</v>
      </c>
      <c r="M72" t="s">
        <v>696</v>
      </c>
      <c r="N72" t="s">
        <v>73</v>
      </c>
      <c r="O72">
        <f>VLOOKUP(orders[[#This Row],[OrderID]],Table15[],4,FALSE)</f>
        <v>26</v>
      </c>
      <c r="P72">
        <f>VLOOKUP(orders[[#This Row],[OrderID]],Table15[],2,FALSE)</f>
        <v>240.4</v>
      </c>
      <c r="Q72">
        <f>VLOOKUP(orders[[#This Row],[EmployeeID]],employee_territory[],2,FALSE)</f>
        <v>19428</v>
      </c>
      <c r="R72" t="str">
        <f>VLOOKUP(orders[[#This Row],[Territory]],territories[],4,FALSE)</f>
        <v xml:space="preserve">Northern                                          </v>
      </c>
      <c r="S72" t="str">
        <f>VLOOKUP(orders[[#This Row],[ShipVia]],shippers[],2,FALSE)</f>
        <v>United Package</v>
      </c>
      <c r="T72">
        <f>YEAR(orders[[#This Row],[OrderDate]])</f>
        <v>1996</v>
      </c>
      <c r="U72">
        <f>MONTH(orders[[#This Row],[OrderDate]])</f>
        <v>10</v>
      </c>
    </row>
    <row r="73" spans="1:21" x14ac:dyDescent="0.2">
      <c r="A73">
        <v>10319</v>
      </c>
      <c r="B73" t="s">
        <v>599</v>
      </c>
      <c r="C73">
        <v>7</v>
      </c>
      <c r="D73" s="9">
        <v>35340</v>
      </c>
      <c r="E73" s="5">
        <v>35368</v>
      </c>
      <c r="F73" s="5">
        <v>35349</v>
      </c>
      <c r="G73">
        <v>3</v>
      </c>
      <c r="H73">
        <v>64.5</v>
      </c>
      <c r="I73" t="s">
        <v>600</v>
      </c>
      <c r="J73" t="s">
        <v>601</v>
      </c>
      <c r="K73" t="s">
        <v>534</v>
      </c>
      <c r="L73" t="s">
        <v>71</v>
      </c>
      <c r="M73" t="s">
        <v>602</v>
      </c>
      <c r="N73" t="s">
        <v>535</v>
      </c>
      <c r="O73">
        <f>VLOOKUP(orders[[#This Row],[OrderID]],Table15[],4,FALSE)</f>
        <v>52</v>
      </c>
      <c r="P73">
        <f>VLOOKUP(orders[[#This Row],[OrderID]],Table15[],2,FALSE)</f>
        <v>1191.1999999999998</v>
      </c>
      <c r="Q73">
        <f>VLOOKUP(orders[[#This Row],[EmployeeID]],employee_territory[],2,FALSE)</f>
        <v>60179</v>
      </c>
      <c r="R73" t="str">
        <f>VLOOKUP(orders[[#This Row],[Territory]],territories[],4,FALSE)</f>
        <v xml:space="preserve">Westerns                                          </v>
      </c>
      <c r="S73" t="str">
        <f>VLOOKUP(orders[[#This Row],[ShipVia]],shippers[],2,FALSE)</f>
        <v>Federal Shipping</v>
      </c>
      <c r="T73">
        <f>YEAR(orders[[#This Row],[OrderDate]])</f>
        <v>1996</v>
      </c>
      <c r="U73">
        <f>MONTH(orders[[#This Row],[OrderDate]])</f>
        <v>10</v>
      </c>
    </row>
    <row r="74" spans="1:21" x14ac:dyDescent="0.2">
      <c r="A74">
        <v>10320</v>
      </c>
      <c r="B74" t="s">
        <v>561</v>
      </c>
      <c r="C74">
        <v>5</v>
      </c>
      <c r="D74" s="9">
        <v>35341</v>
      </c>
      <c r="E74" s="5">
        <v>35355</v>
      </c>
      <c r="F74" s="5">
        <v>35356</v>
      </c>
      <c r="G74">
        <v>3</v>
      </c>
      <c r="H74">
        <v>34.57</v>
      </c>
      <c r="I74" t="s">
        <v>562</v>
      </c>
      <c r="J74" t="s">
        <v>563</v>
      </c>
      <c r="K74" t="s">
        <v>564</v>
      </c>
      <c r="L74" t="s">
        <v>71</v>
      </c>
      <c r="M74" t="s">
        <v>565</v>
      </c>
      <c r="N74" t="s">
        <v>248</v>
      </c>
      <c r="O74">
        <f>VLOOKUP(orders[[#This Row],[OrderID]],Table15[],4,FALSE)</f>
        <v>30</v>
      </c>
      <c r="P74">
        <f>VLOOKUP(orders[[#This Row],[OrderID]],Table15[],2,FALSE)</f>
        <v>516</v>
      </c>
      <c r="Q74">
        <f>VLOOKUP(orders[[#This Row],[EmployeeID]],employee_territory[],2,FALSE)</f>
        <v>2903</v>
      </c>
      <c r="R74" t="str">
        <f>VLOOKUP(orders[[#This Row],[Territory]],territories[],4,FALSE)</f>
        <v xml:space="preserve">Eastern                                           </v>
      </c>
      <c r="S74" t="str">
        <f>VLOOKUP(orders[[#This Row],[ShipVia]],shippers[],2,FALSE)</f>
        <v>Federal Shipping</v>
      </c>
      <c r="T74">
        <f>YEAR(orders[[#This Row],[OrderDate]])</f>
        <v>1996</v>
      </c>
      <c r="U74">
        <f>MONTH(orders[[#This Row],[OrderDate]])</f>
        <v>10</v>
      </c>
    </row>
    <row r="75" spans="1:21" x14ac:dyDescent="0.2">
      <c r="A75">
        <v>10321</v>
      </c>
      <c r="B75" t="s">
        <v>691</v>
      </c>
      <c r="C75">
        <v>3</v>
      </c>
      <c r="D75" s="9">
        <v>35341</v>
      </c>
      <c r="E75" s="5">
        <v>35369</v>
      </c>
      <c r="F75" s="5">
        <v>35349</v>
      </c>
      <c r="G75">
        <v>2</v>
      </c>
      <c r="H75">
        <v>3.43</v>
      </c>
      <c r="I75" t="s">
        <v>692</v>
      </c>
      <c r="J75" t="s">
        <v>693</v>
      </c>
      <c r="K75" t="s">
        <v>694</v>
      </c>
      <c r="L75" t="s">
        <v>695</v>
      </c>
      <c r="M75" t="s">
        <v>696</v>
      </c>
      <c r="N75" t="s">
        <v>73</v>
      </c>
      <c r="O75">
        <f>VLOOKUP(orders[[#This Row],[OrderID]],Table15[],4,FALSE)</f>
        <v>10</v>
      </c>
      <c r="P75">
        <f>VLOOKUP(orders[[#This Row],[OrderID]],Table15[],2,FALSE)</f>
        <v>144</v>
      </c>
      <c r="Q75">
        <f>VLOOKUP(orders[[#This Row],[EmployeeID]],employee_territory[],2,FALSE)</f>
        <v>30346</v>
      </c>
      <c r="R75" t="str">
        <f>VLOOKUP(orders[[#This Row],[Territory]],territories[],4,FALSE)</f>
        <v xml:space="preserve">Southern                                          </v>
      </c>
      <c r="S75" t="str">
        <f>VLOOKUP(orders[[#This Row],[ShipVia]],shippers[],2,FALSE)</f>
        <v>United Package</v>
      </c>
      <c r="T75">
        <f>YEAR(orders[[#This Row],[OrderDate]])</f>
        <v>1996</v>
      </c>
      <c r="U75">
        <f>MONTH(orders[[#This Row],[OrderDate]])</f>
        <v>10</v>
      </c>
    </row>
    <row r="76" spans="1:21" x14ac:dyDescent="0.2">
      <c r="A76">
        <v>10322</v>
      </c>
      <c r="B76" t="s">
        <v>697</v>
      </c>
      <c r="C76">
        <v>7</v>
      </c>
      <c r="D76" s="9">
        <v>35342</v>
      </c>
      <c r="E76" s="5">
        <v>35370</v>
      </c>
      <c r="F76" s="5">
        <v>35361</v>
      </c>
      <c r="G76">
        <v>3</v>
      </c>
      <c r="H76">
        <v>0.4</v>
      </c>
      <c r="I76" t="s">
        <v>698</v>
      </c>
      <c r="J76" t="s">
        <v>699</v>
      </c>
      <c r="K76" t="s">
        <v>534</v>
      </c>
      <c r="L76" t="s">
        <v>71</v>
      </c>
      <c r="M76" t="s">
        <v>602</v>
      </c>
      <c r="N76" t="s">
        <v>535</v>
      </c>
      <c r="O76">
        <f>VLOOKUP(orders[[#This Row],[OrderID]],Table15[],4,FALSE)</f>
        <v>20</v>
      </c>
      <c r="P76">
        <f>VLOOKUP(orders[[#This Row],[OrderID]],Table15[],2,FALSE)</f>
        <v>112</v>
      </c>
      <c r="Q76">
        <f>VLOOKUP(orders[[#This Row],[EmployeeID]],employee_territory[],2,FALSE)</f>
        <v>60179</v>
      </c>
      <c r="R76" t="str">
        <f>VLOOKUP(orders[[#This Row],[Territory]],territories[],4,FALSE)</f>
        <v xml:space="preserve">Westerns                                          </v>
      </c>
      <c r="S76" t="str">
        <f>VLOOKUP(orders[[#This Row],[ShipVia]],shippers[],2,FALSE)</f>
        <v>Federal Shipping</v>
      </c>
      <c r="T76">
        <f>YEAR(orders[[#This Row],[OrderDate]])</f>
        <v>1996</v>
      </c>
      <c r="U76">
        <f>MONTH(orders[[#This Row],[OrderDate]])</f>
        <v>10</v>
      </c>
    </row>
    <row r="77" spans="1:21" x14ac:dyDescent="0.2">
      <c r="A77">
        <v>10323</v>
      </c>
      <c r="B77" t="s">
        <v>700</v>
      </c>
      <c r="C77">
        <v>4</v>
      </c>
      <c r="D77" s="9">
        <v>35345</v>
      </c>
      <c r="E77" s="5">
        <v>35373</v>
      </c>
      <c r="F77" s="5">
        <v>35352</v>
      </c>
      <c r="G77">
        <v>1</v>
      </c>
      <c r="H77">
        <v>4.88</v>
      </c>
      <c r="I77" t="s">
        <v>701</v>
      </c>
      <c r="J77" t="s">
        <v>702</v>
      </c>
      <c r="K77" t="s">
        <v>703</v>
      </c>
      <c r="L77" t="s">
        <v>71</v>
      </c>
      <c r="M77" t="s">
        <v>704</v>
      </c>
      <c r="N77" t="s">
        <v>154</v>
      </c>
      <c r="O77">
        <f>VLOOKUP(orders[[#This Row],[OrderID]],Table15[],4,FALSE)</f>
        <v>13</v>
      </c>
      <c r="P77">
        <f>VLOOKUP(orders[[#This Row],[OrderID]],Table15[],2,FALSE)</f>
        <v>164.4</v>
      </c>
      <c r="Q77">
        <f>VLOOKUP(orders[[#This Row],[EmployeeID]],employee_territory[],2,FALSE)</f>
        <v>20852</v>
      </c>
      <c r="R77" t="str">
        <f>VLOOKUP(orders[[#This Row],[Territory]],territories[],4,FALSE)</f>
        <v xml:space="preserve">Eastern                                           </v>
      </c>
      <c r="S77" t="str">
        <f>VLOOKUP(orders[[#This Row],[ShipVia]],shippers[],2,FALSE)</f>
        <v>Speedy Express</v>
      </c>
      <c r="T77">
        <f>YEAR(orders[[#This Row],[OrderDate]])</f>
        <v>1996</v>
      </c>
      <c r="U77">
        <f>MONTH(orders[[#This Row],[OrderDate]])</f>
        <v>10</v>
      </c>
    </row>
    <row r="78" spans="1:21" x14ac:dyDescent="0.2">
      <c r="A78">
        <v>10324</v>
      </c>
      <c r="B78" t="s">
        <v>705</v>
      </c>
      <c r="C78">
        <v>9</v>
      </c>
      <c r="D78" s="9">
        <v>35346</v>
      </c>
      <c r="E78" s="5">
        <v>35374</v>
      </c>
      <c r="F78" s="5">
        <v>35348</v>
      </c>
      <c r="G78">
        <v>1</v>
      </c>
      <c r="H78">
        <v>214.27</v>
      </c>
      <c r="I78" t="s">
        <v>706</v>
      </c>
      <c r="J78" t="s">
        <v>707</v>
      </c>
      <c r="K78" t="s">
        <v>708</v>
      </c>
      <c r="L78" t="s">
        <v>709</v>
      </c>
      <c r="M78" t="s">
        <v>710</v>
      </c>
      <c r="N78" t="s">
        <v>82</v>
      </c>
      <c r="O78">
        <f>VLOOKUP(orders[[#This Row],[OrderID]],Table15[],4,FALSE)</f>
        <v>241</v>
      </c>
      <c r="P78">
        <f>VLOOKUP(orders[[#This Row],[OrderID]],Table15[],2,FALSE)</f>
        <v>6155.9</v>
      </c>
      <c r="Q78">
        <f>VLOOKUP(orders[[#This Row],[EmployeeID]],employee_territory[],2,FALSE)</f>
        <v>3049</v>
      </c>
      <c r="R78" t="str">
        <f>VLOOKUP(orders[[#This Row],[Territory]],territories[],4,FALSE)</f>
        <v xml:space="preserve">Northern                                          </v>
      </c>
      <c r="S78" t="str">
        <f>VLOOKUP(orders[[#This Row],[ShipVia]],shippers[],2,FALSE)</f>
        <v>Speedy Express</v>
      </c>
      <c r="T78">
        <f>YEAR(orders[[#This Row],[OrderDate]])</f>
        <v>1996</v>
      </c>
      <c r="U78">
        <f>MONTH(orders[[#This Row],[OrderDate]])</f>
        <v>10</v>
      </c>
    </row>
    <row r="79" spans="1:21" x14ac:dyDescent="0.2">
      <c r="A79">
        <v>10325</v>
      </c>
      <c r="B79" t="s">
        <v>700</v>
      </c>
      <c r="C79">
        <v>1</v>
      </c>
      <c r="D79" s="9">
        <v>35347</v>
      </c>
      <c r="E79" s="5">
        <v>35361</v>
      </c>
      <c r="F79" s="5">
        <v>35352</v>
      </c>
      <c r="G79">
        <v>3</v>
      </c>
      <c r="H79">
        <v>64.86</v>
      </c>
      <c r="I79" t="s">
        <v>701</v>
      </c>
      <c r="J79" t="s">
        <v>702</v>
      </c>
      <c r="K79" t="s">
        <v>703</v>
      </c>
      <c r="L79" t="s">
        <v>71</v>
      </c>
      <c r="M79" t="s">
        <v>704</v>
      </c>
      <c r="N79" t="s">
        <v>154</v>
      </c>
      <c r="O79">
        <f>VLOOKUP(orders[[#This Row],[OrderID]],Table15[],4,FALSE)</f>
        <v>71</v>
      </c>
      <c r="P79">
        <f>VLOOKUP(orders[[#This Row],[OrderID]],Table15[],2,FALSE)</f>
        <v>1497</v>
      </c>
      <c r="Q79">
        <f>VLOOKUP(orders[[#This Row],[EmployeeID]],employee_territory[],2,FALSE)</f>
        <v>6897</v>
      </c>
      <c r="R79" t="str">
        <f>VLOOKUP(orders[[#This Row],[Territory]],territories[],4,FALSE)</f>
        <v xml:space="preserve">Eastern                                           </v>
      </c>
      <c r="S79" t="str">
        <f>VLOOKUP(orders[[#This Row],[ShipVia]],shippers[],2,FALSE)</f>
        <v>Federal Shipping</v>
      </c>
      <c r="T79">
        <f>YEAR(orders[[#This Row],[OrderDate]])</f>
        <v>1996</v>
      </c>
      <c r="U79">
        <f>MONTH(orders[[#This Row],[OrderDate]])</f>
        <v>10</v>
      </c>
    </row>
    <row r="80" spans="1:21" x14ac:dyDescent="0.2">
      <c r="A80">
        <v>10326</v>
      </c>
      <c r="B80" t="s">
        <v>711</v>
      </c>
      <c r="C80">
        <v>4</v>
      </c>
      <c r="D80" s="9">
        <v>35348</v>
      </c>
      <c r="E80" s="5">
        <v>35376</v>
      </c>
      <c r="F80" s="5">
        <v>35352</v>
      </c>
      <c r="G80">
        <v>2</v>
      </c>
      <c r="H80">
        <v>77.92</v>
      </c>
      <c r="I80" t="s">
        <v>712</v>
      </c>
      <c r="J80" t="s">
        <v>713</v>
      </c>
      <c r="K80" t="s">
        <v>621</v>
      </c>
      <c r="L80" t="s">
        <v>71</v>
      </c>
      <c r="M80" t="s">
        <v>714</v>
      </c>
      <c r="N80" t="s">
        <v>108</v>
      </c>
      <c r="O80">
        <f>VLOOKUP(orders[[#This Row],[OrderID]],Table15[],4,FALSE)</f>
        <v>90</v>
      </c>
      <c r="P80">
        <f>VLOOKUP(orders[[#This Row],[OrderID]],Table15[],2,FALSE)</f>
        <v>982</v>
      </c>
      <c r="Q80">
        <f>VLOOKUP(orders[[#This Row],[EmployeeID]],employee_territory[],2,FALSE)</f>
        <v>20852</v>
      </c>
      <c r="R80" t="str">
        <f>VLOOKUP(orders[[#This Row],[Territory]],territories[],4,FALSE)</f>
        <v xml:space="preserve">Eastern                                           </v>
      </c>
      <c r="S80" t="str">
        <f>VLOOKUP(orders[[#This Row],[ShipVia]],shippers[],2,FALSE)</f>
        <v>United Package</v>
      </c>
      <c r="T80">
        <f>YEAR(orders[[#This Row],[OrderDate]])</f>
        <v>1996</v>
      </c>
      <c r="U80">
        <f>MONTH(orders[[#This Row],[OrderDate]])</f>
        <v>10</v>
      </c>
    </row>
    <row r="81" spans="1:21" x14ac:dyDescent="0.2">
      <c r="A81">
        <v>10327</v>
      </c>
      <c r="B81" t="s">
        <v>551</v>
      </c>
      <c r="C81">
        <v>2</v>
      </c>
      <c r="D81" s="9">
        <v>35349</v>
      </c>
      <c r="E81" s="5">
        <v>35377</v>
      </c>
      <c r="F81" s="5">
        <v>35352</v>
      </c>
      <c r="G81">
        <v>1</v>
      </c>
      <c r="H81">
        <v>63.36</v>
      </c>
      <c r="I81" t="s">
        <v>552</v>
      </c>
      <c r="J81" t="s">
        <v>553</v>
      </c>
      <c r="K81" t="s">
        <v>554</v>
      </c>
      <c r="L81" t="s">
        <v>71</v>
      </c>
      <c r="M81" t="s">
        <v>555</v>
      </c>
      <c r="N81" t="s">
        <v>199</v>
      </c>
      <c r="O81">
        <f>VLOOKUP(orders[[#This Row],[OrderID]],Table15[],4,FALSE)</f>
        <v>140</v>
      </c>
      <c r="P81">
        <f>VLOOKUP(orders[[#This Row],[OrderID]],Table15[],2,FALSE)</f>
        <v>2262.5</v>
      </c>
      <c r="Q81">
        <f>VLOOKUP(orders[[#This Row],[EmployeeID]],employee_territory[],2,FALSE)</f>
        <v>1581</v>
      </c>
      <c r="R81" t="str">
        <f>VLOOKUP(orders[[#This Row],[Territory]],territories[],4,FALSE)</f>
        <v xml:space="preserve">Eastern                                           </v>
      </c>
      <c r="S81" t="str">
        <f>VLOOKUP(orders[[#This Row],[ShipVia]],shippers[],2,FALSE)</f>
        <v>Speedy Express</v>
      </c>
      <c r="T81">
        <f>YEAR(orders[[#This Row],[OrderDate]])</f>
        <v>1996</v>
      </c>
      <c r="U81">
        <f>MONTH(orders[[#This Row],[OrderDate]])</f>
        <v>10</v>
      </c>
    </row>
    <row r="82" spans="1:21" x14ac:dyDescent="0.2">
      <c r="A82">
        <v>10328</v>
      </c>
      <c r="B82" t="s">
        <v>715</v>
      </c>
      <c r="C82">
        <v>4</v>
      </c>
      <c r="D82" s="9">
        <v>35352</v>
      </c>
      <c r="E82" s="5">
        <v>35380</v>
      </c>
      <c r="F82" s="5">
        <v>35355</v>
      </c>
      <c r="G82">
        <v>3</v>
      </c>
      <c r="H82">
        <v>87.03</v>
      </c>
      <c r="I82" t="s">
        <v>716</v>
      </c>
      <c r="J82" t="s">
        <v>717</v>
      </c>
      <c r="K82" t="s">
        <v>718</v>
      </c>
      <c r="L82" t="s">
        <v>71</v>
      </c>
      <c r="M82" t="s">
        <v>719</v>
      </c>
      <c r="N82" t="s">
        <v>720</v>
      </c>
      <c r="O82">
        <f>VLOOKUP(orders[[#This Row],[OrderID]],Table15[],4,FALSE)</f>
        <v>59</v>
      </c>
      <c r="P82">
        <f>VLOOKUP(orders[[#This Row],[OrderID]],Table15[],2,FALSE)</f>
        <v>1168</v>
      </c>
      <c r="Q82">
        <f>VLOOKUP(orders[[#This Row],[EmployeeID]],employee_territory[],2,FALSE)</f>
        <v>20852</v>
      </c>
      <c r="R82" t="str">
        <f>VLOOKUP(orders[[#This Row],[Territory]],territories[],4,FALSE)</f>
        <v xml:space="preserve">Eastern                                           </v>
      </c>
      <c r="S82" t="str">
        <f>VLOOKUP(orders[[#This Row],[ShipVia]],shippers[],2,FALSE)</f>
        <v>Federal Shipping</v>
      </c>
      <c r="T82">
        <f>YEAR(orders[[#This Row],[OrderDate]])</f>
        <v>1996</v>
      </c>
      <c r="U82">
        <f>MONTH(orders[[#This Row],[OrderDate]])</f>
        <v>10</v>
      </c>
    </row>
    <row r="83" spans="1:21" x14ac:dyDescent="0.2">
      <c r="A83">
        <v>10329</v>
      </c>
      <c r="B83" t="s">
        <v>583</v>
      </c>
      <c r="C83">
        <v>4</v>
      </c>
      <c r="D83" s="9">
        <v>35353</v>
      </c>
      <c r="E83" s="5">
        <v>35395</v>
      </c>
      <c r="F83" s="5">
        <v>35361</v>
      </c>
      <c r="G83">
        <v>2</v>
      </c>
      <c r="H83">
        <v>191.67</v>
      </c>
      <c r="I83" t="s">
        <v>584</v>
      </c>
      <c r="J83" t="s">
        <v>585</v>
      </c>
      <c r="K83" t="s">
        <v>586</v>
      </c>
      <c r="L83" t="s">
        <v>587</v>
      </c>
      <c r="M83" t="s">
        <v>588</v>
      </c>
      <c r="N83" t="s">
        <v>82</v>
      </c>
      <c r="O83">
        <f>VLOOKUP(orders[[#This Row],[OrderID]],Table15[],4,FALSE)</f>
        <v>50</v>
      </c>
      <c r="P83">
        <f>VLOOKUP(orders[[#This Row],[OrderID]],Table15[],2,FALSE)</f>
        <v>4819.4000000000005</v>
      </c>
      <c r="Q83">
        <f>VLOOKUP(orders[[#This Row],[EmployeeID]],employee_territory[],2,FALSE)</f>
        <v>20852</v>
      </c>
      <c r="R83" t="str">
        <f>VLOOKUP(orders[[#This Row],[Territory]],territories[],4,FALSE)</f>
        <v xml:space="preserve">Eastern                                           </v>
      </c>
      <c r="S83" t="str">
        <f>VLOOKUP(orders[[#This Row],[ShipVia]],shippers[],2,FALSE)</f>
        <v>United Package</v>
      </c>
      <c r="T83">
        <f>YEAR(orders[[#This Row],[OrderDate]])</f>
        <v>1996</v>
      </c>
      <c r="U83">
        <f>MONTH(orders[[#This Row],[OrderDate]])</f>
        <v>10</v>
      </c>
    </row>
    <row r="84" spans="1:21" x14ac:dyDescent="0.2">
      <c r="A84">
        <v>10330</v>
      </c>
      <c r="B84" t="s">
        <v>623</v>
      </c>
      <c r="C84">
        <v>3</v>
      </c>
      <c r="D84" s="9">
        <v>35354</v>
      </c>
      <c r="E84" s="5">
        <v>35382</v>
      </c>
      <c r="F84" s="5">
        <v>35366</v>
      </c>
      <c r="G84">
        <v>1</v>
      </c>
      <c r="H84">
        <v>12.75</v>
      </c>
      <c r="I84" t="s">
        <v>624</v>
      </c>
      <c r="J84" t="s">
        <v>625</v>
      </c>
      <c r="K84" t="s">
        <v>626</v>
      </c>
      <c r="L84" t="s">
        <v>627</v>
      </c>
      <c r="M84" t="s">
        <v>628</v>
      </c>
      <c r="N84" t="s">
        <v>524</v>
      </c>
      <c r="O84">
        <f>VLOOKUP(orders[[#This Row],[OrderID]],Table15[],4,FALSE)</f>
        <v>75</v>
      </c>
      <c r="P84">
        <f>VLOOKUP(orders[[#This Row],[OrderID]],Table15[],2,FALSE)</f>
        <v>1940</v>
      </c>
      <c r="Q84">
        <f>VLOOKUP(orders[[#This Row],[EmployeeID]],employee_territory[],2,FALSE)</f>
        <v>30346</v>
      </c>
      <c r="R84" t="str">
        <f>VLOOKUP(orders[[#This Row],[Territory]],territories[],4,FALSE)</f>
        <v xml:space="preserve">Southern                                          </v>
      </c>
      <c r="S84" t="str">
        <f>VLOOKUP(orders[[#This Row],[ShipVia]],shippers[],2,FALSE)</f>
        <v>Speedy Express</v>
      </c>
      <c r="T84">
        <f>YEAR(orders[[#This Row],[OrderDate]])</f>
        <v>1996</v>
      </c>
      <c r="U84">
        <f>MONTH(orders[[#This Row],[OrderDate]])</f>
        <v>10</v>
      </c>
    </row>
    <row r="85" spans="1:21" x14ac:dyDescent="0.2">
      <c r="A85">
        <v>10331</v>
      </c>
      <c r="B85" t="s">
        <v>721</v>
      </c>
      <c r="C85">
        <v>9</v>
      </c>
      <c r="D85" s="9">
        <v>35354</v>
      </c>
      <c r="E85" s="5">
        <v>35396</v>
      </c>
      <c r="F85" s="5">
        <v>35359</v>
      </c>
      <c r="G85">
        <v>1</v>
      </c>
      <c r="H85">
        <v>10.19</v>
      </c>
      <c r="I85" t="s">
        <v>722</v>
      </c>
      <c r="J85" t="s">
        <v>723</v>
      </c>
      <c r="K85" t="s">
        <v>724</v>
      </c>
      <c r="L85" t="s">
        <v>71</v>
      </c>
      <c r="M85" t="s">
        <v>725</v>
      </c>
      <c r="N85" t="s">
        <v>206</v>
      </c>
      <c r="O85">
        <f>VLOOKUP(orders[[#This Row],[OrderID]],Table15[],4,FALSE)</f>
        <v>15</v>
      </c>
      <c r="P85">
        <f>VLOOKUP(orders[[#This Row],[OrderID]],Table15[],2,FALSE)</f>
        <v>88.5</v>
      </c>
      <c r="Q85">
        <f>VLOOKUP(orders[[#This Row],[EmployeeID]],employee_territory[],2,FALSE)</f>
        <v>3049</v>
      </c>
      <c r="R85" t="str">
        <f>VLOOKUP(orders[[#This Row],[Territory]],territories[],4,FALSE)</f>
        <v xml:space="preserve">Northern                                          </v>
      </c>
      <c r="S85" t="str">
        <f>VLOOKUP(orders[[#This Row],[ShipVia]],shippers[],2,FALSE)</f>
        <v>Speedy Express</v>
      </c>
      <c r="T85">
        <f>YEAR(orders[[#This Row],[OrderDate]])</f>
        <v>1996</v>
      </c>
      <c r="U85">
        <f>MONTH(orders[[#This Row],[OrderDate]])</f>
        <v>10</v>
      </c>
    </row>
    <row r="86" spans="1:21" x14ac:dyDescent="0.2">
      <c r="A86">
        <v>10332</v>
      </c>
      <c r="B86" t="s">
        <v>726</v>
      </c>
      <c r="C86">
        <v>3</v>
      </c>
      <c r="D86" s="9">
        <v>35355</v>
      </c>
      <c r="E86" s="5">
        <v>35397</v>
      </c>
      <c r="F86" s="5">
        <v>35359</v>
      </c>
      <c r="G86">
        <v>2</v>
      </c>
      <c r="H86">
        <v>52.84</v>
      </c>
      <c r="I86" t="s">
        <v>727</v>
      </c>
      <c r="J86" t="s">
        <v>728</v>
      </c>
      <c r="K86" t="s">
        <v>261</v>
      </c>
      <c r="L86" t="s">
        <v>262</v>
      </c>
      <c r="M86" t="s">
        <v>263</v>
      </c>
      <c r="N86" t="s">
        <v>264</v>
      </c>
      <c r="O86">
        <f>VLOOKUP(orders[[#This Row],[OrderID]],Table15[],4,FALSE)</f>
        <v>66</v>
      </c>
      <c r="P86">
        <f>VLOOKUP(orders[[#This Row],[OrderID]],Table15[],2,FALSE)</f>
        <v>2233.6</v>
      </c>
      <c r="Q86">
        <f>VLOOKUP(orders[[#This Row],[EmployeeID]],employee_territory[],2,FALSE)</f>
        <v>30346</v>
      </c>
      <c r="R86" t="str">
        <f>VLOOKUP(orders[[#This Row],[Territory]],territories[],4,FALSE)</f>
        <v xml:space="preserve">Southern                                          </v>
      </c>
      <c r="S86" t="str">
        <f>VLOOKUP(orders[[#This Row],[ShipVia]],shippers[],2,FALSE)</f>
        <v>United Package</v>
      </c>
      <c r="T86">
        <f>YEAR(orders[[#This Row],[OrderDate]])</f>
        <v>1996</v>
      </c>
      <c r="U86">
        <f>MONTH(orders[[#This Row],[OrderDate]])</f>
        <v>10</v>
      </c>
    </row>
    <row r="87" spans="1:21" x14ac:dyDescent="0.2">
      <c r="A87">
        <v>10333</v>
      </c>
      <c r="B87" t="s">
        <v>561</v>
      </c>
      <c r="C87">
        <v>5</v>
      </c>
      <c r="D87" s="9">
        <v>35356</v>
      </c>
      <c r="E87" s="5">
        <v>35384</v>
      </c>
      <c r="F87" s="5">
        <v>35363</v>
      </c>
      <c r="G87">
        <v>3</v>
      </c>
      <c r="H87">
        <v>0.59</v>
      </c>
      <c r="I87" t="s">
        <v>562</v>
      </c>
      <c r="J87" t="s">
        <v>563</v>
      </c>
      <c r="K87" t="s">
        <v>564</v>
      </c>
      <c r="L87" t="s">
        <v>71</v>
      </c>
      <c r="M87" t="s">
        <v>565</v>
      </c>
      <c r="N87" t="s">
        <v>248</v>
      </c>
      <c r="O87">
        <f>VLOOKUP(orders[[#This Row],[OrderID]],Table15[],4,FALSE)</f>
        <v>60</v>
      </c>
      <c r="P87">
        <f>VLOOKUP(orders[[#This Row],[OrderID]],Table15[],2,FALSE)</f>
        <v>954</v>
      </c>
      <c r="Q87">
        <f>VLOOKUP(orders[[#This Row],[EmployeeID]],employee_territory[],2,FALSE)</f>
        <v>2903</v>
      </c>
      <c r="R87" t="str">
        <f>VLOOKUP(orders[[#This Row],[Territory]],territories[],4,FALSE)</f>
        <v xml:space="preserve">Eastern                                           </v>
      </c>
      <c r="S87" t="str">
        <f>VLOOKUP(orders[[#This Row],[ShipVia]],shippers[],2,FALSE)</f>
        <v>Federal Shipping</v>
      </c>
      <c r="T87">
        <f>YEAR(orders[[#This Row],[OrderDate]])</f>
        <v>1996</v>
      </c>
      <c r="U87">
        <f>MONTH(orders[[#This Row],[OrderDate]])</f>
        <v>10</v>
      </c>
    </row>
    <row r="88" spans="1:21" x14ac:dyDescent="0.2">
      <c r="A88">
        <v>10334</v>
      </c>
      <c r="B88" t="s">
        <v>490</v>
      </c>
      <c r="C88">
        <v>8</v>
      </c>
      <c r="D88" s="9">
        <v>35359</v>
      </c>
      <c r="E88" s="5">
        <v>35387</v>
      </c>
      <c r="F88" s="5">
        <v>35366</v>
      </c>
      <c r="G88">
        <v>2</v>
      </c>
      <c r="H88">
        <v>8.56</v>
      </c>
      <c r="I88" t="s">
        <v>491</v>
      </c>
      <c r="J88" t="s">
        <v>492</v>
      </c>
      <c r="K88" t="s">
        <v>493</v>
      </c>
      <c r="L88" t="s">
        <v>71</v>
      </c>
      <c r="M88" t="s">
        <v>494</v>
      </c>
      <c r="N88" t="s">
        <v>206</v>
      </c>
      <c r="O88">
        <f>VLOOKUP(orders[[#This Row],[OrderID]],Table15[],4,FALSE)</f>
        <v>18</v>
      </c>
      <c r="P88">
        <f>VLOOKUP(orders[[#This Row],[OrderID]],Table15[],2,FALSE)</f>
        <v>144.80000000000001</v>
      </c>
      <c r="Q88">
        <f>VLOOKUP(orders[[#This Row],[EmployeeID]],employee_territory[],2,FALSE)</f>
        <v>19428</v>
      </c>
      <c r="R88" t="str">
        <f>VLOOKUP(orders[[#This Row],[Territory]],territories[],4,FALSE)</f>
        <v xml:space="preserve">Northern                                          </v>
      </c>
      <c r="S88" t="str">
        <f>VLOOKUP(orders[[#This Row],[ShipVia]],shippers[],2,FALSE)</f>
        <v>United Package</v>
      </c>
      <c r="T88">
        <f>YEAR(orders[[#This Row],[OrderDate]])</f>
        <v>1996</v>
      </c>
      <c r="U88">
        <f>MONTH(orders[[#This Row],[OrderDate]])</f>
        <v>10</v>
      </c>
    </row>
    <row r="89" spans="1:21" x14ac:dyDescent="0.2">
      <c r="A89">
        <v>10335</v>
      </c>
      <c r="B89" t="s">
        <v>651</v>
      </c>
      <c r="C89">
        <v>7</v>
      </c>
      <c r="D89" s="9">
        <v>35360</v>
      </c>
      <c r="E89" s="5">
        <v>35388</v>
      </c>
      <c r="F89" s="5">
        <v>35362</v>
      </c>
      <c r="G89">
        <v>2</v>
      </c>
      <c r="H89">
        <v>42.11</v>
      </c>
      <c r="I89" t="s">
        <v>652</v>
      </c>
      <c r="J89" t="s">
        <v>653</v>
      </c>
      <c r="K89" t="s">
        <v>654</v>
      </c>
      <c r="L89" t="s">
        <v>655</v>
      </c>
      <c r="M89" t="s">
        <v>71</v>
      </c>
      <c r="N89" t="s">
        <v>656</v>
      </c>
      <c r="O89">
        <f>VLOOKUP(orders[[#This Row],[OrderID]],Table15[],4,FALSE)</f>
        <v>86</v>
      </c>
      <c r="P89">
        <f>VLOOKUP(orders[[#This Row],[OrderID]],Table15[],2,FALSE)</f>
        <v>2545.1999999999998</v>
      </c>
      <c r="Q89">
        <f>VLOOKUP(orders[[#This Row],[EmployeeID]],employee_territory[],2,FALSE)</f>
        <v>60179</v>
      </c>
      <c r="R89" t="str">
        <f>VLOOKUP(orders[[#This Row],[Territory]],territories[],4,FALSE)</f>
        <v xml:space="preserve">Westerns                                          </v>
      </c>
      <c r="S89" t="str">
        <f>VLOOKUP(orders[[#This Row],[ShipVia]],shippers[],2,FALSE)</f>
        <v>United Package</v>
      </c>
      <c r="T89">
        <f>YEAR(orders[[#This Row],[OrderDate]])</f>
        <v>1996</v>
      </c>
      <c r="U89">
        <f>MONTH(orders[[#This Row],[OrderDate]])</f>
        <v>10</v>
      </c>
    </row>
    <row r="90" spans="1:21" x14ac:dyDescent="0.2">
      <c r="A90">
        <v>10336</v>
      </c>
      <c r="B90" t="s">
        <v>729</v>
      </c>
      <c r="C90">
        <v>7</v>
      </c>
      <c r="D90" s="9">
        <v>35361</v>
      </c>
      <c r="E90" s="5">
        <v>35389</v>
      </c>
      <c r="F90" s="5">
        <v>35363</v>
      </c>
      <c r="G90">
        <v>2</v>
      </c>
      <c r="H90">
        <v>15.51</v>
      </c>
      <c r="I90" t="s">
        <v>730</v>
      </c>
      <c r="J90" t="s">
        <v>731</v>
      </c>
      <c r="K90" t="s">
        <v>718</v>
      </c>
      <c r="L90" t="s">
        <v>71</v>
      </c>
      <c r="M90" t="s">
        <v>732</v>
      </c>
      <c r="N90" t="s">
        <v>720</v>
      </c>
      <c r="O90">
        <f>VLOOKUP(orders[[#This Row],[OrderID]],Table15[],4,FALSE)</f>
        <v>18</v>
      </c>
      <c r="P90">
        <f>VLOOKUP(orders[[#This Row],[OrderID]],Table15[],2,FALSE)</f>
        <v>316.8</v>
      </c>
      <c r="Q90">
        <f>VLOOKUP(orders[[#This Row],[EmployeeID]],employee_territory[],2,FALSE)</f>
        <v>60179</v>
      </c>
      <c r="R90" t="str">
        <f>VLOOKUP(orders[[#This Row],[Territory]],territories[],4,FALSE)</f>
        <v xml:space="preserve">Westerns                                          </v>
      </c>
      <c r="S90" t="str">
        <f>VLOOKUP(orders[[#This Row],[ShipVia]],shippers[],2,FALSE)</f>
        <v>United Package</v>
      </c>
      <c r="T90">
        <f>YEAR(orders[[#This Row],[OrderDate]])</f>
        <v>1996</v>
      </c>
      <c r="U90">
        <f>MONTH(orders[[#This Row],[OrderDate]])</f>
        <v>10</v>
      </c>
    </row>
    <row r="91" spans="1:21" x14ac:dyDescent="0.2">
      <c r="A91">
        <v>10337</v>
      </c>
      <c r="B91" t="s">
        <v>566</v>
      </c>
      <c r="C91">
        <v>4</v>
      </c>
      <c r="D91" s="9">
        <v>35362</v>
      </c>
      <c r="E91" s="5">
        <v>35390</v>
      </c>
      <c r="F91" s="5">
        <v>35367</v>
      </c>
      <c r="G91">
        <v>3</v>
      </c>
      <c r="H91">
        <v>108.26</v>
      </c>
      <c r="I91" t="s">
        <v>567</v>
      </c>
      <c r="J91" t="s">
        <v>568</v>
      </c>
      <c r="K91" t="s">
        <v>569</v>
      </c>
      <c r="L91" t="s">
        <v>71</v>
      </c>
      <c r="M91" t="s">
        <v>570</v>
      </c>
      <c r="N91" t="s">
        <v>154</v>
      </c>
      <c r="O91">
        <f>VLOOKUP(orders[[#This Row],[OrderID]],Table15[],4,FALSE)</f>
        <v>137</v>
      </c>
      <c r="P91">
        <f>VLOOKUP(orders[[#This Row],[OrderID]],Table15[],2,FALSE)</f>
        <v>2467</v>
      </c>
      <c r="Q91">
        <f>VLOOKUP(orders[[#This Row],[EmployeeID]],employee_territory[],2,FALSE)</f>
        <v>20852</v>
      </c>
      <c r="R91" t="str">
        <f>VLOOKUP(orders[[#This Row],[Territory]],territories[],4,FALSE)</f>
        <v xml:space="preserve">Eastern                                           </v>
      </c>
      <c r="S91" t="str">
        <f>VLOOKUP(orders[[#This Row],[ShipVia]],shippers[],2,FALSE)</f>
        <v>Federal Shipping</v>
      </c>
      <c r="T91">
        <f>YEAR(orders[[#This Row],[OrderDate]])</f>
        <v>1996</v>
      </c>
      <c r="U91">
        <f>MONTH(orders[[#This Row],[OrderDate]])</f>
        <v>10</v>
      </c>
    </row>
    <row r="92" spans="1:21" x14ac:dyDescent="0.2">
      <c r="A92">
        <v>10338</v>
      </c>
      <c r="B92" t="s">
        <v>667</v>
      </c>
      <c r="C92">
        <v>4</v>
      </c>
      <c r="D92" s="9">
        <v>35363</v>
      </c>
      <c r="E92" s="5">
        <v>35391</v>
      </c>
      <c r="F92" s="5">
        <v>35367</v>
      </c>
      <c r="G92">
        <v>3</v>
      </c>
      <c r="H92">
        <v>84.21</v>
      </c>
      <c r="I92" t="s">
        <v>668</v>
      </c>
      <c r="J92" t="s">
        <v>669</v>
      </c>
      <c r="K92" t="s">
        <v>670</v>
      </c>
      <c r="L92" t="s">
        <v>671</v>
      </c>
      <c r="M92" t="s">
        <v>672</v>
      </c>
      <c r="N92" t="s">
        <v>82</v>
      </c>
      <c r="O92">
        <f>VLOOKUP(orders[[#This Row],[OrderID]],Table15[],4,FALSE)</f>
        <v>35</v>
      </c>
      <c r="P92">
        <f>VLOOKUP(orders[[#This Row],[OrderID]],Table15[],2,FALSE)</f>
        <v>934.5</v>
      </c>
      <c r="Q92">
        <f>VLOOKUP(orders[[#This Row],[EmployeeID]],employee_territory[],2,FALSE)</f>
        <v>20852</v>
      </c>
      <c r="R92" t="str">
        <f>VLOOKUP(orders[[#This Row],[Territory]],territories[],4,FALSE)</f>
        <v xml:space="preserve">Eastern                                           </v>
      </c>
      <c r="S92" t="str">
        <f>VLOOKUP(orders[[#This Row],[ShipVia]],shippers[],2,FALSE)</f>
        <v>Federal Shipping</v>
      </c>
      <c r="T92">
        <f>YEAR(orders[[#This Row],[OrderDate]])</f>
        <v>1996</v>
      </c>
      <c r="U92">
        <f>MONTH(orders[[#This Row],[OrderDate]])</f>
        <v>10</v>
      </c>
    </row>
    <row r="93" spans="1:21" x14ac:dyDescent="0.2">
      <c r="A93">
        <v>10339</v>
      </c>
      <c r="B93" t="s">
        <v>726</v>
      </c>
      <c r="C93">
        <v>2</v>
      </c>
      <c r="D93" s="9">
        <v>35366</v>
      </c>
      <c r="E93" s="5">
        <v>35394</v>
      </c>
      <c r="F93" s="5">
        <v>35373</v>
      </c>
      <c r="G93">
        <v>2</v>
      </c>
      <c r="H93">
        <v>15.66</v>
      </c>
      <c r="I93" t="s">
        <v>727</v>
      </c>
      <c r="J93" t="s">
        <v>728</v>
      </c>
      <c r="K93" t="s">
        <v>261</v>
      </c>
      <c r="L93" t="s">
        <v>262</v>
      </c>
      <c r="M93" t="s">
        <v>263</v>
      </c>
      <c r="N93" t="s">
        <v>264</v>
      </c>
      <c r="O93">
        <f>VLOOKUP(orders[[#This Row],[OrderID]],Table15[],4,FALSE)</f>
        <v>108</v>
      </c>
      <c r="P93">
        <f>VLOOKUP(orders[[#This Row],[OrderID]],Table15[],2,FALSE)</f>
        <v>3463.2</v>
      </c>
      <c r="Q93">
        <f>VLOOKUP(orders[[#This Row],[EmployeeID]],employee_territory[],2,FALSE)</f>
        <v>1581</v>
      </c>
      <c r="R93" t="str">
        <f>VLOOKUP(orders[[#This Row],[Territory]],territories[],4,FALSE)</f>
        <v xml:space="preserve">Eastern                                           </v>
      </c>
      <c r="S93" t="str">
        <f>VLOOKUP(orders[[#This Row],[ShipVia]],shippers[],2,FALSE)</f>
        <v>United Package</v>
      </c>
      <c r="T93">
        <f>YEAR(orders[[#This Row],[OrderDate]])</f>
        <v>1996</v>
      </c>
      <c r="U93">
        <f>MONTH(orders[[#This Row],[OrderDate]])</f>
        <v>10</v>
      </c>
    </row>
    <row r="94" spans="1:21" x14ac:dyDescent="0.2">
      <c r="A94">
        <v>10340</v>
      </c>
      <c r="B94" t="s">
        <v>721</v>
      </c>
      <c r="C94">
        <v>1</v>
      </c>
      <c r="D94" s="9">
        <v>35367</v>
      </c>
      <c r="E94" s="5">
        <v>35395</v>
      </c>
      <c r="F94" s="5">
        <v>35377</v>
      </c>
      <c r="G94">
        <v>3</v>
      </c>
      <c r="H94">
        <v>166.31</v>
      </c>
      <c r="I94" t="s">
        <v>722</v>
      </c>
      <c r="J94" t="s">
        <v>723</v>
      </c>
      <c r="K94" t="s">
        <v>724</v>
      </c>
      <c r="L94" t="s">
        <v>71</v>
      </c>
      <c r="M94" t="s">
        <v>725</v>
      </c>
      <c r="N94" t="s">
        <v>206</v>
      </c>
      <c r="O94">
        <f>VLOOKUP(orders[[#This Row],[OrderID]],Table15[],4,FALSE)</f>
        <v>72</v>
      </c>
      <c r="P94">
        <f>VLOOKUP(orders[[#This Row],[OrderID]],Table15[],2,FALSE)</f>
        <v>2564.4</v>
      </c>
      <c r="Q94">
        <f>VLOOKUP(orders[[#This Row],[EmployeeID]],employee_territory[],2,FALSE)</f>
        <v>6897</v>
      </c>
      <c r="R94" t="str">
        <f>VLOOKUP(orders[[#This Row],[Territory]],territories[],4,FALSE)</f>
        <v xml:space="preserve">Eastern                                           </v>
      </c>
      <c r="S94" t="str">
        <f>VLOOKUP(orders[[#This Row],[ShipVia]],shippers[],2,FALSE)</f>
        <v>Federal Shipping</v>
      </c>
      <c r="T94">
        <f>YEAR(orders[[#This Row],[OrderDate]])</f>
        <v>1996</v>
      </c>
      <c r="U94">
        <f>MONTH(orders[[#This Row],[OrderDate]])</f>
        <v>10</v>
      </c>
    </row>
    <row r="95" spans="1:21" x14ac:dyDescent="0.2">
      <c r="A95">
        <v>10341</v>
      </c>
      <c r="B95" t="s">
        <v>733</v>
      </c>
      <c r="C95">
        <v>7</v>
      </c>
      <c r="D95" s="9">
        <v>35367</v>
      </c>
      <c r="E95" s="5">
        <v>35395</v>
      </c>
      <c r="F95" s="5">
        <v>35374</v>
      </c>
      <c r="G95">
        <v>3</v>
      </c>
      <c r="H95">
        <v>26.78</v>
      </c>
      <c r="I95" t="s">
        <v>734</v>
      </c>
      <c r="J95" t="s">
        <v>735</v>
      </c>
      <c r="K95" t="s">
        <v>736</v>
      </c>
      <c r="L95" t="s">
        <v>71</v>
      </c>
      <c r="M95" t="s">
        <v>737</v>
      </c>
      <c r="N95" t="s">
        <v>230</v>
      </c>
      <c r="O95">
        <f>VLOOKUP(orders[[#This Row],[OrderID]],Table15[],4,FALSE)</f>
        <v>17</v>
      </c>
      <c r="P95">
        <f>VLOOKUP(orders[[#This Row],[OrderID]],Table15[],2,FALSE)</f>
        <v>412</v>
      </c>
      <c r="Q95">
        <f>VLOOKUP(orders[[#This Row],[EmployeeID]],employee_territory[],2,FALSE)</f>
        <v>60179</v>
      </c>
      <c r="R95" t="str">
        <f>VLOOKUP(orders[[#This Row],[Territory]],territories[],4,FALSE)</f>
        <v xml:space="preserve">Westerns                                          </v>
      </c>
      <c r="S95" t="str">
        <f>VLOOKUP(orders[[#This Row],[ShipVia]],shippers[],2,FALSE)</f>
        <v>Federal Shipping</v>
      </c>
      <c r="T95">
        <f>YEAR(orders[[#This Row],[OrderDate]])</f>
        <v>1996</v>
      </c>
      <c r="U95">
        <f>MONTH(orders[[#This Row],[OrderDate]])</f>
        <v>10</v>
      </c>
    </row>
    <row r="96" spans="1:21" x14ac:dyDescent="0.2">
      <c r="A96">
        <v>10342</v>
      </c>
      <c r="B96" t="s">
        <v>566</v>
      </c>
      <c r="C96">
        <v>4</v>
      </c>
      <c r="D96" s="9">
        <v>35368</v>
      </c>
      <c r="E96" s="5">
        <v>35382</v>
      </c>
      <c r="F96" s="5">
        <v>35373</v>
      </c>
      <c r="G96">
        <v>2</v>
      </c>
      <c r="H96">
        <v>54.83</v>
      </c>
      <c r="I96" t="s">
        <v>567</v>
      </c>
      <c r="J96" t="s">
        <v>568</v>
      </c>
      <c r="K96" t="s">
        <v>569</v>
      </c>
      <c r="L96" t="s">
        <v>71</v>
      </c>
      <c r="M96" t="s">
        <v>570</v>
      </c>
      <c r="N96" t="s">
        <v>154</v>
      </c>
      <c r="O96">
        <f>VLOOKUP(orders[[#This Row],[OrderID]],Table15[],4,FALSE)</f>
        <v>160</v>
      </c>
      <c r="P96">
        <f>VLOOKUP(orders[[#This Row],[OrderID]],Table15[],2,FALSE)</f>
        <v>2300.8000000000002</v>
      </c>
      <c r="Q96">
        <f>VLOOKUP(orders[[#This Row],[EmployeeID]],employee_territory[],2,FALSE)</f>
        <v>20852</v>
      </c>
      <c r="R96" t="str">
        <f>VLOOKUP(orders[[#This Row],[Territory]],territories[],4,FALSE)</f>
        <v xml:space="preserve">Eastern                                           </v>
      </c>
      <c r="S96" t="str">
        <f>VLOOKUP(orders[[#This Row],[ShipVia]],shippers[],2,FALSE)</f>
        <v>United Package</v>
      </c>
      <c r="T96">
        <f>YEAR(orders[[#This Row],[OrderDate]])</f>
        <v>1996</v>
      </c>
      <c r="U96">
        <f>MONTH(orders[[#This Row],[OrderDate]])</f>
        <v>10</v>
      </c>
    </row>
    <row r="97" spans="1:21" x14ac:dyDescent="0.2">
      <c r="A97">
        <v>10343</v>
      </c>
      <c r="B97" t="s">
        <v>613</v>
      </c>
      <c r="C97">
        <v>4</v>
      </c>
      <c r="D97" s="9">
        <v>35369</v>
      </c>
      <c r="E97" s="5">
        <v>35397</v>
      </c>
      <c r="F97" s="5">
        <v>35375</v>
      </c>
      <c r="G97">
        <v>1</v>
      </c>
      <c r="H97">
        <v>110.37</v>
      </c>
      <c r="I97" t="s">
        <v>614</v>
      </c>
      <c r="J97" t="s">
        <v>615</v>
      </c>
      <c r="K97" t="s">
        <v>616</v>
      </c>
      <c r="L97" t="s">
        <v>71</v>
      </c>
      <c r="M97" t="s">
        <v>617</v>
      </c>
      <c r="N97" t="s">
        <v>154</v>
      </c>
      <c r="O97">
        <f>VLOOKUP(orders[[#This Row],[OrderID]],Table15[],4,FALSE)</f>
        <v>69</v>
      </c>
      <c r="P97">
        <f>VLOOKUP(orders[[#This Row],[OrderID]],Table15[],2,FALSE)</f>
        <v>1586</v>
      </c>
      <c r="Q97">
        <f>VLOOKUP(orders[[#This Row],[EmployeeID]],employee_territory[],2,FALSE)</f>
        <v>20852</v>
      </c>
      <c r="R97" t="str">
        <f>VLOOKUP(orders[[#This Row],[Territory]],territories[],4,FALSE)</f>
        <v xml:space="preserve">Eastern                                           </v>
      </c>
      <c r="S97" t="str">
        <f>VLOOKUP(orders[[#This Row],[ShipVia]],shippers[],2,FALSE)</f>
        <v>Speedy Express</v>
      </c>
      <c r="T97">
        <f>YEAR(orders[[#This Row],[OrderDate]])</f>
        <v>1996</v>
      </c>
      <c r="U97">
        <f>MONTH(orders[[#This Row],[OrderDate]])</f>
        <v>10</v>
      </c>
    </row>
    <row r="98" spans="1:21" x14ac:dyDescent="0.2">
      <c r="A98">
        <v>10344</v>
      </c>
      <c r="B98" t="s">
        <v>577</v>
      </c>
      <c r="C98">
        <v>4</v>
      </c>
      <c r="D98" s="9">
        <v>35370</v>
      </c>
      <c r="E98" s="5">
        <v>35398</v>
      </c>
      <c r="F98" s="5">
        <v>35374</v>
      </c>
      <c r="G98">
        <v>2</v>
      </c>
      <c r="H98">
        <v>23.29</v>
      </c>
      <c r="I98" t="s">
        <v>578</v>
      </c>
      <c r="J98" t="s">
        <v>579</v>
      </c>
      <c r="K98" t="s">
        <v>580</v>
      </c>
      <c r="L98" t="s">
        <v>581</v>
      </c>
      <c r="M98" t="s">
        <v>582</v>
      </c>
      <c r="N98" t="s">
        <v>82</v>
      </c>
      <c r="O98">
        <f>VLOOKUP(orders[[#This Row],[OrderID]],Table15[],4,FALSE)</f>
        <v>105</v>
      </c>
      <c r="P98">
        <f>VLOOKUP(orders[[#This Row],[OrderID]],Table15[],2,FALSE)</f>
        <v>2856</v>
      </c>
      <c r="Q98">
        <f>VLOOKUP(orders[[#This Row],[EmployeeID]],employee_territory[],2,FALSE)</f>
        <v>20852</v>
      </c>
      <c r="R98" t="str">
        <f>VLOOKUP(orders[[#This Row],[Territory]],territories[],4,FALSE)</f>
        <v xml:space="preserve">Eastern                                           </v>
      </c>
      <c r="S98" t="str">
        <f>VLOOKUP(orders[[#This Row],[ShipVia]],shippers[],2,FALSE)</f>
        <v>United Package</v>
      </c>
      <c r="T98">
        <f>YEAR(orders[[#This Row],[OrderDate]])</f>
        <v>1996</v>
      </c>
      <c r="U98">
        <f>MONTH(orders[[#This Row],[OrderDate]])</f>
        <v>11</v>
      </c>
    </row>
    <row r="99" spans="1:21" x14ac:dyDescent="0.2">
      <c r="A99">
        <v>10345</v>
      </c>
      <c r="B99" t="s">
        <v>589</v>
      </c>
      <c r="C99">
        <v>2</v>
      </c>
      <c r="D99" s="9">
        <v>35373</v>
      </c>
      <c r="E99" s="5">
        <v>35401</v>
      </c>
      <c r="F99" s="5">
        <v>35380</v>
      </c>
      <c r="G99">
        <v>2</v>
      </c>
      <c r="H99">
        <v>249.06</v>
      </c>
      <c r="I99" t="s">
        <v>590</v>
      </c>
      <c r="J99" t="s">
        <v>591</v>
      </c>
      <c r="K99" t="s">
        <v>592</v>
      </c>
      <c r="L99" t="s">
        <v>71</v>
      </c>
      <c r="M99" t="s">
        <v>593</v>
      </c>
      <c r="N99" t="s">
        <v>154</v>
      </c>
      <c r="O99">
        <f>VLOOKUP(orders[[#This Row],[OrderID]],Table15[],4,FALSE)</f>
        <v>159</v>
      </c>
      <c r="P99">
        <f>VLOOKUP(orders[[#This Row],[OrderID]],Table15[],2,FALSE)</f>
        <v>2924.8</v>
      </c>
      <c r="Q99">
        <f>VLOOKUP(orders[[#This Row],[EmployeeID]],employee_territory[],2,FALSE)</f>
        <v>1581</v>
      </c>
      <c r="R99" t="str">
        <f>VLOOKUP(orders[[#This Row],[Territory]],territories[],4,FALSE)</f>
        <v xml:space="preserve">Eastern                                           </v>
      </c>
      <c r="S99" t="str">
        <f>VLOOKUP(orders[[#This Row],[ShipVia]],shippers[],2,FALSE)</f>
        <v>United Package</v>
      </c>
      <c r="T99">
        <f>YEAR(orders[[#This Row],[OrderDate]])</f>
        <v>1996</v>
      </c>
      <c r="U99">
        <f>MONTH(orders[[#This Row],[OrderDate]])</f>
        <v>11</v>
      </c>
    </row>
    <row r="100" spans="1:21" x14ac:dyDescent="0.2">
      <c r="A100">
        <v>10346</v>
      </c>
      <c r="B100" t="s">
        <v>545</v>
      </c>
      <c r="C100">
        <v>3</v>
      </c>
      <c r="D100" s="9">
        <v>35374</v>
      </c>
      <c r="E100" s="5">
        <v>35416</v>
      </c>
      <c r="F100" s="5">
        <v>35377</v>
      </c>
      <c r="G100">
        <v>3</v>
      </c>
      <c r="H100">
        <v>142.08000000000001</v>
      </c>
      <c r="I100" t="s">
        <v>546</v>
      </c>
      <c r="J100" t="s">
        <v>547</v>
      </c>
      <c r="K100" t="s">
        <v>548</v>
      </c>
      <c r="L100" t="s">
        <v>549</v>
      </c>
      <c r="M100" t="s">
        <v>550</v>
      </c>
      <c r="N100" t="s">
        <v>82</v>
      </c>
      <c r="O100">
        <f>VLOOKUP(orders[[#This Row],[OrderID]],Table15[],4,FALSE)</f>
        <v>56</v>
      </c>
      <c r="P100">
        <f>VLOOKUP(orders[[#This Row],[OrderID]],Table15[],2,FALSE)</f>
        <v>1731.2</v>
      </c>
      <c r="Q100">
        <f>VLOOKUP(orders[[#This Row],[EmployeeID]],employee_territory[],2,FALSE)</f>
        <v>30346</v>
      </c>
      <c r="R100" t="str">
        <f>VLOOKUP(orders[[#This Row],[Territory]],territories[],4,FALSE)</f>
        <v xml:space="preserve">Southern                                          </v>
      </c>
      <c r="S100" t="str">
        <f>VLOOKUP(orders[[#This Row],[ShipVia]],shippers[],2,FALSE)</f>
        <v>Federal Shipping</v>
      </c>
      <c r="T100">
        <f>YEAR(orders[[#This Row],[OrderDate]])</f>
        <v>1996</v>
      </c>
      <c r="U100">
        <f>MONTH(orders[[#This Row],[OrderDate]])</f>
        <v>11</v>
      </c>
    </row>
    <row r="101" spans="1:21" x14ac:dyDescent="0.2">
      <c r="A101">
        <v>10347</v>
      </c>
      <c r="B101" t="s">
        <v>738</v>
      </c>
      <c r="C101">
        <v>4</v>
      </c>
      <c r="D101" s="9">
        <v>35375</v>
      </c>
      <c r="E101" s="5">
        <v>35403</v>
      </c>
      <c r="F101" s="5">
        <v>35377</v>
      </c>
      <c r="G101">
        <v>3</v>
      </c>
      <c r="H101">
        <v>3.1</v>
      </c>
      <c r="I101" t="s">
        <v>739</v>
      </c>
      <c r="J101" t="s">
        <v>740</v>
      </c>
      <c r="K101" t="s">
        <v>645</v>
      </c>
      <c r="L101" t="s">
        <v>516</v>
      </c>
      <c r="M101" t="s">
        <v>741</v>
      </c>
      <c r="N101" t="s">
        <v>146</v>
      </c>
      <c r="O101">
        <f>VLOOKUP(orders[[#This Row],[OrderID]],Table15[],4,FALSE)</f>
        <v>70</v>
      </c>
      <c r="P101">
        <f>VLOOKUP(orders[[#This Row],[OrderID]],Table15[],2,FALSE)</f>
        <v>928</v>
      </c>
      <c r="Q101">
        <f>VLOOKUP(orders[[#This Row],[EmployeeID]],employee_territory[],2,FALSE)</f>
        <v>20852</v>
      </c>
      <c r="R101" t="str">
        <f>VLOOKUP(orders[[#This Row],[Territory]],territories[],4,FALSE)</f>
        <v xml:space="preserve">Eastern                                           </v>
      </c>
      <c r="S101" t="str">
        <f>VLOOKUP(orders[[#This Row],[ShipVia]],shippers[],2,FALSE)</f>
        <v>Federal Shipping</v>
      </c>
      <c r="T101">
        <f>YEAR(orders[[#This Row],[OrderDate]])</f>
        <v>1996</v>
      </c>
      <c r="U101">
        <f>MONTH(orders[[#This Row],[OrderDate]])</f>
        <v>11</v>
      </c>
    </row>
    <row r="102" spans="1:21" x14ac:dyDescent="0.2">
      <c r="A102">
        <v>10348</v>
      </c>
      <c r="B102" t="s">
        <v>657</v>
      </c>
      <c r="C102">
        <v>4</v>
      </c>
      <c r="D102" s="9">
        <v>35376</v>
      </c>
      <c r="E102" s="5">
        <v>35404</v>
      </c>
      <c r="F102" s="5">
        <v>35384</v>
      </c>
      <c r="G102">
        <v>2</v>
      </c>
      <c r="H102">
        <v>0.78</v>
      </c>
      <c r="I102" t="s">
        <v>658</v>
      </c>
      <c r="J102" t="s">
        <v>659</v>
      </c>
      <c r="K102" t="s">
        <v>660</v>
      </c>
      <c r="L102" t="s">
        <v>71</v>
      </c>
      <c r="M102" t="s">
        <v>661</v>
      </c>
      <c r="N102" t="s">
        <v>154</v>
      </c>
      <c r="O102">
        <f>VLOOKUP(orders[[#This Row],[OrderID]],Table15[],4,FALSE)</f>
        <v>40</v>
      </c>
      <c r="P102">
        <f>VLOOKUP(orders[[#This Row],[OrderID]],Table15[],2,FALSE)</f>
        <v>396</v>
      </c>
      <c r="Q102">
        <f>VLOOKUP(orders[[#This Row],[EmployeeID]],employee_territory[],2,FALSE)</f>
        <v>20852</v>
      </c>
      <c r="R102" t="str">
        <f>VLOOKUP(orders[[#This Row],[Territory]],territories[],4,FALSE)</f>
        <v xml:space="preserve">Eastern                                           </v>
      </c>
      <c r="S102" t="str">
        <f>VLOOKUP(orders[[#This Row],[ShipVia]],shippers[],2,FALSE)</f>
        <v>United Package</v>
      </c>
      <c r="T102">
        <f>YEAR(orders[[#This Row],[OrderDate]])</f>
        <v>1996</v>
      </c>
      <c r="U102">
        <f>MONTH(orders[[#This Row],[OrderDate]])</f>
        <v>11</v>
      </c>
    </row>
    <row r="103" spans="1:21" x14ac:dyDescent="0.2">
      <c r="A103">
        <v>10349</v>
      </c>
      <c r="B103" t="s">
        <v>583</v>
      </c>
      <c r="C103">
        <v>7</v>
      </c>
      <c r="D103" s="9">
        <v>35377</v>
      </c>
      <c r="E103" s="5">
        <v>35405</v>
      </c>
      <c r="F103" s="5">
        <v>35384</v>
      </c>
      <c r="G103">
        <v>1</v>
      </c>
      <c r="H103">
        <v>8.6300000000000008</v>
      </c>
      <c r="I103" t="s">
        <v>584</v>
      </c>
      <c r="J103" t="s">
        <v>585</v>
      </c>
      <c r="K103" t="s">
        <v>586</v>
      </c>
      <c r="L103" t="s">
        <v>587</v>
      </c>
      <c r="M103" t="s">
        <v>588</v>
      </c>
      <c r="N103" t="s">
        <v>82</v>
      </c>
      <c r="O103">
        <f>VLOOKUP(orders[[#This Row],[OrderID]],Table15[],4,FALSE)</f>
        <v>24</v>
      </c>
      <c r="P103">
        <f>VLOOKUP(orders[[#This Row],[OrderID]],Table15[],2,FALSE)</f>
        <v>141.60000000000002</v>
      </c>
      <c r="Q103">
        <f>VLOOKUP(orders[[#This Row],[EmployeeID]],employee_territory[],2,FALSE)</f>
        <v>60179</v>
      </c>
      <c r="R103" t="str">
        <f>VLOOKUP(orders[[#This Row],[Territory]],territories[],4,FALSE)</f>
        <v xml:space="preserve">Westerns                                          </v>
      </c>
      <c r="S103" t="str">
        <f>VLOOKUP(orders[[#This Row],[ShipVia]],shippers[],2,FALSE)</f>
        <v>Speedy Express</v>
      </c>
      <c r="T103">
        <f>YEAR(orders[[#This Row],[OrderDate]])</f>
        <v>1996</v>
      </c>
      <c r="U103">
        <f>MONTH(orders[[#This Row],[OrderDate]])</f>
        <v>11</v>
      </c>
    </row>
    <row r="104" spans="1:21" x14ac:dyDescent="0.2">
      <c r="A104">
        <v>10350</v>
      </c>
      <c r="B104" t="s">
        <v>742</v>
      </c>
      <c r="C104">
        <v>6</v>
      </c>
      <c r="D104" s="9">
        <v>35380</v>
      </c>
      <c r="E104" s="5">
        <v>35408</v>
      </c>
      <c r="F104" s="5">
        <v>35402</v>
      </c>
      <c r="G104">
        <v>2</v>
      </c>
      <c r="H104">
        <v>64.19</v>
      </c>
      <c r="I104" t="s">
        <v>743</v>
      </c>
      <c r="J104" t="s">
        <v>744</v>
      </c>
      <c r="K104" t="s">
        <v>745</v>
      </c>
      <c r="L104" t="s">
        <v>71</v>
      </c>
      <c r="M104" t="s">
        <v>746</v>
      </c>
      <c r="N104" t="s">
        <v>206</v>
      </c>
      <c r="O104">
        <f>VLOOKUP(orders[[#This Row],[OrderID]],Table15[],4,FALSE)</f>
        <v>33</v>
      </c>
      <c r="P104">
        <f>VLOOKUP(orders[[#This Row],[OrderID]],Table15[],2,FALSE)</f>
        <v>713.4</v>
      </c>
      <c r="Q104">
        <f>VLOOKUP(orders[[#This Row],[EmployeeID]],employee_territory[],2,FALSE)</f>
        <v>85014</v>
      </c>
      <c r="R104" t="str">
        <f>VLOOKUP(orders[[#This Row],[Territory]],territories[],4,FALSE)</f>
        <v xml:space="preserve">Westerns                                          </v>
      </c>
      <c r="S104" t="str">
        <f>VLOOKUP(orders[[#This Row],[ShipVia]],shippers[],2,FALSE)</f>
        <v>United Package</v>
      </c>
      <c r="T104">
        <f>YEAR(orders[[#This Row],[OrderDate]])</f>
        <v>1996</v>
      </c>
      <c r="U104">
        <f>MONTH(orders[[#This Row],[OrderDate]])</f>
        <v>11</v>
      </c>
    </row>
    <row r="105" spans="1:21" x14ac:dyDescent="0.2">
      <c r="A105">
        <v>10351</v>
      </c>
      <c r="B105" t="s">
        <v>525</v>
      </c>
      <c r="C105">
        <v>1</v>
      </c>
      <c r="D105" s="9">
        <v>35380</v>
      </c>
      <c r="E105" s="5">
        <v>35408</v>
      </c>
      <c r="F105" s="5">
        <v>35389</v>
      </c>
      <c r="G105">
        <v>1</v>
      </c>
      <c r="H105">
        <v>162.33000000000001</v>
      </c>
      <c r="I105" t="s">
        <v>526</v>
      </c>
      <c r="J105" t="s">
        <v>527</v>
      </c>
      <c r="K105" t="s">
        <v>528</v>
      </c>
      <c r="L105" t="s">
        <v>71</v>
      </c>
      <c r="M105" t="s">
        <v>529</v>
      </c>
      <c r="N105" t="s">
        <v>530</v>
      </c>
      <c r="O105">
        <f>VLOOKUP(orders[[#This Row],[OrderID]],Table15[],4,FALSE)</f>
        <v>120</v>
      </c>
      <c r="P105">
        <f>VLOOKUP(orders[[#This Row],[OrderID]],Table15[],2,FALSE)</f>
        <v>5677.6</v>
      </c>
      <c r="Q105">
        <f>VLOOKUP(orders[[#This Row],[EmployeeID]],employee_territory[],2,FALSE)</f>
        <v>6897</v>
      </c>
      <c r="R105" t="str">
        <f>VLOOKUP(orders[[#This Row],[Territory]],territories[],4,FALSE)</f>
        <v xml:space="preserve">Eastern                                           </v>
      </c>
      <c r="S105" t="str">
        <f>VLOOKUP(orders[[#This Row],[ShipVia]],shippers[],2,FALSE)</f>
        <v>Speedy Express</v>
      </c>
      <c r="T105">
        <f>YEAR(orders[[#This Row],[OrderDate]])</f>
        <v>1996</v>
      </c>
      <c r="U105">
        <f>MONTH(orders[[#This Row],[OrderDate]])</f>
        <v>11</v>
      </c>
    </row>
    <row r="106" spans="1:21" x14ac:dyDescent="0.2">
      <c r="A106">
        <v>10352</v>
      </c>
      <c r="B106" t="s">
        <v>715</v>
      </c>
      <c r="C106">
        <v>3</v>
      </c>
      <c r="D106" s="9">
        <v>35381</v>
      </c>
      <c r="E106" s="5">
        <v>35395</v>
      </c>
      <c r="F106" s="5">
        <v>35387</v>
      </c>
      <c r="G106">
        <v>3</v>
      </c>
      <c r="H106">
        <v>1.3</v>
      </c>
      <c r="I106" t="s">
        <v>716</v>
      </c>
      <c r="J106" t="s">
        <v>717</v>
      </c>
      <c r="K106" t="s">
        <v>718</v>
      </c>
      <c r="L106" t="s">
        <v>71</v>
      </c>
      <c r="M106" t="s">
        <v>719</v>
      </c>
      <c r="N106" t="s">
        <v>720</v>
      </c>
      <c r="O106">
        <f>VLOOKUP(orders[[#This Row],[OrderID]],Table15[],4,FALSE)</f>
        <v>30</v>
      </c>
      <c r="P106">
        <f>VLOOKUP(orders[[#This Row],[OrderID]],Table15[],2,FALSE)</f>
        <v>154</v>
      </c>
      <c r="Q106">
        <f>VLOOKUP(orders[[#This Row],[EmployeeID]],employee_territory[],2,FALSE)</f>
        <v>30346</v>
      </c>
      <c r="R106" t="str">
        <f>VLOOKUP(orders[[#This Row],[Territory]],territories[],4,FALSE)</f>
        <v xml:space="preserve">Southern                                          </v>
      </c>
      <c r="S106" t="str">
        <f>VLOOKUP(orders[[#This Row],[ShipVia]],shippers[],2,FALSE)</f>
        <v>Federal Shipping</v>
      </c>
      <c r="T106">
        <f>YEAR(orders[[#This Row],[OrderDate]])</f>
        <v>1996</v>
      </c>
      <c r="U106">
        <f>MONTH(orders[[#This Row],[OrderDate]])</f>
        <v>11</v>
      </c>
    </row>
    <row r="107" spans="1:21" x14ac:dyDescent="0.2">
      <c r="A107">
        <v>10353</v>
      </c>
      <c r="B107" t="s">
        <v>747</v>
      </c>
      <c r="C107">
        <v>7</v>
      </c>
      <c r="D107" s="9">
        <v>35382</v>
      </c>
      <c r="E107" s="5">
        <v>35410</v>
      </c>
      <c r="F107" s="5">
        <v>35394</v>
      </c>
      <c r="G107">
        <v>3</v>
      </c>
      <c r="H107">
        <v>360.63</v>
      </c>
      <c r="I107" t="s">
        <v>748</v>
      </c>
      <c r="J107" t="s">
        <v>749</v>
      </c>
      <c r="K107" t="s">
        <v>750</v>
      </c>
      <c r="L107" t="s">
        <v>71</v>
      </c>
      <c r="M107" t="s">
        <v>751</v>
      </c>
      <c r="N107" t="s">
        <v>530</v>
      </c>
      <c r="O107">
        <f>VLOOKUP(orders[[#This Row],[OrderID]],Table15[],4,FALSE)</f>
        <v>62</v>
      </c>
      <c r="P107">
        <f>VLOOKUP(orders[[#This Row],[OrderID]],Table15[],2,FALSE)</f>
        <v>10741.6</v>
      </c>
      <c r="Q107">
        <f>VLOOKUP(orders[[#This Row],[EmployeeID]],employee_territory[],2,FALSE)</f>
        <v>60179</v>
      </c>
      <c r="R107" t="str">
        <f>VLOOKUP(orders[[#This Row],[Territory]],territories[],4,FALSE)</f>
        <v xml:space="preserve">Westerns                                          </v>
      </c>
      <c r="S107" t="str">
        <f>VLOOKUP(orders[[#This Row],[ShipVia]],shippers[],2,FALSE)</f>
        <v>Federal Shipping</v>
      </c>
      <c r="T107">
        <f>YEAR(orders[[#This Row],[OrderDate]])</f>
        <v>1996</v>
      </c>
      <c r="U107">
        <f>MONTH(orders[[#This Row],[OrderDate]])</f>
        <v>11</v>
      </c>
    </row>
    <row r="108" spans="1:21" x14ac:dyDescent="0.2">
      <c r="A108">
        <v>10354</v>
      </c>
      <c r="B108" t="s">
        <v>697</v>
      </c>
      <c r="C108">
        <v>8</v>
      </c>
      <c r="D108" s="9">
        <v>35383</v>
      </c>
      <c r="E108" s="5">
        <v>35411</v>
      </c>
      <c r="F108" s="5">
        <v>35389</v>
      </c>
      <c r="G108">
        <v>3</v>
      </c>
      <c r="H108">
        <v>53.8</v>
      </c>
      <c r="I108" t="s">
        <v>698</v>
      </c>
      <c r="J108" t="s">
        <v>699</v>
      </c>
      <c r="K108" t="s">
        <v>534</v>
      </c>
      <c r="L108" t="s">
        <v>71</v>
      </c>
      <c r="M108" t="s">
        <v>602</v>
      </c>
      <c r="N108" t="s">
        <v>535</v>
      </c>
      <c r="O108">
        <f>VLOOKUP(orders[[#This Row],[OrderID]],Table15[],4,FALSE)</f>
        <v>16</v>
      </c>
      <c r="P108">
        <f>VLOOKUP(orders[[#This Row],[OrderID]],Table15[],2,FALSE)</f>
        <v>568.79999999999995</v>
      </c>
      <c r="Q108">
        <f>VLOOKUP(orders[[#This Row],[EmployeeID]],employee_territory[],2,FALSE)</f>
        <v>19428</v>
      </c>
      <c r="R108" t="str">
        <f>VLOOKUP(orders[[#This Row],[Territory]],territories[],4,FALSE)</f>
        <v xml:space="preserve">Northern                                          </v>
      </c>
      <c r="S108" t="str">
        <f>VLOOKUP(orders[[#This Row],[ShipVia]],shippers[],2,FALSE)</f>
        <v>Federal Shipping</v>
      </c>
      <c r="T108">
        <f>YEAR(orders[[#This Row],[OrderDate]])</f>
        <v>1996</v>
      </c>
      <c r="U108">
        <f>MONTH(orders[[#This Row],[OrderDate]])</f>
        <v>11</v>
      </c>
    </row>
    <row r="109" spans="1:21" x14ac:dyDescent="0.2">
      <c r="A109">
        <v>10355</v>
      </c>
      <c r="B109" t="s">
        <v>752</v>
      </c>
      <c r="C109">
        <v>6</v>
      </c>
      <c r="D109" s="9">
        <v>35384</v>
      </c>
      <c r="E109" s="5">
        <v>35412</v>
      </c>
      <c r="F109" s="5">
        <v>35389</v>
      </c>
      <c r="G109">
        <v>1</v>
      </c>
      <c r="H109">
        <v>41.95</v>
      </c>
      <c r="I109" t="s">
        <v>753</v>
      </c>
      <c r="J109" t="s">
        <v>754</v>
      </c>
      <c r="K109" t="s">
        <v>755</v>
      </c>
      <c r="L109" t="s">
        <v>756</v>
      </c>
      <c r="M109" t="s">
        <v>757</v>
      </c>
      <c r="N109" t="s">
        <v>73</v>
      </c>
      <c r="O109">
        <f>VLOOKUP(orders[[#This Row],[OrderID]],Table15[],4,FALSE)</f>
        <v>50</v>
      </c>
      <c r="P109">
        <f>VLOOKUP(orders[[#This Row],[OrderID]],Table15[],2,FALSE)</f>
        <v>480</v>
      </c>
      <c r="Q109">
        <f>VLOOKUP(orders[[#This Row],[EmployeeID]],employee_territory[],2,FALSE)</f>
        <v>85014</v>
      </c>
      <c r="R109" t="str">
        <f>VLOOKUP(orders[[#This Row],[Territory]],territories[],4,FALSE)</f>
        <v xml:space="preserve">Westerns                                          </v>
      </c>
      <c r="S109" t="str">
        <f>VLOOKUP(orders[[#This Row],[ShipVia]],shippers[],2,FALSE)</f>
        <v>Speedy Express</v>
      </c>
      <c r="T109">
        <f>YEAR(orders[[#This Row],[OrderDate]])</f>
        <v>1996</v>
      </c>
      <c r="U109">
        <f>MONTH(orders[[#This Row],[OrderDate]])</f>
        <v>11</v>
      </c>
    </row>
    <row r="110" spans="1:21" x14ac:dyDescent="0.2">
      <c r="A110">
        <v>10356</v>
      </c>
      <c r="B110" t="s">
        <v>657</v>
      </c>
      <c r="C110">
        <v>6</v>
      </c>
      <c r="D110" s="9">
        <v>35387</v>
      </c>
      <c r="E110" s="5">
        <v>35415</v>
      </c>
      <c r="F110" s="5">
        <v>35396</v>
      </c>
      <c r="G110">
        <v>2</v>
      </c>
      <c r="H110">
        <v>36.71</v>
      </c>
      <c r="I110" t="s">
        <v>658</v>
      </c>
      <c r="J110" t="s">
        <v>659</v>
      </c>
      <c r="K110" t="s">
        <v>660</v>
      </c>
      <c r="L110" t="s">
        <v>71</v>
      </c>
      <c r="M110" t="s">
        <v>661</v>
      </c>
      <c r="N110" t="s">
        <v>154</v>
      </c>
      <c r="O110">
        <f>VLOOKUP(orders[[#This Row],[OrderID]],Table15[],4,FALSE)</f>
        <v>62</v>
      </c>
      <c r="P110">
        <f>VLOOKUP(orders[[#This Row],[OrderID]],Table15[],2,FALSE)</f>
        <v>1106.4000000000001</v>
      </c>
      <c r="Q110">
        <f>VLOOKUP(orders[[#This Row],[EmployeeID]],employee_territory[],2,FALSE)</f>
        <v>85014</v>
      </c>
      <c r="R110" t="str">
        <f>VLOOKUP(orders[[#This Row],[Territory]],territories[],4,FALSE)</f>
        <v xml:space="preserve">Westerns                                          </v>
      </c>
      <c r="S110" t="str">
        <f>VLOOKUP(orders[[#This Row],[ShipVia]],shippers[],2,FALSE)</f>
        <v>United Package</v>
      </c>
      <c r="T110">
        <f>YEAR(orders[[#This Row],[OrderDate]])</f>
        <v>1996</v>
      </c>
      <c r="U110">
        <f>MONTH(orders[[#This Row],[OrderDate]])</f>
        <v>11</v>
      </c>
    </row>
    <row r="111" spans="1:21" x14ac:dyDescent="0.2">
      <c r="A111">
        <v>10357</v>
      </c>
      <c r="B111" t="s">
        <v>623</v>
      </c>
      <c r="C111">
        <v>1</v>
      </c>
      <c r="D111" s="9">
        <v>35388</v>
      </c>
      <c r="E111" s="5">
        <v>35416</v>
      </c>
      <c r="F111" s="5">
        <v>35401</v>
      </c>
      <c r="G111">
        <v>3</v>
      </c>
      <c r="H111">
        <v>34.880000000000003</v>
      </c>
      <c r="I111" t="s">
        <v>624</v>
      </c>
      <c r="J111" t="s">
        <v>625</v>
      </c>
      <c r="K111" t="s">
        <v>626</v>
      </c>
      <c r="L111" t="s">
        <v>627</v>
      </c>
      <c r="M111" t="s">
        <v>628</v>
      </c>
      <c r="N111" t="s">
        <v>524</v>
      </c>
      <c r="O111">
        <f>VLOOKUP(orders[[#This Row],[OrderID]],Table15[],4,FALSE)</f>
        <v>54</v>
      </c>
      <c r="P111">
        <f>VLOOKUP(orders[[#This Row],[OrderID]],Table15[],2,FALSE)</f>
        <v>1360</v>
      </c>
      <c r="Q111">
        <f>VLOOKUP(orders[[#This Row],[EmployeeID]],employee_territory[],2,FALSE)</f>
        <v>6897</v>
      </c>
      <c r="R111" t="str">
        <f>VLOOKUP(orders[[#This Row],[Territory]],territories[],4,FALSE)</f>
        <v xml:space="preserve">Eastern                                           </v>
      </c>
      <c r="S111" t="str">
        <f>VLOOKUP(orders[[#This Row],[ShipVia]],shippers[],2,FALSE)</f>
        <v>Federal Shipping</v>
      </c>
      <c r="T111">
        <f>YEAR(orders[[#This Row],[OrderDate]])</f>
        <v>1996</v>
      </c>
      <c r="U111">
        <f>MONTH(orders[[#This Row],[OrderDate]])</f>
        <v>11</v>
      </c>
    </row>
    <row r="112" spans="1:21" x14ac:dyDescent="0.2">
      <c r="A112">
        <v>10358</v>
      </c>
      <c r="B112" t="s">
        <v>742</v>
      </c>
      <c r="C112">
        <v>5</v>
      </c>
      <c r="D112" s="9">
        <v>35389</v>
      </c>
      <c r="E112" s="5">
        <v>35417</v>
      </c>
      <c r="F112" s="5">
        <v>35396</v>
      </c>
      <c r="G112">
        <v>1</v>
      </c>
      <c r="H112">
        <v>19.64</v>
      </c>
      <c r="I112" t="s">
        <v>743</v>
      </c>
      <c r="J112" t="s">
        <v>744</v>
      </c>
      <c r="K112" t="s">
        <v>745</v>
      </c>
      <c r="L112" t="s">
        <v>71</v>
      </c>
      <c r="M112" t="s">
        <v>746</v>
      </c>
      <c r="N112" t="s">
        <v>206</v>
      </c>
      <c r="O112">
        <f>VLOOKUP(orders[[#This Row],[OrderID]],Table15[],4,FALSE)</f>
        <v>40</v>
      </c>
      <c r="P112">
        <f>VLOOKUP(orders[[#This Row],[OrderID]],Table15[],2,FALSE)</f>
        <v>452</v>
      </c>
      <c r="Q112">
        <f>VLOOKUP(orders[[#This Row],[EmployeeID]],employee_territory[],2,FALSE)</f>
        <v>2903</v>
      </c>
      <c r="R112" t="str">
        <f>VLOOKUP(orders[[#This Row],[Territory]],territories[],4,FALSE)</f>
        <v xml:space="preserve">Eastern                                           </v>
      </c>
      <c r="S112" t="str">
        <f>VLOOKUP(orders[[#This Row],[ShipVia]],shippers[],2,FALSE)</f>
        <v>Speedy Express</v>
      </c>
      <c r="T112">
        <f>YEAR(orders[[#This Row],[OrderDate]])</f>
        <v>1996</v>
      </c>
      <c r="U112">
        <f>MONTH(orders[[#This Row],[OrderDate]])</f>
        <v>11</v>
      </c>
    </row>
    <row r="113" spans="1:21" x14ac:dyDescent="0.2">
      <c r="A113">
        <v>10359</v>
      </c>
      <c r="B113" t="s">
        <v>758</v>
      </c>
      <c r="C113">
        <v>5</v>
      </c>
      <c r="D113" s="9">
        <v>35390</v>
      </c>
      <c r="E113" s="5">
        <v>35418</v>
      </c>
      <c r="F113" s="5">
        <v>35395</v>
      </c>
      <c r="G113">
        <v>3</v>
      </c>
      <c r="H113">
        <v>288.43</v>
      </c>
      <c r="I113" t="s">
        <v>759</v>
      </c>
      <c r="J113" t="s">
        <v>760</v>
      </c>
      <c r="K113" t="s">
        <v>70</v>
      </c>
      <c r="L113" t="s">
        <v>71</v>
      </c>
      <c r="M113" t="s">
        <v>761</v>
      </c>
      <c r="N113" t="s">
        <v>73</v>
      </c>
      <c r="O113">
        <f>VLOOKUP(orders[[#This Row],[OrderID]],Table15[],4,FALSE)</f>
        <v>206</v>
      </c>
      <c r="P113">
        <f>VLOOKUP(orders[[#This Row],[OrderID]],Table15[],2,FALSE)</f>
        <v>3654.4</v>
      </c>
      <c r="Q113">
        <f>VLOOKUP(orders[[#This Row],[EmployeeID]],employee_territory[],2,FALSE)</f>
        <v>2903</v>
      </c>
      <c r="R113" t="str">
        <f>VLOOKUP(orders[[#This Row],[Territory]],territories[],4,FALSE)</f>
        <v xml:space="preserve">Eastern                                           </v>
      </c>
      <c r="S113" t="str">
        <f>VLOOKUP(orders[[#This Row],[ShipVia]],shippers[],2,FALSE)</f>
        <v>Federal Shipping</v>
      </c>
      <c r="T113">
        <f>YEAR(orders[[#This Row],[OrderDate]])</f>
        <v>1996</v>
      </c>
      <c r="U113">
        <f>MONTH(orders[[#This Row],[OrderDate]])</f>
        <v>11</v>
      </c>
    </row>
    <row r="114" spans="1:21" x14ac:dyDescent="0.2">
      <c r="A114">
        <v>10360</v>
      </c>
      <c r="B114" t="s">
        <v>556</v>
      </c>
      <c r="C114">
        <v>4</v>
      </c>
      <c r="D114" s="9">
        <v>35391</v>
      </c>
      <c r="E114" s="5">
        <v>35419</v>
      </c>
      <c r="F114" s="5">
        <v>35401</v>
      </c>
      <c r="G114">
        <v>3</v>
      </c>
      <c r="H114">
        <v>131.69999999999999</v>
      </c>
      <c r="I114" t="s">
        <v>557</v>
      </c>
      <c r="J114" t="s">
        <v>558</v>
      </c>
      <c r="K114" t="s">
        <v>559</v>
      </c>
      <c r="L114" t="s">
        <v>71</v>
      </c>
      <c r="M114" t="s">
        <v>560</v>
      </c>
      <c r="N114" t="s">
        <v>206</v>
      </c>
      <c r="O114">
        <f>VLOOKUP(orders[[#This Row],[OrderID]],Table15[],4,FALSE)</f>
        <v>138</v>
      </c>
      <c r="P114">
        <f>VLOOKUP(orders[[#This Row],[OrderID]],Table15[],2,FALSE)</f>
        <v>7390.2</v>
      </c>
      <c r="Q114">
        <f>VLOOKUP(orders[[#This Row],[EmployeeID]],employee_territory[],2,FALSE)</f>
        <v>20852</v>
      </c>
      <c r="R114" t="str">
        <f>VLOOKUP(orders[[#This Row],[Territory]],territories[],4,FALSE)</f>
        <v xml:space="preserve">Eastern                                           </v>
      </c>
      <c r="S114" t="str">
        <f>VLOOKUP(orders[[#This Row],[ShipVia]],shippers[],2,FALSE)</f>
        <v>Federal Shipping</v>
      </c>
      <c r="T114">
        <f>YEAR(orders[[#This Row],[OrderDate]])</f>
        <v>1996</v>
      </c>
      <c r="U114">
        <f>MONTH(orders[[#This Row],[OrderDate]])</f>
        <v>11</v>
      </c>
    </row>
    <row r="115" spans="1:21" x14ac:dyDescent="0.2">
      <c r="A115">
        <v>10361</v>
      </c>
      <c r="B115" t="s">
        <v>589</v>
      </c>
      <c r="C115">
        <v>1</v>
      </c>
      <c r="D115" s="9">
        <v>35391</v>
      </c>
      <c r="E115" s="5">
        <v>35419</v>
      </c>
      <c r="F115" s="5">
        <v>35402</v>
      </c>
      <c r="G115">
        <v>2</v>
      </c>
      <c r="H115">
        <v>183.17</v>
      </c>
      <c r="I115" t="s">
        <v>590</v>
      </c>
      <c r="J115" t="s">
        <v>591</v>
      </c>
      <c r="K115" t="s">
        <v>592</v>
      </c>
      <c r="L115" t="s">
        <v>71</v>
      </c>
      <c r="M115" t="s">
        <v>593</v>
      </c>
      <c r="N115" t="s">
        <v>154</v>
      </c>
      <c r="O115">
        <f>VLOOKUP(orders[[#This Row],[OrderID]],Table15[],4,FALSE)</f>
        <v>109</v>
      </c>
      <c r="P115">
        <f>VLOOKUP(orders[[#This Row],[OrderID]],Table15[],2,FALSE)</f>
        <v>2273.6</v>
      </c>
      <c r="Q115">
        <f>VLOOKUP(orders[[#This Row],[EmployeeID]],employee_territory[],2,FALSE)</f>
        <v>6897</v>
      </c>
      <c r="R115" t="str">
        <f>VLOOKUP(orders[[#This Row],[Territory]],territories[],4,FALSE)</f>
        <v xml:space="preserve">Eastern                                           </v>
      </c>
      <c r="S115" t="str">
        <f>VLOOKUP(orders[[#This Row],[ShipVia]],shippers[],2,FALSE)</f>
        <v>United Package</v>
      </c>
      <c r="T115">
        <f>YEAR(orders[[#This Row],[OrderDate]])</f>
        <v>1996</v>
      </c>
      <c r="U115">
        <f>MONTH(orders[[#This Row],[OrderDate]])</f>
        <v>11</v>
      </c>
    </row>
    <row r="116" spans="1:21" x14ac:dyDescent="0.2">
      <c r="A116">
        <v>10362</v>
      </c>
      <c r="B116" t="s">
        <v>721</v>
      </c>
      <c r="C116">
        <v>3</v>
      </c>
      <c r="D116" s="9">
        <v>35394</v>
      </c>
      <c r="E116" s="5">
        <v>35422</v>
      </c>
      <c r="F116" s="5">
        <v>35397</v>
      </c>
      <c r="G116">
        <v>1</v>
      </c>
      <c r="H116">
        <v>96.04</v>
      </c>
      <c r="I116" t="s">
        <v>722</v>
      </c>
      <c r="J116" t="s">
        <v>723</v>
      </c>
      <c r="K116" t="s">
        <v>724</v>
      </c>
      <c r="L116" t="s">
        <v>71</v>
      </c>
      <c r="M116" t="s">
        <v>725</v>
      </c>
      <c r="N116" t="s">
        <v>206</v>
      </c>
      <c r="O116">
        <f>VLOOKUP(orders[[#This Row],[OrderID]],Table15[],4,FALSE)</f>
        <v>94</v>
      </c>
      <c r="P116">
        <f>VLOOKUP(orders[[#This Row],[OrderID]],Table15[],2,FALSE)</f>
        <v>1549.6</v>
      </c>
      <c r="Q116">
        <f>VLOOKUP(orders[[#This Row],[EmployeeID]],employee_territory[],2,FALSE)</f>
        <v>30346</v>
      </c>
      <c r="R116" t="str">
        <f>VLOOKUP(orders[[#This Row],[Territory]],territories[],4,FALSE)</f>
        <v xml:space="preserve">Southern                                          </v>
      </c>
      <c r="S116" t="str">
        <f>VLOOKUP(orders[[#This Row],[ShipVia]],shippers[],2,FALSE)</f>
        <v>Speedy Express</v>
      </c>
      <c r="T116">
        <f>YEAR(orders[[#This Row],[OrderDate]])</f>
        <v>1996</v>
      </c>
      <c r="U116">
        <f>MONTH(orders[[#This Row],[OrderDate]])</f>
        <v>11</v>
      </c>
    </row>
    <row r="117" spans="1:21" x14ac:dyDescent="0.2">
      <c r="A117">
        <v>10363</v>
      </c>
      <c r="B117" t="s">
        <v>762</v>
      </c>
      <c r="C117">
        <v>4</v>
      </c>
      <c r="D117" s="9">
        <v>35395</v>
      </c>
      <c r="E117" s="5">
        <v>35423</v>
      </c>
      <c r="F117" s="5">
        <v>35403</v>
      </c>
      <c r="G117">
        <v>3</v>
      </c>
      <c r="H117">
        <v>30.54</v>
      </c>
      <c r="I117" t="s">
        <v>763</v>
      </c>
      <c r="J117" t="s">
        <v>764</v>
      </c>
      <c r="K117" t="s">
        <v>765</v>
      </c>
      <c r="L117" t="s">
        <v>71</v>
      </c>
      <c r="M117" t="s">
        <v>766</v>
      </c>
      <c r="N117" t="s">
        <v>154</v>
      </c>
      <c r="O117">
        <f>VLOOKUP(orders[[#This Row],[OrderID]],Table15[],4,FALSE)</f>
        <v>44</v>
      </c>
      <c r="P117">
        <f>VLOOKUP(orders[[#This Row],[OrderID]],Table15[],2,FALSE)</f>
        <v>447.2</v>
      </c>
      <c r="Q117">
        <f>VLOOKUP(orders[[#This Row],[EmployeeID]],employee_territory[],2,FALSE)</f>
        <v>20852</v>
      </c>
      <c r="R117" t="str">
        <f>VLOOKUP(orders[[#This Row],[Territory]],territories[],4,FALSE)</f>
        <v xml:space="preserve">Eastern                                           </v>
      </c>
      <c r="S117" t="str">
        <f>VLOOKUP(orders[[#This Row],[ShipVia]],shippers[],2,FALSE)</f>
        <v>Federal Shipping</v>
      </c>
      <c r="T117">
        <f>YEAR(orders[[#This Row],[OrderDate]])</f>
        <v>1996</v>
      </c>
      <c r="U117">
        <f>MONTH(orders[[#This Row],[OrderDate]])</f>
        <v>11</v>
      </c>
    </row>
    <row r="118" spans="1:21" x14ac:dyDescent="0.2">
      <c r="A118">
        <v>10364</v>
      </c>
      <c r="B118" t="s">
        <v>767</v>
      </c>
      <c r="C118">
        <v>1</v>
      </c>
      <c r="D118" s="9">
        <v>35395</v>
      </c>
      <c r="E118" s="5">
        <v>35437</v>
      </c>
      <c r="F118" s="5">
        <v>35403</v>
      </c>
      <c r="G118">
        <v>1</v>
      </c>
      <c r="H118">
        <v>71.97</v>
      </c>
      <c r="I118" t="s">
        <v>768</v>
      </c>
      <c r="J118" t="s">
        <v>769</v>
      </c>
      <c r="K118" t="s">
        <v>70</v>
      </c>
      <c r="L118" t="s">
        <v>71</v>
      </c>
      <c r="M118" t="s">
        <v>770</v>
      </c>
      <c r="N118" t="s">
        <v>73</v>
      </c>
      <c r="O118">
        <f>VLOOKUP(orders[[#This Row],[OrderID]],Table15[],4,FALSE)</f>
        <v>35</v>
      </c>
      <c r="P118">
        <f>VLOOKUP(orders[[#This Row],[OrderID]],Table15[],2,FALSE)</f>
        <v>950</v>
      </c>
      <c r="Q118">
        <f>VLOOKUP(orders[[#This Row],[EmployeeID]],employee_territory[],2,FALSE)</f>
        <v>6897</v>
      </c>
      <c r="R118" t="str">
        <f>VLOOKUP(orders[[#This Row],[Territory]],territories[],4,FALSE)</f>
        <v xml:space="preserve">Eastern                                           </v>
      </c>
      <c r="S118" t="str">
        <f>VLOOKUP(orders[[#This Row],[ShipVia]],shippers[],2,FALSE)</f>
        <v>Speedy Express</v>
      </c>
      <c r="T118">
        <f>YEAR(orders[[#This Row],[OrderDate]])</f>
        <v>1996</v>
      </c>
      <c r="U118">
        <f>MONTH(orders[[#This Row],[OrderDate]])</f>
        <v>11</v>
      </c>
    </row>
    <row r="119" spans="1:21" x14ac:dyDescent="0.2">
      <c r="A119">
        <v>10365</v>
      </c>
      <c r="B119" t="s">
        <v>771</v>
      </c>
      <c r="C119">
        <v>3</v>
      </c>
      <c r="D119" s="9">
        <v>35396</v>
      </c>
      <c r="E119" s="5">
        <v>35424</v>
      </c>
      <c r="F119" s="5">
        <v>35401</v>
      </c>
      <c r="G119">
        <v>2</v>
      </c>
      <c r="H119">
        <v>22</v>
      </c>
      <c r="I119" t="s">
        <v>772</v>
      </c>
      <c r="J119" t="s">
        <v>773</v>
      </c>
      <c r="K119" t="s">
        <v>534</v>
      </c>
      <c r="L119" t="s">
        <v>71</v>
      </c>
      <c r="M119" t="s">
        <v>774</v>
      </c>
      <c r="N119" t="s">
        <v>535</v>
      </c>
      <c r="O119">
        <f>VLOOKUP(orders[[#This Row],[OrderID]],Table15[],4,FALSE)</f>
        <v>24</v>
      </c>
      <c r="P119">
        <f>VLOOKUP(orders[[#This Row],[OrderID]],Table15[],2,FALSE)</f>
        <v>403.20000000000005</v>
      </c>
      <c r="Q119">
        <f>VLOOKUP(orders[[#This Row],[EmployeeID]],employee_territory[],2,FALSE)</f>
        <v>30346</v>
      </c>
      <c r="R119" t="str">
        <f>VLOOKUP(orders[[#This Row],[Territory]],territories[],4,FALSE)</f>
        <v xml:space="preserve">Southern                                          </v>
      </c>
      <c r="S119" t="str">
        <f>VLOOKUP(orders[[#This Row],[ShipVia]],shippers[],2,FALSE)</f>
        <v>United Package</v>
      </c>
      <c r="T119">
        <f>YEAR(orders[[#This Row],[OrderDate]])</f>
        <v>1996</v>
      </c>
      <c r="U119">
        <f>MONTH(orders[[#This Row],[OrderDate]])</f>
        <v>11</v>
      </c>
    </row>
    <row r="120" spans="1:21" x14ac:dyDescent="0.2">
      <c r="A120">
        <v>10366</v>
      </c>
      <c r="B120" t="s">
        <v>775</v>
      </c>
      <c r="C120">
        <v>8</v>
      </c>
      <c r="D120" s="9">
        <v>35397</v>
      </c>
      <c r="E120" s="5">
        <v>35439</v>
      </c>
      <c r="F120" s="5">
        <v>35429</v>
      </c>
      <c r="G120">
        <v>2</v>
      </c>
      <c r="H120">
        <v>10.14</v>
      </c>
      <c r="I120" t="s">
        <v>776</v>
      </c>
      <c r="J120" t="s">
        <v>777</v>
      </c>
      <c r="K120" t="s">
        <v>778</v>
      </c>
      <c r="L120" t="s">
        <v>71</v>
      </c>
      <c r="M120" t="s">
        <v>779</v>
      </c>
      <c r="N120" t="s">
        <v>108</v>
      </c>
      <c r="O120">
        <f>VLOOKUP(orders[[#This Row],[OrderID]],Table15[],4,FALSE)</f>
        <v>10</v>
      </c>
      <c r="P120">
        <f>VLOOKUP(orders[[#This Row],[OrderID]],Table15[],2,FALSE)</f>
        <v>136</v>
      </c>
      <c r="Q120">
        <f>VLOOKUP(orders[[#This Row],[EmployeeID]],employee_territory[],2,FALSE)</f>
        <v>19428</v>
      </c>
      <c r="R120" t="str">
        <f>VLOOKUP(orders[[#This Row],[Territory]],territories[],4,FALSE)</f>
        <v xml:space="preserve">Northern                                          </v>
      </c>
      <c r="S120" t="str">
        <f>VLOOKUP(orders[[#This Row],[ShipVia]],shippers[],2,FALSE)</f>
        <v>United Package</v>
      </c>
      <c r="T120">
        <f>YEAR(orders[[#This Row],[OrderDate]])</f>
        <v>1996</v>
      </c>
      <c r="U120">
        <f>MONTH(orders[[#This Row],[OrderDate]])</f>
        <v>11</v>
      </c>
    </row>
    <row r="121" spans="1:21" x14ac:dyDescent="0.2">
      <c r="A121">
        <v>10367</v>
      </c>
      <c r="B121" t="s">
        <v>780</v>
      </c>
      <c r="C121">
        <v>7</v>
      </c>
      <c r="D121" s="9">
        <v>35397</v>
      </c>
      <c r="E121" s="5">
        <v>35425</v>
      </c>
      <c r="F121" s="5">
        <v>35401</v>
      </c>
      <c r="G121">
        <v>3</v>
      </c>
      <c r="H121">
        <v>13.55</v>
      </c>
      <c r="I121" t="s">
        <v>781</v>
      </c>
      <c r="J121" t="s">
        <v>782</v>
      </c>
      <c r="K121" t="s">
        <v>783</v>
      </c>
      <c r="L121" t="s">
        <v>71</v>
      </c>
      <c r="M121" t="s">
        <v>784</v>
      </c>
      <c r="N121" t="s">
        <v>230</v>
      </c>
      <c r="O121">
        <f>VLOOKUP(orders[[#This Row],[OrderID]],Table15[],4,FALSE)</f>
        <v>76</v>
      </c>
      <c r="P121">
        <f>VLOOKUP(orders[[#This Row],[OrderID]],Table15[],2,FALSE)</f>
        <v>834.19999999999993</v>
      </c>
      <c r="Q121">
        <f>VLOOKUP(orders[[#This Row],[EmployeeID]],employee_territory[],2,FALSE)</f>
        <v>60179</v>
      </c>
      <c r="R121" t="str">
        <f>VLOOKUP(orders[[#This Row],[Territory]],territories[],4,FALSE)</f>
        <v xml:space="preserve">Westerns                                          </v>
      </c>
      <c r="S121" t="str">
        <f>VLOOKUP(orders[[#This Row],[ShipVia]],shippers[],2,FALSE)</f>
        <v>Federal Shipping</v>
      </c>
      <c r="T121">
        <f>YEAR(orders[[#This Row],[OrderDate]])</f>
        <v>1996</v>
      </c>
      <c r="U121">
        <f>MONTH(orders[[#This Row],[OrderDate]])</f>
        <v>11</v>
      </c>
    </row>
    <row r="122" spans="1:21" x14ac:dyDescent="0.2">
      <c r="A122">
        <v>10368</v>
      </c>
      <c r="B122" t="s">
        <v>525</v>
      </c>
      <c r="C122">
        <v>2</v>
      </c>
      <c r="D122" s="9">
        <v>35398</v>
      </c>
      <c r="E122" s="5">
        <v>35426</v>
      </c>
      <c r="F122" s="5">
        <v>35401</v>
      </c>
      <c r="G122">
        <v>2</v>
      </c>
      <c r="H122">
        <v>101.95</v>
      </c>
      <c r="I122" t="s">
        <v>526</v>
      </c>
      <c r="J122" t="s">
        <v>527</v>
      </c>
      <c r="K122" t="s">
        <v>528</v>
      </c>
      <c r="L122" t="s">
        <v>71</v>
      </c>
      <c r="M122" t="s">
        <v>529</v>
      </c>
      <c r="N122" t="s">
        <v>530</v>
      </c>
      <c r="O122">
        <f>VLOOKUP(orders[[#This Row],[OrderID]],Table15[],4,FALSE)</f>
        <v>78</v>
      </c>
      <c r="P122">
        <f>VLOOKUP(orders[[#This Row],[OrderID]],Table15[],2,FALSE)</f>
        <v>1834.2</v>
      </c>
      <c r="Q122">
        <f>VLOOKUP(orders[[#This Row],[EmployeeID]],employee_territory[],2,FALSE)</f>
        <v>1581</v>
      </c>
      <c r="R122" t="str">
        <f>VLOOKUP(orders[[#This Row],[Territory]],territories[],4,FALSE)</f>
        <v xml:space="preserve">Eastern                                           </v>
      </c>
      <c r="S122" t="str">
        <f>VLOOKUP(orders[[#This Row],[ShipVia]],shippers[],2,FALSE)</f>
        <v>United Package</v>
      </c>
      <c r="T122">
        <f>YEAR(orders[[#This Row],[OrderDate]])</f>
        <v>1996</v>
      </c>
      <c r="U122">
        <f>MONTH(orders[[#This Row],[OrderDate]])</f>
        <v>11</v>
      </c>
    </row>
    <row r="123" spans="1:21" x14ac:dyDescent="0.2">
      <c r="A123">
        <v>10369</v>
      </c>
      <c r="B123" t="s">
        <v>583</v>
      </c>
      <c r="C123">
        <v>8</v>
      </c>
      <c r="D123" s="9">
        <v>35401</v>
      </c>
      <c r="E123" s="5">
        <v>35429</v>
      </c>
      <c r="F123" s="5">
        <v>35408</v>
      </c>
      <c r="G123">
        <v>2</v>
      </c>
      <c r="H123">
        <v>195.68</v>
      </c>
      <c r="I123" t="s">
        <v>584</v>
      </c>
      <c r="J123" t="s">
        <v>585</v>
      </c>
      <c r="K123" t="s">
        <v>586</v>
      </c>
      <c r="L123" t="s">
        <v>587</v>
      </c>
      <c r="M123" t="s">
        <v>588</v>
      </c>
      <c r="N123" t="s">
        <v>82</v>
      </c>
      <c r="O123">
        <f>VLOOKUP(orders[[#This Row],[OrderID]],Table15[],4,FALSE)</f>
        <v>38</v>
      </c>
      <c r="P123">
        <f>VLOOKUP(orders[[#This Row],[OrderID]],Table15[],2,FALSE)</f>
        <v>2527.1999999999998</v>
      </c>
      <c r="Q123">
        <f>VLOOKUP(orders[[#This Row],[EmployeeID]],employee_territory[],2,FALSE)</f>
        <v>19428</v>
      </c>
      <c r="R123" t="str">
        <f>VLOOKUP(orders[[#This Row],[Territory]],territories[],4,FALSE)</f>
        <v xml:space="preserve">Northern                                          </v>
      </c>
      <c r="S123" t="str">
        <f>VLOOKUP(orders[[#This Row],[ShipVia]],shippers[],2,FALSE)</f>
        <v>United Package</v>
      </c>
      <c r="T123">
        <f>YEAR(orders[[#This Row],[OrderDate]])</f>
        <v>1996</v>
      </c>
      <c r="U123">
        <f>MONTH(orders[[#This Row],[OrderDate]])</f>
        <v>12</v>
      </c>
    </row>
    <row r="124" spans="1:21" x14ac:dyDescent="0.2">
      <c r="A124">
        <v>10370</v>
      </c>
      <c r="B124" t="s">
        <v>501</v>
      </c>
      <c r="C124">
        <v>6</v>
      </c>
      <c r="D124" s="9">
        <v>35402</v>
      </c>
      <c r="E124" s="5">
        <v>35430</v>
      </c>
      <c r="F124" s="5">
        <v>35426</v>
      </c>
      <c r="G124">
        <v>2</v>
      </c>
      <c r="H124">
        <v>1.17</v>
      </c>
      <c r="I124" t="s">
        <v>502</v>
      </c>
      <c r="J124" t="s">
        <v>503</v>
      </c>
      <c r="K124" t="s">
        <v>504</v>
      </c>
      <c r="L124" t="s">
        <v>71</v>
      </c>
      <c r="M124" t="s">
        <v>505</v>
      </c>
      <c r="N124" t="s">
        <v>506</v>
      </c>
      <c r="O124">
        <f>VLOOKUP(orders[[#This Row],[OrderID]],Table15[],4,FALSE)</f>
        <v>65</v>
      </c>
      <c r="P124">
        <f>VLOOKUP(orders[[#This Row],[OrderID]],Table15[],2,FALSE)</f>
        <v>1174</v>
      </c>
      <c r="Q124">
        <f>VLOOKUP(orders[[#This Row],[EmployeeID]],employee_territory[],2,FALSE)</f>
        <v>85014</v>
      </c>
      <c r="R124" t="str">
        <f>VLOOKUP(orders[[#This Row],[Territory]],territories[],4,FALSE)</f>
        <v xml:space="preserve">Westerns                                          </v>
      </c>
      <c r="S124" t="str">
        <f>VLOOKUP(orders[[#This Row],[ShipVia]],shippers[],2,FALSE)</f>
        <v>United Package</v>
      </c>
      <c r="T124">
        <f>YEAR(orders[[#This Row],[OrderDate]])</f>
        <v>1996</v>
      </c>
      <c r="U124">
        <f>MONTH(orders[[#This Row],[OrderDate]])</f>
        <v>12</v>
      </c>
    </row>
    <row r="125" spans="1:21" x14ac:dyDescent="0.2">
      <c r="A125">
        <v>10371</v>
      </c>
      <c r="B125" t="s">
        <v>742</v>
      </c>
      <c r="C125">
        <v>1</v>
      </c>
      <c r="D125" s="9">
        <v>35402</v>
      </c>
      <c r="E125" s="5">
        <v>35430</v>
      </c>
      <c r="F125" s="5">
        <v>35423</v>
      </c>
      <c r="G125">
        <v>1</v>
      </c>
      <c r="H125">
        <v>0.45</v>
      </c>
      <c r="I125" t="s">
        <v>743</v>
      </c>
      <c r="J125" t="s">
        <v>744</v>
      </c>
      <c r="K125" t="s">
        <v>745</v>
      </c>
      <c r="L125" t="s">
        <v>71</v>
      </c>
      <c r="M125" t="s">
        <v>746</v>
      </c>
      <c r="N125" t="s">
        <v>206</v>
      </c>
      <c r="O125">
        <f>VLOOKUP(orders[[#This Row],[OrderID]],Table15[],4,FALSE)</f>
        <v>6</v>
      </c>
      <c r="P125">
        <f>VLOOKUP(orders[[#This Row],[OrderID]],Table15[],2,FALSE)</f>
        <v>91.199999999999989</v>
      </c>
      <c r="Q125">
        <f>VLOOKUP(orders[[#This Row],[EmployeeID]],employee_territory[],2,FALSE)</f>
        <v>6897</v>
      </c>
      <c r="R125" t="str">
        <f>VLOOKUP(orders[[#This Row],[Territory]],territories[],4,FALSE)</f>
        <v xml:space="preserve">Eastern                                           </v>
      </c>
      <c r="S125" t="str">
        <f>VLOOKUP(orders[[#This Row],[ShipVia]],shippers[],2,FALSE)</f>
        <v>Speedy Express</v>
      </c>
      <c r="T125">
        <f>YEAR(orders[[#This Row],[OrderDate]])</f>
        <v>1996</v>
      </c>
      <c r="U125">
        <f>MONTH(orders[[#This Row],[OrderDate]])</f>
        <v>12</v>
      </c>
    </row>
    <row r="126" spans="1:21" x14ac:dyDescent="0.2">
      <c r="A126">
        <v>10372</v>
      </c>
      <c r="B126" t="s">
        <v>785</v>
      </c>
      <c r="C126">
        <v>5</v>
      </c>
      <c r="D126" s="9">
        <v>35403</v>
      </c>
      <c r="E126" s="5">
        <v>35431</v>
      </c>
      <c r="F126" s="5">
        <v>35408</v>
      </c>
      <c r="G126">
        <v>2</v>
      </c>
      <c r="H126">
        <v>890.78</v>
      </c>
      <c r="I126" t="s">
        <v>786</v>
      </c>
      <c r="J126" t="s">
        <v>787</v>
      </c>
      <c r="K126" t="s">
        <v>645</v>
      </c>
      <c r="L126" t="s">
        <v>516</v>
      </c>
      <c r="M126" t="s">
        <v>788</v>
      </c>
      <c r="N126" t="s">
        <v>146</v>
      </c>
      <c r="O126">
        <f>VLOOKUP(orders[[#This Row],[OrderID]],Table15[],4,FALSE)</f>
        <v>164</v>
      </c>
      <c r="P126">
        <f>VLOOKUP(orders[[#This Row],[OrderID]],Table15[],2,FALSE)</f>
        <v>12281.2</v>
      </c>
      <c r="Q126">
        <f>VLOOKUP(orders[[#This Row],[EmployeeID]],employee_territory[],2,FALSE)</f>
        <v>2903</v>
      </c>
      <c r="R126" t="str">
        <f>VLOOKUP(orders[[#This Row],[Territory]],territories[],4,FALSE)</f>
        <v xml:space="preserve">Eastern                                           </v>
      </c>
      <c r="S126" t="str">
        <f>VLOOKUP(orders[[#This Row],[ShipVia]],shippers[],2,FALSE)</f>
        <v>United Package</v>
      </c>
      <c r="T126">
        <f>YEAR(orders[[#This Row],[OrderDate]])</f>
        <v>1996</v>
      </c>
      <c r="U126">
        <f>MONTH(orders[[#This Row],[OrderDate]])</f>
        <v>12</v>
      </c>
    </row>
    <row r="127" spans="1:21" x14ac:dyDescent="0.2">
      <c r="A127">
        <v>10373</v>
      </c>
      <c r="B127" t="s">
        <v>651</v>
      </c>
      <c r="C127">
        <v>4</v>
      </c>
      <c r="D127" s="9">
        <v>35404</v>
      </c>
      <c r="E127" s="5">
        <v>35432</v>
      </c>
      <c r="F127" s="5">
        <v>35410</v>
      </c>
      <c r="G127">
        <v>3</v>
      </c>
      <c r="H127">
        <v>124.12</v>
      </c>
      <c r="I127" t="s">
        <v>652</v>
      </c>
      <c r="J127" t="s">
        <v>653</v>
      </c>
      <c r="K127" t="s">
        <v>654</v>
      </c>
      <c r="L127" t="s">
        <v>655</v>
      </c>
      <c r="M127" t="s">
        <v>71</v>
      </c>
      <c r="N127" t="s">
        <v>656</v>
      </c>
      <c r="O127">
        <f>VLOOKUP(orders[[#This Row],[OrderID]],Table15[],4,FALSE)</f>
        <v>130</v>
      </c>
      <c r="P127">
        <f>VLOOKUP(orders[[#This Row],[OrderID]],Table15[],2,FALSE)</f>
        <v>1708</v>
      </c>
      <c r="Q127">
        <f>VLOOKUP(orders[[#This Row],[EmployeeID]],employee_territory[],2,FALSE)</f>
        <v>20852</v>
      </c>
      <c r="R127" t="str">
        <f>VLOOKUP(orders[[#This Row],[Territory]],territories[],4,FALSE)</f>
        <v xml:space="preserve">Eastern                                           </v>
      </c>
      <c r="S127" t="str">
        <f>VLOOKUP(orders[[#This Row],[ShipVia]],shippers[],2,FALSE)</f>
        <v>Federal Shipping</v>
      </c>
      <c r="T127">
        <f>YEAR(orders[[#This Row],[OrderDate]])</f>
        <v>1996</v>
      </c>
      <c r="U127">
        <f>MONTH(orders[[#This Row],[OrderDate]])</f>
        <v>12</v>
      </c>
    </row>
    <row r="128" spans="1:21" x14ac:dyDescent="0.2">
      <c r="A128">
        <v>10374</v>
      </c>
      <c r="B128" t="s">
        <v>789</v>
      </c>
      <c r="C128">
        <v>1</v>
      </c>
      <c r="D128" s="9">
        <v>35404</v>
      </c>
      <c r="E128" s="5">
        <v>35432</v>
      </c>
      <c r="F128" s="5">
        <v>35408</v>
      </c>
      <c r="G128">
        <v>3</v>
      </c>
      <c r="H128">
        <v>3.94</v>
      </c>
      <c r="I128" t="s">
        <v>790</v>
      </c>
      <c r="J128" t="s">
        <v>791</v>
      </c>
      <c r="K128" t="s">
        <v>792</v>
      </c>
      <c r="L128" t="s">
        <v>71</v>
      </c>
      <c r="M128" t="s">
        <v>793</v>
      </c>
      <c r="N128" t="s">
        <v>794</v>
      </c>
      <c r="O128">
        <f>VLOOKUP(orders[[#This Row],[OrderID]],Table15[],4,FALSE)</f>
        <v>45</v>
      </c>
      <c r="P128">
        <f>VLOOKUP(orders[[#This Row],[OrderID]],Table15[],2,FALSE)</f>
        <v>459</v>
      </c>
      <c r="Q128">
        <f>VLOOKUP(orders[[#This Row],[EmployeeID]],employee_territory[],2,FALSE)</f>
        <v>6897</v>
      </c>
      <c r="R128" t="str">
        <f>VLOOKUP(orders[[#This Row],[Territory]],territories[],4,FALSE)</f>
        <v xml:space="preserve">Eastern                                           </v>
      </c>
      <c r="S128" t="str">
        <f>VLOOKUP(orders[[#This Row],[ShipVia]],shippers[],2,FALSE)</f>
        <v>Federal Shipping</v>
      </c>
      <c r="T128">
        <f>YEAR(orders[[#This Row],[OrderDate]])</f>
        <v>1996</v>
      </c>
      <c r="U128">
        <f>MONTH(orders[[#This Row],[OrderDate]])</f>
        <v>12</v>
      </c>
    </row>
    <row r="129" spans="1:21" x14ac:dyDescent="0.2">
      <c r="A129">
        <v>10375</v>
      </c>
      <c r="B129" t="s">
        <v>795</v>
      </c>
      <c r="C129">
        <v>3</v>
      </c>
      <c r="D129" s="9">
        <v>35405</v>
      </c>
      <c r="E129" s="5">
        <v>35433</v>
      </c>
      <c r="F129" s="5">
        <v>35408</v>
      </c>
      <c r="G129">
        <v>2</v>
      </c>
      <c r="H129">
        <v>20.12</v>
      </c>
      <c r="I129" t="s">
        <v>796</v>
      </c>
      <c r="J129" t="s">
        <v>797</v>
      </c>
      <c r="K129" t="s">
        <v>798</v>
      </c>
      <c r="L129" t="s">
        <v>191</v>
      </c>
      <c r="M129" t="s">
        <v>799</v>
      </c>
      <c r="N129" t="s">
        <v>82</v>
      </c>
      <c r="O129">
        <f>VLOOKUP(orders[[#This Row],[OrderID]],Table15[],4,FALSE)</f>
        <v>25</v>
      </c>
      <c r="P129">
        <f>VLOOKUP(orders[[#This Row],[OrderID]],Table15[],2,FALSE)</f>
        <v>338</v>
      </c>
      <c r="Q129">
        <f>VLOOKUP(orders[[#This Row],[EmployeeID]],employee_territory[],2,FALSE)</f>
        <v>30346</v>
      </c>
      <c r="R129" t="str">
        <f>VLOOKUP(orders[[#This Row],[Territory]],territories[],4,FALSE)</f>
        <v xml:space="preserve">Southern                                          </v>
      </c>
      <c r="S129" t="str">
        <f>VLOOKUP(orders[[#This Row],[ShipVia]],shippers[],2,FALSE)</f>
        <v>United Package</v>
      </c>
      <c r="T129">
        <f>YEAR(orders[[#This Row],[OrderDate]])</f>
        <v>1996</v>
      </c>
      <c r="U129">
        <f>MONTH(orders[[#This Row],[OrderDate]])</f>
        <v>12</v>
      </c>
    </row>
    <row r="130" spans="1:21" x14ac:dyDescent="0.2">
      <c r="A130">
        <v>10376</v>
      </c>
      <c r="B130" t="s">
        <v>726</v>
      </c>
      <c r="C130">
        <v>1</v>
      </c>
      <c r="D130" s="9">
        <v>35408</v>
      </c>
      <c r="E130" s="5">
        <v>35436</v>
      </c>
      <c r="F130" s="5">
        <v>35412</v>
      </c>
      <c r="G130">
        <v>2</v>
      </c>
      <c r="H130">
        <v>20.39</v>
      </c>
      <c r="I130" t="s">
        <v>727</v>
      </c>
      <c r="J130" t="s">
        <v>728</v>
      </c>
      <c r="K130" t="s">
        <v>261</v>
      </c>
      <c r="L130" t="s">
        <v>262</v>
      </c>
      <c r="M130" t="s">
        <v>263</v>
      </c>
      <c r="N130" t="s">
        <v>264</v>
      </c>
      <c r="O130">
        <f>VLOOKUP(orders[[#This Row],[OrderID]],Table15[],4,FALSE)</f>
        <v>42</v>
      </c>
      <c r="P130">
        <f>VLOOKUP(orders[[#This Row],[OrderID]],Table15[],2,FALSE)</f>
        <v>420</v>
      </c>
      <c r="Q130">
        <f>VLOOKUP(orders[[#This Row],[EmployeeID]],employee_territory[],2,FALSE)</f>
        <v>6897</v>
      </c>
      <c r="R130" t="str">
        <f>VLOOKUP(orders[[#This Row],[Territory]],territories[],4,FALSE)</f>
        <v xml:space="preserve">Eastern                                           </v>
      </c>
      <c r="S130" t="str">
        <f>VLOOKUP(orders[[#This Row],[ShipVia]],shippers[],2,FALSE)</f>
        <v>United Package</v>
      </c>
      <c r="T130">
        <f>YEAR(orders[[#This Row],[OrderDate]])</f>
        <v>1996</v>
      </c>
      <c r="U130">
        <f>MONTH(orders[[#This Row],[OrderDate]])</f>
        <v>12</v>
      </c>
    </row>
    <row r="131" spans="1:21" x14ac:dyDescent="0.2">
      <c r="A131">
        <v>10377</v>
      </c>
      <c r="B131" t="s">
        <v>758</v>
      </c>
      <c r="C131">
        <v>1</v>
      </c>
      <c r="D131" s="9">
        <v>35408</v>
      </c>
      <c r="E131" s="5">
        <v>35436</v>
      </c>
      <c r="F131" s="5">
        <v>35412</v>
      </c>
      <c r="G131">
        <v>3</v>
      </c>
      <c r="H131">
        <v>22.21</v>
      </c>
      <c r="I131" t="s">
        <v>759</v>
      </c>
      <c r="J131" t="s">
        <v>760</v>
      </c>
      <c r="K131" t="s">
        <v>70</v>
      </c>
      <c r="L131" t="s">
        <v>71</v>
      </c>
      <c r="M131" t="s">
        <v>761</v>
      </c>
      <c r="N131" t="s">
        <v>73</v>
      </c>
      <c r="O131">
        <f>VLOOKUP(orders[[#This Row],[OrderID]],Table15[],4,FALSE)</f>
        <v>40</v>
      </c>
      <c r="P131">
        <f>VLOOKUP(orders[[#This Row],[OrderID]],Table15[],2,FALSE)</f>
        <v>1016</v>
      </c>
      <c r="Q131">
        <f>VLOOKUP(orders[[#This Row],[EmployeeID]],employee_territory[],2,FALSE)</f>
        <v>6897</v>
      </c>
      <c r="R131" t="str">
        <f>VLOOKUP(orders[[#This Row],[Territory]],territories[],4,FALSE)</f>
        <v xml:space="preserve">Eastern                                           </v>
      </c>
      <c r="S131" t="str">
        <f>VLOOKUP(orders[[#This Row],[ShipVia]],shippers[],2,FALSE)</f>
        <v>Federal Shipping</v>
      </c>
      <c r="T131">
        <f>YEAR(orders[[#This Row],[OrderDate]])</f>
        <v>1996</v>
      </c>
      <c r="U131">
        <f>MONTH(orders[[#This Row],[OrderDate]])</f>
        <v>12</v>
      </c>
    </row>
    <row r="132" spans="1:21" x14ac:dyDescent="0.2">
      <c r="A132">
        <v>10378</v>
      </c>
      <c r="B132" t="s">
        <v>551</v>
      </c>
      <c r="C132">
        <v>5</v>
      </c>
      <c r="D132" s="9">
        <v>35409</v>
      </c>
      <c r="E132" s="5">
        <v>35437</v>
      </c>
      <c r="F132" s="5">
        <v>35418</v>
      </c>
      <c r="G132">
        <v>3</v>
      </c>
      <c r="H132">
        <v>5.44</v>
      </c>
      <c r="I132" t="s">
        <v>552</v>
      </c>
      <c r="J132" t="s">
        <v>553</v>
      </c>
      <c r="K132" t="s">
        <v>554</v>
      </c>
      <c r="L132" t="s">
        <v>71</v>
      </c>
      <c r="M132" t="s">
        <v>555</v>
      </c>
      <c r="N132" t="s">
        <v>199</v>
      </c>
      <c r="O132">
        <f>VLOOKUP(orders[[#This Row],[OrderID]],Table15[],4,FALSE)</f>
        <v>6</v>
      </c>
      <c r="P132">
        <f>VLOOKUP(orders[[#This Row],[OrderID]],Table15[],2,FALSE)</f>
        <v>103.19999999999999</v>
      </c>
      <c r="Q132">
        <f>VLOOKUP(orders[[#This Row],[EmployeeID]],employee_territory[],2,FALSE)</f>
        <v>2903</v>
      </c>
      <c r="R132" t="str">
        <f>VLOOKUP(orders[[#This Row],[Territory]],territories[],4,FALSE)</f>
        <v xml:space="preserve">Eastern                                           </v>
      </c>
      <c r="S132" t="str">
        <f>VLOOKUP(orders[[#This Row],[ShipVia]],shippers[],2,FALSE)</f>
        <v>Federal Shipping</v>
      </c>
      <c r="T132">
        <f>YEAR(orders[[#This Row],[OrderDate]])</f>
        <v>1996</v>
      </c>
      <c r="U132">
        <f>MONTH(orders[[#This Row],[OrderDate]])</f>
        <v>12</v>
      </c>
    </row>
    <row r="133" spans="1:21" x14ac:dyDescent="0.2">
      <c r="A133">
        <v>10379</v>
      </c>
      <c r="B133" t="s">
        <v>541</v>
      </c>
      <c r="C133">
        <v>2</v>
      </c>
      <c r="D133" s="9">
        <v>35410</v>
      </c>
      <c r="E133" s="5">
        <v>35438</v>
      </c>
      <c r="F133" s="5">
        <v>35412</v>
      </c>
      <c r="G133">
        <v>1</v>
      </c>
      <c r="H133">
        <v>45.03</v>
      </c>
      <c r="I133" t="s">
        <v>542</v>
      </c>
      <c r="J133" t="s">
        <v>543</v>
      </c>
      <c r="K133" t="s">
        <v>487</v>
      </c>
      <c r="L133" t="s">
        <v>488</v>
      </c>
      <c r="M133" t="s">
        <v>544</v>
      </c>
      <c r="N133" t="s">
        <v>146</v>
      </c>
      <c r="O133">
        <f>VLOOKUP(orders[[#This Row],[OrderID]],Table15[],4,FALSE)</f>
        <v>44</v>
      </c>
      <c r="P133">
        <f>VLOOKUP(orders[[#This Row],[OrderID]],Table15[],2,FALSE)</f>
        <v>959.2</v>
      </c>
      <c r="Q133">
        <f>VLOOKUP(orders[[#This Row],[EmployeeID]],employee_territory[],2,FALSE)</f>
        <v>1581</v>
      </c>
      <c r="R133" t="str">
        <f>VLOOKUP(orders[[#This Row],[Territory]],territories[],4,FALSE)</f>
        <v xml:space="preserve">Eastern                                           </v>
      </c>
      <c r="S133" t="str">
        <f>VLOOKUP(orders[[#This Row],[ShipVia]],shippers[],2,FALSE)</f>
        <v>Speedy Express</v>
      </c>
      <c r="T133">
        <f>YEAR(orders[[#This Row],[OrderDate]])</f>
        <v>1996</v>
      </c>
      <c r="U133">
        <f>MONTH(orders[[#This Row],[OrderDate]])</f>
        <v>12</v>
      </c>
    </row>
    <row r="134" spans="1:21" x14ac:dyDescent="0.2">
      <c r="A134">
        <v>10380</v>
      </c>
      <c r="B134" t="s">
        <v>651</v>
      </c>
      <c r="C134">
        <v>8</v>
      </c>
      <c r="D134" s="9">
        <v>35411</v>
      </c>
      <c r="E134" s="5">
        <v>35439</v>
      </c>
      <c r="F134" s="5">
        <v>35446</v>
      </c>
      <c r="G134">
        <v>3</v>
      </c>
      <c r="H134">
        <v>35.03</v>
      </c>
      <c r="I134" t="s">
        <v>652</v>
      </c>
      <c r="J134" t="s">
        <v>653</v>
      </c>
      <c r="K134" t="s">
        <v>654</v>
      </c>
      <c r="L134" t="s">
        <v>655</v>
      </c>
      <c r="M134" t="s">
        <v>71</v>
      </c>
      <c r="N134" t="s">
        <v>656</v>
      </c>
      <c r="O134">
        <f>VLOOKUP(orders[[#This Row],[OrderID]],Table15[],4,FALSE)</f>
        <v>74</v>
      </c>
      <c r="P134">
        <f>VLOOKUP(orders[[#This Row],[OrderID]],Table15[],2,FALSE)</f>
        <v>1419.8</v>
      </c>
      <c r="Q134">
        <f>VLOOKUP(orders[[#This Row],[EmployeeID]],employee_territory[],2,FALSE)</f>
        <v>19428</v>
      </c>
      <c r="R134" t="str">
        <f>VLOOKUP(orders[[#This Row],[Territory]],territories[],4,FALSE)</f>
        <v xml:space="preserve">Northern                                          </v>
      </c>
      <c r="S134" t="str">
        <f>VLOOKUP(orders[[#This Row],[ShipVia]],shippers[],2,FALSE)</f>
        <v>Federal Shipping</v>
      </c>
      <c r="T134">
        <f>YEAR(orders[[#This Row],[OrderDate]])</f>
        <v>1996</v>
      </c>
      <c r="U134">
        <f>MONTH(orders[[#This Row],[OrderDate]])</f>
        <v>12</v>
      </c>
    </row>
    <row r="135" spans="1:21" x14ac:dyDescent="0.2">
      <c r="A135">
        <v>10381</v>
      </c>
      <c r="B135" t="s">
        <v>623</v>
      </c>
      <c r="C135">
        <v>3</v>
      </c>
      <c r="D135" s="9">
        <v>35411</v>
      </c>
      <c r="E135" s="5">
        <v>35439</v>
      </c>
      <c r="F135" s="5">
        <v>35412</v>
      </c>
      <c r="G135">
        <v>3</v>
      </c>
      <c r="H135">
        <v>7.99</v>
      </c>
      <c r="I135" t="s">
        <v>624</v>
      </c>
      <c r="J135" t="s">
        <v>625</v>
      </c>
      <c r="K135" t="s">
        <v>626</v>
      </c>
      <c r="L135" t="s">
        <v>627</v>
      </c>
      <c r="M135" t="s">
        <v>628</v>
      </c>
      <c r="N135" t="s">
        <v>524</v>
      </c>
      <c r="O135">
        <f>VLOOKUP(orders[[#This Row],[OrderID]],Table15[],4,FALSE)</f>
        <v>14</v>
      </c>
      <c r="P135">
        <f>VLOOKUP(orders[[#This Row],[OrderID]],Table15[],2,FALSE)</f>
        <v>112</v>
      </c>
      <c r="Q135">
        <f>VLOOKUP(orders[[#This Row],[EmployeeID]],employee_territory[],2,FALSE)</f>
        <v>30346</v>
      </c>
      <c r="R135" t="str">
        <f>VLOOKUP(orders[[#This Row],[Territory]],territories[],4,FALSE)</f>
        <v xml:space="preserve">Southern                                          </v>
      </c>
      <c r="S135" t="str">
        <f>VLOOKUP(orders[[#This Row],[ShipVia]],shippers[],2,FALSE)</f>
        <v>Federal Shipping</v>
      </c>
      <c r="T135">
        <f>YEAR(orders[[#This Row],[OrderDate]])</f>
        <v>1996</v>
      </c>
      <c r="U135">
        <f>MONTH(orders[[#This Row],[OrderDate]])</f>
        <v>12</v>
      </c>
    </row>
    <row r="136" spans="1:21" x14ac:dyDescent="0.2">
      <c r="A136">
        <v>10382</v>
      </c>
      <c r="B136" t="s">
        <v>525</v>
      </c>
      <c r="C136">
        <v>4</v>
      </c>
      <c r="D136" s="9">
        <v>35412</v>
      </c>
      <c r="E136" s="5">
        <v>35440</v>
      </c>
      <c r="F136" s="5">
        <v>35415</v>
      </c>
      <c r="G136">
        <v>1</v>
      </c>
      <c r="H136">
        <v>94.77</v>
      </c>
      <c r="I136" t="s">
        <v>526</v>
      </c>
      <c r="J136" t="s">
        <v>527</v>
      </c>
      <c r="K136" t="s">
        <v>528</v>
      </c>
      <c r="L136" t="s">
        <v>71</v>
      </c>
      <c r="M136" t="s">
        <v>529</v>
      </c>
      <c r="N136" t="s">
        <v>530</v>
      </c>
      <c r="O136">
        <f>VLOOKUP(orders[[#This Row],[OrderID]],Table15[],4,FALSE)</f>
        <v>165</v>
      </c>
      <c r="P136">
        <f>VLOOKUP(orders[[#This Row],[OrderID]],Table15[],2,FALSE)</f>
        <v>2900</v>
      </c>
      <c r="Q136">
        <f>VLOOKUP(orders[[#This Row],[EmployeeID]],employee_territory[],2,FALSE)</f>
        <v>20852</v>
      </c>
      <c r="R136" t="str">
        <f>VLOOKUP(orders[[#This Row],[Territory]],territories[],4,FALSE)</f>
        <v xml:space="preserve">Eastern                                           </v>
      </c>
      <c r="S136" t="str">
        <f>VLOOKUP(orders[[#This Row],[ShipVia]],shippers[],2,FALSE)</f>
        <v>Speedy Express</v>
      </c>
      <c r="T136">
        <f>YEAR(orders[[#This Row],[OrderDate]])</f>
        <v>1996</v>
      </c>
      <c r="U136">
        <f>MONTH(orders[[#This Row],[OrderDate]])</f>
        <v>12</v>
      </c>
    </row>
    <row r="137" spans="1:21" x14ac:dyDescent="0.2">
      <c r="A137">
        <v>10383</v>
      </c>
      <c r="B137" t="s">
        <v>752</v>
      </c>
      <c r="C137">
        <v>8</v>
      </c>
      <c r="D137" s="9">
        <v>35415</v>
      </c>
      <c r="E137" s="5">
        <v>35443</v>
      </c>
      <c r="F137" s="5">
        <v>35417</v>
      </c>
      <c r="G137">
        <v>3</v>
      </c>
      <c r="H137">
        <v>34.24</v>
      </c>
      <c r="I137" t="s">
        <v>753</v>
      </c>
      <c r="J137" t="s">
        <v>754</v>
      </c>
      <c r="K137" t="s">
        <v>755</v>
      </c>
      <c r="L137" t="s">
        <v>756</v>
      </c>
      <c r="M137" t="s">
        <v>757</v>
      </c>
      <c r="N137" t="s">
        <v>73</v>
      </c>
      <c r="O137">
        <f>VLOOKUP(orders[[#This Row],[OrderID]],Table15[],4,FALSE)</f>
        <v>55</v>
      </c>
      <c r="P137">
        <f>VLOOKUP(orders[[#This Row],[OrderID]],Table15[],2,FALSE)</f>
        <v>899</v>
      </c>
      <c r="Q137">
        <f>VLOOKUP(orders[[#This Row],[EmployeeID]],employee_territory[],2,FALSE)</f>
        <v>19428</v>
      </c>
      <c r="R137" t="str">
        <f>VLOOKUP(orders[[#This Row],[Territory]],territories[],4,FALSE)</f>
        <v xml:space="preserve">Northern                                          </v>
      </c>
      <c r="S137" t="str">
        <f>VLOOKUP(orders[[#This Row],[ShipVia]],shippers[],2,FALSE)</f>
        <v>Federal Shipping</v>
      </c>
      <c r="T137">
        <f>YEAR(orders[[#This Row],[OrderDate]])</f>
        <v>1996</v>
      </c>
      <c r="U137">
        <f>MONTH(orders[[#This Row],[OrderDate]])</f>
        <v>12</v>
      </c>
    </row>
    <row r="138" spans="1:21" x14ac:dyDescent="0.2">
      <c r="A138">
        <v>10384</v>
      </c>
      <c r="B138" t="s">
        <v>608</v>
      </c>
      <c r="C138">
        <v>3</v>
      </c>
      <c r="D138" s="9">
        <v>35415</v>
      </c>
      <c r="E138" s="5">
        <v>35443</v>
      </c>
      <c r="F138" s="5">
        <v>35419</v>
      </c>
      <c r="G138">
        <v>3</v>
      </c>
      <c r="H138">
        <v>168.64</v>
      </c>
      <c r="I138" t="s">
        <v>609</v>
      </c>
      <c r="J138" t="s">
        <v>610</v>
      </c>
      <c r="K138" t="s">
        <v>611</v>
      </c>
      <c r="L138" t="s">
        <v>71</v>
      </c>
      <c r="M138" t="s">
        <v>612</v>
      </c>
      <c r="N138" t="s">
        <v>199</v>
      </c>
      <c r="O138">
        <f>VLOOKUP(orders[[#This Row],[OrderID]],Table15[],4,FALSE)</f>
        <v>43</v>
      </c>
      <c r="P138">
        <f>VLOOKUP(orders[[#This Row],[OrderID]],Table15[],2,FALSE)</f>
        <v>2222.3999999999996</v>
      </c>
      <c r="Q138">
        <f>VLOOKUP(orders[[#This Row],[EmployeeID]],employee_territory[],2,FALSE)</f>
        <v>30346</v>
      </c>
      <c r="R138" t="str">
        <f>VLOOKUP(orders[[#This Row],[Territory]],territories[],4,FALSE)</f>
        <v xml:space="preserve">Southern                                          </v>
      </c>
      <c r="S138" t="str">
        <f>VLOOKUP(orders[[#This Row],[ShipVia]],shippers[],2,FALSE)</f>
        <v>Federal Shipping</v>
      </c>
      <c r="T138">
        <f>YEAR(orders[[#This Row],[OrderDate]])</f>
        <v>1996</v>
      </c>
      <c r="U138">
        <f>MONTH(orders[[#This Row],[OrderDate]])</f>
        <v>12</v>
      </c>
    </row>
    <row r="139" spans="1:21" x14ac:dyDescent="0.2">
      <c r="A139">
        <v>10385</v>
      </c>
      <c r="B139" t="s">
        <v>583</v>
      </c>
      <c r="C139">
        <v>1</v>
      </c>
      <c r="D139" s="9">
        <v>35416</v>
      </c>
      <c r="E139" s="5">
        <v>35444</v>
      </c>
      <c r="F139" s="5">
        <v>35422</v>
      </c>
      <c r="G139">
        <v>2</v>
      </c>
      <c r="H139">
        <v>30.96</v>
      </c>
      <c r="I139" t="s">
        <v>584</v>
      </c>
      <c r="J139" t="s">
        <v>585</v>
      </c>
      <c r="K139" t="s">
        <v>586</v>
      </c>
      <c r="L139" t="s">
        <v>587</v>
      </c>
      <c r="M139" t="s">
        <v>588</v>
      </c>
      <c r="N139" t="s">
        <v>82</v>
      </c>
      <c r="O139">
        <f>VLOOKUP(orders[[#This Row],[OrderID]],Table15[],4,FALSE)</f>
        <v>38</v>
      </c>
      <c r="P139">
        <f>VLOOKUP(orders[[#This Row],[OrderID]],Table15[],2,FALSE)</f>
        <v>864</v>
      </c>
      <c r="Q139">
        <f>VLOOKUP(orders[[#This Row],[EmployeeID]],employee_territory[],2,FALSE)</f>
        <v>6897</v>
      </c>
      <c r="R139" t="str">
        <f>VLOOKUP(orders[[#This Row],[Territory]],territories[],4,FALSE)</f>
        <v xml:space="preserve">Eastern                                           </v>
      </c>
      <c r="S139" t="str">
        <f>VLOOKUP(orders[[#This Row],[ShipVia]],shippers[],2,FALSE)</f>
        <v>United Package</v>
      </c>
      <c r="T139">
        <f>YEAR(orders[[#This Row],[OrderDate]])</f>
        <v>1996</v>
      </c>
      <c r="U139">
        <f>MONTH(orders[[#This Row],[OrderDate]])</f>
        <v>12</v>
      </c>
    </row>
    <row r="140" spans="1:21" x14ac:dyDescent="0.2">
      <c r="A140">
        <v>10386</v>
      </c>
      <c r="B140" t="s">
        <v>738</v>
      </c>
      <c r="C140">
        <v>9</v>
      </c>
      <c r="D140" s="9">
        <v>35417</v>
      </c>
      <c r="E140" s="5">
        <v>35431</v>
      </c>
      <c r="F140" s="5">
        <v>35424</v>
      </c>
      <c r="G140">
        <v>3</v>
      </c>
      <c r="H140">
        <v>13.99</v>
      </c>
      <c r="I140" t="s">
        <v>739</v>
      </c>
      <c r="J140" t="s">
        <v>740</v>
      </c>
      <c r="K140" t="s">
        <v>645</v>
      </c>
      <c r="L140" t="s">
        <v>516</v>
      </c>
      <c r="M140" t="s">
        <v>741</v>
      </c>
      <c r="N140" t="s">
        <v>146</v>
      </c>
      <c r="O140">
        <f>VLOOKUP(orders[[#This Row],[OrderID]],Table15[],4,FALSE)</f>
        <v>25</v>
      </c>
      <c r="P140">
        <f>VLOOKUP(orders[[#This Row],[OrderID]],Table15[],2,FALSE)</f>
        <v>166</v>
      </c>
      <c r="Q140">
        <f>VLOOKUP(orders[[#This Row],[EmployeeID]],employee_territory[],2,FALSE)</f>
        <v>3049</v>
      </c>
      <c r="R140" t="str">
        <f>VLOOKUP(orders[[#This Row],[Territory]],territories[],4,FALSE)</f>
        <v xml:space="preserve">Northern                                          </v>
      </c>
      <c r="S140" t="str">
        <f>VLOOKUP(orders[[#This Row],[ShipVia]],shippers[],2,FALSE)</f>
        <v>Federal Shipping</v>
      </c>
      <c r="T140">
        <f>YEAR(orders[[#This Row],[OrderDate]])</f>
        <v>1996</v>
      </c>
      <c r="U140">
        <f>MONTH(orders[[#This Row],[OrderDate]])</f>
        <v>12</v>
      </c>
    </row>
    <row r="141" spans="1:21" x14ac:dyDescent="0.2">
      <c r="A141">
        <v>10387</v>
      </c>
      <c r="B141" t="s">
        <v>800</v>
      </c>
      <c r="C141">
        <v>1</v>
      </c>
      <c r="D141" s="9">
        <v>35417</v>
      </c>
      <c r="E141" s="5">
        <v>35445</v>
      </c>
      <c r="F141" s="5">
        <v>35419</v>
      </c>
      <c r="G141">
        <v>2</v>
      </c>
      <c r="H141">
        <v>93.63</v>
      </c>
      <c r="I141" t="s">
        <v>801</v>
      </c>
      <c r="J141" t="s">
        <v>802</v>
      </c>
      <c r="K141" t="s">
        <v>803</v>
      </c>
      <c r="L141" t="s">
        <v>71</v>
      </c>
      <c r="M141" t="s">
        <v>804</v>
      </c>
      <c r="N141" t="s">
        <v>184</v>
      </c>
      <c r="O141">
        <f>VLOOKUP(orders[[#This Row],[OrderID]],Table15[],4,FALSE)</f>
        <v>48</v>
      </c>
      <c r="P141">
        <f>VLOOKUP(orders[[#This Row],[OrderID]],Table15[],2,FALSE)</f>
        <v>1058.4000000000001</v>
      </c>
      <c r="Q141">
        <f>VLOOKUP(orders[[#This Row],[EmployeeID]],employee_territory[],2,FALSE)</f>
        <v>6897</v>
      </c>
      <c r="R141" t="str">
        <f>VLOOKUP(orders[[#This Row],[Territory]],territories[],4,FALSE)</f>
        <v xml:space="preserve">Eastern                                           </v>
      </c>
      <c r="S141" t="str">
        <f>VLOOKUP(orders[[#This Row],[ShipVia]],shippers[],2,FALSE)</f>
        <v>United Package</v>
      </c>
      <c r="T141">
        <f>YEAR(orders[[#This Row],[OrderDate]])</f>
        <v>1996</v>
      </c>
      <c r="U141">
        <f>MONTH(orders[[#This Row],[OrderDate]])</f>
        <v>12</v>
      </c>
    </row>
    <row r="142" spans="1:21" x14ac:dyDescent="0.2">
      <c r="A142">
        <v>10388</v>
      </c>
      <c r="B142" t="s">
        <v>758</v>
      </c>
      <c r="C142">
        <v>2</v>
      </c>
      <c r="D142" s="9">
        <v>35418</v>
      </c>
      <c r="E142" s="5">
        <v>35446</v>
      </c>
      <c r="F142" s="5">
        <v>35419</v>
      </c>
      <c r="G142">
        <v>1</v>
      </c>
      <c r="H142">
        <v>34.86</v>
      </c>
      <c r="I142" t="s">
        <v>759</v>
      </c>
      <c r="J142" t="s">
        <v>760</v>
      </c>
      <c r="K142" t="s">
        <v>70</v>
      </c>
      <c r="L142" t="s">
        <v>71</v>
      </c>
      <c r="M142" t="s">
        <v>761</v>
      </c>
      <c r="N142" t="s">
        <v>73</v>
      </c>
      <c r="O142">
        <f>VLOOKUP(orders[[#This Row],[OrderID]],Table15[],4,FALSE)</f>
        <v>75</v>
      </c>
      <c r="P142">
        <f>VLOOKUP(orders[[#This Row],[OrderID]],Table15[],2,FALSE)</f>
        <v>1274</v>
      </c>
      <c r="Q142">
        <f>VLOOKUP(orders[[#This Row],[EmployeeID]],employee_territory[],2,FALSE)</f>
        <v>1581</v>
      </c>
      <c r="R142" t="str">
        <f>VLOOKUP(orders[[#This Row],[Territory]],territories[],4,FALSE)</f>
        <v xml:space="preserve">Eastern                                           </v>
      </c>
      <c r="S142" t="str">
        <f>VLOOKUP(orders[[#This Row],[ShipVia]],shippers[],2,FALSE)</f>
        <v>Speedy Express</v>
      </c>
      <c r="T142">
        <f>YEAR(orders[[#This Row],[OrderDate]])</f>
        <v>1996</v>
      </c>
      <c r="U142">
        <f>MONTH(orders[[#This Row],[OrderDate]])</f>
        <v>12</v>
      </c>
    </row>
    <row r="143" spans="1:21" x14ac:dyDescent="0.2">
      <c r="A143">
        <v>10389</v>
      </c>
      <c r="B143" t="s">
        <v>805</v>
      </c>
      <c r="C143">
        <v>4</v>
      </c>
      <c r="D143" s="9">
        <v>35419</v>
      </c>
      <c r="E143" s="5">
        <v>35447</v>
      </c>
      <c r="F143" s="5">
        <v>35423</v>
      </c>
      <c r="G143">
        <v>2</v>
      </c>
      <c r="H143">
        <v>47.42</v>
      </c>
      <c r="I143" t="s">
        <v>806</v>
      </c>
      <c r="J143" t="s">
        <v>807</v>
      </c>
      <c r="K143" t="s">
        <v>808</v>
      </c>
      <c r="L143" t="s">
        <v>809</v>
      </c>
      <c r="M143" t="s">
        <v>810</v>
      </c>
      <c r="N143" t="s">
        <v>264</v>
      </c>
      <c r="O143">
        <f>VLOOKUP(orders[[#This Row],[OrderID]],Table15[],4,FALSE)</f>
        <v>81</v>
      </c>
      <c r="P143">
        <f>VLOOKUP(orders[[#This Row],[OrderID]],Table15[],2,FALSE)</f>
        <v>1832.8</v>
      </c>
      <c r="Q143">
        <f>VLOOKUP(orders[[#This Row],[EmployeeID]],employee_territory[],2,FALSE)</f>
        <v>20852</v>
      </c>
      <c r="R143" t="str">
        <f>VLOOKUP(orders[[#This Row],[Territory]],territories[],4,FALSE)</f>
        <v xml:space="preserve">Eastern                                           </v>
      </c>
      <c r="S143" t="str">
        <f>VLOOKUP(orders[[#This Row],[ShipVia]],shippers[],2,FALSE)</f>
        <v>United Package</v>
      </c>
      <c r="T143">
        <f>YEAR(orders[[#This Row],[OrderDate]])</f>
        <v>1996</v>
      </c>
      <c r="U143">
        <f>MONTH(orders[[#This Row],[OrderDate]])</f>
        <v>12</v>
      </c>
    </row>
    <row r="144" spans="1:21" x14ac:dyDescent="0.2">
      <c r="A144">
        <v>10390</v>
      </c>
      <c r="B144" t="s">
        <v>525</v>
      </c>
      <c r="C144">
        <v>6</v>
      </c>
      <c r="D144" s="9">
        <v>35422</v>
      </c>
      <c r="E144" s="5">
        <v>35450</v>
      </c>
      <c r="F144" s="5">
        <v>35425</v>
      </c>
      <c r="G144">
        <v>1</v>
      </c>
      <c r="H144">
        <v>126.38</v>
      </c>
      <c r="I144" t="s">
        <v>526</v>
      </c>
      <c r="J144" t="s">
        <v>527</v>
      </c>
      <c r="K144" t="s">
        <v>528</v>
      </c>
      <c r="L144" t="s">
        <v>71</v>
      </c>
      <c r="M144" t="s">
        <v>529</v>
      </c>
      <c r="N144" t="s">
        <v>530</v>
      </c>
      <c r="O144">
        <f>VLOOKUP(orders[[#This Row],[OrderID]],Table15[],4,FALSE)</f>
        <v>169</v>
      </c>
      <c r="P144">
        <f>VLOOKUP(orders[[#This Row],[OrderID]],Table15[],2,FALSE)</f>
        <v>2275.1999999999998</v>
      </c>
      <c r="Q144">
        <f>VLOOKUP(orders[[#This Row],[EmployeeID]],employee_territory[],2,FALSE)</f>
        <v>85014</v>
      </c>
      <c r="R144" t="str">
        <f>VLOOKUP(orders[[#This Row],[Territory]],territories[],4,FALSE)</f>
        <v xml:space="preserve">Westerns                                          </v>
      </c>
      <c r="S144" t="str">
        <f>VLOOKUP(orders[[#This Row],[ShipVia]],shippers[],2,FALSE)</f>
        <v>Speedy Express</v>
      </c>
      <c r="T144">
        <f>YEAR(orders[[#This Row],[OrderDate]])</f>
        <v>1996</v>
      </c>
      <c r="U144">
        <f>MONTH(orders[[#This Row],[OrderDate]])</f>
        <v>12</v>
      </c>
    </row>
    <row r="145" spans="1:21" x14ac:dyDescent="0.2">
      <c r="A145">
        <v>10391</v>
      </c>
      <c r="B145" t="s">
        <v>762</v>
      </c>
      <c r="C145">
        <v>3</v>
      </c>
      <c r="D145" s="9">
        <v>35422</v>
      </c>
      <c r="E145" s="5">
        <v>35450</v>
      </c>
      <c r="F145" s="5">
        <v>35430</v>
      </c>
      <c r="G145">
        <v>3</v>
      </c>
      <c r="H145">
        <v>5.45</v>
      </c>
      <c r="I145" t="s">
        <v>763</v>
      </c>
      <c r="J145" t="s">
        <v>764</v>
      </c>
      <c r="K145" t="s">
        <v>765</v>
      </c>
      <c r="L145" t="s">
        <v>71</v>
      </c>
      <c r="M145" t="s">
        <v>766</v>
      </c>
      <c r="N145" t="s">
        <v>154</v>
      </c>
      <c r="O145">
        <f>VLOOKUP(orders[[#This Row],[OrderID]],Table15[],4,FALSE)</f>
        <v>18</v>
      </c>
      <c r="P145">
        <f>VLOOKUP(orders[[#This Row],[OrderID]],Table15[],2,FALSE)</f>
        <v>86.399999999999991</v>
      </c>
      <c r="Q145">
        <f>VLOOKUP(orders[[#This Row],[EmployeeID]],employee_territory[],2,FALSE)</f>
        <v>30346</v>
      </c>
      <c r="R145" t="str">
        <f>VLOOKUP(orders[[#This Row],[Territory]],territories[],4,FALSE)</f>
        <v xml:space="preserve">Southern                                          </v>
      </c>
      <c r="S145" t="str">
        <f>VLOOKUP(orders[[#This Row],[ShipVia]],shippers[],2,FALSE)</f>
        <v>Federal Shipping</v>
      </c>
      <c r="T145">
        <f>YEAR(orders[[#This Row],[OrderDate]])</f>
        <v>1996</v>
      </c>
      <c r="U145">
        <f>MONTH(orders[[#This Row],[OrderDate]])</f>
        <v>12</v>
      </c>
    </row>
    <row r="146" spans="1:21" x14ac:dyDescent="0.2">
      <c r="A146">
        <v>10392</v>
      </c>
      <c r="B146" t="s">
        <v>747</v>
      </c>
      <c r="C146">
        <v>2</v>
      </c>
      <c r="D146" s="9">
        <v>35423</v>
      </c>
      <c r="E146" s="5">
        <v>35451</v>
      </c>
      <c r="F146" s="5">
        <v>35431</v>
      </c>
      <c r="G146">
        <v>3</v>
      </c>
      <c r="H146">
        <v>122.46</v>
      </c>
      <c r="I146" t="s">
        <v>748</v>
      </c>
      <c r="J146" t="s">
        <v>749</v>
      </c>
      <c r="K146" t="s">
        <v>750</v>
      </c>
      <c r="L146" t="s">
        <v>71</v>
      </c>
      <c r="M146" t="s">
        <v>751</v>
      </c>
      <c r="N146" t="s">
        <v>530</v>
      </c>
      <c r="O146">
        <f>VLOOKUP(orders[[#This Row],[OrderID]],Table15[],4,FALSE)</f>
        <v>50</v>
      </c>
      <c r="P146">
        <f>VLOOKUP(orders[[#This Row],[OrderID]],Table15[],2,FALSE)</f>
        <v>1440</v>
      </c>
      <c r="Q146">
        <f>VLOOKUP(orders[[#This Row],[EmployeeID]],employee_territory[],2,FALSE)</f>
        <v>1581</v>
      </c>
      <c r="R146" t="str">
        <f>VLOOKUP(orders[[#This Row],[Territory]],territories[],4,FALSE)</f>
        <v xml:space="preserve">Eastern                                           </v>
      </c>
      <c r="S146" t="str">
        <f>VLOOKUP(orders[[#This Row],[ShipVia]],shippers[],2,FALSE)</f>
        <v>Federal Shipping</v>
      </c>
      <c r="T146">
        <f>YEAR(orders[[#This Row],[OrderDate]])</f>
        <v>1996</v>
      </c>
      <c r="U146">
        <f>MONTH(orders[[#This Row],[OrderDate]])</f>
        <v>12</v>
      </c>
    </row>
    <row r="147" spans="1:21" x14ac:dyDescent="0.2">
      <c r="A147">
        <v>10393</v>
      </c>
      <c r="B147" t="s">
        <v>705</v>
      </c>
      <c r="C147">
        <v>1</v>
      </c>
      <c r="D147" s="9">
        <v>35424</v>
      </c>
      <c r="E147" s="5">
        <v>35452</v>
      </c>
      <c r="F147" s="5">
        <v>35433</v>
      </c>
      <c r="G147">
        <v>3</v>
      </c>
      <c r="H147">
        <v>126.56</v>
      </c>
      <c r="I147" t="s">
        <v>706</v>
      </c>
      <c r="J147" t="s">
        <v>707</v>
      </c>
      <c r="K147" t="s">
        <v>708</v>
      </c>
      <c r="L147" t="s">
        <v>709</v>
      </c>
      <c r="M147" t="s">
        <v>710</v>
      </c>
      <c r="N147" t="s">
        <v>82</v>
      </c>
      <c r="O147">
        <f>VLOOKUP(orders[[#This Row],[OrderID]],Table15[],4,FALSE)</f>
        <v>176</v>
      </c>
      <c r="P147">
        <f>VLOOKUP(orders[[#This Row],[OrderID]],Table15[],2,FALSE)</f>
        <v>3302.6000000000004</v>
      </c>
      <c r="Q147">
        <f>VLOOKUP(orders[[#This Row],[EmployeeID]],employee_territory[],2,FALSE)</f>
        <v>6897</v>
      </c>
      <c r="R147" t="str">
        <f>VLOOKUP(orders[[#This Row],[Territory]],territories[],4,FALSE)</f>
        <v xml:space="preserve">Eastern                                           </v>
      </c>
      <c r="S147" t="str">
        <f>VLOOKUP(orders[[#This Row],[ShipVia]],shippers[],2,FALSE)</f>
        <v>Federal Shipping</v>
      </c>
      <c r="T147">
        <f>YEAR(orders[[#This Row],[OrderDate]])</f>
        <v>1996</v>
      </c>
      <c r="U147">
        <f>MONTH(orders[[#This Row],[OrderDate]])</f>
        <v>12</v>
      </c>
    </row>
    <row r="148" spans="1:21" x14ac:dyDescent="0.2">
      <c r="A148">
        <v>10394</v>
      </c>
      <c r="B148" t="s">
        <v>795</v>
      </c>
      <c r="C148">
        <v>1</v>
      </c>
      <c r="D148" s="9">
        <v>35424</v>
      </c>
      <c r="E148" s="5">
        <v>35452</v>
      </c>
      <c r="F148" s="5">
        <v>35433</v>
      </c>
      <c r="G148">
        <v>3</v>
      </c>
      <c r="H148">
        <v>30.34</v>
      </c>
      <c r="I148" t="s">
        <v>796</v>
      </c>
      <c r="J148" t="s">
        <v>797</v>
      </c>
      <c r="K148" t="s">
        <v>798</v>
      </c>
      <c r="L148" t="s">
        <v>191</v>
      </c>
      <c r="M148" t="s">
        <v>799</v>
      </c>
      <c r="N148" t="s">
        <v>82</v>
      </c>
      <c r="O148">
        <f>VLOOKUP(orders[[#This Row],[OrderID]],Table15[],4,FALSE)</f>
        <v>20</v>
      </c>
      <c r="P148">
        <f>VLOOKUP(orders[[#This Row],[OrderID]],Table15[],2,FALSE)</f>
        <v>442</v>
      </c>
      <c r="Q148">
        <f>VLOOKUP(orders[[#This Row],[EmployeeID]],employee_territory[],2,FALSE)</f>
        <v>6897</v>
      </c>
      <c r="R148" t="str">
        <f>VLOOKUP(orders[[#This Row],[Territory]],territories[],4,FALSE)</f>
        <v xml:space="preserve">Eastern                                           </v>
      </c>
      <c r="S148" t="str">
        <f>VLOOKUP(orders[[#This Row],[ShipVia]],shippers[],2,FALSE)</f>
        <v>Federal Shipping</v>
      </c>
      <c r="T148">
        <f>YEAR(orders[[#This Row],[OrderDate]])</f>
        <v>1996</v>
      </c>
      <c r="U148">
        <f>MONTH(orders[[#This Row],[OrderDate]])</f>
        <v>12</v>
      </c>
    </row>
    <row r="149" spans="1:21" x14ac:dyDescent="0.2">
      <c r="A149">
        <v>10395</v>
      </c>
      <c r="B149" t="s">
        <v>518</v>
      </c>
      <c r="C149">
        <v>6</v>
      </c>
      <c r="D149" s="9">
        <v>35425</v>
      </c>
      <c r="E149" s="5">
        <v>35453</v>
      </c>
      <c r="F149" s="5">
        <v>35433</v>
      </c>
      <c r="G149">
        <v>1</v>
      </c>
      <c r="H149">
        <v>184.41</v>
      </c>
      <c r="I149" t="s">
        <v>519</v>
      </c>
      <c r="J149" t="s">
        <v>520</v>
      </c>
      <c r="K149" t="s">
        <v>521</v>
      </c>
      <c r="L149" t="s">
        <v>522</v>
      </c>
      <c r="M149" t="s">
        <v>523</v>
      </c>
      <c r="N149" t="s">
        <v>524</v>
      </c>
      <c r="O149">
        <f>VLOOKUP(orders[[#This Row],[OrderID]],Table15[],4,FALSE)</f>
        <v>106</v>
      </c>
      <c r="P149">
        <f>VLOOKUP(orders[[#This Row],[OrderID]],Table15[],2,FALSE)</f>
        <v>2333.2000000000003</v>
      </c>
      <c r="Q149">
        <f>VLOOKUP(orders[[#This Row],[EmployeeID]],employee_territory[],2,FALSE)</f>
        <v>85014</v>
      </c>
      <c r="R149" t="str">
        <f>VLOOKUP(orders[[#This Row],[Territory]],territories[],4,FALSE)</f>
        <v xml:space="preserve">Westerns                                          </v>
      </c>
      <c r="S149" t="str">
        <f>VLOOKUP(orders[[#This Row],[ShipVia]],shippers[],2,FALSE)</f>
        <v>Speedy Express</v>
      </c>
      <c r="T149">
        <f>YEAR(orders[[#This Row],[OrderDate]])</f>
        <v>1996</v>
      </c>
      <c r="U149">
        <f>MONTH(orders[[#This Row],[OrderDate]])</f>
        <v>12</v>
      </c>
    </row>
    <row r="150" spans="1:21" x14ac:dyDescent="0.2">
      <c r="A150">
        <v>10396</v>
      </c>
      <c r="B150" t="s">
        <v>566</v>
      </c>
      <c r="C150">
        <v>1</v>
      </c>
      <c r="D150" s="9">
        <v>35426</v>
      </c>
      <c r="E150" s="5">
        <v>35440</v>
      </c>
      <c r="F150" s="5">
        <v>35436</v>
      </c>
      <c r="G150">
        <v>3</v>
      </c>
      <c r="H150">
        <v>135.35</v>
      </c>
      <c r="I150" t="s">
        <v>567</v>
      </c>
      <c r="J150" t="s">
        <v>568</v>
      </c>
      <c r="K150" t="s">
        <v>569</v>
      </c>
      <c r="L150" t="s">
        <v>71</v>
      </c>
      <c r="M150" t="s">
        <v>570</v>
      </c>
      <c r="N150" t="s">
        <v>154</v>
      </c>
      <c r="O150">
        <f>VLOOKUP(orders[[#This Row],[OrderID]],Table15[],4,FALSE)</f>
        <v>121</v>
      </c>
      <c r="P150">
        <f>VLOOKUP(orders[[#This Row],[OrderID]],Table15[],2,FALSE)</f>
        <v>1903.8000000000002</v>
      </c>
      <c r="Q150">
        <f>VLOOKUP(orders[[#This Row],[EmployeeID]],employee_territory[],2,FALSE)</f>
        <v>6897</v>
      </c>
      <c r="R150" t="str">
        <f>VLOOKUP(orders[[#This Row],[Territory]],territories[],4,FALSE)</f>
        <v xml:space="preserve">Eastern                                           </v>
      </c>
      <c r="S150" t="str">
        <f>VLOOKUP(orders[[#This Row],[ShipVia]],shippers[],2,FALSE)</f>
        <v>Federal Shipping</v>
      </c>
      <c r="T150">
        <f>YEAR(orders[[#This Row],[OrderDate]])</f>
        <v>1996</v>
      </c>
      <c r="U150">
        <f>MONTH(orders[[#This Row],[OrderDate]])</f>
        <v>12</v>
      </c>
    </row>
    <row r="151" spans="1:21" x14ac:dyDescent="0.2">
      <c r="A151">
        <v>10397</v>
      </c>
      <c r="B151" t="s">
        <v>729</v>
      </c>
      <c r="C151">
        <v>5</v>
      </c>
      <c r="D151" s="9">
        <v>35426</v>
      </c>
      <c r="E151" s="5">
        <v>35454</v>
      </c>
      <c r="F151" s="5">
        <v>35432</v>
      </c>
      <c r="G151">
        <v>1</v>
      </c>
      <c r="H151">
        <v>60.26</v>
      </c>
      <c r="I151" t="s">
        <v>730</v>
      </c>
      <c r="J151" t="s">
        <v>731</v>
      </c>
      <c r="K151" t="s">
        <v>718</v>
      </c>
      <c r="L151" t="s">
        <v>71</v>
      </c>
      <c r="M151" t="s">
        <v>732</v>
      </c>
      <c r="N151" t="s">
        <v>720</v>
      </c>
      <c r="O151">
        <f>VLOOKUP(orders[[#This Row],[OrderID]],Table15[],4,FALSE)</f>
        <v>28</v>
      </c>
      <c r="P151">
        <f>VLOOKUP(orders[[#This Row],[OrderID]],Table15[],2,FALSE)</f>
        <v>843.19999999999993</v>
      </c>
      <c r="Q151">
        <f>VLOOKUP(orders[[#This Row],[EmployeeID]],employee_territory[],2,FALSE)</f>
        <v>2903</v>
      </c>
      <c r="R151" t="str">
        <f>VLOOKUP(orders[[#This Row],[Territory]],territories[],4,FALSE)</f>
        <v xml:space="preserve">Eastern                                           </v>
      </c>
      <c r="S151" t="str">
        <f>VLOOKUP(orders[[#This Row],[ShipVia]],shippers[],2,FALSE)</f>
        <v>Speedy Express</v>
      </c>
      <c r="T151">
        <f>YEAR(orders[[#This Row],[OrderDate]])</f>
        <v>1996</v>
      </c>
      <c r="U151">
        <f>MONTH(orders[[#This Row],[OrderDate]])</f>
        <v>12</v>
      </c>
    </row>
    <row r="152" spans="1:21" x14ac:dyDescent="0.2">
      <c r="A152">
        <v>10398</v>
      </c>
      <c r="B152" t="s">
        <v>705</v>
      </c>
      <c r="C152">
        <v>2</v>
      </c>
      <c r="D152" s="9">
        <v>35429</v>
      </c>
      <c r="E152" s="5">
        <v>35457</v>
      </c>
      <c r="F152" s="5">
        <v>35439</v>
      </c>
      <c r="G152">
        <v>3</v>
      </c>
      <c r="H152">
        <v>89.16</v>
      </c>
      <c r="I152" t="s">
        <v>706</v>
      </c>
      <c r="J152" t="s">
        <v>707</v>
      </c>
      <c r="K152" t="s">
        <v>708</v>
      </c>
      <c r="L152" t="s">
        <v>709</v>
      </c>
      <c r="M152" t="s">
        <v>710</v>
      </c>
      <c r="N152" t="s">
        <v>82</v>
      </c>
      <c r="O152">
        <f>VLOOKUP(orders[[#This Row],[OrderID]],Table15[],4,FALSE)</f>
        <v>150</v>
      </c>
      <c r="P152">
        <f>VLOOKUP(orders[[#This Row],[OrderID]],Table15[],2,FALSE)</f>
        <v>2736</v>
      </c>
      <c r="Q152">
        <f>VLOOKUP(orders[[#This Row],[EmployeeID]],employee_territory[],2,FALSE)</f>
        <v>1581</v>
      </c>
      <c r="R152" t="str">
        <f>VLOOKUP(orders[[#This Row],[Territory]],territories[],4,FALSE)</f>
        <v xml:space="preserve">Eastern                                           </v>
      </c>
      <c r="S152" t="str">
        <f>VLOOKUP(orders[[#This Row],[ShipVia]],shippers[],2,FALSE)</f>
        <v>Federal Shipping</v>
      </c>
      <c r="T152">
        <f>YEAR(orders[[#This Row],[OrderDate]])</f>
        <v>1996</v>
      </c>
      <c r="U152">
        <f>MONTH(orders[[#This Row],[OrderDate]])</f>
        <v>12</v>
      </c>
    </row>
    <row r="153" spans="1:21" x14ac:dyDescent="0.2">
      <c r="A153">
        <v>10399</v>
      </c>
      <c r="B153" t="s">
        <v>780</v>
      </c>
      <c r="C153">
        <v>8</v>
      </c>
      <c r="D153" s="9">
        <v>35430</v>
      </c>
      <c r="E153" s="5">
        <v>35444</v>
      </c>
      <c r="F153" s="5">
        <v>35438</v>
      </c>
      <c r="G153">
        <v>3</v>
      </c>
      <c r="H153">
        <v>27.36</v>
      </c>
      <c r="I153" t="s">
        <v>781</v>
      </c>
      <c r="J153" t="s">
        <v>782</v>
      </c>
      <c r="K153" t="s">
        <v>783</v>
      </c>
      <c r="L153" t="s">
        <v>71</v>
      </c>
      <c r="M153" t="s">
        <v>784</v>
      </c>
      <c r="N153" t="s">
        <v>230</v>
      </c>
      <c r="O153">
        <f>VLOOKUP(orders[[#This Row],[OrderID]],Table15[],4,FALSE)</f>
        <v>139</v>
      </c>
      <c r="P153">
        <f>VLOOKUP(orders[[#This Row],[OrderID]],Table15[],2,FALSE)</f>
        <v>1765.6</v>
      </c>
      <c r="Q153">
        <f>VLOOKUP(orders[[#This Row],[EmployeeID]],employee_territory[],2,FALSE)</f>
        <v>19428</v>
      </c>
      <c r="R153" t="str">
        <f>VLOOKUP(orders[[#This Row],[Territory]],territories[],4,FALSE)</f>
        <v xml:space="preserve">Northern                                          </v>
      </c>
      <c r="S153" t="str">
        <f>VLOOKUP(orders[[#This Row],[ShipVia]],shippers[],2,FALSE)</f>
        <v>Federal Shipping</v>
      </c>
      <c r="T153">
        <f>YEAR(orders[[#This Row],[OrderDate]])</f>
        <v>1996</v>
      </c>
      <c r="U153">
        <f>MONTH(orders[[#This Row],[OrderDate]])</f>
        <v>12</v>
      </c>
    </row>
    <row r="154" spans="1:21" x14ac:dyDescent="0.2">
      <c r="A154">
        <v>10400</v>
      </c>
      <c r="B154" t="s">
        <v>767</v>
      </c>
      <c r="C154">
        <v>1</v>
      </c>
      <c r="D154" s="9">
        <v>35431</v>
      </c>
      <c r="E154" s="5">
        <v>35459</v>
      </c>
      <c r="F154" s="5">
        <v>35446</v>
      </c>
      <c r="G154">
        <v>3</v>
      </c>
      <c r="H154">
        <v>83.93</v>
      </c>
      <c r="I154" t="s">
        <v>768</v>
      </c>
      <c r="J154" t="s">
        <v>769</v>
      </c>
      <c r="K154" t="s">
        <v>70</v>
      </c>
      <c r="L154" t="s">
        <v>71</v>
      </c>
      <c r="M154" t="s">
        <v>770</v>
      </c>
      <c r="N154" t="s">
        <v>73</v>
      </c>
      <c r="O154">
        <f>VLOOKUP(orders[[#This Row],[OrderID]],Table15[],4,FALSE)</f>
        <v>86</v>
      </c>
      <c r="P154">
        <f>VLOOKUP(orders[[#This Row],[OrderID]],Table15[],2,FALSE)</f>
        <v>3063</v>
      </c>
      <c r="Q154">
        <f>VLOOKUP(orders[[#This Row],[EmployeeID]],employee_territory[],2,FALSE)</f>
        <v>6897</v>
      </c>
      <c r="R154" t="str">
        <f>VLOOKUP(orders[[#This Row],[Territory]],territories[],4,FALSE)</f>
        <v xml:space="preserve">Eastern                                           </v>
      </c>
      <c r="S154" t="str">
        <f>VLOOKUP(orders[[#This Row],[ShipVia]],shippers[],2,FALSE)</f>
        <v>Federal Shipping</v>
      </c>
      <c r="T154">
        <f>YEAR(orders[[#This Row],[OrderDate]])</f>
        <v>1997</v>
      </c>
      <c r="U154">
        <f>MONTH(orders[[#This Row],[OrderDate]])</f>
        <v>1</v>
      </c>
    </row>
    <row r="155" spans="1:21" x14ac:dyDescent="0.2">
      <c r="A155">
        <v>10401</v>
      </c>
      <c r="B155" t="s">
        <v>545</v>
      </c>
      <c r="C155">
        <v>1</v>
      </c>
      <c r="D155" s="9">
        <v>35431</v>
      </c>
      <c r="E155" s="5">
        <v>35459</v>
      </c>
      <c r="F155" s="5">
        <v>35440</v>
      </c>
      <c r="G155">
        <v>1</v>
      </c>
      <c r="H155">
        <v>12.51</v>
      </c>
      <c r="I155" t="s">
        <v>546</v>
      </c>
      <c r="J155" t="s">
        <v>547</v>
      </c>
      <c r="K155" t="s">
        <v>548</v>
      </c>
      <c r="L155" t="s">
        <v>549</v>
      </c>
      <c r="M155" t="s">
        <v>550</v>
      </c>
      <c r="N155" t="s">
        <v>82</v>
      </c>
      <c r="O155">
        <f>VLOOKUP(orders[[#This Row],[OrderID]],Table15[],4,FALSE)</f>
        <v>168</v>
      </c>
      <c r="P155">
        <f>VLOOKUP(orders[[#This Row],[OrderID]],Table15[],2,FALSE)</f>
        <v>3868.6</v>
      </c>
      <c r="Q155">
        <f>VLOOKUP(orders[[#This Row],[EmployeeID]],employee_territory[],2,FALSE)</f>
        <v>6897</v>
      </c>
      <c r="R155" t="str">
        <f>VLOOKUP(orders[[#This Row],[Territory]],territories[],4,FALSE)</f>
        <v xml:space="preserve">Eastern                                           </v>
      </c>
      <c r="S155" t="str">
        <f>VLOOKUP(orders[[#This Row],[ShipVia]],shippers[],2,FALSE)</f>
        <v>Speedy Express</v>
      </c>
      <c r="T155">
        <f>YEAR(orders[[#This Row],[OrderDate]])</f>
        <v>1997</v>
      </c>
      <c r="U155">
        <f>MONTH(orders[[#This Row],[OrderDate]])</f>
        <v>1</v>
      </c>
    </row>
    <row r="156" spans="1:21" x14ac:dyDescent="0.2">
      <c r="A156">
        <v>10402</v>
      </c>
      <c r="B156" t="s">
        <v>525</v>
      </c>
      <c r="C156">
        <v>8</v>
      </c>
      <c r="D156" s="9">
        <v>35432</v>
      </c>
      <c r="E156" s="5">
        <v>35474</v>
      </c>
      <c r="F156" s="5">
        <v>35440</v>
      </c>
      <c r="G156">
        <v>2</v>
      </c>
      <c r="H156">
        <v>67.88</v>
      </c>
      <c r="I156" t="s">
        <v>526</v>
      </c>
      <c r="J156" t="s">
        <v>527</v>
      </c>
      <c r="K156" t="s">
        <v>528</v>
      </c>
      <c r="L156" t="s">
        <v>71</v>
      </c>
      <c r="M156" t="s">
        <v>529</v>
      </c>
      <c r="N156" t="s">
        <v>530</v>
      </c>
      <c r="O156">
        <f>VLOOKUP(orders[[#This Row],[OrderID]],Table15[],4,FALSE)</f>
        <v>125</v>
      </c>
      <c r="P156">
        <f>VLOOKUP(orders[[#This Row],[OrderID]],Table15[],2,FALSE)</f>
        <v>2713.5</v>
      </c>
      <c r="Q156">
        <f>VLOOKUP(orders[[#This Row],[EmployeeID]],employee_territory[],2,FALSE)</f>
        <v>19428</v>
      </c>
      <c r="R156" t="str">
        <f>VLOOKUP(orders[[#This Row],[Territory]],territories[],4,FALSE)</f>
        <v xml:space="preserve">Northern                                          </v>
      </c>
      <c r="S156" t="str">
        <f>VLOOKUP(orders[[#This Row],[ShipVia]],shippers[],2,FALSE)</f>
        <v>United Package</v>
      </c>
      <c r="T156">
        <f>YEAR(orders[[#This Row],[OrderDate]])</f>
        <v>1997</v>
      </c>
      <c r="U156">
        <f>MONTH(orders[[#This Row],[OrderDate]])</f>
        <v>1</v>
      </c>
    </row>
    <row r="157" spans="1:21" x14ac:dyDescent="0.2">
      <c r="A157">
        <v>10403</v>
      </c>
      <c r="B157" t="s">
        <v>525</v>
      </c>
      <c r="C157">
        <v>4</v>
      </c>
      <c r="D157" s="9">
        <v>35433</v>
      </c>
      <c r="E157" s="5">
        <v>35461</v>
      </c>
      <c r="F157" s="5">
        <v>35439</v>
      </c>
      <c r="G157">
        <v>3</v>
      </c>
      <c r="H157">
        <v>73.790000000000006</v>
      </c>
      <c r="I157" t="s">
        <v>526</v>
      </c>
      <c r="J157" t="s">
        <v>527</v>
      </c>
      <c r="K157" t="s">
        <v>528</v>
      </c>
      <c r="L157" t="s">
        <v>71</v>
      </c>
      <c r="M157" t="s">
        <v>529</v>
      </c>
      <c r="N157" t="s">
        <v>530</v>
      </c>
      <c r="O157">
        <f>VLOOKUP(orders[[#This Row],[OrderID]],Table15[],4,FALSE)</f>
        <v>91</v>
      </c>
      <c r="P157">
        <f>VLOOKUP(orders[[#This Row],[OrderID]],Table15[],2,FALSE)</f>
        <v>1005.9000000000001</v>
      </c>
      <c r="Q157">
        <f>VLOOKUP(orders[[#This Row],[EmployeeID]],employee_territory[],2,FALSE)</f>
        <v>20852</v>
      </c>
      <c r="R157" t="str">
        <f>VLOOKUP(orders[[#This Row],[Territory]],territories[],4,FALSE)</f>
        <v xml:space="preserve">Eastern                                           </v>
      </c>
      <c r="S157" t="str">
        <f>VLOOKUP(orders[[#This Row],[ShipVia]],shippers[],2,FALSE)</f>
        <v>Federal Shipping</v>
      </c>
      <c r="T157">
        <f>YEAR(orders[[#This Row],[OrderDate]])</f>
        <v>1997</v>
      </c>
      <c r="U157">
        <f>MONTH(orders[[#This Row],[OrderDate]])</f>
        <v>1</v>
      </c>
    </row>
    <row r="158" spans="1:21" x14ac:dyDescent="0.2">
      <c r="A158">
        <v>10404</v>
      </c>
      <c r="B158" t="s">
        <v>594</v>
      </c>
      <c r="C158">
        <v>2</v>
      </c>
      <c r="D158" s="9">
        <v>35433</v>
      </c>
      <c r="E158" s="5">
        <v>35461</v>
      </c>
      <c r="F158" s="5">
        <v>35438</v>
      </c>
      <c r="G158">
        <v>1</v>
      </c>
      <c r="H158">
        <v>155.97</v>
      </c>
      <c r="I158" t="s">
        <v>595</v>
      </c>
      <c r="J158" t="s">
        <v>596</v>
      </c>
      <c r="K158" t="s">
        <v>597</v>
      </c>
      <c r="L158" t="s">
        <v>71</v>
      </c>
      <c r="M158" t="s">
        <v>598</v>
      </c>
      <c r="N158" t="s">
        <v>176</v>
      </c>
      <c r="O158">
        <f>VLOOKUP(orders[[#This Row],[OrderID]],Table15[],4,FALSE)</f>
        <v>100</v>
      </c>
      <c r="P158">
        <f>VLOOKUP(orders[[#This Row],[OrderID]],Table15[],2,FALSE)</f>
        <v>1675</v>
      </c>
      <c r="Q158">
        <f>VLOOKUP(orders[[#This Row],[EmployeeID]],employee_territory[],2,FALSE)</f>
        <v>1581</v>
      </c>
      <c r="R158" t="str">
        <f>VLOOKUP(orders[[#This Row],[Territory]],territories[],4,FALSE)</f>
        <v xml:space="preserve">Eastern                                           </v>
      </c>
      <c r="S158" t="str">
        <f>VLOOKUP(orders[[#This Row],[ShipVia]],shippers[],2,FALSE)</f>
        <v>Speedy Express</v>
      </c>
      <c r="T158">
        <f>YEAR(orders[[#This Row],[OrderDate]])</f>
        <v>1997</v>
      </c>
      <c r="U158">
        <f>MONTH(orders[[#This Row],[OrderDate]])</f>
        <v>1</v>
      </c>
    </row>
    <row r="159" spans="1:21" x14ac:dyDescent="0.2">
      <c r="A159">
        <v>10405</v>
      </c>
      <c r="B159" t="s">
        <v>811</v>
      </c>
      <c r="C159">
        <v>1</v>
      </c>
      <c r="D159" s="9">
        <v>35436</v>
      </c>
      <c r="E159" s="5">
        <v>35464</v>
      </c>
      <c r="F159" s="5">
        <v>35452</v>
      </c>
      <c r="G159">
        <v>1</v>
      </c>
      <c r="H159">
        <v>34.82</v>
      </c>
      <c r="I159" t="s">
        <v>812</v>
      </c>
      <c r="J159" t="s">
        <v>813</v>
      </c>
      <c r="K159" t="s">
        <v>814</v>
      </c>
      <c r="L159" t="s">
        <v>815</v>
      </c>
      <c r="M159" t="s">
        <v>816</v>
      </c>
      <c r="N159" t="s">
        <v>524</v>
      </c>
      <c r="O159">
        <f>VLOOKUP(orders[[#This Row],[OrderID]],Table15[],4,FALSE)</f>
        <v>50</v>
      </c>
      <c r="P159">
        <f>VLOOKUP(orders[[#This Row],[OrderID]],Table15[],2,FALSE)</f>
        <v>400</v>
      </c>
      <c r="Q159">
        <f>VLOOKUP(orders[[#This Row],[EmployeeID]],employee_territory[],2,FALSE)</f>
        <v>6897</v>
      </c>
      <c r="R159" t="str">
        <f>VLOOKUP(orders[[#This Row],[Territory]],territories[],4,FALSE)</f>
        <v xml:space="preserve">Eastern                                           </v>
      </c>
      <c r="S159" t="str">
        <f>VLOOKUP(orders[[#This Row],[ShipVia]],shippers[],2,FALSE)</f>
        <v>Speedy Express</v>
      </c>
      <c r="T159">
        <f>YEAR(orders[[#This Row],[OrderDate]])</f>
        <v>1997</v>
      </c>
      <c r="U159">
        <f>MONTH(orders[[#This Row],[OrderDate]])</f>
        <v>1</v>
      </c>
    </row>
    <row r="160" spans="1:21" x14ac:dyDescent="0.2">
      <c r="A160">
        <v>10406</v>
      </c>
      <c r="B160" t="s">
        <v>785</v>
      </c>
      <c r="C160">
        <v>7</v>
      </c>
      <c r="D160" s="9">
        <v>35437</v>
      </c>
      <c r="E160" s="5">
        <v>35479</v>
      </c>
      <c r="F160" s="5">
        <v>35443</v>
      </c>
      <c r="G160">
        <v>1</v>
      </c>
      <c r="H160">
        <v>108.04</v>
      </c>
      <c r="I160" t="s">
        <v>786</v>
      </c>
      <c r="J160" t="s">
        <v>787</v>
      </c>
      <c r="K160" t="s">
        <v>645</v>
      </c>
      <c r="L160" t="s">
        <v>516</v>
      </c>
      <c r="M160" t="s">
        <v>788</v>
      </c>
      <c r="N160" t="s">
        <v>146</v>
      </c>
      <c r="O160">
        <f>VLOOKUP(orders[[#This Row],[OrderID]],Table15[],4,FALSE)</f>
        <v>89</v>
      </c>
      <c r="P160">
        <f>VLOOKUP(orders[[#This Row],[OrderID]],Table15[],2,FALSE)</f>
        <v>2018.2</v>
      </c>
      <c r="Q160">
        <f>VLOOKUP(orders[[#This Row],[EmployeeID]],employee_territory[],2,FALSE)</f>
        <v>60179</v>
      </c>
      <c r="R160" t="str">
        <f>VLOOKUP(orders[[#This Row],[Territory]],territories[],4,FALSE)</f>
        <v xml:space="preserve">Westerns                                          </v>
      </c>
      <c r="S160" t="str">
        <f>VLOOKUP(orders[[#This Row],[ShipVia]],shippers[],2,FALSE)</f>
        <v>Speedy Express</v>
      </c>
      <c r="T160">
        <f>YEAR(orders[[#This Row],[OrderDate]])</f>
        <v>1997</v>
      </c>
      <c r="U160">
        <f>MONTH(orders[[#This Row],[OrderDate]])</f>
        <v>1</v>
      </c>
    </row>
    <row r="161" spans="1:21" x14ac:dyDescent="0.2">
      <c r="A161">
        <v>10407</v>
      </c>
      <c r="B161" t="s">
        <v>536</v>
      </c>
      <c r="C161">
        <v>2</v>
      </c>
      <c r="D161" s="9">
        <v>35437</v>
      </c>
      <c r="E161" s="5">
        <v>35465</v>
      </c>
      <c r="F161" s="5">
        <v>35460</v>
      </c>
      <c r="G161">
        <v>2</v>
      </c>
      <c r="H161">
        <v>91.48</v>
      </c>
      <c r="I161" t="s">
        <v>537</v>
      </c>
      <c r="J161" t="s">
        <v>538</v>
      </c>
      <c r="K161" t="s">
        <v>539</v>
      </c>
      <c r="L161" t="s">
        <v>71</v>
      </c>
      <c r="M161" t="s">
        <v>540</v>
      </c>
      <c r="N161" t="s">
        <v>154</v>
      </c>
      <c r="O161">
        <f>VLOOKUP(orders[[#This Row],[OrderID]],Table15[],4,FALSE)</f>
        <v>60</v>
      </c>
      <c r="P161">
        <f>VLOOKUP(orders[[#This Row],[OrderID]],Table15[],2,FALSE)</f>
        <v>1194</v>
      </c>
      <c r="Q161">
        <f>VLOOKUP(orders[[#This Row],[EmployeeID]],employee_territory[],2,FALSE)</f>
        <v>1581</v>
      </c>
      <c r="R161" t="str">
        <f>VLOOKUP(orders[[#This Row],[Territory]],territories[],4,FALSE)</f>
        <v xml:space="preserve">Eastern                                           </v>
      </c>
      <c r="S161" t="str">
        <f>VLOOKUP(orders[[#This Row],[ShipVia]],shippers[],2,FALSE)</f>
        <v>United Package</v>
      </c>
      <c r="T161">
        <f>YEAR(orders[[#This Row],[OrderDate]])</f>
        <v>1997</v>
      </c>
      <c r="U161">
        <f>MONTH(orders[[#This Row],[OrderDate]])</f>
        <v>1</v>
      </c>
    </row>
    <row r="162" spans="1:21" x14ac:dyDescent="0.2">
      <c r="A162">
        <v>10408</v>
      </c>
      <c r="B162" t="s">
        <v>817</v>
      </c>
      <c r="C162">
        <v>8</v>
      </c>
      <c r="D162" s="9">
        <v>35438</v>
      </c>
      <c r="E162" s="5">
        <v>35466</v>
      </c>
      <c r="F162" s="5">
        <v>35444</v>
      </c>
      <c r="G162">
        <v>1</v>
      </c>
      <c r="H162">
        <v>11.26</v>
      </c>
      <c r="I162" t="s">
        <v>818</v>
      </c>
      <c r="J162" t="s">
        <v>819</v>
      </c>
      <c r="K162" t="s">
        <v>820</v>
      </c>
      <c r="L162" t="s">
        <v>71</v>
      </c>
      <c r="M162" t="s">
        <v>821</v>
      </c>
      <c r="N162" t="s">
        <v>206</v>
      </c>
      <c r="O162">
        <f>VLOOKUP(orders[[#This Row],[OrderID]],Table15[],4,FALSE)</f>
        <v>51</v>
      </c>
      <c r="P162">
        <f>VLOOKUP(orders[[#This Row],[OrderID]],Table15[],2,FALSE)</f>
        <v>1622.4</v>
      </c>
      <c r="Q162">
        <f>VLOOKUP(orders[[#This Row],[EmployeeID]],employee_territory[],2,FALSE)</f>
        <v>19428</v>
      </c>
      <c r="R162" t="str">
        <f>VLOOKUP(orders[[#This Row],[Territory]],territories[],4,FALSE)</f>
        <v xml:space="preserve">Northern                                          </v>
      </c>
      <c r="S162" t="str">
        <f>VLOOKUP(orders[[#This Row],[ShipVia]],shippers[],2,FALSE)</f>
        <v>Speedy Express</v>
      </c>
      <c r="T162">
        <f>YEAR(orders[[#This Row],[OrderDate]])</f>
        <v>1997</v>
      </c>
      <c r="U162">
        <f>MONTH(orders[[#This Row],[OrderDate]])</f>
        <v>1</v>
      </c>
    </row>
    <row r="163" spans="1:21" x14ac:dyDescent="0.2">
      <c r="A163">
        <v>10409</v>
      </c>
      <c r="B163" t="s">
        <v>822</v>
      </c>
      <c r="C163">
        <v>3</v>
      </c>
      <c r="D163" s="9">
        <v>35439</v>
      </c>
      <c r="E163" s="5">
        <v>35467</v>
      </c>
      <c r="F163" s="5">
        <v>35444</v>
      </c>
      <c r="G163">
        <v>1</v>
      </c>
      <c r="H163">
        <v>29.83</v>
      </c>
      <c r="I163" t="s">
        <v>823</v>
      </c>
      <c r="J163" t="s">
        <v>824</v>
      </c>
      <c r="K163" t="s">
        <v>825</v>
      </c>
      <c r="L163" t="s">
        <v>71</v>
      </c>
      <c r="M163" t="s">
        <v>826</v>
      </c>
      <c r="N163" t="s">
        <v>827</v>
      </c>
      <c r="O163">
        <f>VLOOKUP(orders[[#This Row],[OrderID]],Table15[],4,FALSE)</f>
        <v>24</v>
      </c>
      <c r="P163">
        <f>VLOOKUP(orders[[#This Row],[OrderID]],Table15[],2,FALSE)</f>
        <v>319.20000000000005</v>
      </c>
      <c r="Q163">
        <f>VLOOKUP(orders[[#This Row],[EmployeeID]],employee_territory[],2,FALSE)</f>
        <v>30346</v>
      </c>
      <c r="R163" t="str">
        <f>VLOOKUP(orders[[#This Row],[Territory]],territories[],4,FALSE)</f>
        <v xml:space="preserve">Southern                                          </v>
      </c>
      <c r="S163" t="str">
        <f>VLOOKUP(orders[[#This Row],[ShipVia]],shippers[],2,FALSE)</f>
        <v>Speedy Express</v>
      </c>
      <c r="T163">
        <f>YEAR(orders[[#This Row],[OrderDate]])</f>
        <v>1997</v>
      </c>
      <c r="U163">
        <f>MONTH(orders[[#This Row],[OrderDate]])</f>
        <v>1</v>
      </c>
    </row>
    <row r="164" spans="1:21" x14ac:dyDescent="0.2">
      <c r="A164">
        <v>10410</v>
      </c>
      <c r="B164" t="s">
        <v>805</v>
      </c>
      <c r="C164">
        <v>3</v>
      </c>
      <c r="D164" s="9">
        <v>35440</v>
      </c>
      <c r="E164" s="5">
        <v>35468</v>
      </c>
      <c r="F164" s="5">
        <v>35445</v>
      </c>
      <c r="G164">
        <v>3</v>
      </c>
      <c r="H164">
        <v>2.4</v>
      </c>
      <c r="I164" t="s">
        <v>806</v>
      </c>
      <c r="J164" t="s">
        <v>807</v>
      </c>
      <c r="K164" t="s">
        <v>808</v>
      </c>
      <c r="L164" t="s">
        <v>809</v>
      </c>
      <c r="M164" t="s">
        <v>810</v>
      </c>
      <c r="N164" t="s">
        <v>264</v>
      </c>
      <c r="O164">
        <f>VLOOKUP(orders[[#This Row],[OrderID]],Table15[],4,FALSE)</f>
        <v>65</v>
      </c>
      <c r="P164">
        <f>VLOOKUP(orders[[#This Row],[OrderID]],Table15[],2,FALSE)</f>
        <v>802</v>
      </c>
      <c r="Q164">
        <f>VLOOKUP(orders[[#This Row],[EmployeeID]],employee_territory[],2,FALSE)</f>
        <v>30346</v>
      </c>
      <c r="R164" t="str">
        <f>VLOOKUP(orders[[#This Row],[Territory]],territories[],4,FALSE)</f>
        <v xml:space="preserve">Southern                                          </v>
      </c>
      <c r="S164" t="str">
        <f>VLOOKUP(orders[[#This Row],[ShipVia]],shippers[],2,FALSE)</f>
        <v>Federal Shipping</v>
      </c>
      <c r="T164">
        <f>YEAR(orders[[#This Row],[OrderDate]])</f>
        <v>1997</v>
      </c>
      <c r="U164">
        <f>MONTH(orders[[#This Row],[OrderDate]])</f>
        <v>1</v>
      </c>
    </row>
    <row r="165" spans="1:21" x14ac:dyDescent="0.2">
      <c r="A165">
        <v>10411</v>
      </c>
      <c r="B165" t="s">
        <v>805</v>
      </c>
      <c r="C165">
        <v>9</v>
      </c>
      <c r="D165" s="9">
        <v>35440</v>
      </c>
      <c r="E165" s="5">
        <v>35468</v>
      </c>
      <c r="F165" s="5">
        <v>35451</v>
      </c>
      <c r="G165">
        <v>3</v>
      </c>
      <c r="H165">
        <v>23.65</v>
      </c>
      <c r="I165" t="s">
        <v>806</v>
      </c>
      <c r="J165" t="s">
        <v>807</v>
      </c>
      <c r="K165" t="s">
        <v>808</v>
      </c>
      <c r="L165" t="s">
        <v>809</v>
      </c>
      <c r="M165" t="s">
        <v>810</v>
      </c>
      <c r="N165" t="s">
        <v>264</v>
      </c>
      <c r="O165">
        <f>VLOOKUP(orders[[#This Row],[OrderID]],Table15[],4,FALSE)</f>
        <v>74</v>
      </c>
      <c r="P165">
        <f>VLOOKUP(orders[[#This Row],[OrderID]],Table15[],2,FALSE)</f>
        <v>1208.5</v>
      </c>
      <c r="Q165">
        <f>VLOOKUP(orders[[#This Row],[EmployeeID]],employee_territory[],2,FALSE)</f>
        <v>3049</v>
      </c>
      <c r="R165" t="str">
        <f>VLOOKUP(orders[[#This Row],[Territory]],territories[],4,FALSE)</f>
        <v xml:space="preserve">Northern                                          </v>
      </c>
      <c r="S165" t="str">
        <f>VLOOKUP(orders[[#This Row],[ShipVia]],shippers[],2,FALSE)</f>
        <v>Federal Shipping</v>
      </c>
      <c r="T165">
        <f>YEAR(orders[[#This Row],[OrderDate]])</f>
        <v>1997</v>
      </c>
      <c r="U165">
        <f>MONTH(orders[[#This Row],[OrderDate]])</f>
        <v>1</v>
      </c>
    </row>
    <row r="166" spans="1:21" x14ac:dyDescent="0.2">
      <c r="A166">
        <v>10412</v>
      </c>
      <c r="B166" t="s">
        <v>561</v>
      </c>
      <c r="C166">
        <v>8</v>
      </c>
      <c r="D166" s="9">
        <v>35443</v>
      </c>
      <c r="E166" s="5">
        <v>35471</v>
      </c>
      <c r="F166" s="5">
        <v>35445</v>
      </c>
      <c r="G166">
        <v>2</v>
      </c>
      <c r="H166">
        <v>3.77</v>
      </c>
      <c r="I166" t="s">
        <v>562</v>
      </c>
      <c r="J166" t="s">
        <v>563</v>
      </c>
      <c r="K166" t="s">
        <v>564</v>
      </c>
      <c r="L166" t="s">
        <v>71</v>
      </c>
      <c r="M166" t="s">
        <v>565</v>
      </c>
      <c r="N166" t="s">
        <v>248</v>
      </c>
      <c r="O166">
        <f>VLOOKUP(orders[[#This Row],[OrderID]],Table15[],4,FALSE)</f>
        <v>20</v>
      </c>
      <c r="P166">
        <f>VLOOKUP(orders[[#This Row],[OrderID]],Table15[],2,FALSE)</f>
        <v>372</v>
      </c>
      <c r="Q166">
        <f>VLOOKUP(orders[[#This Row],[EmployeeID]],employee_territory[],2,FALSE)</f>
        <v>19428</v>
      </c>
      <c r="R166" t="str">
        <f>VLOOKUP(orders[[#This Row],[Territory]],territories[],4,FALSE)</f>
        <v xml:space="preserve">Northern                                          </v>
      </c>
      <c r="S166" t="str">
        <f>VLOOKUP(orders[[#This Row],[ShipVia]],shippers[],2,FALSE)</f>
        <v>United Package</v>
      </c>
      <c r="T166">
        <f>YEAR(orders[[#This Row],[OrderDate]])</f>
        <v>1997</v>
      </c>
      <c r="U166">
        <f>MONTH(orders[[#This Row],[OrderDate]])</f>
        <v>1</v>
      </c>
    </row>
    <row r="167" spans="1:21" x14ac:dyDescent="0.2">
      <c r="A167">
        <v>10413</v>
      </c>
      <c r="B167" t="s">
        <v>742</v>
      </c>
      <c r="C167">
        <v>3</v>
      </c>
      <c r="D167" s="9">
        <v>35444</v>
      </c>
      <c r="E167" s="5">
        <v>35472</v>
      </c>
      <c r="F167" s="5">
        <v>35446</v>
      </c>
      <c r="G167">
        <v>2</v>
      </c>
      <c r="H167">
        <v>95.66</v>
      </c>
      <c r="I167" t="s">
        <v>743</v>
      </c>
      <c r="J167" t="s">
        <v>744</v>
      </c>
      <c r="K167" t="s">
        <v>745</v>
      </c>
      <c r="L167" t="s">
        <v>71</v>
      </c>
      <c r="M167" t="s">
        <v>746</v>
      </c>
      <c r="N167" t="s">
        <v>206</v>
      </c>
      <c r="O167">
        <f>VLOOKUP(orders[[#This Row],[OrderID]],Table15[],4,FALSE)</f>
        <v>78</v>
      </c>
      <c r="P167">
        <f>VLOOKUP(orders[[#This Row],[OrderID]],Table15[],2,FALSE)</f>
        <v>2123.1999999999998</v>
      </c>
      <c r="Q167">
        <f>VLOOKUP(orders[[#This Row],[EmployeeID]],employee_territory[],2,FALSE)</f>
        <v>30346</v>
      </c>
      <c r="R167" t="str">
        <f>VLOOKUP(orders[[#This Row],[Territory]],territories[],4,FALSE)</f>
        <v xml:space="preserve">Southern                                          </v>
      </c>
      <c r="S167" t="str">
        <f>VLOOKUP(orders[[#This Row],[ShipVia]],shippers[],2,FALSE)</f>
        <v>United Package</v>
      </c>
      <c r="T167">
        <f>YEAR(orders[[#This Row],[OrderDate]])</f>
        <v>1997</v>
      </c>
      <c r="U167">
        <f>MONTH(orders[[#This Row],[OrderDate]])</f>
        <v>1</v>
      </c>
    </row>
    <row r="168" spans="1:21" x14ac:dyDescent="0.2">
      <c r="A168">
        <v>10414</v>
      </c>
      <c r="B168" t="s">
        <v>738</v>
      </c>
      <c r="C168">
        <v>2</v>
      </c>
      <c r="D168" s="9">
        <v>35444</v>
      </c>
      <c r="E168" s="5">
        <v>35472</v>
      </c>
      <c r="F168" s="5">
        <v>35447</v>
      </c>
      <c r="G168">
        <v>3</v>
      </c>
      <c r="H168">
        <v>21.48</v>
      </c>
      <c r="I168" t="s">
        <v>739</v>
      </c>
      <c r="J168" t="s">
        <v>740</v>
      </c>
      <c r="K168" t="s">
        <v>645</v>
      </c>
      <c r="L168" t="s">
        <v>516</v>
      </c>
      <c r="M168" t="s">
        <v>741</v>
      </c>
      <c r="N168" t="s">
        <v>146</v>
      </c>
      <c r="O168">
        <f>VLOOKUP(orders[[#This Row],[OrderID]],Table15[],4,FALSE)</f>
        <v>68</v>
      </c>
      <c r="P168">
        <f>VLOOKUP(orders[[#This Row],[OrderID]],Table15[],2,FALSE)</f>
        <v>231.4</v>
      </c>
      <c r="Q168">
        <f>VLOOKUP(orders[[#This Row],[EmployeeID]],employee_territory[],2,FALSE)</f>
        <v>1581</v>
      </c>
      <c r="R168" t="str">
        <f>VLOOKUP(orders[[#This Row],[Territory]],territories[],4,FALSE)</f>
        <v xml:space="preserve">Eastern                                           </v>
      </c>
      <c r="S168" t="str">
        <f>VLOOKUP(orders[[#This Row],[ShipVia]],shippers[],2,FALSE)</f>
        <v>Federal Shipping</v>
      </c>
      <c r="T168">
        <f>YEAR(orders[[#This Row],[OrderDate]])</f>
        <v>1997</v>
      </c>
      <c r="U168">
        <f>MONTH(orders[[#This Row],[OrderDate]])</f>
        <v>1</v>
      </c>
    </row>
    <row r="169" spans="1:21" x14ac:dyDescent="0.2">
      <c r="A169">
        <v>10415</v>
      </c>
      <c r="B169" t="s">
        <v>795</v>
      </c>
      <c r="C169">
        <v>3</v>
      </c>
      <c r="D169" s="9">
        <v>35445</v>
      </c>
      <c r="E169" s="5">
        <v>35473</v>
      </c>
      <c r="F169" s="5">
        <v>35454</v>
      </c>
      <c r="G169">
        <v>1</v>
      </c>
      <c r="H169">
        <v>0.2</v>
      </c>
      <c r="I169" t="s">
        <v>796</v>
      </c>
      <c r="J169" t="s">
        <v>797</v>
      </c>
      <c r="K169" t="s">
        <v>798</v>
      </c>
      <c r="L169" t="s">
        <v>191</v>
      </c>
      <c r="M169" t="s">
        <v>799</v>
      </c>
      <c r="N169" t="s">
        <v>82</v>
      </c>
      <c r="O169">
        <f>VLOOKUP(orders[[#This Row],[OrderID]],Table15[],4,FALSE)</f>
        <v>22</v>
      </c>
      <c r="P169">
        <f>VLOOKUP(orders[[#This Row],[OrderID]],Table15[],2,FALSE)</f>
        <v>102.4</v>
      </c>
      <c r="Q169">
        <f>VLOOKUP(orders[[#This Row],[EmployeeID]],employee_territory[],2,FALSE)</f>
        <v>30346</v>
      </c>
      <c r="R169" t="str">
        <f>VLOOKUP(orders[[#This Row],[Territory]],territories[],4,FALSE)</f>
        <v xml:space="preserve">Southern                                          </v>
      </c>
      <c r="S169" t="str">
        <f>VLOOKUP(orders[[#This Row],[ShipVia]],shippers[],2,FALSE)</f>
        <v>Speedy Express</v>
      </c>
      <c r="T169">
        <f>YEAR(orders[[#This Row],[OrderDate]])</f>
        <v>1997</v>
      </c>
      <c r="U169">
        <f>MONTH(orders[[#This Row],[OrderDate]])</f>
        <v>1</v>
      </c>
    </row>
    <row r="170" spans="1:21" x14ac:dyDescent="0.2">
      <c r="A170">
        <v>10416</v>
      </c>
      <c r="B170" t="s">
        <v>561</v>
      </c>
      <c r="C170">
        <v>8</v>
      </c>
      <c r="D170" s="9">
        <v>35446</v>
      </c>
      <c r="E170" s="5">
        <v>35474</v>
      </c>
      <c r="F170" s="5">
        <v>35457</v>
      </c>
      <c r="G170">
        <v>3</v>
      </c>
      <c r="H170">
        <v>22.72</v>
      </c>
      <c r="I170" t="s">
        <v>562</v>
      </c>
      <c r="J170" t="s">
        <v>563</v>
      </c>
      <c r="K170" t="s">
        <v>564</v>
      </c>
      <c r="L170" t="s">
        <v>71</v>
      </c>
      <c r="M170" t="s">
        <v>565</v>
      </c>
      <c r="N170" t="s">
        <v>248</v>
      </c>
      <c r="O170">
        <f>VLOOKUP(orders[[#This Row],[OrderID]],Table15[],4,FALSE)</f>
        <v>50</v>
      </c>
      <c r="P170">
        <f>VLOOKUP(orders[[#This Row],[OrderID]],Table15[],2,FALSE)</f>
        <v>720</v>
      </c>
      <c r="Q170">
        <f>VLOOKUP(orders[[#This Row],[EmployeeID]],employee_territory[],2,FALSE)</f>
        <v>19428</v>
      </c>
      <c r="R170" t="str">
        <f>VLOOKUP(orders[[#This Row],[Territory]],territories[],4,FALSE)</f>
        <v xml:space="preserve">Northern                                          </v>
      </c>
      <c r="S170" t="str">
        <f>VLOOKUP(orders[[#This Row],[ShipVia]],shippers[],2,FALSE)</f>
        <v>Federal Shipping</v>
      </c>
      <c r="T170">
        <f>YEAR(orders[[#This Row],[OrderDate]])</f>
        <v>1997</v>
      </c>
      <c r="U170">
        <f>MONTH(orders[[#This Row],[OrderDate]])</f>
        <v>1</v>
      </c>
    </row>
    <row r="171" spans="1:21" x14ac:dyDescent="0.2">
      <c r="A171">
        <v>10417</v>
      </c>
      <c r="B171" t="s">
        <v>733</v>
      </c>
      <c r="C171">
        <v>4</v>
      </c>
      <c r="D171" s="9">
        <v>35446</v>
      </c>
      <c r="E171" s="5">
        <v>35474</v>
      </c>
      <c r="F171" s="5">
        <v>35458</v>
      </c>
      <c r="G171">
        <v>3</v>
      </c>
      <c r="H171">
        <v>70.290000000000006</v>
      </c>
      <c r="I171" t="s">
        <v>734</v>
      </c>
      <c r="J171" t="s">
        <v>735</v>
      </c>
      <c r="K171" t="s">
        <v>736</v>
      </c>
      <c r="L171" t="s">
        <v>71</v>
      </c>
      <c r="M171" t="s">
        <v>737</v>
      </c>
      <c r="N171" t="s">
        <v>230</v>
      </c>
      <c r="O171">
        <f>VLOOKUP(orders[[#This Row],[OrderID]],Table15[],4,FALSE)</f>
        <v>123</v>
      </c>
      <c r="P171">
        <f>VLOOKUP(orders[[#This Row],[OrderID]],Table15[],2,FALSE)</f>
        <v>11283.2</v>
      </c>
      <c r="Q171">
        <f>VLOOKUP(orders[[#This Row],[EmployeeID]],employee_territory[],2,FALSE)</f>
        <v>20852</v>
      </c>
      <c r="R171" t="str">
        <f>VLOOKUP(orders[[#This Row],[Territory]],territories[],4,FALSE)</f>
        <v xml:space="preserve">Eastern                                           </v>
      </c>
      <c r="S171" t="str">
        <f>VLOOKUP(orders[[#This Row],[ShipVia]],shippers[],2,FALSE)</f>
        <v>Federal Shipping</v>
      </c>
      <c r="T171">
        <f>YEAR(orders[[#This Row],[OrderDate]])</f>
        <v>1997</v>
      </c>
      <c r="U171">
        <f>MONTH(orders[[#This Row],[OrderDate]])</f>
        <v>1</v>
      </c>
    </row>
    <row r="172" spans="1:21" x14ac:dyDescent="0.2">
      <c r="A172">
        <v>10418</v>
      </c>
      <c r="B172" t="s">
        <v>589</v>
      </c>
      <c r="C172">
        <v>4</v>
      </c>
      <c r="D172" s="9">
        <v>35447</v>
      </c>
      <c r="E172" s="5">
        <v>35475</v>
      </c>
      <c r="F172" s="5">
        <v>35454</v>
      </c>
      <c r="G172">
        <v>1</v>
      </c>
      <c r="H172">
        <v>17.55</v>
      </c>
      <c r="I172" t="s">
        <v>590</v>
      </c>
      <c r="J172" t="s">
        <v>591</v>
      </c>
      <c r="K172" t="s">
        <v>592</v>
      </c>
      <c r="L172" t="s">
        <v>71</v>
      </c>
      <c r="M172" t="s">
        <v>593</v>
      </c>
      <c r="N172" t="s">
        <v>154</v>
      </c>
      <c r="O172">
        <f>VLOOKUP(orders[[#This Row],[OrderID]],Table15[],4,FALSE)</f>
        <v>146</v>
      </c>
      <c r="P172">
        <f>VLOOKUP(orders[[#This Row],[OrderID]],Table15[],2,FALSE)</f>
        <v>1814.8</v>
      </c>
      <c r="Q172">
        <f>VLOOKUP(orders[[#This Row],[EmployeeID]],employee_territory[],2,FALSE)</f>
        <v>20852</v>
      </c>
      <c r="R172" t="str">
        <f>VLOOKUP(orders[[#This Row],[Territory]],territories[],4,FALSE)</f>
        <v xml:space="preserve">Eastern                                           </v>
      </c>
      <c r="S172" t="str">
        <f>VLOOKUP(orders[[#This Row],[ShipVia]],shippers[],2,FALSE)</f>
        <v>Speedy Express</v>
      </c>
      <c r="T172">
        <f>YEAR(orders[[#This Row],[OrderDate]])</f>
        <v>1997</v>
      </c>
      <c r="U172">
        <f>MONTH(orders[[#This Row],[OrderDate]])</f>
        <v>1</v>
      </c>
    </row>
    <row r="173" spans="1:21" x14ac:dyDescent="0.2">
      <c r="A173">
        <v>10419</v>
      </c>
      <c r="B173" t="s">
        <v>507</v>
      </c>
      <c r="C173">
        <v>4</v>
      </c>
      <c r="D173" s="9">
        <v>35450</v>
      </c>
      <c r="E173" s="5">
        <v>35478</v>
      </c>
      <c r="F173" s="5">
        <v>35460</v>
      </c>
      <c r="G173">
        <v>2</v>
      </c>
      <c r="H173">
        <v>137.35</v>
      </c>
      <c r="I173" t="s">
        <v>508</v>
      </c>
      <c r="J173" t="s">
        <v>509</v>
      </c>
      <c r="K173" t="s">
        <v>510</v>
      </c>
      <c r="L173" t="s">
        <v>71</v>
      </c>
      <c r="M173" t="s">
        <v>511</v>
      </c>
      <c r="N173" t="s">
        <v>506</v>
      </c>
      <c r="O173">
        <f>VLOOKUP(orders[[#This Row],[OrderID]],Table15[],4,FALSE)</f>
        <v>80</v>
      </c>
      <c r="P173">
        <f>VLOOKUP(orders[[#This Row],[OrderID]],Table15[],2,FALSE)</f>
        <v>2208</v>
      </c>
      <c r="Q173">
        <f>VLOOKUP(orders[[#This Row],[EmployeeID]],employee_territory[],2,FALSE)</f>
        <v>20852</v>
      </c>
      <c r="R173" t="str">
        <f>VLOOKUP(orders[[#This Row],[Territory]],territories[],4,FALSE)</f>
        <v xml:space="preserve">Eastern                                           </v>
      </c>
      <c r="S173" t="str">
        <f>VLOOKUP(orders[[#This Row],[ShipVia]],shippers[],2,FALSE)</f>
        <v>United Package</v>
      </c>
      <c r="T173">
        <f>YEAR(orders[[#This Row],[OrderDate]])</f>
        <v>1997</v>
      </c>
      <c r="U173">
        <f>MONTH(orders[[#This Row],[OrderDate]])</f>
        <v>1</v>
      </c>
    </row>
    <row r="174" spans="1:21" x14ac:dyDescent="0.2">
      <c r="A174">
        <v>10420</v>
      </c>
      <c r="B174" t="s">
        <v>512</v>
      </c>
      <c r="C174">
        <v>3</v>
      </c>
      <c r="D174" s="9">
        <v>35451</v>
      </c>
      <c r="E174" s="5">
        <v>35479</v>
      </c>
      <c r="F174" s="5">
        <v>35457</v>
      </c>
      <c r="G174">
        <v>1</v>
      </c>
      <c r="H174">
        <v>44.12</v>
      </c>
      <c r="I174" t="s">
        <v>513</v>
      </c>
      <c r="J174" t="s">
        <v>514</v>
      </c>
      <c r="K174" t="s">
        <v>515</v>
      </c>
      <c r="L174" t="s">
        <v>516</v>
      </c>
      <c r="M174" t="s">
        <v>517</v>
      </c>
      <c r="N174" t="s">
        <v>146</v>
      </c>
      <c r="O174">
        <f>VLOOKUP(orders[[#This Row],[OrderID]],Table15[],4,FALSE)</f>
        <v>50</v>
      </c>
      <c r="P174">
        <f>VLOOKUP(orders[[#This Row],[OrderID]],Table15[],2,FALSE)</f>
        <v>1897.6</v>
      </c>
      <c r="Q174">
        <f>VLOOKUP(orders[[#This Row],[EmployeeID]],employee_territory[],2,FALSE)</f>
        <v>30346</v>
      </c>
      <c r="R174" t="str">
        <f>VLOOKUP(orders[[#This Row],[Territory]],territories[],4,FALSE)</f>
        <v xml:space="preserve">Southern                                          </v>
      </c>
      <c r="S174" t="str">
        <f>VLOOKUP(orders[[#This Row],[ShipVia]],shippers[],2,FALSE)</f>
        <v>Speedy Express</v>
      </c>
      <c r="T174">
        <f>YEAR(orders[[#This Row],[OrderDate]])</f>
        <v>1997</v>
      </c>
      <c r="U174">
        <f>MONTH(orders[[#This Row],[OrderDate]])</f>
        <v>1</v>
      </c>
    </row>
    <row r="175" spans="1:21" x14ac:dyDescent="0.2">
      <c r="A175">
        <v>10421</v>
      </c>
      <c r="B175" t="s">
        <v>541</v>
      </c>
      <c r="C175">
        <v>8</v>
      </c>
      <c r="D175" s="9">
        <v>35451</v>
      </c>
      <c r="E175" s="5">
        <v>35493</v>
      </c>
      <c r="F175" s="5">
        <v>35457</v>
      </c>
      <c r="G175">
        <v>1</v>
      </c>
      <c r="H175">
        <v>99.23</v>
      </c>
      <c r="I175" t="s">
        <v>542</v>
      </c>
      <c r="J175" t="s">
        <v>543</v>
      </c>
      <c r="K175" t="s">
        <v>487</v>
      </c>
      <c r="L175" t="s">
        <v>488</v>
      </c>
      <c r="M175" t="s">
        <v>544</v>
      </c>
      <c r="N175" t="s">
        <v>146</v>
      </c>
      <c r="O175">
        <f>VLOOKUP(orders[[#This Row],[OrderID]],Table15[],4,FALSE)</f>
        <v>59</v>
      </c>
      <c r="P175">
        <f>VLOOKUP(orders[[#This Row],[OrderID]],Table15[],2,FALSE)</f>
        <v>1273.2</v>
      </c>
      <c r="Q175">
        <f>VLOOKUP(orders[[#This Row],[EmployeeID]],employee_territory[],2,FALSE)</f>
        <v>19428</v>
      </c>
      <c r="R175" t="str">
        <f>VLOOKUP(orders[[#This Row],[Territory]],territories[],4,FALSE)</f>
        <v xml:space="preserve">Northern                                          </v>
      </c>
      <c r="S175" t="str">
        <f>VLOOKUP(orders[[#This Row],[ShipVia]],shippers[],2,FALSE)</f>
        <v>Speedy Express</v>
      </c>
      <c r="T175">
        <f>YEAR(orders[[#This Row],[OrderDate]])</f>
        <v>1997</v>
      </c>
      <c r="U175">
        <f>MONTH(orders[[#This Row],[OrderDate]])</f>
        <v>1</v>
      </c>
    </row>
    <row r="176" spans="1:21" x14ac:dyDescent="0.2">
      <c r="A176">
        <v>10422</v>
      </c>
      <c r="B176" t="s">
        <v>828</v>
      </c>
      <c r="C176">
        <v>2</v>
      </c>
      <c r="D176" s="9">
        <v>35452</v>
      </c>
      <c r="E176" s="5">
        <v>35480</v>
      </c>
      <c r="F176" s="5">
        <v>35461</v>
      </c>
      <c r="G176">
        <v>1</v>
      </c>
      <c r="H176">
        <v>3.02</v>
      </c>
      <c r="I176" t="s">
        <v>829</v>
      </c>
      <c r="J176" t="s">
        <v>830</v>
      </c>
      <c r="K176" t="s">
        <v>831</v>
      </c>
      <c r="L176" t="s">
        <v>71</v>
      </c>
      <c r="M176" t="s">
        <v>832</v>
      </c>
      <c r="N176" t="s">
        <v>176</v>
      </c>
      <c r="O176">
        <f>VLOOKUP(orders[[#This Row],[OrderID]],Table15[],4,FALSE)</f>
        <v>2</v>
      </c>
      <c r="P176">
        <f>VLOOKUP(orders[[#This Row],[OrderID]],Table15[],2,FALSE)</f>
        <v>49.8</v>
      </c>
      <c r="Q176">
        <f>VLOOKUP(orders[[#This Row],[EmployeeID]],employee_territory[],2,FALSE)</f>
        <v>1581</v>
      </c>
      <c r="R176" t="str">
        <f>VLOOKUP(orders[[#This Row],[Territory]],territories[],4,FALSE)</f>
        <v xml:space="preserve">Eastern                                           </v>
      </c>
      <c r="S176" t="str">
        <f>VLOOKUP(orders[[#This Row],[ShipVia]],shippers[],2,FALSE)</f>
        <v>Speedy Express</v>
      </c>
      <c r="T176">
        <f>YEAR(orders[[#This Row],[OrderDate]])</f>
        <v>1997</v>
      </c>
      <c r="U176">
        <f>MONTH(orders[[#This Row],[OrderDate]])</f>
        <v>1</v>
      </c>
    </row>
    <row r="177" spans="1:21" x14ac:dyDescent="0.2">
      <c r="A177">
        <v>10423</v>
      </c>
      <c r="B177" t="s">
        <v>833</v>
      </c>
      <c r="C177">
        <v>6</v>
      </c>
      <c r="D177" s="9">
        <v>35453</v>
      </c>
      <c r="E177" s="5">
        <v>35467</v>
      </c>
      <c r="F177" s="5">
        <v>35485</v>
      </c>
      <c r="G177">
        <v>3</v>
      </c>
      <c r="H177">
        <v>24.5</v>
      </c>
      <c r="I177" t="s">
        <v>834</v>
      </c>
      <c r="J177" t="s">
        <v>835</v>
      </c>
      <c r="K177" t="s">
        <v>836</v>
      </c>
      <c r="L177" t="s">
        <v>516</v>
      </c>
      <c r="M177" t="s">
        <v>837</v>
      </c>
      <c r="N177" t="s">
        <v>146</v>
      </c>
      <c r="O177">
        <f>VLOOKUP(orders[[#This Row],[OrderID]],Table15[],4,FALSE)</f>
        <v>34</v>
      </c>
      <c r="P177">
        <f>VLOOKUP(orders[[#This Row],[OrderID]],Table15[],2,FALSE)</f>
        <v>1020</v>
      </c>
      <c r="Q177">
        <f>VLOOKUP(orders[[#This Row],[EmployeeID]],employee_territory[],2,FALSE)</f>
        <v>85014</v>
      </c>
      <c r="R177" t="str">
        <f>VLOOKUP(orders[[#This Row],[Territory]],territories[],4,FALSE)</f>
        <v xml:space="preserve">Westerns                                          </v>
      </c>
      <c r="S177" t="str">
        <f>VLOOKUP(orders[[#This Row],[ShipVia]],shippers[],2,FALSE)</f>
        <v>Federal Shipping</v>
      </c>
      <c r="T177">
        <f>YEAR(orders[[#This Row],[OrderDate]])</f>
        <v>1997</v>
      </c>
      <c r="U177">
        <f>MONTH(orders[[#This Row],[OrderDate]])</f>
        <v>1</v>
      </c>
    </row>
    <row r="178" spans="1:21" x14ac:dyDescent="0.2">
      <c r="A178">
        <v>10424</v>
      </c>
      <c r="B178" t="s">
        <v>726</v>
      </c>
      <c r="C178">
        <v>7</v>
      </c>
      <c r="D178" s="9">
        <v>35453</v>
      </c>
      <c r="E178" s="5">
        <v>35481</v>
      </c>
      <c r="F178" s="5">
        <v>35457</v>
      </c>
      <c r="G178">
        <v>2</v>
      </c>
      <c r="H178">
        <v>370.61</v>
      </c>
      <c r="I178" t="s">
        <v>727</v>
      </c>
      <c r="J178" t="s">
        <v>728</v>
      </c>
      <c r="K178" t="s">
        <v>261</v>
      </c>
      <c r="L178" t="s">
        <v>262</v>
      </c>
      <c r="M178" t="s">
        <v>263</v>
      </c>
      <c r="N178" t="s">
        <v>264</v>
      </c>
      <c r="O178">
        <f>VLOOKUP(orders[[#This Row],[OrderID]],Table15[],4,FALSE)</f>
        <v>139</v>
      </c>
      <c r="P178">
        <f>VLOOKUP(orders[[#This Row],[OrderID]],Table15[],2,FALSE)</f>
        <v>11493.2</v>
      </c>
      <c r="Q178">
        <f>VLOOKUP(orders[[#This Row],[EmployeeID]],employee_territory[],2,FALSE)</f>
        <v>60179</v>
      </c>
      <c r="R178" t="str">
        <f>VLOOKUP(orders[[#This Row],[Territory]],territories[],4,FALSE)</f>
        <v xml:space="preserve">Westerns                                          </v>
      </c>
      <c r="S178" t="str">
        <f>VLOOKUP(orders[[#This Row],[ShipVia]],shippers[],2,FALSE)</f>
        <v>United Package</v>
      </c>
      <c r="T178">
        <f>YEAR(orders[[#This Row],[OrderDate]])</f>
        <v>1997</v>
      </c>
      <c r="U178">
        <f>MONTH(orders[[#This Row],[OrderDate]])</f>
        <v>1</v>
      </c>
    </row>
    <row r="179" spans="1:21" x14ac:dyDescent="0.2">
      <c r="A179">
        <v>10425</v>
      </c>
      <c r="B179" t="s">
        <v>742</v>
      </c>
      <c r="C179">
        <v>6</v>
      </c>
      <c r="D179" s="9">
        <v>35454</v>
      </c>
      <c r="E179" s="5">
        <v>35482</v>
      </c>
      <c r="F179" s="5">
        <v>35475</v>
      </c>
      <c r="G179">
        <v>2</v>
      </c>
      <c r="H179">
        <v>7.93</v>
      </c>
      <c r="I179" t="s">
        <v>743</v>
      </c>
      <c r="J179" t="s">
        <v>744</v>
      </c>
      <c r="K179" t="s">
        <v>745</v>
      </c>
      <c r="L179" t="s">
        <v>71</v>
      </c>
      <c r="M179" t="s">
        <v>746</v>
      </c>
      <c r="N179" t="s">
        <v>206</v>
      </c>
      <c r="O179">
        <f>VLOOKUP(orders[[#This Row],[OrderID]],Table15[],4,FALSE)</f>
        <v>30</v>
      </c>
      <c r="P179">
        <f>VLOOKUP(orders[[#This Row],[OrderID]],Table15[],2,FALSE)</f>
        <v>480</v>
      </c>
      <c r="Q179">
        <f>VLOOKUP(orders[[#This Row],[EmployeeID]],employee_territory[],2,FALSE)</f>
        <v>85014</v>
      </c>
      <c r="R179" t="str">
        <f>VLOOKUP(orders[[#This Row],[Territory]],territories[],4,FALSE)</f>
        <v xml:space="preserve">Westerns                                          </v>
      </c>
      <c r="S179" t="str">
        <f>VLOOKUP(orders[[#This Row],[ShipVia]],shippers[],2,FALSE)</f>
        <v>United Package</v>
      </c>
      <c r="T179">
        <f>YEAR(orders[[#This Row],[OrderDate]])</f>
        <v>1997</v>
      </c>
      <c r="U179">
        <f>MONTH(orders[[#This Row],[OrderDate]])</f>
        <v>1</v>
      </c>
    </row>
    <row r="180" spans="1:21" x14ac:dyDescent="0.2">
      <c r="A180">
        <v>10426</v>
      </c>
      <c r="B180" t="s">
        <v>775</v>
      </c>
      <c r="C180">
        <v>4</v>
      </c>
      <c r="D180" s="9">
        <v>35457</v>
      </c>
      <c r="E180" s="5">
        <v>35485</v>
      </c>
      <c r="F180" s="5">
        <v>35467</v>
      </c>
      <c r="G180">
        <v>1</v>
      </c>
      <c r="H180">
        <v>18.690000000000001</v>
      </c>
      <c r="I180" t="s">
        <v>776</v>
      </c>
      <c r="J180" t="s">
        <v>777</v>
      </c>
      <c r="K180" t="s">
        <v>778</v>
      </c>
      <c r="L180" t="s">
        <v>71</v>
      </c>
      <c r="M180" t="s">
        <v>779</v>
      </c>
      <c r="N180" t="s">
        <v>108</v>
      </c>
      <c r="O180">
        <f>VLOOKUP(orders[[#This Row],[OrderID]],Table15[],4,FALSE)</f>
        <v>12</v>
      </c>
      <c r="P180">
        <f>VLOOKUP(orders[[#This Row],[OrderID]],Table15[],2,FALSE)</f>
        <v>338.20000000000005</v>
      </c>
      <c r="Q180">
        <f>VLOOKUP(orders[[#This Row],[EmployeeID]],employee_territory[],2,FALSE)</f>
        <v>20852</v>
      </c>
      <c r="R180" t="str">
        <f>VLOOKUP(orders[[#This Row],[Territory]],territories[],4,FALSE)</f>
        <v xml:space="preserve">Eastern                                           </v>
      </c>
      <c r="S180" t="str">
        <f>VLOOKUP(orders[[#This Row],[ShipVia]],shippers[],2,FALSE)</f>
        <v>Speedy Express</v>
      </c>
      <c r="T180">
        <f>YEAR(orders[[#This Row],[OrderDate]])</f>
        <v>1997</v>
      </c>
      <c r="U180">
        <f>MONTH(orders[[#This Row],[OrderDate]])</f>
        <v>1</v>
      </c>
    </row>
    <row r="181" spans="1:21" x14ac:dyDescent="0.2">
      <c r="A181">
        <v>10427</v>
      </c>
      <c r="B181" t="s">
        <v>747</v>
      </c>
      <c r="C181">
        <v>4</v>
      </c>
      <c r="D181" s="9">
        <v>35457</v>
      </c>
      <c r="E181" s="5">
        <v>35485</v>
      </c>
      <c r="F181" s="5">
        <v>35492</v>
      </c>
      <c r="G181">
        <v>2</v>
      </c>
      <c r="H181">
        <v>31.29</v>
      </c>
      <c r="I181" t="s">
        <v>748</v>
      </c>
      <c r="J181" t="s">
        <v>749</v>
      </c>
      <c r="K181" t="s">
        <v>750</v>
      </c>
      <c r="L181" t="s">
        <v>71</v>
      </c>
      <c r="M181" t="s">
        <v>751</v>
      </c>
      <c r="N181" t="s">
        <v>530</v>
      </c>
      <c r="O181">
        <f>VLOOKUP(orders[[#This Row],[OrderID]],Table15[],4,FALSE)</f>
        <v>35</v>
      </c>
      <c r="P181">
        <f>VLOOKUP(orders[[#This Row],[OrderID]],Table15[],2,FALSE)</f>
        <v>651</v>
      </c>
      <c r="Q181">
        <f>VLOOKUP(orders[[#This Row],[EmployeeID]],employee_territory[],2,FALSE)</f>
        <v>20852</v>
      </c>
      <c r="R181" t="str">
        <f>VLOOKUP(orders[[#This Row],[Territory]],territories[],4,FALSE)</f>
        <v xml:space="preserve">Eastern                                           </v>
      </c>
      <c r="S181" t="str">
        <f>VLOOKUP(orders[[#This Row],[ShipVia]],shippers[],2,FALSE)</f>
        <v>United Package</v>
      </c>
      <c r="T181">
        <f>YEAR(orders[[#This Row],[OrderDate]])</f>
        <v>1997</v>
      </c>
      <c r="U181">
        <f>MONTH(orders[[#This Row],[OrderDate]])</f>
        <v>1</v>
      </c>
    </row>
    <row r="182" spans="1:21" x14ac:dyDescent="0.2">
      <c r="A182">
        <v>10428</v>
      </c>
      <c r="B182" t="s">
        <v>633</v>
      </c>
      <c r="C182">
        <v>7</v>
      </c>
      <c r="D182" s="9">
        <v>35458</v>
      </c>
      <c r="E182" s="5">
        <v>35486</v>
      </c>
      <c r="F182" s="5">
        <v>35465</v>
      </c>
      <c r="G182">
        <v>1</v>
      </c>
      <c r="H182">
        <v>11.09</v>
      </c>
      <c r="I182" t="s">
        <v>634</v>
      </c>
      <c r="J182" t="s">
        <v>635</v>
      </c>
      <c r="K182" t="s">
        <v>636</v>
      </c>
      <c r="L182" t="s">
        <v>71</v>
      </c>
      <c r="M182" t="s">
        <v>637</v>
      </c>
      <c r="N182" t="s">
        <v>176</v>
      </c>
      <c r="O182">
        <f>VLOOKUP(orders[[#This Row],[OrderID]],Table15[],4,FALSE)</f>
        <v>20</v>
      </c>
      <c r="P182">
        <f>VLOOKUP(orders[[#This Row],[OrderID]],Table15[],2,FALSE)</f>
        <v>192</v>
      </c>
      <c r="Q182">
        <f>VLOOKUP(orders[[#This Row],[EmployeeID]],employee_territory[],2,FALSE)</f>
        <v>60179</v>
      </c>
      <c r="R182" t="str">
        <f>VLOOKUP(orders[[#This Row],[Territory]],territories[],4,FALSE)</f>
        <v xml:space="preserve">Westerns                                          </v>
      </c>
      <c r="S182" t="str">
        <f>VLOOKUP(orders[[#This Row],[ShipVia]],shippers[],2,FALSE)</f>
        <v>Speedy Express</v>
      </c>
      <c r="T182">
        <f>YEAR(orders[[#This Row],[OrderDate]])</f>
        <v>1997</v>
      </c>
      <c r="U182">
        <f>MONTH(orders[[#This Row],[OrderDate]])</f>
        <v>1</v>
      </c>
    </row>
    <row r="183" spans="1:21" x14ac:dyDescent="0.2">
      <c r="A183">
        <v>10429</v>
      </c>
      <c r="B183" t="s">
        <v>651</v>
      </c>
      <c r="C183">
        <v>3</v>
      </c>
      <c r="D183" s="9">
        <v>35459</v>
      </c>
      <c r="E183" s="5">
        <v>35501</v>
      </c>
      <c r="F183" s="5">
        <v>35468</v>
      </c>
      <c r="G183">
        <v>2</v>
      </c>
      <c r="H183">
        <v>56.63</v>
      </c>
      <c r="I183" t="s">
        <v>652</v>
      </c>
      <c r="J183" t="s">
        <v>653</v>
      </c>
      <c r="K183" t="s">
        <v>654</v>
      </c>
      <c r="L183" t="s">
        <v>655</v>
      </c>
      <c r="M183" t="s">
        <v>71</v>
      </c>
      <c r="N183" t="s">
        <v>656</v>
      </c>
      <c r="O183">
        <f>VLOOKUP(orders[[#This Row],[OrderID]],Table15[],4,FALSE)</f>
        <v>75</v>
      </c>
      <c r="P183">
        <f>VLOOKUP(orders[[#This Row],[OrderID]],Table15[],2,FALSE)</f>
        <v>1748.5</v>
      </c>
      <c r="Q183">
        <f>VLOOKUP(orders[[#This Row],[EmployeeID]],employee_territory[],2,FALSE)</f>
        <v>30346</v>
      </c>
      <c r="R183" t="str">
        <f>VLOOKUP(orders[[#This Row],[Territory]],territories[],4,FALSE)</f>
        <v xml:space="preserve">Southern                                          </v>
      </c>
      <c r="S183" t="str">
        <f>VLOOKUP(orders[[#This Row],[ShipVia]],shippers[],2,FALSE)</f>
        <v>United Package</v>
      </c>
      <c r="T183">
        <f>YEAR(orders[[#This Row],[OrderDate]])</f>
        <v>1997</v>
      </c>
      <c r="U183">
        <f>MONTH(orders[[#This Row],[OrderDate]])</f>
        <v>1</v>
      </c>
    </row>
    <row r="184" spans="1:21" x14ac:dyDescent="0.2">
      <c r="A184">
        <v>10430</v>
      </c>
      <c r="B184" t="s">
        <v>525</v>
      </c>
      <c r="C184">
        <v>4</v>
      </c>
      <c r="D184" s="9">
        <v>35460</v>
      </c>
      <c r="E184" s="5">
        <v>35474</v>
      </c>
      <c r="F184" s="5">
        <v>35464</v>
      </c>
      <c r="G184">
        <v>1</v>
      </c>
      <c r="H184">
        <v>458.78</v>
      </c>
      <c r="I184" t="s">
        <v>526</v>
      </c>
      <c r="J184" t="s">
        <v>527</v>
      </c>
      <c r="K184" t="s">
        <v>528</v>
      </c>
      <c r="L184" t="s">
        <v>71</v>
      </c>
      <c r="M184" t="s">
        <v>529</v>
      </c>
      <c r="N184" t="s">
        <v>530</v>
      </c>
      <c r="O184">
        <f>VLOOKUP(orders[[#This Row],[OrderID]],Table15[],4,FALSE)</f>
        <v>195</v>
      </c>
      <c r="P184">
        <f>VLOOKUP(orders[[#This Row],[OrderID]],Table15[],2,FALSE)</f>
        <v>5796</v>
      </c>
      <c r="Q184">
        <f>VLOOKUP(orders[[#This Row],[EmployeeID]],employee_territory[],2,FALSE)</f>
        <v>20852</v>
      </c>
      <c r="R184" t="str">
        <f>VLOOKUP(orders[[#This Row],[Territory]],territories[],4,FALSE)</f>
        <v xml:space="preserve">Eastern                                           </v>
      </c>
      <c r="S184" t="str">
        <f>VLOOKUP(orders[[#This Row],[ShipVia]],shippers[],2,FALSE)</f>
        <v>Speedy Express</v>
      </c>
      <c r="T184">
        <f>YEAR(orders[[#This Row],[OrderDate]])</f>
        <v>1997</v>
      </c>
      <c r="U184">
        <f>MONTH(orders[[#This Row],[OrderDate]])</f>
        <v>1</v>
      </c>
    </row>
    <row r="185" spans="1:21" x14ac:dyDescent="0.2">
      <c r="A185">
        <v>10431</v>
      </c>
      <c r="B185" t="s">
        <v>805</v>
      </c>
      <c r="C185">
        <v>4</v>
      </c>
      <c r="D185" s="9">
        <v>35460</v>
      </c>
      <c r="E185" s="5">
        <v>35474</v>
      </c>
      <c r="F185" s="5">
        <v>35468</v>
      </c>
      <c r="G185">
        <v>2</v>
      </c>
      <c r="H185">
        <v>44.17</v>
      </c>
      <c r="I185" t="s">
        <v>806</v>
      </c>
      <c r="J185" t="s">
        <v>807</v>
      </c>
      <c r="K185" t="s">
        <v>808</v>
      </c>
      <c r="L185" t="s">
        <v>809</v>
      </c>
      <c r="M185" t="s">
        <v>810</v>
      </c>
      <c r="N185" t="s">
        <v>264</v>
      </c>
      <c r="O185">
        <f>VLOOKUP(orders[[#This Row],[OrderID]],Table15[],4,FALSE)</f>
        <v>130</v>
      </c>
      <c r="P185">
        <f>VLOOKUP(orders[[#This Row],[OrderID]],Table15[],2,FALSE)</f>
        <v>2523</v>
      </c>
      <c r="Q185">
        <f>VLOOKUP(orders[[#This Row],[EmployeeID]],employee_territory[],2,FALSE)</f>
        <v>20852</v>
      </c>
      <c r="R185" t="str">
        <f>VLOOKUP(orders[[#This Row],[Territory]],territories[],4,FALSE)</f>
        <v xml:space="preserve">Eastern                                           </v>
      </c>
      <c r="S185" t="str">
        <f>VLOOKUP(orders[[#This Row],[ShipVia]],shippers[],2,FALSE)</f>
        <v>United Package</v>
      </c>
      <c r="T185">
        <f>YEAR(orders[[#This Row],[OrderDate]])</f>
        <v>1997</v>
      </c>
      <c r="U185">
        <f>MONTH(orders[[#This Row],[OrderDate]])</f>
        <v>1</v>
      </c>
    </row>
    <row r="186" spans="1:21" x14ac:dyDescent="0.2">
      <c r="A186">
        <v>10432</v>
      </c>
      <c r="B186" t="s">
        <v>583</v>
      </c>
      <c r="C186">
        <v>3</v>
      </c>
      <c r="D186" s="9">
        <v>35461</v>
      </c>
      <c r="E186" s="5">
        <v>35475</v>
      </c>
      <c r="F186" s="5">
        <v>35468</v>
      </c>
      <c r="G186">
        <v>2</v>
      </c>
      <c r="H186">
        <v>4.34</v>
      </c>
      <c r="I186" t="s">
        <v>584</v>
      </c>
      <c r="J186" t="s">
        <v>585</v>
      </c>
      <c r="K186" t="s">
        <v>586</v>
      </c>
      <c r="L186" t="s">
        <v>587</v>
      </c>
      <c r="M186" t="s">
        <v>588</v>
      </c>
      <c r="N186" t="s">
        <v>82</v>
      </c>
      <c r="O186">
        <f>VLOOKUP(orders[[#This Row],[OrderID]],Table15[],4,FALSE)</f>
        <v>50</v>
      </c>
      <c r="P186">
        <f>VLOOKUP(orders[[#This Row],[OrderID]],Table15[],2,FALSE)</f>
        <v>485</v>
      </c>
      <c r="Q186">
        <f>VLOOKUP(orders[[#This Row],[EmployeeID]],employee_territory[],2,FALSE)</f>
        <v>30346</v>
      </c>
      <c r="R186" t="str">
        <f>VLOOKUP(orders[[#This Row],[Territory]],territories[],4,FALSE)</f>
        <v xml:space="preserve">Southern                                          </v>
      </c>
      <c r="S186" t="str">
        <f>VLOOKUP(orders[[#This Row],[ShipVia]],shippers[],2,FALSE)</f>
        <v>United Package</v>
      </c>
      <c r="T186">
        <f>YEAR(orders[[#This Row],[OrderDate]])</f>
        <v>1997</v>
      </c>
      <c r="U186">
        <f>MONTH(orders[[#This Row],[OrderDate]])</f>
        <v>1</v>
      </c>
    </row>
    <row r="187" spans="1:21" x14ac:dyDescent="0.2">
      <c r="A187">
        <v>10433</v>
      </c>
      <c r="B187" t="s">
        <v>729</v>
      </c>
      <c r="C187">
        <v>3</v>
      </c>
      <c r="D187" s="9">
        <v>35464</v>
      </c>
      <c r="E187" s="5">
        <v>35492</v>
      </c>
      <c r="F187" s="5">
        <v>35493</v>
      </c>
      <c r="G187">
        <v>3</v>
      </c>
      <c r="H187">
        <v>73.83</v>
      </c>
      <c r="I187" t="s">
        <v>730</v>
      </c>
      <c r="J187" t="s">
        <v>731</v>
      </c>
      <c r="K187" t="s">
        <v>718</v>
      </c>
      <c r="L187" t="s">
        <v>71</v>
      </c>
      <c r="M187" t="s">
        <v>732</v>
      </c>
      <c r="N187" t="s">
        <v>720</v>
      </c>
      <c r="O187">
        <f>VLOOKUP(orders[[#This Row],[OrderID]],Table15[],4,FALSE)</f>
        <v>28</v>
      </c>
      <c r="P187">
        <f>VLOOKUP(orders[[#This Row],[OrderID]],Table15[],2,FALSE)</f>
        <v>851.19999999999993</v>
      </c>
      <c r="Q187">
        <f>VLOOKUP(orders[[#This Row],[EmployeeID]],employee_territory[],2,FALSE)</f>
        <v>30346</v>
      </c>
      <c r="R187" t="str">
        <f>VLOOKUP(orders[[#This Row],[Territory]],territories[],4,FALSE)</f>
        <v xml:space="preserve">Southern                                          </v>
      </c>
      <c r="S187" t="str">
        <f>VLOOKUP(orders[[#This Row],[ShipVia]],shippers[],2,FALSE)</f>
        <v>Federal Shipping</v>
      </c>
      <c r="T187">
        <f>YEAR(orders[[#This Row],[OrderDate]])</f>
        <v>1997</v>
      </c>
      <c r="U187">
        <f>MONTH(orders[[#This Row],[OrderDate]])</f>
        <v>2</v>
      </c>
    </row>
    <row r="188" spans="1:21" x14ac:dyDescent="0.2">
      <c r="A188">
        <v>10434</v>
      </c>
      <c r="B188" t="s">
        <v>551</v>
      </c>
      <c r="C188">
        <v>3</v>
      </c>
      <c r="D188" s="9">
        <v>35464</v>
      </c>
      <c r="E188" s="5">
        <v>35492</v>
      </c>
      <c r="F188" s="5">
        <v>35474</v>
      </c>
      <c r="G188">
        <v>2</v>
      </c>
      <c r="H188">
        <v>17.920000000000002</v>
      </c>
      <c r="I188" t="s">
        <v>552</v>
      </c>
      <c r="J188" t="s">
        <v>553</v>
      </c>
      <c r="K188" t="s">
        <v>554</v>
      </c>
      <c r="L188" t="s">
        <v>71</v>
      </c>
      <c r="M188" t="s">
        <v>555</v>
      </c>
      <c r="N188" t="s">
        <v>199</v>
      </c>
      <c r="O188">
        <f>VLOOKUP(orders[[#This Row],[OrderID]],Table15[],4,FALSE)</f>
        <v>24</v>
      </c>
      <c r="P188">
        <f>VLOOKUP(orders[[#This Row],[OrderID]],Table15[],2,FALSE)</f>
        <v>360</v>
      </c>
      <c r="Q188">
        <f>VLOOKUP(orders[[#This Row],[EmployeeID]],employee_territory[],2,FALSE)</f>
        <v>30346</v>
      </c>
      <c r="R188" t="str">
        <f>VLOOKUP(orders[[#This Row],[Territory]],territories[],4,FALSE)</f>
        <v xml:space="preserve">Southern                                          </v>
      </c>
      <c r="S188" t="str">
        <f>VLOOKUP(orders[[#This Row],[ShipVia]],shippers[],2,FALSE)</f>
        <v>United Package</v>
      </c>
      <c r="T188">
        <f>YEAR(orders[[#This Row],[OrderDate]])</f>
        <v>1997</v>
      </c>
      <c r="U188">
        <f>MONTH(orders[[#This Row],[OrderDate]])</f>
        <v>2</v>
      </c>
    </row>
    <row r="189" spans="1:21" x14ac:dyDescent="0.2">
      <c r="A189">
        <v>10435</v>
      </c>
      <c r="B189" t="s">
        <v>838</v>
      </c>
      <c r="C189">
        <v>8</v>
      </c>
      <c r="D189" s="9">
        <v>35465</v>
      </c>
      <c r="E189" s="5">
        <v>35507</v>
      </c>
      <c r="F189" s="5">
        <v>35468</v>
      </c>
      <c r="G189">
        <v>2</v>
      </c>
      <c r="H189">
        <v>9.2100000000000009</v>
      </c>
      <c r="I189" t="s">
        <v>839</v>
      </c>
      <c r="J189" t="s">
        <v>840</v>
      </c>
      <c r="K189" t="s">
        <v>70</v>
      </c>
      <c r="L189" t="s">
        <v>71</v>
      </c>
      <c r="M189" t="s">
        <v>841</v>
      </c>
      <c r="N189" t="s">
        <v>73</v>
      </c>
      <c r="O189">
        <f>VLOOKUP(orders[[#This Row],[OrderID]],Table15[],4,FALSE)</f>
        <v>32</v>
      </c>
      <c r="P189">
        <f>VLOOKUP(orders[[#This Row],[OrderID]],Table15[],2,FALSE)</f>
        <v>631.6</v>
      </c>
      <c r="Q189">
        <f>VLOOKUP(orders[[#This Row],[EmployeeID]],employee_territory[],2,FALSE)</f>
        <v>19428</v>
      </c>
      <c r="R189" t="str">
        <f>VLOOKUP(orders[[#This Row],[Territory]],territories[],4,FALSE)</f>
        <v xml:space="preserve">Northern                                          </v>
      </c>
      <c r="S189" t="str">
        <f>VLOOKUP(orders[[#This Row],[ShipVia]],shippers[],2,FALSE)</f>
        <v>United Package</v>
      </c>
      <c r="T189">
        <f>YEAR(orders[[#This Row],[OrderDate]])</f>
        <v>1997</v>
      </c>
      <c r="U189">
        <f>MONTH(orders[[#This Row],[OrderDate]])</f>
        <v>2</v>
      </c>
    </row>
    <row r="190" spans="1:21" x14ac:dyDescent="0.2">
      <c r="A190">
        <v>10436</v>
      </c>
      <c r="B190" t="s">
        <v>556</v>
      </c>
      <c r="C190">
        <v>3</v>
      </c>
      <c r="D190" s="9">
        <v>35466</v>
      </c>
      <c r="E190" s="5">
        <v>35494</v>
      </c>
      <c r="F190" s="5">
        <v>35472</v>
      </c>
      <c r="G190">
        <v>2</v>
      </c>
      <c r="H190">
        <v>156.66</v>
      </c>
      <c r="I190" t="s">
        <v>557</v>
      </c>
      <c r="J190" t="s">
        <v>558</v>
      </c>
      <c r="K190" t="s">
        <v>559</v>
      </c>
      <c r="L190" t="s">
        <v>71</v>
      </c>
      <c r="M190" t="s">
        <v>560</v>
      </c>
      <c r="N190" t="s">
        <v>206</v>
      </c>
      <c r="O190">
        <f>VLOOKUP(orders[[#This Row],[OrderID]],Table15[],4,FALSE)</f>
        <v>99</v>
      </c>
      <c r="P190">
        <f>VLOOKUP(orders[[#This Row],[OrderID]],Table15[],2,FALSE)</f>
        <v>2210.8000000000002</v>
      </c>
      <c r="Q190">
        <f>VLOOKUP(orders[[#This Row],[EmployeeID]],employee_territory[],2,FALSE)</f>
        <v>30346</v>
      </c>
      <c r="R190" t="str">
        <f>VLOOKUP(orders[[#This Row],[Territory]],territories[],4,FALSE)</f>
        <v xml:space="preserve">Southern                                          </v>
      </c>
      <c r="S190" t="str">
        <f>VLOOKUP(orders[[#This Row],[ShipVia]],shippers[],2,FALSE)</f>
        <v>United Package</v>
      </c>
      <c r="T190">
        <f>YEAR(orders[[#This Row],[OrderDate]])</f>
        <v>1997</v>
      </c>
      <c r="U190">
        <f>MONTH(orders[[#This Row],[OrderDate]])</f>
        <v>2</v>
      </c>
    </row>
    <row r="191" spans="1:21" x14ac:dyDescent="0.2">
      <c r="A191">
        <v>10437</v>
      </c>
      <c r="B191" t="s">
        <v>561</v>
      </c>
      <c r="C191">
        <v>8</v>
      </c>
      <c r="D191" s="9">
        <v>35466</v>
      </c>
      <c r="E191" s="5">
        <v>35494</v>
      </c>
      <c r="F191" s="5">
        <v>35473</v>
      </c>
      <c r="G191">
        <v>1</v>
      </c>
      <c r="H191">
        <v>19.97</v>
      </c>
      <c r="I191" t="s">
        <v>562</v>
      </c>
      <c r="J191" t="s">
        <v>563</v>
      </c>
      <c r="K191" t="s">
        <v>564</v>
      </c>
      <c r="L191" t="s">
        <v>71</v>
      </c>
      <c r="M191" t="s">
        <v>565</v>
      </c>
      <c r="N191" t="s">
        <v>248</v>
      </c>
      <c r="O191">
        <f>VLOOKUP(orders[[#This Row],[OrderID]],Table15[],4,FALSE)</f>
        <v>15</v>
      </c>
      <c r="P191">
        <f>VLOOKUP(orders[[#This Row],[OrderID]],Table15[],2,FALSE)</f>
        <v>393</v>
      </c>
      <c r="Q191">
        <f>VLOOKUP(orders[[#This Row],[EmployeeID]],employee_territory[],2,FALSE)</f>
        <v>19428</v>
      </c>
      <c r="R191" t="str">
        <f>VLOOKUP(orders[[#This Row],[Territory]],territories[],4,FALSE)</f>
        <v xml:space="preserve">Northern                                          </v>
      </c>
      <c r="S191" t="str">
        <f>VLOOKUP(orders[[#This Row],[ShipVia]],shippers[],2,FALSE)</f>
        <v>Speedy Express</v>
      </c>
      <c r="T191">
        <f>YEAR(orders[[#This Row],[OrderDate]])</f>
        <v>1997</v>
      </c>
      <c r="U191">
        <f>MONTH(orders[[#This Row],[OrderDate]])</f>
        <v>2</v>
      </c>
    </row>
    <row r="192" spans="1:21" x14ac:dyDescent="0.2">
      <c r="A192">
        <v>10438</v>
      </c>
      <c r="B192" t="s">
        <v>479</v>
      </c>
      <c r="C192">
        <v>3</v>
      </c>
      <c r="D192" s="9">
        <v>35467</v>
      </c>
      <c r="E192" s="5">
        <v>35495</v>
      </c>
      <c r="F192" s="5">
        <v>35475</v>
      </c>
      <c r="G192">
        <v>2</v>
      </c>
      <c r="H192">
        <v>8.24</v>
      </c>
      <c r="I192" t="s">
        <v>480</v>
      </c>
      <c r="J192" t="s">
        <v>481</v>
      </c>
      <c r="K192" t="s">
        <v>482</v>
      </c>
      <c r="L192" t="s">
        <v>71</v>
      </c>
      <c r="M192" t="s">
        <v>483</v>
      </c>
      <c r="N192" t="s">
        <v>154</v>
      </c>
      <c r="O192">
        <f>VLOOKUP(orders[[#This Row],[OrderID]],Table15[],4,FALSE)</f>
        <v>50</v>
      </c>
      <c r="P192">
        <f>VLOOKUP(orders[[#This Row],[OrderID]],Table15[],2,FALSE)</f>
        <v>567.5</v>
      </c>
      <c r="Q192">
        <f>VLOOKUP(orders[[#This Row],[EmployeeID]],employee_territory[],2,FALSE)</f>
        <v>30346</v>
      </c>
      <c r="R192" t="str">
        <f>VLOOKUP(orders[[#This Row],[Territory]],territories[],4,FALSE)</f>
        <v xml:space="preserve">Southern                                          </v>
      </c>
      <c r="S192" t="str">
        <f>VLOOKUP(orders[[#This Row],[ShipVia]],shippers[],2,FALSE)</f>
        <v>United Package</v>
      </c>
      <c r="T192">
        <f>YEAR(orders[[#This Row],[OrderDate]])</f>
        <v>1997</v>
      </c>
      <c r="U192">
        <f>MONTH(orders[[#This Row],[OrderDate]])</f>
        <v>2</v>
      </c>
    </row>
    <row r="193" spans="1:21" x14ac:dyDescent="0.2">
      <c r="A193">
        <v>10439</v>
      </c>
      <c r="B193" t="s">
        <v>726</v>
      </c>
      <c r="C193">
        <v>6</v>
      </c>
      <c r="D193" s="9">
        <v>35468</v>
      </c>
      <c r="E193" s="5">
        <v>35496</v>
      </c>
      <c r="F193" s="5">
        <v>35471</v>
      </c>
      <c r="G193">
        <v>3</v>
      </c>
      <c r="H193">
        <v>4.07</v>
      </c>
      <c r="I193" t="s">
        <v>727</v>
      </c>
      <c r="J193" t="s">
        <v>728</v>
      </c>
      <c r="K193" t="s">
        <v>261</v>
      </c>
      <c r="L193" t="s">
        <v>262</v>
      </c>
      <c r="M193" t="s">
        <v>263</v>
      </c>
      <c r="N193" t="s">
        <v>264</v>
      </c>
      <c r="O193">
        <f>VLOOKUP(orders[[#This Row],[OrderID]],Table15[],4,FALSE)</f>
        <v>67</v>
      </c>
      <c r="P193">
        <f>VLOOKUP(orders[[#This Row],[OrderID]],Table15[],2,FALSE)</f>
        <v>1078</v>
      </c>
      <c r="Q193">
        <f>VLOOKUP(orders[[#This Row],[EmployeeID]],employee_territory[],2,FALSE)</f>
        <v>85014</v>
      </c>
      <c r="R193" t="str">
        <f>VLOOKUP(orders[[#This Row],[Territory]],territories[],4,FALSE)</f>
        <v xml:space="preserve">Westerns                                          </v>
      </c>
      <c r="S193" t="str">
        <f>VLOOKUP(orders[[#This Row],[ShipVia]],shippers[],2,FALSE)</f>
        <v>Federal Shipping</v>
      </c>
      <c r="T193">
        <f>YEAR(orders[[#This Row],[OrderDate]])</f>
        <v>1997</v>
      </c>
      <c r="U193">
        <f>MONTH(orders[[#This Row],[OrderDate]])</f>
        <v>2</v>
      </c>
    </row>
    <row r="194" spans="1:21" x14ac:dyDescent="0.2">
      <c r="A194">
        <v>10440</v>
      </c>
      <c r="B194" t="s">
        <v>705</v>
      </c>
      <c r="C194">
        <v>4</v>
      </c>
      <c r="D194" s="9">
        <v>35471</v>
      </c>
      <c r="E194" s="5">
        <v>35499</v>
      </c>
      <c r="F194" s="5">
        <v>35489</v>
      </c>
      <c r="G194">
        <v>2</v>
      </c>
      <c r="H194">
        <v>86.53</v>
      </c>
      <c r="I194" t="s">
        <v>706</v>
      </c>
      <c r="J194" t="s">
        <v>707</v>
      </c>
      <c r="K194" t="s">
        <v>708</v>
      </c>
      <c r="L194" t="s">
        <v>709</v>
      </c>
      <c r="M194" t="s">
        <v>710</v>
      </c>
      <c r="N194" t="s">
        <v>82</v>
      </c>
      <c r="O194">
        <f>VLOOKUP(orders[[#This Row],[OrderID]],Table15[],4,FALSE)</f>
        <v>208</v>
      </c>
      <c r="P194">
        <f>VLOOKUP(orders[[#This Row],[OrderID]],Table15[],2,FALSE)</f>
        <v>5793.1</v>
      </c>
      <c r="Q194">
        <f>VLOOKUP(orders[[#This Row],[EmployeeID]],employee_territory[],2,FALSE)</f>
        <v>20852</v>
      </c>
      <c r="R194" t="str">
        <f>VLOOKUP(orders[[#This Row],[Territory]],territories[],4,FALSE)</f>
        <v xml:space="preserve">Eastern                                           </v>
      </c>
      <c r="S194" t="str">
        <f>VLOOKUP(orders[[#This Row],[ShipVia]],shippers[],2,FALSE)</f>
        <v>United Package</v>
      </c>
      <c r="T194">
        <f>YEAR(orders[[#This Row],[OrderDate]])</f>
        <v>1997</v>
      </c>
      <c r="U194">
        <f>MONTH(orders[[#This Row],[OrderDate]])</f>
        <v>2</v>
      </c>
    </row>
    <row r="195" spans="1:21" x14ac:dyDescent="0.2">
      <c r="A195">
        <v>10441</v>
      </c>
      <c r="B195" t="s">
        <v>667</v>
      </c>
      <c r="C195">
        <v>3</v>
      </c>
      <c r="D195" s="9">
        <v>35471</v>
      </c>
      <c r="E195" s="5">
        <v>35513</v>
      </c>
      <c r="F195" s="5">
        <v>35503</v>
      </c>
      <c r="G195">
        <v>2</v>
      </c>
      <c r="H195">
        <v>73.02</v>
      </c>
      <c r="I195" t="s">
        <v>668</v>
      </c>
      <c r="J195" t="s">
        <v>669</v>
      </c>
      <c r="K195" t="s">
        <v>670</v>
      </c>
      <c r="L195" t="s">
        <v>671</v>
      </c>
      <c r="M195" t="s">
        <v>672</v>
      </c>
      <c r="N195" t="s">
        <v>82</v>
      </c>
      <c r="O195">
        <f>VLOOKUP(orders[[#This Row],[OrderID]],Table15[],4,FALSE)</f>
        <v>50</v>
      </c>
      <c r="P195">
        <f>VLOOKUP(orders[[#This Row],[OrderID]],Table15[],2,FALSE)</f>
        <v>1755</v>
      </c>
      <c r="Q195">
        <f>VLOOKUP(orders[[#This Row],[EmployeeID]],employee_territory[],2,FALSE)</f>
        <v>30346</v>
      </c>
      <c r="R195" t="str">
        <f>VLOOKUP(orders[[#This Row],[Territory]],territories[],4,FALSE)</f>
        <v xml:space="preserve">Southern                                          </v>
      </c>
      <c r="S195" t="str">
        <f>VLOOKUP(orders[[#This Row],[ShipVia]],shippers[],2,FALSE)</f>
        <v>United Package</v>
      </c>
      <c r="T195">
        <f>YEAR(orders[[#This Row],[OrderDate]])</f>
        <v>1997</v>
      </c>
      <c r="U195">
        <f>MONTH(orders[[#This Row],[OrderDate]])</f>
        <v>2</v>
      </c>
    </row>
    <row r="196" spans="1:21" x14ac:dyDescent="0.2">
      <c r="A196">
        <v>10442</v>
      </c>
      <c r="B196" t="s">
        <v>525</v>
      </c>
      <c r="C196">
        <v>3</v>
      </c>
      <c r="D196" s="9">
        <v>35472</v>
      </c>
      <c r="E196" s="5">
        <v>35500</v>
      </c>
      <c r="F196" s="5">
        <v>35479</v>
      </c>
      <c r="G196">
        <v>2</v>
      </c>
      <c r="H196">
        <v>47.94</v>
      </c>
      <c r="I196" t="s">
        <v>526</v>
      </c>
      <c r="J196" t="s">
        <v>527</v>
      </c>
      <c r="K196" t="s">
        <v>528</v>
      </c>
      <c r="L196" t="s">
        <v>71</v>
      </c>
      <c r="M196" t="s">
        <v>529</v>
      </c>
      <c r="N196" t="s">
        <v>530</v>
      </c>
      <c r="O196">
        <f>VLOOKUP(orders[[#This Row],[OrderID]],Table15[],4,FALSE)</f>
        <v>170</v>
      </c>
      <c r="P196">
        <f>VLOOKUP(orders[[#This Row],[OrderID]],Table15[],2,FALSE)</f>
        <v>1792</v>
      </c>
      <c r="Q196">
        <f>VLOOKUP(orders[[#This Row],[EmployeeID]],employee_territory[],2,FALSE)</f>
        <v>30346</v>
      </c>
      <c r="R196" t="str">
        <f>VLOOKUP(orders[[#This Row],[Territory]],territories[],4,FALSE)</f>
        <v xml:space="preserve">Southern                                          </v>
      </c>
      <c r="S196" t="str">
        <f>VLOOKUP(orders[[#This Row],[ShipVia]],shippers[],2,FALSE)</f>
        <v>United Package</v>
      </c>
      <c r="T196">
        <f>YEAR(orders[[#This Row],[OrderDate]])</f>
        <v>1997</v>
      </c>
      <c r="U196">
        <f>MONTH(orders[[#This Row],[OrderDate]])</f>
        <v>2</v>
      </c>
    </row>
    <row r="197" spans="1:21" x14ac:dyDescent="0.2">
      <c r="A197">
        <v>10443</v>
      </c>
      <c r="B197" t="s">
        <v>633</v>
      </c>
      <c r="C197">
        <v>8</v>
      </c>
      <c r="D197" s="9">
        <v>35473</v>
      </c>
      <c r="E197" s="5">
        <v>35501</v>
      </c>
      <c r="F197" s="5">
        <v>35475</v>
      </c>
      <c r="G197">
        <v>1</v>
      </c>
      <c r="H197">
        <v>13.95</v>
      </c>
      <c r="I197" t="s">
        <v>634</v>
      </c>
      <c r="J197" t="s">
        <v>635</v>
      </c>
      <c r="K197" t="s">
        <v>636</v>
      </c>
      <c r="L197" t="s">
        <v>71</v>
      </c>
      <c r="M197" t="s">
        <v>637</v>
      </c>
      <c r="N197" t="s">
        <v>176</v>
      </c>
      <c r="O197">
        <f>VLOOKUP(orders[[#This Row],[OrderID]],Table15[],4,FALSE)</f>
        <v>18</v>
      </c>
      <c r="P197">
        <f>VLOOKUP(orders[[#This Row],[OrderID]],Table15[],2,FALSE)</f>
        <v>537.59999999999991</v>
      </c>
      <c r="Q197">
        <f>VLOOKUP(orders[[#This Row],[EmployeeID]],employee_territory[],2,FALSE)</f>
        <v>19428</v>
      </c>
      <c r="R197" t="str">
        <f>VLOOKUP(orders[[#This Row],[Territory]],territories[],4,FALSE)</f>
        <v xml:space="preserve">Northern                                          </v>
      </c>
      <c r="S197" t="str">
        <f>VLOOKUP(orders[[#This Row],[ShipVia]],shippers[],2,FALSE)</f>
        <v>Speedy Express</v>
      </c>
      <c r="T197">
        <f>YEAR(orders[[#This Row],[OrderDate]])</f>
        <v>1997</v>
      </c>
      <c r="U197">
        <f>MONTH(orders[[#This Row],[OrderDate]])</f>
        <v>2</v>
      </c>
    </row>
    <row r="198" spans="1:21" x14ac:dyDescent="0.2">
      <c r="A198">
        <v>10444</v>
      </c>
      <c r="B198" t="s">
        <v>608</v>
      </c>
      <c r="C198">
        <v>3</v>
      </c>
      <c r="D198" s="9">
        <v>35473</v>
      </c>
      <c r="E198" s="5">
        <v>35501</v>
      </c>
      <c r="F198" s="5">
        <v>35482</v>
      </c>
      <c r="G198">
        <v>3</v>
      </c>
      <c r="H198">
        <v>3.5</v>
      </c>
      <c r="I198" t="s">
        <v>609</v>
      </c>
      <c r="J198" t="s">
        <v>610</v>
      </c>
      <c r="K198" t="s">
        <v>611</v>
      </c>
      <c r="L198" t="s">
        <v>71</v>
      </c>
      <c r="M198" t="s">
        <v>612</v>
      </c>
      <c r="N198" t="s">
        <v>199</v>
      </c>
      <c r="O198">
        <f>VLOOKUP(orders[[#This Row],[OrderID]],Table15[],4,FALSE)</f>
        <v>63</v>
      </c>
      <c r="P198">
        <f>VLOOKUP(orders[[#This Row],[OrderID]],Table15[],2,FALSE)</f>
        <v>1031.7</v>
      </c>
      <c r="Q198">
        <f>VLOOKUP(orders[[#This Row],[EmployeeID]],employee_territory[],2,FALSE)</f>
        <v>30346</v>
      </c>
      <c r="R198" t="str">
        <f>VLOOKUP(orders[[#This Row],[Territory]],territories[],4,FALSE)</f>
        <v xml:space="preserve">Southern                                          </v>
      </c>
      <c r="S198" t="str">
        <f>VLOOKUP(orders[[#This Row],[ShipVia]],shippers[],2,FALSE)</f>
        <v>Federal Shipping</v>
      </c>
      <c r="T198">
        <f>YEAR(orders[[#This Row],[OrderDate]])</f>
        <v>1997</v>
      </c>
      <c r="U198">
        <f>MONTH(orders[[#This Row],[OrderDate]])</f>
        <v>2</v>
      </c>
    </row>
    <row r="199" spans="1:21" x14ac:dyDescent="0.2">
      <c r="A199">
        <v>10445</v>
      </c>
      <c r="B199" t="s">
        <v>608</v>
      </c>
      <c r="C199">
        <v>3</v>
      </c>
      <c r="D199" s="9">
        <v>35474</v>
      </c>
      <c r="E199" s="5">
        <v>35502</v>
      </c>
      <c r="F199" s="5">
        <v>35481</v>
      </c>
      <c r="G199">
        <v>1</v>
      </c>
      <c r="H199">
        <v>9.3000000000000007</v>
      </c>
      <c r="I199" t="s">
        <v>609</v>
      </c>
      <c r="J199" t="s">
        <v>610</v>
      </c>
      <c r="K199" t="s">
        <v>611</v>
      </c>
      <c r="L199" t="s">
        <v>71</v>
      </c>
      <c r="M199" t="s">
        <v>612</v>
      </c>
      <c r="N199" t="s">
        <v>199</v>
      </c>
      <c r="O199">
        <f>VLOOKUP(orders[[#This Row],[OrderID]],Table15[],4,FALSE)</f>
        <v>21</v>
      </c>
      <c r="P199">
        <f>VLOOKUP(orders[[#This Row],[OrderID]],Table15[],2,FALSE)</f>
        <v>174.9</v>
      </c>
      <c r="Q199">
        <f>VLOOKUP(orders[[#This Row],[EmployeeID]],employee_territory[],2,FALSE)</f>
        <v>30346</v>
      </c>
      <c r="R199" t="str">
        <f>VLOOKUP(orders[[#This Row],[Territory]],territories[],4,FALSE)</f>
        <v xml:space="preserve">Southern                                          </v>
      </c>
      <c r="S199" t="str">
        <f>VLOOKUP(orders[[#This Row],[ShipVia]],shippers[],2,FALSE)</f>
        <v>Speedy Express</v>
      </c>
      <c r="T199">
        <f>YEAR(orders[[#This Row],[OrderDate]])</f>
        <v>1997</v>
      </c>
      <c r="U199">
        <f>MONTH(orders[[#This Row],[OrderDate]])</f>
        <v>2</v>
      </c>
    </row>
    <row r="200" spans="1:21" x14ac:dyDescent="0.2">
      <c r="A200">
        <v>10446</v>
      </c>
      <c r="B200" t="s">
        <v>479</v>
      </c>
      <c r="C200">
        <v>6</v>
      </c>
      <c r="D200" s="9">
        <v>35475</v>
      </c>
      <c r="E200" s="5">
        <v>35503</v>
      </c>
      <c r="F200" s="5">
        <v>35480</v>
      </c>
      <c r="G200">
        <v>1</v>
      </c>
      <c r="H200">
        <v>14.68</v>
      </c>
      <c r="I200" t="s">
        <v>480</v>
      </c>
      <c r="J200" t="s">
        <v>481</v>
      </c>
      <c r="K200" t="s">
        <v>482</v>
      </c>
      <c r="L200" t="s">
        <v>71</v>
      </c>
      <c r="M200" t="s">
        <v>483</v>
      </c>
      <c r="N200" t="s">
        <v>154</v>
      </c>
      <c r="O200">
        <f>VLOOKUP(orders[[#This Row],[OrderID]],Table15[],4,FALSE)</f>
        <v>50</v>
      </c>
      <c r="P200">
        <f>VLOOKUP(orders[[#This Row],[OrderID]],Table15[],2,FALSE)</f>
        <v>273.60000000000002</v>
      </c>
      <c r="Q200">
        <f>VLOOKUP(orders[[#This Row],[EmployeeID]],employee_territory[],2,FALSE)</f>
        <v>85014</v>
      </c>
      <c r="R200" t="str">
        <f>VLOOKUP(orders[[#This Row],[Territory]],territories[],4,FALSE)</f>
        <v xml:space="preserve">Westerns                                          </v>
      </c>
      <c r="S200" t="str">
        <f>VLOOKUP(orders[[#This Row],[ShipVia]],shippers[],2,FALSE)</f>
        <v>Speedy Express</v>
      </c>
      <c r="T200">
        <f>YEAR(orders[[#This Row],[OrderDate]])</f>
        <v>1997</v>
      </c>
      <c r="U200">
        <f>MONTH(orders[[#This Row],[OrderDate]])</f>
        <v>2</v>
      </c>
    </row>
    <row r="201" spans="1:21" x14ac:dyDescent="0.2">
      <c r="A201">
        <v>10447</v>
      </c>
      <c r="B201" t="s">
        <v>629</v>
      </c>
      <c r="C201">
        <v>4</v>
      </c>
      <c r="D201" s="9">
        <v>35475</v>
      </c>
      <c r="E201" s="5">
        <v>35503</v>
      </c>
      <c r="F201" s="5">
        <v>35496</v>
      </c>
      <c r="G201">
        <v>2</v>
      </c>
      <c r="H201">
        <v>68.66</v>
      </c>
      <c r="I201" t="s">
        <v>630</v>
      </c>
      <c r="J201" t="s">
        <v>631</v>
      </c>
      <c r="K201" t="s">
        <v>487</v>
      </c>
      <c r="L201" t="s">
        <v>488</v>
      </c>
      <c r="M201" t="s">
        <v>632</v>
      </c>
      <c r="N201" t="s">
        <v>146</v>
      </c>
      <c r="O201">
        <f>VLOOKUP(orders[[#This Row],[OrderID]],Table15[],4,FALSE)</f>
        <v>77</v>
      </c>
      <c r="P201">
        <f>VLOOKUP(orders[[#This Row],[OrderID]],Table15[],2,FALSE)</f>
        <v>914.4</v>
      </c>
      <c r="Q201">
        <f>VLOOKUP(orders[[#This Row],[EmployeeID]],employee_territory[],2,FALSE)</f>
        <v>20852</v>
      </c>
      <c r="R201" t="str">
        <f>VLOOKUP(orders[[#This Row],[Territory]],territories[],4,FALSE)</f>
        <v xml:space="preserve">Eastern                                           </v>
      </c>
      <c r="S201" t="str">
        <f>VLOOKUP(orders[[#This Row],[ShipVia]],shippers[],2,FALSE)</f>
        <v>United Package</v>
      </c>
      <c r="T201">
        <f>YEAR(orders[[#This Row],[OrderDate]])</f>
        <v>1997</v>
      </c>
      <c r="U201">
        <f>MONTH(orders[[#This Row],[OrderDate]])</f>
        <v>2</v>
      </c>
    </row>
    <row r="202" spans="1:21" x14ac:dyDescent="0.2">
      <c r="A202">
        <v>10448</v>
      </c>
      <c r="B202" t="s">
        <v>842</v>
      </c>
      <c r="C202">
        <v>4</v>
      </c>
      <c r="D202" s="9">
        <v>35478</v>
      </c>
      <c r="E202" s="5">
        <v>35506</v>
      </c>
      <c r="F202" s="5">
        <v>35485</v>
      </c>
      <c r="G202">
        <v>2</v>
      </c>
      <c r="H202">
        <v>38.82</v>
      </c>
      <c r="I202" t="s">
        <v>843</v>
      </c>
      <c r="J202" t="s">
        <v>844</v>
      </c>
      <c r="K202" t="s">
        <v>825</v>
      </c>
      <c r="L202" t="s">
        <v>71</v>
      </c>
      <c r="M202" t="s">
        <v>826</v>
      </c>
      <c r="N202" t="s">
        <v>827</v>
      </c>
      <c r="O202">
        <f>VLOOKUP(orders[[#This Row],[OrderID]],Table15[],4,FALSE)</f>
        <v>26</v>
      </c>
      <c r="P202">
        <f>VLOOKUP(orders[[#This Row],[OrderID]],Table15[],2,FALSE)</f>
        <v>443.4</v>
      </c>
      <c r="Q202">
        <f>VLOOKUP(orders[[#This Row],[EmployeeID]],employee_territory[],2,FALSE)</f>
        <v>20852</v>
      </c>
      <c r="R202" t="str">
        <f>VLOOKUP(orders[[#This Row],[Territory]],territories[],4,FALSE)</f>
        <v xml:space="preserve">Eastern                                           </v>
      </c>
      <c r="S202" t="str">
        <f>VLOOKUP(orders[[#This Row],[ShipVia]],shippers[],2,FALSE)</f>
        <v>United Package</v>
      </c>
      <c r="T202">
        <f>YEAR(orders[[#This Row],[OrderDate]])</f>
        <v>1997</v>
      </c>
      <c r="U202">
        <f>MONTH(orders[[#This Row],[OrderDate]])</f>
        <v>2</v>
      </c>
    </row>
    <row r="203" spans="1:21" x14ac:dyDescent="0.2">
      <c r="A203">
        <v>10449</v>
      </c>
      <c r="B203" t="s">
        <v>556</v>
      </c>
      <c r="C203">
        <v>3</v>
      </c>
      <c r="D203" s="9">
        <v>35479</v>
      </c>
      <c r="E203" s="5">
        <v>35507</v>
      </c>
      <c r="F203" s="5">
        <v>35488</v>
      </c>
      <c r="G203">
        <v>2</v>
      </c>
      <c r="H203">
        <v>53.3</v>
      </c>
      <c r="I203" t="s">
        <v>557</v>
      </c>
      <c r="J203" t="s">
        <v>558</v>
      </c>
      <c r="K203" t="s">
        <v>559</v>
      </c>
      <c r="L203" t="s">
        <v>71</v>
      </c>
      <c r="M203" t="s">
        <v>560</v>
      </c>
      <c r="N203" t="s">
        <v>206</v>
      </c>
      <c r="O203">
        <f>VLOOKUP(orders[[#This Row],[OrderID]],Table15[],4,FALSE)</f>
        <v>69</v>
      </c>
      <c r="P203">
        <f>VLOOKUP(orders[[#This Row],[OrderID]],Table15[],2,FALSE)</f>
        <v>1838.2</v>
      </c>
      <c r="Q203">
        <f>VLOOKUP(orders[[#This Row],[EmployeeID]],employee_territory[],2,FALSE)</f>
        <v>30346</v>
      </c>
      <c r="R203" t="str">
        <f>VLOOKUP(orders[[#This Row],[Territory]],territories[],4,FALSE)</f>
        <v xml:space="preserve">Southern                                          </v>
      </c>
      <c r="S203" t="str">
        <f>VLOOKUP(orders[[#This Row],[ShipVia]],shippers[],2,FALSE)</f>
        <v>United Package</v>
      </c>
      <c r="T203">
        <f>YEAR(orders[[#This Row],[OrderDate]])</f>
        <v>1997</v>
      </c>
      <c r="U203">
        <f>MONTH(orders[[#This Row],[OrderDate]])</f>
        <v>2</v>
      </c>
    </row>
    <row r="204" spans="1:21" x14ac:dyDescent="0.2">
      <c r="A204">
        <v>10450</v>
      </c>
      <c r="B204" t="s">
        <v>490</v>
      </c>
      <c r="C204">
        <v>8</v>
      </c>
      <c r="D204" s="9">
        <v>35480</v>
      </c>
      <c r="E204" s="5">
        <v>35508</v>
      </c>
      <c r="F204" s="5">
        <v>35500</v>
      </c>
      <c r="G204">
        <v>2</v>
      </c>
      <c r="H204">
        <v>7.23</v>
      </c>
      <c r="I204" t="s">
        <v>491</v>
      </c>
      <c r="J204" t="s">
        <v>492</v>
      </c>
      <c r="K204" t="s">
        <v>493</v>
      </c>
      <c r="L204" t="s">
        <v>71</v>
      </c>
      <c r="M204" t="s">
        <v>494</v>
      </c>
      <c r="N204" t="s">
        <v>206</v>
      </c>
      <c r="O204">
        <f>VLOOKUP(orders[[#This Row],[OrderID]],Table15[],4,FALSE)</f>
        <v>26</v>
      </c>
      <c r="P204">
        <f>VLOOKUP(orders[[#This Row],[OrderID]],Table15[],2,FALSE)</f>
        <v>531.4</v>
      </c>
      <c r="Q204">
        <f>VLOOKUP(orders[[#This Row],[EmployeeID]],employee_territory[],2,FALSE)</f>
        <v>19428</v>
      </c>
      <c r="R204" t="str">
        <f>VLOOKUP(orders[[#This Row],[Territory]],territories[],4,FALSE)</f>
        <v xml:space="preserve">Northern                                          </v>
      </c>
      <c r="S204" t="str">
        <f>VLOOKUP(orders[[#This Row],[ShipVia]],shippers[],2,FALSE)</f>
        <v>United Package</v>
      </c>
      <c r="T204">
        <f>YEAR(orders[[#This Row],[OrderDate]])</f>
        <v>1997</v>
      </c>
      <c r="U204">
        <f>MONTH(orders[[#This Row],[OrderDate]])</f>
        <v>2</v>
      </c>
    </row>
    <row r="205" spans="1:21" x14ac:dyDescent="0.2">
      <c r="A205">
        <v>10451</v>
      </c>
      <c r="B205" t="s">
        <v>589</v>
      </c>
      <c r="C205">
        <v>4</v>
      </c>
      <c r="D205" s="9">
        <v>35480</v>
      </c>
      <c r="E205" s="5">
        <v>35494</v>
      </c>
      <c r="F205" s="5">
        <v>35501</v>
      </c>
      <c r="G205">
        <v>3</v>
      </c>
      <c r="H205">
        <v>189.09</v>
      </c>
      <c r="I205" t="s">
        <v>590</v>
      </c>
      <c r="J205" t="s">
        <v>591</v>
      </c>
      <c r="K205" t="s">
        <v>592</v>
      </c>
      <c r="L205" t="s">
        <v>71</v>
      </c>
      <c r="M205" t="s">
        <v>593</v>
      </c>
      <c r="N205" t="s">
        <v>154</v>
      </c>
      <c r="O205">
        <f>VLOOKUP(orders[[#This Row],[OrderID]],Table15[],4,FALSE)</f>
        <v>238</v>
      </c>
      <c r="P205">
        <f>VLOOKUP(orders[[#This Row],[OrderID]],Table15[],2,FALSE)</f>
        <v>4277.3999999999996</v>
      </c>
      <c r="Q205">
        <f>VLOOKUP(orders[[#This Row],[EmployeeID]],employee_territory[],2,FALSE)</f>
        <v>20852</v>
      </c>
      <c r="R205" t="str">
        <f>VLOOKUP(orders[[#This Row],[Territory]],territories[],4,FALSE)</f>
        <v xml:space="preserve">Eastern                                           </v>
      </c>
      <c r="S205" t="str">
        <f>VLOOKUP(orders[[#This Row],[ShipVia]],shippers[],2,FALSE)</f>
        <v>Federal Shipping</v>
      </c>
      <c r="T205">
        <f>YEAR(orders[[#This Row],[OrderDate]])</f>
        <v>1997</v>
      </c>
      <c r="U205">
        <f>MONTH(orders[[#This Row],[OrderDate]])</f>
        <v>2</v>
      </c>
    </row>
    <row r="206" spans="1:21" x14ac:dyDescent="0.2">
      <c r="A206">
        <v>10452</v>
      </c>
      <c r="B206" t="s">
        <v>705</v>
      </c>
      <c r="C206">
        <v>8</v>
      </c>
      <c r="D206" s="9">
        <v>35481</v>
      </c>
      <c r="E206" s="5">
        <v>35509</v>
      </c>
      <c r="F206" s="5">
        <v>35487</v>
      </c>
      <c r="G206">
        <v>1</v>
      </c>
      <c r="H206">
        <v>140.26</v>
      </c>
      <c r="I206" t="s">
        <v>706</v>
      </c>
      <c r="J206" t="s">
        <v>707</v>
      </c>
      <c r="K206" t="s">
        <v>708</v>
      </c>
      <c r="L206" t="s">
        <v>709</v>
      </c>
      <c r="M206" t="s">
        <v>710</v>
      </c>
      <c r="N206" t="s">
        <v>82</v>
      </c>
      <c r="O206">
        <f>VLOOKUP(orders[[#This Row],[OrderID]],Table15[],4,FALSE)</f>
        <v>115</v>
      </c>
      <c r="P206">
        <f>VLOOKUP(orders[[#This Row],[OrderID]],Table15[],2,FALSE)</f>
        <v>2096</v>
      </c>
      <c r="Q206">
        <f>VLOOKUP(orders[[#This Row],[EmployeeID]],employee_territory[],2,FALSE)</f>
        <v>19428</v>
      </c>
      <c r="R206" t="str">
        <f>VLOOKUP(orders[[#This Row],[Territory]],territories[],4,FALSE)</f>
        <v xml:space="preserve">Northern                                          </v>
      </c>
      <c r="S206" t="str">
        <f>VLOOKUP(orders[[#This Row],[ShipVia]],shippers[],2,FALSE)</f>
        <v>Speedy Express</v>
      </c>
      <c r="T206">
        <f>YEAR(orders[[#This Row],[OrderDate]])</f>
        <v>1997</v>
      </c>
      <c r="U206">
        <f>MONTH(orders[[#This Row],[OrderDate]])</f>
        <v>2</v>
      </c>
    </row>
    <row r="207" spans="1:21" x14ac:dyDescent="0.2">
      <c r="A207">
        <v>10453</v>
      </c>
      <c r="B207" t="s">
        <v>752</v>
      </c>
      <c r="C207">
        <v>1</v>
      </c>
      <c r="D207" s="9">
        <v>35482</v>
      </c>
      <c r="E207" s="5">
        <v>35510</v>
      </c>
      <c r="F207" s="5">
        <v>35487</v>
      </c>
      <c r="G207">
        <v>2</v>
      </c>
      <c r="H207">
        <v>25.36</v>
      </c>
      <c r="I207" t="s">
        <v>753</v>
      </c>
      <c r="J207" t="s">
        <v>754</v>
      </c>
      <c r="K207" t="s">
        <v>755</v>
      </c>
      <c r="L207" t="s">
        <v>756</v>
      </c>
      <c r="M207" t="s">
        <v>757</v>
      </c>
      <c r="N207" t="s">
        <v>73</v>
      </c>
      <c r="O207">
        <f>VLOOKUP(orders[[#This Row],[OrderID]],Table15[],4,FALSE)</f>
        <v>40</v>
      </c>
      <c r="P207">
        <f>VLOOKUP(orders[[#This Row],[OrderID]],Table15[],2,FALSE)</f>
        <v>453</v>
      </c>
      <c r="Q207">
        <f>VLOOKUP(orders[[#This Row],[EmployeeID]],employee_territory[],2,FALSE)</f>
        <v>6897</v>
      </c>
      <c r="R207" t="str">
        <f>VLOOKUP(orders[[#This Row],[Territory]],territories[],4,FALSE)</f>
        <v xml:space="preserve">Eastern                                           </v>
      </c>
      <c r="S207" t="str">
        <f>VLOOKUP(orders[[#This Row],[ShipVia]],shippers[],2,FALSE)</f>
        <v>United Package</v>
      </c>
      <c r="T207">
        <f>YEAR(orders[[#This Row],[OrderDate]])</f>
        <v>1997</v>
      </c>
      <c r="U207">
        <f>MONTH(orders[[#This Row],[OrderDate]])</f>
        <v>2</v>
      </c>
    </row>
    <row r="208" spans="1:21" x14ac:dyDescent="0.2">
      <c r="A208">
        <v>10454</v>
      </c>
      <c r="B208" t="s">
        <v>742</v>
      </c>
      <c r="C208">
        <v>4</v>
      </c>
      <c r="D208" s="9">
        <v>35482</v>
      </c>
      <c r="E208" s="5">
        <v>35510</v>
      </c>
      <c r="F208" s="5">
        <v>35486</v>
      </c>
      <c r="G208">
        <v>3</v>
      </c>
      <c r="H208">
        <v>2.74</v>
      </c>
      <c r="I208" t="s">
        <v>743</v>
      </c>
      <c r="J208" t="s">
        <v>744</v>
      </c>
      <c r="K208" t="s">
        <v>745</v>
      </c>
      <c r="L208" t="s">
        <v>71</v>
      </c>
      <c r="M208" t="s">
        <v>746</v>
      </c>
      <c r="N208" t="s">
        <v>206</v>
      </c>
      <c r="O208">
        <f>VLOOKUP(orders[[#This Row],[OrderID]],Table15[],4,FALSE)</f>
        <v>50</v>
      </c>
      <c r="P208">
        <f>VLOOKUP(orders[[#This Row],[OrderID]],Table15[],2,FALSE)</f>
        <v>414</v>
      </c>
      <c r="Q208">
        <f>VLOOKUP(orders[[#This Row],[EmployeeID]],employee_territory[],2,FALSE)</f>
        <v>20852</v>
      </c>
      <c r="R208" t="str">
        <f>VLOOKUP(orders[[#This Row],[Territory]],territories[],4,FALSE)</f>
        <v xml:space="preserve">Eastern                                           </v>
      </c>
      <c r="S208" t="str">
        <f>VLOOKUP(orders[[#This Row],[ShipVia]],shippers[],2,FALSE)</f>
        <v>Federal Shipping</v>
      </c>
      <c r="T208">
        <f>YEAR(orders[[#This Row],[OrderDate]])</f>
        <v>1997</v>
      </c>
      <c r="U208">
        <f>MONTH(orders[[#This Row],[OrderDate]])</f>
        <v>2</v>
      </c>
    </row>
    <row r="209" spans="1:21" x14ac:dyDescent="0.2">
      <c r="A209">
        <v>10455</v>
      </c>
      <c r="B209" t="s">
        <v>561</v>
      </c>
      <c r="C209">
        <v>8</v>
      </c>
      <c r="D209" s="9">
        <v>35485</v>
      </c>
      <c r="E209" s="5">
        <v>35527</v>
      </c>
      <c r="F209" s="5">
        <v>35492</v>
      </c>
      <c r="G209">
        <v>2</v>
      </c>
      <c r="H209">
        <v>180.45</v>
      </c>
      <c r="I209" t="s">
        <v>562</v>
      </c>
      <c r="J209" t="s">
        <v>563</v>
      </c>
      <c r="K209" t="s">
        <v>564</v>
      </c>
      <c r="L209" t="s">
        <v>71</v>
      </c>
      <c r="M209" t="s">
        <v>565</v>
      </c>
      <c r="N209" t="s">
        <v>248</v>
      </c>
      <c r="O209">
        <f>VLOOKUP(orders[[#This Row],[OrderID]],Table15[],4,FALSE)</f>
        <v>125</v>
      </c>
      <c r="P209">
        <f>VLOOKUP(orders[[#This Row],[OrderID]],Table15[],2,FALSE)</f>
        <v>2684</v>
      </c>
      <c r="Q209">
        <f>VLOOKUP(orders[[#This Row],[EmployeeID]],employee_territory[],2,FALSE)</f>
        <v>19428</v>
      </c>
      <c r="R209" t="str">
        <f>VLOOKUP(orders[[#This Row],[Territory]],territories[],4,FALSE)</f>
        <v xml:space="preserve">Northern                                          </v>
      </c>
      <c r="S209" t="str">
        <f>VLOOKUP(orders[[#This Row],[ShipVia]],shippers[],2,FALSE)</f>
        <v>United Package</v>
      </c>
      <c r="T209">
        <f>YEAR(orders[[#This Row],[OrderDate]])</f>
        <v>1997</v>
      </c>
      <c r="U209">
        <f>MONTH(orders[[#This Row],[OrderDate]])</f>
        <v>2</v>
      </c>
    </row>
    <row r="210" spans="1:21" x14ac:dyDescent="0.2">
      <c r="A210">
        <v>10456</v>
      </c>
      <c r="B210" t="s">
        <v>700</v>
      </c>
      <c r="C210">
        <v>8</v>
      </c>
      <c r="D210" s="9">
        <v>35486</v>
      </c>
      <c r="E210" s="5">
        <v>35528</v>
      </c>
      <c r="F210" s="5">
        <v>35489</v>
      </c>
      <c r="G210">
        <v>2</v>
      </c>
      <c r="H210">
        <v>8.1199999999999992</v>
      </c>
      <c r="I210" t="s">
        <v>701</v>
      </c>
      <c r="J210" t="s">
        <v>702</v>
      </c>
      <c r="K210" t="s">
        <v>703</v>
      </c>
      <c r="L210" t="s">
        <v>71</v>
      </c>
      <c r="M210" t="s">
        <v>704</v>
      </c>
      <c r="N210" t="s">
        <v>154</v>
      </c>
      <c r="O210">
        <f>VLOOKUP(orders[[#This Row],[OrderID]],Table15[],4,FALSE)</f>
        <v>61</v>
      </c>
      <c r="P210">
        <f>VLOOKUP(orders[[#This Row],[OrderID]],Table15[],2,FALSE)</f>
        <v>656</v>
      </c>
      <c r="Q210">
        <f>VLOOKUP(orders[[#This Row],[EmployeeID]],employee_territory[],2,FALSE)</f>
        <v>19428</v>
      </c>
      <c r="R210" t="str">
        <f>VLOOKUP(orders[[#This Row],[Territory]],territories[],4,FALSE)</f>
        <v xml:space="preserve">Northern                                          </v>
      </c>
      <c r="S210" t="str">
        <f>VLOOKUP(orders[[#This Row],[ShipVia]],shippers[],2,FALSE)</f>
        <v>United Package</v>
      </c>
      <c r="T210">
        <f>YEAR(orders[[#This Row],[OrderDate]])</f>
        <v>1997</v>
      </c>
      <c r="U210">
        <f>MONTH(orders[[#This Row],[OrderDate]])</f>
        <v>2</v>
      </c>
    </row>
    <row r="211" spans="1:21" x14ac:dyDescent="0.2">
      <c r="A211">
        <v>10457</v>
      </c>
      <c r="B211" t="s">
        <v>700</v>
      </c>
      <c r="C211">
        <v>2</v>
      </c>
      <c r="D211" s="9">
        <v>35486</v>
      </c>
      <c r="E211" s="5">
        <v>35514</v>
      </c>
      <c r="F211" s="5">
        <v>35492</v>
      </c>
      <c r="G211">
        <v>1</v>
      </c>
      <c r="H211">
        <v>11.57</v>
      </c>
      <c r="I211" t="s">
        <v>701</v>
      </c>
      <c r="J211" t="s">
        <v>702</v>
      </c>
      <c r="K211" t="s">
        <v>703</v>
      </c>
      <c r="L211" t="s">
        <v>71</v>
      </c>
      <c r="M211" t="s">
        <v>704</v>
      </c>
      <c r="N211" t="s">
        <v>154</v>
      </c>
      <c r="O211">
        <f>VLOOKUP(orders[[#This Row],[OrderID]],Table15[],4,FALSE)</f>
        <v>36</v>
      </c>
      <c r="P211">
        <f>VLOOKUP(orders[[#This Row],[OrderID]],Table15[],2,FALSE)</f>
        <v>1584</v>
      </c>
      <c r="Q211">
        <f>VLOOKUP(orders[[#This Row],[EmployeeID]],employee_territory[],2,FALSE)</f>
        <v>1581</v>
      </c>
      <c r="R211" t="str">
        <f>VLOOKUP(orders[[#This Row],[Territory]],territories[],4,FALSE)</f>
        <v xml:space="preserve">Eastern                                           </v>
      </c>
      <c r="S211" t="str">
        <f>VLOOKUP(orders[[#This Row],[ShipVia]],shippers[],2,FALSE)</f>
        <v>Speedy Express</v>
      </c>
      <c r="T211">
        <f>YEAR(orders[[#This Row],[OrderDate]])</f>
        <v>1997</v>
      </c>
      <c r="U211">
        <f>MONTH(orders[[#This Row],[OrderDate]])</f>
        <v>2</v>
      </c>
    </row>
    <row r="212" spans="1:21" x14ac:dyDescent="0.2">
      <c r="A212">
        <v>10458</v>
      </c>
      <c r="B212" t="s">
        <v>495</v>
      </c>
      <c r="C212">
        <v>7</v>
      </c>
      <c r="D212" s="9">
        <v>35487</v>
      </c>
      <c r="E212" s="5">
        <v>35515</v>
      </c>
      <c r="F212" s="5">
        <v>35493</v>
      </c>
      <c r="G212">
        <v>3</v>
      </c>
      <c r="H212">
        <v>147.06</v>
      </c>
      <c r="I212" t="s">
        <v>496</v>
      </c>
      <c r="J212" t="s">
        <v>497</v>
      </c>
      <c r="K212" t="s">
        <v>498</v>
      </c>
      <c r="L212" t="s">
        <v>71</v>
      </c>
      <c r="M212" t="s">
        <v>499</v>
      </c>
      <c r="N212" t="s">
        <v>500</v>
      </c>
      <c r="O212">
        <f>VLOOKUP(orders[[#This Row],[OrderID]],Table15[],4,FALSE)</f>
        <v>145</v>
      </c>
      <c r="P212">
        <f>VLOOKUP(orders[[#This Row],[OrderID]],Table15[],2,FALSE)</f>
        <v>3891</v>
      </c>
      <c r="Q212">
        <f>VLOOKUP(orders[[#This Row],[EmployeeID]],employee_territory[],2,FALSE)</f>
        <v>60179</v>
      </c>
      <c r="R212" t="str">
        <f>VLOOKUP(orders[[#This Row],[Territory]],territories[],4,FALSE)</f>
        <v xml:space="preserve">Westerns                                          </v>
      </c>
      <c r="S212" t="str">
        <f>VLOOKUP(orders[[#This Row],[ShipVia]],shippers[],2,FALSE)</f>
        <v>Federal Shipping</v>
      </c>
      <c r="T212">
        <f>YEAR(orders[[#This Row],[OrderDate]])</f>
        <v>1997</v>
      </c>
      <c r="U212">
        <f>MONTH(orders[[#This Row],[OrderDate]])</f>
        <v>2</v>
      </c>
    </row>
    <row r="213" spans="1:21" x14ac:dyDescent="0.2">
      <c r="A213">
        <v>10459</v>
      </c>
      <c r="B213" t="s">
        <v>490</v>
      </c>
      <c r="C213">
        <v>4</v>
      </c>
      <c r="D213" s="9">
        <v>35488</v>
      </c>
      <c r="E213" s="5">
        <v>35516</v>
      </c>
      <c r="F213" s="5">
        <v>35489</v>
      </c>
      <c r="G213">
        <v>2</v>
      </c>
      <c r="H213">
        <v>25.09</v>
      </c>
      <c r="I213" t="s">
        <v>491</v>
      </c>
      <c r="J213" t="s">
        <v>492</v>
      </c>
      <c r="K213" t="s">
        <v>493</v>
      </c>
      <c r="L213" t="s">
        <v>71</v>
      </c>
      <c r="M213" t="s">
        <v>494</v>
      </c>
      <c r="N213" t="s">
        <v>206</v>
      </c>
      <c r="O213">
        <f>VLOOKUP(orders[[#This Row],[OrderID]],Table15[],4,FALSE)</f>
        <v>76</v>
      </c>
      <c r="P213">
        <f>VLOOKUP(orders[[#This Row],[OrderID]],Table15[],2,FALSE)</f>
        <v>1688</v>
      </c>
      <c r="Q213">
        <f>VLOOKUP(orders[[#This Row],[EmployeeID]],employee_territory[],2,FALSE)</f>
        <v>20852</v>
      </c>
      <c r="R213" t="str">
        <f>VLOOKUP(orders[[#This Row],[Territory]],territories[],4,FALSE)</f>
        <v xml:space="preserve">Eastern                                           </v>
      </c>
      <c r="S213" t="str">
        <f>VLOOKUP(orders[[#This Row],[ShipVia]],shippers[],2,FALSE)</f>
        <v>United Package</v>
      </c>
      <c r="T213">
        <f>YEAR(orders[[#This Row],[OrderDate]])</f>
        <v>1997</v>
      </c>
      <c r="U213">
        <f>MONTH(orders[[#This Row],[OrderDate]])</f>
        <v>2</v>
      </c>
    </row>
    <row r="214" spans="1:21" x14ac:dyDescent="0.2">
      <c r="A214">
        <v>10460</v>
      </c>
      <c r="B214" t="s">
        <v>551</v>
      </c>
      <c r="C214">
        <v>8</v>
      </c>
      <c r="D214" s="9">
        <v>35489</v>
      </c>
      <c r="E214" s="5">
        <v>35517</v>
      </c>
      <c r="F214" s="5">
        <v>35492</v>
      </c>
      <c r="G214">
        <v>1</v>
      </c>
      <c r="H214">
        <v>16.27</v>
      </c>
      <c r="I214" t="s">
        <v>552</v>
      </c>
      <c r="J214" t="s">
        <v>553</v>
      </c>
      <c r="K214" t="s">
        <v>554</v>
      </c>
      <c r="L214" t="s">
        <v>71</v>
      </c>
      <c r="M214" t="s">
        <v>555</v>
      </c>
      <c r="N214" t="s">
        <v>199</v>
      </c>
      <c r="O214">
        <f>VLOOKUP(orders[[#This Row],[OrderID]],Table15[],4,FALSE)</f>
        <v>25</v>
      </c>
      <c r="P214">
        <f>VLOOKUP(orders[[#This Row],[OrderID]],Table15[],2,FALSE)</f>
        <v>234.8</v>
      </c>
      <c r="Q214">
        <f>VLOOKUP(orders[[#This Row],[EmployeeID]],employee_territory[],2,FALSE)</f>
        <v>19428</v>
      </c>
      <c r="R214" t="str">
        <f>VLOOKUP(orders[[#This Row],[Territory]],territories[],4,FALSE)</f>
        <v xml:space="preserve">Northern                                          </v>
      </c>
      <c r="S214" t="str">
        <f>VLOOKUP(orders[[#This Row],[ShipVia]],shippers[],2,FALSE)</f>
        <v>Speedy Express</v>
      </c>
      <c r="T214">
        <f>YEAR(orders[[#This Row],[OrderDate]])</f>
        <v>1997</v>
      </c>
      <c r="U214">
        <f>MONTH(orders[[#This Row],[OrderDate]])</f>
        <v>2</v>
      </c>
    </row>
    <row r="215" spans="1:21" x14ac:dyDescent="0.2">
      <c r="A215">
        <v>10461</v>
      </c>
      <c r="B215" t="s">
        <v>623</v>
      </c>
      <c r="C215">
        <v>1</v>
      </c>
      <c r="D215" s="9">
        <v>35489</v>
      </c>
      <c r="E215" s="5">
        <v>35517</v>
      </c>
      <c r="F215" s="5">
        <v>35494</v>
      </c>
      <c r="G215">
        <v>3</v>
      </c>
      <c r="H215">
        <v>148.61000000000001</v>
      </c>
      <c r="I215" t="s">
        <v>624</v>
      </c>
      <c r="J215" t="s">
        <v>625</v>
      </c>
      <c r="K215" t="s">
        <v>626</v>
      </c>
      <c r="L215" t="s">
        <v>627</v>
      </c>
      <c r="M215" t="s">
        <v>628</v>
      </c>
      <c r="N215" t="s">
        <v>524</v>
      </c>
      <c r="O215">
        <f>VLOOKUP(orders[[#This Row],[OrderID]],Table15[],4,FALSE)</f>
        <v>128</v>
      </c>
      <c r="P215">
        <f>VLOOKUP(orders[[#This Row],[OrderID]],Table15[],2,FALSE)</f>
        <v>2051.6</v>
      </c>
      <c r="Q215">
        <f>VLOOKUP(orders[[#This Row],[EmployeeID]],employee_territory[],2,FALSE)</f>
        <v>6897</v>
      </c>
      <c r="R215" t="str">
        <f>VLOOKUP(orders[[#This Row],[Territory]],territories[],4,FALSE)</f>
        <v xml:space="preserve">Eastern                                           </v>
      </c>
      <c r="S215" t="str">
        <f>VLOOKUP(orders[[#This Row],[ShipVia]],shippers[],2,FALSE)</f>
        <v>Federal Shipping</v>
      </c>
      <c r="T215">
        <f>YEAR(orders[[#This Row],[OrderDate]])</f>
        <v>1997</v>
      </c>
      <c r="U215">
        <f>MONTH(orders[[#This Row],[OrderDate]])</f>
        <v>2</v>
      </c>
    </row>
    <row r="216" spans="1:21" x14ac:dyDescent="0.2">
      <c r="A216">
        <v>10462</v>
      </c>
      <c r="B216" t="s">
        <v>838</v>
      </c>
      <c r="C216">
        <v>2</v>
      </c>
      <c r="D216" s="9">
        <v>35492</v>
      </c>
      <c r="E216" s="5">
        <v>35520</v>
      </c>
      <c r="F216" s="5">
        <v>35507</v>
      </c>
      <c r="G216">
        <v>1</v>
      </c>
      <c r="H216">
        <v>6.17</v>
      </c>
      <c r="I216" t="s">
        <v>839</v>
      </c>
      <c r="J216" t="s">
        <v>840</v>
      </c>
      <c r="K216" t="s">
        <v>70</v>
      </c>
      <c r="L216" t="s">
        <v>71</v>
      </c>
      <c r="M216" t="s">
        <v>841</v>
      </c>
      <c r="N216" t="s">
        <v>73</v>
      </c>
      <c r="O216">
        <f>VLOOKUP(orders[[#This Row],[OrderID]],Table15[],4,FALSE)</f>
        <v>22</v>
      </c>
      <c r="P216">
        <f>VLOOKUP(orders[[#This Row],[OrderID]],Table15[],2,FALSE)</f>
        <v>156.00000000000003</v>
      </c>
      <c r="Q216">
        <f>VLOOKUP(orders[[#This Row],[EmployeeID]],employee_territory[],2,FALSE)</f>
        <v>1581</v>
      </c>
      <c r="R216" t="str">
        <f>VLOOKUP(orders[[#This Row],[Territory]],territories[],4,FALSE)</f>
        <v xml:space="preserve">Eastern                                           </v>
      </c>
      <c r="S216" t="str">
        <f>VLOOKUP(orders[[#This Row],[ShipVia]],shippers[],2,FALSE)</f>
        <v>Speedy Express</v>
      </c>
      <c r="T216">
        <f>YEAR(orders[[#This Row],[OrderDate]])</f>
        <v>1997</v>
      </c>
      <c r="U216">
        <f>MONTH(orders[[#This Row],[OrderDate]])</f>
        <v>3</v>
      </c>
    </row>
    <row r="217" spans="1:21" x14ac:dyDescent="0.2">
      <c r="A217">
        <v>10463</v>
      </c>
      <c r="B217" t="s">
        <v>495</v>
      </c>
      <c r="C217">
        <v>5</v>
      </c>
      <c r="D217" s="9">
        <v>35493</v>
      </c>
      <c r="E217" s="5">
        <v>35521</v>
      </c>
      <c r="F217" s="5">
        <v>35495</v>
      </c>
      <c r="G217">
        <v>3</v>
      </c>
      <c r="H217">
        <v>14.78</v>
      </c>
      <c r="I217" t="s">
        <v>496</v>
      </c>
      <c r="J217" t="s">
        <v>497</v>
      </c>
      <c r="K217" t="s">
        <v>498</v>
      </c>
      <c r="L217" t="s">
        <v>71</v>
      </c>
      <c r="M217" t="s">
        <v>499</v>
      </c>
      <c r="N217" t="s">
        <v>500</v>
      </c>
      <c r="O217">
        <f>VLOOKUP(orders[[#This Row],[OrderID]],Table15[],4,FALSE)</f>
        <v>71</v>
      </c>
      <c r="P217">
        <f>VLOOKUP(orders[[#This Row],[OrderID]],Table15[],2,FALSE)</f>
        <v>713.3</v>
      </c>
      <c r="Q217">
        <f>VLOOKUP(orders[[#This Row],[EmployeeID]],employee_territory[],2,FALSE)</f>
        <v>2903</v>
      </c>
      <c r="R217" t="str">
        <f>VLOOKUP(orders[[#This Row],[Territory]],territories[],4,FALSE)</f>
        <v xml:space="preserve">Eastern                                           </v>
      </c>
      <c r="S217" t="str">
        <f>VLOOKUP(orders[[#This Row],[ShipVia]],shippers[],2,FALSE)</f>
        <v>Federal Shipping</v>
      </c>
      <c r="T217">
        <f>YEAR(orders[[#This Row],[OrderDate]])</f>
        <v>1997</v>
      </c>
      <c r="U217">
        <f>MONTH(orders[[#This Row],[OrderDate]])</f>
        <v>3</v>
      </c>
    </row>
    <row r="218" spans="1:21" x14ac:dyDescent="0.2">
      <c r="A218">
        <v>10464</v>
      </c>
      <c r="B218" t="s">
        <v>715</v>
      </c>
      <c r="C218">
        <v>4</v>
      </c>
      <c r="D218" s="9">
        <v>35493</v>
      </c>
      <c r="E218" s="5">
        <v>35521</v>
      </c>
      <c r="F218" s="5">
        <v>35503</v>
      </c>
      <c r="G218">
        <v>2</v>
      </c>
      <c r="H218">
        <v>89</v>
      </c>
      <c r="I218" t="s">
        <v>716</v>
      </c>
      <c r="J218" t="s">
        <v>717</v>
      </c>
      <c r="K218" t="s">
        <v>718</v>
      </c>
      <c r="L218" t="s">
        <v>71</v>
      </c>
      <c r="M218" t="s">
        <v>719</v>
      </c>
      <c r="N218" t="s">
        <v>720</v>
      </c>
      <c r="O218">
        <f>VLOOKUP(orders[[#This Row],[OrderID]],Table15[],4,FALSE)</f>
        <v>69</v>
      </c>
      <c r="P218">
        <f>VLOOKUP(orders[[#This Row],[OrderID]],Table15[],2,FALSE)</f>
        <v>1848</v>
      </c>
      <c r="Q218">
        <f>VLOOKUP(orders[[#This Row],[EmployeeID]],employee_territory[],2,FALSE)</f>
        <v>20852</v>
      </c>
      <c r="R218" t="str">
        <f>VLOOKUP(orders[[#This Row],[Territory]],territories[],4,FALSE)</f>
        <v xml:space="preserve">Eastern                                           </v>
      </c>
      <c r="S218" t="str">
        <f>VLOOKUP(orders[[#This Row],[ShipVia]],shippers[],2,FALSE)</f>
        <v>United Package</v>
      </c>
      <c r="T218">
        <f>YEAR(orders[[#This Row],[OrderDate]])</f>
        <v>1997</v>
      </c>
      <c r="U218">
        <f>MONTH(orders[[#This Row],[OrderDate]])</f>
        <v>3</v>
      </c>
    </row>
    <row r="219" spans="1:21" x14ac:dyDescent="0.2">
      <c r="A219">
        <v>10465</v>
      </c>
      <c r="B219" t="s">
        <v>780</v>
      </c>
      <c r="C219">
        <v>1</v>
      </c>
      <c r="D219" s="9">
        <v>35494</v>
      </c>
      <c r="E219" s="5">
        <v>35522</v>
      </c>
      <c r="F219" s="5">
        <v>35503</v>
      </c>
      <c r="G219">
        <v>3</v>
      </c>
      <c r="H219">
        <v>145.04</v>
      </c>
      <c r="I219" t="s">
        <v>781</v>
      </c>
      <c r="J219" t="s">
        <v>782</v>
      </c>
      <c r="K219" t="s">
        <v>783</v>
      </c>
      <c r="L219" t="s">
        <v>71</v>
      </c>
      <c r="M219" t="s">
        <v>784</v>
      </c>
      <c r="N219" t="s">
        <v>230</v>
      </c>
      <c r="O219">
        <f>VLOOKUP(orders[[#This Row],[OrderID]],Table15[],4,FALSE)</f>
        <v>118</v>
      </c>
      <c r="P219">
        <f>VLOOKUP(orders[[#This Row],[OrderID]],Table15[],2,FALSE)</f>
        <v>2719</v>
      </c>
      <c r="Q219">
        <f>VLOOKUP(orders[[#This Row],[EmployeeID]],employee_territory[],2,FALSE)</f>
        <v>6897</v>
      </c>
      <c r="R219" t="str">
        <f>VLOOKUP(orders[[#This Row],[Territory]],territories[],4,FALSE)</f>
        <v xml:space="preserve">Eastern                                           </v>
      </c>
      <c r="S219" t="str">
        <f>VLOOKUP(orders[[#This Row],[ShipVia]],shippers[],2,FALSE)</f>
        <v>Federal Shipping</v>
      </c>
      <c r="T219">
        <f>YEAR(orders[[#This Row],[OrderDate]])</f>
        <v>1997</v>
      </c>
      <c r="U219">
        <f>MONTH(orders[[#This Row],[OrderDate]])</f>
        <v>3</v>
      </c>
    </row>
    <row r="220" spans="1:21" x14ac:dyDescent="0.2">
      <c r="A220">
        <v>10466</v>
      </c>
      <c r="B220" t="s">
        <v>642</v>
      </c>
      <c r="C220">
        <v>4</v>
      </c>
      <c r="D220" s="9">
        <v>35495</v>
      </c>
      <c r="E220" s="5">
        <v>35523</v>
      </c>
      <c r="F220" s="5">
        <v>35502</v>
      </c>
      <c r="G220">
        <v>1</v>
      </c>
      <c r="H220">
        <v>11.93</v>
      </c>
      <c r="I220" t="s">
        <v>643</v>
      </c>
      <c r="J220" t="s">
        <v>644</v>
      </c>
      <c r="K220" t="s">
        <v>645</v>
      </c>
      <c r="L220" t="s">
        <v>516</v>
      </c>
      <c r="M220" t="s">
        <v>646</v>
      </c>
      <c r="N220" t="s">
        <v>146</v>
      </c>
      <c r="O220">
        <f>VLOOKUP(orders[[#This Row],[OrderID]],Table15[],4,FALSE)</f>
        <v>15</v>
      </c>
      <c r="P220">
        <f>VLOOKUP(orders[[#This Row],[OrderID]],Table15[],2,FALSE)</f>
        <v>216</v>
      </c>
      <c r="Q220">
        <f>VLOOKUP(orders[[#This Row],[EmployeeID]],employee_territory[],2,FALSE)</f>
        <v>20852</v>
      </c>
      <c r="R220" t="str">
        <f>VLOOKUP(orders[[#This Row],[Territory]],territories[],4,FALSE)</f>
        <v xml:space="preserve">Eastern                                           </v>
      </c>
      <c r="S220" t="str">
        <f>VLOOKUP(orders[[#This Row],[ShipVia]],shippers[],2,FALSE)</f>
        <v>Speedy Express</v>
      </c>
      <c r="T220">
        <f>YEAR(orders[[#This Row],[OrderDate]])</f>
        <v>1997</v>
      </c>
      <c r="U220">
        <f>MONTH(orders[[#This Row],[OrderDate]])</f>
        <v>3</v>
      </c>
    </row>
    <row r="221" spans="1:21" x14ac:dyDescent="0.2">
      <c r="A221">
        <v>10467</v>
      </c>
      <c r="B221" t="s">
        <v>594</v>
      </c>
      <c r="C221">
        <v>8</v>
      </c>
      <c r="D221" s="9">
        <v>35495</v>
      </c>
      <c r="E221" s="5">
        <v>35523</v>
      </c>
      <c r="F221" s="5">
        <v>35500</v>
      </c>
      <c r="G221">
        <v>2</v>
      </c>
      <c r="H221">
        <v>4.93</v>
      </c>
      <c r="I221" t="s">
        <v>595</v>
      </c>
      <c r="J221" t="s">
        <v>596</v>
      </c>
      <c r="K221" t="s">
        <v>597</v>
      </c>
      <c r="L221" t="s">
        <v>71</v>
      </c>
      <c r="M221" t="s">
        <v>598</v>
      </c>
      <c r="N221" t="s">
        <v>176</v>
      </c>
      <c r="O221">
        <f>VLOOKUP(orders[[#This Row],[OrderID]],Table15[],4,FALSE)</f>
        <v>40</v>
      </c>
      <c r="P221">
        <f>VLOOKUP(orders[[#This Row],[OrderID]],Table15[],2,FALSE)</f>
        <v>235.2</v>
      </c>
      <c r="Q221">
        <f>VLOOKUP(orders[[#This Row],[EmployeeID]],employee_territory[],2,FALSE)</f>
        <v>19428</v>
      </c>
      <c r="R221" t="str">
        <f>VLOOKUP(orders[[#This Row],[Territory]],territories[],4,FALSE)</f>
        <v xml:space="preserve">Northern                                          </v>
      </c>
      <c r="S221" t="str">
        <f>VLOOKUP(orders[[#This Row],[ShipVia]],shippers[],2,FALSE)</f>
        <v>United Package</v>
      </c>
      <c r="T221">
        <f>YEAR(orders[[#This Row],[OrderDate]])</f>
        <v>1997</v>
      </c>
      <c r="U221">
        <f>MONTH(orders[[#This Row],[OrderDate]])</f>
        <v>3</v>
      </c>
    </row>
    <row r="222" spans="1:21" x14ac:dyDescent="0.2">
      <c r="A222">
        <v>10468</v>
      </c>
      <c r="B222" t="s">
        <v>700</v>
      </c>
      <c r="C222">
        <v>3</v>
      </c>
      <c r="D222" s="9">
        <v>35496</v>
      </c>
      <c r="E222" s="5">
        <v>35524</v>
      </c>
      <c r="F222" s="5">
        <v>35501</v>
      </c>
      <c r="G222">
        <v>3</v>
      </c>
      <c r="H222">
        <v>44.12</v>
      </c>
      <c r="I222" t="s">
        <v>701</v>
      </c>
      <c r="J222" t="s">
        <v>702</v>
      </c>
      <c r="K222" t="s">
        <v>703</v>
      </c>
      <c r="L222" t="s">
        <v>71</v>
      </c>
      <c r="M222" t="s">
        <v>704</v>
      </c>
      <c r="N222" t="s">
        <v>154</v>
      </c>
      <c r="O222">
        <f>VLOOKUP(orders[[#This Row],[OrderID]],Table15[],4,FALSE)</f>
        <v>23</v>
      </c>
      <c r="P222">
        <f>VLOOKUP(orders[[#This Row],[OrderID]],Table15[],2,FALSE)</f>
        <v>717.6</v>
      </c>
      <c r="Q222">
        <f>VLOOKUP(orders[[#This Row],[EmployeeID]],employee_territory[],2,FALSE)</f>
        <v>30346</v>
      </c>
      <c r="R222" t="str">
        <f>VLOOKUP(orders[[#This Row],[Territory]],territories[],4,FALSE)</f>
        <v xml:space="preserve">Southern                                          </v>
      </c>
      <c r="S222" t="str">
        <f>VLOOKUP(orders[[#This Row],[ShipVia]],shippers[],2,FALSE)</f>
        <v>Federal Shipping</v>
      </c>
      <c r="T222">
        <f>YEAR(orders[[#This Row],[OrderDate]])</f>
        <v>1997</v>
      </c>
      <c r="U222">
        <f>MONTH(orders[[#This Row],[OrderDate]])</f>
        <v>3</v>
      </c>
    </row>
    <row r="223" spans="1:21" x14ac:dyDescent="0.2">
      <c r="A223">
        <v>10469</v>
      </c>
      <c r="B223" t="s">
        <v>577</v>
      </c>
      <c r="C223">
        <v>1</v>
      </c>
      <c r="D223" s="9">
        <v>35499</v>
      </c>
      <c r="E223" s="5">
        <v>35527</v>
      </c>
      <c r="F223" s="5">
        <v>35503</v>
      </c>
      <c r="G223">
        <v>1</v>
      </c>
      <c r="H223">
        <v>60.18</v>
      </c>
      <c r="I223" t="s">
        <v>578</v>
      </c>
      <c r="J223" t="s">
        <v>579</v>
      </c>
      <c r="K223" t="s">
        <v>580</v>
      </c>
      <c r="L223" t="s">
        <v>581</v>
      </c>
      <c r="M223" t="s">
        <v>582</v>
      </c>
      <c r="N223" t="s">
        <v>82</v>
      </c>
      <c r="O223">
        <f>VLOOKUP(orders[[#This Row],[OrderID]],Table15[],4,FALSE)</f>
        <v>77</v>
      </c>
      <c r="P223">
        <f>VLOOKUP(orders[[#This Row],[OrderID]],Table15[],2,FALSE)</f>
        <v>1125.5</v>
      </c>
      <c r="Q223">
        <f>VLOOKUP(orders[[#This Row],[EmployeeID]],employee_territory[],2,FALSE)</f>
        <v>6897</v>
      </c>
      <c r="R223" t="str">
        <f>VLOOKUP(orders[[#This Row],[Territory]],territories[],4,FALSE)</f>
        <v xml:space="preserve">Eastern                                           </v>
      </c>
      <c r="S223" t="str">
        <f>VLOOKUP(orders[[#This Row],[ShipVia]],shippers[],2,FALSE)</f>
        <v>Speedy Express</v>
      </c>
      <c r="T223">
        <f>YEAR(orders[[#This Row],[OrderDate]])</f>
        <v>1997</v>
      </c>
      <c r="U223">
        <f>MONTH(orders[[#This Row],[OrderDate]])</f>
        <v>3</v>
      </c>
    </row>
    <row r="224" spans="1:21" x14ac:dyDescent="0.2">
      <c r="A224">
        <v>10470</v>
      </c>
      <c r="B224" t="s">
        <v>721</v>
      </c>
      <c r="C224">
        <v>4</v>
      </c>
      <c r="D224" s="9">
        <v>35500</v>
      </c>
      <c r="E224" s="5">
        <v>35528</v>
      </c>
      <c r="F224" s="5">
        <v>35503</v>
      </c>
      <c r="G224">
        <v>2</v>
      </c>
      <c r="H224">
        <v>64.56</v>
      </c>
      <c r="I224" t="s">
        <v>722</v>
      </c>
      <c r="J224" t="s">
        <v>723</v>
      </c>
      <c r="K224" t="s">
        <v>724</v>
      </c>
      <c r="L224" t="s">
        <v>71</v>
      </c>
      <c r="M224" t="s">
        <v>725</v>
      </c>
      <c r="N224" t="s">
        <v>206</v>
      </c>
      <c r="O224">
        <f>VLOOKUP(orders[[#This Row],[OrderID]],Table15[],4,FALSE)</f>
        <v>53</v>
      </c>
      <c r="P224">
        <f>VLOOKUP(orders[[#This Row],[OrderID]],Table15[],2,FALSE)</f>
        <v>1820.8</v>
      </c>
      <c r="Q224">
        <f>VLOOKUP(orders[[#This Row],[EmployeeID]],employee_territory[],2,FALSE)</f>
        <v>20852</v>
      </c>
      <c r="R224" t="str">
        <f>VLOOKUP(orders[[#This Row],[Territory]],territories[],4,FALSE)</f>
        <v xml:space="preserve">Eastern                                           </v>
      </c>
      <c r="S224" t="str">
        <f>VLOOKUP(orders[[#This Row],[ShipVia]],shippers[],2,FALSE)</f>
        <v>United Package</v>
      </c>
      <c r="T224">
        <f>YEAR(orders[[#This Row],[OrderDate]])</f>
        <v>1997</v>
      </c>
      <c r="U224">
        <f>MONTH(orders[[#This Row],[OrderDate]])</f>
        <v>3</v>
      </c>
    </row>
    <row r="225" spans="1:21" x14ac:dyDescent="0.2">
      <c r="A225">
        <v>10471</v>
      </c>
      <c r="B225" t="s">
        <v>638</v>
      </c>
      <c r="C225">
        <v>2</v>
      </c>
      <c r="D225" s="9">
        <v>35500</v>
      </c>
      <c r="E225" s="5">
        <v>35528</v>
      </c>
      <c r="F225" s="5">
        <v>35507</v>
      </c>
      <c r="G225">
        <v>3</v>
      </c>
      <c r="H225">
        <v>45.59</v>
      </c>
      <c r="I225" t="s">
        <v>639</v>
      </c>
      <c r="J225" t="s">
        <v>640</v>
      </c>
      <c r="K225" t="s">
        <v>70</v>
      </c>
      <c r="L225" t="s">
        <v>71</v>
      </c>
      <c r="M225" t="s">
        <v>641</v>
      </c>
      <c r="N225" t="s">
        <v>73</v>
      </c>
      <c r="O225">
        <f>VLOOKUP(orders[[#This Row],[OrderID]],Table15[],4,FALSE)</f>
        <v>50</v>
      </c>
      <c r="P225">
        <f>VLOOKUP(orders[[#This Row],[OrderID]],Table15[],2,FALSE)</f>
        <v>1328</v>
      </c>
      <c r="Q225">
        <f>VLOOKUP(orders[[#This Row],[EmployeeID]],employee_territory[],2,FALSE)</f>
        <v>1581</v>
      </c>
      <c r="R225" t="str">
        <f>VLOOKUP(orders[[#This Row],[Territory]],territories[],4,FALSE)</f>
        <v xml:space="preserve">Eastern                                           </v>
      </c>
      <c r="S225" t="str">
        <f>VLOOKUP(orders[[#This Row],[ShipVia]],shippers[],2,FALSE)</f>
        <v>Federal Shipping</v>
      </c>
      <c r="T225">
        <f>YEAR(orders[[#This Row],[OrderDate]])</f>
        <v>1997</v>
      </c>
      <c r="U225">
        <f>MONTH(orders[[#This Row],[OrderDate]])</f>
        <v>3</v>
      </c>
    </row>
    <row r="226" spans="1:21" x14ac:dyDescent="0.2">
      <c r="A226">
        <v>10472</v>
      </c>
      <c r="B226" t="s">
        <v>758</v>
      </c>
      <c r="C226">
        <v>8</v>
      </c>
      <c r="D226" s="9">
        <v>35501</v>
      </c>
      <c r="E226" s="5">
        <v>35529</v>
      </c>
      <c r="F226" s="5">
        <v>35508</v>
      </c>
      <c r="G226">
        <v>1</v>
      </c>
      <c r="H226">
        <v>4.2</v>
      </c>
      <c r="I226" t="s">
        <v>759</v>
      </c>
      <c r="J226" t="s">
        <v>760</v>
      </c>
      <c r="K226" t="s">
        <v>70</v>
      </c>
      <c r="L226" t="s">
        <v>71</v>
      </c>
      <c r="M226" t="s">
        <v>761</v>
      </c>
      <c r="N226" t="s">
        <v>73</v>
      </c>
      <c r="O226">
        <f>VLOOKUP(orders[[#This Row],[OrderID]],Table15[],4,FALSE)</f>
        <v>98</v>
      </c>
      <c r="P226">
        <f>VLOOKUP(orders[[#This Row],[OrderID]],Table15[],2,FALSE)</f>
        <v>1051.1999999999998</v>
      </c>
      <c r="Q226">
        <f>VLOOKUP(orders[[#This Row],[EmployeeID]],employee_territory[],2,FALSE)</f>
        <v>19428</v>
      </c>
      <c r="R226" t="str">
        <f>VLOOKUP(orders[[#This Row],[Territory]],territories[],4,FALSE)</f>
        <v xml:space="preserve">Northern                                          </v>
      </c>
      <c r="S226" t="str">
        <f>VLOOKUP(orders[[#This Row],[ShipVia]],shippers[],2,FALSE)</f>
        <v>Speedy Express</v>
      </c>
      <c r="T226">
        <f>YEAR(orders[[#This Row],[OrderDate]])</f>
        <v>1997</v>
      </c>
      <c r="U226">
        <f>MONTH(orders[[#This Row],[OrderDate]])</f>
        <v>3</v>
      </c>
    </row>
    <row r="227" spans="1:21" x14ac:dyDescent="0.2">
      <c r="A227">
        <v>10473</v>
      </c>
      <c r="B227" t="s">
        <v>691</v>
      </c>
      <c r="C227">
        <v>1</v>
      </c>
      <c r="D227" s="9">
        <v>35502</v>
      </c>
      <c r="E227" s="5">
        <v>35516</v>
      </c>
      <c r="F227" s="5">
        <v>35510</v>
      </c>
      <c r="G227">
        <v>3</v>
      </c>
      <c r="H227">
        <v>16.37</v>
      </c>
      <c r="I227" t="s">
        <v>692</v>
      </c>
      <c r="J227" t="s">
        <v>693</v>
      </c>
      <c r="K227" t="s">
        <v>694</v>
      </c>
      <c r="L227" t="s">
        <v>695</v>
      </c>
      <c r="M227" t="s">
        <v>696</v>
      </c>
      <c r="N227" t="s">
        <v>73</v>
      </c>
      <c r="O227">
        <f>VLOOKUP(orders[[#This Row],[OrderID]],Table15[],4,FALSE)</f>
        <v>24</v>
      </c>
      <c r="P227">
        <f>VLOOKUP(orders[[#This Row],[OrderID]],Table15[],2,FALSE)</f>
        <v>230.39999999999998</v>
      </c>
      <c r="Q227">
        <f>VLOOKUP(orders[[#This Row],[EmployeeID]],employee_territory[],2,FALSE)</f>
        <v>6897</v>
      </c>
      <c r="R227" t="str">
        <f>VLOOKUP(orders[[#This Row],[Territory]],territories[],4,FALSE)</f>
        <v xml:space="preserve">Eastern                                           </v>
      </c>
      <c r="S227" t="str">
        <f>VLOOKUP(orders[[#This Row],[ShipVia]],shippers[],2,FALSE)</f>
        <v>Federal Shipping</v>
      </c>
      <c r="T227">
        <f>YEAR(orders[[#This Row],[OrderDate]])</f>
        <v>1997</v>
      </c>
      <c r="U227">
        <f>MONTH(orders[[#This Row],[OrderDate]])</f>
        <v>3</v>
      </c>
    </row>
    <row r="228" spans="1:21" x14ac:dyDescent="0.2">
      <c r="A228">
        <v>10474</v>
      </c>
      <c r="B228" t="s">
        <v>697</v>
      </c>
      <c r="C228">
        <v>5</v>
      </c>
      <c r="D228" s="9">
        <v>35502</v>
      </c>
      <c r="E228" s="5">
        <v>35530</v>
      </c>
      <c r="F228" s="5">
        <v>35510</v>
      </c>
      <c r="G228">
        <v>2</v>
      </c>
      <c r="H228">
        <v>83.49</v>
      </c>
      <c r="I228" t="s">
        <v>698</v>
      </c>
      <c r="J228" t="s">
        <v>699</v>
      </c>
      <c r="K228" t="s">
        <v>534</v>
      </c>
      <c r="L228" t="s">
        <v>71</v>
      </c>
      <c r="M228" t="s">
        <v>602</v>
      </c>
      <c r="N228" t="s">
        <v>535</v>
      </c>
      <c r="O228">
        <f>VLOOKUP(orders[[#This Row],[OrderID]],Table15[],4,FALSE)</f>
        <v>61</v>
      </c>
      <c r="P228">
        <f>VLOOKUP(orders[[#This Row],[OrderID]],Table15[],2,FALSE)</f>
        <v>1249.0999999999999</v>
      </c>
      <c r="Q228">
        <f>VLOOKUP(orders[[#This Row],[EmployeeID]],employee_territory[],2,FALSE)</f>
        <v>2903</v>
      </c>
      <c r="R228" t="str">
        <f>VLOOKUP(orders[[#This Row],[Territory]],territories[],4,FALSE)</f>
        <v xml:space="preserve">Eastern                                           </v>
      </c>
      <c r="S228" t="str">
        <f>VLOOKUP(orders[[#This Row],[ShipVia]],shippers[],2,FALSE)</f>
        <v>United Package</v>
      </c>
      <c r="T228">
        <f>YEAR(orders[[#This Row],[OrderDate]])</f>
        <v>1997</v>
      </c>
      <c r="U228">
        <f>MONTH(orders[[#This Row],[OrderDate]])</f>
        <v>3</v>
      </c>
    </row>
    <row r="229" spans="1:21" x14ac:dyDescent="0.2">
      <c r="A229">
        <v>10475</v>
      </c>
      <c r="B229" t="s">
        <v>495</v>
      </c>
      <c r="C229">
        <v>9</v>
      </c>
      <c r="D229" s="9">
        <v>35503</v>
      </c>
      <c r="E229" s="5">
        <v>35531</v>
      </c>
      <c r="F229" s="5">
        <v>35524</v>
      </c>
      <c r="G229">
        <v>1</v>
      </c>
      <c r="H229">
        <v>68.52</v>
      </c>
      <c r="I229" t="s">
        <v>496</v>
      </c>
      <c r="J229" t="s">
        <v>497</v>
      </c>
      <c r="K229" t="s">
        <v>498</v>
      </c>
      <c r="L229" t="s">
        <v>71</v>
      </c>
      <c r="M229" t="s">
        <v>499</v>
      </c>
      <c r="N229" t="s">
        <v>500</v>
      </c>
      <c r="O229">
        <f>VLOOKUP(orders[[#This Row],[OrderID]],Table15[],4,FALSE)</f>
        <v>137</v>
      </c>
      <c r="P229">
        <f>VLOOKUP(orders[[#This Row],[OrderID]],Table15[],2,FALSE)</f>
        <v>1770.8000000000002</v>
      </c>
      <c r="Q229">
        <f>VLOOKUP(orders[[#This Row],[EmployeeID]],employee_territory[],2,FALSE)</f>
        <v>3049</v>
      </c>
      <c r="R229" t="str">
        <f>VLOOKUP(orders[[#This Row],[Territory]],territories[],4,FALSE)</f>
        <v xml:space="preserve">Northern                                          </v>
      </c>
      <c r="S229" t="str">
        <f>VLOOKUP(orders[[#This Row],[ShipVia]],shippers[],2,FALSE)</f>
        <v>Speedy Express</v>
      </c>
      <c r="T229">
        <f>YEAR(orders[[#This Row],[OrderDate]])</f>
        <v>1997</v>
      </c>
      <c r="U229">
        <f>MONTH(orders[[#This Row],[OrderDate]])</f>
        <v>3</v>
      </c>
    </row>
    <row r="230" spans="1:21" x14ac:dyDescent="0.2">
      <c r="A230">
        <v>10476</v>
      </c>
      <c r="B230" t="s">
        <v>518</v>
      </c>
      <c r="C230">
        <v>8</v>
      </c>
      <c r="D230" s="9">
        <v>35506</v>
      </c>
      <c r="E230" s="5">
        <v>35534</v>
      </c>
      <c r="F230" s="5">
        <v>35513</v>
      </c>
      <c r="G230">
        <v>3</v>
      </c>
      <c r="H230">
        <v>4.41</v>
      </c>
      <c r="I230" t="s">
        <v>519</v>
      </c>
      <c r="J230" t="s">
        <v>520</v>
      </c>
      <c r="K230" t="s">
        <v>521</v>
      </c>
      <c r="L230" t="s">
        <v>522</v>
      </c>
      <c r="M230" t="s">
        <v>523</v>
      </c>
      <c r="N230" t="s">
        <v>524</v>
      </c>
      <c r="O230">
        <f>VLOOKUP(orders[[#This Row],[OrderID]],Table15[],4,FALSE)</f>
        <v>14</v>
      </c>
      <c r="P230">
        <f>VLOOKUP(orders[[#This Row],[OrderID]],Table15[],2,FALSE)</f>
        <v>182.4</v>
      </c>
      <c r="Q230">
        <f>VLOOKUP(orders[[#This Row],[EmployeeID]],employee_territory[],2,FALSE)</f>
        <v>19428</v>
      </c>
      <c r="R230" t="str">
        <f>VLOOKUP(orders[[#This Row],[Territory]],territories[],4,FALSE)</f>
        <v xml:space="preserve">Northern                                          </v>
      </c>
      <c r="S230" t="str">
        <f>VLOOKUP(orders[[#This Row],[ShipVia]],shippers[],2,FALSE)</f>
        <v>Federal Shipping</v>
      </c>
      <c r="T230">
        <f>YEAR(orders[[#This Row],[OrderDate]])</f>
        <v>1997</v>
      </c>
      <c r="U230">
        <f>MONTH(orders[[#This Row],[OrderDate]])</f>
        <v>3</v>
      </c>
    </row>
    <row r="231" spans="1:21" x14ac:dyDescent="0.2">
      <c r="A231">
        <v>10477</v>
      </c>
      <c r="B231" t="s">
        <v>729</v>
      </c>
      <c r="C231">
        <v>5</v>
      </c>
      <c r="D231" s="9">
        <v>35506</v>
      </c>
      <c r="E231" s="5">
        <v>35534</v>
      </c>
      <c r="F231" s="5">
        <v>35514</v>
      </c>
      <c r="G231">
        <v>2</v>
      </c>
      <c r="H231">
        <v>13.02</v>
      </c>
      <c r="I231" t="s">
        <v>730</v>
      </c>
      <c r="J231" t="s">
        <v>731</v>
      </c>
      <c r="K231" t="s">
        <v>718</v>
      </c>
      <c r="L231" t="s">
        <v>71</v>
      </c>
      <c r="M231" t="s">
        <v>732</v>
      </c>
      <c r="N231" t="s">
        <v>720</v>
      </c>
      <c r="O231">
        <f>VLOOKUP(orders[[#This Row],[OrderID]],Table15[],4,FALSE)</f>
        <v>56</v>
      </c>
      <c r="P231">
        <f>VLOOKUP(orders[[#This Row],[OrderID]],Table15[],2,FALSE)</f>
        <v>672</v>
      </c>
      <c r="Q231">
        <f>VLOOKUP(orders[[#This Row],[EmployeeID]],employee_territory[],2,FALSE)</f>
        <v>2903</v>
      </c>
      <c r="R231" t="str">
        <f>VLOOKUP(orders[[#This Row],[Territory]],territories[],4,FALSE)</f>
        <v xml:space="preserve">Eastern                                           </v>
      </c>
      <c r="S231" t="str">
        <f>VLOOKUP(orders[[#This Row],[ShipVia]],shippers[],2,FALSE)</f>
        <v>United Package</v>
      </c>
      <c r="T231">
        <f>YEAR(orders[[#This Row],[OrderDate]])</f>
        <v>1997</v>
      </c>
      <c r="U231">
        <f>MONTH(orders[[#This Row],[OrderDate]])</f>
        <v>3</v>
      </c>
    </row>
    <row r="232" spans="1:21" x14ac:dyDescent="0.2">
      <c r="A232">
        <v>10478</v>
      </c>
      <c r="B232" t="s">
        <v>490</v>
      </c>
      <c r="C232">
        <v>2</v>
      </c>
      <c r="D232" s="9">
        <v>35507</v>
      </c>
      <c r="E232" s="5">
        <v>35521</v>
      </c>
      <c r="F232" s="5">
        <v>35515</v>
      </c>
      <c r="G232">
        <v>3</v>
      </c>
      <c r="H232">
        <v>4.8099999999999996</v>
      </c>
      <c r="I232" t="s">
        <v>491</v>
      </c>
      <c r="J232" t="s">
        <v>492</v>
      </c>
      <c r="K232" t="s">
        <v>493</v>
      </c>
      <c r="L232" t="s">
        <v>71</v>
      </c>
      <c r="M232" t="s">
        <v>494</v>
      </c>
      <c r="N232" t="s">
        <v>206</v>
      </c>
      <c r="O232">
        <f>VLOOKUP(orders[[#This Row],[OrderID]],Table15[],4,FALSE)</f>
        <v>20</v>
      </c>
      <c r="P232">
        <f>VLOOKUP(orders[[#This Row],[OrderID]],Table15[],2,FALSE)</f>
        <v>496</v>
      </c>
      <c r="Q232">
        <f>VLOOKUP(orders[[#This Row],[EmployeeID]],employee_territory[],2,FALSE)</f>
        <v>1581</v>
      </c>
      <c r="R232" t="str">
        <f>VLOOKUP(orders[[#This Row],[Territory]],territories[],4,FALSE)</f>
        <v xml:space="preserve">Eastern                                           </v>
      </c>
      <c r="S232" t="str">
        <f>VLOOKUP(orders[[#This Row],[ShipVia]],shippers[],2,FALSE)</f>
        <v>Federal Shipping</v>
      </c>
      <c r="T232">
        <f>YEAR(orders[[#This Row],[OrderDate]])</f>
        <v>1997</v>
      </c>
      <c r="U232">
        <f>MONTH(orders[[#This Row],[OrderDate]])</f>
        <v>3</v>
      </c>
    </row>
    <row r="233" spans="1:21" x14ac:dyDescent="0.2">
      <c r="A233">
        <v>10479</v>
      </c>
      <c r="B233" t="s">
        <v>545</v>
      </c>
      <c r="C233">
        <v>3</v>
      </c>
      <c r="D233" s="9">
        <v>35508</v>
      </c>
      <c r="E233" s="5">
        <v>35536</v>
      </c>
      <c r="F233" s="5">
        <v>35510</v>
      </c>
      <c r="G233">
        <v>3</v>
      </c>
      <c r="H233">
        <v>708.95</v>
      </c>
      <c r="I233" t="s">
        <v>546</v>
      </c>
      <c r="J233" t="s">
        <v>547</v>
      </c>
      <c r="K233" t="s">
        <v>548</v>
      </c>
      <c r="L233" t="s">
        <v>549</v>
      </c>
      <c r="M233" t="s">
        <v>550</v>
      </c>
      <c r="N233" t="s">
        <v>82</v>
      </c>
      <c r="O233">
        <f>VLOOKUP(orders[[#This Row],[OrderID]],Table15[],4,FALSE)</f>
        <v>148</v>
      </c>
      <c r="P233">
        <f>VLOOKUP(orders[[#This Row],[OrderID]],Table15[],2,FALSE)</f>
        <v>10495.6</v>
      </c>
      <c r="Q233">
        <f>VLOOKUP(orders[[#This Row],[EmployeeID]],employee_territory[],2,FALSE)</f>
        <v>30346</v>
      </c>
      <c r="R233" t="str">
        <f>VLOOKUP(orders[[#This Row],[Territory]],territories[],4,FALSE)</f>
        <v xml:space="preserve">Southern                                          </v>
      </c>
      <c r="S233" t="str">
        <f>VLOOKUP(orders[[#This Row],[ShipVia]],shippers[],2,FALSE)</f>
        <v>Federal Shipping</v>
      </c>
      <c r="T233">
        <f>YEAR(orders[[#This Row],[OrderDate]])</f>
        <v>1997</v>
      </c>
      <c r="U233">
        <f>MONTH(orders[[#This Row],[OrderDate]])</f>
        <v>3</v>
      </c>
    </row>
    <row r="234" spans="1:21" x14ac:dyDescent="0.2">
      <c r="A234">
        <v>10480</v>
      </c>
      <c r="B234" t="s">
        <v>817</v>
      </c>
      <c r="C234">
        <v>6</v>
      </c>
      <c r="D234" s="9">
        <v>35509</v>
      </c>
      <c r="E234" s="5">
        <v>35537</v>
      </c>
      <c r="F234" s="5">
        <v>35513</v>
      </c>
      <c r="G234">
        <v>2</v>
      </c>
      <c r="H234">
        <v>1.35</v>
      </c>
      <c r="I234" t="s">
        <v>818</v>
      </c>
      <c r="J234" t="s">
        <v>819</v>
      </c>
      <c r="K234" t="s">
        <v>820</v>
      </c>
      <c r="L234" t="s">
        <v>71</v>
      </c>
      <c r="M234" t="s">
        <v>821</v>
      </c>
      <c r="N234" t="s">
        <v>206</v>
      </c>
      <c r="O234">
        <f>VLOOKUP(orders[[#This Row],[OrderID]],Table15[],4,FALSE)</f>
        <v>42</v>
      </c>
      <c r="P234">
        <f>VLOOKUP(orders[[#This Row],[OrderID]],Table15[],2,FALSE)</f>
        <v>756</v>
      </c>
      <c r="Q234">
        <f>VLOOKUP(orders[[#This Row],[EmployeeID]],employee_territory[],2,FALSE)</f>
        <v>85014</v>
      </c>
      <c r="R234" t="str">
        <f>VLOOKUP(orders[[#This Row],[Territory]],territories[],4,FALSE)</f>
        <v xml:space="preserve">Westerns                                          </v>
      </c>
      <c r="S234" t="str">
        <f>VLOOKUP(orders[[#This Row],[ShipVia]],shippers[],2,FALSE)</f>
        <v>United Package</v>
      </c>
      <c r="T234">
        <f>YEAR(orders[[#This Row],[OrderDate]])</f>
        <v>1997</v>
      </c>
      <c r="U234">
        <f>MONTH(orders[[#This Row],[OrderDate]])</f>
        <v>3</v>
      </c>
    </row>
    <row r="235" spans="1:21" x14ac:dyDescent="0.2">
      <c r="A235">
        <v>10481</v>
      </c>
      <c r="B235" t="s">
        <v>629</v>
      </c>
      <c r="C235">
        <v>8</v>
      </c>
      <c r="D235" s="9">
        <v>35509</v>
      </c>
      <c r="E235" s="5">
        <v>35537</v>
      </c>
      <c r="F235" s="5">
        <v>35514</v>
      </c>
      <c r="G235">
        <v>2</v>
      </c>
      <c r="H235">
        <v>64.33</v>
      </c>
      <c r="I235" t="s">
        <v>630</v>
      </c>
      <c r="J235" t="s">
        <v>631</v>
      </c>
      <c r="K235" t="s">
        <v>487</v>
      </c>
      <c r="L235" t="s">
        <v>488</v>
      </c>
      <c r="M235" t="s">
        <v>632</v>
      </c>
      <c r="N235" t="s">
        <v>146</v>
      </c>
      <c r="O235">
        <f>VLOOKUP(orders[[#This Row],[OrderID]],Table15[],4,FALSE)</f>
        <v>64</v>
      </c>
      <c r="P235">
        <f>VLOOKUP(orders[[#This Row],[OrderID]],Table15[],2,FALSE)</f>
        <v>1472</v>
      </c>
      <c r="Q235">
        <f>VLOOKUP(orders[[#This Row],[EmployeeID]],employee_territory[],2,FALSE)</f>
        <v>19428</v>
      </c>
      <c r="R235" t="str">
        <f>VLOOKUP(orders[[#This Row],[Territory]],territories[],4,FALSE)</f>
        <v xml:space="preserve">Northern                                          </v>
      </c>
      <c r="S235" t="str">
        <f>VLOOKUP(orders[[#This Row],[ShipVia]],shippers[],2,FALSE)</f>
        <v>United Package</v>
      </c>
      <c r="T235">
        <f>YEAR(orders[[#This Row],[OrderDate]])</f>
        <v>1997</v>
      </c>
      <c r="U235">
        <f>MONTH(orders[[#This Row],[OrderDate]])</f>
        <v>3</v>
      </c>
    </row>
    <row r="236" spans="1:21" x14ac:dyDescent="0.2">
      <c r="A236">
        <v>10482</v>
      </c>
      <c r="B236" t="s">
        <v>845</v>
      </c>
      <c r="C236">
        <v>1</v>
      </c>
      <c r="D236" s="9">
        <v>35510</v>
      </c>
      <c r="E236" s="5">
        <v>35538</v>
      </c>
      <c r="F236" s="5">
        <v>35530</v>
      </c>
      <c r="G236">
        <v>3</v>
      </c>
      <c r="H236">
        <v>7.48</v>
      </c>
      <c r="I236" t="s">
        <v>846</v>
      </c>
      <c r="J236" t="s">
        <v>847</v>
      </c>
      <c r="K236" t="s">
        <v>848</v>
      </c>
      <c r="L236" t="s">
        <v>581</v>
      </c>
      <c r="M236" t="s">
        <v>849</v>
      </c>
      <c r="N236" t="s">
        <v>82</v>
      </c>
      <c r="O236">
        <f>VLOOKUP(orders[[#This Row],[OrderID]],Table15[],4,FALSE)</f>
        <v>10</v>
      </c>
      <c r="P236">
        <f>VLOOKUP(orders[[#This Row],[OrderID]],Table15[],2,FALSE)</f>
        <v>147</v>
      </c>
      <c r="Q236">
        <f>VLOOKUP(orders[[#This Row],[EmployeeID]],employee_territory[],2,FALSE)</f>
        <v>6897</v>
      </c>
      <c r="R236" t="str">
        <f>VLOOKUP(orders[[#This Row],[Territory]],territories[],4,FALSE)</f>
        <v xml:space="preserve">Eastern                                           </v>
      </c>
      <c r="S236" t="str">
        <f>VLOOKUP(orders[[#This Row],[ShipVia]],shippers[],2,FALSE)</f>
        <v>Federal Shipping</v>
      </c>
      <c r="T236">
        <f>YEAR(orders[[#This Row],[OrderDate]])</f>
        <v>1997</v>
      </c>
      <c r="U236">
        <f>MONTH(orders[[#This Row],[OrderDate]])</f>
        <v>3</v>
      </c>
    </row>
    <row r="237" spans="1:21" x14ac:dyDescent="0.2">
      <c r="A237">
        <v>10483</v>
      </c>
      <c r="B237" t="s">
        <v>577</v>
      </c>
      <c r="C237">
        <v>7</v>
      </c>
      <c r="D237" s="9">
        <v>35513</v>
      </c>
      <c r="E237" s="5">
        <v>35541</v>
      </c>
      <c r="F237" s="5">
        <v>35545</v>
      </c>
      <c r="G237">
        <v>2</v>
      </c>
      <c r="H237">
        <v>15.28</v>
      </c>
      <c r="I237" t="s">
        <v>578</v>
      </c>
      <c r="J237" t="s">
        <v>579</v>
      </c>
      <c r="K237" t="s">
        <v>580</v>
      </c>
      <c r="L237" t="s">
        <v>581</v>
      </c>
      <c r="M237" t="s">
        <v>582</v>
      </c>
      <c r="N237" t="s">
        <v>82</v>
      </c>
      <c r="O237">
        <f>VLOOKUP(orders[[#This Row],[OrderID]],Table15[],4,FALSE)</f>
        <v>65</v>
      </c>
      <c r="P237">
        <f>VLOOKUP(orders[[#This Row],[OrderID]],Table15[],2,FALSE)</f>
        <v>704</v>
      </c>
      <c r="Q237">
        <f>VLOOKUP(orders[[#This Row],[EmployeeID]],employee_territory[],2,FALSE)</f>
        <v>60179</v>
      </c>
      <c r="R237" t="str">
        <f>VLOOKUP(orders[[#This Row],[Territory]],territories[],4,FALSE)</f>
        <v xml:space="preserve">Westerns                                          </v>
      </c>
      <c r="S237" t="str">
        <f>VLOOKUP(orders[[#This Row],[ShipVia]],shippers[],2,FALSE)</f>
        <v>United Package</v>
      </c>
      <c r="T237">
        <f>YEAR(orders[[#This Row],[OrderDate]])</f>
        <v>1997</v>
      </c>
      <c r="U237">
        <f>MONTH(orders[[#This Row],[OrderDate]])</f>
        <v>3</v>
      </c>
    </row>
    <row r="238" spans="1:21" x14ac:dyDescent="0.2">
      <c r="A238">
        <v>10484</v>
      </c>
      <c r="B238" t="s">
        <v>638</v>
      </c>
      <c r="C238">
        <v>3</v>
      </c>
      <c r="D238" s="9">
        <v>35513</v>
      </c>
      <c r="E238" s="5">
        <v>35541</v>
      </c>
      <c r="F238" s="5">
        <v>35521</v>
      </c>
      <c r="G238">
        <v>3</v>
      </c>
      <c r="H238">
        <v>6.88</v>
      </c>
      <c r="I238" t="s">
        <v>639</v>
      </c>
      <c r="J238" t="s">
        <v>640</v>
      </c>
      <c r="K238" t="s">
        <v>70</v>
      </c>
      <c r="L238" t="s">
        <v>71</v>
      </c>
      <c r="M238" t="s">
        <v>641</v>
      </c>
      <c r="N238" t="s">
        <v>73</v>
      </c>
      <c r="O238">
        <f>VLOOKUP(orders[[#This Row],[OrderID]],Table15[],4,FALSE)</f>
        <v>27</v>
      </c>
      <c r="P238">
        <f>VLOOKUP(orders[[#This Row],[OrderID]],Table15[],2,FALSE)</f>
        <v>386.2</v>
      </c>
      <c r="Q238">
        <f>VLOOKUP(orders[[#This Row],[EmployeeID]],employee_territory[],2,FALSE)</f>
        <v>30346</v>
      </c>
      <c r="R238" t="str">
        <f>VLOOKUP(orders[[#This Row],[Territory]],territories[],4,FALSE)</f>
        <v xml:space="preserve">Southern                                          </v>
      </c>
      <c r="S238" t="str">
        <f>VLOOKUP(orders[[#This Row],[ShipVia]],shippers[],2,FALSE)</f>
        <v>Federal Shipping</v>
      </c>
      <c r="T238">
        <f>YEAR(orders[[#This Row],[OrderDate]])</f>
        <v>1997</v>
      </c>
      <c r="U238">
        <f>MONTH(orders[[#This Row],[OrderDate]])</f>
        <v>3</v>
      </c>
    </row>
    <row r="239" spans="1:21" x14ac:dyDescent="0.2">
      <c r="A239">
        <v>10485</v>
      </c>
      <c r="B239" t="s">
        <v>811</v>
      </c>
      <c r="C239">
        <v>4</v>
      </c>
      <c r="D239" s="9">
        <v>35514</v>
      </c>
      <c r="E239" s="5">
        <v>35528</v>
      </c>
      <c r="F239" s="5">
        <v>35520</v>
      </c>
      <c r="G239">
        <v>2</v>
      </c>
      <c r="H239">
        <v>64.45</v>
      </c>
      <c r="I239" t="s">
        <v>812</v>
      </c>
      <c r="J239" t="s">
        <v>813</v>
      </c>
      <c r="K239" t="s">
        <v>814</v>
      </c>
      <c r="L239" t="s">
        <v>815</v>
      </c>
      <c r="M239" t="s">
        <v>816</v>
      </c>
      <c r="N239" t="s">
        <v>524</v>
      </c>
      <c r="O239">
        <f>VLOOKUP(orders[[#This Row],[OrderID]],Table15[],4,FALSE)</f>
        <v>130</v>
      </c>
      <c r="P239">
        <f>VLOOKUP(orders[[#This Row],[OrderID]],Table15[],2,FALSE)</f>
        <v>1760</v>
      </c>
      <c r="Q239">
        <f>VLOOKUP(orders[[#This Row],[EmployeeID]],employee_territory[],2,FALSE)</f>
        <v>20852</v>
      </c>
      <c r="R239" t="str">
        <f>VLOOKUP(orders[[#This Row],[Territory]],territories[],4,FALSE)</f>
        <v xml:space="preserve">Eastern                                           </v>
      </c>
      <c r="S239" t="str">
        <f>VLOOKUP(orders[[#This Row],[ShipVia]],shippers[],2,FALSE)</f>
        <v>United Package</v>
      </c>
      <c r="T239">
        <f>YEAR(orders[[#This Row],[OrderDate]])</f>
        <v>1997</v>
      </c>
      <c r="U239">
        <f>MONTH(orders[[#This Row],[OrderDate]])</f>
        <v>3</v>
      </c>
    </row>
    <row r="240" spans="1:21" x14ac:dyDescent="0.2">
      <c r="A240">
        <v>10486</v>
      </c>
      <c r="B240" t="s">
        <v>518</v>
      </c>
      <c r="C240">
        <v>1</v>
      </c>
      <c r="D240" s="9">
        <v>35515</v>
      </c>
      <c r="E240" s="5">
        <v>35543</v>
      </c>
      <c r="F240" s="5">
        <v>35522</v>
      </c>
      <c r="G240">
        <v>2</v>
      </c>
      <c r="H240">
        <v>30.53</v>
      </c>
      <c r="I240" t="s">
        <v>519</v>
      </c>
      <c r="J240" t="s">
        <v>520</v>
      </c>
      <c r="K240" t="s">
        <v>521</v>
      </c>
      <c r="L240" t="s">
        <v>522</v>
      </c>
      <c r="M240" t="s">
        <v>523</v>
      </c>
      <c r="N240" t="s">
        <v>524</v>
      </c>
      <c r="O240">
        <f>VLOOKUP(orders[[#This Row],[OrderID]],Table15[],4,FALSE)</f>
        <v>46</v>
      </c>
      <c r="P240">
        <f>VLOOKUP(orders[[#This Row],[OrderID]],Table15[],2,FALSE)</f>
        <v>1272</v>
      </c>
      <c r="Q240">
        <f>VLOOKUP(orders[[#This Row],[EmployeeID]],employee_territory[],2,FALSE)</f>
        <v>6897</v>
      </c>
      <c r="R240" t="str">
        <f>VLOOKUP(orders[[#This Row],[Territory]],territories[],4,FALSE)</f>
        <v xml:space="preserve">Eastern                                           </v>
      </c>
      <c r="S240" t="str">
        <f>VLOOKUP(orders[[#This Row],[ShipVia]],shippers[],2,FALSE)</f>
        <v>United Package</v>
      </c>
      <c r="T240">
        <f>YEAR(orders[[#This Row],[OrderDate]])</f>
        <v>1997</v>
      </c>
      <c r="U240">
        <f>MONTH(orders[[#This Row],[OrderDate]])</f>
        <v>3</v>
      </c>
    </row>
    <row r="241" spans="1:21" x14ac:dyDescent="0.2">
      <c r="A241">
        <v>10487</v>
      </c>
      <c r="B241" t="s">
        <v>785</v>
      </c>
      <c r="C241">
        <v>2</v>
      </c>
      <c r="D241" s="9">
        <v>35515</v>
      </c>
      <c r="E241" s="5">
        <v>35543</v>
      </c>
      <c r="F241" s="5">
        <v>35517</v>
      </c>
      <c r="G241">
        <v>2</v>
      </c>
      <c r="H241">
        <v>71.069999999999993</v>
      </c>
      <c r="I241" t="s">
        <v>786</v>
      </c>
      <c r="J241" t="s">
        <v>787</v>
      </c>
      <c r="K241" t="s">
        <v>645</v>
      </c>
      <c r="L241" t="s">
        <v>516</v>
      </c>
      <c r="M241" t="s">
        <v>788</v>
      </c>
      <c r="N241" t="s">
        <v>146</v>
      </c>
      <c r="O241">
        <f>VLOOKUP(orders[[#This Row],[OrderID]],Table15[],4,FALSE)</f>
        <v>59</v>
      </c>
      <c r="P241">
        <f>VLOOKUP(orders[[#This Row],[OrderID]],Table15[],2,FALSE)</f>
        <v>925.1</v>
      </c>
      <c r="Q241">
        <f>VLOOKUP(orders[[#This Row],[EmployeeID]],employee_territory[],2,FALSE)</f>
        <v>1581</v>
      </c>
      <c r="R241" t="str">
        <f>VLOOKUP(orders[[#This Row],[Territory]],territories[],4,FALSE)</f>
        <v xml:space="preserve">Eastern                                           </v>
      </c>
      <c r="S241" t="str">
        <f>VLOOKUP(orders[[#This Row],[ShipVia]],shippers[],2,FALSE)</f>
        <v>United Package</v>
      </c>
      <c r="T241">
        <f>YEAR(orders[[#This Row],[OrderDate]])</f>
        <v>1997</v>
      </c>
      <c r="U241">
        <f>MONTH(orders[[#This Row],[OrderDate]])</f>
        <v>3</v>
      </c>
    </row>
    <row r="242" spans="1:21" x14ac:dyDescent="0.2">
      <c r="A242">
        <v>10488</v>
      </c>
      <c r="B242" t="s">
        <v>566</v>
      </c>
      <c r="C242">
        <v>8</v>
      </c>
      <c r="D242" s="9">
        <v>35516</v>
      </c>
      <c r="E242" s="5">
        <v>35544</v>
      </c>
      <c r="F242" s="5">
        <v>35522</v>
      </c>
      <c r="G242">
        <v>2</v>
      </c>
      <c r="H242">
        <v>4.93</v>
      </c>
      <c r="I242" t="s">
        <v>567</v>
      </c>
      <c r="J242" t="s">
        <v>568</v>
      </c>
      <c r="K242" t="s">
        <v>569</v>
      </c>
      <c r="L242" t="s">
        <v>71</v>
      </c>
      <c r="M242" t="s">
        <v>570</v>
      </c>
      <c r="N242" t="s">
        <v>154</v>
      </c>
      <c r="O242">
        <f>VLOOKUP(orders[[#This Row],[OrderID]],Table15[],4,FALSE)</f>
        <v>50</v>
      </c>
      <c r="P242">
        <f>VLOOKUP(orders[[#This Row],[OrderID]],Table15[],2,FALSE)</f>
        <v>1560</v>
      </c>
      <c r="Q242">
        <f>VLOOKUP(orders[[#This Row],[EmployeeID]],employee_territory[],2,FALSE)</f>
        <v>19428</v>
      </c>
      <c r="R242" t="str">
        <f>VLOOKUP(orders[[#This Row],[Territory]],territories[],4,FALSE)</f>
        <v xml:space="preserve">Northern                                          </v>
      </c>
      <c r="S242" t="str">
        <f>VLOOKUP(orders[[#This Row],[ShipVia]],shippers[],2,FALSE)</f>
        <v>United Package</v>
      </c>
      <c r="T242">
        <f>YEAR(orders[[#This Row],[OrderDate]])</f>
        <v>1997</v>
      </c>
      <c r="U242">
        <f>MONTH(orders[[#This Row],[OrderDate]])</f>
        <v>3</v>
      </c>
    </row>
    <row r="243" spans="1:21" x14ac:dyDescent="0.2">
      <c r="A243">
        <v>10489</v>
      </c>
      <c r="B243" t="s">
        <v>747</v>
      </c>
      <c r="C243">
        <v>6</v>
      </c>
      <c r="D243" s="9">
        <v>35517</v>
      </c>
      <c r="E243" s="5">
        <v>35545</v>
      </c>
      <c r="F243" s="5">
        <v>35529</v>
      </c>
      <c r="G243">
        <v>2</v>
      </c>
      <c r="H243">
        <v>5.29</v>
      </c>
      <c r="I243" t="s">
        <v>748</v>
      </c>
      <c r="J243" t="s">
        <v>749</v>
      </c>
      <c r="K243" t="s">
        <v>750</v>
      </c>
      <c r="L243" t="s">
        <v>71</v>
      </c>
      <c r="M243" t="s">
        <v>751</v>
      </c>
      <c r="N243" t="s">
        <v>530</v>
      </c>
      <c r="O243">
        <f>VLOOKUP(orders[[#This Row],[OrderID]],Table15[],4,FALSE)</f>
        <v>33</v>
      </c>
      <c r="P243">
        <f>VLOOKUP(orders[[#This Row],[OrderID]],Table15[],2,FALSE)</f>
        <v>502.20000000000005</v>
      </c>
      <c r="Q243">
        <f>VLOOKUP(orders[[#This Row],[EmployeeID]],employee_territory[],2,FALSE)</f>
        <v>85014</v>
      </c>
      <c r="R243" t="str">
        <f>VLOOKUP(orders[[#This Row],[Territory]],territories[],4,FALSE)</f>
        <v xml:space="preserve">Westerns                                          </v>
      </c>
      <c r="S243" t="str">
        <f>VLOOKUP(orders[[#This Row],[ShipVia]],shippers[],2,FALSE)</f>
        <v>United Package</v>
      </c>
      <c r="T243">
        <f>YEAR(orders[[#This Row],[OrderDate]])</f>
        <v>1997</v>
      </c>
      <c r="U243">
        <f>MONTH(orders[[#This Row],[OrderDate]])</f>
        <v>3</v>
      </c>
    </row>
    <row r="244" spans="1:21" x14ac:dyDescent="0.2">
      <c r="A244">
        <v>10490</v>
      </c>
      <c r="B244" t="s">
        <v>518</v>
      </c>
      <c r="C244">
        <v>7</v>
      </c>
      <c r="D244" s="9">
        <v>35520</v>
      </c>
      <c r="E244" s="5">
        <v>35548</v>
      </c>
      <c r="F244" s="5">
        <v>35523</v>
      </c>
      <c r="G244">
        <v>2</v>
      </c>
      <c r="H244">
        <v>210.19</v>
      </c>
      <c r="I244" t="s">
        <v>519</v>
      </c>
      <c r="J244" t="s">
        <v>520</v>
      </c>
      <c r="K244" t="s">
        <v>521</v>
      </c>
      <c r="L244" t="s">
        <v>522</v>
      </c>
      <c r="M244" t="s">
        <v>523</v>
      </c>
      <c r="N244" t="s">
        <v>524</v>
      </c>
      <c r="O244">
        <f>VLOOKUP(orders[[#This Row],[OrderID]],Table15[],4,FALSE)</f>
        <v>126</v>
      </c>
      <c r="P244">
        <f>VLOOKUP(orders[[#This Row],[OrderID]],Table15[],2,FALSE)</f>
        <v>3163.2</v>
      </c>
      <c r="Q244">
        <f>VLOOKUP(orders[[#This Row],[EmployeeID]],employee_territory[],2,FALSE)</f>
        <v>60179</v>
      </c>
      <c r="R244" t="str">
        <f>VLOOKUP(orders[[#This Row],[Territory]],territories[],4,FALSE)</f>
        <v xml:space="preserve">Westerns                                          </v>
      </c>
      <c r="S244" t="str">
        <f>VLOOKUP(orders[[#This Row],[ShipVia]],shippers[],2,FALSE)</f>
        <v>United Package</v>
      </c>
      <c r="T244">
        <f>YEAR(orders[[#This Row],[OrderDate]])</f>
        <v>1997</v>
      </c>
      <c r="U244">
        <f>MONTH(orders[[#This Row],[OrderDate]])</f>
        <v>3</v>
      </c>
    </row>
    <row r="245" spans="1:21" x14ac:dyDescent="0.2">
      <c r="A245">
        <v>10491</v>
      </c>
      <c r="B245" t="s">
        <v>715</v>
      </c>
      <c r="C245">
        <v>8</v>
      </c>
      <c r="D245" s="9">
        <v>35520</v>
      </c>
      <c r="E245" s="5">
        <v>35548</v>
      </c>
      <c r="F245" s="5">
        <v>35528</v>
      </c>
      <c r="G245">
        <v>3</v>
      </c>
      <c r="H245">
        <v>16.96</v>
      </c>
      <c r="I245" t="s">
        <v>716</v>
      </c>
      <c r="J245" t="s">
        <v>717</v>
      </c>
      <c r="K245" t="s">
        <v>718</v>
      </c>
      <c r="L245" t="s">
        <v>71</v>
      </c>
      <c r="M245" t="s">
        <v>719</v>
      </c>
      <c r="N245" t="s">
        <v>720</v>
      </c>
      <c r="O245">
        <f>VLOOKUP(orders[[#This Row],[OrderID]],Table15[],4,FALSE)</f>
        <v>22</v>
      </c>
      <c r="P245">
        <f>VLOOKUP(orders[[#This Row],[OrderID]],Table15[],2,FALSE)</f>
        <v>305.3</v>
      </c>
      <c r="Q245">
        <f>VLOOKUP(orders[[#This Row],[EmployeeID]],employee_territory[],2,FALSE)</f>
        <v>19428</v>
      </c>
      <c r="R245" t="str">
        <f>VLOOKUP(orders[[#This Row],[Territory]],territories[],4,FALSE)</f>
        <v xml:space="preserve">Northern                                          </v>
      </c>
      <c r="S245" t="str">
        <f>VLOOKUP(orders[[#This Row],[ShipVia]],shippers[],2,FALSE)</f>
        <v>Federal Shipping</v>
      </c>
      <c r="T245">
        <f>YEAR(orders[[#This Row],[OrderDate]])</f>
        <v>1997</v>
      </c>
      <c r="U245">
        <f>MONTH(orders[[#This Row],[OrderDate]])</f>
        <v>3</v>
      </c>
    </row>
    <row r="246" spans="1:21" x14ac:dyDescent="0.2">
      <c r="A246">
        <v>10492</v>
      </c>
      <c r="B246" t="s">
        <v>805</v>
      </c>
      <c r="C246">
        <v>3</v>
      </c>
      <c r="D246" s="9">
        <v>35521</v>
      </c>
      <c r="E246" s="5">
        <v>35549</v>
      </c>
      <c r="F246" s="5">
        <v>35531</v>
      </c>
      <c r="G246">
        <v>1</v>
      </c>
      <c r="H246">
        <v>62.89</v>
      </c>
      <c r="I246" t="s">
        <v>806</v>
      </c>
      <c r="J246" t="s">
        <v>807</v>
      </c>
      <c r="K246" t="s">
        <v>808</v>
      </c>
      <c r="L246" t="s">
        <v>809</v>
      </c>
      <c r="M246" t="s">
        <v>810</v>
      </c>
      <c r="N246" t="s">
        <v>264</v>
      </c>
      <c r="O246">
        <f>VLOOKUP(orders[[#This Row],[OrderID]],Table15[],4,FALSE)</f>
        <v>80</v>
      </c>
      <c r="P246">
        <f>VLOOKUP(orders[[#This Row],[OrderID]],Table15[],2,FALSE)</f>
        <v>896</v>
      </c>
      <c r="Q246">
        <f>VLOOKUP(orders[[#This Row],[EmployeeID]],employee_territory[],2,FALSE)</f>
        <v>30346</v>
      </c>
      <c r="R246" t="str">
        <f>VLOOKUP(orders[[#This Row],[Territory]],territories[],4,FALSE)</f>
        <v xml:space="preserve">Southern                                          </v>
      </c>
      <c r="S246" t="str">
        <f>VLOOKUP(orders[[#This Row],[ShipVia]],shippers[],2,FALSE)</f>
        <v>Speedy Express</v>
      </c>
      <c r="T246">
        <f>YEAR(orders[[#This Row],[OrderDate]])</f>
        <v>1997</v>
      </c>
      <c r="U246">
        <f>MONTH(orders[[#This Row],[OrderDate]])</f>
        <v>4</v>
      </c>
    </row>
    <row r="247" spans="1:21" x14ac:dyDescent="0.2">
      <c r="A247">
        <v>10493</v>
      </c>
      <c r="B247" t="s">
        <v>742</v>
      </c>
      <c r="C247">
        <v>4</v>
      </c>
      <c r="D247" s="9">
        <v>35522</v>
      </c>
      <c r="E247" s="5">
        <v>35550</v>
      </c>
      <c r="F247" s="5">
        <v>35530</v>
      </c>
      <c r="G247">
        <v>3</v>
      </c>
      <c r="H247">
        <v>10.64</v>
      </c>
      <c r="I247" t="s">
        <v>743</v>
      </c>
      <c r="J247" t="s">
        <v>744</v>
      </c>
      <c r="K247" t="s">
        <v>745</v>
      </c>
      <c r="L247" t="s">
        <v>71</v>
      </c>
      <c r="M247" t="s">
        <v>746</v>
      </c>
      <c r="N247" t="s">
        <v>206</v>
      </c>
      <c r="O247">
        <f>VLOOKUP(orders[[#This Row],[OrderID]],Table15[],4,FALSE)</f>
        <v>35</v>
      </c>
      <c r="P247">
        <f>VLOOKUP(orders[[#This Row],[OrderID]],Table15[],2,FALSE)</f>
        <v>676</v>
      </c>
      <c r="Q247">
        <f>VLOOKUP(orders[[#This Row],[EmployeeID]],employee_territory[],2,FALSE)</f>
        <v>20852</v>
      </c>
      <c r="R247" t="str">
        <f>VLOOKUP(orders[[#This Row],[Territory]],territories[],4,FALSE)</f>
        <v xml:space="preserve">Eastern                                           </v>
      </c>
      <c r="S247" t="str">
        <f>VLOOKUP(orders[[#This Row],[ShipVia]],shippers[],2,FALSE)</f>
        <v>Federal Shipping</v>
      </c>
      <c r="T247">
        <f>YEAR(orders[[#This Row],[OrderDate]])</f>
        <v>1997</v>
      </c>
      <c r="U247">
        <f>MONTH(orders[[#This Row],[OrderDate]])</f>
        <v>4</v>
      </c>
    </row>
    <row r="248" spans="1:21" x14ac:dyDescent="0.2">
      <c r="A248">
        <v>10494</v>
      </c>
      <c r="B248" t="s">
        <v>642</v>
      </c>
      <c r="C248">
        <v>4</v>
      </c>
      <c r="D248" s="9">
        <v>35522</v>
      </c>
      <c r="E248" s="5">
        <v>35550</v>
      </c>
      <c r="F248" s="5">
        <v>35529</v>
      </c>
      <c r="G248">
        <v>2</v>
      </c>
      <c r="H248">
        <v>65.989999999999995</v>
      </c>
      <c r="I248" t="s">
        <v>643</v>
      </c>
      <c r="J248" t="s">
        <v>644</v>
      </c>
      <c r="K248" t="s">
        <v>645</v>
      </c>
      <c r="L248" t="s">
        <v>516</v>
      </c>
      <c r="M248" t="s">
        <v>646</v>
      </c>
      <c r="N248" t="s">
        <v>146</v>
      </c>
      <c r="O248">
        <f>VLOOKUP(orders[[#This Row],[OrderID]],Table15[],4,FALSE)</f>
        <v>30</v>
      </c>
      <c r="P248">
        <f>VLOOKUP(orders[[#This Row],[OrderID]],Table15[],2,FALSE)</f>
        <v>912</v>
      </c>
      <c r="Q248">
        <f>VLOOKUP(orders[[#This Row],[EmployeeID]],employee_territory[],2,FALSE)</f>
        <v>20852</v>
      </c>
      <c r="R248" t="str">
        <f>VLOOKUP(orders[[#This Row],[Territory]],territories[],4,FALSE)</f>
        <v xml:space="preserve">Eastern                                           </v>
      </c>
      <c r="S248" t="str">
        <f>VLOOKUP(orders[[#This Row],[ShipVia]],shippers[],2,FALSE)</f>
        <v>United Package</v>
      </c>
      <c r="T248">
        <f>YEAR(orders[[#This Row],[OrderDate]])</f>
        <v>1997</v>
      </c>
      <c r="U248">
        <f>MONTH(orders[[#This Row],[OrderDate]])</f>
        <v>4</v>
      </c>
    </row>
    <row r="249" spans="1:21" x14ac:dyDescent="0.2">
      <c r="A249">
        <v>10495</v>
      </c>
      <c r="B249" t="s">
        <v>850</v>
      </c>
      <c r="C249">
        <v>3</v>
      </c>
      <c r="D249" s="9">
        <v>35523</v>
      </c>
      <c r="E249" s="5">
        <v>35551</v>
      </c>
      <c r="F249" s="5">
        <v>35531</v>
      </c>
      <c r="G249">
        <v>3</v>
      </c>
      <c r="H249">
        <v>4.6500000000000004</v>
      </c>
      <c r="I249" t="s">
        <v>851</v>
      </c>
      <c r="J249" t="s">
        <v>852</v>
      </c>
      <c r="K249" t="s">
        <v>853</v>
      </c>
      <c r="L249" t="s">
        <v>809</v>
      </c>
      <c r="M249" t="s">
        <v>854</v>
      </c>
      <c r="N249" t="s">
        <v>264</v>
      </c>
      <c r="O249">
        <f>VLOOKUP(orders[[#This Row],[OrderID]],Table15[],4,FALSE)</f>
        <v>35</v>
      </c>
      <c r="P249">
        <f>VLOOKUP(orders[[#This Row],[OrderID]],Table15[],2,FALSE)</f>
        <v>278</v>
      </c>
      <c r="Q249">
        <f>VLOOKUP(orders[[#This Row],[EmployeeID]],employee_territory[],2,FALSE)</f>
        <v>30346</v>
      </c>
      <c r="R249" t="str">
        <f>VLOOKUP(orders[[#This Row],[Territory]],territories[],4,FALSE)</f>
        <v xml:space="preserve">Southern                                          </v>
      </c>
      <c r="S249" t="str">
        <f>VLOOKUP(orders[[#This Row],[ShipVia]],shippers[],2,FALSE)</f>
        <v>Federal Shipping</v>
      </c>
      <c r="T249">
        <f>YEAR(orders[[#This Row],[OrderDate]])</f>
        <v>1997</v>
      </c>
      <c r="U249">
        <f>MONTH(orders[[#This Row],[OrderDate]])</f>
        <v>4</v>
      </c>
    </row>
    <row r="250" spans="1:21" x14ac:dyDescent="0.2">
      <c r="A250">
        <v>10496</v>
      </c>
      <c r="B250" t="s">
        <v>647</v>
      </c>
      <c r="C250">
        <v>7</v>
      </c>
      <c r="D250" s="9">
        <v>35524</v>
      </c>
      <c r="E250" s="5">
        <v>35552</v>
      </c>
      <c r="F250" s="5">
        <v>35527</v>
      </c>
      <c r="G250">
        <v>2</v>
      </c>
      <c r="H250">
        <v>46.77</v>
      </c>
      <c r="I250" t="s">
        <v>648</v>
      </c>
      <c r="J250" t="s">
        <v>649</v>
      </c>
      <c r="K250" t="s">
        <v>645</v>
      </c>
      <c r="L250" t="s">
        <v>516</v>
      </c>
      <c r="M250" t="s">
        <v>650</v>
      </c>
      <c r="N250" t="s">
        <v>146</v>
      </c>
      <c r="O250">
        <f>VLOOKUP(orders[[#This Row],[OrderID]],Table15[],4,FALSE)</f>
        <v>20</v>
      </c>
      <c r="P250">
        <f>VLOOKUP(orders[[#This Row],[OrderID]],Table15[],2,FALSE)</f>
        <v>200</v>
      </c>
      <c r="Q250">
        <f>VLOOKUP(orders[[#This Row],[EmployeeID]],employee_territory[],2,FALSE)</f>
        <v>60179</v>
      </c>
      <c r="R250" t="str">
        <f>VLOOKUP(orders[[#This Row],[Territory]],territories[],4,FALSE)</f>
        <v xml:space="preserve">Westerns                                          </v>
      </c>
      <c r="S250" t="str">
        <f>VLOOKUP(orders[[#This Row],[ShipVia]],shippers[],2,FALSE)</f>
        <v>United Package</v>
      </c>
      <c r="T250">
        <f>YEAR(orders[[#This Row],[OrderDate]])</f>
        <v>1997</v>
      </c>
      <c r="U250">
        <f>MONTH(orders[[#This Row],[OrderDate]])</f>
        <v>4</v>
      </c>
    </row>
    <row r="251" spans="1:21" x14ac:dyDescent="0.2">
      <c r="A251">
        <v>10497</v>
      </c>
      <c r="B251" t="s">
        <v>613</v>
      </c>
      <c r="C251">
        <v>7</v>
      </c>
      <c r="D251" s="9">
        <v>35524</v>
      </c>
      <c r="E251" s="5">
        <v>35552</v>
      </c>
      <c r="F251" s="5">
        <v>35527</v>
      </c>
      <c r="G251">
        <v>1</v>
      </c>
      <c r="H251">
        <v>36.21</v>
      </c>
      <c r="I251" t="s">
        <v>614</v>
      </c>
      <c r="J251" t="s">
        <v>615</v>
      </c>
      <c r="K251" t="s">
        <v>616</v>
      </c>
      <c r="L251" t="s">
        <v>71</v>
      </c>
      <c r="M251" t="s">
        <v>617</v>
      </c>
      <c r="N251" t="s">
        <v>154</v>
      </c>
      <c r="O251">
        <f>VLOOKUP(orders[[#This Row],[OrderID]],Table15[],4,FALSE)</f>
        <v>64</v>
      </c>
      <c r="P251">
        <f>VLOOKUP(orders[[#This Row],[OrderID]],Table15[],2,FALSE)</f>
        <v>1380.6</v>
      </c>
      <c r="Q251">
        <f>VLOOKUP(orders[[#This Row],[EmployeeID]],employee_territory[],2,FALSE)</f>
        <v>60179</v>
      </c>
      <c r="R251" t="str">
        <f>VLOOKUP(orders[[#This Row],[Territory]],territories[],4,FALSE)</f>
        <v xml:space="preserve">Westerns                                          </v>
      </c>
      <c r="S251" t="str">
        <f>VLOOKUP(orders[[#This Row],[ShipVia]],shippers[],2,FALSE)</f>
        <v>Speedy Express</v>
      </c>
      <c r="T251">
        <f>YEAR(orders[[#This Row],[OrderDate]])</f>
        <v>1997</v>
      </c>
      <c r="U251">
        <f>MONTH(orders[[#This Row],[OrderDate]])</f>
        <v>4</v>
      </c>
    </row>
    <row r="252" spans="1:21" x14ac:dyDescent="0.2">
      <c r="A252">
        <v>10498</v>
      </c>
      <c r="B252" t="s">
        <v>518</v>
      </c>
      <c r="C252">
        <v>8</v>
      </c>
      <c r="D252" s="9">
        <v>35527</v>
      </c>
      <c r="E252" s="5">
        <v>35555</v>
      </c>
      <c r="F252" s="5">
        <v>35531</v>
      </c>
      <c r="G252">
        <v>2</v>
      </c>
      <c r="H252">
        <v>29.75</v>
      </c>
      <c r="I252" t="s">
        <v>519</v>
      </c>
      <c r="J252" t="s">
        <v>520</v>
      </c>
      <c r="K252" t="s">
        <v>521</v>
      </c>
      <c r="L252" t="s">
        <v>522</v>
      </c>
      <c r="M252" t="s">
        <v>523</v>
      </c>
      <c r="N252" t="s">
        <v>524</v>
      </c>
      <c r="O252">
        <f>VLOOKUP(orders[[#This Row],[OrderID]],Table15[],4,FALSE)</f>
        <v>49</v>
      </c>
      <c r="P252">
        <f>VLOOKUP(orders[[#This Row],[OrderID]],Table15[],2,FALSE)</f>
        <v>575</v>
      </c>
      <c r="Q252">
        <f>VLOOKUP(orders[[#This Row],[EmployeeID]],employee_territory[],2,FALSE)</f>
        <v>19428</v>
      </c>
      <c r="R252" t="str">
        <f>VLOOKUP(orders[[#This Row],[Territory]],territories[],4,FALSE)</f>
        <v xml:space="preserve">Northern                                          </v>
      </c>
      <c r="S252" t="str">
        <f>VLOOKUP(orders[[#This Row],[ShipVia]],shippers[],2,FALSE)</f>
        <v>United Package</v>
      </c>
      <c r="T252">
        <f>YEAR(orders[[#This Row],[OrderDate]])</f>
        <v>1997</v>
      </c>
      <c r="U252">
        <f>MONTH(orders[[#This Row],[OrderDate]])</f>
        <v>4</v>
      </c>
    </row>
    <row r="253" spans="1:21" x14ac:dyDescent="0.2">
      <c r="A253">
        <v>10499</v>
      </c>
      <c r="B253" t="s">
        <v>623</v>
      </c>
      <c r="C253">
        <v>4</v>
      </c>
      <c r="D253" s="9">
        <v>35528</v>
      </c>
      <c r="E253" s="5">
        <v>35556</v>
      </c>
      <c r="F253" s="5">
        <v>35536</v>
      </c>
      <c r="G253">
        <v>2</v>
      </c>
      <c r="H253">
        <v>102.02</v>
      </c>
      <c r="I253" t="s">
        <v>624</v>
      </c>
      <c r="J253" t="s">
        <v>625</v>
      </c>
      <c r="K253" t="s">
        <v>626</v>
      </c>
      <c r="L253" t="s">
        <v>627</v>
      </c>
      <c r="M253" t="s">
        <v>628</v>
      </c>
      <c r="N253" t="s">
        <v>524</v>
      </c>
      <c r="O253">
        <f>VLOOKUP(orders[[#This Row],[OrderID]],Table15[],4,FALSE)</f>
        <v>45</v>
      </c>
      <c r="P253">
        <f>VLOOKUP(orders[[#This Row],[OrderID]],Table15[],2,FALSE)</f>
        <v>1412</v>
      </c>
      <c r="Q253">
        <f>VLOOKUP(orders[[#This Row],[EmployeeID]],employee_territory[],2,FALSE)</f>
        <v>20852</v>
      </c>
      <c r="R253" t="str">
        <f>VLOOKUP(orders[[#This Row],[Territory]],territories[],4,FALSE)</f>
        <v xml:space="preserve">Eastern                                           </v>
      </c>
      <c r="S253" t="str">
        <f>VLOOKUP(orders[[#This Row],[ShipVia]],shippers[],2,FALSE)</f>
        <v>United Package</v>
      </c>
      <c r="T253">
        <f>YEAR(orders[[#This Row],[OrderDate]])</f>
        <v>1997</v>
      </c>
      <c r="U253">
        <f>MONTH(orders[[#This Row],[OrderDate]])</f>
        <v>4</v>
      </c>
    </row>
    <row r="254" spans="1:21" x14ac:dyDescent="0.2">
      <c r="A254">
        <v>10500</v>
      </c>
      <c r="B254" t="s">
        <v>742</v>
      </c>
      <c r="C254">
        <v>6</v>
      </c>
      <c r="D254" s="9">
        <v>35529</v>
      </c>
      <c r="E254" s="5">
        <v>35557</v>
      </c>
      <c r="F254" s="5">
        <v>35537</v>
      </c>
      <c r="G254">
        <v>1</v>
      </c>
      <c r="H254">
        <v>42.68</v>
      </c>
      <c r="I254" t="s">
        <v>743</v>
      </c>
      <c r="J254" t="s">
        <v>744</v>
      </c>
      <c r="K254" t="s">
        <v>745</v>
      </c>
      <c r="L254" t="s">
        <v>71</v>
      </c>
      <c r="M254" t="s">
        <v>746</v>
      </c>
      <c r="N254" t="s">
        <v>206</v>
      </c>
      <c r="O254">
        <f>VLOOKUP(orders[[#This Row],[OrderID]],Table15[],4,FALSE)</f>
        <v>20</v>
      </c>
      <c r="P254">
        <f>VLOOKUP(orders[[#This Row],[OrderID]],Table15[],2,FALSE)</f>
        <v>550.79999999999995</v>
      </c>
      <c r="Q254">
        <f>VLOOKUP(orders[[#This Row],[EmployeeID]],employee_territory[],2,FALSE)</f>
        <v>85014</v>
      </c>
      <c r="R254" t="str">
        <f>VLOOKUP(orders[[#This Row],[Territory]],territories[],4,FALSE)</f>
        <v xml:space="preserve">Westerns                                          </v>
      </c>
      <c r="S254" t="str">
        <f>VLOOKUP(orders[[#This Row],[ShipVia]],shippers[],2,FALSE)</f>
        <v>Speedy Express</v>
      </c>
      <c r="T254">
        <f>YEAR(orders[[#This Row],[OrderDate]])</f>
        <v>1997</v>
      </c>
      <c r="U254">
        <f>MONTH(orders[[#This Row],[OrderDate]])</f>
        <v>4</v>
      </c>
    </row>
    <row r="255" spans="1:21" x14ac:dyDescent="0.2">
      <c r="A255">
        <v>10501</v>
      </c>
      <c r="B255" t="s">
        <v>855</v>
      </c>
      <c r="C255">
        <v>9</v>
      </c>
      <c r="D255" s="9">
        <v>35529</v>
      </c>
      <c r="E255" s="5">
        <v>35557</v>
      </c>
      <c r="F255" s="5">
        <v>35536</v>
      </c>
      <c r="G255">
        <v>3</v>
      </c>
      <c r="H255">
        <v>8.85</v>
      </c>
      <c r="I255" t="s">
        <v>856</v>
      </c>
      <c r="J255" t="s">
        <v>857</v>
      </c>
      <c r="K255" t="s">
        <v>858</v>
      </c>
      <c r="L255" t="s">
        <v>71</v>
      </c>
      <c r="M255" t="s">
        <v>859</v>
      </c>
      <c r="N255" t="s">
        <v>154</v>
      </c>
      <c r="O255">
        <f>VLOOKUP(orders[[#This Row],[OrderID]],Table15[],4,FALSE)</f>
        <v>20</v>
      </c>
      <c r="P255">
        <f>VLOOKUP(orders[[#This Row],[OrderID]],Table15[],2,FALSE)</f>
        <v>149</v>
      </c>
      <c r="Q255">
        <f>VLOOKUP(orders[[#This Row],[EmployeeID]],employee_territory[],2,FALSE)</f>
        <v>3049</v>
      </c>
      <c r="R255" t="str">
        <f>VLOOKUP(orders[[#This Row],[Territory]],territories[],4,FALSE)</f>
        <v xml:space="preserve">Northern                                          </v>
      </c>
      <c r="S255" t="str">
        <f>VLOOKUP(orders[[#This Row],[ShipVia]],shippers[],2,FALSE)</f>
        <v>Federal Shipping</v>
      </c>
      <c r="T255">
        <f>YEAR(orders[[#This Row],[OrderDate]])</f>
        <v>1997</v>
      </c>
      <c r="U255">
        <f>MONTH(orders[[#This Row],[OrderDate]])</f>
        <v>4</v>
      </c>
    </row>
    <row r="256" spans="1:21" x14ac:dyDescent="0.2">
      <c r="A256">
        <v>10502</v>
      </c>
      <c r="B256" t="s">
        <v>697</v>
      </c>
      <c r="C256">
        <v>2</v>
      </c>
      <c r="D256" s="9">
        <v>35530</v>
      </c>
      <c r="E256" s="5">
        <v>35558</v>
      </c>
      <c r="F256" s="5">
        <v>35549</v>
      </c>
      <c r="G256">
        <v>1</v>
      </c>
      <c r="H256">
        <v>69.319999999999993</v>
      </c>
      <c r="I256" t="s">
        <v>698</v>
      </c>
      <c r="J256" t="s">
        <v>699</v>
      </c>
      <c r="K256" t="s">
        <v>534</v>
      </c>
      <c r="L256" t="s">
        <v>71</v>
      </c>
      <c r="M256" t="s">
        <v>602</v>
      </c>
      <c r="N256" t="s">
        <v>535</v>
      </c>
      <c r="O256">
        <f>VLOOKUP(orders[[#This Row],[OrderID]],Table15[],4,FALSE)</f>
        <v>57</v>
      </c>
      <c r="P256">
        <f>VLOOKUP(orders[[#This Row],[OrderID]],Table15[],2,FALSE)</f>
        <v>816.3</v>
      </c>
      <c r="Q256">
        <f>VLOOKUP(orders[[#This Row],[EmployeeID]],employee_territory[],2,FALSE)</f>
        <v>1581</v>
      </c>
      <c r="R256" t="str">
        <f>VLOOKUP(orders[[#This Row],[Territory]],territories[],4,FALSE)</f>
        <v xml:space="preserve">Eastern                                           </v>
      </c>
      <c r="S256" t="str">
        <f>VLOOKUP(orders[[#This Row],[ShipVia]],shippers[],2,FALSE)</f>
        <v>Speedy Express</v>
      </c>
      <c r="T256">
        <f>YEAR(orders[[#This Row],[OrderDate]])</f>
        <v>1997</v>
      </c>
      <c r="U256">
        <f>MONTH(orders[[#This Row],[OrderDate]])</f>
        <v>4</v>
      </c>
    </row>
    <row r="257" spans="1:21" x14ac:dyDescent="0.2">
      <c r="A257">
        <v>10503</v>
      </c>
      <c r="B257" t="s">
        <v>651</v>
      </c>
      <c r="C257">
        <v>6</v>
      </c>
      <c r="D257" s="9">
        <v>35531</v>
      </c>
      <c r="E257" s="5">
        <v>35559</v>
      </c>
      <c r="F257" s="5">
        <v>35536</v>
      </c>
      <c r="G257">
        <v>2</v>
      </c>
      <c r="H257">
        <v>16.739999999999998</v>
      </c>
      <c r="I257" t="s">
        <v>652</v>
      </c>
      <c r="J257" t="s">
        <v>653</v>
      </c>
      <c r="K257" t="s">
        <v>654</v>
      </c>
      <c r="L257" t="s">
        <v>655</v>
      </c>
      <c r="M257" t="s">
        <v>71</v>
      </c>
      <c r="N257" t="s">
        <v>656</v>
      </c>
      <c r="O257">
        <f>VLOOKUP(orders[[#This Row],[OrderID]],Table15[],4,FALSE)</f>
        <v>90</v>
      </c>
      <c r="P257">
        <f>VLOOKUP(orders[[#This Row],[OrderID]],Table15[],2,FALSE)</f>
        <v>2048.5</v>
      </c>
      <c r="Q257">
        <f>VLOOKUP(orders[[#This Row],[EmployeeID]],employee_territory[],2,FALSE)</f>
        <v>85014</v>
      </c>
      <c r="R257" t="str">
        <f>VLOOKUP(orders[[#This Row],[Territory]],territories[],4,FALSE)</f>
        <v xml:space="preserve">Westerns                                          </v>
      </c>
      <c r="S257" t="str">
        <f>VLOOKUP(orders[[#This Row],[ShipVia]],shippers[],2,FALSE)</f>
        <v>United Package</v>
      </c>
      <c r="T257">
        <f>YEAR(orders[[#This Row],[OrderDate]])</f>
        <v>1997</v>
      </c>
      <c r="U257">
        <f>MONTH(orders[[#This Row],[OrderDate]])</f>
        <v>4</v>
      </c>
    </row>
    <row r="258" spans="1:21" x14ac:dyDescent="0.2">
      <c r="A258">
        <v>10504</v>
      </c>
      <c r="B258" t="s">
        <v>577</v>
      </c>
      <c r="C258">
        <v>4</v>
      </c>
      <c r="D258" s="9">
        <v>35531</v>
      </c>
      <c r="E258" s="5">
        <v>35559</v>
      </c>
      <c r="F258" s="5">
        <v>35538</v>
      </c>
      <c r="G258">
        <v>3</v>
      </c>
      <c r="H258">
        <v>59.13</v>
      </c>
      <c r="I258" t="s">
        <v>578</v>
      </c>
      <c r="J258" t="s">
        <v>579</v>
      </c>
      <c r="K258" t="s">
        <v>580</v>
      </c>
      <c r="L258" t="s">
        <v>581</v>
      </c>
      <c r="M258" t="s">
        <v>582</v>
      </c>
      <c r="N258" t="s">
        <v>82</v>
      </c>
      <c r="O258">
        <f>VLOOKUP(orders[[#This Row],[OrderID]],Table15[],4,FALSE)</f>
        <v>59</v>
      </c>
      <c r="P258">
        <f>VLOOKUP(orders[[#This Row],[OrderID]],Table15[],2,FALSE)</f>
        <v>1388.5</v>
      </c>
      <c r="Q258">
        <f>VLOOKUP(orders[[#This Row],[EmployeeID]],employee_territory[],2,FALSE)</f>
        <v>20852</v>
      </c>
      <c r="R258" t="str">
        <f>VLOOKUP(orders[[#This Row],[Territory]],territories[],4,FALSE)</f>
        <v xml:space="preserve">Eastern                                           </v>
      </c>
      <c r="S258" t="str">
        <f>VLOOKUP(orders[[#This Row],[ShipVia]],shippers[],2,FALSE)</f>
        <v>Federal Shipping</v>
      </c>
      <c r="T258">
        <f>YEAR(orders[[#This Row],[OrderDate]])</f>
        <v>1997</v>
      </c>
      <c r="U258">
        <f>MONTH(orders[[#This Row],[OrderDate]])</f>
        <v>4</v>
      </c>
    </row>
    <row r="259" spans="1:21" x14ac:dyDescent="0.2">
      <c r="A259">
        <v>10505</v>
      </c>
      <c r="B259" t="s">
        <v>726</v>
      </c>
      <c r="C259">
        <v>3</v>
      </c>
      <c r="D259" s="9">
        <v>35534</v>
      </c>
      <c r="E259" s="5">
        <v>35562</v>
      </c>
      <c r="F259" s="5">
        <v>35541</v>
      </c>
      <c r="G259">
        <v>3</v>
      </c>
      <c r="H259">
        <v>7.13</v>
      </c>
      <c r="I259" t="s">
        <v>727</v>
      </c>
      <c r="J259" t="s">
        <v>728</v>
      </c>
      <c r="K259" t="s">
        <v>261</v>
      </c>
      <c r="L259" t="s">
        <v>262</v>
      </c>
      <c r="M259" t="s">
        <v>263</v>
      </c>
      <c r="N259" t="s">
        <v>264</v>
      </c>
      <c r="O259">
        <f>VLOOKUP(orders[[#This Row],[OrderID]],Table15[],4,FALSE)</f>
        <v>3</v>
      </c>
      <c r="P259">
        <f>VLOOKUP(orders[[#This Row],[OrderID]],Table15[],2,FALSE)</f>
        <v>147.89999999999998</v>
      </c>
      <c r="Q259">
        <f>VLOOKUP(orders[[#This Row],[EmployeeID]],employee_territory[],2,FALSE)</f>
        <v>30346</v>
      </c>
      <c r="R259" t="str">
        <f>VLOOKUP(orders[[#This Row],[Territory]],territories[],4,FALSE)</f>
        <v xml:space="preserve">Southern                                          </v>
      </c>
      <c r="S259" t="str">
        <f>VLOOKUP(orders[[#This Row],[ShipVia]],shippers[],2,FALSE)</f>
        <v>Federal Shipping</v>
      </c>
      <c r="T259">
        <f>YEAR(orders[[#This Row],[OrderDate]])</f>
        <v>1997</v>
      </c>
      <c r="U259">
        <f>MONTH(orders[[#This Row],[OrderDate]])</f>
        <v>4</v>
      </c>
    </row>
    <row r="260" spans="1:21" x14ac:dyDescent="0.2">
      <c r="A260">
        <v>10506</v>
      </c>
      <c r="B260" t="s">
        <v>700</v>
      </c>
      <c r="C260">
        <v>9</v>
      </c>
      <c r="D260" s="9">
        <v>35535</v>
      </c>
      <c r="E260" s="5">
        <v>35563</v>
      </c>
      <c r="F260" s="5">
        <v>35552</v>
      </c>
      <c r="G260">
        <v>2</v>
      </c>
      <c r="H260">
        <v>21.19</v>
      </c>
      <c r="I260" t="s">
        <v>701</v>
      </c>
      <c r="J260" t="s">
        <v>702</v>
      </c>
      <c r="K260" t="s">
        <v>703</v>
      </c>
      <c r="L260" t="s">
        <v>71</v>
      </c>
      <c r="M260" t="s">
        <v>704</v>
      </c>
      <c r="N260" t="s">
        <v>154</v>
      </c>
      <c r="O260">
        <f>VLOOKUP(orders[[#This Row],[OrderID]],Table15[],4,FALSE)</f>
        <v>32</v>
      </c>
      <c r="P260">
        <f>VLOOKUP(orders[[#This Row],[OrderID]],Table15[],2,FALSE)</f>
        <v>462</v>
      </c>
      <c r="Q260">
        <f>VLOOKUP(orders[[#This Row],[EmployeeID]],employee_territory[],2,FALSE)</f>
        <v>3049</v>
      </c>
      <c r="R260" t="str">
        <f>VLOOKUP(orders[[#This Row],[Territory]],territories[],4,FALSE)</f>
        <v xml:space="preserve">Northern                                          </v>
      </c>
      <c r="S260" t="str">
        <f>VLOOKUP(orders[[#This Row],[ShipVia]],shippers[],2,FALSE)</f>
        <v>United Package</v>
      </c>
      <c r="T260">
        <f>YEAR(orders[[#This Row],[OrderDate]])</f>
        <v>1997</v>
      </c>
      <c r="U260">
        <f>MONTH(orders[[#This Row],[OrderDate]])</f>
        <v>4</v>
      </c>
    </row>
    <row r="261" spans="1:21" x14ac:dyDescent="0.2">
      <c r="A261">
        <v>10507</v>
      </c>
      <c r="B261" t="s">
        <v>771</v>
      </c>
      <c r="C261">
        <v>7</v>
      </c>
      <c r="D261" s="9">
        <v>35535</v>
      </c>
      <c r="E261" s="5">
        <v>35563</v>
      </c>
      <c r="F261" s="5">
        <v>35542</v>
      </c>
      <c r="G261">
        <v>1</v>
      </c>
      <c r="H261">
        <v>47.45</v>
      </c>
      <c r="I261" t="s">
        <v>772</v>
      </c>
      <c r="J261" t="s">
        <v>773</v>
      </c>
      <c r="K261" t="s">
        <v>534</v>
      </c>
      <c r="L261" t="s">
        <v>71</v>
      </c>
      <c r="M261" t="s">
        <v>774</v>
      </c>
      <c r="N261" t="s">
        <v>535</v>
      </c>
      <c r="O261">
        <f>VLOOKUP(orders[[#This Row],[OrderID]],Table15[],4,FALSE)</f>
        <v>30</v>
      </c>
      <c r="P261">
        <f>VLOOKUP(orders[[#This Row],[OrderID]],Table15[],2,FALSE)</f>
        <v>881.25</v>
      </c>
      <c r="Q261">
        <f>VLOOKUP(orders[[#This Row],[EmployeeID]],employee_territory[],2,FALSE)</f>
        <v>60179</v>
      </c>
      <c r="R261" t="str">
        <f>VLOOKUP(orders[[#This Row],[Territory]],territories[],4,FALSE)</f>
        <v xml:space="preserve">Westerns                                          </v>
      </c>
      <c r="S261" t="str">
        <f>VLOOKUP(orders[[#This Row],[ShipVia]],shippers[],2,FALSE)</f>
        <v>Speedy Express</v>
      </c>
      <c r="T261">
        <f>YEAR(orders[[#This Row],[OrderDate]])</f>
        <v>1997</v>
      </c>
      <c r="U261">
        <f>MONTH(orders[[#This Row],[OrderDate]])</f>
        <v>4</v>
      </c>
    </row>
    <row r="262" spans="1:21" x14ac:dyDescent="0.2">
      <c r="A262">
        <v>10508</v>
      </c>
      <c r="B262" t="s">
        <v>536</v>
      </c>
      <c r="C262">
        <v>1</v>
      </c>
      <c r="D262" s="9">
        <v>35536</v>
      </c>
      <c r="E262" s="5">
        <v>35564</v>
      </c>
      <c r="F262" s="5">
        <v>35563</v>
      </c>
      <c r="G262">
        <v>2</v>
      </c>
      <c r="H262">
        <v>4.99</v>
      </c>
      <c r="I262" t="s">
        <v>537</v>
      </c>
      <c r="J262" t="s">
        <v>538</v>
      </c>
      <c r="K262" t="s">
        <v>539</v>
      </c>
      <c r="L262" t="s">
        <v>71</v>
      </c>
      <c r="M262" t="s">
        <v>540</v>
      </c>
      <c r="N262" t="s">
        <v>154</v>
      </c>
      <c r="O262">
        <f>VLOOKUP(orders[[#This Row],[OrderID]],Table15[],4,FALSE)</f>
        <v>20</v>
      </c>
      <c r="P262">
        <f>VLOOKUP(orders[[#This Row],[OrderID]],Table15[],2,FALSE)</f>
        <v>240</v>
      </c>
      <c r="Q262">
        <f>VLOOKUP(orders[[#This Row],[EmployeeID]],employee_territory[],2,FALSE)</f>
        <v>6897</v>
      </c>
      <c r="R262" t="str">
        <f>VLOOKUP(orders[[#This Row],[Territory]],territories[],4,FALSE)</f>
        <v xml:space="preserve">Eastern                                           </v>
      </c>
      <c r="S262" t="str">
        <f>VLOOKUP(orders[[#This Row],[ShipVia]],shippers[],2,FALSE)</f>
        <v>United Package</v>
      </c>
      <c r="T262">
        <f>YEAR(orders[[#This Row],[OrderDate]])</f>
        <v>1997</v>
      </c>
      <c r="U262">
        <f>MONTH(orders[[#This Row],[OrderDate]])</f>
        <v>4</v>
      </c>
    </row>
    <row r="263" spans="1:21" x14ac:dyDescent="0.2">
      <c r="A263">
        <v>10509</v>
      </c>
      <c r="B263" t="s">
        <v>855</v>
      </c>
      <c r="C263">
        <v>4</v>
      </c>
      <c r="D263" s="9">
        <v>35537</v>
      </c>
      <c r="E263" s="5">
        <v>35565</v>
      </c>
      <c r="F263" s="5">
        <v>35549</v>
      </c>
      <c r="G263">
        <v>1</v>
      </c>
      <c r="H263">
        <v>0.15</v>
      </c>
      <c r="I263" t="s">
        <v>856</v>
      </c>
      <c r="J263" t="s">
        <v>857</v>
      </c>
      <c r="K263" t="s">
        <v>858</v>
      </c>
      <c r="L263" t="s">
        <v>71</v>
      </c>
      <c r="M263" t="s">
        <v>859</v>
      </c>
      <c r="N263" t="s">
        <v>154</v>
      </c>
      <c r="O263">
        <f>VLOOKUP(orders[[#This Row],[OrderID]],Table15[],4,FALSE)</f>
        <v>3</v>
      </c>
      <c r="P263">
        <f>VLOOKUP(orders[[#This Row],[OrderID]],Table15[],2,FALSE)</f>
        <v>136.80000000000001</v>
      </c>
      <c r="Q263">
        <f>VLOOKUP(orders[[#This Row],[EmployeeID]],employee_territory[],2,FALSE)</f>
        <v>20852</v>
      </c>
      <c r="R263" t="str">
        <f>VLOOKUP(orders[[#This Row],[Territory]],territories[],4,FALSE)</f>
        <v xml:space="preserve">Eastern                                           </v>
      </c>
      <c r="S263" t="str">
        <f>VLOOKUP(orders[[#This Row],[ShipVia]],shippers[],2,FALSE)</f>
        <v>Speedy Express</v>
      </c>
      <c r="T263">
        <f>YEAR(orders[[#This Row],[OrderDate]])</f>
        <v>1997</v>
      </c>
      <c r="U263">
        <f>MONTH(orders[[#This Row],[OrderDate]])</f>
        <v>4</v>
      </c>
    </row>
    <row r="264" spans="1:21" x14ac:dyDescent="0.2">
      <c r="A264">
        <v>10510</v>
      </c>
      <c r="B264" t="s">
        <v>705</v>
      </c>
      <c r="C264">
        <v>6</v>
      </c>
      <c r="D264" s="9">
        <v>35538</v>
      </c>
      <c r="E264" s="5">
        <v>35566</v>
      </c>
      <c r="F264" s="5">
        <v>35548</v>
      </c>
      <c r="G264">
        <v>3</v>
      </c>
      <c r="H264">
        <v>367.63</v>
      </c>
      <c r="I264" t="s">
        <v>706</v>
      </c>
      <c r="J264" t="s">
        <v>707</v>
      </c>
      <c r="K264" t="s">
        <v>708</v>
      </c>
      <c r="L264" t="s">
        <v>709</v>
      </c>
      <c r="M264" t="s">
        <v>710</v>
      </c>
      <c r="N264" t="s">
        <v>82</v>
      </c>
      <c r="O264">
        <f>VLOOKUP(orders[[#This Row],[OrderID]],Table15[],4,FALSE)</f>
        <v>72</v>
      </c>
      <c r="P264">
        <f>VLOOKUP(orders[[#This Row],[OrderID]],Table15[],2,FALSE)</f>
        <v>4735.4400000000005</v>
      </c>
      <c r="Q264">
        <f>VLOOKUP(orders[[#This Row],[EmployeeID]],employee_territory[],2,FALSE)</f>
        <v>85014</v>
      </c>
      <c r="R264" t="str">
        <f>VLOOKUP(orders[[#This Row],[Territory]],territories[],4,FALSE)</f>
        <v xml:space="preserve">Westerns                                          </v>
      </c>
      <c r="S264" t="str">
        <f>VLOOKUP(orders[[#This Row],[ShipVia]],shippers[],2,FALSE)</f>
        <v>Federal Shipping</v>
      </c>
      <c r="T264">
        <f>YEAR(orders[[#This Row],[OrderDate]])</f>
        <v>1997</v>
      </c>
      <c r="U264">
        <f>MONTH(orders[[#This Row],[OrderDate]])</f>
        <v>4</v>
      </c>
    </row>
    <row r="265" spans="1:21" x14ac:dyDescent="0.2">
      <c r="A265">
        <v>10511</v>
      </c>
      <c r="B265" t="s">
        <v>721</v>
      </c>
      <c r="C265">
        <v>4</v>
      </c>
      <c r="D265" s="9">
        <v>35538</v>
      </c>
      <c r="E265" s="5">
        <v>35566</v>
      </c>
      <c r="F265" s="5">
        <v>35541</v>
      </c>
      <c r="G265">
        <v>3</v>
      </c>
      <c r="H265">
        <v>350.64</v>
      </c>
      <c r="I265" t="s">
        <v>722</v>
      </c>
      <c r="J265" t="s">
        <v>723</v>
      </c>
      <c r="K265" t="s">
        <v>724</v>
      </c>
      <c r="L265" t="s">
        <v>71</v>
      </c>
      <c r="M265" t="s">
        <v>725</v>
      </c>
      <c r="N265" t="s">
        <v>206</v>
      </c>
      <c r="O265">
        <f>VLOOKUP(orders[[#This Row],[OrderID]],Table15[],4,FALSE)</f>
        <v>110</v>
      </c>
      <c r="P265">
        <f>VLOOKUP(orders[[#This Row],[OrderID]],Table15[],2,FALSE)</f>
        <v>3000</v>
      </c>
      <c r="Q265">
        <f>VLOOKUP(orders[[#This Row],[EmployeeID]],employee_territory[],2,FALSE)</f>
        <v>20852</v>
      </c>
      <c r="R265" t="str">
        <f>VLOOKUP(orders[[#This Row],[Territory]],territories[],4,FALSE)</f>
        <v xml:space="preserve">Eastern                                           </v>
      </c>
      <c r="S265" t="str">
        <f>VLOOKUP(orders[[#This Row],[ShipVia]],shippers[],2,FALSE)</f>
        <v>Federal Shipping</v>
      </c>
      <c r="T265">
        <f>YEAR(orders[[#This Row],[OrderDate]])</f>
        <v>1997</v>
      </c>
      <c r="U265">
        <f>MONTH(orders[[#This Row],[OrderDate]])</f>
        <v>4</v>
      </c>
    </row>
    <row r="266" spans="1:21" x14ac:dyDescent="0.2">
      <c r="A266">
        <v>10512</v>
      </c>
      <c r="B266" t="s">
        <v>738</v>
      </c>
      <c r="C266">
        <v>7</v>
      </c>
      <c r="D266" s="9">
        <v>35541</v>
      </c>
      <c r="E266" s="5">
        <v>35569</v>
      </c>
      <c r="F266" s="5">
        <v>35544</v>
      </c>
      <c r="G266">
        <v>2</v>
      </c>
      <c r="H266">
        <v>3.53</v>
      </c>
      <c r="I266" t="s">
        <v>739</v>
      </c>
      <c r="J266" t="s">
        <v>740</v>
      </c>
      <c r="K266" t="s">
        <v>645</v>
      </c>
      <c r="L266" t="s">
        <v>516</v>
      </c>
      <c r="M266" t="s">
        <v>741</v>
      </c>
      <c r="N266" t="s">
        <v>146</v>
      </c>
      <c r="O266">
        <f>VLOOKUP(orders[[#This Row],[OrderID]],Table15[],4,FALSE)</f>
        <v>37</v>
      </c>
      <c r="P266">
        <f>VLOOKUP(orders[[#This Row],[OrderID]],Table15[],2,FALSE)</f>
        <v>618</v>
      </c>
      <c r="Q266">
        <f>VLOOKUP(orders[[#This Row],[EmployeeID]],employee_territory[],2,FALSE)</f>
        <v>60179</v>
      </c>
      <c r="R266" t="str">
        <f>VLOOKUP(orders[[#This Row],[Territory]],territories[],4,FALSE)</f>
        <v xml:space="preserve">Westerns                                          </v>
      </c>
      <c r="S266" t="str">
        <f>VLOOKUP(orders[[#This Row],[ShipVia]],shippers[],2,FALSE)</f>
        <v>United Package</v>
      </c>
      <c r="T266">
        <f>YEAR(orders[[#This Row],[OrderDate]])</f>
        <v>1997</v>
      </c>
      <c r="U266">
        <f>MONTH(orders[[#This Row],[OrderDate]])</f>
        <v>4</v>
      </c>
    </row>
    <row r="267" spans="1:21" x14ac:dyDescent="0.2">
      <c r="A267">
        <v>10513</v>
      </c>
      <c r="B267" t="s">
        <v>657</v>
      </c>
      <c r="C267">
        <v>7</v>
      </c>
      <c r="D267" s="9">
        <v>35542</v>
      </c>
      <c r="E267" s="5">
        <v>35584</v>
      </c>
      <c r="F267" s="5">
        <v>35548</v>
      </c>
      <c r="G267">
        <v>1</v>
      </c>
      <c r="H267">
        <v>105.65</v>
      </c>
      <c r="I267" t="s">
        <v>658</v>
      </c>
      <c r="J267" t="s">
        <v>659</v>
      </c>
      <c r="K267" t="s">
        <v>660</v>
      </c>
      <c r="L267" t="s">
        <v>71</v>
      </c>
      <c r="M267" t="s">
        <v>661</v>
      </c>
      <c r="N267" t="s">
        <v>154</v>
      </c>
      <c r="O267">
        <f>VLOOKUP(orders[[#This Row],[OrderID]],Table15[],4,FALSE)</f>
        <v>105</v>
      </c>
      <c r="P267">
        <f>VLOOKUP(orders[[#This Row],[OrderID]],Table15[],2,FALSE)</f>
        <v>2427.5</v>
      </c>
      <c r="Q267">
        <f>VLOOKUP(orders[[#This Row],[EmployeeID]],employee_territory[],2,FALSE)</f>
        <v>60179</v>
      </c>
      <c r="R267" t="str">
        <f>VLOOKUP(orders[[#This Row],[Territory]],territories[],4,FALSE)</f>
        <v xml:space="preserve">Westerns                                          </v>
      </c>
      <c r="S267" t="str">
        <f>VLOOKUP(orders[[#This Row],[ShipVia]],shippers[],2,FALSE)</f>
        <v>Speedy Express</v>
      </c>
      <c r="T267">
        <f>YEAR(orders[[#This Row],[OrderDate]])</f>
        <v>1997</v>
      </c>
      <c r="U267">
        <f>MONTH(orders[[#This Row],[OrderDate]])</f>
        <v>4</v>
      </c>
    </row>
    <row r="268" spans="1:21" x14ac:dyDescent="0.2">
      <c r="A268">
        <v>10514</v>
      </c>
      <c r="B268" t="s">
        <v>525</v>
      </c>
      <c r="C268">
        <v>3</v>
      </c>
      <c r="D268" s="9">
        <v>35542</v>
      </c>
      <c r="E268" s="5">
        <v>35570</v>
      </c>
      <c r="F268" s="5">
        <v>35566</v>
      </c>
      <c r="G268">
        <v>2</v>
      </c>
      <c r="H268">
        <v>789.95</v>
      </c>
      <c r="I268" t="s">
        <v>526</v>
      </c>
      <c r="J268" t="s">
        <v>527</v>
      </c>
      <c r="K268" t="s">
        <v>528</v>
      </c>
      <c r="L268" t="s">
        <v>71</v>
      </c>
      <c r="M268" t="s">
        <v>529</v>
      </c>
      <c r="N268" t="s">
        <v>530</v>
      </c>
      <c r="O268">
        <f>VLOOKUP(orders[[#This Row],[OrderID]],Table15[],4,FALSE)</f>
        <v>233</v>
      </c>
      <c r="P268">
        <f>VLOOKUP(orders[[#This Row],[OrderID]],Table15[],2,FALSE)</f>
        <v>8623.4500000000007</v>
      </c>
      <c r="Q268">
        <f>VLOOKUP(orders[[#This Row],[EmployeeID]],employee_territory[],2,FALSE)</f>
        <v>30346</v>
      </c>
      <c r="R268" t="str">
        <f>VLOOKUP(orders[[#This Row],[Territory]],territories[],4,FALSE)</f>
        <v xml:space="preserve">Southern                                          </v>
      </c>
      <c r="S268" t="str">
        <f>VLOOKUP(orders[[#This Row],[ShipVia]],shippers[],2,FALSE)</f>
        <v>United Package</v>
      </c>
      <c r="T268">
        <f>YEAR(orders[[#This Row],[OrderDate]])</f>
        <v>1997</v>
      </c>
      <c r="U268">
        <f>MONTH(orders[[#This Row],[OrderDate]])</f>
        <v>4</v>
      </c>
    </row>
    <row r="269" spans="1:21" x14ac:dyDescent="0.2">
      <c r="A269">
        <v>10515</v>
      </c>
      <c r="B269" t="s">
        <v>589</v>
      </c>
      <c r="C269">
        <v>2</v>
      </c>
      <c r="D269" s="9">
        <v>35543</v>
      </c>
      <c r="E269" s="5">
        <v>35557</v>
      </c>
      <c r="F269" s="5">
        <v>35573</v>
      </c>
      <c r="G269">
        <v>1</v>
      </c>
      <c r="H269">
        <v>204.47</v>
      </c>
      <c r="I269" t="s">
        <v>590</v>
      </c>
      <c r="J269" t="s">
        <v>591</v>
      </c>
      <c r="K269" t="s">
        <v>592</v>
      </c>
      <c r="L269" t="s">
        <v>71</v>
      </c>
      <c r="M269" t="s">
        <v>593</v>
      </c>
      <c r="N269" t="s">
        <v>154</v>
      </c>
      <c r="O269">
        <f>VLOOKUP(orders[[#This Row],[OrderID]],Table15[],4,FALSE)</f>
        <v>286</v>
      </c>
      <c r="P269">
        <f>VLOOKUP(orders[[#This Row],[OrderID]],Table15[],2,FALSE)</f>
        <v>10588.5</v>
      </c>
      <c r="Q269">
        <f>VLOOKUP(orders[[#This Row],[EmployeeID]],employee_territory[],2,FALSE)</f>
        <v>1581</v>
      </c>
      <c r="R269" t="str">
        <f>VLOOKUP(orders[[#This Row],[Territory]],territories[],4,FALSE)</f>
        <v xml:space="preserve">Eastern                                           </v>
      </c>
      <c r="S269" t="str">
        <f>VLOOKUP(orders[[#This Row],[ShipVia]],shippers[],2,FALSE)</f>
        <v>Speedy Express</v>
      </c>
      <c r="T269">
        <f>YEAR(orders[[#This Row],[OrderDate]])</f>
        <v>1997</v>
      </c>
      <c r="U269">
        <f>MONTH(orders[[#This Row],[OrderDate]])</f>
        <v>4</v>
      </c>
    </row>
    <row r="270" spans="1:21" x14ac:dyDescent="0.2">
      <c r="A270">
        <v>10516</v>
      </c>
      <c r="B270" t="s">
        <v>651</v>
      </c>
      <c r="C270">
        <v>2</v>
      </c>
      <c r="D270" s="9">
        <v>35544</v>
      </c>
      <c r="E270" s="5">
        <v>35572</v>
      </c>
      <c r="F270" s="5">
        <v>35551</v>
      </c>
      <c r="G270">
        <v>3</v>
      </c>
      <c r="H270">
        <v>62.78</v>
      </c>
      <c r="I270" t="s">
        <v>652</v>
      </c>
      <c r="J270" t="s">
        <v>653</v>
      </c>
      <c r="K270" t="s">
        <v>654</v>
      </c>
      <c r="L270" t="s">
        <v>655</v>
      </c>
      <c r="M270" t="s">
        <v>71</v>
      </c>
      <c r="N270" t="s">
        <v>656</v>
      </c>
      <c r="O270">
        <f>VLOOKUP(orders[[#This Row],[OrderID]],Table15[],4,FALSE)</f>
        <v>125</v>
      </c>
      <c r="P270">
        <f>VLOOKUP(orders[[#This Row],[OrderID]],Table15[],2,FALSE)</f>
        <v>2614.5</v>
      </c>
      <c r="Q270">
        <f>VLOOKUP(orders[[#This Row],[EmployeeID]],employee_territory[],2,FALSE)</f>
        <v>1581</v>
      </c>
      <c r="R270" t="str">
        <f>VLOOKUP(orders[[#This Row],[Territory]],territories[],4,FALSE)</f>
        <v xml:space="preserve">Eastern                                           </v>
      </c>
      <c r="S270" t="str">
        <f>VLOOKUP(orders[[#This Row],[ShipVia]],shippers[],2,FALSE)</f>
        <v>Federal Shipping</v>
      </c>
      <c r="T270">
        <f>YEAR(orders[[#This Row],[OrderDate]])</f>
        <v>1997</v>
      </c>
      <c r="U270">
        <f>MONTH(orders[[#This Row],[OrderDate]])</f>
        <v>4</v>
      </c>
    </row>
    <row r="271" spans="1:21" x14ac:dyDescent="0.2">
      <c r="A271">
        <v>10517</v>
      </c>
      <c r="B271" t="s">
        <v>860</v>
      </c>
      <c r="C271">
        <v>3</v>
      </c>
      <c r="D271" s="9">
        <v>35544</v>
      </c>
      <c r="E271" s="5">
        <v>35572</v>
      </c>
      <c r="F271" s="5">
        <v>35549</v>
      </c>
      <c r="G271">
        <v>3</v>
      </c>
      <c r="H271">
        <v>32.07</v>
      </c>
      <c r="I271" t="s">
        <v>861</v>
      </c>
      <c r="J271" t="s">
        <v>862</v>
      </c>
      <c r="K271" t="s">
        <v>70</v>
      </c>
      <c r="L271" t="s">
        <v>71</v>
      </c>
      <c r="M271" t="s">
        <v>863</v>
      </c>
      <c r="N271" t="s">
        <v>73</v>
      </c>
      <c r="O271">
        <f>VLOOKUP(orders[[#This Row],[OrderID]],Table15[],4,FALSE)</f>
        <v>16</v>
      </c>
      <c r="P271">
        <f>VLOOKUP(orders[[#This Row],[OrderID]],Table15[],2,FALSE)</f>
        <v>352</v>
      </c>
      <c r="Q271">
        <f>VLOOKUP(orders[[#This Row],[EmployeeID]],employee_territory[],2,FALSE)</f>
        <v>30346</v>
      </c>
      <c r="R271" t="str">
        <f>VLOOKUP(orders[[#This Row],[Territory]],territories[],4,FALSE)</f>
        <v xml:space="preserve">Southern                                          </v>
      </c>
      <c r="S271" t="str">
        <f>VLOOKUP(orders[[#This Row],[ShipVia]],shippers[],2,FALSE)</f>
        <v>Federal Shipping</v>
      </c>
      <c r="T271">
        <f>YEAR(orders[[#This Row],[OrderDate]])</f>
        <v>1997</v>
      </c>
      <c r="U271">
        <f>MONTH(orders[[#This Row],[OrderDate]])</f>
        <v>4</v>
      </c>
    </row>
    <row r="272" spans="1:21" x14ac:dyDescent="0.2">
      <c r="A272">
        <v>10518</v>
      </c>
      <c r="B272" t="s">
        <v>599</v>
      </c>
      <c r="C272">
        <v>4</v>
      </c>
      <c r="D272" s="9">
        <v>35545</v>
      </c>
      <c r="E272" s="5">
        <v>35559</v>
      </c>
      <c r="F272" s="5">
        <v>35555</v>
      </c>
      <c r="G272">
        <v>2</v>
      </c>
      <c r="H272">
        <v>218.15</v>
      </c>
      <c r="I272" t="s">
        <v>600</v>
      </c>
      <c r="J272" t="s">
        <v>601</v>
      </c>
      <c r="K272" t="s">
        <v>534</v>
      </c>
      <c r="L272" t="s">
        <v>71</v>
      </c>
      <c r="M272" t="s">
        <v>602</v>
      </c>
      <c r="N272" t="s">
        <v>535</v>
      </c>
      <c r="O272">
        <f>VLOOKUP(orders[[#This Row],[OrderID]],Table15[],4,FALSE)</f>
        <v>29</v>
      </c>
      <c r="P272">
        <f>VLOOKUP(orders[[#This Row],[OrderID]],Table15[],2,FALSE)</f>
        <v>4150.05</v>
      </c>
      <c r="Q272">
        <f>VLOOKUP(orders[[#This Row],[EmployeeID]],employee_territory[],2,FALSE)</f>
        <v>20852</v>
      </c>
      <c r="R272" t="str">
        <f>VLOOKUP(orders[[#This Row],[Territory]],territories[],4,FALSE)</f>
        <v xml:space="preserve">Eastern                                           </v>
      </c>
      <c r="S272" t="str">
        <f>VLOOKUP(orders[[#This Row],[ShipVia]],shippers[],2,FALSE)</f>
        <v>United Package</v>
      </c>
      <c r="T272">
        <f>YEAR(orders[[#This Row],[OrderDate]])</f>
        <v>1997</v>
      </c>
      <c r="U272">
        <f>MONTH(orders[[#This Row],[OrderDate]])</f>
        <v>4</v>
      </c>
    </row>
    <row r="273" spans="1:21" x14ac:dyDescent="0.2">
      <c r="A273">
        <v>10519</v>
      </c>
      <c r="B273" t="s">
        <v>501</v>
      </c>
      <c r="C273">
        <v>6</v>
      </c>
      <c r="D273" s="9">
        <v>35548</v>
      </c>
      <c r="E273" s="5">
        <v>35576</v>
      </c>
      <c r="F273" s="5">
        <v>35551</v>
      </c>
      <c r="G273">
        <v>3</v>
      </c>
      <c r="H273">
        <v>91.76</v>
      </c>
      <c r="I273" t="s">
        <v>502</v>
      </c>
      <c r="J273" t="s">
        <v>503</v>
      </c>
      <c r="K273" t="s">
        <v>504</v>
      </c>
      <c r="L273" t="s">
        <v>71</v>
      </c>
      <c r="M273" t="s">
        <v>505</v>
      </c>
      <c r="N273" t="s">
        <v>506</v>
      </c>
      <c r="O273">
        <f>VLOOKUP(orders[[#This Row],[OrderID]],Table15[],4,FALSE)</f>
        <v>66</v>
      </c>
      <c r="P273">
        <f>VLOOKUP(orders[[#This Row],[OrderID]],Table15[],2,FALSE)</f>
        <v>2356</v>
      </c>
      <c r="Q273">
        <f>VLOOKUP(orders[[#This Row],[EmployeeID]],employee_territory[],2,FALSE)</f>
        <v>85014</v>
      </c>
      <c r="R273" t="str">
        <f>VLOOKUP(orders[[#This Row],[Territory]],territories[],4,FALSE)</f>
        <v xml:space="preserve">Westerns                                          </v>
      </c>
      <c r="S273" t="str">
        <f>VLOOKUP(orders[[#This Row],[ShipVia]],shippers[],2,FALSE)</f>
        <v>Federal Shipping</v>
      </c>
      <c r="T273">
        <f>YEAR(orders[[#This Row],[OrderDate]])</f>
        <v>1997</v>
      </c>
      <c r="U273">
        <f>MONTH(orders[[#This Row],[OrderDate]])</f>
        <v>4</v>
      </c>
    </row>
    <row r="274" spans="1:21" x14ac:dyDescent="0.2">
      <c r="A274">
        <v>10520</v>
      </c>
      <c r="B274" t="s">
        <v>800</v>
      </c>
      <c r="C274">
        <v>7</v>
      </c>
      <c r="D274" s="9">
        <v>35549</v>
      </c>
      <c r="E274" s="5">
        <v>35577</v>
      </c>
      <c r="F274" s="5">
        <v>35551</v>
      </c>
      <c r="G274">
        <v>1</v>
      </c>
      <c r="H274">
        <v>13.37</v>
      </c>
      <c r="I274" t="s">
        <v>801</v>
      </c>
      <c r="J274" t="s">
        <v>802</v>
      </c>
      <c r="K274" t="s">
        <v>803</v>
      </c>
      <c r="L274" t="s">
        <v>71</v>
      </c>
      <c r="M274" t="s">
        <v>804</v>
      </c>
      <c r="N274" t="s">
        <v>184</v>
      </c>
      <c r="O274">
        <f>VLOOKUP(orders[[#This Row],[OrderID]],Table15[],4,FALSE)</f>
        <v>13</v>
      </c>
      <c r="P274">
        <f>VLOOKUP(orders[[#This Row],[OrderID]],Table15[],2,FALSE)</f>
        <v>200</v>
      </c>
      <c r="Q274">
        <f>VLOOKUP(orders[[#This Row],[EmployeeID]],employee_territory[],2,FALSE)</f>
        <v>60179</v>
      </c>
      <c r="R274" t="str">
        <f>VLOOKUP(orders[[#This Row],[Territory]],territories[],4,FALSE)</f>
        <v xml:space="preserve">Westerns                                          </v>
      </c>
      <c r="S274" t="str">
        <f>VLOOKUP(orders[[#This Row],[ShipVia]],shippers[],2,FALSE)</f>
        <v>Speedy Express</v>
      </c>
      <c r="T274">
        <f>YEAR(orders[[#This Row],[OrderDate]])</f>
        <v>1997</v>
      </c>
      <c r="U274">
        <f>MONTH(orders[[#This Row],[OrderDate]])</f>
        <v>4</v>
      </c>
    </row>
    <row r="275" spans="1:21" x14ac:dyDescent="0.2">
      <c r="A275">
        <v>10521</v>
      </c>
      <c r="B275" t="s">
        <v>864</v>
      </c>
      <c r="C275">
        <v>8</v>
      </c>
      <c r="D275" s="9">
        <v>35549</v>
      </c>
      <c r="E275" s="5">
        <v>35577</v>
      </c>
      <c r="F275" s="5">
        <v>35552</v>
      </c>
      <c r="G275">
        <v>2</v>
      </c>
      <c r="H275">
        <v>17.22</v>
      </c>
      <c r="I275" t="s">
        <v>865</v>
      </c>
      <c r="J275" t="s">
        <v>866</v>
      </c>
      <c r="K275" t="s">
        <v>825</v>
      </c>
      <c r="L275" t="s">
        <v>71</v>
      </c>
      <c r="M275" t="s">
        <v>826</v>
      </c>
      <c r="N275" t="s">
        <v>827</v>
      </c>
      <c r="O275">
        <f>VLOOKUP(orders[[#This Row],[OrderID]],Table15[],4,FALSE)</f>
        <v>19</v>
      </c>
      <c r="P275">
        <f>VLOOKUP(orders[[#This Row],[OrderID]],Table15[],2,FALSE)</f>
        <v>225.5</v>
      </c>
      <c r="Q275">
        <f>VLOOKUP(orders[[#This Row],[EmployeeID]],employee_territory[],2,FALSE)</f>
        <v>19428</v>
      </c>
      <c r="R275" t="str">
        <f>VLOOKUP(orders[[#This Row],[Territory]],territories[],4,FALSE)</f>
        <v xml:space="preserve">Northern                                          </v>
      </c>
      <c r="S275" t="str">
        <f>VLOOKUP(orders[[#This Row],[ShipVia]],shippers[],2,FALSE)</f>
        <v>United Package</v>
      </c>
      <c r="T275">
        <f>YEAR(orders[[#This Row],[OrderDate]])</f>
        <v>1997</v>
      </c>
      <c r="U275">
        <f>MONTH(orders[[#This Row],[OrderDate]])</f>
        <v>4</v>
      </c>
    </row>
    <row r="276" spans="1:21" x14ac:dyDescent="0.2">
      <c r="A276">
        <v>10522</v>
      </c>
      <c r="B276" t="s">
        <v>613</v>
      </c>
      <c r="C276">
        <v>4</v>
      </c>
      <c r="D276" s="9">
        <v>35550</v>
      </c>
      <c r="E276" s="5">
        <v>35578</v>
      </c>
      <c r="F276" s="5">
        <v>35556</v>
      </c>
      <c r="G276">
        <v>1</v>
      </c>
      <c r="H276">
        <v>45.33</v>
      </c>
      <c r="I276" t="s">
        <v>614</v>
      </c>
      <c r="J276" t="s">
        <v>615</v>
      </c>
      <c r="K276" t="s">
        <v>616</v>
      </c>
      <c r="L276" t="s">
        <v>71</v>
      </c>
      <c r="M276" t="s">
        <v>617</v>
      </c>
      <c r="N276" t="s">
        <v>154</v>
      </c>
      <c r="O276">
        <f>VLOOKUP(orders[[#This Row],[OrderID]],Table15[],4,FALSE)</f>
        <v>109</v>
      </c>
      <c r="P276">
        <f>VLOOKUP(orders[[#This Row],[OrderID]],Table15[],2,FALSE)</f>
        <v>2657.8</v>
      </c>
      <c r="Q276">
        <f>VLOOKUP(orders[[#This Row],[EmployeeID]],employee_territory[],2,FALSE)</f>
        <v>20852</v>
      </c>
      <c r="R276" t="str">
        <f>VLOOKUP(orders[[#This Row],[Territory]],territories[],4,FALSE)</f>
        <v xml:space="preserve">Eastern                                           </v>
      </c>
      <c r="S276" t="str">
        <f>VLOOKUP(orders[[#This Row],[ShipVia]],shippers[],2,FALSE)</f>
        <v>Speedy Express</v>
      </c>
      <c r="T276">
        <f>YEAR(orders[[#This Row],[OrderDate]])</f>
        <v>1997</v>
      </c>
      <c r="U276">
        <f>MONTH(orders[[#This Row],[OrderDate]])</f>
        <v>4</v>
      </c>
    </row>
    <row r="277" spans="1:21" x14ac:dyDescent="0.2">
      <c r="A277">
        <v>10523</v>
      </c>
      <c r="B277" t="s">
        <v>758</v>
      </c>
      <c r="C277">
        <v>7</v>
      </c>
      <c r="D277" s="9">
        <v>35551</v>
      </c>
      <c r="E277" s="5">
        <v>35579</v>
      </c>
      <c r="F277" s="5">
        <v>35580</v>
      </c>
      <c r="G277">
        <v>2</v>
      </c>
      <c r="H277">
        <v>77.63</v>
      </c>
      <c r="I277" t="s">
        <v>759</v>
      </c>
      <c r="J277" t="s">
        <v>760</v>
      </c>
      <c r="K277" t="s">
        <v>70</v>
      </c>
      <c r="L277" t="s">
        <v>71</v>
      </c>
      <c r="M277" t="s">
        <v>761</v>
      </c>
      <c r="N277" t="s">
        <v>73</v>
      </c>
      <c r="O277">
        <f>VLOOKUP(orders[[#This Row],[OrderID]],Table15[],4,FALSE)</f>
        <v>64</v>
      </c>
      <c r="P277">
        <f>VLOOKUP(orders[[#This Row],[OrderID]],Table15[],2,FALSE)</f>
        <v>2715.9</v>
      </c>
      <c r="Q277">
        <f>VLOOKUP(orders[[#This Row],[EmployeeID]],employee_territory[],2,FALSE)</f>
        <v>60179</v>
      </c>
      <c r="R277" t="str">
        <f>VLOOKUP(orders[[#This Row],[Territory]],territories[],4,FALSE)</f>
        <v xml:space="preserve">Westerns                                          </v>
      </c>
      <c r="S277" t="str">
        <f>VLOOKUP(orders[[#This Row],[ShipVia]],shippers[],2,FALSE)</f>
        <v>United Package</v>
      </c>
      <c r="T277">
        <f>YEAR(orders[[#This Row],[OrderDate]])</f>
        <v>1997</v>
      </c>
      <c r="U277">
        <f>MONTH(orders[[#This Row],[OrderDate]])</f>
        <v>5</v>
      </c>
    </row>
    <row r="278" spans="1:21" x14ac:dyDescent="0.2">
      <c r="A278">
        <v>10524</v>
      </c>
      <c r="B278" t="s">
        <v>608</v>
      </c>
      <c r="C278">
        <v>1</v>
      </c>
      <c r="D278" s="9">
        <v>35551</v>
      </c>
      <c r="E278" s="5">
        <v>35579</v>
      </c>
      <c r="F278" s="5">
        <v>35557</v>
      </c>
      <c r="G278">
        <v>2</v>
      </c>
      <c r="H278">
        <v>244.79</v>
      </c>
      <c r="I278" t="s">
        <v>609</v>
      </c>
      <c r="J278" t="s">
        <v>610</v>
      </c>
      <c r="K278" t="s">
        <v>611</v>
      </c>
      <c r="L278" t="s">
        <v>71</v>
      </c>
      <c r="M278" t="s">
        <v>612</v>
      </c>
      <c r="N278" t="s">
        <v>199</v>
      </c>
      <c r="O278">
        <f>VLOOKUP(orders[[#This Row],[OrderID]],Table15[],4,FALSE)</f>
        <v>87</v>
      </c>
      <c r="P278">
        <f>VLOOKUP(orders[[#This Row],[OrderID]],Table15[],2,FALSE)</f>
        <v>3192.65</v>
      </c>
      <c r="Q278">
        <f>VLOOKUP(orders[[#This Row],[EmployeeID]],employee_territory[],2,FALSE)</f>
        <v>6897</v>
      </c>
      <c r="R278" t="str">
        <f>VLOOKUP(orders[[#This Row],[Territory]],territories[],4,FALSE)</f>
        <v xml:space="preserve">Eastern                                           </v>
      </c>
      <c r="S278" t="str">
        <f>VLOOKUP(orders[[#This Row],[ShipVia]],shippers[],2,FALSE)</f>
        <v>United Package</v>
      </c>
      <c r="T278">
        <f>YEAR(orders[[#This Row],[OrderDate]])</f>
        <v>1997</v>
      </c>
      <c r="U278">
        <f>MONTH(orders[[#This Row],[OrderDate]])</f>
        <v>5</v>
      </c>
    </row>
    <row r="279" spans="1:21" x14ac:dyDescent="0.2">
      <c r="A279">
        <v>10525</v>
      </c>
      <c r="B279" t="s">
        <v>721</v>
      </c>
      <c r="C279">
        <v>1</v>
      </c>
      <c r="D279" s="9">
        <v>35552</v>
      </c>
      <c r="E279" s="5">
        <v>35580</v>
      </c>
      <c r="F279" s="5">
        <v>35573</v>
      </c>
      <c r="G279">
        <v>2</v>
      </c>
      <c r="H279">
        <v>11.06</v>
      </c>
      <c r="I279" t="s">
        <v>722</v>
      </c>
      <c r="J279" t="s">
        <v>723</v>
      </c>
      <c r="K279" t="s">
        <v>724</v>
      </c>
      <c r="L279" t="s">
        <v>71</v>
      </c>
      <c r="M279" t="s">
        <v>725</v>
      </c>
      <c r="N279" t="s">
        <v>206</v>
      </c>
      <c r="O279">
        <f>VLOOKUP(orders[[#This Row],[OrderID]],Table15[],4,FALSE)</f>
        <v>45</v>
      </c>
      <c r="P279">
        <f>VLOOKUP(orders[[#This Row],[OrderID]],Table15[],2,FALSE)</f>
        <v>846</v>
      </c>
      <c r="Q279">
        <f>VLOOKUP(orders[[#This Row],[EmployeeID]],employee_territory[],2,FALSE)</f>
        <v>6897</v>
      </c>
      <c r="R279" t="str">
        <f>VLOOKUP(orders[[#This Row],[Territory]],territories[],4,FALSE)</f>
        <v xml:space="preserve">Eastern                                           </v>
      </c>
      <c r="S279" t="str">
        <f>VLOOKUP(orders[[#This Row],[ShipVia]],shippers[],2,FALSE)</f>
        <v>United Package</v>
      </c>
      <c r="T279">
        <f>YEAR(orders[[#This Row],[OrderDate]])</f>
        <v>1997</v>
      </c>
      <c r="U279">
        <f>MONTH(orders[[#This Row],[OrderDate]])</f>
        <v>5</v>
      </c>
    </row>
    <row r="280" spans="1:21" x14ac:dyDescent="0.2">
      <c r="A280">
        <v>10526</v>
      </c>
      <c r="B280" t="s">
        <v>561</v>
      </c>
      <c r="C280">
        <v>4</v>
      </c>
      <c r="D280" s="9">
        <v>35555</v>
      </c>
      <c r="E280" s="5">
        <v>35583</v>
      </c>
      <c r="F280" s="5">
        <v>35565</v>
      </c>
      <c r="G280">
        <v>2</v>
      </c>
      <c r="H280">
        <v>58.59</v>
      </c>
      <c r="I280" t="s">
        <v>562</v>
      </c>
      <c r="J280" t="s">
        <v>563</v>
      </c>
      <c r="K280" t="s">
        <v>564</v>
      </c>
      <c r="L280" t="s">
        <v>71</v>
      </c>
      <c r="M280" t="s">
        <v>565</v>
      </c>
      <c r="N280" t="s">
        <v>248</v>
      </c>
      <c r="O280">
        <f>VLOOKUP(orders[[#This Row],[OrderID]],Table15[],4,FALSE)</f>
        <v>48</v>
      </c>
      <c r="P280">
        <f>VLOOKUP(orders[[#This Row],[OrderID]],Table15[],2,FALSE)</f>
        <v>1344</v>
      </c>
      <c r="Q280">
        <f>VLOOKUP(orders[[#This Row],[EmployeeID]],employee_territory[],2,FALSE)</f>
        <v>20852</v>
      </c>
      <c r="R280" t="str">
        <f>VLOOKUP(orders[[#This Row],[Territory]],territories[],4,FALSE)</f>
        <v xml:space="preserve">Eastern                                           </v>
      </c>
      <c r="S280" t="str">
        <f>VLOOKUP(orders[[#This Row],[ShipVia]],shippers[],2,FALSE)</f>
        <v>United Package</v>
      </c>
      <c r="T280">
        <f>YEAR(orders[[#This Row],[OrderDate]])</f>
        <v>1997</v>
      </c>
      <c r="U280">
        <f>MONTH(orders[[#This Row],[OrderDate]])</f>
        <v>5</v>
      </c>
    </row>
    <row r="281" spans="1:21" x14ac:dyDescent="0.2">
      <c r="A281">
        <v>10527</v>
      </c>
      <c r="B281" t="s">
        <v>589</v>
      </c>
      <c r="C281">
        <v>7</v>
      </c>
      <c r="D281" s="9">
        <v>35555</v>
      </c>
      <c r="E281" s="5">
        <v>35583</v>
      </c>
      <c r="F281" s="5">
        <v>35557</v>
      </c>
      <c r="G281">
        <v>1</v>
      </c>
      <c r="H281">
        <v>41.9</v>
      </c>
      <c r="I281" t="s">
        <v>590</v>
      </c>
      <c r="J281" t="s">
        <v>591</v>
      </c>
      <c r="K281" t="s">
        <v>592</v>
      </c>
      <c r="L281" t="s">
        <v>71</v>
      </c>
      <c r="M281" t="s">
        <v>593</v>
      </c>
      <c r="N281" t="s">
        <v>154</v>
      </c>
      <c r="O281">
        <f>VLOOKUP(orders[[#This Row],[OrderID]],Table15[],4,FALSE)</f>
        <v>80</v>
      </c>
      <c r="P281">
        <f>VLOOKUP(orders[[#This Row],[OrderID]],Table15[],2,FALSE)</f>
        <v>1670</v>
      </c>
      <c r="Q281">
        <f>VLOOKUP(orders[[#This Row],[EmployeeID]],employee_territory[],2,FALSE)</f>
        <v>60179</v>
      </c>
      <c r="R281" t="str">
        <f>VLOOKUP(orders[[#This Row],[Territory]],territories[],4,FALSE)</f>
        <v xml:space="preserve">Westerns                                          </v>
      </c>
      <c r="S281" t="str">
        <f>VLOOKUP(orders[[#This Row],[ShipVia]],shippers[],2,FALSE)</f>
        <v>Speedy Express</v>
      </c>
      <c r="T281">
        <f>YEAR(orders[[#This Row],[OrderDate]])</f>
        <v>1997</v>
      </c>
      <c r="U281">
        <f>MONTH(orders[[#This Row],[OrderDate]])</f>
        <v>5</v>
      </c>
    </row>
    <row r="282" spans="1:21" x14ac:dyDescent="0.2">
      <c r="A282">
        <v>10528</v>
      </c>
      <c r="B282" t="s">
        <v>867</v>
      </c>
      <c r="C282">
        <v>6</v>
      </c>
      <c r="D282" s="9">
        <v>35556</v>
      </c>
      <c r="E282" s="5">
        <v>35570</v>
      </c>
      <c r="F282" s="5">
        <v>35559</v>
      </c>
      <c r="G282">
        <v>2</v>
      </c>
      <c r="H282">
        <v>3.35</v>
      </c>
      <c r="I282" t="s">
        <v>868</v>
      </c>
      <c r="J282" t="s">
        <v>869</v>
      </c>
      <c r="K282" t="s">
        <v>870</v>
      </c>
      <c r="L282" t="s">
        <v>191</v>
      </c>
      <c r="M282" t="s">
        <v>871</v>
      </c>
      <c r="N282" t="s">
        <v>82</v>
      </c>
      <c r="O282">
        <f>VLOOKUP(orders[[#This Row],[OrderID]],Table15[],4,FALSE)</f>
        <v>20</v>
      </c>
      <c r="P282">
        <f>VLOOKUP(orders[[#This Row],[OrderID]],Table15[],2,FALSE)</f>
        <v>396.2</v>
      </c>
      <c r="Q282">
        <f>VLOOKUP(orders[[#This Row],[EmployeeID]],employee_territory[],2,FALSE)</f>
        <v>85014</v>
      </c>
      <c r="R282" t="str">
        <f>VLOOKUP(orders[[#This Row],[Territory]],territories[],4,FALSE)</f>
        <v xml:space="preserve">Westerns                                          </v>
      </c>
      <c r="S282" t="str">
        <f>VLOOKUP(orders[[#This Row],[ShipVia]],shippers[],2,FALSE)</f>
        <v>United Package</v>
      </c>
      <c r="T282">
        <f>YEAR(orders[[#This Row],[OrderDate]])</f>
        <v>1997</v>
      </c>
      <c r="U282">
        <f>MONTH(orders[[#This Row],[OrderDate]])</f>
        <v>5</v>
      </c>
    </row>
    <row r="283" spans="1:21" x14ac:dyDescent="0.2">
      <c r="A283">
        <v>10529</v>
      </c>
      <c r="B283" t="s">
        <v>872</v>
      </c>
      <c r="C283">
        <v>5</v>
      </c>
      <c r="D283" s="9">
        <v>35557</v>
      </c>
      <c r="E283" s="5">
        <v>35585</v>
      </c>
      <c r="F283" s="5">
        <v>35559</v>
      </c>
      <c r="G283">
        <v>2</v>
      </c>
      <c r="H283">
        <v>66.69</v>
      </c>
      <c r="I283" t="s">
        <v>873</v>
      </c>
      <c r="J283" t="s">
        <v>874</v>
      </c>
      <c r="K283" t="s">
        <v>875</v>
      </c>
      <c r="L283" t="s">
        <v>71</v>
      </c>
      <c r="M283" t="s">
        <v>876</v>
      </c>
      <c r="N283" t="s">
        <v>500</v>
      </c>
      <c r="O283">
        <f>VLOOKUP(orders[[#This Row],[OrderID]],Table15[],4,FALSE)</f>
        <v>44</v>
      </c>
      <c r="P283">
        <f>VLOOKUP(orders[[#This Row],[OrderID]],Table15[],2,FALSE)</f>
        <v>946</v>
      </c>
      <c r="Q283">
        <f>VLOOKUP(orders[[#This Row],[EmployeeID]],employee_territory[],2,FALSE)</f>
        <v>2903</v>
      </c>
      <c r="R283" t="str">
        <f>VLOOKUP(orders[[#This Row],[Territory]],territories[],4,FALSE)</f>
        <v xml:space="preserve">Eastern                                           </v>
      </c>
      <c r="S283" t="str">
        <f>VLOOKUP(orders[[#This Row],[ShipVia]],shippers[],2,FALSE)</f>
        <v>United Package</v>
      </c>
      <c r="T283">
        <f>YEAR(orders[[#This Row],[OrderDate]])</f>
        <v>1997</v>
      </c>
      <c r="U283">
        <f>MONTH(orders[[#This Row],[OrderDate]])</f>
        <v>5</v>
      </c>
    </row>
    <row r="284" spans="1:21" x14ac:dyDescent="0.2">
      <c r="A284">
        <v>10530</v>
      </c>
      <c r="B284" t="s">
        <v>747</v>
      </c>
      <c r="C284">
        <v>3</v>
      </c>
      <c r="D284" s="9">
        <v>35558</v>
      </c>
      <c r="E284" s="5">
        <v>35586</v>
      </c>
      <c r="F284" s="5">
        <v>35562</v>
      </c>
      <c r="G284">
        <v>2</v>
      </c>
      <c r="H284">
        <v>339.22</v>
      </c>
      <c r="I284" t="s">
        <v>748</v>
      </c>
      <c r="J284" t="s">
        <v>749</v>
      </c>
      <c r="K284" t="s">
        <v>750</v>
      </c>
      <c r="L284" t="s">
        <v>71</v>
      </c>
      <c r="M284" t="s">
        <v>751</v>
      </c>
      <c r="N284" t="s">
        <v>530</v>
      </c>
      <c r="O284">
        <f>VLOOKUP(orders[[#This Row],[OrderID]],Table15[],4,FALSE)</f>
        <v>135</v>
      </c>
      <c r="P284">
        <f>VLOOKUP(orders[[#This Row],[OrderID]],Table15[],2,FALSE)</f>
        <v>4180</v>
      </c>
      <c r="Q284">
        <f>VLOOKUP(orders[[#This Row],[EmployeeID]],employee_territory[],2,FALSE)</f>
        <v>30346</v>
      </c>
      <c r="R284" t="str">
        <f>VLOOKUP(orders[[#This Row],[Territory]],territories[],4,FALSE)</f>
        <v xml:space="preserve">Southern                                          </v>
      </c>
      <c r="S284" t="str">
        <f>VLOOKUP(orders[[#This Row],[ShipVia]],shippers[],2,FALSE)</f>
        <v>United Package</v>
      </c>
      <c r="T284">
        <f>YEAR(orders[[#This Row],[OrderDate]])</f>
        <v>1997</v>
      </c>
      <c r="U284">
        <f>MONTH(orders[[#This Row],[OrderDate]])</f>
        <v>5</v>
      </c>
    </row>
    <row r="285" spans="1:21" x14ac:dyDescent="0.2">
      <c r="A285">
        <v>10531</v>
      </c>
      <c r="B285" t="s">
        <v>822</v>
      </c>
      <c r="C285">
        <v>7</v>
      </c>
      <c r="D285" s="9">
        <v>35558</v>
      </c>
      <c r="E285" s="5">
        <v>35586</v>
      </c>
      <c r="F285" s="5">
        <v>35569</v>
      </c>
      <c r="G285">
        <v>1</v>
      </c>
      <c r="H285">
        <v>8.1199999999999992</v>
      </c>
      <c r="I285" t="s">
        <v>823</v>
      </c>
      <c r="J285" t="s">
        <v>824</v>
      </c>
      <c r="K285" t="s">
        <v>825</v>
      </c>
      <c r="L285" t="s">
        <v>71</v>
      </c>
      <c r="M285" t="s">
        <v>826</v>
      </c>
      <c r="N285" t="s">
        <v>827</v>
      </c>
      <c r="O285">
        <f>VLOOKUP(orders[[#This Row],[OrderID]],Table15[],4,FALSE)</f>
        <v>2</v>
      </c>
      <c r="P285">
        <f>VLOOKUP(orders[[#This Row],[OrderID]],Table15[],2,FALSE)</f>
        <v>110</v>
      </c>
      <c r="Q285">
        <f>VLOOKUP(orders[[#This Row],[EmployeeID]],employee_territory[],2,FALSE)</f>
        <v>60179</v>
      </c>
      <c r="R285" t="str">
        <f>VLOOKUP(orders[[#This Row],[Territory]],territories[],4,FALSE)</f>
        <v xml:space="preserve">Westerns                                          </v>
      </c>
      <c r="S285" t="str">
        <f>VLOOKUP(orders[[#This Row],[ShipVia]],shippers[],2,FALSE)</f>
        <v>Speedy Express</v>
      </c>
      <c r="T285">
        <f>YEAR(orders[[#This Row],[OrderDate]])</f>
        <v>1997</v>
      </c>
      <c r="U285">
        <f>MONTH(orders[[#This Row],[OrderDate]])</f>
        <v>5</v>
      </c>
    </row>
    <row r="286" spans="1:21" x14ac:dyDescent="0.2">
      <c r="A286">
        <v>10532</v>
      </c>
      <c r="B286" t="s">
        <v>767</v>
      </c>
      <c r="C286">
        <v>7</v>
      </c>
      <c r="D286" s="9">
        <v>35559</v>
      </c>
      <c r="E286" s="5">
        <v>35587</v>
      </c>
      <c r="F286" s="5">
        <v>35562</v>
      </c>
      <c r="G286">
        <v>3</v>
      </c>
      <c r="H286">
        <v>74.459999999999994</v>
      </c>
      <c r="I286" t="s">
        <v>768</v>
      </c>
      <c r="J286" t="s">
        <v>769</v>
      </c>
      <c r="K286" t="s">
        <v>70</v>
      </c>
      <c r="L286" t="s">
        <v>71</v>
      </c>
      <c r="M286" t="s">
        <v>770</v>
      </c>
      <c r="N286" t="s">
        <v>73</v>
      </c>
      <c r="O286">
        <f>VLOOKUP(orders[[#This Row],[OrderID]],Table15[],4,FALSE)</f>
        <v>39</v>
      </c>
      <c r="P286">
        <f>VLOOKUP(orders[[#This Row],[OrderID]],Table15[],2,FALSE)</f>
        <v>796.35</v>
      </c>
      <c r="Q286">
        <f>VLOOKUP(orders[[#This Row],[EmployeeID]],employee_territory[],2,FALSE)</f>
        <v>60179</v>
      </c>
      <c r="R286" t="str">
        <f>VLOOKUP(orders[[#This Row],[Territory]],territories[],4,FALSE)</f>
        <v xml:space="preserve">Westerns                                          </v>
      </c>
      <c r="S286" t="str">
        <f>VLOOKUP(orders[[#This Row],[ShipVia]],shippers[],2,FALSE)</f>
        <v>Federal Shipping</v>
      </c>
      <c r="T286">
        <f>YEAR(orders[[#This Row],[OrderDate]])</f>
        <v>1997</v>
      </c>
      <c r="U286">
        <f>MONTH(orders[[#This Row],[OrderDate]])</f>
        <v>5</v>
      </c>
    </row>
    <row r="287" spans="1:21" x14ac:dyDescent="0.2">
      <c r="A287">
        <v>10533</v>
      </c>
      <c r="B287" t="s">
        <v>551</v>
      </c>
      <c r="C287">
        <v>8</v>
      </c>
      <c r="D287" s="9">
        <v>35562</v>
      </c>
      <c r="E287" s="5">
        <v>35590</v>
      </c>
      <c r="F287" s="5">
        <v>35572</v>
      </c>
      <c r="G287">
        <v>1</v>
      </c>
      <c r="H287">
        <v>188.04</v>
      </c>
      <c r="I287" t="s">
        <v>552</v>
      </c>
      <c r="J287" t="s">
        <v>553</v>
      </c>
      <c r="K287" t="s">
        <v>554</v>
      </c>
      <c r="L287" t="s">
        <v>71</v>
      </c>
      <c r="M287" t="s">
        <v>555</v>
      </c>
      <c r="N287" t="s">
        <v>199</v>
      </c>
      <c r="O287">
        <f>VLOOKUP(orders[[#This Row],[OrderID]],Table15[],4,FALSE)</f>
        <v>98</v>
      </c>
      <c r="P287">
        <f>VLOOKUP(orders[[#This Row],[OrderID]],Table15[],2,FALSE)</f>
        <v>2295.1999999999998</v>
      </c>
      <c r="Q287">
        <f>VLOOKUP(orders[[#This Row],[EmployeeID]],employee_territory[],2,FALSE)</f>
        <v>19428</v>
      </c>
      <c r="R287" t="str">
        <f>VLOOKUP(orders[[#This Row],[Territory]],territories[],4,FALSE)</f>
        <v xml:space="preserve">Northern                                          </v>
      </c>
      <c r="S287" t="str">
        <f>VLOOKUP(orders[[#This Row],[ShipVia]],shippers[],2,FALSE)</f>
        <v>Speedy Express</v>
      </c>
      <c r="T287">
        <f>YEAR(orders[[#This Row],[OrderDate]])</f>
        <v>1997</v>
      </c>
      <c r="U287">
        <f>MONTH(orders[[#This Row],[OrderDate]])</f>
        <v>5</v>
      </c>
    </row>
    <row r="288" spans="1:21" x14ac:dyDescent="0.2">
      <c r="A288">
        <v>10534</v>
      </c>
      <c r="B288" t="s">
        <v>613</v>
      </c>
      <c r="C288">
        <v>8</v>
      </c>
      <c r="D288" s="9">
        <v>35562</v>
      </c>
      <c r="E288" s="5">
        <v>35590</v>
      </c>
      <c r="F288" s="5">
        <v>35564</v>
      </c>
      <c r="G288">
        <v>2</v>
      </c>
      <c r="H288">
        <v>27.94</v>
      </c>
      <c r="I288" t="s">
        <v>614</v>
      </c>
      <c r="J288" t="s">
        <v>615</v>
      </c>
      <c r="K288" t="s">
        <v>616</v>
      </c>
      <c r="L288" t="s">
        <v>71</v>
      </c>
      <c r="M288" t="s">
        <v>617</v>
      </c>
      <c r="N288" t="s">
        <v>154</v>
      </c>
      <c r="O288">
        <f>VLOOKUP(orders[[#This Row],[OrderID]],Table15[],4,FALSE)</f>
        <v>30</v>
      </c>
      <c r="P288">
        <f>VLOOKUP(orders[[#This Row],[OrderID]],Table15[],2,FALSE)</f>
        <v>517.4</v>
      </c>
      <c r="Q288">
        <f>VLOOKUP(orders[[#This Row],[EmployeeID]],employee_territory[],2,FALSE)</f>
        <v>19428</v>
      </c>
      <c r="R288" t="str">
        <f>VLOOKUP(orders[[#This Row],[Territory]],territories[],4,FALSE)</f>
        <v xml:space="preserve">Northern                                          </v>
      </c>
      <c r="S288" t="str">
        <f>VLOOKUP(orders[[#This Row],[ShipVia]],shippers[],2,FALSE)</f>
        <v>United Package</v>
      </c>
      <c r="T288">
        <f>YEAR(orders[[#This Row],[OrderDate]])</f>
        <v>1997</v>
      </c>
      <c r="U288">
        <f>MONTH(orders[[#This Row],[OrderDate]])</f>
        <v>5</v>
      </c>
    </row>
    <row r="289" spans="1:21" x14ac:dyDescent="0.2">
      <c r="A289">
        <v>10535</v>
      </c>
      <c r="B289" t="s">
        <v>771</v>
      </c>
      <c r="C289">
        <v>4</v>
      </c>
      <c r="D289" s="9">
        <v>35563</v>
      </c>
      <c r="E289" s="5">
        <v>35591</v>
      </c>
      <c r="F289" s="5">
        <v>35571</v>
      </c>
      <c r="G289">
        <v>1</v>
      </c>
      <c r="H289">
        <v>15.64</v>
      </c>
      <c r="I289" t="s">
        <v>772</v>
      </c>
      <c r="J289" t="s">
        <v>773</v>
      </c>
      <c r="K289" t="s">
        <v>534</v>
      </c>
      <c r="L289" t="s">
        <v>71</v>
      </c>
      <c r="M289" t="s">
        <v>774</v>
      </c>
      <c r="N289" t="s">
        <v>535</v>
      </c>
      <c r="O289">
        <f>VLOOKUP(orders[[#This Row],[OrderID]],Table15[],4,FALSE)</f>
        <v>80</v>
      </c>
      <c r="P289">
        <f>VLOOKUP(orders[[#This Row],[OrderID]],Table15[],2,FALSE)</f>
        <v>2156.5</v>
      </c>
      <c r="Q289">
        <f>VLOOKUP(orders[[#This Row],[EmployeeID]],employee_territory[],2,FALSE)</f>
        <v>20852</v>
      </c>
      <c r="R289" t="str">
        <f>VLOOKUP(orders[[#This Row],[Territory]],territories[],4,FALSE)</f>
        <v xml:space="preserve">Eastern                                           </v>
      </c>
      <c r="S289" t="str">
        <f>VLOOKUP(orders[[#This Row],[ShipVia]],shippers[],2,FALSE)</f>
        <v>Speedy Express</v>
      </c>
      <c r="T289">
        <f>YEAR(orders[[#This Row],[OrderDate]])</f>
        <v>1997</v>
      </c>
      <c r="U289">
        <f>MONTH(orders[[#This Row],[OrderDate]])</f>
        <v>5</v>
      </c>
    </row>
    <row r="290" spans="1:21" x14ac:dyDescent="0.2">
      <c r="A290">
        <v>10536</v>
      </c>
      <c r="B290" t="s">
        <v>613</v>
      </c>
      <c r="C290">
        <v>3</v>
      </c>
      <c r="D290" s="9">
        <v>35564</v>
      </c>
      <c r="E290" s="5">
        <v>35592</v>
      </c>
      <c r="F290" s="5">
        <v>35587</v>
      </c>
      <c r="G290">
        <v>2</v>
      </c>
      <c r="H290">
        <v>58.88</v>
      </c>
      <c r="I290" t="s">
        <v>614</v>
      </c>
      <c r="J290" t="s">
        <v>615</v>
      </c>
      <c r="K290" t="s">
        <v>616</v>
      </c>
      <c r="L290" t="s">
        <v>71</v>
      </c>
      <c r="M290" t="s">
        <v>617</v>
      </c>
      <c r="N290" t="s">
        <v>154</v>
      </c>
      <c r="O290">
        <f>VLOOKUP(orders[[#This Row],[OrderID]],Table15[],4,FALSE)</f>
        <v>100</v>
      </c>
      <c r="P290">
        <f>VLOOKUP(orders[[#This Row],[OrderID]],Table15[],2,FALSE)</f>
        <v>2085</v>
      </c>
      <c r="Q290">
        <f>VLOOKUP(orders[[#This Row],[EmployeeID]],employee_territory[],2,FALSE)</f>
        <v>30346</v>
      </c>
      <c r="R290" t="str">
        <f>VLOOKUP(orders[[#This Row],[Territory]],territories[],4,FALSE)</f>
        <v xml:space="preserve">Southern                                          </v>
      </c>
      <c r="S290" t="str">
        <f>VLOOKUP(orders[[#This Row],[ShipVia]],shippers[],2,FALSE)</f>
        <v>United Package</v>
      </c>
      <c r="T290">
        <f>YEAR(orders[[#This Row],[OrderDate]])</f>
        <v>1997</v>
      </c>
      <c r="U290">
        <f>MONTH(orders[[#This Row],[OrderDate]])</f>
        <v>5</v>
      </c>
    </row>
    <row r="291" spans="1:21" x14ac:dyDescent="0.2">
      <c r="A291">
        <v>10537</v>
      </c>
      <c r="B291" t="s">
        <v>507</v>
      </c>
      <c r="C291">
        <v>1</v>
      </c>
      <c r="D291" s="9">
        <v>35564</v>
      </c>
      <c r="E291" s="5">
        <v>35578</v>
      </c>
      <c r="F291" s="5">
        <v>35569</v>
      </c>
      <c r="G291">
        <v>1</v>
      </c>
      <c r="H291">
        <v>78.849999999999994</v>
      </c>
      <c r="I291" t="s">
        <v>508</v>
      </c>
      <c r="J291" t="s">
        <v>509</v>
      </c>
      <c r="K291" t="s">
        <v>510</v>
      </c>
      <c r="L291" t="s">
        <v>71</v>
      </c>
      <c r="M291" t="s">
        <v>511</v>
      </c>
      <c r="N291" t="s">
        <v>506</v>
      </c>
      <c r="O291">
        <f>VLOOKUP(orders[[#This Row],[OrderID]],Table15[],4,FALSE)</f>
        <v>86</v>
      </c>
      <c r="P291">
        <f>VLOOKUP(orders[[#This Row],[OrderID]],Table15[],2,FALSE)</f>
        <v>1823.8</v>
      </c>
      <c r="Q291">
        <f>VLOOKUP(orders[[#This Row],[EmployeeID]],employee_territory[],2,FALSE)</f>
        <v>6897</v>
      </c>
      <c r="R291" t="str">
        <f>VLOOKUP(orders[[#This Row],[Territory]],territories[],4,FALSE)</f>
        <v xml:space="preserve">Eastern                                           </v>
      </c>
      <c r="S291" t="str">
        <f>VLOOKUP(orders[[#This Row],[ShipVia]],shippers[],2,FALSE)</f>
        <v>Speedy Express</v>
      </c>
      <c r="T291">
        <f>YEAR(orders[[#This Row],[OrderDate]])</f>
        <v>1997</v>
      </c>
      <c r="U291">
        <f>MONTH(orders[[#This Row],[OrderDate]])</f>
        <v>5</v>
      </c>
    </row>
    <row r="292" spans="1:21" x14ac:dyDescent="0.2">
      <c r="A292">
        <v>10538</v>
      </c>
      <c r="B292" t="s">
        <v>638</v>
      </c>
      <c r="C292">
        <v>9</v>
      </c>
      <c r="D292" s="9">
        <v>35565</v>
      </c>
      <c r="E292" s="5">
        <v>35593</v>
      </c>
      <c r="F292" s="5">
        <v>35566</v>
      </c>
      <c r="G292">
        <v>3</v>
      </c>
      <c r="H292">
        <v>4.87</v>
      </c>
      <c r="I292" t="s">
        <v>639</v>
      </c>
      <c r="J292" t="s">
        <v>640</v>
      </c>
      <c r="K292" t="s">
        <v>70</v>
      </c>
      <c r="L292" t="s">
        <v>71</v>
      </c>
      <c r="M292" t="s">
        <v>641</v>
      </c>
      <c r="N292" t="s">
        <v>73</v>
      </c>
      <c r="O292">
        <f>VLOOKUP(orders[[#This Row],[OrderID]],Table15[],4,FALSE)</f>
        <v>8</v>
      </c>
      <c r="P292">
        <f>VLOOKUP(orders[[#This Row],[OrderID]],Table15[],2,FALSE)</f>
        <v>139.80000000000001</v>
      </c>
      <c r="Q292">
        <f>VLOOKUP(orders[[#This Row],[EmployeeID]],employee_territory[],2,FALSE)</f>
        <v>3049</v>
      </c>
      <c r="R292" t="str">
        <f>VLOOKUP(orders[[#This Row],[Territory]],territories[],4,FALSE)</f>
        <v xml:space="preserve">Northern                                          </v>
      </c>
      <c r="S292" t="str">
        <f>VLOOKUP(orders[[#This Row],[ShipVia]],shippers[],2,FALSE)</f>
        <v>Federal Shipping</v>
      </c>
      <c r="T292">
        <f>YEAR(orders[[#This Row],[OrderDate]])</f>
        <v>1997</v>
      </c>
      <c r="U292">
        <f>MONTH(orders[[#This Row],[OrderDate]])</f>
        <v>5</v>
      </c>
    </row>
    <row r="293" spans="1:21" x14ac:dyDescent="0.2">
      <c r="A293">
        <v>10539</v>
      </c>
      <c r="B293" t="s">
        <v>638</v>
      </c>
      <c r="C293">
        <v>6</v>
      </c>
      <c r="D293" s="9">
        <v>35566</v>
      </c>
      <c r="E293" s="5">
        <v>35594</v>
      </c>
      <c r="F293" s="5">
        <v>35573</v>
      </c>
      <c r="G293">
        <v>3</v>
      </c>
      <c r="H293">
        <v>12.36</v>
      </c>
      <c r="I293" t="s">
        <v>639</v>
      </c>
      <c r="J293" t="s">
        <v>640</v>
      </c>
      <c r="K293" t="s">
        <v>70</v>
      </c>
      <c r="L293" t="s">
        <v>71</v>
      </c>
      <c r="M293" t="s">
        <v>641</v>
      </c>
      <c r="N293" t="s">
        <v>73</v>
      </c>
      <c r="O293">
        <f>VLOOKUP(orders[[#This Row],[OrderID]],Table15[],4,FALSE)</f>
        <v>44</v>
      </c>
      <c r="P293">
        <f>VLOOKUP(orders[[#This Row],[OrderID]],Table15[],2,FALSE)</f>
        <v>355.5</v>
      </c>
      <c r="Q293">
        <f>VLOOKUP(orders[[#This Row],[EmployeeID]],employee_territory[],2,FALSE)</f>
        <v>85014</v>
      </c>
      <c r="R293" t="str">
        <f>VLOOKUP(orders[[#This Row],[Territory]],territories[],4,FALSE)</f>
        <v xml:space="preserve">Westerns                                          </v>
      </c>
      <c r="S293" t="str">
        <f>VLOOKUP(orders[[#This Row],[ShipVia]],shippers[],2,FALSE)</f>
        <v>Federal Shipping</v>
      </c>
      <c r="T293">
        <f>YEAR(orders[[#This Row],[OrderDate]])</f>
        <v>1997</v>
      </c>
      <c r="U293">
        <f>MONTH(orders[[#This Row],[OrderDate]])</f>
        <v>5</v>
      </c>
    </row>
    <row r="294" spans="1:21" x14ac:dyDescent="0.2">
      <c r="A294">
        <v>10540</v>
      </c>
      <c r="B294" t="s">
        <v>589</v>
      </c>
      <c r="C294">
        <v>3</v>
      </c>
      <c r="D294" s="9">
        <v>35569</v>
      </c>
      <c r="E294" s="5">
        <v>35597</v>
      </c>
      <c r="F294" s="5">
        <v>35594</v>
      </c>
      <c r="G294">
        <v>3</v>
      </c>
      <c r="H294">
        <v>1007.64</v>
      </c>
      <c r="I294" t="s">
        <v>590</v>
      </c>
      <c r="J294" t="s">
        <v>591</v>
      </c>
      <c r="K294" t="s">
        <v>592</v>
      </c>
      <c r="L294" t="s">
        <v>71</v>
      </c>
      <c r="M294" t="s">
        <v>593</v>
      </c>
      <c r="N294" t="s">
        <v>154</v>
      </c>
      <c r="O294">
        <f>VLOOKUP(orders[[#This Row],[OrderID]],Table15[],4,FALSE)</f>
        <v>165</v>
      </c>
      <c r="P294">
        <f>VLOOKUP(orders[[#This Row],[OrderID]],Table15[],2,FALSE)</f>
        <v>10191.700000000001</v>
      </c>
      <c r="Q294">
        <f>VLOOKUP(orders[[#This Row],[EmployeeID]],employee_territory[],2,FALSE)</f>
        <v>30346</v>
      </c>
      <c r="R294" t="str">
        <f>VLOOKUP(orders[[#This Row],[Territory]],territories[],4,FALSE)</f>
        <v xml:space="preserve">Southern                                          </v>
      </c>
      <c r="S294" t="str">
        <f>VLOOKUP(orders[[#This Row],[ShipVia]],shippers[],2,FALSE)</f>
        <v>Federal Shipping</v>
      </c>
      <c r="T294">
        <f>YEAR(orders[[#This Row],[OrderDate]])</f>
        <v>1997</v>
      </c>
      <c r="U294">
        <f>MONTH(orders[[#This Row],[OrderDate]])</f>
        <v>5</v>
      </c>
    </row>
    <row r="295" spans="1:21" x14ac:dyDescent="0.2">
      <c r="A295">
        <v>10541</v>
      </c>
      <c r="B295" t="s">
        <v>484</v>
      </c>
      <c r="C295">
        <v>2</v>
      </c>
      <c r="D295" s="9">
        <v>35569</v>
      </c>
      <c r="E295" s="5">
        <v>35597</v>
      </c>
      <c r="F295" s="5">
        <v>35579</v>
      </c>
      <c r="G295">
        <v>1</v>
      </c>
      <c r="H295">
        <v>68.650000000000006</v>
      </c>
      <c r="I295" t="s">
        <v>485</v>
      </c>
      <c r="J295" t="s">
        <v>486</v>
      </c>
      <c r="K295" t="s">
        <v>487</v>
      </c>
      <c r="L295" t="s">
        <v>488</v>
      </c>
      <c r="M295" t="s">
        <v>489</v>
      </c>
      <c r="N295" t="s">
        <v>146</v>
      </c>
      <c r="O295">
        <f>VLOOKUP(orders[[#This Row],[OrderID]],Table15[],4,FALSE)</f>
        <v>84</v>
      </c>
      <c r="P295">
        <f>VLOOKUP(orders[[#This Row],[OrderID]],Table15[],2,FALSE)</f>
        <v>2162.8000000000002</v>
      </c>
      <c r="Q295">
        <f>VLOOKUP(orders[[#This Row],[EmployeeID]],employee_territory[],2,FALSE)</f>
        <v>1581</v>
      </c>
      <c r="R295" t="str">
        <f>VLOOKUP(orders[[#This Row],[Territory]],territories[],4,FALSE)</f>
        <v xml:space="preserve">Eastern                                           </v>
      </c>
      <c r="S295" t="str">
        <f>VLOOKUP(orders[[#This Row],[ShipVia]],shippers[],2,FALSE)</f>
        <v>Speedy Express</v>
      </c>
      <c r="T295">
        <f>YEAR(orders[[#This Row],[OrderDate]])</f>
        <v>1997</v>
      </c>
      <c r="U295">
        <f>MONTH(orders[[#This Row],[OrderDate]])</f>
        <v>5</v>
      </c>
    </row>
    <row r="296" spans="1:21" x14ac:dyDescent="0.2">
      <c r="A296">
        <v>10542</v>
      </c>
      <c r="B296" t="s">
        <v>700</v>
      </c>
      <c r="C296">
        <v>1</v>
      </c>
      <c r="D296" s="9">
        <v>35570</v>
      </c>
      <c r="E296" s="5">
        <v>35598</v>
      </c>
      <c r="F296" s="5">
        <v>35576</v>
      </c>
      <c r="G296">
        <v>3</v>
      </c>
      <c r="H296">
        <v>10.95</v>
      </c>
      <c r="I296" t="s">
        <v>701</v>
      </c>
      <c r="J296" t="s">
        <v>702</v>
      </c>
      <c r="K296" t="s">
        <v>703</v>
      </c>
      <c r="L296" t="s">
        <v>71</v>
      </c>
      <c r="M296" t="s">
        <v>704</v>
      </c>
      <c r="N296" t="s">
        <v>154</v>
      </c>
      <c r="O296">
        <f>VLOOKUP(orders[[#This Row],[OrderID]],Table15[],4,FALSE)</f>
        <v>39</v>
      </c>
      <c r="P296">
        <f>VLOOKUP(orders[[#This Row],[OrderID]],Table15[],2,FALSE)</f>
        <v>493.8</v>
      </c>
      <c r="Q296">
        <f>VLOOKUP(orders[[#This Row],[EmployeeID]],employee_territory[],2,FALSE)</f>
        <v>6897</v>
      </c>
      <c r="R296" t="str">
        <f>VLOOKUP(orders[[#This Row],[Territory]],territories[],4,FALSE)</f>
        <v xml:space="preserve">Eastern                                           </v>
      </c>
      <c r="S296" t="str">
        <f>VLOOKUP(orders[[#This Row],[ShipVia]],shippers[],2,FALSE)</f>
        <v>Federal Shipping</v>
      </c>
      <c r="T296">
        <f>YEAR(orders[[#This Row],[OrderDate]])</f>
        <v>1997</v>
      </c>
      <c r="U296">
        <f>MONTH(orders[[#This Row],[OrderDate]])</f>
        <v>5</v>
      </c>
    </row>
    <row r="297" spans="1:21" x14ac:dyDescent="0.2">
      <c r="A297">
        <v>10543</v>
      </c>
      <c r="B297" t="s">
        <v>623</v>
      </c>
      <c r="C297">
        <v>8</v>
      </c>
      <c r="D297" s="9">
        <v>35571</v>
      </c>
      <c r="E297" s="5">
        <v>35599</v>
      </c>
      <c r="F297" s="5">
        <v>35573</v>
      </c>
      <c r="G297">
        <v>2</v>
      </c>
      <c r="H297">
        <v>48.17</v>
      </c>
      <c r="I297" t="s">
        <v>624</v>
      </c>
      <c r="J297" t="s">
        <v>625</v>
      </c>
      <c r="K297" t="s">
        <v>626</v>
      </c>
      <c r="L297" t="s">
        <v>627</v>
      </c>
      <c r="M297" t="s">
        <v>628</v>
      </c>
      <c r="N297" t="s">
        <v>524</v>
      </c>
      <c r="O297">
        <f>VLOOKUP(orders[[#This Row],[OrderID]],Table15[],4,FALSE)</f>
        <v>100</v>
      </c>
      <c r="P297">
        <f>VLOOKUP(orders[[#This Row],[OrderID]],Table15[],2,FALSE)</f>
        <v>1770</v>
      </c>
      <c r="Q297">
        <f>VLOOKUP(orders[[#This Row],[EmployeeID]],employee_territory[],2,FALSE)</f>
        <v>19428</v>
      </c>
      <c r="R297" t="str">
        <f>VLOOKUP(orders[[#This Row],[Territory]],territories[],4,FALSE)</f>
        <v xml:space="preserve">Northern                                          </v>
      </c>
      <c r="S297" t="str">
        <f>VLOOKUP(orders[[#This Row],[ShipVia]],shippers[],2,FALSE)</f>
        <v>United Package</v>
      </c>
      <c r="T297">
        <f>YEAR(orders[[#This Row],[OrderDate]])</f>
        <v>1997</v>
      </c>
      <c r="U297">
        <f>MONTH(orders[[#This Row],[OrderDate]])</f>
        <v>5</v>
      </c>
    </row>
    <row r="298" spans="1:21" x14ac:dyDescent="0.2">
      <c r="A298">
        <v>10544</v>
      </c>
      <c r="B298" t="s">
        <v>673</v>
      </c>
      <c r="C298">
        <v>4</v>
      </c>
      <c r="D298" s="9">
        <v>35571</v>
      </c>
      <c r="E298" s="5">
        <v>35599</v>
      </c>
      <c r="F298" s="5">
        <v>35580</v>
      </c>
      <c r="G298">
        <v>1</v>
      </c>
      <c r="H298">
        <v>24.91</v>
      </c>
      <c r="I298" t="s">
        <v>674</v>
      </c>
      <c r="J298" t="s">
        <v>675</v>
      </c>
      <c r="K298" t="s">
        <v>676</v>
      </c>
      <c r="L298" t="s">
        <v>191</v>
      </c>
      <c r="M298" t="s">
        <v>677</v>
      </c>
      <c r="N298" t="s">
        <v>82</v>
      </c>
      <c r="O298">
        <f>VLOOKUP(orders[[#This Row],[OrderID]],Table15[],4,FALSE)</f>
        <v>14</v>
      </c>
      <c r="P298">
        <f>VLOOKUP(orders[[#This Row],[OrderID]],Table15[],2,FALSE)</f>
        <v>417.2</v>
      </c>
      <c r="Q298">
        <f>VLOOKUP(orders[[#This Row],[EmployeeID]],employee_territory[],2,FALSE)</f>
        <v>20852</v>
      </c>
      <c r="R298" t="str">
        <f>VLOOKUP(orders[[#This Row],[Territory]],territories[],4,FALSE)</f>
        <v xml:space="preserve">Eastern                                           </v>
      </c>
      <c r="S298" t="str">
        <f>VLOOKUP(orders[[#This Row],[ShipVia]],shippers[],2,FALSE)</f>
        <v>Speedy Express</v>
      </c>
      <c r="T298">
        <f>YEAR(orders[[#This Row],[OrderDate]])</f>
        <v>1997</v>
      </c>
      <c r="U298">
        <f>MONTH(orders[[#This Row],[OrderDate]])</f>
        <v>5</v>
      </c>
    </row>
    <row r="299" spans="1:21" x14ac:dyDescent="0.2">
      <c r="A299">
        <v>10545</v>
      </c>
      <c r="B299" t="s">
        <v>845</v>
      </c>
      <c r="C299">
        <v>8</v>
      </c>
      <c r="D299" s="9">
        <v>35572</v>
      </c>
      <c r="E299" s="5">
        <v>35600</v>
      </c>
      <c r="F299" s="5">
        <v>35607</v>
      </c>
      <c r="G299">
        <v>2</v>
      </c>
      <c r="H299">
        <v>11.92</v>
      </c>
      <c r="I299" t="s">
        <v>846</v>
      </c>
      <c r="J299" t="s">
        <v>847</v>
      </c>
      <c r="K299" t="s">
        <v>848</v>
      </c>
      <c r="L299" t="s">
        <v>581</v>
      </c>
      <c r="M299" t="s">
        <v>849</v>
      </c>
      <c r="N299" t="s">
        <v>82</v>
      </c>
      <c r="O299">
        <f>VLOOKUP(orders[[#This Row],[OrderID]],Table15[],4,FALSE)</f>
        <v>10</v>
      </c>
      <c r="P299">
        <f>VLOOKUP(orders[[#This Row],[OrderID]],Table15[],2,FALSE)</f>
        <v>210</v>
      </c>
      <c r="Q299">
        <f>VLOOKUP(orders[[#This Row],[EmployeeID]],employee_territory[],2,FALSE)</f>
        <v>19428</v>
      </c>
      <c r="R299" t="str">
        <f>VLOOKUP(orders[[#This Row],[Territory]],territories[],4,FALSE)</f>
        <v xml:space="preserve">Northern                                          </v>
      </c>
      <c r="S299" t="str">
        <f>VLOOKUP(orders[[#This Row],[ShipVia]],shippers[],2,FALSE)</f>
        <v>United Package</v>
      </c>
      <c r="T299">
        <f>YEAR(orders[[#This Row],[OrderDate]])</f>
        <v>1997</v>
      </c>
      <c r="U299">
        <f>MONTH(orders[[#This Row],[OrderDate]])</f>
        <v>5</v>
      </c>
    </row>
    <row r="300" spans="1:21" x14ac:dyDescent="0.2">
      <c r="A300">
        <v>10546</v>
      </c>
      <c r="B300" t="s">
        <v>490</v>
      </c>
      <c r="C300">
        <v>1</v>
      </c>
      <c r="D300" s="9">
        <v>35573</v>
      </c>
      <c r="E300" s="5">
        <v>35601</v>
      </c>
      <c r="F300" s="5">
        <v>35577</v>
      </c>
      <c r="G300">
        <v>3</v>
      </c>
      <c r="H300">
        <v>194.72</v>
      </c>
      <c r="I300" t="s">
        <v>491</v>
      </c>
      <c r="J300" t="s">
        <v>492</v>
      </c>
      <c r="K300" t="s">
        <v>493</v>
      </c>
      <c r="L300" t="s">
        <v>71</v>
      </c>
      <c r="M300" t="s">
        <v>494</v>
      </c>
      <c r="N300" t="s">
        <v>206</v>
      </c>
      <c r="O300">
        <f>VLOOKUP(orders[[#This Row],[OrderID]],Table15[],4,FALSE)</f>
        <v>80</v>
      </c>
      <c r="P300">
        <f>VLOOKUP(orders[[#This Row],[OrderID]],Table15[],2,FALSE)</f>
        <v>2812</v>
      </c>
      <c r="Q300">
        <f>VLOOKUP(orders[[#This Row],[EmployeeID]],employee_territory[],2,FALSE)</f>
        <v>6897</v>
      </c>
      <c r="R300" t="str">
        <f>VLOOKUP(orders[[#This Row],[Territory]],territories[],4,FALSE)</f>
        <v xml:space="preserve">Eastern                                           </v>
      </c>
      <c r="S300" t="str">
        <f>VLOOKUP(orders[[#This Row],[ShipVia]],shippers[],2,FALSE)</f>
        <v>Federal Shipping</v>
      </c>
      <c r="T300">
        <f>YEAR(orders[[#This Row],[OrderDate]])</f>
        <v>1997</v>
      </c>
      <c r="U300">
        <f>MONTH(orders[[#This Row],[OrderDate]])</f>
        <v>5</v>
      </c>
    </row>
    <row r="301" spans="1:21" x14ac:dyDescent="0.2">
      <c r="A301">
        <v>10547</v>
      </c>
      <c r="B301" t="s">
        <v>758</v>
      </c>
      <c r="C301">
        <v>3</v>
      </c>
      <c r="D301" s="9">
        <v>35573</v>
      </c>
      <c r="E301" s="5">
        <v>35601</v>
      </c>
      <c r="F301" s="5">
        <v>35583</v>
      </c>
      <c r="G301">
        <v>2</v>
      </c>
      <c r="H301">
        <v>178.43</v>
      </c>
      <c r="I301" t="s">
        <v>759</v>
      </c>
      <c r="J301" t="s">
        <v>760</v>
      </c>
      <c r="K301" t="s">
        <v>70</v>
      </c>
      <c r="L301" t="s">
        <v>71</v>
      </c>
      <c r="M301" t="s">
        <v>761</v>
      </c>
      <c r="N301" t="s">
        <v>73</v>
      </c>
      <c r="O301">
        <f>VLOOKUP(orders[[#This Row],[OrderID]],Table15[],4,FALSE)</f>
        <v>84</v>
      </c>
      <c r="P301">
        <f>VLOOKUP(orders[[#This Row],[OrderID]],Table15[],2,FALSE)</f>
        <v>1908</v>
      </c>
      <c r="Q301">
        <f>VLOOKUP(orders[[#This Row],[EmployeeID]],employee_territory[],2,FALSE)</f>
        <v>30346</v>
      </c>
      <c r="R301" t="str">
        <f>VLOOKUP(orders[[#This Row],[Territory]],territories[],4,FALSE)</f>
        <v xml:space="preserve">Southern                                          </v>
      </c>
      <c r="S301" t="str">
        <f>VLOOKUP(orders[[#This Row],[ShipVia]],shippers[],2,FALSE)</f>
        <v>United Package</v>
      </c>
      <c r="T301">
        <f>YEAR(orders[[#This Row],[OrderDate]])</f>
        <v>1997</v>
      </c>
      <c r="U301">
        <f>MONTH(orders[[#This Row],[OrderDate]])</f>
        <v>5</v>
      </c>
    </row>
    <row r="302" spans="1:21" x14ac:dyDescent="0.2">
      <c r="A302">
        <v>10548</v>
      </c>
      <c r="B302" t="s">
        <v>479</v>
      </c>
      <c r="C302">
        <v>3</v>
      </c>
      <c r="D302" s="9">
        <v>35576</v>
      </c>
      <c r="E302" s="5">
        <v>35604</v>
      </c>
      <c r="F302" s="5">
        <v>35583</v>
      </c>
      <c r="G302">
        <v>2</v>
      </c>
      <c r="H302">
        <v>1.43</v>
      </c>
      <c r="I302" t="s">
        <v>480</v>
      </c>
      <c r="J302" t="s">
        <v>481</v>
      </c>
      <c r="K302" t="s">
        <v>482</v>
      </c>
      <c r="L302" t="s">
        <v>71</v>
      </c>
      <c r="M302" t="s">
        <v>483</v>
      </c>
      <c r="N302" t="s">
        <v>154</v>
      </c>
      <c r="O302">
        <f>VLOOKUP(orders[[#This Row],[OrderID]],Table15[],4,FALSE)</f>
        <v>24</v>
      </c>
      <c r="P302">
        <f>VLOOKUP(orders[[#This Row],[OrderID]],Table15[],2,FALSE)</f>
        <v>275.10000000000002</v>
      </c>
      <c r="Q302">
        <f>VLOOKUP(orders[[#This Row],[EmployeeID]],employee_territory[],2,FALSE)</f>
        <v>30346</v>
      </c>
      <c r="R302" t="str">
        <f>VLOOKUP(orders[[#This Row],[Territory]],territories[],4,FALSE)</f>
        <v xml:space="preserve">Southern                                          </v>
      </c>
      <c r="S302" t="str">
        <f>VLOOKUP(orders[[#This Row],[ShipVia]],shippers[],2,FALSE)</f>
        <v>United Package</v>
      </c>
      <c r="T302">
        <f>YEAR(orders[[#This Row],[OrderDate]])</f>
        <v>1997</v>
      </c>
      <c r="U302">
        <f>MONTH(orders[[#This Row],[OrderDate]])</f>
        <v>5</v>
      </c>
    </row>
    <row r="303" spans="1:21" x14ac:dyDescent="0.2">
      <c r="A303">
        <v>10549</v>
      </c>
      <c r="B303" t="s">
        <v>589</v>
      </c>
      <c r="C303">
        <v>5</v>
      </c>
      <c r="D303" s="9">
        <v>35577</v>
      </c>
      <c r="E303" s="5">
        <v>35591</v>
      </c>
      <c r="F303" s="5">
        <v>35580</v>
      </c>
      <c r="G303">
        <v>1</v>
      </c>
      <c r="H303">
        <v>171.24</v>
      </c>
      <c r="I303" t="s">
        <v>590</v>
      </c>
      <c r="J303" t="s">
        <v>591</v>
      </c>
      <c r="K303" t="s">
        <v>592</v>
      </c>
      <c r="L303" t="s">
        <v>71</v>
      </c>
      <c r="M303" t="s">
        <v>593</v>
      </c>
      <c r="N303" t="s">
        <v>154</v>
      </c>
      <c r="O303">
        <f>VLOOKUP(orders[[#This Row],[OrderID]],Table15[],4,FALSE)</f>
        <v>203</v>
      </c>
      <c r="P303">
        <f>VLOOKUP(orders[[#This Row],[OrderID]],Table15[],2,FALSE)</f>
        <v>4181.5</v>
      </c>
      <c r="Q303">
        <f>VLOOKUP(orders[[#This Row],[EmployeeID]],employee_territory[],2,FALSE)</f>
        <v>2903</v>
      </c>
      <c r="R303" t="str">
        <f>VLOOKUP(orders[[#This Row],[Territory]],territories[],4,FALSE)</f>
        <v xml:space="preserve">Eastern                                           </v>
      </c>
      <c r="S303" t="str">
        <f>VLOOKUP(orders[[#This Row],[ShipVia]],shippers[],2,FALSE)</f>
        <v>Speedy Express</v>
      </c>
      <c r="T303">
        <f>YEAR(orders[[#This Row],[OrderDate]])</f>
        <v>1997</v>
      </c>
      <c r="U303">
        <f>MONTH(orders[[#This Row],[OrderDate]])</f>
        <v>5</v>
      </c>
    </row>
    <row r="304" spans="1:21" x14ac:dyDescent="0.2">
      <c r="A304">
        <v>10550</v>
      </c>
      <c r="B304" t="s">
        <v>662</v>
      </c>
      <c r="C304">
        <v>7</v>
      </c>
      <c r="D304" s="9">
        <v>35578</v>
      </c>
      <c r="E304" s="5">
        <v>35606</v>
      </c>
      <c r="F304" s="5">
        <v>35587</v>
      </c>
      <c r="G304">
        <v>3</v>
      </c>
      <c r="H304">
        <v>4.32</v>
      </c>
      <c r="I304" t="s">
        <v>663</v>
      </c>
      <c r="J304" t="s">
        <v>664</v>
      </c>
      <c r="K304" t="s">
        <v>665</v>
      </c>
      <c r="L304" t="s">
        <v>71</v>
      </c>
      <c r="M304" t="s">
        <v>666</v>
      </c>
      <c r="N304" t="s">
        <v>108</v>
      </c>
      <c r="O304">
        <f>VLOOKUP(orders[[#This Row],[OrderID]],Table15[],4,FALSE)</f>
        <v>34</v>
      </c>
      <c r="P304">
        <f>VLOOKUP(orders[[#This Row],[OrderID]],Table15[],2,FALSE)</f>
        <v>749</v>
      </c>
      <c r="Q304">
        <f>VLOOKUP(orders[[#This Row],[EmployeeID]],employee_territory[],2,FALSE)</f>
        <v>60179</v>
      </c>
      <c r="R304" t="str">
        <f>VLOOKUP(orders[[#This Row],[Territory]],territories[],4,FALSE)</f>
        <v xml:space="preserve">Westerns                                          </v>
      </c>
      <c r="S304" t="str">
        <f>VLOOKUP(orders[[#This Row],[ShipVia]],shippers[],2,FALSE)</f>
        <v>Federal Shipping</v>
      </c>
      <c r="T304">
        <f>YEAR(orders[[#This Row],[OrderDate]])</f>
        <v>1997</v>
      </c>
      <c r="U304">
        <f>MONTH(orders[[#This Row],[OrderDate]])</f>
        <v>5</v>
      </c>
    </row>
    <row r="305" spans="1:21" x14ac:dyDescent="0.2">
      <c r="A305">
        <v>10551</v>
      </c>
      <c r="B305" t="s">
        <v>715</v>
      </c>
      <c r="C305">
        <v>4</v>
      </c>
      <c r="D305" s="9">
        <v>35578</v>
      </c>
      <c r="E305" s="5">
        <v>35620</v>
      </c>
      <c r="F305" s="5">
        <v>35587</v>
      </c>
      <c r="G305">
        <v>3</v>
      </c>
      <c r="H305">
        <v>72.95</v>
      </c>
      <c r="I305" t="s">
        <v>716</v>
      </c>
      <c r="J305" t="s">
        <v>717</v>
      </c>
      <c r="K305" t="s">
        <v>718</v>
      </c>
      <c r="L305" t="s">
        <v>71</v>
      </c>
      <c r="M305" t="s">
        <v>719</v>
      </c>
      <c r="N305" t="s">
        <v>720</v>
      </c>
      <c r="O305">
        <f>VLOOKUP(orders[[#This Row],[OrderID]],Table15[],4,FALSE)</f>
        <v>100</v>
      </c>
      <c r="P305">
        <f>VLOOKUP(orders[[#This Row],[OrderID]],Table15[],2,FALSE)</f>
        <v>1836</v>
      </c>
      <c r="Q305">
        <f>VLOOKUP(orders[[#This Row],[EmployeeID]],employee_territory[],2,FALSE)</f>
        <v>20852</v>
      </c>
      <c r="R305" t="str">
        <f>VLOOKUP(orders[[#This Row],[Territory]],territories[],4,FALSE)</f>
        <v xml:space="preserve">Eastern                                           </v>
      </c>
      <c r="S305" t="str">
        <f>VLOOKUP(orders[[#This Row],[ShipVia]],shippers[],2,FALSE)</f>
        <v>Federal Shipping</v>
      </c>
      <c r="T305">
        <f>YEAR(orders[[#This Row],[OrderDate]])</f>
        <v>1997</v>
      </c>
      <c r="U305">
        <f>MONTH(orders[[#This Row],[OrderDate]])</f>
        <v>5</v>
      </c>
    </row>
    <row r="306" spans="1:21" x14ac:dyDescent="0.2">
      <c r="A306">
        <v>10552</v>
      </c>
      <c r="B306" t="s">
        <v>518</v>
      </c>
      <c r="C306">
        <v>2</v>
      </c>
      <c r="D306" s="9">
        <v>35579</v>
      </c>
      <c r="E306" s="5">
        <v>35607</v>
      </c>
      <c r="F306" s="5">
        <v>35586</v>
      </c>
      <c r="G306">
        <v>1</v>
      </c>
      <c r="H306">
        <v>83.22</v>
      </c>
      <c r="I306" t="s">
        <v>519</v>
      </c>
      <c r="J306" t="s">
        <v>520</v>
      </c>
      <c r="K306" t="s">
        <v>521</v>
      </c>
      <c r="L306" t="s">
        <v>522</v>
      </c>
      <c r="M306" t="s">
        <v>523</v>
      </c>
      <c r="N306" t="s">
        <v>524</v>
      </c>
      <c r="O306">
        <f>VLOOKUP(orders[[#This Row],[OrderID]],Table15[],4,FALSE)</f>
        <v>48</v>
      </c>
      <c r="P306">
        <f>VLOOKUP(orders[[#This Row],[OrderID]],Table15[],2,FALSE)</f>
        <v>880.5</v>
      </c>
      <c r="Q306">
        <f>VLOOKUP(orders[[#This Row],[EmployeeID]],employee_territory[],2,FALSE)</f>
        <v>1581</v>
      </c>
      <c r="R306" t="str">
        <f>VLOOKUP(orders[[#This Row],[Territory]],territories[],4,FALSE)</f>
        <v xml:space="preserve">Eastern                                           </v>
      </c>
      <c r="S306" t="str">
        <f>VLOOKUP(orders[[#This Row],[ShipVia]],shippers[],2,FALSE)</f>
        <v>Speedy Express</v>
      </c>
      <c r="T306">
        <f>YEAR(orders[[#This Row],[OrderDate]])</f>
        <v>1997</v>
      </c>
      <c r="U306">
        <f>MONTH(orders[[#This Row],[OrderDate]])</f>
        <v>5</v>
      </c>
    </row>
    <row r="307" spans="1:21" x14ac:dyDescent="0.2">
      <c r="A307">
        <v>10553</v>
      </c>
      <c r="B307" t="s">
        <v>561</v>
      </c>
      <c r="C307">
        <v>2</v>
      </c>
      <c r="D307" s="9">
        <v>35580</v>
      </c>
      <c r="E307" s="5">
        <v>35608</v>
      </c>
      <c r="F307" s="5">
        <v>35584</v>
      </c>
      <c r="G307">
        <v>2</v>
      </c>
      <c r="H307">
        <v>149.49</v>
      </c>
      <c r="I307" t="s">
        <v>562</v>
      </c>
      <c r="J307" t="s">
        <v>563</v>
      </c>
      <c r="K307" t="s">
        <v>564</v>
      </c>
      <c r="L307" t="s">
        <v>71</v>
      </c>
      <c r="M307" t="s">
        <v>565</v>
      </c>
      <c r="N307" t="s">
        <v>248</v>
      </c>
      <c r="O307">
        <f>VLOOKUP(orders[[#This Row],[OrderID]],Table15[],4,FALSE)</f>
        <v>89</v>
      </c>
      <c r="P307">
        <f>VLOOKUP(orders[[#This Row],[OrderID]],Table15[],2,FALSE)</f>
        <v>1546.3</v>
      </c>
      <c r="Q307">
        <f>VLOOKUP(orders[[#This Row],[EmployeeID]],employee_territory[],2,FALSE)</f>
        <v>1581</v>
      </c>
      <c r="R307" t="str">
        <f>VLOOKUP(orders[[#This Row],[Territory]],territories[],4,FALSE)</f>
        <v xml:space="preserve">Eastern                                           </v>
      </c>
      <c r="S307" t="str">
        <f>VLOOKUP(orders[[#This Row],[ShipVia]],shippers[],2,FALSE)</f>
        <v>United Package</v>
      </c>
      <c r="T307">
        <f>YEAR(orders[[#This Row],[OrderDate]])</f>
        <v>1997</v>
      </c>
      <c r="U307">
        <f>MONTH(orders[[#This Row],[OrderDate]])</f>
        <v>5</v>
      </c>
    </row>
    <row r="308" spans="1:21" x14ac:dyDescent="0.2">
      <c r="A308">
        <v>10554</v>
      </c>
      <c r="B308" t="s">
        <v>536</v>
      </c>
      <c r="C308">
        <v>4</v>
      </c>
      <c r="D308" s="9">
        <v>35580</v>
      </c>
      <c r="E308" s="5">
        <v>35608</v>
      </c>
      <c r="F308" s="5">
        <v>35586</v>
      </c>
      <c r="G308">
        <v>3</v>
      </c>
      <c r="H308">
        <v>120.97</v>
      </c>
      <c r="I308" t="s">
        <v>537</v>
      </c>
      <c r="J308" t="s">
        <v>538</v>
      </c>
      <c r="K308" t="s">
        <v>539</v>
      </c>
      <c r="L308" t="s">
        <v>71</v>
      </c>
      <c r="M308" t="s">
        <v>540</v>
      </c>
      <c r="N308" t="s">
        <v>154</v>
      </c>
      <c r="O308">
        <f>VLOOKUP(orders[[#This Row],[OrderID]],Table15[],4,FALSE)</f>
        <v>80</v>
      </c>
      <c r="P308">
        <f>VLOOKUP(orders[[#This Row],[OrderID]],Table15[],2,FALSE)</f>
        <v>1819.5</v>
      </c>
      <c r="Q308">
        <f>VLOOKUP(orders[[#This Row],[EmployeeID]],employee_territory[],2,FALSE)</f>
        <v>20852</v>
      </c>
      <c r="R308" t="str">
        <f>VLOOKUP(orders[[#This Row],[Territory]],territories[],4,FALSE)</f>
        <v xml:space="preserve">Eastern                                           </v>
      </c>
      <c r="S308" t="str">
        <f>VLOOKUP(orders[[#This Row],[ShipVia]],shippers[],2,FALSE)</f>
        <v>Federal Shipping</v>
      </c>
      <c r="T308">
        <f>YEAR(orders[[#This Row],[OrderDate]])</f>
        <v>1997</v>
      </c>
      <c r="U308">
        <f>MONTH(orders[[#This Row],[OrderDate]])</f>
        <v>5</v>
      </c>
    </row>
    <row r="309" spans="1:21" x14ac:dyDescent="0.2">
      <c r="A309">
        <v>10555</v>
      </c>
      <c r="B309" t="s">
        <v>705</v>
      </c>
      <c r="C309">
        <v>6</v>
      </c>
      <c r="D309" s="9">
        <v>35583</v>
      </c>
      <c r="E309" s="5">
        <v>35611</v>
      </c>
      <c r="F309" s="5">
        <v>35585</v>
      </c>
      <c r="G309">
        <v>3</v>
      </c>
      <c r="H309">
        <v>252.49</v>
      </c>
      <c r="I309" t="s">
        <v>706</v>
      </c>
      <c r="J309" t="s">
        <v>707</v>
      </c>
      <c r="K309" t="s">
        <v>708</v>
      </c>
      <c r="L309" t="s">
        <v>709</v>
      </c>
      <c r="M309" t="s">
        <v>710</v>
      </c>
      <c r="N309" t="s">
        <v>82</v>
      </c>
      <c r="O309">
        <f>VLOOKUP(orders[[#This Row],[OrderID]],Table15[],4,FALSE)</f>
        <v>143</v>
      </c>
      <c r="P309">
        <f>VLOOKUP(orders[[#This Row],[OrderID]],Table15[],2,FALSE)</f>
        <v>3680.5</v>
      </c>
      <c r="Q309">
        <f>VLOOKUP(orders[[#This Row],[EmployeeID]],employee_territory[],2,FALSE)</f>
        <v>85014</v>
      </c>
      <c r="R309" t="str">
        <f>VLOOKUP(orders[[#This Row],[Territory]],territories[],4,FALSE)</f>
        <v xml:space="preserve">Westerns                                          </v>
      </c>
      <c r="S309" t="str">
        <f>VLOOKUP(orders[[#This Row],[ShipVia]],shippers[],2,FALSE)</f>
        <v>Federal Shipping</v>
      </c>
      <c r="T309">
        <f>YEAR(orders[[#This Row],[OrderDate]])</f>
        <v>1997</v>
      </c>
      <c r="U309">
        <f>MONTH(orders[[#This Row],[OrderDate]])</f>
        <v>6</v>
      </c>
    </row>
    <row r="310" spans="1:21" x14ac:dyDescent="0.2">
      <c r="A310">
        <v>10556</v>
      </c>
      <c r="B310" t="s">
        <v>733</v>
      </c>
      <c r="C310">
        <v>2</v>
      </c>
      <c r="D310" s="9">
        <v>35584</v>
      </c>
      <c r="E310" s="5">
        <v>35626</v>
      </c>
      <c r="F310" s="5">
        <v>35594</v>
      </c>
      <c r="G310">
        <v>1</v>
      </c>
      <c r="H310">
        <v>9.8000000000000007</v>
      </c>
      <c r="I310" t="s">
        <v>734</v>
      </c>
      <c r="J310" t="s">
        <v>735</v>
      </c>
      <c r="K310" t="s">
        <v>736</v>
      </c>
      <c r="L310" t="s">
        <v>71</v>
      </c>
      <c r="M310" t="s">
        <v>737</v>
      </c>
      <c r="N310" t="s">
        <v>230</v>
      </c>
      <c r="O310">
        <f>VLOOKUP(orders[[#This Row],[OrderID]],Table15[],4,FALSE)</f>
        <v>24</v>
      </c>
      <c r="P310">
        <f>VLOOKUP(orders[[#This Row],[OrderID]],Table15[],2,FALSE)</f>
        <v>835.19999999999993</v>
      </c>
      <c r="Q310">
        <f>VLOOKUP(orders[[#This Row],[EmployeeID]],employee_territory[],2,FALSE)</f>
        <v>1581</v>
      </c>
      <c r="R310" t="str">
        <f>VLOOKUP(orders[[#This Row],[Territory]],territories[],4,FALSE)</f>
        <v xml:space="preserve">Eastern                                           </v>
      </c>
      <c r="S310" t="str">
        <f>VLOOKUP(orders[[#This Row],[ShipVia]],shippers[],2,FALSE)</f>
        <v>Speedy Express</v>
      </c>
      <c r="T310">
        <f>YEAR(orders[[#This Row],[OrderDate]])</f>
        <v>1997</v>
      </c>
      <c r="U310">
        <f>MONTH(orders[[#This Row],[OrderDate]])</f>
        <v>6</v>
      </c>
    </row>
    <row r="311" spans="1:21" x14ac:dyDescent="0.2">
      <c r="A311">
        <v>10557</v>
      </c>
      <c r="B311" t="s">
        <v>613</v>
      </c>
      <c r="C311">
        <v>9</v>
      </c>
      <c r="D311" s="9">
        <v>35584</v>
      </c>
      <c r="E311" s="5">
        <v>35598</v>
      </c>
      <c r="F311" s="5">
        <v>35587</v>
      </c>
      <c r="G311">
        <v>2</v>
      </c>
      <c r="H311">
        <v>96.72</v>
      </c>
      <c r="I311" t="s">
        <v>614</v>
      </c>
      <c r="J311" t="s">
        <v>615</v>
      </c>
      <c r="K311" t="s">
        <v>616</v>
      </c>
      <c r="L311" t="s">
        <v>71</v>
      </c>
      <c r="M311" t="s">
        <v>617</v>
      </c>
      <c r="N311" t="s">
        <v>154</v>
      </c>
      <c r="O311">
        <f>VLOOKUP(orders[[#This Row],[OrderID]],Table15[],4,FALSE)</f>
        <v>50</v>
      </c>
      <c r="P311">
        <f>VLOOKUP(orders[[#This Row],[OrderID]],Table15[],2,FALSE)</f>
        <v>1152.5</v>
      </c>
      <c r="Q311">
        <f>VLOOKUP(orders[[#This Row],[EmployeeID]],employee_territory[],2,FALSE)</f>
        <v>3049</v>
      </c>
      <c r="R311" t="str">
        <f>VLOOKUP(orders[[#This Row],[Territory]],territories[],4,FALSE)</f>
        <v xml:space="preserve">Northern                                          </v>
      </c>
      <c r="S311" t="str">
        <f>VLOOKUP(orders[[#This Row],[ShipVia]],shippers[],2,FALSE)</f>
        <v>United Package</v>
      </c>
      <c r="T311">
        <f>YEAR(orders[[#This Row],[OrderDate]])</f>
        <v>1997</v>
      </c>
      <c r="U311">
        <f>MONTH(orders[[#This Row],[OrderDate]])</f>
        <v>6</v>
      </c>
    </row>
    <row r="312" spans="1:21" x14ac:dyDescent="0.2">
      <c r="A312">
        <v>10558</v>
      </c>
      <c r="B312" t="s">
        <v>752</v>
      </c>
      <c r="C312">
        <v>1</v>
      </c>
      <c r="D312" s="9">
        <v>35585</v>
      </c>
      <c r="E312" s="5">
        <v>35613</v>
      </c>
      <c r="F312" s="5">
        <v>35591</v>
      </c>
      <c r="G312">
        <v>2</v>
      </c>
      <c r="H312">
        <v>72.97</v>
      </c>
      <c r="I312" t="s">
        <v>753</v>
      </c>
      <c r="J312" t="s">
        <v>754</v>
      </c>
      <c r="K312" t="s">
        <v>755</v>
      </c>
      <c r="L312" t="s">
        <v>756</v>
      </c>
      <c r="M312" t="s">
        <v>757</v>
      </c>
      <c r="N312" t="s">
        <v>73</v>
      </c>
      <c r="O312">
        <f>VLOOKUP(orders[[#This Row],[OrderID]],Table15[],4,FALSE)</f>
        <v>96</v>
      </c>
      <c r="P312">
        <f>VLOOKUP(orders[[#This Row],[OrderID]],Table15[],2,FALSE)</f>
        <v>2142.9</v>
      </c>
      <c r="Q312">
        <f>VLOOKUP(orders[[#This Row],[EmployeeID]],employee_territory[],2,FALSE)</f>
        <v>6897</v>
      </c>
      <c r="R312" t="str">
        <f>VLOOKUP(orders[[#This Row],[Territory]],territories[],4,FALSE)</f>
        <v xml:space="preserve">Eastern                                           </v>
      </c>
      <c r="S312" t="str">
        <f>VLOOKUP(orders[[#This Row],[ShipVia]],shippers[],2,FALSE)</f>
        <v>United Package</v>
      </c>
      <c r="T312">
        <f>YEAR(orders[[#This Row],[OrderDate]])</f>
        <v>1997</v>
      </c>
      <c r="U312">
        <f>MONTH(orders[[#This Row],[OrderDate]])</f>
        <v>6</v>
      </c>
    </row>
    <row r="313" spans="1:21" x14ac:dyDescent="0.2">
      <c r="A313">
        <v>10559</v>
      </c>
      <c r="B313" t="s">
        <v>556</v>
      </c>
      <c r="C313">
        <v>6</v>
      </c>
      <c r="D313" s="9">
        <v>35586</v>
      </c>
      <c r="E313" s="5">
        <v>35614</v>
      </c>
      <c r="F313" s="5">
        <v>35594</v>
      </c>
      <c r="G313">
        <v>1</v>
      </c>
      <c r="H313">
        <v>8.0500000000000007</v>
      </c>
      <c r="I313" t="s">
        <v>557</v>
      </c>
      <c r="J313" t="s">
        <v>558</v>
      </c>
      <c r="K313" t="s">
        <v>559</v>
      </c>
      <c r="L313" t="s">
        <v>71</v>
      </c>
      <c r="M313" t="s">
        <v>560</v>
      </c>
      <c r="N313" t="s">
        <v>206</v>
      </c>
      <c r="O313">
        <f>VLOOKUP(orders[[#This Row],[OrderID]],Table15[],4,FALSE)</f>
        <v>30</v>
      </c>
      <c r="P313">
        <f>VLOOKUP(orders[[#This Row],[OrderID]],Table15[],2,FALSE)</f>
        <v>547.79999999999995</v>
      </c>
      <c r="Q313">
        <f>VLOOKUP(orders[[#This Row],[EmployeeID]],employee_territory[],2,FALSE)</f>
        <v>85014</v>
      </c>
      <c r="R313" t="str">
        <f>VLOOKUP(orders[[#This Row],[Territory]],territories[],4,FALSE)</f>
        <v xml:space="preserve">Westerns                                          </v>
      </c>
      <c r="S313" t="str">
        <f>VLOOKUP(orders[[#This Row],[ShipVia]],shippers[],2,FALSE)</f>
        <v>Speedy Express</v>
      </c>
      <c r="T313">
        <f>YEAR(orders[[#This Row],[OrderDate]])</f>
        <v>1997</v>
      </c>
      <c r="U313">
        <f>MONTH(orders[[#This Row],[OrderDate]])</f>
        <v>6</v>
      </c>
    </row>
    <row r="314" spans="1:21" x14ac:dyDescent="0.2">
      <c r="A314">
        <v>10560</v>
      </c>
      <c r="B314" t="s">
        <v>566</v>
      </c>
      <c r="C314">
        <v>8</v>
      </c>
      <c r="D314" s="9">
        <v>35587</v>
      </c>
      <c r="E314" s="5">
        <v>35615</v>
      </c>
      <c r="F314" s="5">
        <v>35590</v>
      </c>
      <c r="G314">
        <v>1</v>
      </c>
      <c r="H314">
        <v>36.65</v>
      </c>
      <c r="I314" t="s">
        <v>567</v>
      </c>
      <c r="J314" t="s">
        <v>568</v>
      </c>
      <c r="K314" t="s">
        <v>569</v>
      </c>
      <c r="L314" t="s">
        <v>71</v>
      </c>
      <c r="M314" t="s">
        <v>570</v>
      </c>
      <c r="N314" t="s">
        <v>154</v>
      </c>
      <c r="O314">
        <f>VLOOKUP(orders[[#This Row],[OrderID]],Table15[],4,FALSE)</f>
        <v>35</v>
      </c>
      <c r="P314">
        <f>VLOOKUP(orders[[#This Row],[OrderID]],Table15[],2,FALSE)</f>
        <v>1257.3</v>
      </c>
      <c r="Q314">
        <f>VLOOKUP(orders[[#This Row],[EmployeeID]],employee_territory[],2,FALSE)</f>
        <v>19428</v>
      </c>
      <c r="R314" t="str">
        <f>VLOOKUP(orders[[#This Row],[Territory]],territories[],4,FALSE)</f>
        <v xml:space="preserve">Northern                                          </v>
      </c>
      <c r="S314" t="str">
        <f>VLOOKUP(orders[[#This Row],[ShipVia]],shippers[],2,FALSE)</f>
        <v>Speedy Express</v>
      </c>
      <c r="T314">
        <f>YEAR(orders[[#This Row],[OrderDate]])</f>
        <v>1997</v>
      </c>
      <c r="U314">
        <f>MONTH(orders[[#This Row],[OrderDate]])</f>
        <v>6</v>
      </c>
    </row>
    <row r="315" spans="1:21" x14ac:dyDescent="0.2">
      <c r="A315">
        <v>10561</v>
      </c>
      <c r="B315" t="s">
        <v>551</v>
      </c>
      <c r="C315">
        <v>2</v>
      </c>
      <c r="D315" s="9">
        <v>35587</v>
      </c>
      <c r="E315" s="5">
        <v>35615</v>
      </c>
      <c r="F315" s="5">
        <v>35590</v>
      </c>
      <c r="G315">
        <v>2</v>
      </c>
      <c r="H315">
        <v>242.21</v>
      </c>
      <c r="I315" t="s">
        <v>552</v>
      </c>
      <c r="J315" t="s">
        <v>553</v>
      </c>
      <c r="K315" t="s">
        <v>554</v>
      </c>
      <c r="L315" t="s">
        <v>71</v>
      </c>
      <c r="M315" t="s">
        <v>555</v>
      </c>
      <c r="N315" t="s">
        <v>199</v>
      </c>
      <c r="O315">
        <f>VLOOKUP(orders[[#This Row],[OrderID]],Table15[],4,FALSE)</f>
        <v>60</v>
      </c>
      <c r="P315">
        <f>VLOOKUP(orders[[#This Row],[OrderID]],Table15[],2,FALSE)</f>
        <v>2844.5</v>
      </c>
      <c r="Q315">
        <f>VLOOKUP(orders[[#This Row],[EmployeeID]],employee_territory[],2,FALSE)</f>
        <v>1581</v>
      </c>
      <c r="R315" t="str">
        <f>VLOOKUP(orders[[#This Row],[Territory]],territories[],4,FALSE)</f>
        <v xml:space="preserve">Eastern                                           </v>
      </c>
      <c r="S315" t="str">
        <f>VLOOKUP(orders[[#This Row],[ShipVia]],shippers[],2,FALSE)</f>
        <v>United Package</v>
      </c>
      <c r="T315">
        <f>YEAR(orders[[#This Row],[OrderDate]])</f>
        <v>1997</v>
      </c>
      <c r="U315">
        <f>MONTH(orders[[#This Row],[OrderDate]])</f>
        <v>6</v>
      </c>
    </row>
    <row r="316" spans="1:21" x14ac:dyDescent="0.2">
      <c r="A316">
        <v>10562</v>
      </c>
      <c r="B316" t="s">
        <v>633</v>
      </c>
      <c r="C316">
        <v>1</v>
      </c>
      <c r="D316" s="9">
        <v>35590</v>
      </c>
      <c r="E316" s="5">
        <v>35618</v>
      </c>
      <c r="F316" s="5">
        <v>35593</v>
      </c>
      <c r="G316">
        <v>1</v>
      </c>
      <c r="H316">
        <v>22.95</v>
      </c>
      <c r="I316" t="s">
        <v>634</v>
      </c>
      <c r="J316" t="s">
        <v>635</v>
      </c>
      <c r="K316" t="s">
        <v>636</v>
      </c>
      <c r="L316" t="s">
        <v>71</v>
      </c>
      <c r="M316" t="s">
        <v>637</v>
      </c>
      <c r="N316" t="s">
        <v>176</v>
      </c>
      <c r="O316">
        <f>VLOOKUP(orders[[#This Row],[OrderID]],Table15[],4,FALSE)</f>
        <v>30</v>
      </c>
      <c r="P316">
        <f>VLOOKUP(orders[[#This Row],[OrderID]],Table15[],2,FALSE)</f>
        <v>543</v>
      </c>
      <c r="Q316">
        <f>VLOOKUP(orders[[#This Row],[EmployeeID]],employee_territory[],2,FALSE)</f>
        <v>6897</v>
      </c>
      <c r="R316" t="str">
        <f>VLOOKUP(orders[[#This Row],[Territory]],territories[],4,FALSE)</f>
        <v xml:space="preserve">Eastern                                           </v>
      </c>
      <c r="S316" t="str">
        <f>VLOOKUP(orders[[#This Row],[ShipVia]],shippers[],2,FALSE)</f>
        <v>Speedy Express</v>
      </c>
      <c r="T316">
        <f>YEAR(orders[[#This Row],[OrderDate]])</f>
        <v>1997</v>
      </c>
      <c r="U316">
        <f>MONTH(orders[[#This Row],[OrderDate]])</f>
        <v>6</v>
      </c>
    </row>
    <row r="317" spans="1:21" x14ac:dyDescent="0.2">
      <c r="A317">
        <v>10563</v>
      </c>
      <c r="B317" t="s">
        <v>629</v>
      </c>
      <c r="C317">
        <v>2</v>
      </c>
      <c r="D317" s="9">
        <v>35591</v>
      </c>
      <c r="E317" s="5">
        <v>35633</v>
      </c>
      <c r="F317" s="5">
        <v>35605</v>
      </c>
      <c r="G317">
        <v>2</v>
      </c>
      <c r="H317">
        <v>60.43</v>
      </c>
      <c r="I317" t="s">
        <v>630</v>
      </c>
      <c r="J317" t="s">
        <v>631</v>
      </c>
      <c r="K317" t="s">
        <v>487</v>
      </c>
      <c r="L317" t="s">
        <v>488</v>
      </c>
      <c r="M317" t="s">
        <v>632</v>
      </c>
      <c r="N317" t="s">
        <v>146</v>
      </c>
      <c r="O317">
        <f>VLOOKUP(orders[[#This Row],[OrderID]],Table15[],4,FALSE)</f>
        <v>95</v>
      </c>
      <c r="P317">
        <f>VLOOKUP(orders[[#This Row],[OrderID]],Table15[],2,FALSE)</f>
        <v>965</v>
      </c>
      <c r="Q317">
        <f>VLOOKUP(orders[[#This Row],[EmployeeID]],employee_territory[],2,FALSE)</f>
        <v>1581</v>
      </c>
      <c r="R317" t="str">
        <f>VLOOKUP(orders[[#This Row],[Territory]],territories[],4,FALSE)</f>
        <v xml:space="preserve">Eastern                                           </v>
      </c>
      <c r="S317" t="str">
        <f>VLOOKUP(orders[[#This Row],[ShipVia]],shippers[],2,FALSE)</f>
        <v>United Package</v>
      </c>
      <c r="T317">
        <f>YEAR(orders[[#This Row],[OrderDate]])</f>
        <v>1997</v>
      </c>
      <c r="U317">
        <f>MONTH(orders[[#This Row],[OrderDate]])</f>
        <v>6</v>
      </c>
    </row>
    <row r="318" spans="1:21" x14ac:dyDescent="0.2">
      <c r="A318">
        <v>10564</v>
      </c>
      <c r="B318" t="s">
        <v>545</v>
      </c>
      <c r="C318">
        <v>4</v>
      </c>
      <c r="D318" s="9">
        <v>35591</v>
      </c>
      <c r="E318" s="5">
        <v>35619</v>
      </c>
      <c r="F318" s="5">
        <v>35597</v>
      </c>
      <c r="G318">
        <v>3</v>
      </c>
      <c r="H318">
        <v>13.75</v>
      </c>
      <c r="I318" t="s">
        <v>546</v>
      </c>
      <c r="J318" t="s">
        <v>547</v>
      </c>
      <c r="K318" t="s">
        <v>548</v>
      </c>
      <c r="L318" t="s">
        <v>549</v>
      </c>
      <c r="M318" t="s">
        <v>550</v>
      </c>
      <c r="N318" t="s">
        <v>82</v>
      </c>
      <c r="O318">
        <f>VLOOKUP(orders[[#This Row],[OrderID]],Table15[],4,FALSE)</f>
        <v>47</v>
      </c>
      <c r="P318">
        <f>VLOOKUP(orders[[#This Row],[OrderID]],Table15[],2,FALSE)</f>
        <v>1299</v>
      </c>
      <c r="Q318">
        <f>VLOOKUP(orders[[#This Row],[EmployeeID]],employee_territory[],2,FALSE)</f>
        <v>20852</v>
      </c>
      <c r="R318" t="str">
        <f>VLOOKUP(orders[[#This Row],[Territory]],territories[],4,FALSE)</f>
        <v xml:space="preserve">Eastern                                           </v>
      </c>
      <c r="S318" t="str">
        <f>VLOOKUP(orders[[#This Row],[ShipVia]],shippers[],2,FALSE)</f>
        <v>Federal Shipping</v>
      </c>
      <c r="T318">
        <f>YEAR(orders[[#This Row],[OrderDate]])</f>
        <v>1997</v>
      </c>
      <c r="U318">
        <f>MONTH(orders[[#This Row],[OrderDate]])</f>
        <v>6</v>
      </c>
    </row>
    <row r="319" spans="1:21" x14ac:dyDescent="0.2">
      <c r="A319">
        <v>10565</v>
      </c>
      <c r="B319" t="s">
        <v>726</v>
      </c>
      <c r="C319">
        <v>8</v>
      </c>
      <c r="D319" s="9">
        <v>35592</v>
      </c>
      <c r="E319" s="5">
        <v>35620</v>
      </c>
      <c r="F319" s="5">
        <v>35599</v>
      </c>
      <c r="G319">
        <v>2</v>
      </c>
      <c r="H319">
        <v>7.15</v>
      </c>
      <c r="I319" t="s">
        <v>727</v>
      </c>
      <c r="J319" t="s">
        <v>728</v>
      </c>
      <c r="K319" t="s">
        <v>261</v>
      </c>
      <c r="L319" t="s">
        <v>262</v>
      </c>
      <c r="M319" t="s">
        <v>263</v>
      </c>
      <c r="N319" t="s">
        <v>264</v>
      </c>
      <c r="O319">
        <f>VLOOKUP(orders[[#This Row],[OrderID]],Table15[],4,FALSE)</f>
        <v>43</v>
      </c>
      <c r="P319">
        <f>VLOOKUP(orders[[#This Row],[OrderID]],Table15[],2,FALSE)</f>
        <v>711</v>
      </c>
      <c r="Q319">
        <f>VLOOKUP(orders[[#This Row],[EmployeeID]],employee_territory[],2,FALSE)</f>
        <v>19428</v>
      </c>
      <c r="R319" t="str">
        <f>VLOOKUP(orders[[#This Row],[Territory]],territories[],4,FALSE)</f>
        <v xml:space="preserve">Northern                                          </v>
      </c>
      <c r="S319" t="str">
        <f>VLOOKUP(orders[[#This Row],[ShipVia]],shippers[],2,FALSE)</f>
        <v>United Package</v>
      </c>
      <c r="T319">
        <f>YEAR(orders[[#This Row],[OrderDate]])</f>
        <v>1997</v>
      </c>
      <c r="U319">
        <f>MONTH(orders[[#This Row],[OrderDate]])</f>
        <v>6</v>
      </c>
    </row>
    <row r="320" spans="1:21" x14ac:dyDescent="0.2">
      <c r="A320">
        <v>10566</v>
      </c>
      <c r="B320" t="s">
        <v>556</v>
      </c>
      <c r="C320">
        <v>9</v>
      </c>
      <c r="D320" s="9">
        <v>35593</v>
      </c>
      <c r="E320" s="5">
        <v>35621</v>
      </c>
      <c r="F320" s="5">
        <v>35599</v>
      </c>
      <c r="G320">
        <v>1</v>
      </c>
      <c r="H320">
        <v>88.4</v>
      </c>
      <c r="I320" t="s">
        <v>557</v>
      </c>
      <c r="J320" t="s">
        <v>558</v>
      </c>
      <c r="K320" t="s">
        <v>559</v>
      </c>
      <c r="L320" t="s">
        <v>71</v>
      </c>
      <c r="M320" t="s">
        <v>560</v>
      </c>
      <c r="N320" t="s">
        <v>206</v>
      </c>
      <c r="O320">
        <f>VLOOKUP(orders[[#This Row],[OrderID]],Table15[],4,FALSE)</f>
        <v>63</v>
      </c>
      <c r="P320">
        <f>VLOOKUP(orders[[#This Row],[OrderID]],Table15[],2,FALSE)</f>
        <v>2040</v>
      </c>
      <c r="Q320">
        <f>VLOOKUP(orders[[#This Row],[EmployeeID]],employee_territory[],2,FALSE)</f>
        <v>3049</v>
      </c>
      <c r="R320" t="str">
        <f>VLOOKUP(orders[[#This Row],[Territory]],territories[],4,FALSE)</f>
        <v xml:space="preserve">Northern                                          </v>
      </c>
      <c r="S320" t="str">
        <f>VLOOKUP(orders[[#This Row],[ShipVia]],shippers[],2,FALSE)</f>
        <v>Speedy Express</v>
      </c>
      <c r="T320">
        <f>YEAR(orders[[#This Row],[OrderDate]])</f>
        <v>1997</v>
      </c>
      <c r="U320">
        <f>MONTH(orders[[#This Row],[OrderDate]])</f>
        <v>6</v>
      </c>
    </row>
    <row r="321" spans="1:21" x14ac:dyDescent="0.2">
      <c r="A321">
        <v>10567</v>
      </c>
      <c r="B321" t="s">
        <v>651</v>
      </c>
      <c r="C321">
        <v>1</v>
      </c>
      <c r="D321" s="9">
        <v>35593</v>
      </c>
      <c r="E321" s="5">
        <v>35621</v>
      </c>
      <c r="F321" s="5">
        <v>35598</v>
      </c>
      <c r="G321">
        <v>1</v>
      </c>
      <c r="H321">
        <v>33.97</v>
      </c>
      <c r="I321" t="s">
        <v>652</v>
      </c>
      <c r="J321" t="s">
        <v>653</v>
      </c>
      <c r="K321" t="s">
        <v>654</v>
      </c>
      <c r="L321" t="s">
        <v>655</v>
      </c>
      <c r="M321" t="s">
        <v>71</v>
      </c>
      <c r="N321" t="s">
        <v>656</v>
      </c>
      <c r="O321">
        <f>VLOOKUP(orders[[#This Row],[OrderID]],Table15[],4,FALSE)</f>
        <v>103</v>
      </c>
      <c r="P321">
        <f>VLOOKUP(orders[[#This Row],[OrderID]],Table15[],2,FALSE)</f>
        <v>3109</v>
      </c>
      <c r="Q321">
        <f>VLOOKUP(orders[[#This Row],[EmployeeID]],employee_territory[],2,FALSE)</f>
        <v>6897</v>
      </c>
      <c r="R321" t="str">
        <f>VLOOKUP(orders[[#This Row],[Territory]],territories[],4,FALSE)</f>
        <v xml:space="preserve">Eastern                                           </v>
      </c>
      <c r="S321" t="str">
        <f>VLOOKUP(orders[[#This Row],[ShipVia]],shippers[],2,FALSE)</f>
        <v>Speedy Express</v>
      </c>
      <c r="T321">
        <f>YEAR(orders[[#This Row],[OrderDate]])</f>
        <v>1997</v>
      </c>
      <c r="U321">
        <f>MONTH(orders[[#This Row],[OrderDate]])</f>
        <v>6</v>
      </c>
    </row>
    <row r="322" spans="1:21" x14ac:dyDescent="0.2">
      <c r="A322">
        <v>10568</v>
      </c>
      <c r="B322" t="s">
        <v>775</v>
      </c>
      <c r="C322">
        <v>3</v>
      </c>
      <c r="D322" s="9">
        <v>35594</v>
      </c>
      <c r="E322" s="5">
        <v>35622</v>
      </c>
      <c r="F322" s="5">
        <v>35620</v>
      </c>
      <c r="G322">
        <v>3</v>
      </c>
      <c r="H322">
        <v>6.54</v>
      </c>
      <c r="I322" t="s">
        <v>776</v>
      </c>
      <c r="J322" t="s">
        <v>777</v>
      </c>
      <c r="K322" t="s">
        <v>778</v>
      </c>
      <c r="L322" t="s">
        <v>71</v>
      </c>
      <c r="M322" t="s">
        <v>779</v>
      </c>
      <c r="N322" t="s">
        <v>108</v>
      </c>
      <c r="O322">
        <f>VLOOKUP(orders[[#This Row],[OrderID]],Table15[],4,FALSE)</f>
        <v>5</v>
      </c>
      <c r="P322">
        <f>VLOOKUP(orders[[#This Row],[OrderID]],Table15[],2,FALSE)</f>
        <v>155</v>
      </c>
      <c r="Q322">
        <f>VLOOKUP(orders[[#This Row],[EmployeeID]],employee_territory[],2,FALSE)</f>
        <v>30346</v>
      </c>
      <c r="R322" t="str">
        <f>VLOOKUP(orders[[#This Row],[Territory]],territories[],4,FALSE)</f>
        <v xml:space="preserve">Southern                                          </v>
      </c>
      <c r="S322" t="str">
        <f>VLOOKUP(orders[[#This Row],[ShipVia]],shippers[],2,FALSE)</f>
        <v>Federal Shipping</v>
      </c>
      <c r="T322">
        <f>YEAR(orders[[#This Row],[OrderDate]])</f>
        <v>1997</v>
      </c>
      <c r="U322">
        <f>MONTH(orders[[#This Row],[OrderDate]])</f>
        <v>6</v>
      </c>
    </row>
    <row r="323" spans="1:21" x14ac:dyDescent="0.2">
      <c r="A323">
        <v>10569</v>
      </c>
      <c r="B323" t="s">
        <v>545</v>
      </c>
      <c r="C323">
        <v>5</v>
      </c>
      <c r="D323" s="9">
        <v>35597</v>
      </c>
      <c r="E323" s="5">
        <v>35625</v>
      </c>
      <c r="F323" s="5">
        <v>35622</v>
      </c>
      <c r="G323">
        <v>1</v>
      </c>
      <c r="H323">
        <v>58.98</v>
      </c>
      <c r="I323" t="s">
        <v>546</v>
      </c>
      <c r="J323" t="s">
        <v>547</v>
      </c>
      <c r="K323" t="s">
        <v>548</v>
      </c>
      <c r="L323" t="s">
        <v>549</v>
      </c>
      <c r="M323" t="s">
        <v>550</v>
      </c>
      <c r="N323" t="s">
        <v>82</v>
      </c>
      <c r="O323">
        <f>VLOOKUP(orders[[#This Row],[OrderID]],Table15[],4,FALSE)</f>
        <v>65</v>
      </c>
      <c r="P323">
        <f>VLOOKUP(orders[[#This Row],[OrderID]],Table15[],2,FALSE)</f>
        <v>977.5</v>
      </c>
      <c r="Q323">
        <f>VLOOKUP(orders[[#This Row],[EmployeeID]],employee_territory[],2,FALSE)</f>
        <v>2903</v>
      </c>
      <c r="R323" t="str">
        <f>VLOOKUP(orders[[#This Row],[Territory]],territories[],4,FALSE)</f>
        <v xml:space="preserve">Eastern                                           </v>
      </c>
      <c r="S323" t="str">
        <f>VLOOKUP(orders[[#This Row],[ShipVia]],shippers[],2,FALSE)</f>
        <v>Speedy Express</v>
      </c>
      <c r="T323">
        <f>YEAR(orders[[#This Row],[OrderDate]])</f>
        <v>1997</v>
      </c>
      <c r="U323">
        <f>MONTH(orders[[#This Row],[OrderDate]])</f>
        <v>6</v>
      </c>
    </row>
    <row r="324" spans="1:21" x14ac:dyDescent="0.2">
      <c r="A324">
        <v>10570</v>
      </c>
      <c r="B324" t="s">
        <v>726</v>
      </c>
      <c r="C324">
        <v>3</v>
      </c>
      <c r="D324" s="9">
        <v>35598</v>
      </c>
      <c r="E324" s="5">
        <v>35626</v>
      </c>
      <c r="F324" s="5">
        <v>35600</v>
      </c>
      <c r="G324">
        <v>3</v>
      </c>
      <c r="H324">
        <v>188.99</v>
      </c>
      <c r="I324" t="s">
        <v>727</v>
      </c>
      <c r="J324" t="s">
        <v>728</v>
      </c>
      <c r="K324" t="s">
        <v>261</v>
      </c>
      <c r="L324" t="s">
        <v>262</v>
      </c>
      <c r="M324" t="s">
        <v>263</v>
      </c>
      <c r="N324" t="s">
        <v>264</v>
      </c>
      <c r="O324">
        <f>VLOOKUP(orders[[#This Row],[OrderID]],Table15[],4,FALSE)</f>
        <v>75</v>
      </c>
      <c r="P324">
        <f>VLOOKUP(orders[[#This Row],[OrderID]],Table15[],2,FALSE)</f>
        <v>2595</v>
      </c>
      <c r="Q324">
        <f>VLOOKUP(orders[[#This Row],[EmployeeID]],employee_territory[],2,FALSE)</f>
        <v>30346</v>
      </c>
      <c r="R324" t="str">
        <f>VLOOKUP(orders[[#This Row],[Territory]],territories[],4,FALSE)</f>
        <v xml:space="preserve">Southern                                          </v>
      </c>
      <c r="S324" t="str">
        <f>VLOOKUP(orders[[#This Row],[ShipVia]],shippers[],2,FALSE)</f>
        <v>Federal Shipping</v>
      </c>
      <c r="T324">
        <f>YEAR(orders[[#This Row],[OrderDate]])</f>
        <v>1997</v>
      </c>
      <c r="U324">
        <f>MONTH(orders[[#This Row],[OrderDate]])</f>
        <v>6</v>
      </c>
    </row>
    <row r="325" spans="1:21" x14ac:dyDescent="0.2">
      <c r="A325">
        <v>10571</v>
      </c>
      <c r="B325" t="s">
        <v>525</v>
      </c>
      <c r="C325">
        <v>8</v>
      </c>
      <c r="D325" s="9">
        <v>35598</v>
      </c>
      <c r="E325" s="5">
        <v>35640</v>
      </c>
      <c r="F325" s="5">
        <v>35615</v>
      </c>
      <c r="G325">
        <v>3</v>
      </c>
      <c r="H325">
        <v>26.06</v>
      </c>
      <c r="I325" t="s">
        <v>526</v>
      </c>
      <c r="J325" t="s">
        <v>527</v>
      </c>
      <c r="K325" t="s">
        <v>528</v>
      </c>
      <c r="L325" t="s">
        <v>71</v>
      </c>
      <c r="M325" t="s">
        <v>529</v>
      </c>
      <c r="N325" t="s">
        <v>530</v>
      </c>
      <c r="O325">
        <f>VLOOKUP(orders[[#This Row],[OrderID]],Table15[],4,FALSE)</f>
        <v>39</v>
      </c>
      <c r="P325">
        <f>VLOOKUP(orders[[#This Row],[OrderID]],Table15[],2,FALSE)</f>
        <v>647.75</v>
      </c>
      <c r="Q325">
        <f>VLOOKUP(orders[[#This Row],[EmployeeID]],employee_territory[],2,FALSE)</f>
        <v>19428</v>
      </c>
      <c r="R325" t="str">
        <f>VLOOKUP(orders[[#This Row],[Territory]],territories[],4,FALSE)</f>
        <v xml:space="preserve">Northern                                          </v>
      </c>
      <c r="S325" t="str">
        <f>VLOOKUP(orders[[#This Row],[ShipVia]],shippers[],2,FALSE)</f>
        <v>Federal Shipping</v>
      </c>
      <c r="T325">
        <f>YEAR(orders[[#This Row],[OrderDate]])</f>
        <v>1997</v>
      </c>
      <c r="U325">
        <f>MONTH(orders[[#This Row],[OrderDate]])</f>
        <v>6</v>
      </c>
    </row>
    <row r="326" spans="1:21" x14ac:dyDescent="0.2">
      <c r="A326">
        <v>10572</v>
      </c>
      <c r="B326" t="s">
        <v>608</v>
      </c>
      <c r="C326">
        <v>3</v>
      </c>
      <c r="D326" s="9">
        <v>35599</v>
      </c>
      <c r="E326" s="5">
        <v>35627</v>
      </c>
      <c r="F326" s="5">
        <v>35606</v>
      </c>
      <c r="G326">
        <v>2</v>
      </c>
      <c r="H326">
        <v>116.43</v>
      </c>
      <c r="I326" t="s">
        <v>609</v>
      </c>
      <c r="J326" t="s">
        <v>610</v>
      </c>
      <c r="K326" t="s">
        <v>611</v>
      </c>
      <c r="L326" t="s">
        <v>71</v>
      </c>
      <c r="M326" t="s">
        <v>612</v>
      </c>
      <c r="N326" t="s">
        <v>199</v>
      </c>
      <c r="O326">
        <f>VLOOKUP(orders[[#This Row],[OrderID]],Table15[],4,FALSE)</f>
        <v>87</v>
      </c>
      <c r="P326">
        <f>VLOOKUP(orders[[#This Row],[OrderID]],Table15[],2,FALSE)</f>
        <v>1565.6499999999999</v>
      </c>
      <c r="Q326">
        <f>VLOOKUP(orders[[#This Row],[EmployeeID]],employee_territory[],2,FALSE)</f>
        <v>30346</v>
      </c>
      <c r="R326" t="str">
        <f>VLOOKUP(orders[[#This Row],[Territory]],territories[],4,FALSE)</f>
        <v xml:space="preserve">Southern                                          </v>
      </c>
      <c r="S326" t="str">
        <f>VLOOKUP(orders[[#This Row],[ShipVia]],shippers[],2,FALSE)</f>
        <v>United Package</v>
      </c>
      <c r="T326">
        <f>YEAR(orders[[#This Row],[OrderDate]])</f>
        <v>1997</v>
      </c>
      <c r="U326">
        <f>MONTH(orders[[#This Row],[OrderDate]])</f>
        <v>6</v>
      </c>
    </row>
    <row r="327" spans="1:21" x14ac:dyDescent="0.2">
      <c r="A327">
        <v>10573</v>
      </c>
      <c r="B327" t="s">
        <v>771</v>
      </c>
      <c r="C327">
        <v>7</v>
      </c>
      <c r="D327" s="9">
        <v>35600</v>
      </c>
      <c r="E327" s="5">
        <v>35628</v>
      </c>
      <c r="F327" s="5">
        <v>35601</v>
      </c>
      <c r="G327">
        <v>3</v>
      </c>
      <c r="H327">
        <v>84.84</v>
      </c>
      <c r="I327" t="s">
        <v>772</v>
      </c>
      <c r="J327" t="s">
        <v>773</v>
      </c>
      <c r="K327" t="s">
        <v>534</v>
      </c>
      <c r="L327" t="s">
        <v>71</v>
      </c>
      <c r="M327" t="s">
        <v>774</v>
      </c>
      <c r="N327" t="s">
        <v>535</v>
      </c>
      <c r="O327">
        <f>VLOOKUP(orders[[#This Row],[OrderID]],Table15[],4,FALSE)</f>
        <v>83</v>
      </c>
      <c r="P327">
        <f>VLOOKUP(orders[[#This Row],[OrderID]],Table15[],2,FALSE)</f>
        <v>2082</v>
      </c>
      <c r="Q327">
        <f>VLOOKUP(orders[[#This Row],[EmployeeID]],employee_territory[],2,FALSE)</f>
        <v>60179</v>
      </c>
      <c r="R327" t="str">
        <f>VLOOKUP(orders[[#This Row],[Territory]],territories[],4,FALSE)</f>
        <v xml:space="preserve">Westerns                                          </v>
      </c>
      <c r="S327" t="str">
        <f>VLOOKUP(orders[[#This Row],[ShipVia]],shippers[],2,FALSE)</f>
        <v>Federal Shipping</v>
      </c>
      <c r="T327">
        <f>YEAR(orders[[#This Row],[OrderDate]])</f>
        <v>1997</v>
      </c>
      <c r="U327">
        <f>MONTH(orders[[#This Row],[OrderDate]])</f>
        <v>6</v>
      </c>
    </row>
    <row r="328" spans="1:21" x14ac:dyDescent="0.2">
      <c r="A328">
        <v>10574</v>
      </c>
      <c r="B328" t="s">
        <v>877</v>
      </c>
      <c r="C328">
        <v>4</v>
      </c>
      <c r="D328" s="9">
        <v>35600</v>
      </c>
      <c r="E328" s="5">
        <v>35628</v>
      </c>
      <c r="F328" s="5">
        <v>35611</v>
      </c>
      <c r="G328">
        <v>2</v>
      </c>
      <c r="H328">
        <v>37.6</v>
      </c>
      <c r="I328" t="s">
        <v>878</v>
      </c>
      <c r="J328" t="s">
        <v>879</v>
      </c>
      <c r="K328" t="s">
        <v>880</v>
      </c>
      <c r="L328" t="s">
        <v>581</v>
      </c>
      <c r="M328" t="s">
        <v>881</v>
      </c>
      <c r="N328" t="s">
        <v>82</v>
      </c>
      <c r="O328">
        <f>VLOOKUP(orders[[#This Row],[OrderID]],Table15[],4,FALSE)</f>
        <v>32</v>
      </c>
      <c r="P328">
        <f>VLOOKUP(orders[[#This Row],[OrderID]],Table15[],2,FALSE)</f>
        <v>764.3</v>
      </c>
      <c r="Q328">
        <f>VLOOKUP(orders[[#This Row],[EmployeeID]],employee_territory[],2,FALSE)</f>
        <v>20852</v>
      </c>
      <c r="R328" t="str">
        <f>VLOOKUP(orders[[#This Row],[Territory]],territories[],4,FALSE)</f>
        <v xml:space="preserve">Eastern                                           </v>
      </c>
      <c r="S328" t="str">
        <f>VLOOKUP(orders[[#This Row],[ShipVia]],shippers[],2,FALSE)</f>
        <v>United Package</v>
      </c>
      <c r="T328">
        <f>YEAR(orders[[#This Row],[OrderDate]])</f>
        <v>1997</v>
      </c>
      <c r="U328">
        <f>MONTH(orders[[#This Row],[OrderDate]])</f>
        <v>6</v>
      </c>
    </row>
    <row r="329" spans="1:21" x14ac:dyDescent="0.2">
      <c r="A329">
        <v>10575</v>
      </c>
      <c r="B329" t="s">
        <v>603</v>
      </c>
      <c r="C329">
        <v>5</v>
      </c>
      <c r="D329" s="9">
        <v>35601</v>
      </c>
      <c r="E329" s="5">
        <v>35615</v>
      </c>
      <c r="F329" s="5">
        <v>35611</v>
      </c>
      <c r="G329">
        <v>1</v>
      </c>
      <c r="H329">
        <v>127.34</v>
      </c>
      <c r="I329" t="s">
        <v>604</v>
      </c>
      <c r="J329" t="s">
        <v>605</v>
      </c>
      <c r="K329" t="s">
        <v>606</v>
      </c>
      <c r="L329" t="s">
        <v>71</v>
      </c>
      <c r="M329" t="s">
        <v>607</v>
      </c>
      <c r="N329" t="s">
        <v>154</v>
      </c>
      <c r="O329">
        <f>VLOOKUP(orders[[#This Row],[OrderID]],Table15[],4,FALSE)</f>
        <v>58</v>
      </c>
      <c r="P329">
        <f>VLOOKUP(orders[[#This Row],[OrderID]],Table15[],2,FALSE)</f>
        <v>2147.4</v>
      </c>
      <c r="Q329">
        <f>VLOOKUP(orders[[#This Row],[EmployeeID]],employee_territory[],2,FALSE)</f>
        <v>2903</v>
      </c>
      <c r="R329" t="str">
        <f>VLOOKUP(orders[[#This Row],[Territory]],territories[],4,FALSE)</f>
        <v xml:space="preserve">Eastern                                           </v>
      </c>
      <c r="S329" t="str">
        <f>VLOOKUP(orders[[#This Row],[ShipVia]],shippers[],2,FALSE)</f>
        <v>Speedy Express</v>
      </c>
      <c r="T329">
        <f>YEAR(orders[[#This Row],[OrderDate]])</f>
        <v>1997</v>
      </c>
      <c r="U329">
        <f>MONTH(orders[[#This Row],[OrderDate]])</f>
        <v>6</v>
      </c>
    </row>
    <row r="330" spans="1:21" x14ac:dyDescent="0.2">
      <c r="A330">
        <v>10576</v>
      </c>
      <c r="B330" t="s">
        <v>599</v>
      </c>
      <c r="C330">
        <v>3</v>
      </c>
      <c r="D330" s="9">
        <v>35604</v>
      </c>
      <c r="E330" s="5">
        <v>35618</v>
      </c>
      <c r="F330" s="5">
        <v>35611</v>
      </c>
      <c r="G330">
        <v>3</v>
      </c>
      <c r="H330">
        <v>18.559999999999999</v>
      </c>
      <c r="I330" t="s">
        <v>600</v>
      </c>
      <c r="J330" t="s">
        <v>601</v>
      </c>
      <c r="K330" t="s">
        <v>534</v>
      </c>
      <c r="L330" t="s">
        <v>71</v>
      </c>
      <c r="M330" t="s">
        <v>602</v>
      </c>
      <c r="N330" t="s">
        <v>535</v>
      </c>
      <c r="O330">
        <f>VLOOKUP(orders[[#This Row],[OrderID]],Table15[],4,FALSE)</f>
        <v>51</v>
      </c>
      <c r="P330">
        <f>VLOOKUP(orders[[#This Row],[OrderID]],Table15[],2,FALSE)</f>
        <v>838.45</v>
      </c>
      <c r="Q330">
        <f>VLOOKUP(orders[[#This Row],[EmployeeID]],employee_territory[],2,FALSE)</f>
        <v>30346</v>
      </c>
      <c r="R330" t="str">
        <f>VLOOKUP(orders[[#This Row],[Territory]],territories[],4,FALSE)</f>
        <v xml:space="preserve">Southern                                          </v>
      </c>
      <c r="S330" t="str">
        <f>VLOOKUP(orders[[#This Row],[ShipVia]],shippers[],2,FALSE)</f>
        <v>Federal Shipping</v>
      </c>
      <c r="T330">
        <f>YEAR(orders[[#This Row],[OrderDate]])</f>
        <v>1997</v>
      </c>
      <c r="U330">
        <f>MONTH(orders[[#This Row],[OrderDate]])</f>
        <v>6</v>
      </c>
    </row>
    <row r="331" spans="1:21" x14ac:dyDescent="0.2">
      <c r="A331">
        <v>10577</v>
      </c>
      <c r="B331" t="s">
        <v>877</v>
      </c>
      <c r="C331">
        <v>9</v>
      </c>
      <c r="D331" s="9">
        <v>35604</v>
      </c>
      <c r="E331" s="5">
        <v>35646</v>
      </c>
      <c r="F331" s="5">
        <v>35611</v>
      </c>
      <c r="G331">
        <v>2</v>
      </c>
      <c r="H331">
        <v>25.41</v>
      </c>
      <c r="I331" t="s">
        <v>878</v>
      </c>
      <c r="J331" t="s">
        <v>879</v>
      </c>
      <c r="K331" t="s">
        <v>880</v>
      </c>
      <c r="L331" t="s">
        <v>581</v>
      </c>
      <c r="M331" t="s">
        <v>881</v>
      </c>
      <c r="N331" t="s">
        <v>82</v>
      </c>
      <c r="O331">
        <f>VLOOKUP(orders[[#This Row],[OrderID]],Table15[],4,FALSE)</f>
        <v>48</v>
      </c>
      <c r="P331">
        <f>VLOOKUP(orders[[#This Row],[OrderID]],Table15[],2,FALSE)</f>
        <v>569</v>
      </c>
      <c r="Q331">
        <f>VLOOKUP(orders[[#This Row],[EmployeeID]],employee_territory[],2,FALSE)</f>
        <v>3049</v>
      </c>
      <c r="R331" t="str">
        <f>VLOOKUP(orders[[#This Row],[Territory]],territories[],4,FALSE)</f>
        <v xml:space="preserve">Northern                                          </v>
      </c>
      <c r="S331" t="str">
        <f>VLOOKUP(orders[[#This Row],[ShipVia]],shippers[],2,FALSE)</f>
        <v>United Package</v>
      </c>
      <c r="T331">
        <f>YEAR(orders[[#This Row],[OrderDate]])</f>
        <v>1997</v>
      </c>
      <c r="U331">
        <f>MONTH(orders[[#This Row],[OrderDate]])</f>
        <v>6</v>
      </c>
    </row>
    <row r="332" spans="1:21" x14ac:dyDescent="0.2">
      <c r="A332">
        <v>10578</v>
      </c>
      <c r="B332" t="s">
        <v>638</v>
      </c>
      <c r="C332">
        <v>4</v>
      </c>
      <c r="D332" s="9">
        <v>35605</v>
      </c>
      <c r="E332" s="5">
        <v>35633</v>
      </c>
      <c r="F332" s="5">
        <v>35636</v>
      </c>
      <c r="G332">
        <v>3</v>
      </c>
      <c r="H332">
        <v>29.6</v>
      </c>
      <c r="I332" t="s">
        <v>639</v>
      </c>
      <c r="J332" t="s">
        <v>640</v>
      </c>
      <c r="K332" t="s">
        <v>70</v>
      </c>
      <c r="L332" t="s">
        <v>71</v>
      </c>
      <c r="M332" t="s">
        <v>641</v>
      </c>
      <c r="N332" t="s">
        <v>73</v>
      </c>
      <c r="O332">
        <f>VLOOKUP(orders[[#This Row],[OrderID]],Table15[],4,FALSE)</f>
        <v>26</v>
      </c>
      <c r="P332">
        <f>VLOOKUP(orders[[#This Row],[OrderID]],Table15[],2,FALSE)</f>
        <v>477</v>
      </c>
      <c r="Q332">
        <f>VLOOKUP(orders[[#This Row],[EmployeeID]],employee_territory[],2,FALSE)</f>
        <v>20852</v>
      </c>
      <c r="R332" t="str">
        <f>VLOOKUP(orders[[#This Row],[Territory]],territories[],4,FALSE)</f>
        <v xml:space="preserve">Eastern                                           </v>
      </c>
      <c r="S332" t="str">
        <f>VLOOKUP(orders[[#This Row],[ShipVia]],shippers[],2,FALSE)</f>
        <v>Federal Shipping</v>
      </c>
      <c r="T332">
        <f>YEAR(orders[[#This Row],[OrderDate]])</f>
        <v>1997</v>
      </c>
      <c r="U332">
        <f>MONTH(orders[[#This Row],[OrderDate]])</f>
        <v>6</v>
      </c>
    </row>
    <row r="333" spans="1:21" x14ac:dyDescent="0.2">
      <c r="A333">
        <v>10579</v>
      </c>
      <c r="B333" t="s">
        <v>882</v>
      </c>
      <c r="C333">
        <v>1</v>
      </c>
      <c r="D333" s="9">
        <v>35606</v>
      </c>
      <c r="E333" s="5">
        <v>35634</v>
      </c>
      <c r="F333" s="5">
        <v>35615</v>
      </c>
      <c r="G333">
        <v>2</v>
      </c>
      <c r="H333">
        <v>13.73</v>
      </c>
      <c r="I333" t="s">
        <v>883</v>
      </c>
      <c r="J333" t="s">
        <v>884</v>
      </c>
      <c r="K333" t="s">
        <v>885</v>
      </c>
      <c r="L333" t="s">
        <v>886</v>
      </c>
      <c r="M333" t="s">
        <v>887</v>
      </c>
      <c r="N333" t="s">
        <v>82</v>
      </c>
      <c r="O333">
        <f>VLOOKUP(orders[[#This Row],[OrderID]],Table15[],4,FALSE)</f>
        <v>31</v>
      </c>
      <c r="P333">
        <f>VLOOKUP(orders[[#This Row],[OrderID]],Table15[],2,FALSE)</f>
        <v>317.75</v>
      </c>
      <c r="Q333">
        <f>VLOOKUP(orders[[#This Row],[EmployeeID]],employee_territory[],2,FALSE)</f>
        <v>6897</v>
      </c>
      <c r="R333" t="str">
        <f>VLOOKUP(orders[[#This Row],[Territory]],territories[],4,FALSE)</f>
        <v xml:space="preserve">Eastern                                           </v>
      </c>
      <c r="S333" t="str">
        <f>VLOOKUP(orders[[#This Row],[ShipVia]],shippers[],2,FALSE)</f>
        <v>United Package</v>
      </c>
      <c r="T333">
        <f>YEAR(orders[[#This Row],[OrderDate]])</f>
        <v>1997</v>
      </c>
      <c r="U333">
        <f>MONTH(orders[[#This Row],[OrderDate]])</f>
        <v>6</v>
      </c>
    </row>
    <row r="334" spans="1:21" x14ac:dyDescent="0.2">
      <c r="A334">
        <v>10580</v>
      </c>
      <c r="B334" t="s">
        <v>536</v>
      </c>
      <c r="C334">
        <v>4</v>
      </c>
      <c r="D334" s="9">
        <v>35607</v>
      </c>
      <c r="E334" s="5">
        <v>35635</v>
      </c>
      <c r="F334" s="5">
        <v>35612</v>
      </c>
      <c r="G334">
        <v>3</v>
      </c>
      <c r="H334">
        <v>75.89</v>
      </c>
      <c r="I334" t="s">
        <v>537</v>
      </c>
      <c r="J334" t="s">
        <v>538</v>
      </c>
      <c r="K334" t="s">
        <v>539</v>
      </c>
      <c r="L334" t="s">
        <v>71</v>
      </c>
      <c r="M334" t="s">
        <v>540</v>
      </c>
      <c r="N334" t="s">
        <v>154</v>
      </c>
      <c r="O334">
        <f>VLOOKUP(orders[[#This Row],[OrderID]],Table15[],4,FALSE)</f>
        <v>54</v>
      </c>
      <c r="P334">
        <f>VLOOKUP(orders[[#This Row],[OrderID]],Table15[],2,FALSE)</f>
        <v>1067.0999999999999</v>
      </c>
      <c r="Q334">
        <f>VLOOKUP(orders[[#This Row],[EmployeeID]],employee_territory[],2,FALSE)</f>
        <v>20852</v>
      </c>
      <c r="R334" t="str">
        <f>VLOOKUP(orders[[#This Row],[Territory]],territories[],4,FALSE)</f>
        <v xml:space="preserve">Eastern                                           </v>
      </c>
      <c r="S334" t="str">
        <f>VLOOKUP(orders[[#This Row],[ShipVia]],shippers[],2,FALSE)</f>
        <v>Federal Shipping</v>
      </c>
      <c r="T334">
        <f>YEAR(orders[[#This Row],[OrderDate]])</f>
        <v>1997</v>
      </c>
      <c r="U334">
        <f>MONTH(orders[[#This Row],[OrderDate]])</f>
        <v>6</v>
      </c>
    </row>
    <row r="335" spans="1:21" x14ac:dyDescent="0.2">
      <c r="A335">
        <v>10581</v>
      </c>
      <c r="B335" t="s">
        <v>738</v>
      </c>
      <c r="C335">
        <v>3</v>
      </c>
      <c r="D335" s="9">
        <v>35607</v>
      </c>
      <c r="E335" s="5">
        <v>35635</v>
      </c>
      <c r="F335" s="5">
        <v>35613</v>
      </c>
      <c r="G335">
        <v>1</v>
      </c>
      <c r="H335">
        <v>3.01</v>
      </c>
      <c r="I335" t="s">
        <v>739</v>
      </c>
      <c r="J335" t="s">
        <v>740</v>
      </c>
      <c r="K335" t="s">
        <v>645</v>
      </c>
      <c r="L335" t="s">
        <v>516</v>
      </c>
      <c r="M335" t="s">
        <v>741</v>
      </c>
      <c r="N335" t="s">
        <v>146</v>
      </c>
      <c r="O335">
        <f>VLOOKUP(orders[[#This Row],[OrderID]],Table15[],4,FALSE)</f>
        <v>50</v>
      </c>
      <c r="P335">
        <f>VLOOKUP(orders[[#This Row],[OrderID]],Table15[],2,FALSE)</f>
        <v>387.5</v>
      </c>
      <c r="Q335">
        <f>VLOOKUP(orders[[#This Row],[EmployeeID]],employee_territory[],2,FALSE)</f>
        <v>30346</v>
      </c>
      <c r="R335" t="str">
        <f>VLOOKUP(orders[[#This Row],[Territory]],territories[],4,FALSE)</f>
        <v xml:space="preserve">Southern                                          </v>
      </c>
      <c r="S335" t="str">
        <f>VLOOKUP(orders[[#This Row],[ShipVia]],shippers[],2,FALSE)</f>
        <v>Speedy Express</v>
      </c>
      <c r="T335">
        <f>YEAR(orders[[#This Row],[OrderDate]])</f>
        <v>1997</v>
      </c>
      <c r="U335">
        <f>MONTH(orders[[#This Row],[OrderDate]])</f>
        <v>6</v>
      </c>
    </row>
    <row r="336" spans="1:21" x14ac:dyDescent="0.2">
      <c r="A336">
        <v>10582</v>
      </c>
      <c r="B336" t="s">
        <v>855</v>
      </c>
      <c r="C336">
        <v>3</v>
      </c>
      <c r="D336" s="9">
        <v>35608</v>
      </c>
      <c r="E336" s="5">
        <v>35636</v>
      </c>
      <c r="F336" s="5">
        <v>35625</v>
      </c>
      <c r="G336">
        <v>2</v>
      </c>
      <c r="H336">
        <v>27.71</v>
      </c>
      <c r="I336" t="s">
        <v>856</v>
      </c>
      <c r="J336" t="s">
        <v>857</v>
      </c>
      <c r="K336" t="s">
        <v>858</v>
      </c>
      <c r="L336" t="s">
        <v>71</v>
      </c>
      <c r="M336" t="s">
        <v>859</v>
      </c>
      <c r="N336" t="s">
        <v>154</v>
      </c>
      <c r="O336">
        <f>VLOOKUP(orders[[#This Row],[OrderID]],Table15[],4,FALSE)</f>
        <v>18</v>
      </c>
      <c r="P336">
        <f>VLOOKUP(orders[[#This Row],[OrderID]],Table15[],2,FALSE)</f>
        <v>330</v>
      </c>
      <c r="Q336">
        <f>VLOOKUP(orders[[#This Row],[EmployeeID]],employee_territory[],2,FALSE)</f>
        <v>30346</v>
      </c>
      <c r="R336" t="str">
        <f>VLOOKUP(orders[[#This Row],[Territory]],territories[],4,FALSE)</f>
        <v xml:space="preserve">Southern                                          </v>
      </c>
      <c r="S336" t="str">
        <f>VLOOKUP(orders[[#This Row],[ShipVia]],shippers[],2,FALSE)</f>
        <v>United Package</v>
      </c>
      <c r="T336">
        <f>YEAR(orders[[#This Row],[OrderDate]])</f>
        <v>1997</v>
      </c>
      <c r="U336">
        <f>MONTH(orders[[#This Row],[OrderDate]])</f>
        <v>6</v>
      </c>
    </row>
    <row r="337" spans="1:21" x14ac:dyDescent="0.2">
      <c r="A337">
        <v>10583</v>
      </c>
      <c r="B337" t="s">
        <v>561</v>
      </c>
      <c r="C337">
        <v>2</v>
      </c>
      <c r="D337" s="9">
        <v>35611</v>
      </c>
      <c r="E337" s="5">
        <v>35639</v>
      </c>
      <c r="F337" s="5">
        <v>35615</v>
      </c>
      <c r="G337">
        <v>2</v>
      </c>
      <c r="H337">
        <v>7.28</v>
      </c>
      <c r="I337" t="s">
        <v>562</v>
      </c>
      <c r="J337" t="s">
        <v>563</v>
      </c>
      <c r="K337" t="s">
        <v>564</v>
      </c>
      <c r="L337" t="s">
        <v>71</v>
      </c>
      <c r="M337" t="s">
        <v>565</v>
      </c>
      <c r="N337" t="s">
        <v>248</v>
      </c>
      <c r="O337">
        <f>VLOOKUP(orders[[#This Row],[OrderID]],Table15[],4,FALSE)</f>
        <v>44</v>
      </c>
      <c r="P337">
        <f>VLOOKUP(orders[[#This Row],[OrderID]],Table15[],2,FALSE)</f>
        <v>2413.9</v>
      </c>
      <c r="Q337">
        <f>VLOOKUP(orders[[#This Row],[EmployeeID]],employee_territory[],2,FALSE)</f>
        <v>1581</v>
      </c>
      <c r="R337" t="str">
        <f>VLOOKUP(orders[[#This Row],[Territory]],territories[],4,FALSE)</f>
        <v xml:space="preserve">Eastern                                           </v>
      </c>
      <c r="S337" t="str">
        <f>VLOOKUP(orders[[#This Row],[ShipVia]],shippers[],2,FALSE)</f>
        <v>United Package</v>
      </c>
      <c r="T337">
        <f>YEAR(orders[[#This Row],[OrderDate]])</f>
        <v>1997</v>
      </c>
      <c r="U337">
        <f>MONTH(orders[[#This Row],[OrderDate]])</f>
        <v>6</v>
      </c>
    </row>
    <row r="338" spans="1:21" x14ac:dyDescent="0.2">
      <c r="A338">
        <v>10584</v>
      </c>
      <c r="B338" t="s">
        <v>556</v>
      </c>
      <c r="C338">
        <v>4</v>
      </c>
      <c r="D338" s="9">
        <v>35611</v>
      </c>
      <c r="E338" s="5">
        <v>35639</v>
      </c>
      <c r="F338" s="5">
        <v>35615</v>
      </c>
      <c r="G338">
        <v>1</v>
      </c>
      <c r="H338">
        <v>59.14</v>
      </c>
      <c r="I338" t="s">
        <v>557</v>
      </c>
      <c r="J338" t="s">
        <v>558</v>
      </c>
      <c r="K338" t="s">
        <v>559</v>
      </c>
      <c r="L338" t="s">
        <v>71</v>
      </c>
      <c r="M338" t="s">
        <v>560</v>
      </c>
      <c r="N338" t="s">
        <v>206</v>
      </c>
      <c r="O338">
        <f>VLOOKUP(orders[[#This Row],[OrderID]],Table15[],4,FALSE)</f>
        <v>50</v>
      </c>
      <c r="P338">
        <f>VLOOKUP(orders[[#This Row],[OrderID]],Table15[],2,FALSE)</f>
        <v>625</v>
      </c>
      <c r="Q338">
        <f>VLOOKUP(orders[[#This Row],[EmployeeID]],employee_territory[],2,FALSE)</f>
        <v>20852</v>
      </c>
      <c r="R338" t="str">
        <f>VLOOKUP(orders[[#This Row],[Territory]],territories[],4,FALSE)</f>
        <v xml:space="preserve">Eastern                                           </v>
      </c>
      <c r="S338" t="str">
        <f>VLOOKUP(orders[[#This Row],[ShipVia]],shippers[],2,FALSE)</f>
        <v>Speedy Express</v>
      </c>
      <c r="T338">
        <f>YEAR(orders[[#This Row],[OrderDate]])</f>
        <v>1997</v>
      </c>
      <c r="U338">
        <f>MONTH(orders[[#This Row],[OrderDate]])</f>
        <v>6</v>
      </c>
    </row>
    <row r="339" spans="1:21" x14ac:dyDescent="0.2">
      <c r="A339">
        <v>10585</v>
      </c>
      <c r="B339" t="s">
        <v>512</v>
      </c>
      <c r="C339">
        <v>7</v>
      </c>
      <c r="D339" s="9">
        <v>35612</v>
      </c>
      <c r="E339" s="5">
        <v>35640</v>
      </c>
      <c r="F339" s="5">
        <v>35621</v>
      </c>
      <c r="G339">
        <v>1</v>
      </c>
      <c r="H339">
        <v>13.41</v>
      </c>
      <c r="I339" t="s">
        <v>513</v>
      </c>
      <c r="J339" t="s">
        <v>514</v>
      </c>
      <c r="K339" t="s">
        <v>515</v>
      </c>
      <c r="L339" t="s">
        <v>516</v>
      </c>
      <c r="M339" t="s">
        <v>517</v>
      </c>
      <c r="N339" t="s">
        <v>146</v>
      </c>
      <c r="O339">
        <f>VLOOKUP(orders[[#This Row],[OrderID]],Table15[],4,FALSE)</f>
        <v>15</v>
      </c>
      <c r="P339">
        <f>VLOOKUP(orders[[#This Row],[OrderID]],Table15[],2,FALSE)</f>
        <v>142.5</v>
      </c>
      <c r="Q339">
        <f>VLOOKUP(orders[[#This Row],[EmployeeID]],employee_territory[],2,FALSE)</f>
        <v>60179</v>
      </c>
      <c r="R339" t="str">
        <f>VLOOKUP(orders[[#This Row],[Territory]],territories[],4,FALSE)</f>
        <v xml:space="preserve">Westerns                                          </v>
      </c>
      <c r="S339" t="str">
        <f>VLOOKUP(orders[[#This Row],[ShipVia]],shippers[],2,FALSE)</f>
        <v>Speedy Express</v>
      </c>
      <c r="T339">
        <f>YEAR(orders[[#This Row],[OrderDate]])</f>
        <v>1997</v>
      </c>
      <c r="U339">
        <f>MONTH(orders[[#This Row],[OrderDate]])</f>
        <v>7</v>
      </c>
    </row>
    <row r="340" spans="1:21" x14ac:dyDescent="0.2">
      <c r="A340">
        <v>10586</v>
      </c>
      <c r="B340" t="s">
        <v>633</v>
      </c>
      <c r="C340">
        <v>9</v>
      </c>
      <c r="D340" s="9">
        <v>35613</v>
      </c>
      <c r="E340" s="5">
        <v>35641</v>
      </c>
      <c r="F340" s="5">
        <v>35620</v>
      </c>
      <c r="G340">
        <v>1</v>
      </c>
      <c r="H340">
        <v>0.48</v>
      </c>
      <c r="I340" t="s">
        <v>634</v>
      </c>
      <c r="J340" t="s">
        <v>635</v>
      </c>
      <c r="K340" t="s">
        <v>636</v>
      </c>
      <c r="L340" t="s">
        <v>71</v>
      </c>
      <c r="M340" t="s">
        <v>637</v>
      </c>
      <c r="N340" t="s">
        <v>176</v>
      </c>
      <c r="O340">
        <f>VLOOKUP(orders[[#This Row],[OrderID]],Table15[],4,FALSE)</f>
        <v>4</v>
      </c>
      <c r="P340">
        <f>VLOOKUP(orders[[#This Row],[OrderID]],Table15[],2,FALSE)</f>
        <v>28</v>
      </c>
      <c r="Q340">
        <f>VLOOKUP(orders[[#This Row],[EmployeeID]],employee_territory[],2,FALSE)</f>
        <v>3049</v>
      </c>
      <c r="R340" t="str">
        <f>VLOOKUP(orders[[#This Row],[Territory]],territories[],4,FALSE)</f>
        <v xml:space="preserve">Northern                                          </v>
      </c>
      <c r="S340" t="str">
        <f>VLOOKUP(orders[[#This Row],[ShipVia]],shippers[],2,FALSE)</f>
        <v>Speedy Express</v>
      </c>
      <c r="T340">
        <f>YEAR(orders[[#This Row],[OrderDate]])</f>
        <v>1997</v>
      </c>
      <c r="U340">
        <f>MONTH(orders[[#This Row],[OrderDate]])</f>
        <v>7</v>
      </c>
    </row>
    <row r="341" spans="1:21" x14ac:dyDescent="0.2">
      <c r="A341">
        <v>10587</v>
      </c>
      <c r="B341" t="s">
        <v>541</v>
      </c>
      <c r="C341">
        <v>1</v>
      </c>
      <c r="D341" s="9">
        <v>35613</v>
      </c>
      <c r="E341" s="5">
        <v>35641</v>
      </c>
      <c r="F341" s="5">
        <v>35620</v>
      </c>
      <c r="G341">
        <v>1</v>
      </c>
      <c r="H341">
        <v>62.52</v>
      </c>
      <c r="I341" t="s">
        <v>542</v>
      </c>
      <c r="J341" t="s">
        <v>543</v>
      </c>
      <c r="K341" t="s">
        <v>487</v>
      </c>
      <c r="L341" t="s">
        <v>488</v>
      </c>
      <c r="M341" t="s">
        <v>544</v>
      </c>
      <c r="N341" t="s">
        <v>146</v>
      </c>
      <c r="O341">
        <f>VLOOKUP(orders[[#This Row],[OrderID]],Table15[],4,FALSE)</f>
        <v>46</v>
      </c>
      <c r="P341">
        <f>VLOOKUP(orders[[#This Row],[OrderID]],Table15[],2,FALSE)</f>
        <v>807.38</v>
      </c>
      <c r="Q341">
        <f>VLOOKUP(orders[[#This Row],[EmployeeID]],employee_territory[],2,FALSE)</f>
        <v>6897</v>
      </c>
      <c r="R341" t="str">
        <f>VLOOKUP(orders[[#This Row],[Territory]],territories[],4,FALSE)</f>
        <v xml:space="preserve">Eastern                                           </v>
      </c>
      <c r="S341" t="str">
        <f>VLOOKUP(orders[[#This Row],[ShipVia]],shippers[],2,FALSE)</f>
        <v>Speedy Express</v>
      </c>
      <c r="T341">
        <f>YEAR(orders[[#This Row],[OrderDate]])</f>
        <v>1997</v>
      </c>
      <c r="U341">
        <f>MONTH(orders[[#This Row],[OrderDate]])</f>
        <v>7</v>
      </c>
    </row>
    <row r="342" spans="1:21" x14ac:dyDescent="0.2">
      <c r="A342">
        <v>10588</v>
      </c>
      <c r="B342" t="s">
        <v>589</v>
      </c>
      <c r="C342">
        <v>2</v>
      </c>
      <c r="D342" s="9">
        <v>35614</v>
      </c>
      <c r="E342" s="5">
        <v>35642</v>
      </c>
      <c r="F342" s="5">
        <v>35621</v>
      </c>
      <c r="G342">
        <v>3</v>
      </c>
      <c r="H342">
        <v>194.67</v>
      </c>
      <c r="I342" t="s">
        <v>590</v>
      </c>
      <c r="J342" t="s">
        <v>591</v>
      </c>
      <c r="K342" t="s">
        <v>592</v>
      </c>
      <c r="L342" t="s">
        <v>71</v>
      </c>
      <c r="M342" t="s">
        <v>593</v>
      </c>
      <c r="N342" t="s">
        <v>154</v>
      </c>
      <c r="O342">
        <f>VLOOKUP(orders[[#This Row],[OrderID]],Table15[],4,FALSE)</f>
        <v>140</v>
      </c>
      <c r="P342">
        <f>VLOOKUP(orders[[#This Row],[OrderID]],Table15[],2,FALSE)</f>
        <v>3900</v>
      </c>
      <c r="Q342">
        <f>VLOOKUP(orders[[#This Row],[EmployeeID]],employee_territory[],2,FALSE)</f>
        <v>1581</v>
      </c>
      <c r="R342" t="str">
        <f>VLOOKUP(orders[[#This Row],[Territory]],territories[],4,FALSE)</f>
        <v xml:space="preserve">Eastern                                           </v>
      </c>
      <c r="S342" t="str">
        <f>VLOOKUP(orders[[#This Row],[ShipVia]],shippers[],2,FALSE)</f>
        <v>Federal Shipping</v>
      </c>
      <c r="T342">
        <f>YEAR(orders[[#This Row],[OrderDate]])</f>
        <v>1997</v>
      </c>
      <c r="U342">
        <f>MONTH(orders[[#This Row],[OrderDate]])</f>
        <v>7</v>
      </c>
    </row>
    <row r="343" spans="1:21" x14ac:dyDescent="0.2">
      <c r="A343">
        <v>10589</v>
      </c>
      <c r="B343" t="s">
        <v>867</v>
      </c>
      <c r="C343">
        <v>8</v>
      </c>
      <c r="D343" s="9">
        <v>35615</v>
      </c>
      <c r="E343" s="5">
        <v>35643</v>
      </c>
      <c r="F343" s="5">
        <v>35625</v>
      </c>
      <c r="G343">
        <v>2</v>
      </c>
      <c r="H343">
        <v>4.42</v>
      </c>
      <c r="I343" t="s">
        <v>868</v>
      </c>
      <c r="J343" t="s">
        <v>869</v>
      </c>
      <c r="K343" t="s">
        <v>870</v>
      </c>
      <c r="L343" t="s">
        <v>191</v>
      </c>
      <c r="M343" t="s">
        <v>871</v>
      </c>
      <c r="N343" t="s">
        <v>82</v>
      </c>
      <c r="O343">
        <f>VLOOKUP(orders[[#This Row],[OrderID]],Table15[],4,FALSE)</f>
        <v>4</v>
      </c>
      <c r="P343">
        <f>VLOOKUP(orders[[#This Row],[OrderID]],Table15[],2,FALSE)</f>
        <v>72</v>
      </c>
      <c r="Q343">
        <f>VLOOKUP(orders[[#This Row],[EmployeeID]],employee_territory[],2,FALSE)</f>
        <v>19428</v>
      </c>
      <c r="R343" t="str">
        <f>VLOOKUP(orders[[#This Row],[Territory]],territories[],4,FALSE)</f>
        <v xml:space="preserve">Northern                                          </v>
      </c>
      <c r="S343" t="str">
        <f>VLOOKUP(orders[[#This Row],[ShipVia]],shippers[],2,FALSE)</f>
        <v>United Package</v>
      </c>
      <c r="T343">
        <f>YEAR(orders[[#This Row],[OrderDate]])</f>
        <v>1997</v>
      </c>
      <c r="U343">
        <f>MONTH(orders[[#This Row],[OrderDate]])</f>
        <v>7</v>
      </c>
    </row>
    <row r="344" spans="1:21" x14ac:dyDescent="0.2">
      <c r="A344">
        <v>10590</v>
      </c>
      <c r="B344" t="s">
        <v>726</v>
      </c>
      <c r="C344">
        <v>4</v>
      </c>
      <c r="D344" s="9">
        <v>35618</v>
      </c>
      <c r="E344" s="5">
        <v>35646</v>
      </c>
      <c r="F344" s="5">
        <v>35625</v>
      </c>
      <c r="G344">
        <v>3</v>
      </c>
      <c r="H344">
        <v>44.77</v>
      </c>
      <c r="I344" t="s">
        <v>727</v>
      </c>
      <c r="J344" t="s">
        <v>728</v>
      </c>
      <c r="K344" t="s">
        <v>261</v>
      </c>
      <c r="L344" t="s">
        <v>262</v>
      </c>
      <c r="M344" t="s">
        <v>263</v>
      </c>
      <c r="N344" t="s">
        <v>264</v>
      </c>
      <c r="O344">
        <f>VLOOKUP(orders[[#This Row],[OrderID]],Table15[],4,FALSE)</f>
        <v>80</v>
      </c>
      <c r="P344">
        <f>VLOOKUP(orders[[#This Row],[OrderID]],Table15[],2,FALSE)</f>
        <v>1140</v>
      </c>
      <c r="Q344">
        <f>VLOOKUP(orders[[#This Row],[EmployeeID]],employee_territory[],2,FALSE)</f>
        <v>20852</v>
      </c>
      <c r="R344" t="str">
        <f>VLOOKUP(orders[[#This Row],[Territory]],territories[],4,FALSE)</f>
        <v xml:space="preserve">Eastern                                           </v>
      </c>
      <c r="S344" t="str">
        <f>VLOOKUP(orders[[#This Row],[ShipVia]],shippers[],2,FALSE)</f>
        <v>Federal Shipping</v>
      </c>
      <c r="T344">
        <f>YEAR(orders[[#This Row],[OrderDate]])</f>
        <v>1997</v>
      </c>
      <c r="U344">
        <f>MONTH(orders[[#This Row],[OrderDate]])</f>
        <v>7</v>
      </c>
    </row>
    <row r="345" spans="1:21" x14ac:dyDescent="0.2">
      <c r="A345">
        <v>10591</v>
      </c>
      <c r="B345" t="s">
        <v>780</v>
      </c>
      <c r="C345">
        <v>1</v>
      </c>
      <c r="D345" s="9">
        <v>35618</v>
      </c>
      <c r="E345" s="5">
        <v>35632</v>
      </c>
      <c r="F345" s="5">
        <v>35627</v>
      </c>
      <c r="G345">
        <v>1</v>
      </c>
      <c r="H345">
        <v>55.92</v>
      </c>
      <c r="I345" t="s">
        <v>781</v>
      </c>
      <c r="J345" t="s">
        <v>782</v>
      </c>
      <c r="K345" t="s">
        <v>783</v>
      </c>
      <c r="L345" t="s">
        <v>71</v>
      </c>
      <c r="M345" t="s">
        <v>784</v>
      </c>
      <c r="N345" t="s">
        <v>230</v>
      </c>
      <c r="O345">
        <f>VLOOKUP(orders[[#This Row],[OrderID]],Table15[],4,FALSE)</f>
        <v>74</v>
      </c>
      <c r="P345">
        <f>VLOOKUP(orders[[#This Row],[OrderID]],Table15[],2,FALSE)</f>
        <v>812.5</v>
      </c>
      <c r="Q345">
        <f>VLOOKUP(orders[[#This Row],[EmployeeID]],employee_territory[],2,FALSE)</f>
        <v>6897</v>
      </c>
      <c r="R345" t="str">
        <f>VLOOKUP(orders[[#This Row],[Territory]],territories[],4,FALSE)</f>
        <v xml:space="preserve">Eastern                                           </v>
      </c>
      <c r="S345" t="str">
        <f>VLOOKUP(orders[[#This Row],[ShipVia]],shippers[],2,FALSE)</f>
        <v>Speedy Express</v>
      </c>
      <c r="T345">
        <f>YEAR(orders[[#This Row],[OrderDate]])</f>
        <v>1997</v>
      </c>
      <c r="U345">
        <f>MONTH(orders[[#This Row],[OrderDate]])</f>
        <v>7</v>
      </c>
    </row>
    <row r="346" spans="1:21" x14ac:dyDescent="0.2">
      <c r="A346">
        <v>10592</v>
      </c>
      <c r="B346" t="s">
        <v>613</v>
      </c>
      <c r="C346">
        <v>3</v>
      </c>
      <c r="D346" s="9">
        <v>35619</v>
      </c>
      <c r="E346" s="5">
        <v>35647</v>
      </c>
      <c r="F346" s="5">
        <v>35627</v>
      </c>
      <c r="G346">
        <v>1</v>
      </c>
      <c r="H346">
        <v>32.1</v>
      </c>
      <c r="I346" t="s">
        <v>614</v>
      </c>
      <c r="J346" t="s">
        <v>615</v>
      </c>
      <c r="K346" t="s">
        <v>616</v>
      </c>
      <c r="L346" t="s">
        <v>71</v>
      </c>
      <c r="M346" t="s">
        <v>617</v>
      </c>
      <c r="N346" t="s">
        <v>154</v>
      </c>
      <c r="O346">
        <f>VLOOKUP(orders[[#This Row],[OrderID]],Table15[],4,FALSE)</f>
        <v>30</v>
      </c>
      <c r="P346">
        <f>VLOOKUP(orders[[#This Row],[OrderID]],Table15[],2,FALSE)</f>
        <v>543.65</v>
      </c>
      <c r="Q346">
        <f>VLOOKUP(orders[[#This Row],[EmployeeID]],employee_territory[],2,FALSE)</f>
        <v>30346</v>
      </c>
      <c r="R346" t="str">
        <f>VLOOKUP(orders[[#This Row],[Territory]],territories[],4,FALSE)</f>
        <v xml:space="preserve">Southern                                          </v>
      </c>
      <c r="S346" t="str">
        <f>VLOOKUP(orders[[#This Row],[ShipVia]],shippers[],2,FALSE)</f>
        <v>Speedy Express</v>
      </c>
      <c r="T346">
        <f>YEAR(orders[[#This Row],[OrderDate]])</f>
        <v>1997</v>
      </c>
      <c r="U346">
        <f>MONTH(orders[[#This Row],[OrderDate]])</f>
        <v>7</v>
      </c>
    </row>
    <row r="347" spans="1:21" x14ac:dyDescent="0.2">
      <c r="A347">
        <v>10593</v>
      </c>
      <c r="B347" t="s">
        <v>613</v>
      </c>
      <c r="C347">
        <v>7</v>
      </c>
      <c r="D347" s="9">
        <v>35620</v>
      </c>
      <c r="E347" s="5">
        <v>35648</v>
      </c>
      <c r="F347" s="5">
        <v>35655</v>
      </c>
      <c r="G347">
        <v>2</v>
      </c>
      <c r="H347">
        <v>174.2</v>
      </c>
      <c r="I347" t="s">
        <v>614</v>
      </c>
      <c r="J347" t="s">
        <v>615</v>
      </c>
      <c r="K347" t="s">
        <v>616</v>
      </c>
      <c r="L347" t="s">
        <v>71</v>
      </c>
      <c r="M347" t="s">
        <v>617</v>
      </c>
      <c r="N347" t="s">
        <v>154</v>
      </c>
      <c r="O347">
        <f>VLOOKUP(orders[[#This Row],[OrderID]],Table15[],4,FALSE)</f>
        <v>45</v>
      </c>
      <c r="P347">
        <f>VLOOKUP(orders[[#This Row],[OrderID]],Table15[],2,FALSE)</f>
        <v>2493</v>
      </c>
      <c r="Q347">
        <f>VLOOKUP(orders[[#This Row],[EmployeeID]],employee_territory[],2,FALSE)</f>
        <v>60179</v>
      </c>
      <c r="R347" t="str">
        <f>VLOOKUP(orders[[#This Row],[Territory]],territories[],4,FALSE)</f>
        <v xml:space="preserve">Westerns                                          </v>
      </c>
      <c r="S347" t="str">
        <f>VLOOKUP(orders[[#This Row],[ShipVia]],shippers[],2,FALSE)</f>
        <v>United Package</v>
      </c>
      <c r="T347">
        <f>YEAR(orders[[#This Row],[OrderDate]])</f>
        <v>1997</v>
      </c>
      <c r="U347">
        <f>MONTH(orders[[#This Row],[OrderDate]])</f>
        <v>7</v>
      </c>
    </row>
    <row r="348" spans="1:21" x14ac:dyDescent="0.2">
      <c r="A348">
        <v>10594</v>
      </c>
      <c r="B348" t="s">
        <v>667</v>
      </c>
      <c r="C348">
        <v>3</v>
      </c>
      <c r="D348" s="9">
        <v>35620</v>
      </c>
      <c r="E348" s="5">
        <v>35648</v>
      </c>
      <c r="F348" s="5">
        <v>35627</v>
      </c>
      <c r="G348">
        <v>2</v>
      </c>
      <c r="H348">
        <v>5.24</v>
      </c>
      <c r="I348" t="s">
        <v>668</v>
      </c>
      <c r="J348" t="s">
        <v>669</v>
      </c>
      <c r="K348" t="s">
        <v>670</v>
      </c>
      <c r="L348" t="s">
        <v>671</v>
      </c>
      <c r="M348" t="s">
        <v>672</v>
      </c>
      <c r="N348" t="s">
        <v>82</v>
      </c>
      <c r="O348">
        <f>VLOOKUP(orders[[#This Row],[OrderID]],Table15[],4,FALSE)</f>
        <v>54</v>
      </c>
      <c r="P348">
        <f>VLOOKUP(orders[[#This Row],[OrderID]],Table15[],2,FALSE)</f>
        <v>565.5</v>
      </c>
      <c r="Q348">
        <f>VLOOKUP(orders[[#This Row],[EmployeeID]],employee_territory[],2,FALSE)</f>
        <v>30346</v>
      </c>
      <c r="R348" t="str">
        <f>VLOOKUP(orders[[#This Row],[Territory]],territories[],4,FALSE)</f>
        <v xml:space="preserve">Southern                                          </v>
      </c>
      <c r="S348" t="str">
        <f>VLOOKUP(orders[[#This Row],[ShipVia]],shippers[],2,FALSE)</f>
        <v>United Package</v>
      </c>
      <c r="T348">
        <f>YEAR(orders[[#This Row],[OrderDate]])</f>
        <v>1997</v>
      </c>
      <c r="U348">
        <f>MONTH(orders[[#This Row],[OrderDate]])</f>
        <v>7</v>
      </c>
    </row>
    <row r="349" spans="1:21" x14ac:dyDescent="0.2">
      <c r="A349">
        <v>10595</v>
      </c>
      <c r="B349" t="s">
        <v>525</v>
      </c>
      <c r="C349">
        <v>2</v>
      </c>
      <c r="D349" s="9">
        <v>35621</v>
      </c>
      <c r="E349" s="5">
        <v>35649</v>
      </c>
      <c r="F349" s="5">
        <v>35625</v>
      </c>
      <c r="G349">
        <v>1</v>
      </c>
      <c r="H349">
        <v>96.78</v>
      </c>
      <c r="I349" t="s">
        <v>526</v>
      </c>
      <c r="J349" t="s">
        <v>527</v>
      </c>
      <c r="K349" t="s">
        <v>528</v>
      </c>
      <c r="L349" t="s">
        <v>71</v>
      </c>
      <c r="M349" t="s">
        <v>529</v>
      </c>
      <c r="N349" t="s">
        <v>530</v>
      </c>
      <c r="O349">
        <f>VLOOKUP(orders[[#This Row],[OrderID]],Table15[],4,FALSE)</f>
        <v>215</v>
      </c>
      <c r="P349">
        <f>VLOOKUP(orders[[#This Row],[OrderID]],Table15[],2,FALSE)</f>
        <v>6300</v>
      </c>
      <c r="Q349">
        <f>VLOOKUP(orders[[#This Row],[EmployeeID]],employee_territory[],2,FALSE)</f>
        <v>1581</v>
      </c>
      <c r="R349" t="str">
        <f>VLOOKUP(orders[[#This Row],[Territory]],territories[],4,FALSE)</f>
        <v xml:space="preserve">Eastern                                           </v>
      </c>
      <c r="S349" t="str">
        <f>VLOOKUP(orders[[#This Row],[ShipVia]],shippers[],2,FALSE)</f>
        <v>Speedy Express</v>
      </c>
      <c r="T349">
        <f>YEAR(orders[[#This Row],[OrderDate]])</f>
        <v>1997</v>
      </c>
      <c r="U349">
        <f>MONTH(orders[[#This Row],[OrderDate]])</f>
        <v>7</v>
      </c>
    </row>
    <row r="350" spans="1:21" x14ac:dyDescent="0.2">
      <c r="A350">
        <v>10596</v>
      </c>
      <c r="B350" t="s">
        <v>577</v>
      </c>
      <c r="C350">
        <v>8</v>
      </c>
      <c r="D350" s="9">
        <v>35622</v>
      </c>
      <c r="E350" s="5">
        <v>35650</v>
      </c>
      <c r="F350" s="5">
        <v>35654</v>
      </c>
      <c r="G350">
        <v>1</v>
      </c>
      <c r="H350">
        <v>16.34</v>
      </c>
      <c r="I350" t="s">
        <v>578</v>
      </c>
      <c r="J350" t="s">
        <v>579</v>
      </c>
      <c r="K350" t="s">
        <v>580</v>
      </c>
      <c r="L350" t="s">
        <v>581</v>
      </c>
      <c r="M350" t="s">
        <v>582</v>
      </c>
      <c r="N350" t="s">
        <v>82</v>
      </c>
      <c r="O350">
        <f>VLOOKUP(orders[[#This Row],[OrderID]],Table15[],4,FALSE)</f>
        <v>59</v>
      </c>
      <c r="P350">
        <f>VLOOKUP(orders[[#This Row],[OrderID]],Table15[],2,FALSE)</f>
        <v>1476.1</v>
      </c>
      <c r="Q350">
        <f>VLOOKUP(orders[[#This Row],[EmployeeID]],employee_territory[],2,FALSE)</f>
        <v>19428</v>
      </c>
      <c r="R350" t="str">
        <f>VLOOKUP(orders[[#This Row],[Territory]],territories[],4,FALSE)</f>
        <v xml:space="preserve">Northern                                          </v>
      </c>
      <c r="S350" t="str">
        <f>VLOOKUP(orders[[#This Row],[ShipVia]],shippers[],2,FALSE)</f>
        <v>Speedy Express</v>
      </c>
      <c r="T350">
        <f>YEAR(orders[[#This Row],[OrderDate]])</f>
        <v>1997</v>
      </c>
      <c r="U350">
        <f>MONTH(orders[[#This Row],[OrderDate]])</f>
        <v>7</v>
      </c>
    </row>
    <row r="351" spans="1:21" x14ac:dyDescent="0.2">
      <c r="A351">
        <v>10597</v>
      </c>
      <c r="B351" t="s">
        <v>747</v>
      </c>
      <c r="C351">
        <v>7</v>
      </c>
      <c r="D351" s="9">
        <v>35622</v>
      </c>
      <c r="E351" s="5">
        <v>35650</v>
      </c>
      <c r="F351" s="5">
        <v>35629</v>
      </c>
      <c r="G351">
        <v>3</v>
      </c>
      <c r="H351">
        <v>35.119999999999997</v>
      </c>
      <c r="I351" t="s">
        <v>748</v>
      </c>
      <c r="J351" t="s">
        <v>749</v>
      </c>
      <c r="K351" t="s">
        <v>750</v>
      </c>
      <c r="L351" t="s">
        <v>71</v>
      </c>
      <c r="M351" t="s">
        <v>751</v>
      </c>
      <c r="N351" t="s">
        <v>530</v>
      </c>
      <c r="O351">
        <f>VLOOKUP(orders[[#This Row],[OrderID]],Table15[],4,FALSE)</f>
        <v>67</v>
      </c>
      <c r="P351">
        <f>VLOOKUP(orders[[#This Row],[OrderID]],Table15[],2,FALSE)</f>
        <v>800.1</v>
      </c>
      <c r="Q351">
        <f>VLOOKUP(orders[[#This Row],[EmployeeID]],employee_territory[],2,FALSE)</f>
        <v>60179</v>
      </c>
      <c r="R351" t="str">
        <f>VLOOKUP(orders[[#This Row],[Territory]],territories[],4,FALSE)</f>
        <v xml:space="preserve">Westerns                                          </v>
      </c>
      <c r="S351" t="str">
        <f>VLOOKUP(orders[[#This Row],[ShipVia]],shippers[],2,FALSE)</f>
        <v>Federal Shipping</v>
      </c>
      <c r="T351">
        <f>YEAR(orders[[#This Row],[OrderDate]])</f>
        <v>1997</v>
      </c>
      <c r="U351">
        <f>MONTH(orders[[#This Row],[OrderDate]])</f>
        <v>7</v>
      </c>
    </row>
    <row r="352" spans="1:21" x14ac:dyDescent="0.2">
      <c r="A352">
        <v>10598</v>
      </c>
      <c r="B352" t="s">
        <v>545</v>
      </c>
      <c r="C352">
        <v>1</v>
      </c>
      <c r="D352" s="9">
        <v>35625</v>
      </c>
      <c r="E352" s="5">
        <v>35653</v>
      </c>
      <c r="F352" s="5">
        <v>35629</v>
      </c>
      <c r="G352">
        <v>3</v>
      </c>
      <c r="H352">
        <v>44.42</v>
      </c>
      <c r="I352" t="s">
        <v>546</v>
      </c>
      <c r="J352" t="s">
        <v>547</v>
      </c>
      <c r="K352" t="s">
        <v>548</v>
      </c>
      <c r="L352" t="s">
        <v>549</v>
      </c>
      <c r="M352" t="s">
        <v>550</v>
      </c>
      <c r="N352" t="s">
        <v>82</v>
      </c>
      <c r="O352">
        <f>VLOOKUP(orders[[#This Row],[OrderID]],Table15[],4,FALSE)</f>
        <v>59</v>
      </c>
      <c r="P352">
        <f>VLOOKUP(orders[[#This Row],[OrderID]],Table15[],2,FALSE)</f>
        <v>2388.5</v>
      </c>
      <c r="Q352">
        <f>VLOOKUP(orders[[#This Row],[EmployeeID]],employee_territory[],2,FALSE)</f>
        <v>6897</v>
      </c>
      <c r="R352" t="str">
        <f>VLOOKUP(orders[[#This Row],[Territory]],territories[],4,FALSE)</f>
        <v xml:space="preserve">Eastern                                           </v>
      </c>
      <c r="S352" t="str">
        <f>VLOOKUP(orders[[#This Row],[ShipVia]],shippers[],2,FALSE)</f>
        <v>Federal Shipping</v>
      </c>
      <c r="T352">
        <f>YEAR(orders[[#This Row],[OrderDate]])</f>
        <v>1997</v>
      </c>
      <c r="U352">
        <f>MONTH(orders[[#This Row],[OrderDate]])</f>
        <v>7</v>
      </c>
    </row>
    <row r="353" spans="1:21" x14ac:dyDescent="0.2">
      <c r="A353">
        <v>10599</v>
      </c>
      <c r="B353" t="s">
        <v>638</v>
      </c>
      <c r="C353">
        <v>6</v>
      </c>
      <c r="D353" s="9">
        <v>35626</v>
      </c>
      <c r="E353" s="5">
        <v>35668</v>
      </c>
      <c r="F353" s="5">
        <v>35632</v>
      </c>
      <c r="G353">
        <v>3</v>
      </c>
      <c r="H353">
        <v>29.98</v>
      </c>
      <c r="I353" t="s">
        <v>639</v>
      </c>
      <c r="J353" t="s">
        <v>640</v>
      </c>
      <c r="K353" t="s">
        <v>70</v>
      </c>
      <c r="L353" t="s">
        <v>71</v>
      </c>
      <c r="M353" t="s">
        <v>641</v>
      </c>
      <c r="N353" t="s">
        <v>73</v>
      </c>
      <c r="O353">
        <f>VLOOKUP(orders[[#This Row],[OrderID]],Table15[],4,FALSE)</f>
        <v>10</v>
      </c>
      <c r="P353">
        <f>VLOOKUP(orders[[#This Row],[OrderID]],Table15[],2,FALSE)</f>
        <v>493</v>
      </c>
      <c r="Q353">
        <f>VLOOKUP(orders[[#This Row],[EmployeeID]],employee_territory[],2,FALSE)</f>
        <v>85014</v>
      </c>
      <c r="R353" t="str">
        <f>VLOOKUP(orders[[#This Row],[Territory]],territories[],4,FALSE)</f>
        <v xml:space="preserve">Westerns                                          </v>
      </c>
      <c r="S353" t="str">
        <f>VLOOKUP(orders[[#This Row],[ShipVia]],shippers[],2,FALSE)</f>
        <v>Federal Shipping</v>
      </c>
      <c r="T353">
        <f>YEAR(orders[[#This Row],[OrderDate]])</f>
        <v>1997</v>
      </c>
      <c r="U353">
        <f>MONTH(orders[[#This Row],[OrderDate]])</f>
        <v>7</v>
      </c>
    </row>
    <row r="354" spans="1:21" x14ac:dyDescent="0.2">
      <c r="A354">
        <v>10600</v>
      </c>
      <c r="B354" t="s">
        <v>795</v>
      </c>
      <c r="C354">
        <v>4</v>
      </c>
      <c r="D354" s="9">
        <v>35627</v>
      </c>
      <c r="E354" s="5">
        <v>35655</v>
      </c>
      <c r="F354" s="5">
        <v>35632</v>
      </c>
      <c r="G354">
        <v>1</v>
      </c>
      <c r="H354">
        <v>45.13</v>
      </c>
      <c r="I354" t="s">
        <v>796</v>
      </c>
      <c r="J354" t="s">
        <v>797</v>
      </c>
      <c r="K354" t="s">
        <v>798</v>
      </c>
      <c r="L354" t="s">
        <v>191</v>
      </c>
      <c r="M354" t="s">
        <v>799</v>
      </c>
      <c r="N354" t="s">
        <v>82</v>
      </c>
      <c r="O354">
        <f>VLOOKUP(orders[[#This Row],[OrderID]],Table15[],4,FALSE)</f>
        <v>34</v>
      </c>
      <c r="P354">
        <f>VLOOKUP(orders[[#This Row],[OrderID]],Table15[],2,FALSE)</f>
        <v>479.8</v>
      </c>
      <c r="Q354">
        <f>VLOOKUP(orders[[#This Row],[EmployeeID]],employee_territory[],2,FALSE)</f>
        <v>20852</v>
      </c>
      <c r="R354" t="str">
        <f>VLOOKUP(orders[[#This Row],[Territory]],territories[],4,FALSE)</f>
        <v xml:space="preserve">Eastern                                           </v>
      </c>
      <c r="S354" t="str">
        <f>VLOOKUP(orders[[#This Row],[ShipVia]],shippers[],2,FALSE)</f>
        <v>Speedy Express</v>
      </c>
      <c r="T354">
        <f>YEAR(orders[[#This Row],[OrderDate]])</f>
        <v>1997</v>
      </c>
      <c r="U354">
        <f>MONTH(orders[[#This Row],[OrderDate]])</f>
        <v>7</v>
      </c>
    </row>
    <row r="355" spans="1:21" x14ac:dyDescent="0.2">
      <c r="A355">
        <v>10601</v>
      </c>
      <c r="B355" t="s">
        <v>518</v>
      </c>
      <c r="C355">
        <v>7</v>
      </c>
      <c r="D355" s="9">
        <v>35627</v>
      </c>
      <c r="E355" s="5">
        <v>35669</v>
      </c>
      <c r="F355" s="5">
        <v>35633</v>
      </c>
      <c r="G355">
        <v>1</v>
      </c>
      <c r="H355">
        <v>58.3</v>
      </c>
      <c r="I355" t="s">
        <v>519</v>
      </c>
      <c r="J355" t="s">
        <v>520</v>
      </c>
      <c r="K355" t="s">
        <v>521</v>
      </c>
      <c r="L355" t="s">
        <v>522</v>
      </c>
      <c r="M355" t="s">
        <v>523</v>
      </c>
      <c r="N355" t="s">
        <v>524</v>
      </c>
      <c r="O355">
        <f>VLOOKUP(orders[[#This Row],[OrderID]],Table15[],4,FALSE)</f>
        <v>95</v>
      </c>
      <c r="P355">
        <f>VLOOKUP(orders[[#This Row],[OrderID]],Table15[],2,FALSE)</f>
        <v>2285</v>
      </c>
      <c r="Q355">
        <f>VLOOKUP(orders[[#This Row],[EmployeeID]],employee_territory[],2,FALSE)</f>
        <v>60179</v>
      </c>
      <c r="R355" t="str">
        <f>VLOOKUP(orders[[#This Row],[Territory]],territories[],4,FALSE)</f>
        <v xml:space="preserve">Westerns                                          </v>
      </c>
      <c r="S355" t="str">
        <f>VLOOKUP(orders[[#This Row],[ShipVia]],shippers[],2,FALSE)</f>
        <v>Speedy Express</v>
      </c>
      <c r="T355">
        <f>YEAR(orders[[#This Row],[OrderDate]])</f>
        <v>1997</v>
      </c>
      <c r="U355">
        <f>MONTH(orders[[#This Row],[OrderDate]])</f>
        <v>7</v>
      </c>
    </row>
    <row r="356" spans="1:21" x14ac:dyDescent="0.2">
      <c r="A356">
        <v>10602</v>
      </c>
      <c r="B356" t="s">
        <v>780</v>
      </c>
      <c r="C356">
        <v>8</v>
      </c>
      <c r="D356" s="9">
        <v>35628</v>
      </c>
      <c r="E356" s="5">
        <v>35656</v>
      </c>
      <c r="F356" s="5">
        <v>35633</v>
      </c>
      <c r="G356">
        <v>2</v>
      </c>
      <c r="H356">
        <v>2.92</v>
      </c>
      <c r="I356" t="s">
        <v>781</v>
      </c>
      <c r="J356" t="s">
        <v>782</v>
      </c>
      <c r="K356" t="s">
        <v>783</v>
      </c>
      <c r="L356" t="s">
        <v>71</v>
      </c>
      <c r="M356" t="s">
        <v>784</v>
      </c>
      <c r="N356" t="s">
        <v>230</v>
      </c>
      <c r="O356">
        <f>VLOOKUP(orders[[#This Row],[OrderID]],Table15[],4,FALSE)</f>
        <v>5</v>
      </c>
      <c r="P356">
        <f>VLOOKUP(orders[[#This Row],[OrderID]],Table15[],2,FALSE)</f>
        <v>65</v>
      </c>
      <c r="Q356">
        <f>VLOOKUP(orders[[#This Row],[EmployeeID]],employee_territory[],2,FALSE)</f>
        <v>19428</v>
      </c>
      <c r="R356" t="str">
        <f>VLOOKUP(orders[[#This Row],[Territory]],territories[],4,FALSE)</f>
        <v xml:space="preserve">Northern                                          </v>
      </c>
      <c r="S356" t="str">
        <f>VLOOKUP(orders[[#This Row],[ShipVia]],shippers[],2,FALSE)</f>
        <v>United Package</v>
      </c>
      <c r="T356">
        <f>YEAR(orders[[#This Row],[OrderDate]])</f>
        <v>1997</v>
      </c>
      <c r="U356">
        <f>MONTH(orders[[#This Row],[OrderDate]])</f>
        <v>7</v>
      </c>
    </row>
    <row r="357" spans="1:21" x14ac:dyDescent="0.2">
      <c r="A357">
        <v>10603</v>
      </c>
      <c r="B357" t="s">
        <v>705</v>
      </c>
      <c r="C357">
        <v>8</v>
      </c>
      <c r="D357" s="9">
        <v>35629</v>
      </c>
      <c r="E357" s="5">
        <v>35657</v>
      </c>
      <c r="F357" s="5">
        <v>35650</v>
      </c>
      <c r="G357">
        <v>2</v>
      </c>
      <c r="H357">
        <v>48.77</v>
      </c>
      <c r="I357" t="s">
        <v>706</v>
      </c>
      <c r="J357" t="s">
        <v>707</v>
      </c>
      <c r="K357" t="s">
        <v>708</v>
      </c>
      <c r="L357" t="s">
        <v>709</v>
      </c>
      <c r="M357" t="s">
        <v>710</v>
      </c>
      <c r="N357" t="s">
        <v>82</v>
      </c>
      <c r="O357">
        <f>VLOOKUP(orders[[#This Row],[OrderID]],Table15[],4,FALSE)</f>
        <v>73</v>
      </c>
      <c r="P357">
        <f>VLOOKUP(orders[[#This Row],[OrderID]],Table15[],2,FALSE)</f>
        <v>1508</v>
      </c>
      <c r="Q357">
        <f>VLOOKUP(orders[[#This Row],[EmployeeID]],employee_territory[],2,FALSE)</f>
        <v>19428</v>
      </c>
      <c r="R357" t="str">
        <f>VLOOKUP(orders[[#This Row],[Territory]],territories[],4,FALSE)</f>
        <v xml:space="preserve">Northern                                          </v>
      </c>
      <c r="S357" t="str">
        <f>VLOOKUP(orders[[#This Row],[ShipVia]],shippers[],2,FALSE)</f>
        <v>United Package</v>
      </c>
      <c r="T357">
        <f>YEAR(orders[[#This Row],[OrderDate]])</f>
        <v>1997</v>
      </c>
      <c r="U357">
        <f>MONTH(orders[[#This Row],[OrderDate]])</f>
        <v>7</v>
      </c>
    </row>
    <row r="358" spans="1:21" x14ac:dyDescent="0.2">
      <c r="A358">
        <v>10604</v>
      </c>
      <c r="B358" t="s">
        <v>715</v>
      </c>
      <c r="C358">
        <v>1</v>
      </c>
      <c r="D358" s="9">
        <v>35629</v>
      </c>
      <c r="E358" s="5">
        <v>35657</v>
      </c>
      <c r="F358" s="5">
        <v>35640</v>
      </c>
      <c r="G358">
        <v>1</v>
      </c>
      <c r="H358">
        <v>7.46</v>
      </c>
      <c r="I358" t="s">
        <v>716</v>
      </c>
      <c r="J358" t="s">
        <v>717</v>
      </c>
      <c r="K358" t="s">
        <v>718</v>
      </c>
      <c r="L358" t="s">
        <v>71</v>
      </c>
      <c r="M358" t="s">
        <v>719</v>
      </c>
      <c r="N358" t="s">
        <v>720</v>
      </c>
      <c r="O358">
        <f>VLOOKUP(orders[[#This Row],[OrderID]],Table15[],4,FALSE)</f>
        <v>16</v>
      </c>
      <c r="P358">
        <f>VLOOKUP(orders[[#This Row],[OrderID]],Table15[],2,FALSE)</f>
        <v>256.5</v>
      </c>
      <c r="Q358">
        <f>VLOOKUP(orders[[#This Row],[EmployeeID]],employee_territory[],2,FALSE)</f>
        <v>6897</v>
      </c>
      <c r="R358" t="str">
        <f>VLOOKUP(orders[[#This Row],[Territory]],territories[],4,FALSE)</f>
        <v xml:space="preserve">Eastern                                           </v>
      </c>
      <c r="S358" t="str">
        <f>VLOOKUP(orders[[#This Row],[ShipVia]],shippers[],2,FALSE)</f>
        <v>Speedy Express</v>
      </c>
      <c r="T358">
        <f>YEAR(orders[[#This Row],[OrderDate]])</f>
        <v>1997</v>
      </c>
      <c r="U358">
        <f>MONTH(orders[[#This Row],[OrderDate]])</f>
        <v>7</v>
      </c>
    </row>
    <row r="359" spans="1:21" x14ac:dyDescent="0.2">
      <c r="A359">
        <v>10605</v>
      </c>
      <c r="B359" t="s">
        <v>726</v>
      </c>
      <c r="C359">
        <v>1</v>
      </c>
      <c r="D359" s="9">
        <v>35632</v>
      </c>
      <c r="E359" s="5">
        <v>35660</v>
      </c>
      <c r="F359" s="5">
        <v>35640</v>
      </c>
      <c r="G359">
        <v>2</v>
      </c>
      <c r="H359">
        <v>379.13</v>
      </c>
      <c r="I359" t="s">
        <v>727</v>
      </c>
      <c r="J359" t="s">
        <v>728</v>
      </c>
      <c r="K359" t="s">
        <v>261</v>
      </c>
      <c r="L359" t="s">
        <v>262</v>
      </c>
      <c r="M359" t="s">
        <v>263</v>
      </c>
      <c r="N359" t="s">
        <v>264</v>
      </c>
      <c r="O359">
        <f>VLOOKUP(orders[[#This Row],[OrderID]],Table15[],4,FALSE)</f>
        <v>135</v>
      </c>
      <c r="P359">
        <f>VLOOKUP(orders[[#This Row],[OrderID]],Table15[],2,FALSE)</f>
        <v>4326</v>
      </c>
      <c r="Q359">
        <f>VLOOKUP(orders[[#This Row],[EmployeeID]],employee_territory[],2,FALSE)</f>
        <v>6897</v>
      </c>
      <c r="R359" t="str">
        <f>VLOOKUP(orders[[#This Row],[Territory]],territories[],4,FALSE)</f>
        <v xml:space="preserve">Eastern                                           </v>
      </c>
      <c r="S359" t="str">
        <f>VLOOKUP(orders[[#This Row],[ShipVia]],shippers[],2,FALSE)</f>
        <v>United Package</v>
      </c>
      <c r="T359">
        <f>YEAR(orders[[#This Row],[OrderDate]])</f>
        <v>1997</v>
      </c>
      <c r="U359">
        <f>MONTH(orders[[#This Row],[OrderDate]])</f>
        <v>7</v>
      </c>
    </row>
    <row r="360" spans="1:21" x14ac:dyDescent="0.2">
      <c r="A360">
        <v>10606</v>
      </c>
      <c r="B360" t="s">
        <v>647</v>
      </c>
      <c r="C360">
        <v>4</v>
      </c>
      <c r="D360" s="9">
        <v>35633</v>
      </c>
      <c r="E360" s="5">
        <v>35661</v>
      </c>
      <c r="F360" s="5">
        <v>35642</v>
      </c>
      <c r="G360">
        <v>3</v>
      </c>
      <c r="H360">
        <v>79.400000000000006</v>
      </c>
      <c r="I360" t="s">
        <v>648</v>
      </c>
      <c r="J360" t="s">
        <v>649</v>
      </c>
      <c r="K360" t="s">
        <v>645</v>
      </c>
      <c r="L360" t="s">
        <v>516</v>
      </c>
      <c r="M360" t="s">
        <v>650</v>
      </c>
      <c r="N360" t="s">
        <v>146</v>
      </c>
      <c r="O360">
        <f>VLOOKUP(orders[[#This Row],[OrderID]],Table15[],4,FALSE)</f>
        <v>50</v>
      </c>
      <c r="P360">
        <f>VLOOKUP(orders[[#This Row],[OrderID]],Table15[],2,FALSE)</f>
        <v>1413</v>
      </c>
      <c r="Q360">
        <f>VLOOKUP(orders[[#This Row],[EmployeeID]],employee_territory[],2,FALSE)</f>
        <v>20852</v>
      </c>
      <c r="R360" t="str">
        <f>VLOOKUP(orders[[#This Row],[Territory]],territories[],4,FALSE)</f>
        <v xml:space="preserve">Eastern                                           </v>
      </c>
      <c r="S360" t="str">
        <f>VLOOKUP(orders[[#This Row],[ShipVia]],shippers[],2,FALSE)</f>
        <v>Federal Shipping</v>
      </c>
      <c r="T360">
        <f>YEAR(orders[[#This Row],[OrderDate]])</f>
        <v>1997</v>
      </c>
      <c r="U360">
        <f>MONTH(orders[[#This Row],[OrderDate]])</f>
        <v>7</v>
      </c>
    </row>
    <row r="361" spans="1:21" x14ac:dyDescent="0.2">
      <c r="A361">
        <v>10607</v>
      </c>
      <c r="B361" t="s">
        <v>705</v>
      </c>
      <c r="C361">
        <v>5</v>
      </c>
      <c r="D361" s="9">
        <v>35633</v>
      </c>
      <c r="E361" s="5">
        <v>35661</v>
      </c>
      <c r="F361" s="5">
        <v>35636</v>
      </c>
      <c r="G361">
        <v>1</v>
      </c>
      <c r="H361">
        <v>200.24</v>
      </c>
      <c r="I361" t="s">
        <v>706</v>
      </c>
      <c r="J361" t="s">
        <v>707</v>
      </c>
      <c r="K361" t="s">
        <v>708</v>
      </c>
      <c r="L361" t="s">
        <v>709</v>
      </c>
      <c r="M361" t="s">
        <v>710</v>
      </c>
      <c r="N361" t="s">
        <v>82</v>
      </c>
      <c r="O361">
        <f>VLOOKUP(orders[[#This Row],[OrderID]],Table15[],4,FALSE)</f>
        <v>213</v>
      </c>
      <c r="P361">
        <f>VLOOKUP(orders[[#This Row],[OrderID]],Table15[],2,FALSE)</f>
        <v>6475.4000000000005</v>
      </c>
      <c r="Q361">
        <f>VLOOKUP(orders[[#This Row],[EmployeeID]],employee_territory[],2,FALSE)</f>
        <v>2903</v>
      </c>
      <c r="R361" t="str">
        <f>VLOOKUP(orders[[#This Row],[Territory]],territories[],4,FALSE)</f>
        <v xml:space="preserve">Eastern                                           </v>
      </c>
      <c r="S361" t="str">
        <f>VLOOKUP(orders[[#This Row],[ShipVia]],shippers[],2,FALSE)</f>
        <v>Speedy Express</v>
      </c>
      <c r="T361">
        <f>YEAR(orders[[#This Row],[OrderDate]])</f>
        <v>1997</v>
      </c>
      <c r="U361">
        <f>MONTH(orders[[#This Row],[OrderDate]])</f>
        <v>7</v>
      </c>
    </row>
    <row r="362" spans="1:21" x14ac:dyDescent="0.2">
      <c r="A362">
        <v>10608</v>
      </c>
      <c r="B362" t="s">
        <v>479</v>
      </c>
      <c r="C362">
        <v>4</v>
      </c>
      <c r="D362" s="9">
        <v>35634</v>
      </c>
      <c r="E362" s="5">
        <v>35662</v>
      </c>
      <c r="F362" s="5">
        <v>35643</v>
      </c>
      <c r="G362">
        <v>2</v>
      </c>
      <c r="H362">
        <v>27.79</v>
      </c>
      <c r="I362" t="s">
        <v>480</v>
      </c>
      <c r="J362" t="s">
        <v>481</v>
      </c>
      <c r="K362" t="s">
        <v>482</v>
      </c>
      <c r="L362" t="s">
        <v>71</v>
      </c>
      <c r="M362" t="s">
        <v>483</v>
      </c>
      <c r="N362" t="s">
        <v>154</v>
      </c>
      <c r="O362">
        <f>VLOOKUP(orders[[#This Row],[OrderID]],Table15[],4,FALSE)</f>
        <v>28</v>
      </c>
      <c r="P362">
        <f>VLOOKUP(orders[[#This Row],[OrderID]],Table15[],2,FALSE)</f>
        <v>1064</v>
      </c>
      <c r="Q362">
        <f>VLOOKUP(orders[[#This Row],[EmployeeID]],employee_territory[],2,FALSE)</f>
        <v>20852</v>
      </c>
      <c r="R362" t="str">
        <f>VLOOKUP(orders[[#This Row],[Territory]],territories[],4,FALSE)</f>
        <v xml:space="preserve">Eastern                                           </v>
      </c>
      <c r="S362" t="str">
        <f>VLOOKUP(orders[[#This Row],[ShipVia]],shippers[],2,FALSE)</f>
        <v>United Package</v>
      </c>
      <c r="T362">
        <f>YEAR(orders[[#This Row],[OrderDate]])</f>
        <v>1997</v>
      </c>
      <c r="U362">
        <f>MONTH(orders[[#This Row],[OrderDate]])</f>
        <v>7</v>
      </c>
    </row>
    <row r="363" spans="1:21" x14ac:dyDescent="0.2">
      <c r="A363">
        <v>10609</v>
      </c>
      <c r="B363" t="s">
        <v>686</v>
      </c>
      <c r="C363">
        <v>7</v>
      </c>
      <c r="D363" s="9">
        <v>35635</v>
      </c>
      <c r="E363" s="5">
        <v>35663</v>
      </c>
      <c r="F363" s="5">
        <v>35641</v>
      </c>
      <c r="G363">
        <v>2</v>
      </c>
      <c r="H363">
        <v>1.85</v>
      </c>
      <c r="I363" t="s">
        <v>687</v>
      </c>
      <c r="J363" t="s">
        <v>688</v>
      </c>
      <c r="K363" t="s">
        <v>689</v>
      </c>
      <c r="L363" t="s">
        <v>71</v>
      </c>
      <c r="M363" t="s">
        <v>690</v>
      </c>
      <c r="N363" t="s">
        <v>206</v>
      </c>
      <c r="O363">
        <f>VLOOKUP(orders[[#This Row],[OrderID]],Table15[],4,FALSE)</f>
        <v>19</v>
      </c>
      <c r="P363">
        <f>VLOOKUP(orders[[#This Row],[OrderID]],Table15[],2,FALSE)</f>
        <v>424</v>
      </c>
      <c r="Q363">
        <f>VLOOKUP(orders[[#This Row],[EmployeeID]],employee_territory[],2,FALSE)</f>
        <v>60179</v>
      </c>
      <c r="R363" t="str">
        <f>VLOOKUP(orders[[#This Row],[Territory]],territories[],4,FALSE)</f>
        <v xml:space="preserve">Westerns                                          </v>
      </c>
      <c r="S363" t="str">
        <f>VLOOKUP(orders[[#This Row],[ShipVia]],shippers[],2,FALSE)</f>
        <v>United Package</v>
      </c>
      <c r="T363">
        <f>YEAR(orders[[#This Row],[OrderDate]])</f>
        <v>1997</v>
      </c>
      <c r="U363">
        <f>MONTH(orders[[#This Row],[OrderDate]])</f>
        <v>7</v>
      </c>
    </row>
    <row r="364" spans="1:21" x14ac:dyDescent="0.2">
      <c r="A364">
        <v>10610</v>
      </c>
      <c r="B364" t="s">
        <v>742</v>
      </c>
      <c r="C364">
        <v>8</v>
      </c>
      <c r="D364" s="9">
        <v>35636</v>
      </c>
      <c r="E364" s="5">
        <v>35664</v>
      </c>
      <c r="F364" s="5">
        <v>35648</v>
      </c>
      <c r="G364">
        <v>1</v>
      </c>
      <c r="H364">
        <v>26.78</v>
      </c>
      <c r="I364" t="s">
        <v>743</v>
      </c>
      <c r="J364" t="s">
        <v>744</v>
      </c>
      <c r="K364" t="s">
        <v>745</v>
      </c>
      <c r="L364" t="s">
        <v>71</v>
      </c>
      <c r="M364" t="s">
        <v>746</v>
      </c>
      <c r="N364" t="s">
        <v>206</v>
      </c>
      <c r="O364">
        <f>VLOOKUP(orders[[#This Row],[OrderID]],Table15[],4,FALSE)</f>
        <v>21</v>
      </c>
      <c r="P364">
        <f>VLOOKUP(orders[[#This Row],[OrderID]],Table15[],2,FALSE)</f>
        <v>399</v>
      </c>
      <c r="Q364">
        <f>VLOOKUP(orders[[#This Row],[EmployeeID]],employee_territory[],2,FALSE)</f>
        <v>19428</v>
      </c>
      <c r="R364" t="str">
        <f>VLOOKUP(orders[[#This Row],[Territory]],territories[],4,FALSE)</f>
        <v xml:space="preserve">Northern                                          </v>
      </c>
      <c r="S364" t="str">
        <f>VLOOKUP(orders[[#This Row],[ShipVia]],shippers[],2,FALSE)</f>
        <v>Speedy Express</v>
      </c>
      <c r="T364">
        <f>YEAR(orders[[#This Row],[OrderDate]])</f>
        <v>1997</v>
      </c>
      <c r="U364">
        <f>MONTH(orders[[#This Row],[OrderDate]])</f>
        <v>7</v>
      </c>
    </row>
    <row r="365" spans="1:21" x14ac:dyDescent="0.2">
      <c r="A365">
        <v>10611</v>
      </c>
      <c r="B365" t="s">
        <v>789</v>
      </c>
      <c r="C365">
        <v>6</v>
      </c>
      <c r="D365" s="9">
        <v>35636</v>
      </c>
      <c r="E365" s="5">
        <v>35664</v>
      </c>
      <c r="F365" s="5">
        <v>35643</v>
      </c>
      <c r="G365">
        <v>2</v>
      </c>
      <c r="H365">
        <v>80.650000000000006</v>
      </c>
      <c r="I365" t="s">
        <v>790</v>
      </c>
      <c r="J365" t="s">
        <v>791</v>
      </c>
      <c r="K365" t="s">
        <v>792</v>
      </c>
      <c r="L365" t="s">
        <v>71</v>
      </c>
      <c r="M365" t="s">
        <v>793</v>
      </c>
      <c r="N365" t="s">
        <v>794</v>
      </c>
      <c r="O365">
        <f>VLOOKUP(orders[[#This Row],[OrderID]],Table15[],4,FALSE)</f>
        <v>31</v>
      </c>
      <c r="P365">
        <f>VLOOKUP(orders[[#This Row],[OrderID]],Table15[],2,FALSE)</f>
        <v>808</v>
      </c>
      <c r="Q365">
        <f>VLOOKUP(orders[[#This Row],[EmployeeID]],employee_territory[],2,FALSE)</f>
        <v>85014</v>
      </c>
      <c r="R365" t="str">
        <f>VLOOKUP(orders[[#This Row],[Territory]],territories[],4,FALSE)</f>
        <v xml:space="preserve">Westerns                                          </v>
      </c>
      <c r="S365" t="str">
        <f>VLOOKUP(orders[[#This Row],[ShipVia]],shippers[],2,FALSE)</f>
        <v>United Package</v>
      </c>
      <c r="T365">
        <f>YEAR(orders[[#This Row],[OrderDate]])</f>
        <v>1997</v>
      </c>
      <c r="U365">
        <f>MONTH(orders[[#This Row],[OrderDate]])</f>
        <v>7</v>
      </c>
    </row>
    <row r="366" spans="1:21" x14ac:dyDescent="0.2">
      <c r="A366">
        <v>10612</v>
      </c>
      <c r="B366" t="s">
        <v>705</v>
      </c>
      <c r="C366">
        <v>1</v>
      </c>
      <c r="D366" s="9">
        <v>35639</v>
      </c>
      <c r="E366" s="5">
        <v>35667</v>
      </c>
      <c r="F366" s="5">
        <v>35643</v>
      </c>
      <c r="G366">
        <v>2</v>
      </c>
      <c r="H366">
        <v>544.08000000000004</v>
      </c>
      <c r="I366" t="s">
        <v>706</v>
      </c>
      <c r="J366" t="s">
        <v>707</v>
      </c>
      <c r="K366" t="s">
        <v>708</v>
      </c>
      <c r="L366" t="s">
        <v>709</v>
      </c>
      <c r="M366" t="s">
        <v>710</v>
      </c>
      <c r="N366" t="s">
        <v>82</v>
      </c>
      <c r="O366">
        <f>VLOOKUP(orders[[#This Row],[OrderID]],Table15[],4,FALSE)</f>
        <v>263</v>
      </c>
      <c r="P366">
        <f>VLOOKUP(orders[[#This Row],[OrderID]],Table15[],2,FALSE)</f>
        <v>6375</v>
      </c>
      <c r="Q366">
        <f>VLOOKUP(orders[[#This Row],[EmployeeID]],employee_territory[],2,FALSE)</f>
        <v>6897</v>
      </c>
      <c r="R366" t="str">
        <f>VLOOKUP(orders[[#This Row],[Territory]],territories[],4,FALSE)</f>
        <v xml:space="preserve">Eastern                                           </v>
      </c>
      <c r="S366" t="str">
        <f>VLOOKUP(orders[[#This Row],[ShipVia]],shippers[],2,FALSE)</f>
        <v>United Package</v>
      </c>
      <c r="T366">
        <f>YEAR(orders[[#This Row],[OrderDate]])</f>
        <v>1997</v>
      </c>
      <c r="U366">
        <f>MONTH(orders[[#This Row],[OrderDate]])</f>
        <v>7</v>
      </c>
    </row>
    <row r="367" spans="1:21" x14ac:dyDescent="0.2">
      <c r="A367">
        <v>10613</v>
      </c>
      <c r="B367" t="s">
        <v>518</v>
      </c>
      <c r="C367">
        <v>4</v>
      </c>
      <c r="D367" s="9">
        <v>35640</v>
      </c>
      <c r="E367" s="5">
        <v>35668</v>
      </c>
      <c r="F367" s="5">
        <v>35643</v>
      </c>
      <c r="G367">
        <v>2</v>
      </c>
      <c r="H367">
        <v>8.11</v>
      </c>
      <c r="I367" t="s">
        <v>519</v>
      </c>
      <c r="J367" t="s">
        <v>520</v>
      </c>
      <c r="K367" t="s">
        <v>521</v>
      </c>
      <c r="L367" t="s">
        <v>522</v>
      </c>
      <c r="M367" t="s">
        <v>523</v>
      </c>
      <c r="N367" t="s">
        <v>524</v>
      </c>
      <c r="O367">
        <f>VLOOKUP(orders[[#This Row],[OrderID]],Table15[],4,FALSE)</f>
        <v>48</v>
      </c>
      <c r="P367">
        <f>VLOOKUP(orders[[#This Row],[OrderID]],Table15[],2,FALSE)</f>
        <v>358</v>
      </c>
      <c r="Q367">
        <f>VLOOKUP(orders[[#This Row],[EmployeeID]],employee_territory[],2,FALSE)</f>
        <v>20852</v>
      </c>
      <c r="R367" t="str">
        <f>VLOOKUP(orders[[#This Row],[Territory]],territories[],4,FALSE)</f>
        <v xml:space="preserve">Eastern                                           </v>
      </c>
      <c r="S367" t="str">
        <f>VLOOKUP(orders[[#This Row],[ShipVia]],shippers[],2,FALSE)</f>
        <v>United Package</v>
      </c>
      <c r="T367">
        <f>YEAR(orders[[#This Row],[OrderDate]])</f>
        <v>1997</v>
      </c>
      <c r="U367">
        <f>MONTH(orders[[#This Row],[OrderDate]])</f>
        <v>7</v>
      </c>
    </row>
    <row r="368" spans="1:21" x14ac:dyDescent="0.2">
      <c r="A368">
        <v>10614</v>
      </c>
      <c r="B368" t="s">
        <v>855</v>
      </c>
      <c r="C368">
        <v>8</v>
      </c>
      <c r="D368" s="9">
        <v>35640</v>
      </c>
      <c r="E368" s="5">
        <v>35668</v>
      </c>
      <c r="F368" s="5">
        <v>35643</v>
      </c>
      <c r="G368">
        <v>3</v>
      </c>
      <c r="H368">
        <v>1.93</v>
      </c>
      <c r="I368" t="s">
        <v>856</v>
      </c>
      <c r="J368" t="s">
        <v>857</v>
      </c>
      <c r="K368" t="s">
        <v>858</v>
      </c>
      <c r="L368" t="s">
        <v>71</v>
      </c>
      <c r="M368" t="s">
        <v>859</v>
      </c>
      <c r="N368" t="s">
        <v>154</v>
      </c>
      <c r="O368">
        <f>VLOOKUP(orders[[#This Row],[OrderID]],Table15[],4,FALSE)</f>
        <v>27</v>
      </c>
      <c r="P368">
        <f>VLOOKUP(orders[[#This Row],[OrderID]],Table15[],2,FALSE)</f>
        <v>464</v>
      </c>
      <c r="Q368">
        <f>VLOOKUP(orders[[#This Row],[EmployeeID]],employee_territory[],2,FALSE)</f>
        <v>19428</v>
      </c>
      <c r="R368" t="str">
        <f>VLOOKUP(orders[[#This Row],[Territory]],territories[],4,FALSE)</f>
        <v xml:space="preserve">Northern                                          </v>
      </c>
      <c r="S368" t="str">
        <f>VLOOKUP(orders[[#This Row],[ShipVia]],shippers[],2,FALSE)</f>
        <v>Federal Shipping</v>
      </c>
      <c r="T368">
        <f>YEAR(orders[[#This Row],[OrderDate]])</f>
        <v>1997</v>
      </c>
      <c r="U368">
        <f>MONTH(orders[[#This Row],[OrderDate]])</f>
        <v>7</v>
      </c>
    </row>
    <row r="369" spans="1:21" x14ac:dyDescent="0.2">
      <c r="A369">
        <v>10615</v>
      </c>
      <c r="B369" t="s">
        <v>888</v>
      </c>
      <c r="C369">
        <v>2</v>
      </c>
      <c r="D369" s="9">
        <v>35641</v>
      </c>
      <c r="E369" s="5">
        <v>35669</v>
      </c>
      <c r="F369" s="5">
        <v>35648</v>
      </c>
      <c r="G369">
        <v>3</v>
      </c>
      <c r="H369">
        <v>0.75</v>
      </c>
      <c r="I369" t="s">
        <v>889</v>
      </c>
      <c r="J369" t="s">
        <v>890</v>
      </c>
      <c r="K369" t="s">
        <v>891</v>
      </c>
      <c r="L369" t="s">
        <v>71</v>
      </c>
      <c r="M369" t="s">
        <v>892</v>
      </c>
      <c r="N369" t="s">
        <v>248</v>
      </c>
      <c r="O369">
        <f>VLOOKUP(orders[[#This Row],[OrderID]],Table15[],4,FALSE)</f>
        <v>5</v>
      </c>
      <c r="P369">
        <f>VLOOKUP(orders[[#This Row],[OrderID]],Table15[],2,FALSE)</f>
        <v>120</v>
      </c>
      <c r="Q369">
        <f>VLOOKUP(orders[[#This Row],[EmployeeID]],employee_territory[],2,FALSE)</f>
        <v>1581</v>
      </c>
      <c r="R369" t="str">
        <f>VLOOKUP(orders[[#This Row],[Territory]],territories[],4,FALSE)</f>
        <v xml:space="preserve">Eastern                                           </v>
      </c>
      <c r="S369" t="str">
        <f>VLOOKUP(orders[[#This Row],[ShipVia]],shippers[],2,FALSE)</f>
        <v>Federal Shipping</v>
      </c>
      <c r="T369">
        <f>YEAR(orders[[#This Row],[OrderDate]])</f>
        <v>1997</v>
      </c>
      <c r="U369">
        <f>MONTH(orders[[#This Row],[OrderDate]])</f>
        <v>7</v>
      </c>
    </row>
    <row r="370" spans="1:21" x14ac:dyDescent="0.2">
      <c r="A370">
        <v>10616</v>
      </c>
      <c r="B370" t="s">
        <v>867</v>
      </c>
      <c r="C370">
        <v>1</v>
      </c>
      <c r="D370" s="9">
        <v>35642</v>
      </c>
      <c r="E370" s="5">
        <v>35670</v>
      </c>
      <c r="F370" s="5">
        <v>35647</v>
      </c>
      <c r="G370">
        <v>2</v>
      </c>
      <c r="H370">
        <v>116.53</v>
      </c>
      <c r="I370" t="s">
        <v>868</v>
      </c>
      <c r="J370" t="s">
        <v>869</v>
      </c>
      <c r="K370" t="s">
        <v>870</v>
      </c>
      <c r="L370" t="s">
        <v>191</v>
      </c>
      <c r="M370" t="s">
        <v>871</v>
      </c>
      <c r="N370" t="s">
        <v>82</v>
      </c>
      <c r="O370">
        <f>VLOOKUP(orders[[#This Row],[OrderID]],Table15[],4,FALSE)</f>
        <v>59</v>
      </c>
      <c r="P370">
        <f>VLOOKUP(orders[[#This Row],[OrderID]],Table15[],2,FALSE)</f>
        <v>5032</v>
      </c>
      <c r="Q370">
        <f>VLOOKUP(orders[[#This Row],[EmployeeID]],employee_territory[],2,FALSE)</f>
        <v>6897</v>
      </c>
      <c r="R370" t="str">
        <f>VLOOKUP(orders[[#This Row],[Territory]],territories[],4,FALSE)</f>
        <v xml:space="preserve">Eastern                                           </v>
      </c>
      <c r="S370" t="str">
        <f>VLOOKUP(orders[[#This Row],[ShipVia]],shippers[],2,FALSE)</f>
        <v>United Package</v>
      </c>
      <c r="T370">
        <f>YEAR(orders[[#This Row],[OrderDate]])</f>
        <v>1997</v>
      </c>
      <c r="U370">
        <f>MONTH(orders[[#This Row],[OrderDate]])</f>
        <v>7</v>
      </c>
    </row>
    <row r="371" spans="1:21" x14ac:dyDescent="0.2">
      <c r="A371">
        <v>10617</v>
      </c>
      <c r="B371" t="s">
        <v>867</v>
      </c>
      <c r="C371">
        <v>4</v>
      </c>
      <c r="D371" s="9">
        <v>35642</v>
      </c>
      <c r="E371" s="5">
        <v>35670</v>
      </c>
      <c r="F371" s="5">
        <v>35646</v>
      </c>
      <c r="G371">
        <v>2</v>
      </c>
      <c r="H371">
        <v>18.53</v>
      </c>
      <c r="I371" t="s">
        <v>868</v>
      </c>
      <c r="J371" t="s">
        <v>869</v>
      </c>
      <c r="K371" t="s">
        <v>870</v>
      </c>
      <c r="L371" t="s">
        <v>191</v>
      </c>
      <c r="M371" t="s">
        <v>871</v>
      </c>
      <c r="N371" t="s">
        <v>82</v>
      </c>
      <c r="O371">
        <f>VLOOKUP(orders[[#This Row],[OrderID]],Table15[],4,FALSE)</f>
        <v>30</v>
      </c>
      <c r="P371">
        <f>VLOOKUP(orders[[#This Row],[OrderID]],Table15[],2,FALSE)</f>
        <v>1650</v>
      </c>
      <c r="Q371">
        <f>VLOOKUP(orders[[#This Row],[EmployeeID]],employee_territory[],2,FALSE)</f>
        <v>20852</v>
      </c>
      <c r="R371" t="str">
        <f>VLOOKUP(orders[[#This Row],[Territory]],territories[],4,FALSE)</f>
        <v xml:space="preserve">Eastern                                           </v>
      </c>
      <c r="S371" t="str">
        <f>VLOOKUP(orders[[#This Row],[ShipVia]],shippers[],2,FALSE)</f>
        <v>United Package</v>
      </c>
      <c r="T371">
        <f>YEAR(orders[[#This Row],[OrderDate]])</f>
        <v>1997</v>
      </c>
      <c r="U371">
        <f>MONTH(orders[[#This Row],[OrderDate]])</f>
        <v>7</v>
      </c>
    </row>
    <row r="372" spans="1:21" x14ac:dyDescent="0.2">
      <c r="A372">
        <v>10618</v>
      </c>
      <c r="B372" t="s">
        <v>726</v>
      </c>
      <c r="C372">
        <v>1</v>
      </c>
      <c r="D372" s="9">
        <v>35643</v>
      </c>
      <c r="E372" s="5">
        <v>35685</v>
      </c>
      <c r="F372" s="5">
        <v>35650</v>
      </c>
      <c r="G372">
        <v>1</v>
      </c>
      <c r="H372">
        <v>154.68</v>
      </c>
      <c r="I372" t="s">
        <v>727</v>
      </c>
      <c r="J372" t="s">
        <v>728</v>
      </c>
      <c r="K372" t="s">
        <v>261</v>
      </c>
      <c r="L372" t="s">
        <v>262</v>
      </c>
      <c r="M372" t="s">
        <v>263</v>
      </c>
      <c r="N372" t="s">
        <v>264</v>
      </c>
      <c r="O372">
        <f>VLOOKUP(orders[[#This Row],[OrderID]],Table15[],4,FALSE)</f>
        <v>105</v>
      </c>
      <c r="P372">
        <f>VLOOKUP(orders[[#This Row],[OrderID]],Table15[],2,FALSE)</f>
        <v>2697.5</v>
      </c>
      <c r="Q372">
        <f>VLOOKUP(orders[[#This Row],[EmployeeID]],employee_territory[],2,FALSE)</f>
        <v>6897</v>
      </c>
      <c r="R372" t="str">
        <f>VLOOKUP(orders[[#This Row],[Territory]],territories[],4,FALSE)</f>
        <v xml:space="preserve">Eastern                                           </v>
      </c>
      <c r="S372" t="str">
        <f>VLOOKUP(orders[[#This Row],[ShipVia]],shippers[],2,FALSE)</f>
        <v>Speedy Express</v>
      </c>
      <c r="T372">
        <f>YEAR(orders[[#This Row],[OrderDate]])</f>
        <v>1997</v>
      </c>
      <c r="U372">
        <f>MONTH(orders[[#This Row],[OrderDate]])</f>
        <v>8</v>
      </c>
    </row>
    <row r="373" spans="1:21" x14ac:dyDescent="0.2">
      <c r="A373">
        <v>10619</v>
      </c>
      <c r="B373" t="s">
        <v>726</v>
      </c>
      <c r="C373">
        <v>3</v>
      </c>
      <c r="D373" s="9">
        <v>35646</v>
      </c>
      <c r="E373" s="5">
        <v>35674</v>
      </c>
      <c r="F373" s="5">
        <v>35649</v>
      </c>
      <c r="G373">
        <v>3</v>
      </c>
      <c r="H373">
        <v>91.05</v>
      </c>
      <c r="I373" t="s">
        <v>727</v>
      </c>
      <c r="J373" t="s">
        <v>728</v>
      </c>
      <c r="K373" t="s">
        <v>261</v>
      </c>
      <c r="L373" t="s">
        <v>262</v>
      </c>
      <c r="M373" t="s">
        <v>263</v>
      </c>
      <c r="N373" t="s">
        <v>264</v>
      </c>
      <c r="O373">
        <f>VLOOKUP(orders[[#This Row],[OrderID]],Table15[],4,FALSE)</f>
        <v>82</v>
      </c>
      <c r="P373">
        <f>VLOOKUP(orders[[#This Row],[OrderID]],Table15[],2,FALSE)</f>
        <v>1260</v>
      </c>
      <c r="Q373">
        <f>VLOOKUP(orders[[#This Row],[EmployeeID]],employee_territory[],2,FALSE)</f>
        <v>30346</v>
      </c>
      <c r="R373" t="str">
        <f>VLOOKUP(orders[[#This Row],[Territory]],territories[],4,FALSE)</f>
        <v xml:space="preserve">Southern                                          </v>
      </c>
      <c r="S373" t="str">
        <f>VLOOKUP(orders[[#This Row],[ShipVia]],shippers[],2,FALSE)</f>
        <v>Federal Shipping</v>
      </c>
      <c r="T373">
        <f>YEAR(orders[[#This Row],[OrderDate]])</f>
        <v>1997</v>
      </c>
      <c r="U373">
        <f>MONTH(orders[[#This Row],[OrderDate]])</f>
        <v>8</v>
      </c>
    </row>
    <row r="374" spans="1:21" x14ac:dyDescent="0.2">
      <c r="A374">
        <v>10620</v>
      </c>
      <c r="B374" t="s">
        <v>850</v>
      </c>
      <c r="C374">
        <v>2</v>
      </c>
      <c r="D374" s="9">
        <v>35647</v>
      </c>
      <c r="E374" s="5">
        <v>35675</v>
      </c>
      <c r="F374" s="5">
        <v>35656</v>
      </c>
      <c r="G374">
        <v>3</v>
      </c>
      <c r="H374">
        <v>0.94</v>
      </c>
      <c r="I374" t="s">
        <v>851</v>
      </c>
      <c r="J374" t="s">
        <v>852</v>
      </c>
      <c r="K374" t="s">
        <v>853</v>
      </c>
      <c r="L374" t="s">
        <v>809</v>
      </c>
      <c r="M374" t="s">
        <v>854</v>
      </c>
      <c r="N374" t="s">
        <v>264</v>
      </c>
      <c r="O374">
        <f>VLOOKUP(orders[[#This Row],[OrderID]],Table15[],4,FALSE)</f>
        <v>10</v>
      </c>
      <c r="P374">
        <f>VLOOKUP(orders[[#This Row],[OrderID]],Table15[],2,FALSE)</f>
        <v>57.5</v>
      </c>
      <c r="Q374">
        <f>VLOOKUP(orders[[#This Row],[EmployeeID]],employee_territory[],2,FALSE)</f>
        <v>1581</v>
      </c>
      <c r="R374" t="str">
        <f>VLOOKUP(orders[[#This Row],[Territory]],territories[],4,FALSE)</f>
        <v xml:space="preserve">Eastern                                           </v>
      </c>
      <c r="S374" t="str">
        <f>VLOOKUP(orders[[#This Row],[ShipVia]],shippers[],2,FALSE)</f>
        <v>Federal Shipping</v>
      </c>
      <c r="T374">
        <f>YEAR(orders[[#This Row],[OrderDate]])</f>
        <v>1997</v>
      </c>
      <c r="U374">
        <f>MONTH(orders[[#This Row],[OrderDate]])</f>
        <v>8</v>
      </c>
    </row>
    <row r="375" spans="1:21" x14ac:dyDescent="0.2">
      <c r="A375">
        <v>10621</v>
      </c>
      <c r="B375" t="s">
        <v>691</v>
      </c>
      <c r="C375">
        <v>4</v>
      </c>
      <c r="D375" s="9">
        <v>35647</v>
      </c>
      <c r="E375" s="5">
        <v>35675</v>
      </c>
      <c r="F375" s="5">
        <v>35653</v>
      </c>
      <c r="G375">
        <v>2</v>
      </c>
      <c r="H375">
        <v>23.73</v>
      </c>
      <c r="I375" t="s">
        <v>692</v>
      </c>
      <c r="J375" t="s">
        <v>693</v>
      </c>
      <c r="K375" t="s">
        <v>694</v>
      </c>
      <c r="L375" t="s">
        <v>695</v>
      </c>
      <c r="M375" t="s">
        <v>696</v>
      </c>
      <c r="N375" t="s">
        <v>73</v>
      </c>
      <c r="O375">
        <f>VLOOKUP(orders[[#This Row],[OrderID]],Table15[],4,FALSE)</f>
        <v>50</v>
      </c>
      <c r="P375">
        <f>VLOOKUP(orders[[#This Row],[OrderID]],Table15[],2,FALSE)</f>
        <v>758.5</v>
      </c>
      <c r="Q375">
        <f>VLOOKUP(orders[[#This Row],[EmployeeID]],employee_territory[],2,FALSE)</f>
        <v>20852</v>
      </c>
      <c r="R375" t="str">
        <f>VLOOKUP(orders[[#This Row],[Territory]],territories[],4,FALSE)</f>
        <v xml:space="preserve">Eastern                                           </v>
      </c>
      <c r="S375" t="str">
        <f>VLOOKUP(orders[[#This Row],[ShipVia]],shippers[],2,FALSE)</f>
        <v>United Package</v>
      </c>
      <c r="T375">
        <f>YEAR(orders[[#This Row],[OrderDate]])</f>
        <v>1997</v>
      </c>
      <c r="U375">
        <f>MONTH(orders[[#This Row],[OrderDate]])</f>
        <v>8</v>
      </c>
    </row>
    <row r="376" spans="1:21" x14ac:dyDescent="0.2">
      <c r="A376">
        <v>10622</v>
      </c>
      <c r="B376" t="s">
        <v>629</v>
      </c>
      <c r="C376">
        <v>4</v>
      </c>
      <c r="D376" s="9">
        <v>35648</v>
      </c>
      <c r="E376" s="5">
        <v>35676</v>
      </c>
      <c r="F376" s="5">
        <v>35653</v>
      </c>
      <c r="G376">
        <v>3</v>
      </c>
      <c r="H376">
        <v>50.97</v>
      </c>
      <c r="I376" t="s">
        <v>630</v>
      </c>
      <c r="J376" t="s">
        <v>631</v>
      </c>
      <c r="K376" t="s">
        <v>487</v>
      </c>
      <c r="L376" t="s">
        <v>488</v>
      </c>
      <c r="M376" t="s">
        <v>632</v>
      </c>
      <c r="N376" t="s">
        <v>146</v>
      </c>
      <c r="O376">
        <f>VLOOKUP(orders[[#This Row],[OrderID]],Table15[],4,FALSE)</f>
        <v>38</v>
      </c>
      <c r="P376">
        <f>VLOOKUP(orders[[#This Row],[OrderID]],Table15[],2,FALSE)</f>
        <v>605</v>
      </c>
      <c r="Q376">
        <f>VLOOKUP(orders[[#This Row],[EmployeeID]],employee_territory[],2,FALSE)</f>
        <v>20852</v>
      </c>
      <c r="R376" t="str">
        <f>VLOOKUP(orders[[#This Row],[Territory]],territories[],4,FALSE)</f>
        <v xml:space="preserve">Eastern                                           </v>
      </c>
      <c r="S376" t="str">
        <f>VLOOKUP(orders[[#This Row],[ShipVia]],shippers[],2,FALSE)</f>
        <v>Federal Shipping</v>
      </c>
      <c r="T376">
        <f>YEAR(orders[[#This Row],[OrderDate]])</f>
        <v>1997</v>
      </c>
      <c r="U376">
        <f>MONTH(orders[[#This Row],[OrderDate]])</f>
        <v>8</v>
      </c>
    </row>
    <row r="377" spans="1:21" x14ac:dyDescent="0.2">
      <c r="A377">
        <v>10623</v>
      </c>
      <c r="B377" t="s">
        <v>566</v>
      </c>
      <c r="C377">
        <v>8</v>
      </c>
      <c r="D377" s="9">
        <v>35649</v>
      </c>
      <c r="E377" s="5">
        <v>35677</v>
      </c>
      <c r="F377" s="5">
        <v>35654</v>
      </c>
      <c r="G377">
        <v>2</v>
      </c>
      <c r="H377">
        <v>97.18</v>
      </c>
      <c r="I377" t="s">
        <v>567</v>
      </c>
      <c r="J377" t="s">
        <v>568</v>
      </c>
      <c r="K377" t="s">
        <v>569</v>
      </c>
      <c r="L377" t="s">
        <v>71</v>
      </c>
      <c r="M377" t="s">
        <v>570</v>
      </c>
      <c r="N377" t="s">
        <v>154</v>
      </c>
      <c r="O377">
        <f>VLOOKUP(orders[[#This Row],[OrderID]],Table15[],4,FALSE)</f>
        <v>94</v>
      </c>
      <c r="P377">
        <f>VLOOKUP(orders[[#This Row],[OrderID]],Table15[],2,FALSE)</f>
        <v>1429.75</v>
      </c>
      <c r="Q377">
        <f>VLOOKUP(orders[[#This Row],[EmployeeID]],employee_territory[],2,FALSE)</f>
        <v>19428</v>
      </c>
      <c r="R377" t="str">
        <f>VLOOKUP(orders[[#This Row],[Territory]],territories[],4,FALSE)</f>
        <v xml:space="preserve">Northern                                          </v>
      </c>
      <c r="S377" t="str">
        <f>VLOOKUP(orders[[#This Row],[ShipVia]],shippers[],2,FALSE)</f>
        <v>United Package</v>
      </c>
      <c r="T377">
        <f>YEAR(orders[[#This Row],[OrderDate]])</f>
        <v>1997</v>
      </c>
      <c r="U377">
        <f>MONTH(orders[[#This Row],[OrderDate]])</f>
        <v>8</v>
      </c>
    </row>
    <row r="378" spans="1:21" x14ac:dyDescent="0.2">
      <c r="A378">
        <v>10624</v>
      </c>
      <c r="B378" t="s">
        <v>893</v>
      </c>
      <c r="C378">
        <v>4</v>
      </c>
      <c r="D378" s="9">
        <v>35649</v>
      </c>
      <c r="E378" s="5">
        <v>35677</v>
      </c>
      <c r="F378" s="5">
        <v>35661</v>
      </c>
      <c r="G378">
        <v>2</v>
      </c>
      <c r="H378">
        <v>94.8</v>
      </c>
      <c r="I378" t="s">
        <v>894</v>
      </c>
      <c r="J378" t="s">
        <v>895</v>
      </c>
      <c r="K378" t="s">
        <v>896</v>
      </c>
      <c r="L378" t="s">
        <v>897</v>
      </c>
      <c r="M378" t="s">
        <v>898</v>
      </c>
      <c r="N378" t="s">
        <v>82</v>
      </c>
      <c r="O378">
        <f>VLOOKUP(orders[[#This Row],[OrderID]],Table15[],4,FALSE)</f>
        <v>26</v>
      </c>
      <c r="P378">
        <f>VLOOKUP(orders[[#This Row],[OrderID]],Table15[],2,FALSE)</f>
        <v>1393.24</v>
      </c>
      <c r="Q378">
        <f>VLOOKUP(orders[[#This Row],[EmployeeID]],employee_territory[],2,FALSE)</f>
        <v>20852</v>
      </c>
      <c r="R378" t="str">
        <f>VLOOKUP(orders[[#This Row],[Territory]],territories[],4,FALSE)</f>
        <v xml:space="preserve">Eastern                                           </v>
      </c>
      <c r="S378" t="str">
        <f>VLOOKUP(orders[[#This Row],[ShipVia]],shippers[],2,FALSE)</f>
        <v>United Package</v>
      </c>
      <c r="T378">
        <f>YEAR(orders[[#This Row],[OrderDate]])</f>
        <v>1997</v>
      </c>
      <c r="U378">
        <f>MONTH(orders[[#This Row],[OrderDate]])</f>
        <v>8</v>
      </c>
    </row>
    <row r="379" spans="1:21" x14ac:dyDescent="0.2">
      <c r="A379">
        <v>10625</v>
      </c>
      <c r="B379" t="s">
        <v>678</v>
      </c>
      <c r="C379">
        <v>3</v>
      </c>
      <c r="D379" s="9">
        <v>35650</v>
      </c>
      <c r="E379" s="5">
        <v>35678</v>
      </c>
      <c r="F379" s="5">
        <v>35656</v>
      </c>
      <c r="G379">
        <v>1</v>
      </c>
      <c r="H379">
        <v>43.9</v>
      </c>
      <c r="I379" t="s">
        <v>679</v>
      </c>
      <c r="J379" t="s">
        <v>680</v>
      </c>
      <c r="K379" t="s">
        <v>534</v>
      </c>
      <c r="L379" t="s">
        <v>71</v>
      </c>
      <c r="M379" t="s">
        <v>681</v>
      </c>
      <c r="N379" t="s">
        <v>535</v>
      </c>
      <c r="O379">
        <f>VLOOKUP(orders[[#This Row],[OrderID]],Table15[],4,FALSE)</f>
        <v>18</v>
      </c>
      <c r="P379">
        <f>VLOOKUP(orders[[#This Row],[OrderID]],Table15[],2,FALSE)</f>
        <v>479.75</v>
      </c>
      <c r="Q379">
        <f>VLOOKUP(orders[[#This Row],[EmployeeID]],employee_territory[],2,FALSE)</f>
        <v>30346</v>
      </c>
      <c r="R379" t="str">
        <f>VLOOKUP(orders[[#This Row],[Territory]],territories[],4,FALSE)</f>
        <v xml:space="preserve">Southern                                          </v>
      </c>
      <c r="S379" t="str">
        <f>VLOOKUP(orders[[#This Row],[ShipVia]],shippers[],2,FALSE)</f>
        <v>Speedy Express</v>
      </c>
      <c r="T379">
        <f>YEAR(orders[[#This Row],[OrderDate]])</f>
        <v>1997</v>
      </c>
      <c r="U379">
        <f>MONTH(orders[[#This Row],[OrderDate]])</f>
        <v>8</v>
      </c>
    </row>
    <row r="380" spans="1:21" x14ac:dyDescent="0.2">
      <c r="A380">
        <v>10626</v>
      </c>
      <c r="B380" t="s">
        <v>608</v>
      </c>
      <c r="C380">
        <v>1</v>
      </c>
      <c r="D380" s="9">
        <v>35653</v>
      </c>
      <c r="E380" s="5">
        <v>35681</v>
      </c>
      <c r="F380" s="5">
        <v>35662</v>
      </c>
      <c r="G380">
        <v>2</v>
      </c>
      <c r="H380">
        <v>138.69</v>
      </c>
      <c r="I380" t="s">
        <v>609</v>
      </c>
      <c r="J380" t="s">
        <v>610</v>
      </c>
      <c r="K380" t="s">
        <v>611</v>
      </c>
      <c r="L380" t="s">
        <v>71</v>
      </c>
      <c r="M380" t="s">
        <v>612</v>
      </c>
      <c r="N380" t="s">
        <v>199</v>
      </c>
      <c r="O380">
        <f>VLOOKUP(orders[[#This Row],[OrderID]],Table15[],4,FALSE)</f>
        <v>52</v>
      </c>
      <c r="P380">
        <f>VLOOKUP(orders[[#This Row],[OrderID]],Table15[],2,FALSE)</f>
        <v>1503.6</v>
      </c>
      <c r="Q380">
        <f>VLOOKUP(orders[[#This Row],[EmployeeID]],employee_territory[],2,FALSE)</f>
        <v>6897</v>
      </c>
      <c r="R380" t="str">
        <f>VLOOKUP(orders[[#This Row],[Territory]],territories[],4,FALSE)</f>
        <v xml:space="preserve">Eastern                                           </v>
      </c>
      <c r="S380" t="str">
        <f>VLOOKUP(orders[[#This Row],[ShipVia]],shippers[],2,FALSE)</f>
        <v>United Package</v>
      </c>
      <c r="T380">
        <f>YEAR(orders[[#This Row],[OrderDate]])</f>
        <v>1997</v>
      </c>
      <c r="U380">
        <f>MONTH(orders[[#This Row],[OrderDate]])</f>
        <v>8</v>
      </c>
    </row>
    <row r="381" spans="1:21" x14ac:dyDescent="0.2">
      <c r="A381">
        <v>10627</v>
      </c>
      <c r="B381" t="s">
        <v>705</v>
      </c>
      <c r="C381">
        <v>8</v>
      </c>
      <c r="D381" s="9">
        <v>35653</v>
      </c>
      <c r="E381" s="5">
        <v>35695</v>
      </c>
      <c r="F381" s="5">
        <v>35663</v>
      </c>
      <c r="G381">
        <v>3</v>
      </c>
      <c r="H381">
        <v>107.46</v>
      </c>
      <c r="I381" t="s">
        <v>706</v>
      </c>
      <c r="J381" t="s">
        <v>707</v>
      </c>
      <c r="K381" t="s">
        <v>708</v>
      </c>
      <c r="L381" t="s">
        <v>709</v>
      </c>
      <c r="M381" t="s">
        <v>710</v>
      </c>
      <c r="N381" t="s">
        <v>82</v>
      </c>
      <c r="O381">
        <f>VLOOKUP(orders[[#This Row],[OrderID]],Table15[],4,FALSE)</f>
        <v>50</v>
      </c>
      <c r="P381">
        <f>VLOOKUP(orders[[#This Row],[OrderID]],Table15[],2,FALSE)</f>
        <v>1264.5</v>
      </c>
      <c r="Q381">
        <f>VLOOKUP(orders[[#This Row],[EmployeeID]],employee_territory[],2,FALSE)</f>
        <v>19428</v>
      </c>
      <c r="R381" t="str">
        <f>VLOOKUP(orders[[#This Row],[Territory]],territories[],4,FALSE)</f>
        <v xml:space="preserve">Northern                                          </v>
      </c>
      <c r="S381" t="str">
        <f>VLOOKUP(orders[[#This Row],[ShipVia]],shippers[],2,FALSE)</f>
        <v>Federal Shipping</v>
      </c>
      <c r="T381">
        <f>YEAR(orders[[#This Row],[OrderDate]])</f>
        <v>1997</v>
      </c>
      <c r="U381">
        <f>MONTH(orders[[#This Row],[OrderDate]])</f>
        <v>8</v>
      </c>
    </row>
    <row r="382" spans="1:21" x14ac:dyDescent="0.2">
      <c r="A382">
        <v>10628</v>
      </c>
      <c r="B382" t="s">
        <v>556</v>
      </c>
      <c r="C382">
        <v>4</v>
      </c>
      <c r="D382" s="9">
        <v>35654</v>
      </c>
      <c r="E382" s="5">
        <v>35682</v>
      </c>
      <c r="F382" s="5">
        <v>35662</v>
      </c>
      <c r="G382">
        <v>3</v>
      </c>
      <c r="H382">
        <v>30.36</v>
      </c>
      <c r="I382" t="s">
        <v>557</v>
      </c>
      <c r="J382" t="s">
        <v>558</v>
      </c>
      <c r="K382" t="s">
        <v>559</v>
      </c>
      <c r="L382" t="s">
        <v>71</v>
      </c>
      <c r="M382" t="s">
        <v>560</v>
      </c>
      <c r="N382" t="s">
        <v>206</v>
      </c>
      <c r="O382">
        <f>VLOOKUP(orders[[#This Row],[OrderID]],Table15[],4,FALSE)</f>
        <v>25</v>
      </c>
      <c r="P382">
        <f>VLOOKUP(orders[[#This Row],[OrderID]],Table15[],2,FALSE)</f>
        <v>450</v>
      </c>
      <c r="Q382">
        <f>VLOOKUP(orders[[#This Row],[EmployeeID]],employee_territory[],2,FALSE)</f>
        <v>20852</v>
      </c>
      <c r="R382" t="str">
        <f>VLOOKUP(orders[[#This Row],[Territory]],territories[],4,FALSE)</f>
        <v xml:space="preserve">Eastern                                           </v>
      </c>
      <c r="S382" t="str">
        <f>VLOOKUP(orders[[#This Row],[ShipVia]],shippers[],2,FALSE)</f>
        <v>Federal Shipping</v>
      </c>
      <c r="T382">
        <f>YEAR(orders[[#This Row],[OrderDate]])</f>
        <v>1997</v>
      </c>
      <c r="U382">
        <f>MONTH(orders[[#This Row],[OrderDate]])</f>
        <v>8</v>
      </c>
    </row>
    <row r="383" spans="1:21" x14ac:dyDescent="0.2">
      <c r="A383">
        <v>10629</v>
      </c>
      <c r="B383" t="s">
        <v>662</v>
      </c>
      <c r="C383">
        <v>4</v>
      </c>
      <c r="D383" s="9">
        <v>35654</v>
      </c>
      <c r="E383" s="5">
        <v>35682</v>
      </c>
      <c r="F383" s="5">
        <v>35662</v>
      </c>
      <c r="G383">
        <v>3</v>
      </c>
      <c r="H383">
        <v>85.46</v>
      </c>
      <c r="I383" t="s">
        <v>663</v>
      </c>
      <c r="J383" t="s">
        <v>664</v>
      </c>
      <c r="K383" t="s">
        <v>665</v>
      </c>
      <c r="L383" t="s">
        <v>71</v>
      </c>
      <c r="M383" t="s">
        <v>666</v>
      </c>
      <c r="N383" t="s">
        <v>108</v>
      </c>
      <c r="O383">
        <f>VLOOKUP(orders[[#This Row],[OrderID]],Table15[],4,FALSE)</f>
        <v>29</v>
      </c>
      <c r="P383">
        <f>VLOOKUP(orders[[#This Row],[OrderID]],Table15[],2,FALSE)</f>
        <v>2775.05</v>
      </c>
      <c r="Q383">
        <f>VLOOKUP(orders[[#This Row],[EmployeeID]],employee_territory[],2,FALSE)</f>
        <v>20852</v>
      </c>
      <c r="R383" t="str">
        <f>VLOOKUP(orders[[#This Row],[Territory]],territories[],4,FALSE)</f>
        <v xml:space="preserve">Eastern                                           </v>
      </c>
      <c r="S383" t="str">
        <f>VLOOKUP(orders[[#This Row],[ShipVia]],shippers[],2,FALSE)</f>
        <v>Federal Shipping</v>
      </c>
      <c r="T383">
        <f>YEAR(orders[[#This Row],[OrderDate]])</f>
        <v>1997</v>
      </c>
      <c r="U383">
        <f>MONTH(orders[[#This Row],[OrderDate]])</f>
        <v>8</v>
      </c>
    </row>
    <row r="384" spans="1:21" x14ac:dyDescent="0.2">
      <c r="A384">
        <v>10630</v>
      </c>
      <c r="B384" t="s">
        <v>700</v>
      </c>
      <c r="C384">
        <v>1</v>
      </c>
      <c r="D384" s="9">
        <v>35655</v>
      </c>
      <c r="E384" s="5">
        <v>35683</v>
      </c>
      <c r="F384" s="5">
        <v>35661</v>
      </c>
      <c r="G384">
        <v>2</v>
      </c>
      <c r="H384">
        <v>32.35</v>
      </c>
      <c r="I384" t="s">
        <v>701</v>
      </c>
      <c r="J384" t="s">
        <v>702</v>
      </c>
      <c r="K384" t="s">
        <v>703</v>
      </c>
      <c r="L384" t="s">
        <v>71</v>
      </c>
      <c r="M384" t="s">
        <v>704</v>
      </c>
      <c r="N384" t="s">
        <v>154</v>
      </c>
      <c r="O384">
        <f>VLOOKUP(orders[[#This Row],[OrderID]],Table15[],4,FALSE)</f>
        <v>47</v>
      </c>
      <c r="P384">
        <f>VLOOKUP(orders[[#This Row],[OrderID]],Table15[],2,FALSE)</f>
        <v>918</v>
      </c>
      <c r="Q384">
        <f>VLOOKUP(orders[[#This Row],[EmployeeID]],employee_territory[],2,FALSE)</f>
        <v>6897</v>
      </c>
      <c r="R384" t="str">
        <f>VLOOKUP(orders[[#This Row],[Territory]],territories[],4,FALSE)</f>
        <v xml:space="preserve">Eastern                                           </v>
      </c>
      <c r="S384" t="str">
        <f>VLOOKUP(orders[[#This Row],[ShipVia]],shippers[],2,FALSE)</f>
        <v>United Package</v>
      </c>
      <c r="T384">
        <f>YEAR(orders[[#This Row],[OrderDate]])</f>
        <v>1997</v>
      </c>
      <c r="U384">
        <f>MONTH(orders[[#This Row],[OrderDate]])</f>
        <v>8</v>
      </c>
    </row>
    <row r="385" spans="1:21" x14ac:dyDescent="0.2">
      <c r="A385">
        <v>10631</v>
      </c>
      <c r="B385" t="s">
        <v>742</v>
      </c>
      <c r="C385">
        <v>8</v>
      </c>
      <c r="D385" s="9">
        <v>35656</v>
      </c>
      <c r="E385" s="5">
        <v>35684</v>
      </c>
      <c r="F385" s="5">
        <v>35657</v>
      </c>
      <c r="G385">
        <v>1</v>
      </c>
      <c r="H385">
        <v>0.87</v>
      </c>
      <c r="I385" t="s">
        <v>743</v>
      </c>
      <c r="J385" t="s">
        <v>744</v>
      </c>
      <c r="K385" t="s">
        <v>745</v>
      </c>
      <c r="L385" t="s">
        <v>71</v>
      </c>
      <c r="M385" t="s">
        <v>746</v>
      </c>
      <c r="N385" t="s">
        <v>206</v>
      </c>
      <c r="O385">
        <f>VLOOKUP(orders[[#This Row],[OrderID]],Table15[],4,FALSE)</f>
        <v>8</v>
      </c>
      <c r="P385">
        <f>VLOOKUP(orders[[#This Row],[OrderID]],Table15[],2,FALSE)</f>
        <v>62</v>
      </c>
      <c r="Q385">
        <f>VLOOKUP(orders[[#This Row],[EmployeeID]],employee_territory[],2,FALSE)</f>
        <v>19428</v>
      </c>
      <c r="R385" t="str">
        <f>VLOOKUP(orders[[#This Row],[Territory]],territories[],4,FALSE)</f>
        <v xml:space="preserve">Northern                                          </v>
      </c>
      <c r="S385" t="str">
        <f>VLOOKUP(orders[[#This Row],[ShipVia]],shippers[],2,FALSE)</f>
        <v>Speedy Express</v>
      </c>
      <c r="T385">
        <f>YEAR(orders[[#This Row],[OrderDate]])</f>
        <v>1997</v>
      </c>
      <c r="U385">
        <f>MONTH(orders[[#This Row],[OrderDate]])</f>
        <v>8</v>
      </c>
    </row>
    <row r="386" spans="1:21" x14ac:dyDescent="0.2">
      <c r="A386">
        <v>10632</v>
      </c>
      <c r="B386" t="s">
        <v>657</v>
      </c>
      <c r="C386">
        <v>8</v>
      </c>
      <c r="D386" s="9">
        <v>35656</v>
      </c>
      <c r="E386" s="5">
        <v>35684</v>
      </c>
      <c r="F386" s="5">
        <v>35661</v>
      </c>
      <c r="G386">
        <v>1</v>
      </c>
      <c r="H386">
        <v>41.38</v>
      </c>
      <c r="I386" t="s">
        <v>658</v>
      </c>
      <c r="J386" t="s">
        <v>659</v>
      </c>
      <c r="K386" t="s">
        <v>660</v>
      </c>
      <c r="L386" t="s">
        <v>71</v>
      </c>
      <c r="M386" t="s">
        <v>661</v>
      </c>
      <c r="N386" t="s">
        <v>154</v>
      </c>
      <c r="O386">
        <f>VLOOKUP(orders[[#This Row],[OrderID]],Table15[],4,FALSE)</f>
        <v>50</v>
      </c>
      <c r="P386">
        <f>VLOOKUP(orders[[#This Row],[OrderID]],Table15[],2,FALSE)</f>
        <v>620</v>
      </c>
      <c r="Q386">
        <f>VLOOKUP(orders[[#This Row],[EmployeeID]],employee_territory[],2,FALSE)</f>
        <v>19428</v>
      </c>
      <c r="R386" t="str">
        <f>VLOOKUP(orders[[#This Row],[Territory]],territories[],4,FALSE)</f>
        <v xml:space="preserve">Northern                                          </v>
      </c>
      <c r="S386" t="str">
        <f>VLOOKUP(orders[[#This Row],[ShipVia]],shippers[],2,FALSE)</f>
        <v>Speedy Express</v>
      </c>
      <c r="T386">
        <f>YEAR(orders[[#This Row],[OrderDate]])</f>
        <v>1997</v>
      </c>
      <c r="U386">
        <f>MONTH(orders[[#This Row],[OrderDate]])</f>
        <v>8</v>
      </c>
    </row>
    <row r="387" spans="1:21" x14ac:dyDescent="0.2">
      <c r="A387">
        <v>10633</v>
      </c>
      <c r="B387" t="s">
        <v>525</v>
      </c>
      <c r="C387">
        <v>7</v>
      </c>
      <c r="D387" s="9">
        <v>35657</v>
      </c>
      <c r="E387" s="5">
        <v>35685</v>
      </c>
      <c r="F387" s="5">
        <v>35660</v>
      </c>
      <c r="G387">
        <v>3</v>
      </c>
      <c r="H387">
        <v>477.9</v>
      </c>
      <c r="I387" t="s">
        <v>526</v>
      </c>
      <c r="J387" t="s">
        <v>527</v>
      </c>
      <c r="K387" t="s">
        <v>528</v>
      </c>
      <c r="L387" t="s">
        <v>71</v>
      </c>
      <c r="M387" t="s">
        <v>529</v>
      </c>
      <c r="N387" t="s">
        <v>530</v>
      </c>
      <c r="O387">
        <f>VLOOKUP(orders[[#This Row],[OrderID]],Table15[],4,FALSE)</f>
        <v>164</v>
      </c>
      <c r="P387">
        <f>VLOOKUP(orders[[#This Row],[OrderID]],Table15[],2,FALSE)</f>
        <v>6483.05</v>
      </c>
      <c r="Q387">
        <f>VLOOKUP(orders[[#This Row],[EmployeeID]],employee_territory[],2,FALSE)</f>
        <v>60179</v>
      </c>
      <c r="R387" t="str">
        <f>VLOOKUP(orders[[#This Row],[Territory]],territories[],4,FALSE)</f>
        <v xml:space="preserve">Westerns                                          </v>
      </c>
      <c r="S387" t="str">
        <f>VLOOKUP(orders[[#This Row],[ShipVia]],shippers[],2,FALSE)</f>
        <v>Federal Shipping</v>
      </c>
      <c r="T387">
        <f>YEAR(orders[[#This Row],[OrderDate]])</f>
        <v>1997</v>
      </c>
      <c r="U387">
        <f>MONTH(orders[[#This Row],[OrderDate]])</f>
        <v>8</v>
      </c>
    </row>
    <row r="388" spans="1:21" x14ac:dyDescent="0.2">
      <c r="A388">
        <v>10634</v>
      </c>
      <c r="B388" t="s">
        <v>817</v>
      </c>
      <c r="C388">
        <v>4</v>
      </c>
      <c r="D388" s="9">
        <v>35657</v>
      </c>
      <c r="E388" s="5">
        <v>35685</v>
      </c>
      <c r="F388" s="5">
        <v>35663</v>
      </c>
      <c r="G388">
        <v>3</v>
      </c>
      <c r="H388">
        <v>487.38</v>
      </c>
      <c r="I388" t="s">
        <v>818</v>
      </c>
      <c r="J388" t="s">
        <v>819</v>
      </c>
      <c r="K388" t="s">
        <v>820</v>
      </c>
      <c r="L388" t="s">
        <v>71</v>
      </c>
      <c r="M388" t="s">
        <v>821</v>
      </c>
      <c r="N388" t="s">
        <v>206</v>
      </c>
      <c r="O388">
        <f>VLOOKUP(orders[[#This Row],[OrderID]],Table15[],4,FALSE)</f>
        <v>102</v>
      </c>
      <c r="P388">
        <f>VLOOKUP(orders[[#This Row],[OrderID]],Table15[],2,FALSE)</f>
        <v>4985.5</v>
      </c>
      <c r="Q388">
        <f>VLOOKUP(orders[[#This Row],[EmployeeID]],employee_territory[],2,FALSE)</f>
        <v>20852</v>
      </c>
      <c r="R388" t="str">
        <f>VLOOKUP(orders[[#This Row],[Territory]],territories[],4,FALSE)</f>
        <v xml:space="preserve">Eastern                                           </v>
      </c>
      <c r="S388" t="str">
        <f>VLOOKUP(orders[[#This Row],[ShipVia]],shippers[],2,FALSE)</f>
        <v>Federal Shipping</v>
      </c>
      <c r="T388">
        <f>YEAR(orders[[#This Row],[OrderDate]])</f>
        <v>1997</v>
      </c>
      <c r="U388">
        <f>MONTH(orders[[#This Row],[OrderDate]])</f>
        <v>8</v>
      </c>
    </row>
    <row r="389" spans="1:21" x14ac:dyDescent="0.2">
      <c r="A389">
        <v>10635</v>
      </c>
      <c r="B389" t="s">
        <v>594</v>
      </c>
      <c r="C389">
        <v>8</v>
      </c>
      <c r="D389" s="9">
        <v>35660</v>
      </c>
      <c r="E389" s="5">
        <v>35688</v>
      </c>
      <c r="F389" s="5">
        <v>35663</v>
      </c>
      <c r="G389">
        <v>3</v>
      </c>
      <c r="H389">
        <v>47.46</v>
      </c>
      <c r="I389" t="s">
        <v>595</v>
      </c>
      <c r="J389" t="s">
        <v>596</v>
      </c>
      <c r="K389" t="s">
        <v>597</v>
      </c>
      <c r="L389" t="s">
        <v>71</v>
      </c>
      <c r="M389" t="s">
        <v>598</v>
      </c>
      <c r="N389" t="s">
        <v>176</v>
      </c>
      <c r="O389">
        <f>VLOOKUP(orders[[#This Row],[OrderID]],Table15[],4,FALSE)</f>
        <v>65</v>
      </c>
      <c r="P389">
        <f>VLOOKUP(orders[[#This Row],[OrderID]],Table15[],2,FALSE)</f>
        <v>1380.25</v>
      </c>
      <c r="Q389">
        <f>VLOOKUP(orders[[#This Row],[EmployeeID]],employee_territory[],2,FALSE)</f>
        <v>19428</v>
      </c>
      <c r="R389" t="str">
        <f>VLOOKUP(orders[[#This Row],[Territory]],territories[],4,FALSE)</f>
        <v xml:space="preserve">Northern                                          </v>
      </c>
      <c r="S389" t="str">
        <f>VLOOKUP(orders[[#This Row],[ShipVia]],shippers[],2,FALSE)</f>
        <v>Federal Shipping</v>
      </c>
      <c r="T389">
        <f>YEAR(orders[[#This Row],[OrderDate]])</f>
        <v>1997</v>
      </c>
      <c r="U389">
        <f>MONTH(orders[[#This Row],[OrderDate]])</f>
        <v>8</v>
      </c>
    </row>
    <row r="390" spans="1:21" x14ac:dyDescent="0.2">
      <c r="A390">
        <v>10636</v>
      </c>
      <c r="B390" t="s">
        <v>561</v>
      </c>
      <c r="C390">
        <v>4</v>
      </c>
      <c r="D390" s="9">
        <v>35661</v>
      </c>
      <c r="E390" s="5">
        <v>35689</v>
      </c>
      <c r="F390" s="5">
        <v>35668</v>
      </c>
      <c r="G390">
        <v>1</v>
      </c>
      <c r="H390">
        <v>1.1499999999999999</v>
      </c>
      <c r="I390" t="s">
        <v>562</v>
      </c>
      <c r="J390" t="s">
        <v>563</v>
      </c>
      <c r="K390" t="s">
        <v>564</v>
      </c>
      <c r="L390" t="s">
        <v>71</v>
      </c>
      <c r="M390" t="s">
        <v>565</v>
      </c>
      <c r="N390" t="s">
        <v>248</v>
      </c>
      <c r="O390">
        <f>VLOOKUP(orders[[#This Row],[OrderID]],Table15[],4,FALSE)</f>
        <v>31</v>
      </c>
      <c r="P390">
        <f>VLOOKUP(orders[[#This Row],[OrderID]],Table15[],2,FALSE)</f>
        <v>629.5</v>
      </c>
      <c r="Q390">
        <f>VLOOKUP(orders[[#This Row],[EmployeeID]],employee_territory[],2,FALSE)</f>
        <v>20852</v>
      </c>
      <c r="R390" t="str">
        <f>VLOOKUP(orders[[#This Row],[Territory]],territories[],4,FALSE)</f>
        <v xml:space="preserve">Eastern                                           </v>
      </c>
      <c r="S390" t="str">
        <f>VLOOKUP(orders[[#This Row],[ShipVia]],shippers[],2,FALSE)</f>
        <v>Speedy Express</v>
      </c>
      <c r="T390">
        <f>YEAR(orders[[#This Row],[OrderDate]])</f>
        <v>1997</v>
      </c>
      <c r="U390">
        <f>MONTH(orders[[#This Row],[OrderDate]])</f>
        <v>8</v>
      </c>
    </row>
    <row r="391" spans="1:21" x14ac:dyDescent="0.2">
      <c r="A391">
        <v>10637</v>
      </c>
      <c r="B391" t="s">
        <v>785</v>
      </c>
      <c r="C391">
        <v>6</v>
      </c>
      <c r="D391" s="9">
        <v>35661</v>
      </c>
      <c r="E391" s="5">
        <v>35689</v>
      </c>
      <c r="F391" s="5">
        <v>35668</v>
      </c>
      <c r="G391">
        <v>1</v>
      </c>
      <c r="H391">
        <v>201.29</v>
      </c>
      <c r="I391" t="s">
        <v>786</v>
      </c>
      <c r="J391" t="s">
        <v>787</v>
      </c>
      <c r="K391" t="s">
        <v>645</v>
      </c>
      <c r="L391" t="s">
        <v>516</v>
      </c>
      <c r="M391" t="s">
        <v>788</v>
      </c>
      <c r="N391" t="s">
        <v>146</v>
      </c>
      <c r="O391">
        <f>VLOOKUP(orders[[#This Row],[OrderID]],Table15[],4,FALSE)</f>
        <v>95</v>
      </c>
      <c r="P391">
        <f>VLOOKUP(orders[[#This Row],[OrderID]],Table15[],2,FALSE)</f>
        <v>2896.25</v>
      </c>
      <c r="Q391">
        <f>VLOOKUP(orders[[#This Row],[EmployeeID]],employee_territory[],2,FALSE)</f>
        <v>85014</v>
      </c>
      <c r="R391" t="str">
        <f>VLOOKUP(orders[[#This Row],[Territory]],territories[],4,FALSE)</f>
        <v xml:space="preserve">Westerns                                          </v>
      </c>
      <c r="S391" t="str">
        <f>VLOOKUP(orders[[#This Row],[ShipVia]],shippers[],2,FALSE)</f>
        <v>Speedy Express</v>
      </c>
      <c r="T391">
        <f>YEAR(orders[[#This Row],[OrderDate]])</f>
        <v>1997</v>
      </c>
      <c r="U391">
        <f>MONTH(orders[[#This Row],[OrderDate]])</f>
        <v>8</v>
      </c>
    </row>
    <row r="392" spans="1:21" x14ac:dyDescent="0.2">
      <c r="A392">
        <v>10638</v>
      </c>
      <c r="B392" t="s">
        <v>811</v>
      </c>
      <c r="C392">
        <v>3</v>
      </c>
      <c r="D392" s="9">
        <v>35662</v>
      </c>
      <c r="E392" s="5">
        <v>35690</v>
      </c>
      <c r="F392" s="5">
        <v>35674</v>
      </c>
      <c r="G392">
        <v>1</v>
      </c>
      <c r="H392">
        <v>158.44</v>
      </c>
      <c r="I392" t="s">
        <v>812</v>
      </c>
      <c r="J392" t="s">
        <v>813</v>
      </c>
      <c r="K392" t="s">
        <v>814</v>
      </c>
      <c r="L392" t="s">
        <v>815</v>
      </c>
      <c r="M392" t="s">
        <v>816</v>
      </c>
      <c r="N392" t="s">
        <v>524</v>
      </c>
      <c r="O392">
        <f>VLOOKUP(orders[[#This Row],[OrderID]],Table15[],4,FALSE)</f>
        <v>101</v>
      </c>
      <c r="P392">
        <f>VLOOKUP(orders[[#This Row],[OrderID]],Table15[],2,FALSE)</f>
        <v>2720.05</v>
      </c>
      <c r="Q392">
        <f>VLOOKUP(orders[[#This Row],[EmployeeID]],employee_territory[],2,FALSE)</f>
        <v>30346</v>
      </c>
      <c r="R392" t="str">
        <f>VLOOKUP(orders[[#This Row],[Territory]],territories[],4,FALSE)</f>
        <v xml:space="preserve">Southern                                          </v>
      </c>
      <c r="S392" t="str">
        <f>VLOOKUP(orders[[#This Row],[ShipVia]],shippers[],2,FALSE)</f>
        <v>Speedy Express</v>
      </c>
      <c r="T392">
        <f>YEAR(orders[[#This Row],[OrderDate]])</f>
        <v>1997</v>
      </c>
      <c r="U392">
        <f>MONTH(orders[[#This Row],[OrderDate]])</f>
        <v>8</v>
      </c>
    </row>
    <row r="393" spans="1:21" x14ac:dyDescent="0.2">
      <c r="A393">
        <v>10639</v>
      </c>
      <c r="B393" t="s">
        <v>800</v>
      </c>
      <c r="C393">
        <v>7</v>
      </c>
      <c r="D393" s="9">
        <v>35662</v>
      </c>
      <c r="E393" s="5">
        <v>35690</v>
      </c>
      <c r="F393" s="5">
        <v>35669</v>
      </c>
      <c r="G393">
        <v>3</v>
      </c>
      <c r="H393">
        <v>38.64</v>
      </c>
      <c r="I393" t="s">
        <v>801</v>
      </c>
      <c r="J393" t="s">
        <v>802</v>
      </c>
      <c r="K393" t="s">
        <v>803</v>
      </c>
      <c r="L393" t="s">
        <v>71</v>
      </c>
      <c r="M393" t="s">
        <v>804</v>
      </c>
      <c r="N393" t="s">
        <v>184</v>
      </c>
      <c r="O393">
        <f>VLOOKUP(orders[[#This Row],[OrderID]],Table15[],4,FALSE)</f>
        <v>8</v>
      </c>
      <c r="P393">
        <f>VLOOKUP(orders[[#This Row],[OrderID]],Table15[],2,FALSE)</f>
        <v>500</v>
      </c>
      <c r="Q393">
        <f>VLOOKUP(orders[[#This Row],[EmployeeID]],employee_territory[],2,FALSE)</f>
        <v>60179</v>
      </c>
      <c r="R393" t="str">
        <f>VLOOKUP(orders[[#This Row],[Territory]],territories[],4,FALSE)</f>
        <v xml:space="preserve">Westerns                                          </v>
      </c>
      <c r="S393" t="str">
        <f>VLOOKUP(orders[[#This Row],[ShipVia]],shippers[],2,FALSE)</f>
        <v>Federal Shipping</v>
      </c>
      <c r="T393">
        <f>YEAR(orders[[#This Row],[OrderDate]])</f>
        <v>1997</v>
      </c>
      <c r="U393">
        <f>MONTH(orders[[#This Row],[OrderDate]])</f>
        <v>8</v>
      </c>
    </row>
    <row r="394" spans="1:21" x14ac:dyDescent="0.2">
      <c r="A394">
        <v>10640</v>
      </c>
      <c r="B394" t="s">
        <v>657</v>
      </c>
      <c r="C394">
        <v>4</v>
      </c>
      <c r="D394" s="9">
        <v>35663</v>
      </c>
      <c r="E394" s="5">
        <v>35691</v>
      </c>
      <c r="F394" s="5">
        <v>35670</v>
      </c>
      <c r="G394">
        <v>1</v>
      </c>
      <c r="H394">
        <v>23.55</v>
      </c>
      <c r="I394" t="s">
        <v>658</v>
      </c>
      <c r="J394" t="s">
        <v>659</v>
      </c>
      <c r="K394" t="s">
        <v>660</v>
      </c>
      <c r="L394" t="s">
        <v>71</v>
      </c>
      <c r="M394" t="s">
        <v>661</v>
      </c>
      <c r="N394" t="s">
        <v>154</v>
      </c>
      <c r="O394">
        <f>VLOOKUP(orders[[#This Row],[OrderID]],Table15[],4,FALSE)</f>
        <v>35</v>
      </c>
      <c r="P394">
        <f>VLOOKUP(orders[[#This Row],[OrderID]],Table15[],2,FALSE)</f>
        <v>945</v>
      </c>
      <c r="Q394">
        <f>VLOOKUP(orders[[#This Row],[EmployeeID]],employee_territory[],2,FALSE)</f>
        <v>20852</v>
      </c>
      <c r="R394" t="str">
        <f>VLOOKUP(orders[[#This Row],[Territory]],territories[],4,FALSE)</f>
        <v xml:space="preserve">Eastern                                           </v>
      </c>
      <c r="S394" t="str">
        <f>VLOOKUP(orders[[#This Row],[ShipVia]],shippers[],2,FALSE)</f>
        <v>Speedy Express</v>
      </c>
      <c r="T394">
        <f>YEAR(orders[[#This Row],[OrderDate]])</f>
        <v>1997</v>
      </c>
      <c r="U394">
        <f>MONTH(orders[[#This Row],[OrderDate]])</f>
        <v>8</v>
      </c>
    </row>
    <row r="395" spans="1:21" x14ac:dyDescent="0.2">
      <c r="A395">
        <v>10641</v>
      </c>
      <c r="B395" t="s">
        <v>518</v>
      </c>
      <c r="C395">
        <v>4</v>
      </c>
      <c r="D395" s="9">
        <v>35664</v>
      </c>
      <c r="E395" s="5">
        <v>35692</v>
      </c>
      <c r="F395" s="5">
        <v>35668</v>
      </c>
      <c r="G395">
        <v>2</v>
      </c>
      <c r="H395">
        <v>179.61</v>
      </c>
      <c r="I395" t="s">
        <v>519</v>
      </c>
      <c r="J395" t="s">
        <v>520</v>
      </c>
      <c r="K395" t="s">
        <v>521</v>
      </c>
      <c r="L395" t="s">
        <v>522</v>
      </c>
      <c r="M395" t="s">
        <v>523</v>
      </c>
      <c r="N395" t="s">
        <v>524</v>
      </c>
      <c r="O395">
        <f>VLOOKUP(orders[[#This Row],[OrderID]],Table15[],4,FALSE)</f>
        <v>110</v>
      </c>
      <c r="P395">
        <f>VLOOKUP(orders[[#This Row],[OrderID]],Table15[],2,FALSE)</f>
        <v>2054</v>
      </c>
      <c r="Q395">
        <f>VLOOKUP(orders[[#This Row],[EmployeeID]],employee_territory[],2,FALSE)</f>
        <v>20852</v>
      </c>
      <c r="R395" t="str">
        <f>VLOOKUP(orders[[#This Row],[Territory]],territories[],4,FALSE)</f>
        <v xml:space="preserve">Eastern                                           </v>
      </c>
      <c r="S395" t="str">
        <f>VLOOKUP(orders[[#This Row],[ShipVia]],shippers[],2,FALSE)</f>
        <v>United Package</v>
      </c>
      <c r="T395">
        <f>YEAR(orders[[#This Row],[OrderDate]])</f>
        <v>1997</v>
      </c>
      <c r="U395">
        <f>MONTH(orders[[#This Row],[OrderDate]])</f>
        <v>8</v>
      </c>
    </row>
    <row r="396" spans="1:21" x14ac:dyDescent="0.2">
      <c r="A396">
        <v>10642</v>
      </c>
      <c r="B396" t="s">
        <v>733</v>
      </c>
      <c r="C396">
        <v>7</v>
      </c>
      <c r="D396" s="9">
        <v>35664</v>
      </c>
      <c r="E396" s="5">
        <v>35692</v>
      </c>
      <c r="F396" s="5">
        <v>35678</v>
      </c>
      <c r="G396">
        <v>3</v>
      </c>
      <c r="H396">
        <v>41.89</v>
      </c>
      <c r="I396" t="s">
        <v>734</v>
      </c>
      <c r="J396" t="s">
        <v>735</v>
      </c>
      <c r="K396" t="s">
        <v>736</v>
      </c>
      <c r="L396" t="s">
        <v>71</v>
      </c>
      <c r="M396" t="s">
        <v>737</v>
      </c>
      <c r="N396" t="s">
        <v>230</v>
      </c>
      <c r="O396">
        <f>VLOOKUP(orders[[#This Row],[OrderID]],Table15[],4,FALSE)</f>
        <v>50</v>
      </c>
      <c r="P396">
        <f>VLOOKUP(orders[[#This Row],[OrderID]],Table15[],2,FALSE)</f>
        <v>870</v>
      </c>
      <c r="Q396">
        <f>VLOOKUP(orders[[#This Row],[EmployeeID]],employee_territory[],2,FALSE)</f>
        <v>60179</v>
      </c>
      <c r="R396" t="str">
        <f>VLOOKUP(orders[[#This Row],[Territory]],territories[],4,FALSE)</f>
        <v xml:space="preserve">Westerns                                          </v>
      </c>
      <c r="S396" t="str">
        <f>VLOOKUP(orders[[#This Row],[ShipVia]],shippers[],2,FALSE)</f>
        <v>Federal Shipping</v>
      </c>
      <c r="T396">
        <f>YEAR(orders[[#This Row],[OrderDate]])</f>
        <v>1997</v>
      </c>
      <c r="U396">
        <f>MONTH(orders[[#This Row],[OrderDate]])</f>
        <v>8</v>
      </c>
    </row>
    <row r="397" spans="1:21" x14ac:dyDescent="0.2">
      <c r="A397">
        <v>10643</v>
      </c>
      <c r="B397" t="s">
        <v>899</v>
      </c>
      <c r="C397">
        <v>6</v>
      </c>
      <c r="D397" s="9">
        <v>35667</v>
      </c>
      <c r="E397" s="5">
        <v>35695</v>
      </c>
      <c r="F397" s="5">
        <v>35675</v>
      </c>
      <c r="G397">
        <v>1</v>
      </c>
      <c r="H397">
        <v>29.46</v>
      </c>
      <c r="I397" t="s">
        <v>900</v>
      </c>
      <c r="J397" t="s">
        <v>901</v>
      </c>
      <c r="K397" t="s">
        <v>152</v>
      </c>
      <c r="L397" t="s">
        <v>71</v>
      </c>
      <c r="M397" t="s">
        <v>902</v>
      </c>
      <c r="N397" t="s">
        <v>154</v>
      </c>
      <c r="O397">
        <f>VLOOKUP(orders[[#This Row],[OrderID]],Table15[],4,FALSE)</f>
        <v>38</v>
      </c>
      <c r="P397">
        <f>VLOOKUP(orders[[#This Row],[OrderID]],Table15[],2,FALSE)</f>
        <v>1086</v>
      </c>
      <c r="Q397">
        <f>VLOOKUP(orders[[#This Row],[EmployeeID]],employee_territory[],2,FALSE)</f>
        <v>85014</v>
      </c>
      <c r="R397" t="str">
        <f>VLOOKUP(orders[[#This Row],[Territory]],territories[],4,FALSE)</f>
        <v xml:space="preserve">Westerns                                          </v>
      </c>
      <c r="S397" t="str">
        <f>VLOOKUP(orders[[#This Row],[ShipVia]],shippers[],2,FALSE)</f>
        <v>Speedy Express</v>
      </c>
      <c r="T397">
        <f>YEAR(orders[[#This Row],[OrderDate]])</f>
        <v>1997</v>
      </c>
      <c r="U397">
        <f>MONTH(orders[[#This Row],[OrderDate]])</f>
        <v>8</v>
      </c>
    </row>
    <row r="398" spans="1:21" x14ac:dyDescent="0.2">
      <c r="A398">
        <v>10644</v>
      </c>
      <c r="B398" t="s">
        <v>512</v>
      </c>
      <c r="C398">
        <v>3</v>
      </c>
      <c r="D398" s="9">
        <v>35667</v>
      </c>
      <c r="E398" s="5">
        <v>35695</v>
      </c>
      <c r="F398" s="5">
        <v>35674</v>
      </c>
      <c r="G398">
        <v>2</v>
      </c>
      <c r="H398">
        <v>0.14000000000000001</v>
      </c>
      <c r="I398" t="s">
        <v>513</v>
      </c>
      <c r="J398" t="s">
        <v>514</v>
      </c>
      <c r="K398" t="s">
        <v>515</v>
      </c>
      <c r="L398" t="s">
        <v>516</v>
      </c>
      <c r="M398" t="s">
        <v>517</v>
      </c>
      <c r="N398" t="s">
        <v>146</v>
      </c>
      <c r="O398">
        <f>VLOOKUP(orders[[#This Row],[OrderID]],Table15[],4,FALSE)</f>
        <v>45</v>
      </c>
      <c r="P398">
        <f>VLOOKUP(orders[[#This Row],[OrderID]],Table15[],2,FALSE)</f>
        <v>1422</v>
      </c>
      <c r="Q398">
        <f>VLOOKUP(orders[[#This Row],[EmployeeID]],employee_territory[],2,FALSE)</f>
        <v>30346</v>
      </c>
      <c r="R398" t="str">
        <f>VLOOKUP(orders[[#This Row],[Territory]],territories[],4,FALSE)</f>
        <v xml:space="preserve">Southern                                          </v>
      </c>
      <c r="S398" t="str">
        <f>VLOOKUP(orders[[#This Row],[ShipVia]],shippers[],2,FALSE)</f>
        <v>United Package</v>
      </c>
      <c r="T398">
        <f>YEAR(orders[[#This Row],[OrderDate]])</f>
        <v>1997</v>
      </c>
      <c r="U398">
        <f>MONTH(orders[[#This Row],[OrderDate]])</f>
        <v>8</v>
      </c>
    </row>
    <row r="399" spans="1:21" x14ac:dyDescent="0.2">
      <c r="A399">
        <v>10645</v>
      </c>
      <c r="B399" t="s">
        <v>484</v>
      </c>
      <c r="C399">
        <v>4</v>
      </c>
      <c r="D399" s="9">
        <v>35668</v>
      </c>
      <c r="E399" s="5">
        <v>35696</v>
      </c>
      <c r="F399" s="5">
        <v>35675</v>
      </c>
      <c r="G399">
        <v>1</v>
      </c>
      <c r="H399">
        <v>12.41</v>
      </c>
      <c r="I399" t="s">
        <v>485</v>
      </c>
      <c r="J399" t="s">
        <v>486</v>
      </c>
      <c r="K399" t="s">
        <v>487</v>
      </c>
      <c r="L399" t="s">
        <v>488</v>
      </c>
      <c r="M399" t="s">
        <v>489</v>
      </c>
      <c r="N399" t="s">
        <v>146</v>
      </c>
      <c r="O399">
        <f>VLOOKUP(orders[[#This Row],[OrderID]],Table15[],4,FALSE)</f>
        <v>35</v>
      </c>
      <c r="P399">
        <f>VLOOKUP(orders[[#This Row],[OrderID]],Table15[],2,FALSE)</f>
        <v>1535</v>
      </c>
      <c r="Q399">
        <f>VLOOKUP(orders[[#This Row],[EmployeeID]],employee_territory[],2,FALSE)</f>
        <v>20852</v>
      </c>
      <c r="R399" t="str">
        <f>VLOOKUP(orders[[#This Row],[Territory]],territories[],4,FALSE)</f>
        <v xml:space="preserve">Eastern                                           </v>
      </c>
      <c r="S399" t="str">
        <f>VLOOKUP(orders[[#This Row],[ShipVia]],shippers[],2,FALSE)</f>
        <v>Speedy Express</v>
      </c>
      <c r="T399">
        <f>YEAR(orders[[#This Row],[OrderDate]])</f>
        <v>1997</v>
      </c>
      <c r="U399">
        <f>MONTH(orders[[#This Row],[OrderDate]])</f>
        <v>8</v>
      </c>
    </row>
    <row r="400" spans="1:21" x14ac:dyDescent="0.2">
      <c r="A400">
        <v>10646</v>
      </c>
      <c r="B400" t="s">
        <v>651</v>
      </c>
      <c r="C400">
        <v>9</v>
      </c>
      <c r="D400" s="9">
        <v>35669</v>
      </c>
      <c r="E400" s="5">
        <v>35711</v>
      </c>
      <c r="F400" s="5">
        <v>35676</v>
      </c>
      <c r="G400">
        <v>3</v>
      </c>
      <c r="H400">
        <v>142.33000000000001</v>
      </c>
      <c r="I400" t="s">
        <v>652</v>
      </c>
      <c r="J400" t="s">
        <v>653</v>
      </c>
      <c r="K400" t="s">
        <v>654</v>
      </c>
      <c r="L400" t="s">
        <v>655</v>
      </c>
      <c r="M400" t="s">
        <v>71</v>
      </c>
      <c r="N400" t="s">
        <v>656</v>
      </c>
      <c r="O400">
        <f>VLOOKUP(orders[[#This Row],[OrderID]],Table15[],4,FALSE)</f>
        <v>98</v>
      </c>
      <c r="P400">
        <f>VLOOKUP(orders[[#This Row],[OrderID]],Table15[],2,FALSE)</f>
        <v>1928</v>
      </c>
      <c r="Q400">
        <f>VLOOKUP(orders[[#This Row],[EmployeeID]],employee_territory[],2,FALSE)</f>
        <v>3049</v>
      </c>
      <c r="R400" t="str">
        <f>VLOOKUP(orders[[#This Row],[Territory]],territories[],4,FALSE)</f>
        <v xml:space="preserve">Northern                                          </v>
      </c>
      <c r="S400" t="str">
        <f>VLOOKUP(orders[[#This Row],[ShipVia]],shippers[],2,FALSE)</f>
        <v>Federal Shipping</v>
      </c>
      <c r="T400">
        <f>YEAR(orders[[#This Row],[OrderDate]])</f>
        <v>1997</v>
      </c>
      <c r="U400">
        <f>MONTH(orders[[#This Row],[OrderDate]])</f>
        <v>8</v>
      </c>
    </row>
    <row r="401" spans="1:21" x14ac:dyDescent="0.2">
      <c r="A401">
        <v>10647</v>
      </c>
      <c r="B401" t="s">
        <v>541</v>
      </c>
      <c r="C401">
        <v>4</v>
      </c>
      <c r="D401" s="9">
        <v>35669</v>
      </c>
      <c r="E401" s="5">
        <v>35683</v>
      </c>
      <c r="F401" s="5">
        <v>35676</v>
      </c>
      <c r="G401">
        <v>2</v>
      </c>
      <c r="H401">
        <v>45.54</v>
      </c>
      <c r="I401" t="s">
        <v>542</v>
      </c>
      <c r="J401" t="s">
        <v>543</v>
      </c>
      <c r="K401" t="s">
        <v>487</v>
      </c>
      <c r="L401" t="s">
        <v>488</v>
      </c>
      <c r="M401" t="s">
        <v>544</v>
      </c>
      <c r="N401" t="s">
        <v>146</v>
      </c>
      <c r="O401">
        <f>VLOOKUP(orders[[#This Row],[OrderID]],Table15[],4,FALSE)</f>
        <v>50</v>
      </c>
      <c r="P401">
        <f>VLOOKUP(orders[[#This Row],[OrderID]],Table15[],2,FALSE)</f>
        <v>636</v>
      </c>
      <c r="Q401">
        <f>VLOOKUP(orders[[#This Row],[EmployeeID]],employee_territory[],2,FALSE)</f>
        <v>20852</v>
      </c>
      <c r="R401" t="str">
        <f>VLOOKUP(orders[[#This Row],[Territory]],territories[],4,FALSE)</f>
        <v xml:space="preserve">Eastern                                           </v>
      </c>
      <c r="S401" t="str">
        <f>VLOOKUP(orders[[#This Row],[ShipVia]],shippers[],2,FALSE)</f>
        <v>United Package</v>
      </c>
      <c r="T401">
        <f>YEAR(orders[[#This Row],[OrderDate]])</f>
        <v>1997</v>
      </c>
      <c r="U401">
        <f>MONTH(orders[[#This Row],[OrderDate]])</f>
        <v>8</v>
      </c>
    </row>
    <row r="402" spans="1:21" x14ac:dyDescent="0.2">
      <c r="A402">
        <v>10648</v>
      </c>
      <c r="B402" t="s">
        <v>629</v>
      </c>
      <c r="C402">
        <v>5</v>
      </c>
      <c r="D402" s="9">
        <v>35670</v>
      </c>
      <c r="E402" s="5">
        <v>35712</v>
      </c>
      <c r="F402" s="5">
        <v>35682</v>
      </c>
      <c r="G402">
        <v>2</v>
      </c>
      <c r="H402">
        <v>14.25</v>
      </c>
      <c r="I402" t="s">
        <v>630</v>
      </c>
      <c r="J402" t="s">
        <v>631</v>
      </c>
      <c r="K402" t="s">
        <v>487</v>
      </c>
      <c r="L402" t="s">
        <v>488</v>
      </c>
      <c r="M402" t="s">
        <v>632</v>
      </c>
      <c r="N402" t="s">
        <v>146</v>
      </c>
      <c r="O402">
        <f>VLOOKUP(orders[[#This Row],[OrderID]],Table15[],4,FALSE)</f>
        <v>30</v>
      </c>
      <c r="P402">
        <f>VLOOKUP(orders[[#This Row],[OrderID]],Table15[],2,FALSE)</f>
        <v>382.5</v>
      </c>
      <c r="Q402">
        <f>VLOOKUP(orders[[#This Row],[EmployeeID]],employee_territory[],2,FALSE)</f>
        <v>2903</v>
      </c>
      <c r="R402" t="str">
        <f>VLOOKUP(orders[[#This Row],[Territory]],territories[],4,FALSE)</f>
        <v xml:space="preserve">Eastern                                           </v>
      </c>
      <c r="S402" t="str">
        <f>VLOOKUP(orders[[#This Row],[ShipVia]],shippers[],2,FALSE)</f>
        <v>United Package</v>
      </c>
      <c r="T402">
        <f>YEAR(orders[[#This Row],[OrderDate]])</f>
        <v>1997</v>
      </c>
      <c r="U402">
        <f>MONTH(orders[[#This Row],[OrderDate]])</f>
        <v>8</v>
      </c>
    </row>
    <row r="403" spans="1:21" x14ac:dyDescent="0.2">
      <c r="A403">
        <v>10649</v>
      </c>
      <c r="B403" t="s">
        <v>872</v>
      </c>
      <c r="C403">
        <v>5</v>
      </c>
      <c r="D403" s="9">
        <v>35670</v>
      </c>
      <c r="E403" s="5">
        <v>35698</v>
      </c>
      <c r="F403" s="5">
        <v>35671</v>
      </c>
      <c r="G403">
        <v>3</v>
      </c>
      <c r="H403">
        <v>6.2</v>
      </c>
      <c r="I403" t="s">
        <v>873</v>
      </c>
      <c r="J403" t="s">
        <v>874</v>
      </c>
      <c r="K403" t="s">
        <v>875</v>
      </c>
      <c r="L403" t="s">
        <v>71</v>
      </c>
      <c r="M403" t="s">
        <v>876</v>
      </c>
      <c r="N403" t="s">
        <v>500</v>
      </c>
      <c r="O403">
        <f>VLOOKUP(orders[[#This Row],[OrderID]],Table15[],4,FALSE)</f>
        <v>35</v>
      </c>
      <c r="P403">
        <f>VLOOKUP(orders[[#This Row],[OrderID]],Table15[],2,FALSE)</f>
        <v>1434</v>
      </c>
      <c r="Q403">
        <f>VLOOKUP(orders[[#This Row],[EmployeeID]],employee_territory[],2,FALSE)</f>
        <v>2903</v>
      </c>
      <c r="R403" t="str">
        <f>VLOOKUP(orders[[#This Row],[Territory]],territories[],4,FALSE)</f>
        <v xml:space="preserve">Eastern                                           </v>
      </c>
      <c r="S403" t="str">
        <f>VLOOKUP(orders[[#This Row],[ShipVia]],shippers[],2,FALSE)</f>
        <v>Federal Shipping</v>
      </c>
      <c r="T403">
        <f>YEAR(orders[[#This Row],[OrderDate]])</f>
        <v>1997</v>
      </c>
      <c r="U403">
        <f>MONTH(orders[[#This Row],[OrderDate]])</f>
        <v>8</v>
      </c>
    </row>
    <row r="404" spans="1:21" x14ac:dyDescent="0.2">
      <c r="A404">
        <v>10650</v>
      </c>
      <c r="B404" t="s">
        <v>738</v>
      </c>
      <c r="C404">
        <v>5</v>
      </c>
      <c r="D404" s="9">
        <v>35671</v>
      </c>
      <c r="E404" s="5">
        <v>35699</v>
      </c>
      <c r="F404" s="5">
        <v>35676</v>
      </c>
      <c r="G404">
        <v>3</v>
      </c>
      <c r="H404">
        <v>176.81</v>
      </c>
      <c r="I404" t="s">
        <v>739</v>
      </c>
      <c r="J404" t="s">
        <v>740</v>
      </c>
      <c r="K404" t="s">
        <v>645</v>
      </c>
      <c r="L404" t="s">
        <v>516</v>
      </c>
      <c r="M404" t="s">
        <v>741</v>
      </c>
      <c r="N404" t="s">
        <v>146</v>
      </c>
      <c r="O404">
        <f>VLOOKUP(orders[[#This Row],[OrderID]],Table15[],4,FALSE)</f>
        <v>85</v>
      </c>
      <c r="P404">
        <f>VLOOKUP(orders[[#This Row],[OrderID]],Table15[],2,FALSE)</f>
        <v>1820.1999999999998</v>
      </c>
      <c r="Q404">
        <f>VLOOKUP(orders[[#This Row],[EmployeeID]],employee_territory[],2,FALSE)</f>
        <v>2903</v>
      </c>
      <c r="R404" t="str">
        <f>VLOOKUP(orders[[#This Row],[Territory]],territories[],4,FALSE)</f>
        <v xml:space="preserve">Eastern                                           </v>
      </c>
      <c r="S404" t="str">
        <f>VLOOKUP(orders[[#This Row],[ShipVia]],shippers[],2,FALSE)</f>
        <v>Federal Shipping</v>
      </c>
      <c r="T404">
        <f>YEAR(orders[[#This Row],[OrderDate]])</f>
        <v>1997</v>
      </c>
      <c r="U404">
        <f>MONTH(orders[[#This Row],[OrderDate]])</f>
        <v>8</v>
      </c>
    </row>
    <row r="405" spans="1:21" x14ac:dyDescent="0.2">
      <c r="A405">
        <v>10651</v>
      </c>
      <c r="B405" t="s">
        <v>657</v>
      </c>
      <c r="C405">
        <v>8</v>
      </c>
      <c r="D405" s="9">
        <v>35674</v>
      </c>
      <c r="E405" s="5">
        <v>35702</v>
      </c>
      <c r="F405" s="5">
        <v>35684</v>
      </c>
      <c r="G405">
        <v>2</v>
      </c>
      <c r="H405">
        <v>20.6</v>
      </c>
      <c r="I405" t="s">
        <v>658</v>
      </c>
      <c r="J405" t="s">
        <v>659</v>
      </c>
      <c r="K405" t="s">
        <v>660</v>
      </c>
      <c r="L405" t="s">
        <v>71</v>
      </c>
      <c r="M405" t="s">
        <v>661</v>
      </c>
      <c r="N405" t="s">
        <v>154</v>
      </c>
      <c r="O405">
        <f>VLOOKUP(orders[[#This Row],[OrderID]],Table15[],4,FALSE)</f>
        <v>32</v>
      </c>
      <c r="P405">
        <f>VLOOKUP(orders[[#This Row],[OrderID]],Table15[],2,FALSE)</f>
        <v>530.4</v>
      </c>
      <c r="Q405">
        <f>VLOOKUP(orders[[#This Row],[EmployeeID]],employee_territory[],2,FALSE)</f>
        <v>19428</v>
      </c>
      <c r="R405" t="str">
        <f>VLOOKUP(orders[[#This Row],[Territory]],territories[],4,FALSE)</f>
        <v xml:space="preserve">Northern                                          </v>
      </c>
      <c r="S405" t="str">
        <f>VLOOKUP(orders[[#This Row],[ShipVia]],shippers[],2,FALSE)</f>
        <v>United Package</v>
      </c>
      <c r="T405">
        <f>YEAR(orders[[#This Row],[OrderDate]])</f>
        <v>1997</v>
      </c>
      <c r="U405">
        <f>MONTH(orders[[#This Row],[OrderDate]])</f>
        <v>9</v>
      </c>
    </row>
    <row r="406" spans="1:21" x14ac:dyDescent="0.2">
      <c r="A406">
        <v>10652</v>
      </c>
      <c r="B406" t="s">
        <v>833</v>
      </c>
      <c r="C406">
        <v>4</v>
      </c>
      <c r="D406" s="9">
        <v>35674</v>
      </c>
      <c r="E406" s="5">
        <v>35702</v>
      </c>
      <c r="F406" s="5">
        <v>35681</v>
      </c>
      <c r="G406">
        <v>2</v>
      </c>
      <c r="H406">
        <v>7.14</v>
      </c>
      <c r="I406" t="s">
        <v>834</v>
      </c>
      <c r="J406" t="s">
        <v>835</v>
      </c>
      <c r="K406" t="s">
        <v>836</v>
      </c>
      <c r="L406" t="s">
        <v>516</v>
      </c>
      <c r="M406" t="s">
        <v>837</v>
      </c>
      <c r="N406" t="s">
        <v>146</v>
      </c>
      <c r="O406">
        <f>VLOOKUP(orders[[#This Row],[OrderID]],Table15[],4,FALSE)</f>
        <v>22</v>
      </c>
      <c r="P406">
        <f>VLOOKUP(orders[[#This Row],[OrderID]],Table15[],2,FALSE)</f>
        <v>331.78</v>
      </c>
      <c r="Q406">
        <f>VLOOKUP(orders[[#This Row],[EmployeeID]],employee_territory[],2,FALSE)</f>
        <v>20852</v>
      </c>
      <c r="R406" t="str">
        <f>VLOOKUP(orders[[#This Row],[Territory]],territories[],4,FALSE)</f>
        <v xml:space="preserve">Eastern                                           </v>
      </c>
      <c r="S406" t="str">
        <f>VLOOKUP(orders[[#This Row],[ShipVia]],shippers[],2,FALSE)</f>
        <v>United Package</v>
      </c>
      <c r="T406">
        <f>YEAR(orders[[#This Row],[OrderDate]])</f>
        <v>1997</v>
      </c>
      <c r="U406">
        <f>MONTH(orders[[#This Row],[OrderDate]])</f>
        <v>9</v>
      </c>
    </row>
    <row r="407" spans="1:21" x14ac:dyDescent="0.2">
      <c r="A407">
        <v>10653</v>
      </c>
      <c r="B407" t="s">
        <v>566</v>
      </c>
      <c r="C407">
        <v>1</v>
      </c>
      <c r="D407" s="9">
        <v>35675</v>
      </c>
      <c r="E407" s="5">
        <v>35703</v>
      </c>
      <c r="F407" s="5">
        <v>35692</v>
      </c>
      <c r="G407">
        <v>1</v>
      </c>
      <c r="H407">
        <v>93.25</v>
      </c>
      <c r="I407" t="s">
        <v>567</v>
      </c>
      <c r="J407" t="s">
        <v>568</v>
      </c>
      <c r="K407" t="s">
        <v>569</v>
      </c>
      <c r="L407" t="s">
        <v>71</v>
      </c>
      <c r="M407" t="s">
        <v>570</v>
      </c>
      <c r="N407" t="s">
        <v>154</v>
      </c>
      <c r="O407">
        <f>VLOOKUP(orders[[#This Row],[OrderID]],Table15[],4,FALSE)</f>
        <v>50</v>
      </c>
      <c r="P407">
        <f>VLOOKUP(orders[[#This Row],[OrderID]],Table15[],2,FALSE)</f>
        <v>1203.5</v>
      </c>
      <c r="Q407">
        <f>VLOOKUP(orders[[#This Row],[EmployeeID]],employee_territory[],2,FALSE)</f>
        <v>6897</v>
      </c>
      <c r="R407" t="str">
        <f>VLOOKUP(orders[[#This Row],[Territory]],territories[],4,FALSE)</f>
        <v xml:space="preserve">Eastern                                           </v>
      </c>
      <c r="S407" t="str">
        <f>VLOOKUP(orders[[#This Row],[ShipVia]],shippers[],2,FALSE)</f>
        <v>Speedy Express</v>
      </c>
      <c r="T407">
        <f>YEAR(orders[[#This Row],[OrderDate]])</f>
        <v>1997</v>
      </c>
      <c r="U407">
        <f>MONTH(orders[[#This Row],[OrderDate]])</f>
        <v>9</v>
      </c>
    </row>
    <row r="408" spans="1:21" x14ac:dyDescent="0.2">
      <c r="A408">
        <v>10654</v>
      </c>
      <c r="B408" t="s">
        <v>608</v>
      </c>
      <c r="C408">
        <v>5</v>
      </c>
      <c r="D408" s="9">
        <v>35675</v>
      </c>
      <c r="E408" s="5">
        <v>35703</v>
      </c>
      <c r="F408" s="5">
        <v>35684</v>
      </c>
      <c r="G408">
        <v>1</v>
      </c>
      <c r="H408">
        <v>55.26</v>
      </c>
      <c r="I408" t="s">
        <v>609</v>
      </c>
      <c r="J408" t="s">
        <v>610</v>
      </c>
      <c r="K408" t="s">
        <v>611</v>
      </c>
      <c r="L408" t="s">
        <v>71</v>
      </c>
      <c r="M408" t="s">
        <v>612</v>
      </c>
      <c r="N408" t="s">
        <v>199</v>
      </c>
      <c r="O408">
        <f>VLOOKUP(orders[[#This Row],[OrderID]],Table15[],4,FALSE)</f>
        <v>38</v>
      </c>
      <c r="P408">
        <f>VLOOKUP(orders[[#This Row],[OrderID]],Table15[],2,FALSE)</f>
        <v>668.7</v>
      </c>
      <c r="Q408">
        <f>VLOOKUP(orders[[#This Row],[EmployeeID]],employee_territory[],2,FALSE)</f>
        <v>2903</v>
      </c>
      <c r="R408" t="str">
        <f>VLOOKUP(orders[[#This Row],[Territory]],territories[],4,FALSE)</f>
        <v xml:space="preserve">Eastern                                           </v>
      </c>
      <c r="S408" t="str">
        <f>VLOOKUP(orders[[#This Row],[ShipVia]],shippers[],2,FALSE)</f>
        <v>Speedy Express</v>
      </c>
      <c r="T408">
        <f>YEAR(orders[[#This Row],[OrderDate]])</f>
        <v>1997</v>
      </c>
      <c r="U408">
        <f>MONTH(orders[[#This Row],[OrderDate]])</f>
        <v>9</v>
      </c>
    </row>
    <row r="409" spans="1:21" x14ac:dyDescent="0.2">
      <c r="A409">
        <v>10655</v>
      </c>
      <c r="B409" t="s">
        <v>633</v>
      </c>
      <c r="C409">
        <v>1</v>
      </c>
      <c r="D409" s="9">
        <v>35676</v>
      </c>
      <c r="E409" s="5">
        <v>35704</v>
      </c>
      <c r="F409" s="5">
        <v>35684</v>
      </c>
      <c r="G409">
        <v>2</v>
      </c>
      <c r="H409">
        <v>4.41</v>
      </c>
      <c r="I409" t="s">
        <v>634</v>
      </c>
      <c r="J409" t="s">
        <v>635</v>
      </c>
      <c r="K409" t="s">
        <v>636</v>
      </c>
      <c r="L409" t="s">
        <v>71</v>
      </c>
      <c r="M409" t="s">
        <v>637</v>
      </c>
      <c r="N409" t="s">
        <v>176</v>
      </c>
      <c r="O409">
        <f>VLOOKUP(orders[[#This Row],[OrderID]],Table15[],4,FALSE)</f>
        <v>20</v>
      </c>
      <c r="P409">
        <f>VLOOKUP(orders[[#This Row],[OrderID]],Table15[],2,FALSE)</f>
        <v>193</v>
      </c>
      <c r="Q409">
        <f>VLOOKUP(orders[[#This Row],[EmployeeID]],employee_territory[],2,FALSE)</f>
        <v>6897</v>
      </c>
      <c r="R409" t="str">
        <f>VLOOKUP(orders[[#This Row],[Territory]],territories[],4,FALSE)</f>
        <v xml:space="preserve">Eastern                                           </v>
      </c>
      <c r="S409" t="str">
        <f>VLOOKUP(orders[[#This Row],[ShipVia]],shippers[],2,FALSE)</f>
        <v>United Package</v>
      </c>
      <c r="T409">
        <f>YEAR(orders[[#This Row],[OrderDate]])</f>
        <v>1997</v>
      </c>
      <c r="U409">
        <f>MONTH(orders[[#This Row],[OrderDate]])</f>
        <v>9</v>
      </c>
    </row>
    <row r="410" spans="1:21" x14ac:dyDescent="0.2">
      <c r="A410">
        <v>10656</v>
      </c>
      <c r="B410" t="s">
        <v>867</v>
      </c>
      <c r="C410">
        <v>6</v>
      </c>
      <c r="D410" s="9">
        <v>35677</v>
      </c>
      <c r="E410" s="5">
        <v>35705</v>
      </c>
      <c r="F410" s="5">
        <v>35683</v>
      </c>
      <c r="G410">
        <v>1</v>
      </c>
      <c r="H410">
        <v>57.15</v>
      </c>
      <c r="I410" t="s">
        <v>868</v>
      </c>
      <c r="J410" t="s">
        <v>869</v>
      </c>
      <c r="K410" t="s">
        <v>870</v>
      </c>
      <c r="L410" t="s">
        <v>191</v>
      </c>
      <c r="M410" t="s">
        <v>871</v>
      </c>
      <c r="N410" t="s">
        <v>82</v>
      </c>
      <c r="O410">
        <f>VLOOKUP(orders[[#This Row],[OrderID]],Table15[],4,FALSE)</f>
        <v>37</v>
      </c>
      <c r="P410">
        <f>VLOOKUP(orders[[#This Row],[OrderID]],Table15[],2,FALSE)</f>
        <v>671.35</v>
      </c>
      <c r="Q410">
        <f>VLOOKUP(orders[[#This Row],[EmployeeID]],employee_territory[],2,FALSE)</f>
        <v>85014</v>
      </c>
      <c r="R410" t="str">
        <f>VLOOKUP(orders[[#This Row],[Territory]],territories[],4,FALSE)</f>
        <v xml:space="preserve">Westerns                                          </v>
      </c>
      <c r="S410" t="str">
        <f>VLOOKUP(orders[[#This Row],[ShipVia]],shippers[],2,FALSE)</f>
        <v>Speedy Express</v>
      </c>
      <c r="T410">
        <f>YEAR(orders[[#This Row],[OrderDate]])</f>
        <v>1997</v>
      </c>
      <c r="U410">
        <f>MONTH(orders[[#This Row],[OrderDate]])</f>
        <v>9</v>
      </c>
    </row>
    <row r="411" spans="1:21" x14ac:dyDescent="0.2">
      <c r="A411">
        <v>10657</v>
      </c>
      <c r="B411" t="s">
        <v>705</v>
      </c>
      <c r="C411">
        <v>2</v>
      </c>
      <c r="D411" s="9">
        <v>35677</v>
      </c>
      <c r="E411" s="5">
        <v>35705</v>
      </c>
      <c r="F411" s="5">
        <v>35688</v>
      </c>
      <c r="G411">
        <v>2</v>
      </c>
      <c r="H411">
        <v>352.69</v>
      </c>
      <c r="I411" t="s">
        <v>706</v>
      </c>
      <c r="J411" t="s">
        <v>707</v>
      </c>
      <c r="K411" t="s">
        <v>708</v>
      </c>
      <c r="L411" t="s">
        <v>709</v>
      </c>
      <c r="M411" t="s">
        <v>710</v>
      </c>
      <c r="N411" t="s">
        <v>82</v>
      </c>
      <c r="O411">
        <f>VLOOKUP(orders[[#This Row],[OrderID]],Table15[],4,FALSE)</f>
        <v>204</v>
      </c>
      <c r="P411">
        <f>VLOOKUP(orders[[#This Row],[OrderID]],Table15[],2,FALSE)</f>
        <v>4371.6000000000004</v>
      </c>
      <c r="Q411">
        <f>VLOOKUP(orders[[#This Row],[EmployeeID]],employee_territory[],2,FALSE)</f>
        <v>1581</v>
      </c>
      <c r="R411" t="str">
        <f>VLOOKUP(orders[[#This Row],[Territory]],territories[],4,FALSE)</f>
        <v xml:space="preserve">Eastern                                           </v>
      </c>
      <c r="S411" t="str">
        <f>VLOOKUP(orders[[#This Row],[ShipVia]],shippers[],2,FALSE)</f>
        <v>United Package</v>
      </c>
      <c r="T411">
        <f>YEAR(orders[[#This Row],[OrderDate]])</f>
        <v>1997</v>
      </c>
      <c r="U411">
        <f>MONTH(orders[[#This Row],[OrderDate]])</f>
        <v>9</v>
      </c>
    </row>
    <row r="412" spans="1:21" x14ac:dyDescent="0.2">
      <c r="A412">
        <v>10658</v>
      </c>
      <c r="B412" t="s">
        <v>589</v>
      </c>
      <c r="C412">
        <v>4</v>
      </c>
      <c r="D412" s="9">
        <v>35678</v>
      </c>
      <c r="E412" s="5">
        <v>35706</v>
      </c>
      <c r="F412" s="5">
        <v>35681</v>
      </c>
      <c r="G412">
        <v>1</v>
      </c>
      <c r="H412">
        <v>364.15</v>
      </c>
      <c r="I412" t="s">
        <v>590</v>
      </c>
      <c r="J412" t="s">
        <v>591</v>
      </c>
      <c r="K412" t="s">
        <v>592</v>
      </c>
      <c r="L412" t="s">
        <v>71</v>
      </c>
      <c r="M412" t="s">
        <v>593</v>
      </c>
      <c r="N412" t="s">
        <v>154</v>
      </c>
      <c r="O412">
        <f>VLOOKUP(orders[[#This Row],[OrderID]],Table15[],4,FALSE)</f>
        <v>255</v>
      </c>
      <c r="P412">
        <f>VLOOKUP(orders[[#This Row],[OrderID]],Table15[],2,FALSE)</f>
        <v>4668</v>
      </c>
      <c r="Q412">
        <f>VLOOKUP(orders[[#This Row],[EmployeeID]],employee_territory[],2,FALSE)</f>
        <v>20852</v>
      </c>
      <c r="R412" t="str">
        <f>VLOOKUP(orders[[#This Row],[Territory]],territories[],4,FALSE)</f>
        <v xml:space="preserve">Eastern                                           </v>
      </c>
      <c r="S412" t="str">
        <f>VLOOKUP(orders[[#This Row],[ShipVia]],shippers[],2,FALSE)</f>
        <v>Speedy Express</v>
      </c>
      <c r="T412">
        <f>YEAR(orders[[#This Row],[OrderDate]])</f>
        <v>1997</v>
      </c>
      <c r="U412">
        <f>MONTH(orders[[#This Row],[OrderDate]])</f>
        <v>9</v>
      </c>
    </row>
    <row r="413" spans="1:21" x14ac:dyDescent="0.2">
      <c r="A413">
        <v>10659</v>
      </c>
      <c r="B413" t="s">
        <v>785</v>
      </c>
      <c r="C413">
        <v>7</v>
      </c>
      <c r="D413" s="9">
        <v>35678</v>
      </c>
      <c r="E413" s="5">
        <v>35706</v>
      </c>
      <c r="F413" s="5">
        <v>35683</v>
      </c>
      <c r="G413">
        <v>2</v>
      </c>
      <c r="H413">
        <v>105.81</v>
      </c>
      <c r="I413" t="s">
        <v>786</v>
      </c>
      <c r="J413" t="s">
        <v>787</v>
      </c>
      <c r="K413" t="s">
        <v>645</v>
      </c>
      <c r="L413" t="s">
        <v>516</v>
      </c>
      <c r="M413" t="s">
        <v>788</v>
      </c>
      <c r="N413" t="s">
        <v>146</v>
      </c>
      <c r="O413">
        <f>VLOOKUP(orders[[#This Row],[OrderID]],Table15[],4,FALSE)</f>
        <v>84</v>
      </c>
      <c r="P413">
        <f>VLOOKUP(orders[[#This Row],[OrderID]],Table15[],2,FALSE)</f>
        <v>1291.5999999999999</v>
      </c>
      <c r="Q413">
        <f>VLOOKUP(orders[[#This Row],[EmployeeID]],employee_territory[],2,FALSE)</f>
        <v>60179</v>
      </c>
      <c r="R413" t="str">
        <f>VLOOKUP(orders[[#This Row],[Territory]],territories[],4,FALSE)</f>
        <v xml:space="preserve">Westerns                                          </v>
      </c>
      <c r="S413" t="str">
        <f>VLOOKUP(orders[[#This Row],[ShipVia]],shippers[],2,FALSE)</f>
        <v>United Package</v>
      </c>
      <c r="T413">
        <f>YEAR(orders[[#This Row],[OrderDate]])</f>
        <v>1997</v>
      </c>
      <c r="U413">
        <f>MONTH(orders[[#This Row],[OrderDate]])</f>
        <v>9</v>
      </c>
    </row>
    <row r="414" spans="1:21" x14ac:dyDescent="0.2">
      <c r="A414">
        <v>10660</v>
      </c>
      <c r="B414" t="s">
        <v>795</v>
      </c>
      <c r="C414">
        <v>8</v>
      </c>
      <c r="D414" s="9">
        <v>35681</v>
      </c>
      <c r="E414" s="5">
        <v>35709</v>
      </c>
      <c r="F414" s="5">
        <v>35718</v>
      </c>
      <c r="G414">
        <v>1</v>
      </c>
      <c r="H414">
        <v>111.29</v>
      </c>
      <c r="I414" t="s">
        <v>796</v>
      </c>
      <c r="J414" t="s">
        <v>797</v>
      </c>
      <c r="K414" t="s">
        <v>798</v>
      </c>
      <c r="L414" t="s">
        <v>191</v>
      </c>
      <c r="M414" t="s">
        <v>799</v>
      </c>
      <c r="N414" t="s">
        <v>82</v>
      </c>
      <c r="O414">
        <f>VLOOKUP(orders[[#This Row],[OrderID]],Table15[],4,FALSE)</f>
        <v>21</v>
      </c>
      <c r="P414">
        <f>VLOOKUP(orders[[#This Row],[OrderID]],Table15[],2,FALSE)</f>
        <v>1701</v>
      </c>
      <c r="Q414">
        <f>VLOOKUP(orders[[#This Row],[EmployeeID]],employee_territory[],2,FALSE)</f>
        <v>19428</v>
      </c>
      <c r="R414" t="str">
        <f>VLOOKUP(orders[[#This Row],[Territory]],territories[],4,FALSE)</f>
        <v xml:space="preserve">Northern                                          </v>
      </c>
      <c r="S414" t="str">
        <f>VLOOKUP(orders[[#This Row],[ShipVia]],shippers[],2,FALSE)</f>
        <v>Speedy Express</v>
      </c>
      <c r="T414">
        <f>YEAR(orders[[#This Row],[OrderDate]])</f>
        <v>1997</v>
      </c>
      <c r="U414">
        <f>MONTH(orders[[#This Row],[OrderDate]])</f>
        <v>9</v>
      </c>
    </row>
    <row r="415" spans="1:21" x14ac:dyDescent="0.2">
      <c r="A415">
        <v>10661</v>
      </c>
      <c r="B415" t="s">
        <v>651</v>
      </c>
      <c r="C415">
        <v>7</v>
      </c>
      <c r="D415" s="9">
        <v>35682</v>
      </c>
      <c r="E415" s="5">
        <v>35710</v>
      </c>
      <c r="F415" s="5">
        <v>35688</v>
      </c>
      <c r="G415">
        <v>3</v>
      </c>
      <c r="H415">
        <v>17.55</v>
      </c>
      <c r="I415" t="s">
        <v>652</v>
      </c>
      <c r="J415" t="s">
        <v>653</v>
      </c>
      <c r="K415" t="s">
        <v>654</v>
      </c>
      <c r="L415" t="s">
        <v>655</v>
      </c>
      <c r="M415" t="s">
        <v>71</v>
      </c>
      <c r="N415" t="s">
        <v>656</v>
      </c>
      <c r="O415">
        <f>VLOOKUP(orders[[#This Row],[OrderID]],Table15[],4,FALSE)</f>
        <v>52</v>
      </c>
      <c r="P415">
        <f>VLOOKUP(orders[[#This Row],[OrderID]],Table15[],2,FALSE)</f>
        <v>703.25</v>
      </c>
      <c r="Q415">
        <f>VLOOKUP(orders[[#This Row],[EmployeeID]],employee_territory[],2,FALSE)</f>
        <v>60179</v>
      </c>
      <c r="R415" t="str">
        <f>VLOOKUP(orders[[#This Row],[Territory]],territories[],4,FALSE)</f>
        <v xml:space="preserve">Westerns                                          </v>
      </c>
      <c r="S415" t="str">
        <f>VLOOKUP(orders[[#This Row],[ShipVia]],shippers[],2,FALSE)</f>
        <v>Federal Shipping</v>
      </c>
      <c r="T415">
        <f>YEAR(orders[[#This Row],[OrderDate]])</f>
        <v>1997</v>
      </c>
      <c r="U415">
        <f>MONTH(orders[[#This Row],[OrderDate]])</f>
        <v>9</v>
      </c>
    </row>
    <row r="416" spans="1:21" x14ac:dyDescent="0.2">
      <c r="A416">
        <v>10662</v>
      </c>
      <c r="B416" t="s">
        <v>673</v>
      </c>
      <c r="C416">
        <v>3</v>
      </c>
      <c r="D416" s="9">
        <v>35682</v>
      </c>
      <c r="E416" s="5">
        <v>35710</v>
      </c>
      <c r="F416" s="5">
        <v>35691</v>
      </c>
      <c r="G416">
        <v>2</v>
      </c>
      <c r="H416">
        <v>1.28</v>
      </c>
      <c r="I416" t="s">
        <v>674</v>
      </c>
      <c r="J416" t="s">
        <v>675</v>
      </c>
      <c r="K416" t="s">
        <v>676</v>
      </c>
      <c r="L416" t="s">
        <v>191</v>
      </c>
      <c r="M416" t="s">
        <v>677</v>
      </c>
      <c r="N416" t="s">
        <v>82</v>
      </c>
      <c r="O416">
        <f>VLOOKUP(orders[[#This Row],[OrderID]],Table15[],4,FALSE)</f>
        <v>10</v>
      </c>
      <c r="P416">
        <f>VLOOKUP(orders[[#This Row],[OrderID]],Table15[],2,FALSE)</f>
        <v>125</v>
      </c>
      <c r="Q416">
        <f>VLOOKUP(orders[[#This Row],[EmployeeID]],employee_territory[],2,FALSE)</f>
        <v>30346</v>
      </c>
      <c r="R416" t="str">
        <f>VLOOKUP(orders[[#This Row],[Territory]],territories[],4,FALSE)</f>
        <v xml:space="preserve">Southern                                          </v>
      </c>
      <c r="S416" t="str">
        <f>VLOOKUP(orders[[#This Row],[ShipVia]],shippers[],2,FALSE)</f>
        <v>United Package</v>
      </c>
      <c r="T416">
        <f>YEAR(orders[[#This Row],[OrderDate]])</f>
        <v>1997</v>
      </c>
      <c r="U416">
        <f>MONTH(orders[[#This Row],[OrderDate]])</f>
        <v>9</v>
      </c>
    </row>
    <row r="417" spans="1:21" x14ac:dyDescent="0.2">
      <c r="A417">
        <v>10663</v>
      </c>
      <c r="B417" t="s">
        <v>721</v>
      </c>
      <c r="C417">
        <v>2</v>
      </c>
      <c r="D417" s="9">
        <v>35683</v>
      </c>
      <c r="E417" s="5">
        <v>35697</v>
      </c>
      <c r="F417" s="5">
        <v>35706</v>
      </c>
      <c r="G417">
        <v>2</v>
      </c>
      <c r="H417">
        <v>113.15</v>
      </c>
      <c r="I417" t="s">
        <v>722</v>
      </c>
      <c r="J417" t="s">
        <v>723</v>
      </c>
      <c r="K417" t="s">
        <v>724</v>
      </c>
      <c r="L417" t="s">
        <v>71</v>
      </c>
      <c r="M417" t="s">
        <v>725</v>
      </c>
      <c r="N417" t="s">
        <v>206</v>
      </c>
      <c r="O417">
        <f>VLOOKUP(orders[[#This Row],[OrderID]],Table15[],4,FALSE)</f>
        <v>80</v>
      </c>
      <c r="P417">
        <f>VLOOKUP(orders[[#This Row],[OrderID]],Table15[],2,FALSE)</f>
        <v>2032</v>
      </c>
      <c r="Q417">
        <f>VLOOKUP(orders[[#This Row],[EmployeeID]],employee_territory[],2,FALSE)</f>
        <v>1581</v>
      </c>
      <c r="R417" t="str">
        <f>VLOOKUP(orders[[#This Row],[Territory]],territories[],4,FALSE)</f>
        <v xml:space="preserve">Eastern                                           </v>
      </c>
      <c r="S417" t="str">
        <f>VLOOKUP(orders[[#This Row],[ShipVia]],shippers[],2,FALSE)</f>
        <v>United Package</v>
      </c>
      <c r="T417">
        <f>YEAR(orders[[#This Row],[OrderDate]])</f>
        <v>1997</v>
      </c>
      <c r="U417">
        <f>MONTH(orders[[#This Row],[OrderDate]])</f>
        <v>9</v>
      </c>
    </row>
    <row r="418" spans="1:21" x14ac:dyDescent="0.2">
      <c r="A418">
        <v>10664</v>
      </c>
      <c r="B418" t="s">
        <v>715</v>
      </c>
      <c r="C418">
        <v>1</v>
      </c>
      <c r="D418" s="9">
        <v>35683</v>
      </c>
      <c r="E418" s="5">
        <v>35711</v>
      </c>
      <c r="F418" s="5">
        <v>35692</v>
      </c>
      <c r="G418">
        <v>3</v>
      </c>
      <c r="H418">
        <v>1.27</v>
      </c>
      <c r="I418" t="s">
        <v>716</v>
      </c>
      <c r="J418" t="s">
        <v>717</v>
      </c>
      <c r="K418" t="s">
        <v>718</v>
      </c>
      <c r="L418" t="s">
        <v>71</v>
      </c>
      <c r="M418" t="s">
        <v>719</v>
      </c>
      <c r="N418" t="s">
        <v>720</v>
      </c>
      <c r="O418">
        <f>VLOOKUP(orders[[#This Row],[OrderID]],Table15[],4,FALSE)</f>
        <v>51</v>
      </c>
      <c r="P418">
        <f>VLOOKUP(orders[[#This Row],[OrderID]],Table15[],2,FALSE)</f>
        <v>1515.75</v>
      </c>
      <c r="Q418">
        <f>VLOOKUP(orders[[#This Row],[EmployeeID]],employee_territory[],2,FALSE)</f>
        <v>6897</v>
      </c>
      <c r="R418" t="str">
        <f>VLOOKUP(orders[[#This Row],[Territory]],territories[],4,FALSE)</f>
        <v xml:space="preserve">Eastern                                           </v>
      </c>
      <c r="S418" t="str">
        <f>VLOOKUP(orders[[#This Row],[ShipVia]],shippers[],2,FALSE)</f>
        <v>Federal Shipping</v>
      </c>
      <c r="T418">
        <f>YEAR(orders[[#This Row],[OrderDate]])</f>
        <v>1997</v>
      </c>
      <c r="U418">
        <f>MONTH(orders[[#This Row],[OrderDate]])</f>
        <v>9</v>
      </c>
    </row>
    <row r="419" spans="1:21" x14ac:dyDescent="0.2">
      <c r="A419">
        <v>10665</v>
      </c>
      <c r="B419" t="s">
        <v>673</v>
      </c>
      <c r="C419">
        <v>1</v>
      </c>
      <c r="D419" s="9">
        <v>35684</v>
      </c>
      <c r="E419" s="5">
        <v>35712</v>
      </c>
      <c r="F419" s="5">
        <v>35690</v>
      </c>
      <c r="G419">
        <v>2</v>
      </c>
      <c r="H419">
        <v>26.31</v>
      </c>
      <c r="I419" t="s">
        <v>674</v>
      </c>
      <c r="J419" t="s">
        <v>675</v>
      </c>
      <c r="K419" t="s">
        <v>676</v>
      </c>
      <c r="L419" t="s">
        <v>191</v>
      </c>
      <c r="M419" t="s">
        <v>677</v>
      </c>
      <c r="N419" t="s">
        <v>82</v>
      </c>
      <c r="O419">
        <f>VLOOKUP(orders[[#This Row],[OrderID]],Table15[],4,FALSE)</f>
        <v>31</v>
      </c>
      <c r="P419">
        <f>VLOOKUP(orders[[#This Row],[OrderID]],Table15[],2,FALSE)</f>
        <v>1295</v>
      </c>
      <c r="Q419">
        <f>VLOOKUP(orders[[#This Row],[EmployeeID]],employee_territory[],2,FALSE)</f>
        <v>6897</v>
      </c>
      <c r="R419" t="str">
        <f>VLOOKUP(orders[[#This Row],[Territory]],territories[],4,FALSE)</f>
        <v xml:space="preserve">Eastern                                           </v>
      </c>
      <c r="S419" t="str">
        <f>VLOOKUP(orders[[#This Row],[ShipVia]],shippers[],2,FALSE)</f>
        <v>United Package</v>
      </c>
      <c r="T419">
        <f>YEAR(orders[[#This Row],[OrderDate]])</f>
        <v>1997</v>
      </c>
      <c r="U419">
        <f>MONTH(orders[[#This Row],[OrderDate]])</f>
        <v>9</v>
      </c>
    </row>
    <row r="420" spans="1:21" x14ac:dyDescent="0.2">
      <c r="A420">
        <v>10666</v>
      </c>
      <c r="B420" t="s">
        <v>507</v>
      </c>
      <c r="C420">
        <v>7</v>
      </c>
      <c r="D420" s="9">
        <v>35685</v>
      </c>
      <c r="E420" s="5">
        <v>35713</v>
      </c>
      <c r="F420" s="5">
        <v>35695</v>
      </c>
      <c r="G420">
        <v>2</v>
      </c>
      <c r="H420">
        <v>232.42</v>
      </c>
      <c r="I420" t="s">
        <v>508</v>
      </c>
      <c r="J420" t="s">
        <v>509</v>
      </c>
      <c r="K420" t="s">
        <v>510</v>
      </c>
      <c r="L420" t="s">
        <v>71</v>
      </c>
      <c r="M420" t="s">
        <v>511</v>
      </c>
      <c r="N420" t="s">
        <v>506</v>
      </c>
      <c r="O420">
        <f>VLOOKUP(orders[[#This Row],[OrderID]],Table15[],4,FALSE)</f>
        <v>46</v>
      </c>
      <c r="P420">
        <f>VLOOKUP(orders[[#This Row],[OrderID]],Table15[],2,FALSE)</f>
        <v>4666.9400000000005</v>
      </c>
      <c r="Q420">
        <f>VLOOKUP(orders[[#This Row],[EmployeeID]],employee_territory[],2,FALSE)</f>
        <v>60179</v>
      </c>
      <c r="R420" t="str">
        <f>VLOOKUP(orders[[#This Row],[Territory]],territories[],4,FALSE)</f>
        <v xml:space="preserve">Westerns                                          </v>
      </c>
      <c r="S420" t="str">
        <f>VLOOKUP(orders[[#This Row],[ShipVia]],shippers[],2,FALSE)</f>
        <v>United Package</v>
      </c>
      <c r="T420">
        <f>YEAR(orders[[#This Row],[OrderDate]])</f>
        <v>1997</v>
      </c>
      <c r="U420">
        <f>MONTH(orders[[#This Row],[OrderDate]])</f>
        <v>9</v>
      </c>
    </row>
    <row r="421" spans="1:21" x14ac:dyDescent="0.2">
      <c r="A421">
        <v>10667</v>
      </c>
      <c r="B421" t="s">
        <v>525</v>
      </c>
      <c r="C421">
        <v>7</v>
      </c>
      <c r="D421" s="9">
        <v>35685</v>
      </c>
      <c r="E421" s="5">
        <v>35713</v>
      </c>
      <c r="F421" s="5">
        <v>35692</v>
      </c>
      <c r="G421">
        <v>1</v>
      </c>
      <c r="H421">
        <v>78.09</v>
      </c>
      <c r="I421" t="s">
        <v>526</v>
      </c>
      <c r="J421" t="s">
        <v>527</v>
      </c>
      <c r="K421" t="s">
        <v>528</v>
      </c>
      <c r="L421" t="s">
        <v>71</v>
      </c>
      <c r="M421" t="s">
        <v>529</v>
      </c>
      <c r="N421" t="s">
        <v>530</v>
      </c>
      <c r="O421">
        <f>VLOOKUP(orders[[#This Row],[OrderID]],Table15[],4,FALSE)</f>
        <v>59</v>
      </c>
      <c r="P421">
        <f>VLOOKUP(orders[[#This Row],[OrderID]],Table15[],2,FALSE)</f>
        <v>1921</v>
      </c>
      <c r="Q421">
        <f>VLOOKUP(orders[[#This Row],[EmployeeID]],employee_territory[],2,FALSE)</f>
        <v>60179</v>
      </c>
      <c r="R421" t="str">
        <f>VLOOKUP(orders[[#This Row],[Territory]],territories[],4,FALSE)</f>
        <v xml:space="preserve">Westerns                                          </v>
      </c>
      <c r="S421" t="str">
        <f>VLOOKUP(orders[[#This Row],[ShipVia]],shippers[],2,FALSE)</f>
        <v>Speedy Express</v>
      </c>
      <c r="T421">
        <f>YEAR(orders[[#This Row],[OrderDate]])</f>
        <v>1997</v>
      </c>
      <c r="U421">
        <f>MONTH(orders[[#This Row],[OrderDate]])</f>
        <v>9</v>
      </c>
    </row>
    <row r="422" spans="1:21" x14ac:dyDescent="0.2">
      <c r="A422">
        <v>10668</v>
      </c>
      <c r="B422" t="s">
        <v>657</v>
      </c>
      <c r="C422">
        <v>1</v>
      </c>
      <c r="D422" s="9">
        <v>35688</v>
      </c>
      <c r="E422" s="5">
        <v>35716</v>
      </c>
      <c r="F422" s="5">
        <v>35696</v>
      </c>
      <c r="G422">
        <v>2</v>
      </c>
      <c r="H422">
        <v>47.22</v>
      </c>
      <c r="I422" t="s">
        <v>658</v>
      </c>
      <c r="J422" t="s">
        <v>659</v>
      </c>
      <c r="K422" t="s">
        <v>660</v>
      </c>
      <c r="L422" t="s">
        <v>71</v>
      </c>
      <c r="M422" t="s">
        <v>661</v>
      </c>
      <c r="N422" t="s">
        <v>154</v>
      </c>
      <c r="O422">
        <f>VLOOKUP(orders[[#This Row],[OrderID]],Table15[],4,FALSE)</f>
        <v>27</v>
      </c>
      <c r="P422">
        <f>VLOOKUP(orders[[#This Row],[OrderID]],Table15[],2,FALSE)</f>
        <v>694.75</v>
      </c>
      <c r="Q422">
        <f>VLOOKUP(orders[[#This Row],[EmployeeID]],employee_territory[],2,FALSE)</f>
        <v>6897</v>
      </c>
      <c r="R422" t="str">
        <f>VLOOKUP(orders[[#This Row],[Territory]],territories[],4,FALSE)</f>
        <v xml:space="preserve">Eastern                                           </v>
      </c>
      <c r="S422" t="str">
        <f>VLOOKUP(orders[[#This Row],[ShipVia]],shippers[],2,FALSE)</f>
        <v>United Package</v>
      </c>
      <c r="T422">
        <f>YEAR(orders[[#This Row],[OrderDate]])</f>
        <v>1997</v>
      </c>
      <c r="U422">
        <f>MONTH(orders[[#This Row],[OrderDate]])</f>
        <v>9</v>
      </c>
    </row>
    <row r="423" spans="1:21" x14ac:dyDescent="0.2">
      <c r="A423">
        <v>10669</v>
      </c>
      <c r="B423" t="s">
        <v>733</v>
      </c>
      <c r="C423">
        <v>2</v>
      </c>
      <c r="D423" s="9">
        <v>35688</v>
      </c>
      <c r="E423" s="5">
        <v>35716</v>
      </c>
      <c r="F423" s="5">
        <v>35695</v>
      </c>
      <c r="G423">
        <v>1</v>
      </c>
      <c r="H423">
        <v>24.39</v>
      </c>
      <c r="I423" t="s">
        <v>734</v>
      </c>
      <c r="J423" t="s">
        <v>735</v>
      </c>
      <c r="K423" t="s">
        <v>736</v>
      </c>
      <c r="L423" t="s">
        <v>71</v>
      </c>
      <c r="M423" t="s">
        <v>737</v>
      </c>
      <c r="N423" t="s">
        <v>230</v>
      </c>
      <c r="O423">
        <f>VLOOKUP(orders[[#This Row],[OrderID]],Table15[],4,FALSE)</f>
        <v>30</v>
      </c>
      <c r="P423">
        <f>VLOOKUP(orders[[#This Row],[OrderID]],Table15[],2,FALSE)</f>
        <v>570</v>
      </c>
      <c r="Q423">
        <f>VLOOKUP(orders[[#This Row],[EmployeeID]],employee_territory[],2,FALSE)</f>
        <v>1581</v>
      </c>
      <c r="R423" t="str">
        <f>VLOOKUP(orders[[#This Row],[Territory]],territories[],4,FALSE)</f>
        <v xml:space="preserve">Eastern                                           </v>
      </c>
      <c r="S423" t="str">
        <f>VLOOKUP(orders[[#This Row],[ShipVia]],shippers[],2,FALSE)</f>
        <v>Speedy Express</v>
      </c>
      <c r="T423">
        <f>YEAR(orders[[#This Row],[OrderDate]])</f>
        <v>1997</v>
      </c>
      <c r="U423">
        <f>MONTH(orders[[#This Row],[OrderDate]])</f>
        <v>9</v>
      </c>
    </row>
    <row r="424" spans="1:21" x14ac:dyDescent="0.2">
      <c r="A424">
        <v>10670</v>
      </c>
      <c r="B424" t="s">
        <v>566</v>
      </c>
      <c r="C424">
        <v>4</v>
      </c>
      <c r="D424" s="9">
        <v>35689</v>
      </c>
      <c r="E424" s="5">
        <v>35717</v>
      </c>
      <c r="F424" s="5">
        <v>35691</v>
      </c>
      <c r="G424">
        <v>1</v>
      </c>
      <c r="H424">
        <v>203.48</v>
      </c>
      <c r="I424" t="s">
        <v>567</v>
      </c>
      <c r="J424" t="s">
        <v>568</v>
      </c>
      <c r="K424" t="s">
        <v>569</v>
      </c>
      <c r="L424" t="s">
        <v>71</v>
      </c>
      <c r="M424" t="s">
        <v>570</v>
      </c>
      <c r="N424" t="s">
        <v>154</v>
      </c>
      <c r="O424">
        <f>VLOOKUP(orders[[#This Row],[OrderID]],Table15[],4,FALSE)</f>
        <v>192</v>
      </c>
      <c r="P424">
        <f>VLOOKUP(orders[[#This Row],[OrderID]],Table15[],2,FALSE)</f>
        <v>2301.75</v>
      </c>
      <c r="Q424">
        <f>VLOOKUP(orders[[#This Row],[EmployeeID]],employee_territory[],2,FALSE)</f>
        <v>20852</v>
      </c>
      <c r="R424" t="str">
        <f>VLOOKUP(orders[[#This Row],[Territory]],territories[],4,FALSE)</f>
        <v xml:space="preserve">Eastern                                           </v>
      </c>
      <c r="S424" t="str">
        <f>VLOOKUP(orders[[#This Row],[ShipVia]],shippers[],2,FALSE)</f>
        <v>Speedy Express</v>
      </c>
      <c r="T424">
        <f>YEAR(orders[[#This Row],[OrderDate]])</f>
        <v>1997</v>
      </c>
      <c r="U424">
        <f>MONTH(orders[[#This Row],[OrderDate]])</f>
        <v>9</v>
      </c>
    </row>
    <row r="425" spans="1:21" x14ac:dyDescent="0.2">
      <c r="A425">
        <v>10671</v>
      </c>
      <c r="B425" t="s">
        <v>903</v>
      </c>
      <c r="C425">
        <v>1</v>
      </c>
      <c r="D425" s="9">
        <v>35690</v>
      </c>
      <c r="E425" s="5">
        <v>35718</v>
      </c>
      <c r="F425" s="5">
        <v>35697</v>
      </c>
      <c r="G425">
        <v>1</v>
      </c>
      <c r="H425">
        <v>30.34</v>
      </c>
      <c r="I425" t="s">
        <v>904</v>
      </c>
      <c r="J425" t="s">
        <v>905</v>
      </c>
      <c r="K425" t="s">
        <v>689</v>
      </c>
      <c r="L425" t="s">
        <v>71</v>
      </c>
      <c r="M425" t="s">
        <v>690</v>
      </c>
      <c r="N425" t="s">
        <v>206</v>
      </c>
      <c r="O425">
        <f>VLOOKUP(orders[[#This Row],[OrderID]],Table15[],4,FALSE)</f>
        <v>32</v>
      </c>
      <c r="P425">
        <f>VLOOKUP(orders[[#This Row],[OrderID]],Table15[],2,FALSE)</f>
        <v>920.1</v>
      </c>
      <c r="Q425">
        <f>VLOOKUP(orders[[#This Row],[EmployeeID]],employee_territory[],2,FALSE)</f>
        <v>6897</v>
      </c>
      <c r="R425" t="str">
        <f>VLOOKUP(orders[[#This Row],[Territory]],territories[],4,FALSE)</f>
        <v xml:space="preserve">Eastern                                           </v>
      </c>
      <c r="S425" t="str">
        <f>VLOOKUP(orders[[#This Row],[ShipVia]],shippers[],2,FALSE)</f>
        <v>Speedy Express</v>
      </c>
      <c r="T425">
        <f>YEAR(orders[[#This Row],[OrderDate]])</f>
        <v>1997</v>
      </c>
      <c r="U425">
        <f>MONTH(orders[[#This Row],[OrderDate]])</f>
        <v>9</v>
      </c>
    </row>
    <row r="426" spans="1:21" x14ac:dyDescent="0.2">
      <c r="A426">
        <v>10672</v>
      </c>
      <c r="B426" t="s">
        <v>608</v>
      </c>
      <c r="C426">
        <v>9</v>
      </c>
      <c r="D426" s="9">
        <v>35690</v>
      </c>
      <c r="E426" s="5">
        <v>35704</v>
      </c>
      <c r="F426" s="5">
        <v>35699</v>
      </c>
      <c r="G426">
        <v>2</v>
      </c>
      <c r="H426">
        <v>95.75</v>
      </c>
      <c r="I426" t="s">
        <v>609</v>
      </c>
      <c r="J426" t="s">
        <v>610</v>
      </c>
      <c r="K426" t="s">
        <v>611</v>
      </c>
      <c r="L426" t="s">
        <v>71</v>
      </c>
      <c r="M426" t="s">
        <v>612</v>
      </c>
      <c r="N426" t="s">
        <v>199</v>
      </c>
      <c r="O426">
        <f>VLOOKUP(orders[[#This Row],[OrderID]],Table15[],4,FALSE)</f>
        <v>27</v>
      </c>
      <c r="P426">
        <f>VLOOKUP(orders[[#This Row],[OrderID]],Table15[],2,FALSE)</f>
        <v>4210.5</v>
      </c>
      <c r="Q426">
        <f>VLOOKUP(orders[[#This Row],[EmployeeID]],employee_territory[],2,FALSE)</f>
        <v>3049</v>
      </c>
      <c r="R426" t="str">
        <f>VLOOKUP(orders[[#This Row],[Territory]],territories[],4,FALSE)</f>
        <v xml:space="preserve">Northern                                          </v>
      </c>
      <c r="S426" t="str">
        <f>VLOOKUP(orders[[#This Row],[ShipVia]],shippers[],2,FALSE)</f>
        <v>United Package</v>
      </c>
      <c r="T426">
        <f>YEAR(orders[[#This Row],[OrderDate]])</f>
        <v>1997</v>
      </c>
      <c r="U426">
        <f>MONTH(orders[[#This Row],[OrderDate]])</f>
        <v>9</v>
      </c>
    </row>
    <row r="427" spans="1:21" x14ac:dyDescent="0.2">
      <c r="A427">
        <v>10673</v>
      </c>
      <c r="B427" t="s">
        <v>888</v>
      </c>
      <c r="C427">
        <v>2</v>
      </c>
      <c r="D427" s="9">
        <v>35691</v>
      </c>
      <c r="E427" s="5">
        <v>35719</v>
      </c>
      <c r="F427" s="5">
        <v>35692</v>
      </c>
      <c r="G427">
        <v>1</v>
      </c>
      <c r="H427">
        <v>22.76</v>
      </c>
      <c r="I427" t="s">
        <v>889</v>
      </c>
      <c r="J427" t="s">
        <v>890</v>
      </c>
      <c r="K427" t="s">
        <v>891</v>
      </c>
      <c r="L427" t="s">
        <v>71</v>
      </c>
      <c r="M427" t="s">
        <v>892</v>
      </c>
      <c r="N427" t="s">
        <v>248</v>
      </c>
      <c r="O427">
        <f>VLOOKUP(orders[[#This Row],[OrderID]],Table15[],4,FALSE)</f>
        <v>15</v>
      </c>
      <c r="P427">
        <f>VLOOKUP(orders[[#This Row],[OrderID]],Table15[],2,FALSE)</f>
        <v>412.35</v>
      </c>
      <c r="Q427">
        <f>VLOOKUP(orders[[#This Row],[EmployeeID]],employee_territory[],2,FALSE)</f>
        <v>1581</v>
      </c>
      <c r="R427" t="str">
        <f>VLOOKUP(orders[[#This Row],[Territory]],territories[],4,FALSE)</f>
        <v xml:space="preserve">Eastern                                           </v>
      </c>
      <c r="S427" t="str">
        <f>VLOOKUP(orders[[#This Row],[ShipVia]],shippers[],2,FALSE)</f>
        <v>Speedy Express</v>
      </c>
      <c r="T427">
        <f>YEAR(orders[[#This Row],[OrderDate]])</f>
        <v>1997</v>
      </c>
      <c r="U427">
        <f>MONTH(orders[[#This Row],[OrderDate]])</f>
        <v>9</v>
      </c>
    </row>
    <row r="428" spans="1:21" x14ac:dyDescent="0.2">
      <c r="A428">
        <v>10674</v>
      </c>
      <c r="B428" t="s">
        <v>691</v>
      </c>
      <c r="C428">
        <v>4</v>
      </c>
      <c r="D428" s="9">
        <v>35691</v>
      </c>
      <c r="E428" s="5">
        <v>35719</v>
      </c>
      <c r="F428" s="5">
        <v>35703</v>
      </c>
      <c r="G428">
        <v>2</v>
      </c>
      <c r="H428">
        <v>0.9</v>
      </c>
      <c r="I428" t="s">
        <v>692</v>
      </c>
      <c r="J428" t="s">
        <v>693</v>
      </c>
      <c r="K428" t="s">
        <v>694</v>
      </c>
      <c r="L428" t="s">
        <v>695</v>
      </c>
      <c r="M428" t="s">
        <v>696</v>
      </c>
      <c r="N428" t="s">
        <v>73</v>
      </c>
      <c r="O428">
        <f>VLOOKUP(orders[[#This Row],[OrderID]],Table15[],4,FALSE)</f>
        <v>5</v>
      </c>
      <c r="P428">
        <f>VLOOKUP(orders[[#This Row],[OrderID]],Table15[],2,FALSE)</f>
        <v>45</v>
      </c>
      <c r="Q428">
        <f>VLOOKUP(orders[[#This Row],[EmployeeID]],employee_territory[],2,FALSE)</f>
        <v>20852</v>
      </c>
      <c r="R428" t="str">
        <f>VLOOKUP(orders[[#This Row],[Territory]],territories[],4,FALSE)</f>
        <v xml:space="preserve">Eastern                                           </v>
      </c>
      <c r="S428" t="str">
        <f>VLOOKUP(orders[[#This Row],[ShipVia]],shippers[],2,FALSE)</f>
        <v>United Package</v>
      </c>
      <c r="T428">
        <f>YEAR(orders[[#This Row],[OrderDate]])</f>
        <v>1997</v>
      </c>
      <c r="U428">
        <f>MONTH(orders[[#This Row],[OrderDate]])</f>
        <v>9</v>
      </c>
    </row>
    <row r="429" spans="1:21" x14ac:dyDescent="0.2">
      <c r="A429">
        <v>10675</v>
      </c>
      <c r="B429" t="s">
        <v>566</v>
      </c>
      <c r="C429">
        <v>5</v>
      </c>
      <c r="D429" s="9">
        <v>35692</v>
      </c>
      <c r="E429" s="5">
        <v>35720</v>
      </c>
      <c r="F429" s="5">
        <v>35696</v>
      </c>
      <c r="G429">
        <v>2</v>
      </c>
      <c r="H429">
        <v>31.85</v>
      </c>
      <c r="I429" t="s">
        <v>567</v>
      </c>
      <c r="J429" t="s">
        <v>568</v>
      </c>
      <c r="K429" t="s">
        <v>569</v>
      </c>
      <c r="L429" t="s">
        <v>71</v>
      </c>
      <c r="M429" t="s">
        <v>570</v>
      </c>
      <c r="N429" t="s">
        <v>154</v>
      </c>
      <c r="O429">
        <f>VLOOKUP(orders[[#This Row],[OrderID]],Table15[],4,FALSE)</f>
        <v>70</v>
      </c>
      <c r="P429">
        <f>VLOOKUP(orders[[#This Row],[OrderID]],Table15[],2,FALSE)</f>
        <v>1423</v>
      </c>
      <c r="Q429">
        <f>VLOOKUP(orders[[#This Row],[EmployeeID]],employee_territory[],2,FALSE)</f>
        <v>2903</v>
      </c>
      <c r="R429" t="str">
        <f>VLOOKUP(orders[[#This Row],[Territory]],territories[],4,FALSE)</f>
        <v xml:space="preserve">Eastern                                           </v>
      </c>
      <c r="S429" t="str">
        <f>VLOOKUP(orders[[#This Row],[ShipVia]],shippers[],2,FALSE)</f>
        <v>United Package</v>
      </c>
      <c r="T429">
        <f>YEAR(orders[[#This Row],[OrderDate]])</f>
        <v>1997</v>
      </c>
      <c r="U429">
        <f>MONTH(orders[[#This Row],[OrderDate]])</f>
        <v>9</v>
      </c>
    </row>
    <row r="430" spans="1:21" x14ac:dyDescent="0.2">
      <c r="A430">
        <v>10676</v>
      </c>
      <c r="B430" t="s">
        <v>599</v>
      </c>
      <c r="C430">
        <v>2</v>
      </c>
      <c r="D430" s="9">
        <v>35695</v>
      </c>
      <c r="E430" s="5">
        <v>35723</v>
      </c>
      <c r="F430" s="5">
        <v>35702</v>
      </c>
      <c r="G430">
        <v>2</v>
      </c>
      <c r="H430">
        <v>2.0099999999999998</v>
      </c>
      <c r="I430" t="s">
        <v>600</v>
      </c>
      <c r="J430" t="s">
        <v>601</v>
      </c>
      <c r="K430" t="s">
        <v>534</v>
      </c>
      <c r="L430" t="s">
        <v>71</v>
      </c>
      <c r="M430" t="s">
        <v>602</v>
      </c>
      <c r="N430" t="s">
        <v>535</v>
      </c>
      <c r="O430">
        <f>VLOOKUP(orders[[#This Row],[OrderID]],Table15[],4,FALSE)</f>
        <v>30</v>
      </c>
      <c r="P430">
        <f>VLOOKUP(orders[[#This Row],[OrderID]],Table15[],2,FALSE)</f>
        <v>534.85</v>
      </c>
      <c r="Q430">
        <f>VLOOKUP(orders[[#This Row],[EmployeeID]],employee_territory[],2,FALSE)</f>
        <v>1581</v>
      </c>
      <c r="R430" t="str">
        <f>VLOOKUP(orders[[#This Row],[Territory]],territories[],4,FALSE)</f>
        <v xml:space="preserve">Eastern                                           </v>
      </c>
      <c r="S430" t="str">
        <f>VLOOKUP(orders[[#This Row],[ShipVia]],shippers[],2,FALSE)</f>
        <v>United Package</v>
      </c>
      <c r="T430">
        <f>YEAR(orders[[#This Row],[OrderDate]])</f>
        <v>1997</v>
      </c>
      <c r="U430">
        <f>MONTH(orders[[#This Row],[OrderDate]])</f>
        <v>9</v>
      </c>
    </row>
    <row r="431" spans="1:21" x14ac:dyDescent="0.2">
      <c r="A431">
        <v>10677</v>
      </c>
      <c r="B431" t="s">
        <v>771</v>
      </c>
      <c r="C431">
        <v>1</v>
      </c>
      <c r="D431" s="9">
        <v>35695</v>
      </c>
      <c r="E431" s="5">
        <v>35723</v>
      </c>
      <c r="F431" s="5">
        <v>35699</v>
      </c>
      <c r="G431">
        <v>3</v>
      </c>
      <c r="H431">
        <v>4.03</v>
      </c>
      <c r="I431" t="s">
        <v>772</v>
      </c>
      <c r="J431" t="s">
        <v>773</v>
      </c>
      <c r="K431" t="s">
        <v>534</v>
      </c>
      <c r="L431" t="s">
        <v>71</v>
      </c>
      <c r="M431" t="s">
        <v>774</v>
      </c>
      <c r="N431" t="s">
        <v>535</v>
      </c>
      <c r="O431">
        <f>VLOOKUP(orders[[#This Row],[OrderID]],Table15[],4,FALSE)</f>
        <v>38</v>
      </c>
      <c r="P431">
        <f>VLOOKUP(orders[[#This Row],[OrderID]],Table15[],2,FALSE)</f>
        <v>956.9</v>
      </c>
      <c r="Q431">
        <f>VLOOKUP(orders[[#This Row],[EmployeeID]],employee_territory[],2,FALSE)</f>
        <v>6897</v>
      </c>
      <c r="R431" t="str">
        <f>VLOOKUP(orders[[#This Row],[Territory]],territories[],4,FALSE)</f>
        <v xml:space="preserve">Eastern                                           </v>
      </c>
      <c r="S431" t="str">
        <f>VLOOKUP(orders[[#This Row],[ShipVia]],shippers[],2,FALSE)</f>
        <v>Federal Shipping</v>
      </c>
      <c r="T431">
        <f>YEAR(orders[[#This Row],[OrderDate]])</f>
        <v>1997</v>
      </c>
      <c r="U431">
        <f>MONTH(orders[[#This Row],[OrderDate]])</f>
        <v>9</v>
      </c>
    </row>
    <row r="432" spans="1:21" x14ac:dyDescent="0.2">
      <c r="A432">
        <v>10678</v>
      </c>
      <c r="B432" t="s">
        <v>705</v>
      </c>
      <c r="C432">
        <v>7</v>
      </c>
      <c r="D432" s="9">
        <v>35696</v>
      </c>
      <c r="E432" s="5">
        <v>35724</v>
      </c>
      <c r="F432" s="5">
        <v>35719</v>
      </c>
      <c r="G432">
        <v>3</v>
      </c>
      <c r="H432">
        <v>388.98</v>
      </c>
      <c r="I432" t="s">
        <v>706</v>
      </c>
      <c r="J432" t="s">
        <v>707</v>
      </c>
      <c r="K432" t="s">
        <v>708</v>
      </c>
      <c r="L432" t="s">
        <v>709</v>
      </c>
      <c r="M432" t="s">
        <v>710</v>
      </c>
      <c r="N432" t="s">
        <v>82</v>
      </c>
      <c r="O432">
        <f>VLOOKUP(orders[[#This Row],[OrderID]],Table15[],4,FALSE)</f>
        <v>280</v>
      </c>
      <c r="P432">
        <f>VLOOKUP(orders[[#This Row],[OrderID]],Table15[],2,FALSE)</f>
        <v>5256.5</v>
      </c>
      <c r="Q432">
        <f>VLOOKUP(orders[[#This Row],[EmployeeID]],employee_territory[],2,FALSE)</f>
        <v>60179</v>
      </c>
      <c r="R432" t="str">
        <f>VLOOKUP(orders[[#This Row],[Territory]],territories[],4,FALSE)</f>
        <v xml:space="preserve">Westerns                                          </v>
      </c>
      <c r="S432" t="str">
        <f>VLOOKUP(orders[[#This Row],[ShipVia]],shippers[],2,FALSE)</f>
        <v>Federal Shipping</v>
      </c>
      <c r="T432">
        <f>YEAR(orders[[#This Row],[OrderDate]])</f>
        <v>1997</v>
      </c>
      <c r="U432">
        <f>MONTH(orders[[#This Row],[OrderDate]])</f>
        <v>9</v>
      </c>
    </row>
    <row r="433" spans="1:21" x14ac:dyDescent="0.2">
      <c r="A433">
        <v>10679</v>
      </c>
      <c r="B433" t="s">
        <v>556</v>
      </c>
      <c r="C433">
        <v>8</v>
      </c>
      <c r="D433" s="9">
        <v>35696</v>
      </c>
      <c r="E433" s="5">
        <v>35724</v>
      </c>
      <c r="F433" s="5">
        <v>35703</v>
      </c>
      <c r="G433">
        <v>3</v>
      </c>
      <c r="H433">
        <v>27.94</v>
      </c>
      <c r="I433" t="s">
        <v>557</v>
      </c>
      <c r="J433" t="s">
        <v>558</v>
      </c>
      <c r="K433" t="s">
        <v>559</v>
      </c>
      <c r="L433" t="s">
        <v>71</v>
      </c>
      <c r="M433" t="s">
        <v>560</v>
      </c>
      <c r="N433" t="s">
        <v>206</v>
      </c>
      <c r="O433">
        <f>VLOOKUP(orders[[#This Row],[OrderID]],Table15[],4,FALSE)</f>
        <v>12</v>
      </c>
      <c r="P433">
        <f>VLOOKUP(orders[[#This Row],[OrderID]],Table15[],2,FALSE)</f>
        <v>660</v>
      </c>
      <c r="Q433">
        <f>VLOOKUP(orders[[#This Row],[EmployeeID]],employee_territory[],2,FALSE)</f>
        <v>19428</v>
      </c>
      <c r="R433" t="str">
        <f>VLOOKUP(orders[[#This Row],[Territory]],territories[],4,FALSE)</f>
        <v xml:space="preserve">Northern                                          </v>
      </c>
      <c r="S433" t="str">
        <f>VLOOKUP(orders[[#This Row],[ShipVia]],shippers[],2,FALSE)</f>
        <v>Federal Shipping</v>
      </c>
      <c r="T433">
        <f>YEAR(orders[[#This Row],[OrderDate]])</f>
        <v>1997</v>
      </c>
      <c r="U433">
        <f>MONTH(orders[[#This Row],[OrderDate]])</f>
        <v>9</v>
      </c>
    </row>
    <row r="434" spans="1:21" x14ac:dyDescent="0.2">
      <c r="A434">
        <v>10680</v>
      </c>
      <c r="B434" t="s">
        <v>667</v>
      </c>
      <c r="C434">
        <v>1</v>
      </c>
      <c r="D434" s="9">
        <v>35697</v>
      </c>
      <c r="E434" s="5">
        <v>35725</v>
      </c>
      <c r="F434" s="5">
        <v>35699</v>
      </c>
      <c r="G434">
        <v>1</v>
      </c>
      <c r="H434">
        <v>26.61</v>
      </c>
      <c r="I434" t="s">
        <v>668</v>
      </c>
      <c r="J434" t="s">
        <v>669</v>
      </c>
      <c r="K434" t="s">
        <v>670</v>
      </c>
      <c r="L434" t="s">
        <v>671</v>
      </c>
      <c r="M434" t="s">
        <v>672</v>
      </c>
      <c r="N434" t="s">
        <v>82</v>
      </c>
      <c r="O434">
        <f>VLOOKUP(orders[[#This Row],[OrderID]],Table15[],4,FALSE)</f>
        <v>110</v>
      </c>
      <c r="P434">
        <f>VLOOKUP(orders[[#This Row],[OrderID]],Table15[],2,FALSE)</f>
        <v>1682.5</v>
      </c>
      <c r="Q434">
        <f>VLOOKUP(orders[[#This Row],[EmployeeID]],employee_territory[],2,FALSE)</f>
        <v>6897</v>
      </c>
      <c r="R434" t="str">
        <f>VLOOKUP(orders[[#This Row],[Territory]],territories[],4,FALSE)</f>
        <v xml:space="preserve">Eastern                                           </v>
      </c>
      <c r="S434" t="str">
        <f>VLOOKUP(orders[[#This Row],[ShipVia]],shippers[],2,FALSE)</f>
        <v>Speedy Express</v>
      </c>
      <c r="T434">
        <f>YEAR(orders[[#This Row],[OrderDate]])</f>
        <v>1997</v>
      </c>
      <c r="U434">
        <f>MONTH(orders[[#This Row],[OrderDate]])</f>
        <v>9</v>
      </c>
    </row>
    <row r="435" spans="1:21" x14ac:dyDescent="0.2">
      <c r="A435">
        <v>10681</v>
      </c>
      <c r="B435" t="s">
        <v>867</v>
      </c>
      <c r="C435">
        <v>3</v>
      </c>
      <c r="D435" s="9">
        <v>35698</v>
      </c>
      <c r="E435" s="5">
        <v>35726</v>
      </c>
      <c r="F435" s="5">
        <v>35703</v>
      </c>
      <c r="G435">
        <v>3</v>
      </c>
      <c r="H435">
        <v>76.13</v>
      </c>
      <c r="I435" t="s">
        <v>868</v>
      </c>
      <c r="J435" t="s">
        <v>869</v>
      </c>
      <c r="K435" t="s">
        <v>870</v>
      </c>
      <c r="L435" t="s">
        <v>191</v>
      </c>
      <c r="M435" t="s">
        <v>871</v>
      </c>
      <c r="N435" t="s">
        <v>82</v>
      </c>
      <c r="O435">
        <f>VLOOKUP(orders[[#This Row],[OrderID]],Table15[],4,FALSE)</f>
        <v>70</v>
      </c>
      <c r="P435">
        <f>VLOOKUP(orders[[#This Row],[OrderID]],Table15[],2,FALSE)</f>
        <v>1327</v>
      </c>
      <c r="Q435">
        <f>VLOOKUP(orders[[#This Row],[EmployeeID]],employee_territory[],2,FALSE)</f>
        <v>30346</v>
      </c>
      <c r="R435" t="str">
        <f>VLOOKUP(orders[[#This Row],[Territory]],territories[],4,FALSE)</f>
        <v xml:space="preserve">Southern                                          </v>
      </c>
      <c r="S435" t="str">
        <f>VLOOKUP(orders[[#This Row],[ShipVia]],shippers[],2,FALSE)</f>
        <v>Federal Shipping</v>
      </c>
      <c r="T435">
        <f>YEAR(orders[[#This Row],[OrderDate]])</f>
        <v>1997</v>
      </c>
      <c r="U435">
        <f>MONTH(orders[[#This Row],[OrderDate]])</f>
        <v>9</v>
      </c>
    </row>
    <row r="436" spans="1:21" x14ac:dyDescent="0.2">
      <c r="A436">
        <v>10682</v>
      </c>
      <c r="B436" t="s">
        <v>771</v>
      </c>
      <c r="C436">
        <v>3</v>
      </c>
      <c r="D436" s="9">
        <v>35698</v>
      </c>
      <c r="E436" s="5">
        <v>35726</v>
      </c>
      <c r="F436" s="5">
        <v>35704</v>
      </c>
      <c r="G436">
        <v>2</v>
      </c>
      <c r="H436">
        <v>36.130000000000003</v>
      </c>
      <c r="I436" t="s">
        <v>772</v>
      </c>
      <c r="J436" t="s">
        <v>773</v>
      </c>
      <c r="K436" t="s">
        <v>534</v>
      </c>
      <c r="L436" t="s">
        <v>71</v>
      </c>
      <c r="M436" t="s">
        <v>774</v>
      </c>
      <c r="N436" t="s">
        <v>535</v>
      </c>
      <c r="O436">
        <f>VLOOKUP(orders[[#This Row],[OrderID]],Table15[],4,FALSE)</f>
        <v>64</v>
      </c>
      <c r="P436">
        <f>VLOOKUP(orders[[#This Row],[OrderID]],Table15[],2,FALSE)</f>
        <v>375.5</v>
      </c>
      <c r="Q436">
        <f>VLOOKUP(orders[[#This Row],[EmployeeID]],employee_territory[],2,FALSE)</f>
        <v>30346</v>
      </c>
      <c r="R436" t="str">
        <f>VLOOKUP(orders[[#This Row],[Territory]],territories[],4,FALSE)</f>
        <v xml:space="preserve">Southern                                          </v>
      </c>
      <c r="S436" t="str">
        <f>VLOOKUP(orders[[#This Row],[ShipVia]],shippers[],2,FALSE)</f>
        <v>United Package</v>
      </c>
      <c r="T436">
        <f>YEAR(orders[[#This Row],[OrderDate]])</f>
        <v>1997</v>
      </c>
      <c r="U436">
        <f>MONTH(orders[[#This Row],[OrderDate]])</f>
        <v>9</v>
      </c>
    </row>
    <row r="437" spans="1:21" x14ac:dyDescent="0.2">
      <c r="A437">
        <v>10683</v>
      </c>
      <c r="B437" t="s">
        <v>686</v>
      </c>
      <c r="C437">
        <v>2</v>
      </c>
      <c r="D437" s="9">
        <v>35699</v>
      </c>
      <c r="E437" s="5">
        <v>35727</v>
      </c>
      <c r="F437" s="5">
        <v>35704</v>
      </c>
      <c r="G437">
        <v>1</v>
      </c>
      <c r="H437">
        <v>4.4000000000000004</v>
      </c>
      <c r="I437" t="s">
        <v>687</v>
      </c>
      <c r="J437" t="s">
        <v>688</v>
      </c>
      <c r="K437" t="s">
        <v>689</v>
      </c>
      <c r="L437" t="s">
        <v>71</v>
      </c>
      <c r="M437" t="s">
        <v>690</v>
      </c>
      <c r="N437" t="s">
        <v>206</v>
      </c>
      <c r="O437">
        <f>VLOOKUP(orders[[#This Row],[OrderID]],Table15[],4,FALSE)</f>
        <v>9</v>
      </c>
      <c r="P437">
        <f>VLOOKUP(orders[[#This Row],[OrderID]],Table15[],2,FALSE)</f>
        <v>63</v>
      </c>
      <c r="Q437">
        <f>VLOOKUP(orders[[#This Row],[EmployeeID]],employee_territory[],2,FALSE)</f>
        <v>1581</v>
      </c>
      <c r="R437" t="str">
        <f>VLOOKUP(orders[[#This Row],[Territory]],territories[],4,FALSE)</f>
        <v xml:space="preserve">Eastern                                           </v>
      </c>
      <c r="S437" t="str">
        <f>VLOOKUP(orders[[#This Row],[ShipVia]],shippers[],2,FALSE)</f>
        <v>Speedy Express</v>
      </c>
      <c r="T437">
        <f>YEAR(orders[[#This Row],[OrderDate]])</f>
        <v>1997</v>
      </c>
      <c r="U437">
        <f>MONTH(orders[[#This Row],[OrderDate]])</f>
        <v>9</v>
      </c>
    </row>
    <row r="438" spans="1:21" x14ac:dyDescent="0.2">
      <c r="A438">
        <v>10684</v>
      </c>
      <c r="B438" t="s">
        <v>536</v>
      </c>
      <c r="C438">
        <v>3</v>
      </c>
      <c r="D438" s="9">
        <v>35699</v>
      </c>
      <c r="E438" s="5">
        <v>35727</v>
      </c>
      <c r="F438" s="5">
        <v>35703</v>
      </c>
      <c r="G438">
        <v>1</v>
      </c>
      <c r="H438">
        <v>145.63</v>
      </c>
      <c r="I438" t="s">
        <v>537</v>
      </c>
      <c r="J438" t="s">
        <v>538</v>
      </c>
      <c r="K438" t="s">
        <v>539</v>
      </c>
      <c r="L438" t="s">
        <v>71</v>
      </c>
      <c r="M438" t="s">
        <v>540</v>
      </c>
      <c r="N438" t="s">
        <v>154</v>
      </c>
      <c r="O438">
        <f>VLOOKUP(orders[[#This Row],[OrderID]],Table15[],4,FALSE)</f>
        <v>90</v>
      </c>
      <c r="P438">
        <f>VLOOKUP(orders[[#This Row],[OrderID]],Table15[],2,FALSE)</f>
        <v>1768</v>
      </c>
      <c r="Q438">
        <f>VLOOKUP(orders[[#This Row],[EmployeeID]],employee_territory[],2,FALSE)</f>
        <v>30346</v>
      </c>
      <c r="R438" t="str">
        <f>VLOOKUP(orders[[#This Row],[Territory]],territories[],4,FALSE)</f>
        <v xml:space="preserve">Southern                                          </v>
      </c>
      <c r="S438" t="str">
        <f>VLOOKUP(orders[[#This Row],[ShipVia]],shippers[],2,FALSE)</f>
        <v>Speedy Express</v>
      </c>
      <c r="T438">
        <f>YEAR(orders[[#This Row],[OrderDate]])</f>
        <v>1997</v>
      </c>
      <c r="U438">
        <f>MONTH(orders[[#This Row],[OrderDate]])</f>
        <v>9</v>
      </c>
    </row>
    <row r="439" spans="1:21" x14ac:dyDescent="0.2">
      <c r="A439">
        <v>10685</v>
      </c>
      <c r="B439" t="s">
        <v>833</v>
      </c>
      <c r="C439">
        <v>4</v>
      </c>
      <c r="D439" s="9">
        <v>35702</v>
      </c>
      <c r="E439" s="5">
        <v>35716</v>
      </c>
      <c r="F439" s="5">
        <v>35706</v>
      </c>
      <c r="G439">
        <v>2</v>
      </c>
      <c r="H439">
        <v>33.75</v>
      </c>
      <c r="I439" t="s">
        <v>834</v>
      </c>
      <c r="J439" t="s">
        <v>835</v>
      </c>
      <c r="K439" t="s">
        <v>836</v>
      </c>
      <c r="L439" t="s">
        <v>516</v>
      </c>
      <c r="M439" t="s">
        <v>837</v>
      </c>
      <c r="N439" t="s">
        <v>146</v>
      </c>
      <c r="O439">
        <f>VLOOKUP(orders[[#This Row],[OrderID]],Table15[],4,FALSE)</f>
        <v>39</v>
      </c>
      <c r="P439">
        <f>VLOOKUP(orders[[#This Row],[OrderID]],Table15[],2,FALSE)</f>
        <v>801.1</v>
      </c>
      <c r="Q439">
        <f>VLOOKUP(orders[[#This Row],[EmployeeID]],employee_territory[],2,FALSE)</f>
        <v>20852</v>
      </c>
      <c r="R439" t="str">
        <f>VLOOKUP(orders[[#This Row],[Territory]],territories[],4,FALSE)</f>
        <v xml:space="preserve">Eastern                                           </v>
      </c>
      <c r="S439" t="str">
        <f>VLOOKUP(orders[[#This Row],[ShipVia]],shippers[],2,FALSE)</f>
        <v>United Package</v>
      </c>
      <c r="T439">
        <f>YEAR(orders[[#This Row],[OrderDate]])</f>
        <v>1997</v>
      </c>
      <c r="U439">
        <f>MONTH(orders[[#This Row],[OrderDate]])</f>
        <v>9</v>
      </c>
    </row>
    <row r="440" spans="1:21" x14ac:dyDescent="0.2">
      <c r="A440">
        <v>10686</v>
      </c>
      <c r="B440" t="s">
        <v>747</v>
      </c>
      <c r="C440">
        <v>2</v>
      </c>
      <c r="D440" s="9">
        <v>35703</v>
      </c>
      <c r="E440" s="5">
        <v>35731</v>
      </c>
      <c r="F440" s="5">
        <v>35711</v>
      </c>
      <c r="G440">
        <v>1</v>
      </c>
      <c r="H440">
        <v>96.5</v>
      </c>
      <c r="I440" t="s">
        <v>748</v>
      </c>
      <c r="J440" t="s">
        <v>749</v>
      </c>
      <c r="K440" t="s">
        <v>750</v>
      </c>
      <c r="L440" t="s">
        <v>71</v>
      </c>
      <c r="M440" t="s">
        <v>751</v>
      </c>
      <c r="N440" t="s">
        <v>530</v>
      </c>
      <c r="O440">
        <f>VLOOKUP(orders[[#This Row],[OrderID]],Table15[],4,FALSE)</f>
        <v>45</v>
      </c>
      <c r="P440">
        <f>VLOOKUP(orders[[#This Row],[OrderID]],Table15[],2,FALSE)</f>
        <v>1638.45</v>
      </c>
      <c r="Q440">
        <f>VLOOKUP(orders[[#This Row],[EmployeeID]],employee_territory[],2,FALSE)</f>
        <v>1581</v>
      </c>
      <c r="R440" t="str">
        <f>VLOOKUP(orders[[#This Row],[Territory]],territories[],4,FALSE)</f>
        <v xml:space="preserve">Eastern                                           </v>
      </c>
      <c r="S440" t="str">
        <f>VLOOKUP(orders[[#This Row],[ShipVia]],shippers[],2,FALSE)</f>
        <v>Speedy Express</v>
      </c>
      <c r="T440">
        <f>YEAR(orders[[#This Row],[OrderDate]])</f>
        <v>1997</v>
      </c>
      <c r="U440">
        <f>MONTH(orders[[#This Row],[OrderDate]])</f>
        <v>9</v>
      </c>
    </row>
    <row r="441" spans="1:21" x14ac:dyDescent="0.2">
      <c r="A441">
        <v>10687</v>
      </c>
      <c r="B441" t="s">
        <v>651</v>
      </c>
      <c r="C441">
        <v>9</v>
      </c>
      <c r="D441" s="9">
        <v>35703</v>
      </c>
      <c r="E441" s="5">
        <v>35731</v>
      </c>
      <c r="F441" s="5">
        <v>35733</v>
      </c>
      <c r="G441">
        <v>2</v>
      </c>
      <c r="H441">
        <v>296.43</v>
      </c>
      <c r="I441" t="s">
        <v>652</v>
      </c>
      <c r="J441" t="s">
        <v>653</v>
      </c>
      <c r="K441" t="s">
        <v>654</v>
      </c>
      <c r="L441" t="s">
        <v>655</v>
      </c>
      <c r="M441" t="s">
        <v>71</v>
      </c>
      <c r="N441" t="s">
        <v>656</v>
      </c>
      <c r="O441">
        <f>VLOOKUP(orders[[#This Row],[OrderID]],Table15[],4,FALSE)</f>
        <v>66</v>
      </c>
      <c r="P441">
        <f>VLOOKUP(orders[[#This Row],[OrderID]],Table15[],2,FALSE)</f>
        <v>6201.9</v>
      </c>
      <c r="Q441">
        <f>VLOOKUP(orders[[#This Row],[EmployeeID]],employee_territory[],2,FALSE)</f>
        <v>3049</v>
      </c>
      <c r="R441" t="str">
        <f>VLOOKUP(orders[[#This Row],[Territory]],territories[],4,FALSE)</f>
        <v xml:space="preserve">Northern                                          </v>
      </c>
      <c r="S441" t="str">
        <f>VLOOKUP(orders[[#This Row],[ShipVia]],shippers[],2,FALSE)</f>
        <v>United Package</v>
      </c>
      <c r="T441">
        <f>YEAR(orders[[#This Row],[OrderDate]])</f>
        <v>1997</v>
      </c>
      <c r="U441">
        <f>MONTH(orders[[#This Row],[OrderDate]])</f>
        <v>9</v>
      </c>
    </row>
    <row r="442" spans="1:21" x14ac:dyDescent="0.2">
      <c r="A442">
        <v>10688</v>
      </c>
      <c r="B442" t="s">
        <v>780</v>
      </c>
      <c r="C442">
        <v>4</v>
      </c>
      <c r="D442" s="9">
        <v>35704</v>
      </c>
      <c r="E442" s="5">
        <v>35718</v>
      </c>
      <c r="F442" s="5">
        <v>35710</v>
      </c>
      <c r="G442">
        <v>2</v>
      </c>
      <c r="H442">
        <v>299.08999999999997</v>
      </c>
      <c r="I442" t="s">
        <v>781</v>
      </c>
      <c r="J442" t="s">
        <v>782</v>
      </c>
      <c r="K442" t="s">
        <v>783</v>
      </c>
      <c r="L442" t="s">
        <v>71</v>
      </c>
      <c r="M442" t="s">
        <v>784</v>
      </c>
      <c r="N442" t="s">
        <v>230</v>
      </c>
      <c r="O442">
        <f>VLOOKUP(orders[[#This Row],[OrderID]],Table15[],4,FALSE)</f>
        <v>92</v>
      </c>
      <c r="P442">
        <f>VLOOKUP(orders[[#This Row],[OrderID]],Table15[],2,FALSE)</f>
        <v>3490</v>
      </c>
      <c r="Q442">
        <f>VLOOKUP(orders[[#This Row],[EmployeeID]],employee_territory[],2,FALSE)</f>
        <v>20852</v>
      </c>
      <c r="R442" t="str">
        <f>VLOOKUP(orders[[#This Row],[Territory]],territories[],4,FALSE)</f>
        <v xml:space="preserve">Eastern                                           </v>
      </c>
      <c r="S442" t="str">
        <f>VLOOKUP(orders[[#This Row],[ShipVia]],shippers[],2,FALSE)</f>
        <v>United Package</v>
      </c>
      <c r="T442">
        <f>YEAR(orders[[#This Row],[OrderDate]])</f>
        <v>1997</v>
      </c>
      <c r="U442">
        <f>MONTH(orders[[#This Row],[OrderDate]])</f>
        <v>10</v>
      </c>
    </row>
    <row r="443" spans="1:21" x14ac:dyDescent="0.2">
      <c r="A443">
        <v>10689</v>
      </c>
      <c r="B443" t="s">
        <v>608</v>
      </c>
      <c r="C443">
        <v>1</v>
      </c>
      <c r="D443" s="9">
        <v>35704</v>
      </c>
      <c r="E443" s="5">
        <v>35732</v>
      </c>
      <c r="F443" s="5">
        <v>35710</v>
      </c>
      <c r="G443">
        <v>2</v>
      </c>
      <c r="H443">
        <v>13.42</v>
      </c>
      <c r="I443" t="s">
        <v>609</v>
      </c>
      <c r="J443" t="s">
        <v>610</v>
      </c>
      <c r="K443" t="s">
        <v>611</v>
      </c>
      <c r="L443" t="s">
        <v>71</v>
      </c>
      <c r="M443" t="s">
        <v>612</v>
      </c>
      <c r="N443" t="s">
        <v>199</v>
      </c>
      <c r="O443">
        <f>VLOOKUP(orders[[#This Row],[OrderID]],Table15[],4,FALSE)</f>
        <v>35</v>
      </c>
      <c r="P443">
        <f>VLOOKUP(orders[[#This Row],[OrderID]],Table15[],2,FALSE)</f>
        <v>630</v>
      </c>
      <c r="Q443">
        <f>VLOOKUP(orders[[#This Row],[EmployeeID]],employee_territory[],2,FALSE)</f>
        <v>6897</v>
      </c>
      <c r="R443" t="str">
        <f>VLOOKUP(orders[[#This Row],[Territory]],territories[],4,FALSE)</f>
        <v xml:space="preserve">Eastern                                           </v>
      </c>
      <c r="S443" t="str">
        <f>VLOOKUP(orders[[#This Row],[ShipVia]],shippers[],2,FALSE)</f>
        <v>United Package</v>
      </c>
      <c r="T443">
        <f>YEAR(orders[[#This Row],[OrderDate]])</f>
        <v>1997</v>
      </c>
      <c r="U443">
        <f>MONTH(orders[[#This Row],[OrderDate]])</f>
        <v>10</v>
      </c>
    </row>
    <row r="444" spans="1:21" x14ac:dyDescent="0.2">
      <c r="A444">
        <v>10690</v>
      </c>
      <c r="B444" t="s">
        <v>484</v>
      </c>
      <c r="C444">
        <v>1</v>
      </c>
      <c r="D444" s="9">
        <v>35705</v>
      </c>
      <c r="E444" s="5">
        <v>35733</v>
      </c>
      <c r="F444" s="5">
        <v>35706</v>
      </c>
      <c r="G444">
        <v>1</v>
      </c>
      <c r="H444">
        <v>15.8</v>
      </c>
      <c r="I444" t="s">
        <v>485</v>
      </c>
      <c r="J444" t="s">
        <v>486</v>
      </c>
      <c r="K444" t="s">
        <v>487</v>
      </c>
      <c r="L444" t="s">
        <v>488</v>
      </c>
      <c r="M444" t="s">
        <v>489</v>
      </c>
      <c r="N444" t="s">
        <v>146</v>
      </c>
      <c r="O444">
        <f>VLOOKUP(orders[[#This Row],[OrderID]],Table15[],4,FALSE)</f>
        <v>50</v>
      </c>
      <c r="P444">
        <f>VLOOKUP(orders[[#This Row],[OrderID]],Table15[],2,FALSE)</f>
        <v>1150</v>
      </c>
      <c r="Q444">
        <f>VLOOKUP(orders[[#This Row],[EmployeeID]],employee_territory[],2,FALSE)</f>
        <v>6897</v>
      </c>
      <c r="R444" t="str">
        <f>VLOOKUP(orders[[#This Row],[Territory]],territories[],4,FALSE)</f>
        <v xml:space="preserve">Eastern                                           </v>
      </c>
      <c r="S444" t="str">
        <f>VLOOKUP(orders[[#This Row],[ShipVia]],shippers[],2,FALSE)</f>
        <v>Speedy Express</v>
      </c>
      <c r="T444">
        <f>YEAR(orders[[#This Row],[OrderDate]])</f>
        <v>1997</v>
      </c>
      <c r="U444">
        <f>MONTH(orders[[#This Row],[OrderDate]])</f>
        <v>10</v>
      </c>
    </row>
    <row r="445" spans="1:21" x14ac:dyDescent="0.2">
      <c r="A445">
        <v>10691</v>
      </c>
      <c r="B445" t="s">
        <v>589</v>
      </c>
      <c r="C445">
        <v>2</v>
      </c>
      <c r="D445" s="9">
        <v>35706</v>
      </c>
      <c r="E445" s="5">
        <v>35748</v>
      </c>
      <c r="F445" s="5">
        <v>35725</v>
      </c>
      <c r="G445">
        <v>2</v>
      </c>
      <c r="H445">
        <v>810.05</v>
      </c>
      <c r="I445" t="s">
        <v>590</v>
      </c>
      <c r="J445" t="s">
        <v>591</v>
      </c>
      <c r="K445" t="s">
        <v>592</v>
      </c>
      <c r="L445" t="s">
        <v>71</v>
      </c>
      <c r="M445" t="s">
        <v>593</v>
      </c>
      <c r="N445" t="s">
        <v>154</v>
      </c>
      <c r="O445">
        <f>VLOOKUP(orders[[#This Row],[OrderID]],Table15[],4,FALSE)</f>
        <v>182</v>
      </c>
      <c r="P445">
        <f>VLOOKUP(orders[[#This Row],[OrderID]],Table15[],2,FALSE)</f>
        <v>10164.799999999999</v>
      </c>
      <c r="Q445">
        <f>VLOOKUP(orders[[#This Row],[EmployeeID]],employee_territory[],2,FALSE)</f>
        <v>1581</v>
      </c>
      <c r="R445" t="str">
        <f>VLOOKUP(orders[[#This Row],[Territory]],territories[],4,FALSE)</f>
        <v xml:space="preserve">Eastern                                           </v>
      </c>
      <c r="S445" t="str">
        <f>VLOOKUP(orders[[#This Row],[ShipVia]],shippers[],2,FALSE)</f>
        <v>United Package</v>
      </c>
      <c r="T445">
        <f>YEAR(orders[[#This Row],[OrderDate]])</f>
        <v>1997</v>
      </c>
      <c r="U445">
        <f>MONTH(orders[[#This Row],[OrderDate]])</f>
        <v>10</v>
      </c>
    </row>
    <row r="446" spans="1:21" x14ac:dyDescent="0.2">
      <c r="A446">
        <v>10692</v>
      </c>
      <c r="B446" t="s">
        <v>899</v>
      </c>
      <c r="C446">
        <v>4</v>
      </c>
      <c r="D446" s="9">
        <v>35706</v>
      </c>
      <c r="E446" s="5">
        <v>35734</v>
      </c>
      <c r="F446" s="5">
        <v>35716</v>
      </c>
      <c r="G446">
        <v>2</v>
      </c>
      <c r="H446">
        <v>61.02</v>
      </c>
      <c r="I446" t="s">
        <v>906</v>
      </c>
      <c r="J446" t="s">
        <v>901</v>
      </c>
      <c r="K446" t="s">
        <v>152</v>
      </c>
      <c r="L446" t="s">
        <v>71</v>
      </c>
      <c r="M446" t="s">
        <v>902</v>
      </c>
      <c r="N446" t="s">
        <v>154</v>
      </c>
      <c r="O446">
        <f>VLOOKUP(orders[[#This Row],[OrderID]],Table15[],4,FALSE)</f>
        <v>20</v>
      </c>
      <c r="P446">
        <f>VLOOKUP(orders[[#This Row],[OrderID]],Table15[],2,FALSE)</f>
        <v>878</v>
      </c>
      <c r="Q446">
        <f>VLOOKUP(orders[[#This Row],[EmployeeID]],employee_territory[],2,FALSE)</f>
        <v>20852</v>
      </c>
      <c r="R446" t="str">
        <f>VLOOKUP(orders[[#This Row],[Territory]],territories[],4,FALSE)</f>
        <v xml:space="preserve">Eastern                                           </v>
      </c>
      <c r="S446" t="str">
        <f>VLOOKUP(orders[[#This Row],[ShipVia]],shippers[],2,FALSE)</f>
        <v>United Package</v>
      </c>
      <c r="T446">
        <f>YEAR(orders[[#This Row],[OrderDate]])</f>
        <v>1997</v>
      </c>
      <c r="U446">
        <f>MONTH(orders[[#This Row],[OrderDate]])</f>
        <v>10</v>
      </c>
    </row>
    <row r="447" spans="1:21" x14ac:dyDescent="0.2">
      <c r="A447">
        <v>10693</v>
      </c>
      <c r="B447" t="s">
        <v>577</v>
      </c>
      <c r="C447">
        <v>3</v>
      </c>
      <c r="D447" s="9">
        <v>35709</v>
      </c>
      <c r="E447" s="5">
        <v>35723</v>
      </c>
      <c r="F447" s="5">
        <v>35713</v>
      </c>
      <c r="G447">
        <v>3</v>
      </c>
      <c r="H447">
        <v>139.34</v>
      </c>
      <c r="I447" t="s">
        <v>578</v>
      </c>
      <c r="J447" t="s">
        <v>579</v>
      </c>
      <c r="K447" t="s">
        <v>580</v>
      </c>
      <c r="L447" t="s">
        <v>581</v>
      </c>
      <c r="M447" t="s">
        <v>582</v>
      </c>
      <c r="N447" t="s">
        <v>82</v>
      </c>
      <c r="O447">
        <f>VLOOKUP(orders[[#This Row],[OrderID]],Table15[],4,FALSE)</f>
        <v>111</v>
      </c>
      <c r="P447">
        <f>VLOOKUP(orders[[#This Row],[OrderID]],Table15[],2,FALSE)</f>
        <v>2334</v>
      </c>
      <c r="Q447">
        <f>VLOOKUP(orders[[#This Row],[EmployeeID]],employee_territory[],2,FALSE)</f>
        <v>30346</v>
      </c>
      <c r="R447" t="str">
        <f>VLOOKUP(orders[[#This Row],[Territory]],territories[],4,FALSE)</f>
        <v xml:space="preserve">Southern                                          </v>
      </c>
      <c r="S447" t="str">
        <f>VLOOKUP(orders[[#This Row],[ShipVia]],shippers[],2,FALSE)</f>
        <v>Federal Shipping</v>
      </c>
      <c r="T447">
        <f>YEAR(orders[[#This Row],[OrderDate]])</f>
        <v>1997</v>
      </c>
      <c r="U447">
        <f>MONTH(orders[[#This Row],[OrderDate]])</f>
        <v>10</v>
      </c>
    </row>
    <row r="448" spans="1:21" x14ac:dyDescent="0.2">
      <c r="A448">
        <v>10694</v>
      </c>
      <c r="B448" t="s">
        <v>589</v>
      </c>
      <c r="C448">
        <v>8</v>
      </c>
      <c r="D448" s="9">
        <v>35709</v>
      </c>
      <c r="E448" s="5">
        <v>35737</v>
      </c>
      <c r="F448" s="5">
        <v>35712</v>
      </c>
      <c r="G448">
        <v>3</v>
      </c>
      <c r="H448">
        <v>398.36</v>
      </c>
      <c r="I448" t="s">
        <v>590</v>
      </c>
      <c r="J448" t="s">
        <v>591</v>
      </c>
      <c r="K448" t="s">
        <v>592</v>
      </c>
      <c r="L448" t="s">
        <v>71</v>
      </c>
      <c r="M448" t="s">
        <v>593</v>
      </c>
      <c r="N448" t="s">
        <v>154</v>
      </c>
      <c r="O448">
        <f>VLOOKUP(orders[[#This Row],[OrderID]],Table15[],4,FALSE)</f>
        <v>165</v>
      </c>
      <c r="P448">
        <f>VLOOKUP(orders[[#This Row],[OrderID]],Table15[],2,FALSE)</f>
        <v>4825</v>
      </c>
      <c r="Q448">
        <f>VLOOKUP(orders[[#This Row],[EmployeeID]],employee_territory[],2,FALSE)</f>
        <v>19428</v>
      </c>
      <c r="R448" t="str">
        <f>VLOOKUP(orders[[#This Row],[Territory]],territories[],4,FALSE)</f>
        <v xml:space="preserve">Northern                                          </v>
      </c>
      <c r="S448" t="str">
        <f>VLOOKUP(orders[[#This Row],[ShipVia]],shippers[],2,FALSE)</f>
        <v>Federal Shipping</v>
      </c>
      <c r="T448">
        <f>YEAR(orders[[#This Row],[OrderDate]])</f>
        <v>1997</v>
      </c>
      <c r="U448">
        <f>MONTH(orders[[#This Row],[OrderDate]])</f>
        <v>10</v>
      </c>
    </row>
    <row r="449" spans="1:21" x14ac:dyDescent="0.2">
      <c r="A449">
        <v>10695</v>
      </c>
      <c r="B449" t="s">
        <v>888</v>
      </c>
      <c r="C449">
        <v>7</v>
      </c>
      <c r="D449" s="9">
        <v>35710</v>
      </c>
      <c r="E449" s="5">
        <v>35752</v>
      </c>
      <c r="F449" s="5">
        <v>35717</v>
      </c>
      <c r="G449">
        <v>1</v>
      </c>
      <c r="H449">
        <v>16.72</v>
      </c>
      <c r="I449" t="s">
        <v>889</v>
      </c>
      <c r="J449" t="s">
        <v>890</v>
      </c>
      <c r="K449" t="s">
        <v>891</v>
      </c>
      <c r="L449" t="s">
        <v>71</v>
      </c>
      <c r="M449" t="s">
        <v>892</v>
      </c>
      <c r="N449" t="s">
        <v>248</v>
      </c>
      <c r="O449">
        <f>VLOOKUP(orders[[#This Row],[OrderID]],Table15[],4,FALSE)</f>
        <v>34</v>
      </c>
      <c r="P449">
        <f>VLOOKUP(orders[[#This Row],[OrderID]],Table15[],2,FALSE)</f>
        <v>642</v>
      </c>
      <c r="Q449">
        <f>VLOOKUP(orders[[#This Row],[EmployeeID]],employee_territory[],2,FALSE)</f>
        <v>60179</v>
      </c>
      <c r="R449" t="str">
        <f>VLOOKUP(orders[[#This Row],[Territory]],territories[],4,FALSE)</f>
        <v xml:space="preserve">Westerns                                          </v>
      </c>
      <c r="S449" t="str">
        <f>VLOOKUP(orders[[#This Row],[ShipVia]],shippers[],2,FALSE)</f>
        <v>Speedy Express</v>
      </c>
      <c r="T449">
        <f>YEAR(orders[[#This Row],[OrderDate]])</f>
        <v>1997</v>
      </c>
      <c r="U449">
        <f>MONTH(orders[[#This Row],[OrderDate]])</f>
        <v>10</v>
      </c>
    </row>
    <row r="450" spans="1:21" x14ac:dyDescent="0.2">
      <c r="A450">
        <v>10696</v>
      </c>
      <c r="B450" t="s">
        <v>577</v>
      </c>
      <c r="C450">
        <v>8</v>
      </c>
      <c r="D450" s="9">
        <v>35711</v>
      </c>
      <c r="E450" s="5">
        <v>35753</v>
      </c>
      <c r="F450" s="5">
        <v>35717</v>
      </c>
      <c r="G450">
        <v>3</v>
      </c>
      <c r="H450">
        <v>102.55</v>
      </c>
      <c r="I450" t="s">
        <v>578</v>
      </c>
      <c r="J450" t="s">
        <v>579</v>
      </c>
      <c r="K450" t="s">
        <v>580</v>
      </c>
      <c r="L450" t="s">
        <v>581</v>
      </c>
      <c r="M450" t="s">
        <v>582</v>
      </c>
      <c r="N450" t="s">
        <v>82</v>
      </c>
      <c r="O450">
        <f>VLOOKUP(orders[[#This Row],[OrderID]],Table15[],4,FALSE)</f>
        <v>38</v>
      </c>
      <c r="P450">
        <f>VLOOKUP(orders[[#This Row],[OrderID]],Table15[],2,FALSE)</f>
        <v>996</v>
      </c>
      <c r="Q450">
        <f>VLOOKUP(orders[[#This Row],[EmployeeID]],employee_territory[],2,FALSE)</f>
        <v>19428</v>
      </c>
      <c r="R450" t="str">
        <f>VLOOKUP(orders[[#This Row],[Territory]],territories[],4,FALSE)</f>
        <v xml:space="preserve">Northern                                          </v>
      </c>
      <c r="S450" t="str">
        <f>VLOOKUP(orders[[#This Row],[ShipVia]],shippers[],2,FALSE)</f>
        <v>Federal Shipping</v>
      </c>
      <c r="T450">
        <f>YEAR(orders[[#This Row],[OrderDate]])</f>
        <v>1997</v>
      </c>
      <c r="U450">
        <f>MONTH(orders[[#This Row],[OrderDate]])</f>
        <v>10</v>
      </c>
    </row>
    <row r="451" spans="1:21" x14ac:dyDescent="0.2">
      <c r="A451">
        <v>10697</v>
      </c>
      <c r="B451" t="s">
        <v>811</v>
      </c>
      <c r="C451">
        <v>3</v>
      </c>
      <c r="D451" s="9">
        <v>35711</v>
      </c>
      <c r="E451" s="5">
        <v>35739</v>
      </c>
      <c r="F451" s="5">
        <v>35717</v>
      </c>
      <c r="G451">
        <v>1</v>
      </c>
      <c r="H451">
        <v>45.52</v>
      </c>
      <c r="I451" t="s">
        <v>812</v>
      </c>
      <c r="J451" t="s">
        <v>813</v>
      </c>
      <c r="K451" t="s">
        <v>814</v>
      </c>
      <c r="L451" t="s">
        <v>815</v>
      </c>
      <c r="M451" t="s">
        <v>816</v>
      </c>
      <c r="N451" t="s">
        <v>524</v>
      </c>
      <c r="O451">
        <f>VLOOKUP(orders[[#This Row],[OrderID]],Table15[],4,FALSE)</f>
        <v>76</v>
      </c>
      <c r="P451">
        <f>VLOOKUP(orders[[#This Row],[OrderID]],Table15[],2,FALSE)</f>
        <v>1073.9000000000001</v>
      </c>
      <c r="Q451">
        <f>VLOOKUP(orders[[#This Row],[EmployeeID]],employee_territory[],2,FALSE)</f>
        <v>30346</v>
      </c>
      <c r="R451" t="str">
        <f>VLOOKUP(orders[[#This Row],[Territory]],territories[],4,FALSE)</f>
        <v xml:space="preserve">Southern                                          </v>
      </c>
      <c r="S451" t="str">
        <f>VLOOKUP(orders[[#This Row],[ShipVia]],shippers[],2,FALSE)</f>
        <v>Speedy Express</v>
      </c>
      <c r="T451">
        <f>YEAR(orders[[#This Row],[OrderDate]])</f>
        <v>1997</v>
      </c>
      <c r="U451">
        <f>MONTH(orders[[#This Row],[OrderDate]])</f>
        <v>10</v>
      </c>
    </row>
    <row r="452" spans="1:21" x14ac:dyDescent="0.2">
      <c r="A452">
        <v>10698</v>
      </c>
      <c r="B452" t="s">
        <v>525</v>
      </c>
      <c r="C452">
        <v>4</v>
      </c>
      <c r="D452" s="9">
        <v>35712</v>
      </c>
      <c r="E452" s="5">
        <v>35740</v>
      </c>
      <c r="F452" s="5">
        <v>35720</v>
      </c>
      <c r="G452">
        <v>1</v>
      </c>
      <c r="H452">
        <v>272.47000000000003</v>
      </c>
      <c r="I452" t="s">
        <v>526</v>
      </c>
      <c r="J452" t="s">
        <v>527</v>
      </c>
      <c r="K452" t="s">
        <v>528</v>
      </c>
      <c r="L452" t="s">
        <v>71</v>
      </c>
      <c r="M452" t="s">
        <v>529</v>
      </c>
      <c r="N452" t="s">
        <v>530</v>
      </c>
      <c r="O452">
        <f>VLOOKUP(orders[[#This Row],[OrderID]],Table15[],4,FALSE)</f>
        <v>108</v>
      </c>
      <c r="P452">
        <f>VLOOKUP(orders[[#This Row],[OrderID]],Table15[],2,FALSE)</f>
        <v>3600.73</v>
      </c>
      <c r="Q452">
        <f>VLOOKUP(orders[[#This Row],[EmployeeID]],employee_territory[],2,FALSE)</f>
        <v>20852</v>
      </c>
      <c r="R452" t="str">
        <f>VLOOKUP(orders[[#This Row],[Territory]],territories[],4,FALSE)</f>
        <v xml:space="preserve">Eastern                                           </v>
      </c>
      <c r="S452" t="str">
        <f>VLOOKUP(orders[[#This Row],[ShipVia]],shippers[],2,FALSE)</f>
        <v>Speedy Express</v>
      </c>
      <c r="T452">
        <f>YEAR(orders[[#This Row],[OrderDate]])</f>
        <v>1997</v>
      </c>
      <c r="U452">
        <f>MONTH(orders[[#This Row],[OrderDate]])</f>
        <v>10</v>
      </c>
    </row>
    <row r="453" spans="1:21" x14ac:dyDescent="0.2">
      <c r="A453">
        <v>10699</v>
      </c>
      <c r="B453" t="s">
        <v>603</v>
      </c>
      <c r="C453">
        <v>3</v>
      </c>
      <c r="D453" s="9">
        <v>35712</v>
      </c>
      <c r="E453" s="5">
        <v>35740</v>
      </c>
      <c r="F453" s="5">
        <v>35716</v>
      </c>
      <c r="G453">
        <v>3</v>
      </c>
      <c r="H453">
        <v>0.57999999999999996</v>
      </c>
      <c r="I453" t="s">
        <v>604</v>
      </c>
      <c r="J453" t="s">
        <v>605</v>
      </c>
      <c r="K453" t="s">
        <v>606</v>
      </c>
      <c r="L453" t="s">
        <v>71</v>
      </c>
      <c r="M453" t="s">
        <v>607</v>
      </c>
      <c r="N453" t="s">
        <v>154</v>
      </c>
      <c r="O453">
        <f>VLOOKUP(orders[[#This Row],[OrderID]],Table15[],4,FALSE)</f>
        <v>12</v>
      </c>
      <c r="P453">
        <f>VLOOKUP(orders[[#This Row],[OrderID]],Table15[],2,FALSE)</f>
        <v>114</v>
      </c>
      <c r="Q453">
        <f>VLOOKUP(orders[[#This Row],[EmployeeID]],employee_territory[],2,FALSE)</f>
        <v>30346</v>
      </c>
      <c r="R453" t="str">
        <f>VLOOKUP(orders[[#This Row],[Territory]],territories[],4,FALSE)</f>
        <v xml:space="preserve">Southern                                          </v>
      </c>
      <c r="S453" t="str">
        <f>VLOOKUP(orders[[#This Row],[ShipVia]],shippers[],2,FALSE)</f>
        <v>Federal Shipping</v>
      </c>
      <c r="T453">
        <f>YEAR(orders[[#This Row],[OrderDate]])</f>
        <v>1997</v>
      </c>
      <c r="U453">
        <f>MONTH(orders[[#This Row],[OrderDate]])</f>
        <v>10</v>
      </c>
    </row>
    <row r="454" spans="1:21" x14ac:dyDescent="0.2">
      <c r="A454">
        <v>10700</v>
      </c>
      <c r="B454" t="s">
        <v>705</v>
      </c>
      <c r="C454">
        <v>3</v>
      </c>
      <c r="D454" s="9">
        <v>35713</v>
      </c>
      <c r="E454" s="5">
        <v>35741</v>
      </c>
      <c r="F454" s="5">
        <v>35719</v>
      </c>
      <c r="G454">
        <v>1</v>
      </c>
      <c r="H454">
        <v>65.099999999999994</v>
      </c>
      <c r="I454" t="s">
        <v>706</v>
      </c>
      <c r="J454" t="s">
        <v>707</v>
      </c>
      <c r="K454" t="s">
        <v>708</v>
      </c>
      <c r="L454" t="s">
        <v>709</v>
      </c>
      <c r="M454" t="s">
        <v>710</v>
      </c>
      <c r="N454" t="s">
        <v>82</v>
      </c>
      <c r="O454">
        <f>VLOOKUP(orders[[#This Row],[OrderID]],Table15[],4,FALSE)</f>
        <v>117</v>
      </c>
      <c r="P454">
        <f>VLOOKUP(orders[[#This Row],[OrderID]],Table15[],2,FALSE)</f>
        <v>2048</v>
      </c>
      <c r="Q454">
        <f>VLOOKUP(orders[[#This Row],[EmployeeID]],employee_territory[],2,FALSE)</f>
        <v>30346</v>
      </c>
      <c r="R454" t="str">
        <f>VLOOKUP(orders[[#This Row],[Territory]],territories[],4,FALSE)</f>
        <v xml:space="preserve">Southern                                          </v>
      </c>
      <c r="S454" t="str">
        <f>VLOOKUP(orders[[#This Row],[ShipVia]],shippers[],2,FALSE)</f>
        <v>Speedy Express</v>
      </c>
      <c r="T454">
        <f>YEAR(orders[[#This Row],[OrderDate]])</f>
        <v>1997</v>
      </c>
      <c r="U454">
        <f>MONTH(orders[[#This Row],[OrderDate]])</f>
        <v>10</v>
      </c>
    </row>
    <row r="455" spans="1:21" x14ac:dyDescent="0.2">
      <c r="A455">
        <v>10701</v>
      </c>
      <c r="B455" t="s">
        <v>651</v>
      </c>
      <c r="C455">
        <v>6</v>
      </c>
      <c r="D455" s="9">
        <v>35716</v>
      </c>
      <c r="E455" s="5">
        <v>35730</v>
      </c>
      <c r="F455" s="5">
        <v>35718</v>
      </c>
      <c r="G455">
        <v>3</v>
      </c>
      <c r="H455">
        <v>220.31</v>
      </c>
      <c r="I455" t="s">
        <v>652</v>
      </c>
      <c r="J455" t="s">
        <v>653</v>
      </c>
      <c r="K455" t="s">
        <v>654</v>
      </c>
      <c r="L455" t="s">
        <v>655</v>
      </c>
      <c r="M455" t="s">
        <v>71</v>
      </c>
      <c r="N455" t="s">
        <v>656</v>
      </c>
      <c r="O455">
        <f>VLOOKUP(orders[[#This Row],[OrderID]],Table15[],4,FALSE)</f>
        <v>97</v>
      </c>
      <c r="P455">
        <f>VLOOKUP(orders[[#This Row],[OrderID]],Table15[],2,FALSE)</f>
        <v>3370</v>
      </c>
      <c r="Q455">
        <f>VLOOKUP(orders[[#This Row],[EmployeeID]],employee_territory[],2,FALSE)</f>
        <v>85014</v>
      </c>
      <c r="R455" t="str">
        <f>VLOOKUP(orders[[#This Row],[Territory]],territories[],4,FALSE)</f>
        <v xml:space="preserve">Westerns                                          </v>
      </c>
      <c r="S455" t="str">
        <f>VLOOKUP(orders[[#This Row],[ShipVia]],shippers[],2,FALSE)</f>
        <v>Federal Shipping</v>
      </c>
      <c r="T455">
        <f>YEAR(orders[[#This Row],[OrderDate]])</f>
        <v>1997</v>
      </c>
      <c r="U455">
        <f>MONTH(orders[[#This Row],[OrderDate]])</f>
        <v>10</v>
      </c>
    </row>
    <row r="456" spans="1:21" x14ac:dyDescent="0.2">
      <c r="A456">
        <v>10702</v>
      </c>
      <c r="B456" t="s">
        <v>899</v>
      </c>
      <c r="C456">
        <v>4</v>
      </c>
      <c r="D456" s="9">
        <v>35716</v>
      </c>
      <c r="E456" s="5">
        <v>35758</v>
      </c>
      <c r="F456" s="5">
        <v>35724</v>
      </c>
      <c r="G456">
        <v>1</v>
      </c>
      <c r="H456">
        <v>23.94</v>
      </c>
      <c r="I456" t="s">
        <v>906</v>
      </c>
      <c r="J456" t="s">
        <v>901</v>
      </c>
      <c r="K456" t="s">
        <v>152</v>
      </c>
      <c r="L456" t="s">
        <v>71</v>
      </c>
      <c r="M456" t="s">
        <v>902</v>
      </c>
      <c r="N456" t="s">
        <v>154</v>
      </c>
      <c r="O456">
        <f>VLOOKUP(orders[[#This Row],[OrderID]],Table15[],4,FALSE)</f>
        <v>21</v>
      </c>
      <c r="P456">
        <f>VLOOKUP(orders[[#This Row],[OrderID]],Table15[],2,FALSE)</f>
        <v>330</v>
      </c>
      <c r="Q456">
        <f>VLOOKUP(orders[[#This Row],[EmployeeID]],employee_territory[],2,FALSE)</f>
        <v>20852</v>
      </c>
      <c r="R456" t="str">
        <f>VLOOKUP(orders[[#This Row],[Territory]],territories[],4,FALSE)</f>
        <v xml:space="preserve">Eastern                                           </v>
      </c>
      <c r="S456" t="str">
        <f>VLOOKUP(orders[[#This Row],[ShipVia]],shippers[],2,FALSE)</f>
        <v>Speedy Express</v>
      </c>
      <c r="T456">
        <f>YEAR(orders[[#This Row],[OrderDate]])</f>
        <v>1997</v>
      </c>
      <c r="U456">
        <f>MONTH(orders[[#This Row],[OrderDate]])</f>
        <v>10</v>
      </c>
    </row>
    <row r="457" spans="1:21" x14ac:dyDescent="0.2">
      <c r="A457">
        <v>10703</v>
      </c>
      <c r="B457" t="s">
        <v>551</v>
      </c>
      <c r="C457">
        <v>6</v>
      </c>
      <c r="D457" s="9">
        <v>35717</v>
      </c>
      <c r="E457" s="5">
        <v>35745</v>
      </c>
      <c r="F457" s="5">
        <v>35723</v>
      </c>
      <c r="G457">
        <v>2</v>
      </c>
      <c r="H457">
        <v>152.30000000000001</v>
      </c>
      <c r="I457" t="s">
        <v>552</v>
      </c>
      <c r="J457" t="s">
        <v>553</v>
      </c>
      <c r="K457" t="s">
        <v>554</v>
      </c>
      <c r="L457" t="s">
        <v>71</v>
      </c>
      <c r="M457" t="s">
        <v>555</v>
      </c>
      <c r="N457" t="s">
        <v>199</v>
      </c>
      <c r="O457">
        <f>VLOOKUP(orders[[#This Row],[OrderID]],Table15[],4,FALSE)</f>
        <v>75</v>
      </c>
      <c r="P457">
        <f>VLOOKUP(orders[[#This Row],[OrderID]],Table15[],2,FALSE)</f>
        <v>2545</v>
      </c>
      <c r="Q457">
        <f>VLOOKUP(orders[[#This Row],[EmployeeID]],employee_territory[],2,FALSE)</f>
        <v>85014</v>
      </c>
      <c r="R457" t="str">
        <f>VLOOKUP(orders[[#This Row],[Territory]],territories[],4,FALSE)</f>
        <v xml:space="preserve">Westerns                                          </v>
      </c>
      <c r="S457" t="str">
        <f>VLOOKUP(orders[[#This Row],[ShipVia]],shippers[],2,FALSE)</f>
        <v>United Package</v>
      </c>
      <c r="T457">
        <f>YEAR(orders[[#This Row],[OrderDate]])</f>
        <v>1997</v>
      </c>
      <c r="U457">
        <f>MONTH(orders[[#This Row],[OrderDate]])</f>
        <v>10</v>
      </c>
    </row>
    <row r="458" spans="1:21" x14ac:dyDescent="0.2">
      <c r="A458">
        <v>10704</v>
      </c>
      <c r="B458" t="s">
        <v>785</v>
      </c>
      <c r="C458">
        <v>6</v>
      </c>
      <c r="D458" s="9">
        <v>35717</v>
      </c>
      <c r="E458" s="5">
        <v>35745</v>
      </c>
      <c r="F458" s="5">
        <v>35741</v>
      </c>
      <c r="G458">
        <v>1</v>
      </c>
      <c r="H458">
        <v>4.78</v>
      </c>
      <c r="I458" t="s">
        <v>786</v>
      </c>
      <c r="J458" t="s">
        <v>787</v>
      </c>
      <c r="K458" t="s">
        <v>645</v>
      </c>
      <c r="L458" t="s">
        <v>516</v>
      </c>
      <c r="M458" t="s">
        <v>788</v>
      </c>
      <c r="N458" t="s">
        <v>146</v>
      </c>
      <c r="O458">
        <f>VLOOKUP(orders[[#This Row],[OrderID]],Table15[],4,FALSE)</f>
        <v>65</v>
      </c>
      <c r="P458">
        <f>VLOOKUP(orders[[#This Row],[OrderID]],Table15[],2,FALSE)</f>
        <v>595.5</v>
      </c>
      <c r="Q458">
        <f>VLOOKUP(orders[[#This Row],[EmployeeID]],employee_territory[],2,FALSE)</f>
        <v>85014</v>
      </c>
      <c r="R458" t="str">
        <f>VLOOKUP(orders[[#This Row],[Territory]],territories[],4,FALSE)</f>
        <v xml:space="preserve">Westerns                                          </v>
      </c>
      <c r="S458" t="str">
        <f>VLOOKUP(orders[[#This Row],[ShipVia]],shippers[],2,FALSE)</f>
        <v>Speedy Express</v>
      </c>
      <c r="T458">
        <f>YEAR(orders[[#This Row],[OrderDate]])</f>
        <v>1997</v>
      </c>
      <c r="U458">
        <f>MONTH(orders[[#This Row],[OrderDate]])</f>
        <v>10</v>
      </c>
    </row>
    <row r="459" spans="1:21" x14ac:dyDescent="0.2">
      <c r="A459">
        <v>10705</v>
      </c>
      <c r="B459" t="s">
        <v>518</v>
      </c>
      <c r="C459">
        <v>9</v>
      </c>
      <c r="D459" s="9">
        <v>35718</v>
      </c>
      <c r="E459" s="5">
        <v>35746</v>
      </c>
      <c r="F459" s="5">
        <v>35752</v>
      </c>
      <c r="G459">
        <v>2</v>
      </c>
      <c r="H459">
        <v>3.52</v>
      </c>
      <c r="I459" t="s">
        <v>519</v>
      </c>
      <c r="J459" t="s">
        <v>520</v>
      </c>
      <c r="K459" t="s">
        <v>521</v>
      </c>
      <c r="L459" t="s">
        <v>522</v>
      </c>
      <c r="M459" t="s">
        <v>523</v>
      </c>
      <c r="N459" t="s">
        <v>524</v>
      </c>
      <c r="O459">
        <f>VLOOKUP(orders[[#This Row],[OrderID]],Table15[],4,FALSE)</f>
        <v>24</v>
      </c>
      <c r="P459">
        <f>VLOOKUP(orders[[#This Row],[OrderID]],Table15[],2,FALSE)</f>
        <v>378</v>
      </c>
      <c r="Q459">
        <f>VLOOKUP(orders[[#This Row],[EmployeeID]],employee_territory[],2,FALSE)</f>
        <v>3049</v>
      </c>
      <c r="R459" t="str">
        <f>VLOOKUP(orders[[#This Row],[Territory]],territories[],4,FALSE)</f>
        <v xml:space="preserve">Northern                                          </v>
      </c>
      <c r="S459" t="str">
        <f>VLOOKUP(orders[[#This Row],[ShipVia]],shippers[],2,FALSE)</f>
        <v>United Package</v>
      </c>
      <c r="T459">
        <f>YEAR(orders[[#This Row],[OrderDate]])</f>
        <v>1997</v>
      </c>
      <c r="U459">
        <f>MONTH(orders[[#This Row],[OrderDate]])</f>
        <v>10</v>
      </c>
    </row>
    <row r="460" spans="1:21" x14ac:dyDescent="0.2">
      <c r="A460">
        <v>10706</v>
      </c>
      <c r="B460" t="s">
        <v>667</v>
      </c>
      <c r="C460">
        <v>8</v>
      </c>
      <c r="D460" s="9">
        <v>35719</v>
      </c>
      <c r="E460" s="5">
        <v>35747</v>
      </c>
      <c r="F460" s="5">
        <v>35724</v>
      </c>
      <c r="G460">
        <v>3</v>
      </c>
      <c r="H460">
        <v>135.63</v>
      </c>
      <c r="I460" t="s">
        <v>668</v>
      </c>
      <c r="J460" t="s">
        <v>669</v>
      </c>
      <c r="K460" t="s">
        <v>670</v>
      </c>
      <c r="L460" t="s">
        <v>671</v>
      </c>
      <c r="M460" t="s">
        <v>672</v>
      </c>
      <c r="N460" t="s">
        <v>82</v>
      </c>
      <c r="O460">
        <f>VLOOKUP(orders[[#This Row],[OrderID]],Table15[],4,FALSE)</f>
        <v>52</v>
      </c>
      <c r="P460">
        <f>VLOOKUP(orders[[#This Row],[OrderID]],Table15[],2,FALSE)</f>
        <v>1893</v>
      </c>
      <c r="Q460">
        <f>VLOOKUP(orders[[#This Row],[EmployeeID]],employee_territory[],2,FALSE)</f>
        <v>19428</v>
      </c>
      <c r="R460" t="str">
        <f>VLOOKUP(orders[[#This Row],[Territory]],territories[],4,FALSE)</f>
        <v xml:space="preserve">Northern                                          </v>
      </c>
      <c r="S460" t="str">
        <f>VLOOKUP(orders[[#This Row],[ShipVia]],shippers[],2,FALSE)</f>
        <v>Federal Shipping</v>
      </c>
      <c r="T460">
        <f>YEAR(orders[[#This Row],[OrderDate]])</f>
        <v>1997</v>
      </c>
      <c r="U460">
        <f>MONTH(orders[[#This Row],[OrderDate]])</f>
        <v>10</v>
      </c>
    </row>
    <row r="461" spans="1:21" x14ac:dyDescent="0.2">
      <c r="A461">
        <v>10707</v>
      </c>
      <c r="B461" t="s">
        <v>752</v>
      </c>
      <c r="C461">
        <v>4</v>
      </c>
      <c r="D461" s="9">
        <v>35719</v>
      </c>
      <c r="E461" s="5">
        <v>35733</v>
      </c>
      <c r="F461" s="5">
        <v>35726</v>
      </c>
      <c r="G461">
        <v>3</v>
      </c>
      <c r="H461">
        <v>21.74</v>
      </c>
      <c r="I461" t="s">
        <v>753</v>
      </c>
      <c r="J461" t="s">
        <v>754</v>
      </c>
      <c r="K461" t="s">
        <v>755</v>
      </c>
      <c r="L461" t="s">
        <v>756</v>
      </c>
      <c r="M461" t="s">
        <v>757</v>
      </c>
      <c r="N461" t="s">
        <v>73</v>
      </c>
      <c r="O461">
        <f>VLOOKUP(orders[[#This Row],[OrderID]],Table15[],4,FALSE)</f>
        <v>89</v>
      </c>
      <c r="P461">
        <f>VLOOKUP(orders[[#This Row],[OrderID]],Table15[],2,FALSE)</f>
        <v>1704</v>
      </c>
      <c r="Q461">
        <f>VLOOKUP(orders[[#This Row],[EmployeeID]],employee_territory[],2,FALSE)</f>
        <v>20852</v>
      </c>
      <c r="R461" t="str">
        <f>VLOOKUP(orders[[#This Row],[Territory]],territories[],4,FALSE)</f>
        <v xml:space="preserve">Eastern                                           </v>
      </c>
      <c r="S461" t="str">
        <f>VLOOKUP(orders[[#This Row],[ShipVia]],shippers[],2,FALSE)</f>
        <v>Federal Shipping</v>
      </c>
      <c r="T461">
        <f>YEAR(orders[[#This Row],[OrderDate]])</f>
        <v>1997</v>
      </c>
      <c r="U461">
        <f>MONTH(orders[[#This Row],[OrderDate]])</f>
        <v>10</v>
      </c>
    </row>
    <row r="462" spans="1:21" x14ac:dyDescent="0.2">
      <c r="A462">
        <v>10708</v>
      </c>
      <c r="B462" t="s">
        <v>682</v>
      </c>
      <c r="C462">
        <v>6</v>
      </c>
      <c r="D462" s="9">
        <v>35720</v>
      </c>
      <c r="E462" s="5">
        <v>35762</v>
      </c>
      <c r="F462" s="5">
        <v>35739</v>
      </c>
      <c r="G462">
        <v>2</v>
      </c>
      <c r="H462">
        <v>2.96</v>
      </c>
      <c r="I462" t="s">
        <v>683</v>
      </c>
      <c r="J462" t="s">
        <v>684</v>
      </c>
      <c r="K462" t="s">
        <v>676</v>
      </c>
      <c r="L462" t="s">
        <v>191</v>
      </c>
      <c r="M462" t="s">
        <v>685</v>
      </c>
      <c r="N462" t="s">
        <v>82</v>
      </c>
      <c r="O462">
        <f>VLOOKUP(orders[[#This Row],[OrderID]],Table15[],4,FALSE)</f>
        <v>9</v>
      </c>
      <c r="P462">
        <f>VLOOKUP(orders[[#This Row],[OrderID]],Table15[],2,FALSE)</f>
        <v>180.4</v>
      </c>
      <c r="Q462">
        <f>VLOOKUP(orders[[#This Row],[EmployeeID]],employee_territory[],2,FALSE)</f>
        <v>85014</v>
      </c>
      <c r="R462" t="str">
        <f>VLOOKUP(orders[[#This Row],[Territory]],territories[],4,FALSE)</f>
        <v xml:space="preserve">Westerns                                          </v>
      </c>
      <c r="S462" t="str">
        <f>VLOOKUP(orders[[#This Row],[ShipVia]],shippers[],2,FALSE)</f>
        <v>United Package</v>
      </c>
      <c r="T462">
        <f>YEAR(orders[[#This Row],[OrderDate]])</f>
        <v>1997</v>
      </c>
      <c r="U462">
        <f>MONTH(orders[[#This Row],[OrderDate]])</f>
        <v>10</v>
      </c>
    </row>
    <row r="463" spans="1:21" x14ac:dyDescent="0.2">
      <c r="A463">
        <v>10709</v>
      </c>
      <c r="B463" t="s">
        <v>833</v>
      </c>
      <c r="C463">
        <v>1</v>
      </c>
      <c r="D463" s="9">
        <v>35720</v>
      </c>
      <c r="E463" s="5">
        <v>35748</v>
      </c>
      <c r="F463" s="5">
        <v>35754</v>
      </c>
      <c r="G463">
        <v>3</v>
      </c>
      <c r="H463">
        <v>210.8</v>
      </c>
      <c r="I463" t="s">
        <v>834</v>
      </c>
      <c r="J463" t="s">
        <v>835</v>
      </c>
      <c r="K463" t="s">
        <v>836</v>
      </c>
      <c r="L463" t="s">
        <v>516</v>
      </c>
      <c r="M463" t="s">
        <v>837</v>
      </c>
      <c r="N463" t="s">
        <v>146</v>
      </c>
      <c r="O463">
        <f>VLOOKUP(orders[[#This Row],[OrderID]],Table15[],4,FALSE)</f>
        <v>78</v>
      </c>
      <c r="P463">
        <f>VLOOKUP(orders[[#This Row],[OrderID]],Table15[],2,FALSE)</f>
        <v>3424</v>
      </c>
      <c r="Q463">
        <f>VLOOKUP(orders[[#This Row],[EmployeeID]],employee_territory[],2,FALSE)</f>
        <v>6897</v>
      </c>
      <c r="R463" t="str">
        <f>VLOOKUP(orders[[#This Row],[Territory]],territories[],4,FALSE)</f>
        <v xml:space="preserve">Eastern                                           </v>
      </c>
      <c r="S463" t="str">
        <f>VLOOKUP(orders[[#This Row],[ShipVia]],shippers[],2,FALSE)</f>
        <v>Federal Shipping</v>
      </c>
      <c r="T463">
        <f>YEAR(orders[[#This Row],[OrderDate]])</f>
        <v>1997</v>
      </c>
      <c r="U463">
        <f>MONTH(orders[[#This Row],[OrderDate]])</f>
        <v>10</v>
      </c>
    </row>
    <row r="464" spans="1:21" x14ac:dyDescent="0.2">
      <c r="A464">
        <v>10710</v>
      </c>
      <c r="B464" t="s">
        <v>828</v>
      </c>
      <c r="C464">
        <v>1</v>
      </c>
      <c r="D464" s="9">
        <v>35723</v>
      </c>
      <c r="E464" s="5">
        <v>35751</v>
      </c>
      <c r="F464" s="5">
        <v>35726</v>
      </c>
      <c r="G464">
        <v>1</v>
      </c>
      <c r="H464">
        <v>4.9800000000000004</v>
      </c>
      <c r="I464" t="s">
        <v>829</v>
      </c>
      <c r="J464" t="s">
        <v>830</v>
      </c>
      <c r="K464" t="s">
        <v>831</v>
      </c>
      <c r="L464" t="s">
        <v>71</v>
      </c>
      <c r="M464" t="s">
        <v>832</v>
      </c>
      <c r="N464" t="s">
        <v>176</v>
      </c>
      <c r="O464">
        <f>VLOOKUP(orders[[#This Row],[OrderID]],Table15[],4,FALSE)</f>
        <v>10</v>
      </c>
      <c r="P464">
        <f>VLOOKUP(orders[[#This Row],[OrderID]],Table15[],2,FALSE)</f>
        <v>93.5</v>
      </c>
      <c r="Q464">
        <f>VLOOKUP(orders[[#This Row],[EmployeeID]],employee_territory[],2,FALSE)</f>
        <v>6897</v>
      </c>
      <c r="R464" t="str">
        <f>VLOOKUP(orders[[#This Row],[Territory]],territories[],4,FALSE)</f>
        <v xml:space="preserve">Eastern                                           </v>
      </c>
      <c r="S464" t="str">
        <f>VLOOKUP(orders[[#This Row],[ShipVia]],shippers[],2,FALSE)</f>
        <v>Speedy Express</v>
      </c>
      <c r="T464">
        <f>YEAR(orders[[#This Row],[OrderDate]])</f>
        <v>1997</v>
      </c>
      <c r="U464">
        <f>MONTH(orders[[#This Row],[OrderDate]])</f>
        <v>10</v>
      </c>
    </row>
    <row r="465" spans="1:21" x14ac:dyDescent="0.2">
      <c r="A465">
        <v>10711</v>
      </c>
      <c r="B465" t="s">
        <v>705</v>
      </c>
      <c r="C465">
        <v>5</v>
      </c>
      <c r="D465" s="9">
        <v>35724</v>
      </c>
      <c r="E465" s="5">
        <v>35766</v>
      </c>
      <c r="F465" s="5">
        <v>35732</v>
      </c>
      <c r="G465">
        <v>2</v>
      </c>
      <c r="H465">
        <v>52.41</v>
      </c>
      <c r="I465" t="s">
        <v>706</v>
      </c>
      <c r="J465" t="s">
        <v>707</v>
      </c>
      <c r="K465" t="s">
        <v>708</v>
      </c>
      <c r="L465" t="s">
        <v>709</v>
      </c>
      <c r="M465" t="s">
        <v>710</v>
      </c>
      <c r="N465" t="s">
        <v>82</v>
      </c>
      <c r="O465">
        <f>VLOOKUP(orders[[#This Row],[OrderID]],Table15[],4,FALSE)</f>
        <v>174</v>
      </c>
      <c r="P465">
        <f>VLOOKUP(orders[[#This Row],[OrderID]],Table15[],2,FALSE)</f>
        <v>4451.7</v>
      </c>
      <c r="Q465">
        <f>VLOOKUP(orders[[#This Row],[EmployeeID]],employee_territory[],2,FALSE)</f>
        <v>2903</v>
      </c>
      <c r="R465" t="str">
        <f>VLOOKUP(orders[[#This Row],[Territory]],territories[],4,FALSE)</f>
        <v xml:space="preserve">Eastern                                           </v>
      </c>
      <c r="S465" t="str">
        <f>VLOOKUP(orders[[#This Row],[ShipVia]],shippers[],2,FALSE)</f>
        <v>United Package</v>
      </c>
      <c r="T465">
        <f>YEAR(orders[[#This Row],[OrderDate]])</f>
        <v>1997</v>
      </c>
      <c r="U465">
        <f>MONTH(orders[[#This Row],[OrderDate]])</f>
        <v>10</v>
      </c>
    </row>
    <row r="466" spans="1:21" x14ac:dyDescent="0.2">
      <c r="A466">
        <v>10712</v>
      </c>
      <c r="B466" t="s">
        <v>651</v>
      </c>
      <c r="C466">
        <v>3</v>
      </c>
      <c r="D466" s="9">
        <v>35724</v>
      </c>
      <c r="E466" s="5">
        <v>35752</v>
      </c>
      <c r="F466" s="5">
        <v>35734</v>
      </c>
      <c r="G466">
        <v>1</v>
      </c>
      <c r="H466">
        <v>89.93</v>
      </c>
      <c r="I466" t="s">
        <v>652</v>
      </c>
      <c r="J466" t="s">
        <v>653</v>
      </c>
      <c r="K466" t="s">
        <v>654</v>
      </c>
      <c r="L466" t="s">
        <v>655</v>
      </c>
      <c r="M466" t="s">
        <v>71</v>
      </c>
      <c r="N466" t="s">
        <v>656</v>
      </c>
      <c r="O466">
        <f>VLOOKUP(orders[[#This Row],[OrderID]],Table15[],4,FALSE)</f>
        <v>33</v>
      </c>
      <c r="P466">
        <f>VLOOKUP(orders[[#This Row],[OrderID]],Table15[],2,FALSE)</f>
        <v>1238.4000000000001</v>
      </c>
      <c r="Q466">
        <f>VLOOKUP(orders[[#This Row],[EmployeeID]],employee_territory[],2,FALSE)</f>
        <v>30346</v>
      </c>
      <c r="R466" t="str">
        <f>VLOOKUP(orders[[#This Row],[Territory]],territories[],4,FALSE)</f>
        <v xml:space="preserve">Southern                                          </v>
      </c>
      <c r="S466" t="str">
        <f>VLOOKUP(orders[[#This Row],[ShipVia]],shippers[],2,FALSE)</f>
        <v>Speedy Express</v>
      </c>
      <c r="T466">
        <f>YEAR(orders[[#This Row],[OrderDate]])</f>
        <v>1997</v>
      </c>
      <c r="U466">
        <f>MONTH(orders[[#This Row],[OrderDate]])</f>
        <v>10</v>
      </c>
    </row>
    <row r="467" spans="1:21" x14ac:dyDescent="0.2">
      <c r="A467">
        <v>10713</v>
      </c>
      <c r="B467" t="s">
        <v>705</v>
      </c>
      <c r="C467">
        <v>1</v>
      </c>
      <c r="D467" s="9">
        <v>35725</v>
      </c>
      <c r="E467" s="5">
        <v>35753</v>
      </c>
      <c r="F467" s="5">
        <v>35727</v>
      </c>
      <c r="G467">
        <v>1</v>
      </c>
      <c r="H467">
        <v>167.05</v>
      </c>
      <c r="I467" t="s">
        <v>706</v>
      </c>
      <c r="J467" t="s">
        <v>707</v>
      </c>
      <c r="K467" t="s">
        <v>708</v>
      </c>
      <c r="L467" t="s">
        <v>709</v>
      </c>
      <c r="M467" t="s">
        <v>710</v>
      </c>
      <c r="N467" t="s">
        <v>82</v>
      </c>
      <c r="O467">
        <f>VLOOKUP(orders[[#This Row],[OrderID]],Table15[],4,FALSE)</f>
        <v>182</v>
      </c>
      <c r="P467">
        <f>VLOOKUP(orders[[#This Row],[OrderID]],Table15[],2,FALSE)</f>
        <v>2827.9</v>
      </c>
      <c r="Q467">
        <f>VLOOKUP(orders[[#This Row],[EmployeeID]],employee_territory[],2,FALSE)</f>
        <v>6897</v>
      </c>
      <c r="R467" t="str">
        <f>VLOOKUP(orders[[#This Row],[Territory]],territories[],4,FALSE)</f>
        <v xml:space="preserve">Eastern                                           </v>
      </c>
      <c r="S467" t="str">
        <f>VLOOKUP(orders[[#This Row],[ShipVia]],shippers[],2,FALSE)</f>
        <v>Speedy Express</v>
      </c>
      <c r="T467">
        <f>YEAR(orders[[#This Row],[OrderDate]])</f>
        <v>1997</v>
      </c>
      <c r="U467">
        <f>MONTH(orders[[#This Row],[OrderDate]])</f>
        <v>10</v>
      </c>
    </row>
    <row r="468" spans="1:21" x14ac:dyDescent="0.2">
      <c r="A468">
        <v>10714</v>
      </c>
      <c r="B468" t="s">
        <v>705</v>
      </c>
      <c r="C468">
        <v>5</v>
      </c>
      <c r="D468" s="9">
        <v>35725</v>
      </c>
      <c r="E468" s="5">
        <v>35753</v>
      </c>
      <c r="F468" s="5">
        <v>35730</v>
      </c>
      <c r="G468">
        <v>3</v>
      </c>
      <c r="H468">
        <v>24.49</v>
      </c>
      <c r="I468" t="s">
        <v>706</v>
      </c>
      <c r="J468" t="s">
        <v>707</v>
      </c>
      <c r="K468" t="s">
        <v>708</v>
      </c>
      <c r="L468" t="s">
        <v>709</v>
      </c>
      <c r="M468" t="s">
        <v>710</v>
      </c>
      <c r="N468" t="s">
        <v>82</v>
      </c>
      <c r="O468">
        <f>VLOOKUP(orders[[#This Row],[OrderID]],Table15[],4,FALSE)</f>
        <v>137</v>
      </c>
      <c r="P468">
        <f>VLOOKUP(orders[[#This Row],[OrderID]],Table15[],2,FALSE)</f>
        <v>2941</v>
      </c>
      <c r="Q468">
        <f>VLOOKUP(orders[[#This Row],[EmployeeID]],employee_territory[],2,FALSE)</f>
        <v>2903</v>
      </c>
      <c r="R468" t="str">
        <f>VLOOKUP(orders[[#This Row],[Territory]],territories[],4,FALSE)</f>
        <v xml:space="preserve">Eastern                                           </v>
      </c>
      <c r="S468" t="str">
        <f>VLOOKUP(orders[[#This Row],[ShipVia]],shippers[],2,FALSE)</f>
        <v>Federal Shipping</v>
      </c>
      <c r="T468">
        <f>YEAR(orders[[#This Row],[OrderDate]])</f>
        <v>1997</v>
      </c>
      <c r="U468">
        <f>MONTH(orders[[#This Row],[OrderDate]])</f>
        <v>10</v>
      </c>
    </row>
    <row r="469" spans="1:21" x14ac:dyDescent="0.2">
      <c r="A469">
        <v>10715</v>
      </c>
      <c r="B469" t="s">
        <v>721</v>
      </c>
      <c r="C469">
        <v>3</v>
      </c>
      <c r="D469" s="9">
        <v>35726</v>
      </c>
      <c r="E469" s="5">
        <v>35740</v>
      </c>
      <c r="F469" s="5">
        <v>35732</v>
      </c>
      <c r="G469">
        <v>1</v>
      </c>
      <c r="H469">
        <v>63.2</v>
      </c>
      <c r="I469" t="s">
        <v>722</v>
      </c>
      <c r="J469" t="s">
        <v>723</v>
      </c>
      <c r="K469" t="s">
        <v>724</v>
      </c>
      <c r="L469" t="s">
        <v>71</v>
      </c>
      <c r="M469" t="s">
        <v>725</v>
      </c>
      <c r="N469" t="s">
        <v>206</v>
      </c>
      <c r="O469">
        <f>VLOOKUP(orders[[#This Row],[OrderID]],Table15[],4,FALSE)</f>
        <v>51</v>
      </c>
      <c r="P469">
        <f>VLOOKUP(orders[[#This Row],[OrderID]],Table15[],2,FALSE)</f>
        <v>1296</v>
      </c>
      <c r="Q469">
        <f>VLOOKUP(orders[[#This Row],[EmployeeID]],employee_territory[],2,FALSE)</f>
        <v>30346</v>
      </c>
      <c r="R469" t="str">
        <f>VLOOKUP(orders[[#This Row],[Territory]],territories[],4,FALSE)</f>
        <v xml:space="preserve">Southern                                          </v>
      </c>
      <c r="S469" t="str">
        <f>VLOOKUP(orders[[#This Row],[ShipVia]],shippers[],2,FALSE)</f>
        <v>Speedy Express</v>
      </c>
      <c r="T469">
        <f>YEAR(orders[[#This Row],[OrderDate]])</f>
        <v>1997</v>
      </c>
      <c r="U469">
        <f>MONTH(orders[[#This Row],[OrderDate]])</f>
        <v>10</v>
      </c>
    </row>
    <row r="470" spans="1:21" x14ac:dyDescent="0.2">
      <c r="A470">
        <v>10716</v>
      </c>
      <c r="B470" t="s">
        <v>842</v>
      </c>
      <c r="C470">
        <v>4</v>
      </c>
      <c r="D470" s="9">
        <v>35727</v>
      </c>
      <c r="E470" s="5">
        <v>35755</v>
      </c>
      <c r="F470" s="5">
        <v>35730</v>
      </c>
      <c r="G470">
        <v>2</v>
      </c>
      <c r="H470">
        <v>22.57</v>
      </c>
      <c r="I470" t="s">
        <v>843</v>
      </c>
      <c r="J470" t="s">
        <v>844</v>
      </c>
      <c r="K470" t="s">
        <v>825</v>
      </c>
      <c r="L470" t="s">
        <v>71</v>
      </c>
      <c r="M470" t="s">
        <v>826</v>
      </c>
      <c r="N470" t="s">
        <v>827</v>
      </c>
      <c r="O470">
        <f>VLOOKUP(orders[[#This Row],[OrderID]],Table15[],4,FALSE)</f>
        <v>22</v>
      </c>
      <c r="P470">
        <f>VLOOKUP(orders[[#This Row],[OrderID]],Table15[],2,FALSE)</f>
        <v>706</v>
      </c>
      <c r="Q470">
        <f>VLOOKUP(orders[[#This Row],[EmployeeID]],employee_territory[],2,FALSE)</f>
        <v>20852</v>
      </c>
      <c r="R470" t="str">
        <f>VLOOKUP(orders[[#This Row],[Territory]],territories[],4,FALSE)</f>
        <v xml:space="preserve">Eastern                                           </v>
      </c>
      <c r="S470" t="str">
        <f>VLOOKUP(orders[[#This Row],[ShipVia]],shippers[],2,FALSE)</f>
        <v>United Package</v>
      </c>
      <c r="T470">
        <f>YEAR(orders[[#This Row],[OrderDate]])</f>
        <v>1997</v>
      </c>
      <c r="U470">
        <f>MONTH(orders[[#This Row],[OrderDate]])</f>
        <v>10</v>
      </c>
    </row>
    <row r="471" spans="1:21" x14ac:dyDescent="0.2">
      <c r="A471">
        <v>10717</v>
      </c>
      <c r="B471" t="s">
        <v>566</v>
      </c>
      <c r="C471">
        <v>1</v>
      </c>
      <c r="D471" s="9">
        <v>35727</v>
      </c>
      <c r="E471" s="5">
        <v>35755</v>
      </c>
      <c r="F471" s="5">
        <v>35732</v>
      </c>
      <c r="G471">
        <v>2</v>
      </c>
      <c r="H471">
        <v>59.25</v>
      </c>
      <c r="I471" t="s">
        <v>567</v>
      </c>
      <c r="J471" t="s">
        <v>568</v>
      </c>
      <c r="K471" t="s">
        <v>569</v>
      </c>
      <c r="L471" t="s">
        <v>71</v>
      </c>
      <c r="M471" t="s">
        <v>570</v>
      </c>
      <c r="N471" t="s">
        <v>154</v>
      </c>
      <c r="O471">
        <f>VLOOKUP(orders[[#This Row],[OrderID]],Table15[],4,FALSE)</f>
        <v>72</v>
      </c>
      <c r="P471">
        <f>VLOOKUP(orders[[#This Row],[OrderID]],Table15[],2,FALSE)</f>
        <v>1331.75</v>
      </c>
      <c r="Q471">
        <f>VLOOKUP(orders[[#This Row],[EmployeeID]],employee_territory[],2,FALSE)</f>
        <v>6897</v>
      </c>
      <c r="R471" t="str">
        <f>VLOOKUP(orders[[#This Row],[Territory]],territories[],4,FALSE)</f>
        <v xml:space="preserve">Eastern                                           </v>
      </c>
      <c r="S471" t="str">
        <f>VLOOKUP(orders[[#This Row],[ShipVia]],shippers[],2,FALSE)</f>
        <v>United Package</v>
      </c>
      <c r="T471">
        <f>YEAR(orders[[#This Row],[OrderDate]])</f>
        <v>1997</v>
      </c>
      <c r="U471">
        <f>MONTH(orders[[#This Row],[OrderDate]])</f>
        <v>10</v>
      </c>
    </row>
    <row r="472" spans="1:21" x14ac:dyDescent="0.2">
      <c r="A472">
        <v>10718</v>
      </c>
      <c r="B472" t="s">
        <v>700</v>
      </c>
      <c r="C472">
        <v>1</v>
      </c>
      <c r="D472" s="9">
        <v>35730</v>
      </c>
      <c r="E472" s="5">
        <v>35758</v>
      </c>
      <c r="F472" s="5">
        <v>35732</v>
      </c>
      <c r="G472">
        <v>3</v>
      </c>
      <c r="H472">
        <v>170.88</v>
      </c>
      <c r="I472" t="s">
        <v>701</v>
      </c>
      <c r="J472" t="s">
        <v>702</v>
      </c>
      <c r="K472" t="s">
        <v>703</v>
      </c>
      <c r="L472" t="s">
        <v>71</v>
      </c>
      <c r="M472" t="s">
        <v>704</v>
      </c>
      <c r="N472" t="s">
        <v>154</v>
      </c>
      <c r="O472">
        <f>VLOOKUP(orders[[#This Row],[OrderID]],Table15[],4,FALSE)</f>
        <v>116</v>
      </c>
      <c r="P472">
        <f>VLOOKUP(orders[[#This Row],[OrderID]],Table15[],2,FALSE)</f>
        <v>3463</v>
      </c>
      <c r="Q472">
        <f>VLOOKUP(orders[[#This Row],[EmployeeID]],employee_territory[],2,FALSE)</f>
        <v>6897</v>
      </c>
      <c r="R472" t="str">
        <f>VLOOKUP(orders[[#This Row],[Territory]],territories[],4,FALSE)</f>
        <v xml:space="preserve">Eastern                                           </v>
      </c>
      <c r="S472" t="str">
        <f>VLOOKUP(orders[[#This Row],[ShipVia]],shippers[],2,FALSE)</f>
        <v>Federal Shipping</v>
      </c>
      <c r="T472">
        <f>YEAR(orders[[#This Row],[OrderDate]])</f>
        <v>1997</v>
      </c>
      <c r="U472">
        <f>MONTH(orders[[#This Row],[OrderDate]])</f>
        <v>10</v>
      </c>
    </row>
    <row r="473" spans="1:21" x14ac:dyDescent="0.2">
      <c r="A473">
        <v>10719</v>
      </c>
      <c r="B473" t="s">
        <v>882</v>
      </c>
      <c r="C473">
        <v>8</v>
      </c>
      <c r="D473" s="9">
        <v>35730</v>
      </c>
      <c r="E473" s="5">
        <v>35758</v>
      </c>
      <c r="F473" s="5">
        <v>35739</v>
      </c>
      <c r="G473">
        <v>2</v>
      </c>
      <c r="H473">
        <v>51.44</v>
      </c>
      <c r="I473" t="s">
        <v>883</v>
      </c>
      <c r="J473" t="s">
        <v>884</v>
      </c>
      <c r="K473" t="s">
        <v>885</v>
      </c>
      <c r="L473" t="s">
        <v>886</v>
      </c>
      <c r="M473" t="s">
        <v>887</v>
      </c>
      <c r="N473" t="s">
        <v>82</v>
      </c>
      <c r="O473">
        <f>VLOOKUP(orders[[#This Row],[OrderID]],Table15[],4,FALSE)</f>
        <v>55</v>
      </c>
      <c r="P473">
        <f>VLOOKUP(orders[[#This Row],[OrderID]],Table15[],2,FALSE)</f>
        <v>1125.67</v>
      </c>
      <c r="Q473">
        <f>VLOOKUP(orders[[#This Row],[EmployeeID]],employee_territory[],2,FALSE)</f>
        <v>19428</v>
      </c>
      <c r="R473" t="str">
        <f>VLOOKUP(orders[[#This Row],[Territory]],territories[],4,FALSE)</f>
        <v xml:space="preserve">Northern                                          </v>
      </c>
      <c r="S473" t="str">
        <f>VLOOKUP(orders[[#This Row],[ShipVia]],shippers[],2,FALSE)</f>
        <v>United Package</v>
      </c>
      <c r="T473">
        <f>YEAR(orders[[#This Row],[OrderDate]])</f>
        <v>1997</v>
      </c>
      <c r="U473">
        <f>MONTH(orders[[#This Row],[OrderDate]])</f>
        <v>10</v>
      </c>
    </row>
    <row r="474" spans="1:21" x14ac:dyDescent="0.2">
      <c r="A474">
        <v>10720</v>
      </c>
      <c r="B474" t="s">
        <v>541</v>
      </c>
      <c r="C474">
        <v>8</v>
      </c>
      <c r="D474" s="9">
        <v>35731</v>
      </c>
      <c r="E474" s="5">
        <v>35745</v>
      </c>
      <c r="F474" s="5">
        <v>35739</v>
      </c>
      <c r="G474">
        <v>2</v>
      </c>
      <c r="H474">
        <v>9.5299999999999994</v>
      </c>
      <c r="I474" t="s">
        <v>542</v>
      </c>
      <c r="J474" t="s">
        <v>543</v>
      </c>
      <c r="K474" t="s">
        <v>487</v>
      </c>
      <c r="L474" t="s">
        <v>488</v>
      </c>
      <c r="M474" t="s">
        <v>544</v>
      </c>
      <c r="N474" t="s">
        <v>146</v>
      </c>
      <c r="O474">
        <f>VLOOKUP(orders[[#This Row],[OrderID]],Table15[],4,FALSE)</f>
        <v>29</v>
      </c>
      <c r="P474">
        <f>VLOOKUP(orders[[#This Row],[OrderID]],Table15[],2,FALSE)</f>
        <v>550</v>
      </c>
      <c r="Q474">
        <f>VLOOKUP(orders[[#This Row],[EmployeeID]],employee_territory[],2,FALSE)</f>
        <v>19428</v>
      </c>
      <c r="R474" t="str">
        <f>VLOOKUP(orders[[#This Row],[Territory]],territories[],4,FALSE)</f>
        <v xml:space="preserve">Northern                                          </v>
      </c>
      <c r="S474" t="str">
        <f>VLOOKUP(orders[[#This Row],[ShipVia]],shippers[],2,FALSE)</f>
        <v>United Package</v>
      </c>
      <c r="T474">
        <f>YEAR(orders[[#This Row],[OrderDate]])</f>
        <v>1997</v>
      </c>
      <c r="U474">
        <f>MONTH(orders[[#This Row],[OrderDate]])</f>
        <v>10</v>
      </c>
    </row>
    <row r="475" spans="1:21" x14ac:dyDescent="0.2">
      <c r="A475">
        <v>10721</v>
      </c>
      <c r="B475" t="s">
        <v>589</v>
      </c>
      <c r="C475">
        <v>5</v>
      </c>
      <c r="D475" s="9">
        <v>35732</v>
      </c>
      <c r="E475" s="5">
        <v>35760</v>
      </c>
      <c r="F475" s="5">
        <v>35734</v>
      </c>
      <c r="G475">
        <v>3</v>
      </c>
      <c r="H475">
        <v>48.92</v>
      </c>
      <c r="I475" t="s">
        <v>590</v>
      </c>
      <c r="J475" t="s">
        <v>591</v>
      </c>
      <c r="K475" t="s">
        <v>592</v>
      </c>
      <c r="L475" t="s">
        <v>71</v>
      </c>
      <c r="M475" t="s">
        <v>593</v>
      </c>
      <c r="N475" t="s">
        <v>154</v>
      </c>
      <c r="O475">
        <f>VLOOKUP(orders[[#This Row],[OrderID]],Table15[],4,FALSE)</f>
        <v>50</v>
      </c>
      <c r="P475">
        <f>VLOOKUP(orders[[#This Row],[OrderID]],Table15[],2,FALSE)</f>
        <v>972.5</v>
      </c>
      <c r="Q475">
        <f>VLOOKUP(orders[[#This Row],[EmployeeID]],employee_territory[],2,FALSE)</f>
        <v>2903</v>
      </c>
      <c r="R475" t="str">
        <f>VLOOKUP(orders[[#This Row],[Territory]],territories[],4,FALSE)</f>
        <v xml:space="preserve">Eastern                                           </v>
      </c>
      <c r="S475" t="str">
        <f>VLOOKUP(orders[[#This Row],[ShipVia]],shippers[],2,FALSE)</f>
        <v>Federal Shipping</v>
      </c>
      <c r="T475">
        <f>YEAR(orders[[#This Row],[OrderDate]])</f>
        <v>1997</v>
      </c>
      <c r="U475">
        <f>MONTH(orders[[#This Row],[OrderDate]])</f>
        <v>10</v>
      </c>
    </row>
    <row r="476" spans="1:21" x14ac:dyDescent="0.2">
      <c r="A476">
        <v>10722</v>
      </c>
      <c r="B476" t="s">
        <v>705</v>
      </c>
      <c r="C476">
        <v>8</v>
      </c>
      <c r="D476" s="9">
        <v>35732</v>
      </c>
      <c r="E476" s="5">
        <v>35774</v>
      </c>
      <c r="F476" s="5">
        <v>35738</v>
      </c>
      <c r="G476">
        <v>1</v>
      </c>
      <c r="H476">
        <v>74.58</v>
      </c>
      <c r="I476" t="s">
        <v>706</v>
      </c>
      <c r="J476" t="s">
        <v>707</v>
      </c>
      <c r="K476" t="s">
        <v>708</v>
      </c>
      <c r="L476" t="s">
        <v>709</v>
      </c>
      <c r="M476" t="s">
        <v>710</v>
      </c>
      <c r="N476" t="s">
        <v>82</v>
      </c>
      <c r="O476">
        <f>VLOOKUP(orders[[#This Row],[OrderID]],Table15[],4,FALSE)</f>
        <v>140</v>
      </c>
      <c r="P476">
        <f>VLOOKUP(orders[[#This Row],[OrderID]],Table15[],2,FALSE)</f>
        <v>1570</v>
      </c>
      <c r="Q476">
        <f>VLOOKUP(orders[[#This Row],[EmployeeID]],employee_territory[],2,FALSE)</f>
        <v>19428</v>
      </c>
      <c r="R476" t="str">
        <f>VLOOKUP(orders[[#This Row],[Territory]],territories[],4,FALSE)</f>
        <v xml:space="preserve">Northern                                          </v>
      </c>
      <c r="S476" t="str">
        <f>VLOOKUP(orders[[#This Row],[ShipVia]],shippers[],2,FALSE)</f>
        <v>Speedy Express</v>
      </c>
      <c r="T476">
        <f>YEAR(orders[[#This Row],[OrderDate]])</f>
        <v>1997</v>
      </c>
      <c r="U476">
        <f>MONTH(orders[[#This Row],[OrderDate]])</f>
        <v>10</v>
      </c>
    </row>
    <row r="477" spans="1:21" x14ac:dyDescent="0.2">
      <c r="A477">
        <v>10723</v>
      </c>
      <c r="B477" t="s">
        <v>577</v>
      </c>
      <c r="C477">
        <v>3</v>
      </c>
      <c r="D477" s="9">
        <v>35733</v>
      </c>
      <c r="E477" s="5">
        <v>35761</v>
      </c>
      <c r="F477" s="5">
        <v>35759</v>
      </c>
      <c r="G477">
        <v>1</v>
      </c>
      <c r="H477">
        <v>21.72</v>
      </c>
      <c r="I477" t="s">
        <v>578</v>
      </c>
      <c r="J477" t="s">
        <v>579</v>
      </c>
      <c r="K477" t="s">
        <v>580</v>
      </c>
      <c r="L477" t="s">
        <v>581</v>
      </c>
      <c r="M477" t="s">
        <v>582</v>
      </c>
      <c r="N477" t="s">
        <v>82</v>
      </c>
      <c r="O477">
        <f>VLOOKUP(orders[[#This Row],[OrderID]],Table15[],4,FALSE)</f>
        <v>15</v>
      </c>
      <c r="P477">
        <f>VLOOKUP(orders[[#This Row],[OrderID]],Table15[],2,FALSE)</f>
        <v>468.45</v>
      </c>
      <c r="Q477">
        <f>VLOOKUP(orders[[#This Row],[EmployeeID]],employee_territory[],2,FALSE)</f>
        <v>30346</v>
      </c>
      <c r="R477" t="str">
        <f>VLOOKUP(orders[[#This Row],[Territory]],territories[],4,FALSE)</f>
        <v xml:space="preserve">Southern                                          </v>
      </c>
      <c r="S477" t="str">
        <f>VLOOKUP(orders[[#This Row],[ShipVia]],shippers[],2,FALSE)</f>
        <v>Speedy Express</v>
      </c>
      <c r="T477">
        <f>YEAR(orders[[#This Row],[OrderDate]])</f>
        <v>1997</v>
      </c>
      <c r="U477">
        <f>MONTH(orders[[#This Row],[OrderDate]])</f>
        <v>10</v>
      </c>
    </row>
    <row r="478" spans="1:21" x14ac:dyDescent="0.2">
      <c r="A478">
        <v>10724</v>
      </c>
      <c r="B478" t="s">
        <v>726</v>
      </c>
      <c r="C478">
        <v>8</v>
      </c>
      <c r="D478" s="9">
        <v>35733</v>
      </c>
      <c r="E478" s="5">
        <v>35775</v>
      </c>
      <c r="F478" s="5">
        <v>35739</v>
      </c>
      <c r="G478">
        <v>2</v>
      </c>
      <c r="H478">
        <v>57.75</v>
      </c>
      <c r="I478" t="s">
        <v>727</v>
      </c>
      <c r="J478" t="s">
        <v>728</v>
      </c>
      <c r="K478" t="s">
        <v>261</v>
      </c>
      <c r="L478" t="s">
        <v>262</v>
      </c>
      <c r="M478" t="s">
        <v>263</v>
      </c>
      <c r="N478" t="s">
        <v>264</v>
      </c>
      <c r="O478">
        <f>VLOOKUP(orders[[#This Row],[OrderID]],Table15[],4,FALSE)</f>
        <v>21</v>
      </c>
      <c r="P478">
        <f>VLOOKUP(orders[[#This Row],[OrderID]],Table15[],2,FALSE)</f>
        <v>638.5</v>
      </c>
      <c r="Q478">
        <f>VLOOKUP(orders[[#This Row],[EmployeeID]],employee_territory[],2,FALSE)</f>
        <v>19428</v>
      </c>
      <c r="R478" t="str">
        <f>VLOOKUP(orders[[#This Row],[Territory]],territories[],4,FALSE)</f>
        <v xml:space="preserve">Northern                                          </v>
      </c>
      <c r="S478" t="str">
        <f>VLOOKUP(orders[[#This Row],[ShipVia]],shippers[],2,FALSE)</f>
        <v>United Package</v>
      </c>
      <c r="T478">
        <f>YEAR(orders[[#This Row],[OrderDate]])</f>
        <v>1997</v>
      </c>
      <c r="U478">
        <f>MONTH(orders[[#This Row],[OrderDate]])</f>
        <v>10</v>
      </c>
    </row>
    <row r="479" spans="1:21" x14ac:dyDescent="0.2">
      <c r="A479">
        <v>10725</v>
      </c>
      <c r="B479" t="s">
        <v>738</v>
      </c>
      <c r="C479">
        <v>4</v>
      </c>
      <c r="D479" s="9">
        <v>35734</v>
      </c>
      <c r="E479" s="5">
        <v>35762</v>
      </c>
      <c r="F479" s="5">
        <v>35739</v>
      </c>
      <c r="G479">
        <v>3</v>
      </c>
      <c r="H479">
        <v>10.83</v>
      </c>
      <c r="I479" t="s">
        <v>739</v>
      </c>
      <c r="J479" t="s">
        <v>740</v>
      </c>
      <c r="K479" t="s">
        <v>645</v>
      </c>
      <c r="L479" t="s">
        <v>516</v>
      </c>
      <c r="M479" t="s">
        <v>741</v>
      </c>
      <c r="N479" t="s">
        <v>146</v>
      </c>
      <c r="O479">
        <f>VLOOKUP(orders[[#This Row],[OrderID]],Table15[],4,FALSE)</f>
        <v>22</v>
      </c>
      <c r="P479">
        <f>VLOOKUP(orders[[#This Row],[OrderID]],Table15[],2,FALSE)</f>
        <v>287.8</v>
      </c>
      <c r="Q479">
        <f>VLOOKUP(orders[[#This Row],[EmployeeID]],employee_territory[],2,FALSE)</f>
        <v>20852</v>
      </c>
      <c r="R479" t="str">
        <f>VLOOKUP(orders[[#This Row],[Territory]],territories[],4,FALSE)</f>
        <v xml:space="preserve">Eastern                                           </v>
      </c>
      <c r="S479" t="str">
        <f>VLOOKUP(orders[[#This Row],[ShipVia]],shippers[],2,FALSE)</f>
        <v>Federal Shipping</v>
      </c>
      <c r="T479">
        <f>YEAR(orders[[#This Row],[OrderDate]])</f>
        <v>1997</v>
      </c>
      <c r="U479">
        <f>MONTH(orders[[#This Row],[OrderDate]])</f>
        <v>10</v>
      </c>
    </row>
    <row r="480" spans="1:21" x14ac:dyDescent="0.2">
      <c r="A480">
        <v>10726</v>
      </c>
      <c r="B480" t="s">
        <v>767</v>
      </c>
      <c r="C480">
        <v>4</v>
      </c>
      <c r="D480" s="9">
        <v>35737</v>
      </c>
      <c r="E480" s="5">
        <v>35751</v>
      </c>
      <c r="F480" s="5">
        <v>35769</v>
      </c>
      <c r="G480">
        <v>1</v>
      </c>
      <c r="H480">
        <v>16.559999999999999</v>
      </c>
      <c r="I480" t="s">
        <v>768</v>
      </c>
      <c r="J480" t="s">
        <v>769</v>
      </c>
      <c r="K480" t="s">
        <v>70</v>
      </c>
      <c r="L480" t="s">
        <v>71</v>
      </c>
      <c r="M480" t="s">
        <v>770</v>
      </c>
      <c r="N480" t="s">
        <v>73</v>
      </c>
      <c r="O480">
        <f>VLOOKUP(orders[[#This Row],[OrderID]],Table15[],4,FALSE)</f>
        <v>30</v>
      </c>
      <c r="P480">
        <f>VLOOKUP(orders[[#This Row],[OrderID]],Table15[],2,FALSE)</f>
        <v>655</v>
      </c>
      <c r="Q480">
        <f>VLOOKUP(orders[[#This Row],[EmployeeID]],employee_territory[],2,FALSE)</f>
        <v>20852</v>
      </c>
      <c r="R480" t="str">
        <f>VLOOKUP(orders[[#This Row],[Territory]],territories[],4,FALSE)</f>
        <v xml:space="preserve">Eastern                                           </v>
      </c>
      <c r="S480" t="str">
        <f>VLOOKUP(orders[[#This Row],[ShipVia]],shippers[],2,FALSE)</f>
        <v>Speedy Express</v>
      </c>
      <c r="T480">
        <f>YEAR(orders[[#This Row],[OrderDate]])</f>
        <v>1997</v>
      </c>
      <c r="U480">
        <f>MONTH(orders[[#This Row],[OrderDate]])</f>
        <v>11</v>
      </c>
    </row>
    <row r="481" spans="1:21" x14ac:dyDescent="0.2">
      <c r="A481">
        <v>10727</v>
      </c>
      <c r="B481" t="s">
        <v>633</v>
      </c>
      <c r="C481">
        <v>2</v>
      </c>
      <c r="D481" s="9">
        <v>35737</v>
      </c>
      <c r="E481" s="5">
        <v>35765</v>
      </c>
      <c r="F481" s="5">
        <v>35769</v>
      </c>
      <c r="G481">
        <v>1</v>
      </c>
      <c r="H481">
        <v>89.9</v>
      </c>
      <c r="I481" t="s">
        <v>634</v>
      </c>
      <c r="J481" t="s">
        <v>635</v>
      </c>
      <c r="K481" t="s">
        <v>636</v>
      </c>
      <c r="L481" t="s">
        <v>71</v>
      </c>
      <c r="M481" t="s">
        <v>637</v>
      </c>
      <c r="N481" t="s">
        <v>176</v>
      </c>
      <c r="O481">
        <f>VLOOKUP(orders[[#This Row],[OrderID]],Table15[],4,FALSE)</f>
        <v>40</v>
      </c>
      <c r="P481">
        <f>VLOOKUP(orders[[#This Row],[OrderID]],Table15[],2,FALSE)</f>
        <v>1710</v>
      </c>
      <c r="Q481">
        <f>VLOOKUP(orders[[#This Row],[EmployeeID]],employee_territory[],2,FALSE)</f>
        <v>1581</v>
      </c>
      <c r="R481" t="str">
        <f>VLOOKUP(orders[[#This Row],[Territory]],territories[],4,FALSE)</f>
        <v xml:space="preserve">Eastern                                           </v>
      </c>
      <c r="S481" t="str">
        <f>VLOOKUP(orders[[#This Row],[ShipVia]],shippers[],2,FALSE)</f>
        <v>Speedy Express</v>
      </c>
      <c r="T481">
        <f>YEAR(orders[[#This Row],[OrderDate]])</f>
        <v>1997</v>
      </c>
      <c r="U481">
        <f>MONTH(orders[[#This Row],[OrderDate]])</f>
        <v>11</v>
      </c>
    </row>
    <row r="482" spans="1:21" x14ac:dyDescent="0.2">
      <c r="A482">
        <v>10728</v>
      </c>
      <c r="B482" t="s">
        <v>785</v>
      </c>
      <c r="C482">
        <v>4</v>
      </c>
      <c r="D482" s="9">
        <v>35738</v>
      </c>
      <c r="E482" s="5">
        <v>35766</v>
      </c>
      <c r="F482" s="5">
        <v>35745</v>
      </c>
      <c r="G482">
        <v>2</v>
      </c>
      <c r="H482">
        <v>58.33</v>
      </c>
      <c r="I482" t="s">
        <v>786</v>
      </c>
      <c r="J482" t="s">
        <v>787</v>
      </c>
      <c r="K482" t="s">
        <v>645</v>
      </c>
      <c r="L482" t="s">
        <v>516</v>
      </c>
      <c r="M482" t="s">
        <v>788</v>
      </c>
      <c r="N482" t="s">
        <v>146</v>
      </c>
      <c r="O482">
        <f>VLOOKUP(orders[[#This Row],[OrderID]],Table15[],4,FALSE)</f>
        <v>48</v>
      </c>
      <c r="P482">
        <f>VLOOKUP(orders[[#This Row],[OrderID]],Table15[],2,FALSE)</f>
        <v>1296.75</v>
      </c>
      <c r="Q482">
        <f>VLOOKUP(orders[[#This Row],[EmployeeID]],employee_territory[],2,FALSE)</f>
        <v>20852</v>
      </c>
      <c r="R482" t="str">
        <f>VLOOKUP(orders[[#This Row],[Territory]],territories[],4,FALSE)</f>
        <v xml:space="preserve">Eastern                                           </v>
      </c>
      <c r="S482" t="str">
        <f>VLOOKUP(orders[[#This Row],[ShipVia]],shippers[],2,FALSE)</f>
        <v>United Package</v>
      </c>
      <c r="T482">
        <f>YEAR(orders[[#This Row],[OrderDate]])</f>
        <v>1997</v>
      </c>
      <c r="U482">
        <f>MONTH(orders[[#This Row],[OrderDate]])</f>
        <v>11</v>
      </c>
    </row>
    <row r="483" spans="1:21" x14ac:dyDescent="0.2">
      <c r="A483">
        <v>10729</v>
      </c>
      <c r="B483" t="s">
        <v>811</v>
      </c>
      <c r="C483">
        <v>8</v>
      </c>
      <c r="D483" s="9">
        <v>35738</v>
      </c>
      <c r="E483" s="5">
        <v>35780</v>
      </c>
      <c r="F483" s="5">
        <v>35748</v>
      </c>
      <c r="G483">
        <v>3</v>
      </c>
      <c r="H483">
        <v>141.06</v>
      </c>
      <c r="I483" t="s">
        <v>812</v>
      </c>
      <c r="J483" t="s">
        <v>813</v>
      </c>
      <c r="K483" t="s">
        <v>814</v>
      </c>
      <c r="L483" t="s">
        <v>815</v>
      </c>
      <c r="M483" t="s">
        <v>816</v>
      </c>
      <c r="N483" t="s">
        <v>524</v>
      </c>
      <c r="O483">
        <f>VLOOKUP(orders[[#This Row],[OrderID]],Table15[],4,FALSE)</f>
        <v>120</v>
      </c>
      <c r="P483">
        <f>VLOOKUP(orders[[#This Row],[OrderID]],Table15[],2,FALSE)</f>
        <v>1850</v>
      </c>
      <c r="Q483">
        <f>VLOOKUP(orders[[#This Row],[EmployeeID]],employee_territory[],2,FALSE)</f>
        <v>19428</v>
      </c>
      <c r="R483" t="str">
        <f>VLOOKUP(orders[[#This Row],[Territory]],territories[],4,FALSE)</f>
        <v xml:space="preserve">Northern                                          </v>
      </c>
      <c r="S483" t="str">
        <f>VLOOKUP(orders[[#This Row],[ShipVia]],shippers[],2,FALSE)</f>
        <v>Federal Shipping</v>
      </c>
      <c r="T483">
        <f>YEAR(orders[[#This Row],[OrderDate]])</f>
        <v>1997</v>
      </c>
      <c r="U483">
        <f>MONTH(orders[[#This Row],[OrderDate]])</f>
        <v>11</v>
      </c>
    </row>
    <row r="484" spans="1:21" x14ac:dyDescent="0.2">
      <c r="A484">
        <v>10730</v>
      </c>
      <c r="B484" t="s">
        <v>721</v>
      </c>
      <c r="C484">
        <v>5</v>
      </c>
      <c r="D484" s="9">
        <v>35739</v>
      </c>
      <c r="E484" s="5">
        <v>35767</v>
      </c>
      <c r="F484" s="5">
        <v>35748</v>
      </c>
      <c r="G484">
        <v>1</v>
      </c>
      <c r="H484">
        <v>20.12</v>
      </c>
      <c r="I484" t="s">
        <v>722</v>
      </c>
      <c r="J484" t="s">
        <v>723</v>
      </c>
      <c r="K484" t="s">
        <v>724</v>
      </c>
      <c r="L484" t="s">
        <v>71</v>
      </c>
      <c r="M484" t="s">
        <v>725</v>
      </c>
      <c r="N484" t="s">
        <v>206</v>
      </c>
      <c r="O484">
        <f>VLOOKUP(orders[[#This Row],[OrderID]],Table15[],4,FALSE)</f>
        <v>28</v>
      </c>
      <c r="P484">
        <f>VLOOKUP(orders[[#This Row],[OrderID]],Table15[],2,FALSE)</f>
        <v>509.75</v>
      </c>
      <c r="Q484">
        <f>VLOOKUP(orders[[#This Row],[EmployeeID]],employee_territory[],2,FALSE)</f>
        <v>2903</v>
      </c>
      <c r="R484" t="str">
        <f>VLOOKUP(orders[[#This Row],[Territory]],territories[],4,FALSE)</f>
        <v xml:space="preserve">Eastern                                           </v>
      </c>
      <c r="S484" t="str">
        <f>VLOOKUP(orders[[#This Row],[ShipVia]],shippers[],2,FALSE)</f>
        <v>Speedy Express</v>
      </c>
      <c r="T484">
        <f>YEAR(orders[[#This Row],[OrderDate]])</f>
        <v>1997</v>
      </c>
      <c r="U484">
        <f>MONTH(orders[[#This Row],[OrderDate]])</f>
        <v>11</v>
      </c>
    </row>
    <row r="485" spans="1:21" x14ac:dyDescent="0.2">
      <c r="A485">
        <v>10731</v>
      </c>
      <c r="B485" t="s">
        <v>501</v>
      </c>
      <c r="C485">
        <v>7</v>
      </c>
      <c r="D485" s="9">
        <v>35740</v>
      </c>
      <c r="E485" s="5">
        <v>35768</v>
      </c>
      <c r="F485" s="5">
        <v>35748</v>
      </c>
      <c r="G485">
        <v>1</v>
      </c>
      <c r="H485">
        <v>96.65</v>
      </c>
      <c r="I485" t="s">
        <v>502</v>
      </c>
      <c r="J485" t="s">
        <v>503</v>
      </c>
      <c r="K485" t="s">
        <v>504</v>
      </c>
      <c r="L485" t="s">
        <v>71</v>
      </c>
      <c r="M485" t="s">
        <v>505</v>
      </c>
      <c r="N485" t="s">
        <v>506</v>
      </c>
      <c r="O485">
        <f>VLOOKUP(orders[[#This Row],[OrderID]],Table15[],4,FALSE)</f>
        <v>70</v>
      </c>
      <c r="P485">
        <f>VLOOKUP(orders[[#This Row],[OrderID]],Table15[],2,FALSE)</f>
        <v>1990</v>
      </c>
      <c r="Q485">
        <f>VLOOKUP(orders[[#This Row],[EmployeeID]],employee_territory[],2,FALSE)</f>
        <v>60179</v>
      </c>
      <c r="R485" t="str">
        <f>VLOOKUP(orders[[#This Row],[Territory]],territories[],4,FALSE)</f>
        <v xml:space="preserve">Westerns                                          </v>
      </c>
      <c r="S485" t="str">
        <f>VLOOKUP(orders[[#This Row],[ShipVia]],shippers[],2,FALSE)</f>
        <v>Speedy Express</v>
      </c>
      <c r="T485">
        <f>YEAR(orders[[#This Row],[OrderDate]])</f>
        <v>1997</v>
      </c>
      <c r="U485">
        <f>MONTH(orders[[#This Row],[OrderDate]])</f>
        <v>11</v>
      </c>
    </row>
    <row r="486" spans="1:21" x14ac:dyDescent="0.2">
      <c r="A486">
        <v>10732</v>
      </c>
      <c r="B486" t="s">
        <v>721</v>
      </c>
      <c r="C486">
        <v>3</v>
      </c>
      <c r="D486" s="9">
        <v>35740</v>
      </c>
      <c r="E486" s="5">
        <v>35768</v>
      </c>
      <c r="F486" s="5">
        <v>35741</v>
      </c>
      <c r="G486">
        <v>1</v>
      </c>
      <c r="H486">
        <v>16.97</v>
      </c>
      <c r="I486" t="s">
        <v>722</v>
      </c>
      <c r="J486" t="s">
        <v>723</v>
      </c>
      <c r="K486" t="s">
        <v>724</v>
      </c>
      <c r="L486" t="s">
        <v>71</v>
      </c>
      <c r="M486" t="s">
        <v>725</v>
      </c>
      <c r="N486" t="s">
        <v>206</v>
      </c>
      <c r="O486">
        <f>VLOOKUP(orders[[#This Row],[OrderID]],Table15[],4,FALSE)</f>
        <v>20</v>
      </c>
      <c r="P486">
        <f>VLOOKUP(orders[[#This Row],[OrderID]],Table15[],2,FALSE)</f>
        <v>360</v>
      </c>
      <c r="Q486">
        <f>VLOOKUP(orders[[#This Row],[EmployeeID]],employee_territory[],2,FALSE)</f>
        <v>30346</v>
      </c>
      <c r="R486" t="str">
        <f>VLOOKUP(orders[[#This Row],[Territory]],territories[],4,FALSE)</f>
        <v xml:space="preserve">Southern                                          </v>
      </c>
      <c r="S486" t="str">
        <f>VLOOKUP(orders[[#This Row],[ShipVia]],shippers[],2,FALSE)</f>
        <v>Speedy Express</v>
      </c>
      <c r="T486">
        <f>YEAR(orders[[#This Row],[OrderDate]])</f>
        <v>1997</v>
      </c>
      <c r="U486">
        <f>MONTH(orders[[#This Row],[OrderDate]])</f>
        <v>11</v>
      </c>
    </row>
    <row r="487" spans="1:21" x14ac:dyDescent="0.2">
      <c r="A487">
        <v>10733</v>
      </c>
      <c r="B487" t="s">
        <v>608</v>
      </c>
      <c r="C487">
        <v>1</v>
      </c>
      <c r="D487" s="9">
        <v>35741</v>
      </c>
      <c r="E487" s="5">
        <v>35769</v>
      </c>
      <c r="F487" s="5">
        <v>35744</v>
      </c>
      <c r="G487">
        <v>3</v>
      </c>
      <c r="H487">
        <v>110.11</v>
      </c>
      <c r="I487" t="s">
        <v>609</v>
      </c>
      <c r="J487" t="s">
        <v>610</v>
      </c>
      <c r="K487" t="s">
        <v>611</v>
      </c>
      <c r="L487" t="s">
        <v>71</v>
      </c>
      <c r="M487" t="s">
        <v>612</v>
      </c>
      <c r="N487" t="s">
        <v>199</v>
      </c>
      <c r="O487">
        <f>VLOOKUP(orders[[#This Row],[OrderID]],Table15[],4,FALSE)</f>
        <v>61</v>
      </c>
      <c r="P487">
        <f>VLOOKUP(orders[[#This Row],[OrderID]],Table15[],2,FALSE)</f>
        <v>1459</v>
      </c>
      <c r="Q487">
        <f>VLOOKUP(orders[[#This Row],[EmployeeID]],employee_territory[],2,FALSE)</f>
        <v>6897</v>
      </c>
      <c r="R487" t="str">
        <f>VLOOKUP(orders[[#This Row],[Territory]],territories[],4,FALSE)</f>
        <v xml:space="preserve">Eastern                                           </v>
      </c>
      <c r="S487" t="str">
        <f>VLOOKUP(orders[[#This Row],[ShipVia]],shippers[],2,FALSE)</f>
        <v>Federal Shipping</v>
      </c>
      <c r="T487">
        <f>YEAR(orders[[#This Row],[OrderDate]])</f>
        <v>1997</v>
      </c>
      <c r="U487">
        <f>MONTH(orders[[#This Row],[OrderDate]])</f>
        <v>11</v>
      </c>
    </row>
    <row r="488" spans="1:21" x14ac:dyDescent="0.2">
      <c r="A488">
        <v>10734</v>
      </c>
      <c r="B488" t="s">
        <v>833</v>
      </c>
      <c r="C488">
        <v>2</v>
      </c>
      <c r="D488" s="9">
        <v>35741</v>
      </c>
      <c r="E488" s="5">
        <v>35769</v>
      </c>
      <c r="F488" s="5">
        <v>35746</v>
      </c>
      <c r="G488">
        <v>3</v>
      </c>
      <c r="H488">
        <v>1.63</v>
      </c>
      <c r="I488" t="s">
        <v>834</v>
      </c>
      <c r="J488" t="s">
        <v>835</v>
      </c>
      <c r="K488" t="s">
        <v>836</v>
      </c>
      <c r="L488" t="s">
        <v>516</v>
      </c>
      <c r="M488" t="s">
        <v>837</v>
      </c>
      <c r="N488" t="s">
        <v>146</v>
      </c>
      <c r="O488">
        <f>VLOOKUP(orders[[#This Row],[OrderID]],Table15[],4,FALSE)</f>
        <v>65</v>
      </c>
      <c r="P488">
        <f>VLOOKUP(orders[[#This Row],[OrderID]],Table15[],2,FALSE)</f>
        <v>1498.35</v>
      </c>
      <c r="Q488">
        <f>VLOOKUP(orders[[#This Row],[EmployeeID]],employee_territory[],2,FALSE)</f>
        <v>1581</v>
      </c>
      <c r="R488" t="str">
        <f>VLOOKUP(orders[[#This Row],[Territory]],territories[],4,FALSE)</f>
        <v xml:space="preserve">Eastern                                           </v>
      </c>
      <c r="S488" t="str">
        <f>VLOOKUP(orders[[#This Row],[ShipVia]],shippers[],2,FALSE)</f>
        <v>Federal Shipping</v>
      </c>
      <c r="T488">
        <f>YEAR(orders[[#This Row],[OrderDate]])</f>
        <v>1997</v>
      </c>
      <c r="U488">
        <f>MONTH(orders[[#This Row],[OrderDate]])</f>
        <v>11</v>
      </c>
    </row>
    <row r="489" spans="1:21" x14ac:dyDescent="0.2">
      <c r="A489">
        <v>10735</v>
      </c>
      <c r="B489" t="s">
        <v>882</v>
      </c>
      <c r="C489">
        <v>6</v>
      </c>
      <c r="D489" s="9">
        <v>35744</v>
      </c>
      <c r="E489" s="5">
        <v>35772</v>
      </c>
      <c r="F489" s="5">
        <v>35755</v>
      </c>
      <c r="G489">
        <v>2</v>
      </c>
      <c r="H489">
        <v>45.97</v>
      </c>
      <c r="I489" t="s">
        <v>883</v>
      </c>
      <c r="J489" t="s">
        <v>884</v>
      </c>
      <c r="K489" t="s">
        <v>885</v>
      </c>
      <c r="L489" t="s">
        <v>886</v>
      </c>
      <c r="M489" t="s">
        <v>887</v>
      </c>
      <c r="N489" t="s">
        <v>82</v>
      </c>
      <c r="O489">
        <f>VLOOKUP(orders[[#This Row],[OrderID]],Table15[],4,FALSE)</f>
        <v>22</v>
      </c>
      <c r="P489">
        <f>VLOOKUP(orders[[#This Row],[OrderID]],Table15[],2,FALSE)</f>
        <v>596</v>
      </c>
      <c r="Q489">
        <f>VLOOKUP(orders[[#This Row],[EmployeeID]],employee_territory[],2,FALSE)</f>
        <v>85014</v>
      </c>
      <c r="R489" t="str">
        <f>VLOOKUP(orders[[#This Row],[Territory]],territories[],4,FALSE)</f>
        <v xml:space="preserve">Westerns                                          </v>
      </c>
      <c r="S489" t="str">
        <f>VLOOKUP(orders[[#This Row],[ShipVia]],shippers[],2,FALSE)</f>
        <v>United Package</v>
      </c>
      <c r="T489">
        <f>YEAR(orders[[#This Row],[OrderDate]])</f>
        <v>1997</v>
      </c>
      <c r="U489">
        <f>MONTH(orders[[#This Row],[OrderDate]])</f>
        <v>11</v>
      </c>
    </row>
    <row r="490" spans="1:21" x14ac:dyDescent="0.2">
      <c r="A490">
        <v>10736</v>
      </c>
      <c r="B490" t="s">
        <v>651</v>
      </c>
      <c r="C490">
        <v>9</v>
      </c>
      <c r="D490" s="9">
        <v>35745</v>
      </c>
      <c r="E490" s="5">
        <v>35773</v>
      </c>
      <c r="F490" s="5">
        <v>35755</v>
      </c>
      <c r="G490">
        <v>2</v>
      </c>
      <c r="H490">
        <v>44.1</v>
      </c>
      <c r="I490" t="s">
        <v>652</v>
      </c>
      <c r="J490" t="s">
        <v>653</v>
      </c>
      <c r="K490" t="s">
        <v>654</v>
      </c>
      <c r="L490" t="s">
        <v>655</v>
      </c>
      <c r="M490" t="s">
        <v>71</v>
      </c>
      <c r="N490" t="s">
        <v>656</v>
      </c>
      <c r="O490">
        <f>VLOOKUP(orders[[#This Row],[OrderID]],Table15[],4,FALSE)</f>
        <v>60</v>
      </c>
      <c r="P490">
        <f>VLOOKUP(orders[[#This Row],[OrderID]],Table15[],2,FALSE)</f>
        <v>997</v>
      </c>
      <c r="Q490">
        <f>VLOOKUP(orders[[#This Row],[EmployeeID]],employee_territory[],2,FALSE)</f>
        <v>3049</v>
      </c>
      <c r="R490" t="str">
        <f>VLOOKUP(orders[[#This Row],[Territory]],territories[],4,FALSE)</f>
        <v xml:space="preserve">Northern                                          </v>
      </c>
      <c r="S490" t="str">
        <f>VLOOKUP(orders[[#This Row],[ShipVia]],shippers[],2,FALSE)</f>
        <v>United Package</v>
      </c>
      <c r="T490">
        <f>YEAR(orders[[#This Row],[OrderDate]])</f>
        <v>1997</v>
      </c>
      <c r="U490">
        <f>MONTH(orders[[#This Row],[OrderDate]])</f>
        <v>11</v>
      </c>
    </row>
    <row r="491" spans="1:21" x14ac:dyDescent="0.2">
      <c r="A491">
        <v>10737</v>
      </c>
      <c r="B491" t="s">
        <v>474</v>
      </c>
      <c r="C491">
        <v>2</v>
      </c>
      <c r="D491" s="9">
        <v>35745</v>
      </c>
      <c r="E491" s="5">
        <v>35773</v>
      </c>
      <c r="F491" s="5">
        <v>35752</v>
      </c>
      <c r="G491">
        <v>2</v>
      </c>
      <c r="H491">
        <v>7.79</v>
      </c>
      <c r="I491" t="s">
        <v>475</v>
      </c>
      <c r="J491" t="s">
        <v>476</v>
      </c>
      <c r="K491" t="s">
        <v>477</v>
      </c>
      <c r="L491" t="s">
        <v>71</v>
      </c>
      <c r="M491" t="s">
        <v>478</v>
      </c>
      <c r="N491" t="s">
        <v>206</v>
      </c>
      <c r="O491">
        <f>VLOOKUP(orders[[#This Row],[OrderID]],Table15[],4,FALSE)</f>
        <v>16</v>
      </c>
      <c r="P491">
        <f>VLOOKUP(orders[[#This Row],[OrderID]],Table15[],2,FALSE)</f>
        <v>139.80000000000001</v>
      </c>
      <c r="Q491">
        <f>VLOOKUP(orders[[#This Row],[EmployeeID]],employee_territory[],2,FALSE)</f>
        <v>1581</v>
      </c>
      <c r="R491" t="str">
        <f>VLOOKUP(orders[[#This Row],[Territory]],territories[],4,FALSE)</f>
        <v xml:space="preserve">Eastern                                           </v>
      </c>
      <c r="S491" t="str">
        <f>VLOOKUP(orders[[#This Row],[ShipVia]],shippers[],2,FALSE)</f>
        <v>United Package</v>
      </c>
      <c r="T491">
        <f>YEAR(orders[[#This Row],[OrderDate]])</f>
        <v>1997</v>
      </c>
      <c r="U491">
        <f>MONTH(orders[[#This Row],[OrderDate]])</f>
        <v>11</v>
      </c>
    </row>
    <row r="492" spans="1:21" x14ac:dyDescent="0.2">
      <c r="A492">
        <v>10738</v>
      </c>
      <c r="B492" t="s">
        <v>907</v>
      </c>
      <c r="C492">
        <v>2</v>
      </c>
      <c r="D492" s="9">
        <v>35746</v>
      </c>
      <c r="E492" s="5">
        <v>35774</v>
      </c>
      <c r="F492" s="5">
        <v>35752</v>
      </c>
      <c r="G492">
        <v>1</v>
      </c>
      <c r="H492">
        <v>2.91</v>
      </c>
      <c r="I492" t="s">
        <v>908</v>
      </c>
      <c r="J492" t="s">
        <v>909</v>
      </c>
      <c r="K492" t="s">
        <v>204</v>
      </c>
      <c r="L492" t="s">
        <v>71</v>
      </c>
      <c r="M492" t="s">
        <v>910</v>
      </c>
      <c r="N492" t="s">
        <v>206</v>
      </c>
      <c r="O492">
        <f>VLOOKUP(orders[[#This Row],[OrderID]],Table15[],4,FALSE)</f>
        <v>3</v>
      </c>
      <c r="P492">
        <f>VLOOKUP(orders[[#This Row],[OrderID]],Table15[],2,FALSE)</f>
        <v>52.349999999999994</v>
      </c>
      <c r="Q492">
        <f>VLOOKUP(orders[[#This Row],[EmployeeID]],employee_territory[],2,FALSE)</f>
        <v>1581</v>
      </c>
      <c r="R492" t="str">
        <f>VLOOKUP(orders[[#This Row],[Territory]],territories[],4,FALSE)</f>
        <v xml:space="preserve">Eastern                                           </v>
      </c>
      <c r="S492" t="str">
        <f>VLOOKUP(orders[[#This Row],[ShipVia]],shippers[],2,FALSE)</f>
        <v>Speedy Express</v>
      </c>
      <c r="T492">
        <f>YEAR(orders[[#This Row],[OrderDate]])</f>
        <v>1997</v>
      </c>
      <c r="U492">
        <f>MONTH(orders[[#This Row],[OrderDate]])</f>
        <v>11</v>
      </c>
    </row>
    <row r="493" spans="1:21" x14ac:dyDescent="0.2">
      <c r="A493">
        <v>10739</v>
      </c>
      <c r="B493" t="s">
        <v>474</v>
      </c>
      <c r="C493">
        <v>3</v>
      </c>
      <c r="D493" s="9">
        <v>35746</v>
      </c>
      <c r="E493" s="5">
        <v>35774</v>
      </c>
      <c r="F493" s="5">
        <v>35751</v>
      </c>
      <c r="G493">
        <v>3</v>
      </c>
      <c r="H493">
        <v>11.08</v>
      </c>
      <c r="I493" t="s">
        <v>475</v>
      </c>
      <c r="J493" t="s">
        <v>476</v>
      </c>
      <c r="K493" t="s">
        <v>477</v>
      </c>
      <c r="L493" t="s">
        <v>71</v>
      </c>
      <c r="M493" t="s">
        <v>478</v>
      </c>
      <c r="N493" t="s">
        <v>206</v>
      </c>
      <c r="O493">
        <f>VLOOKUP(orders[[#This Row],[OrderID]],Table15[],4,FALSE)</f>
        <v>24</v>
      </c>
      <c r="P493">
        <f>VLOOKUP(orders[[#This Row],[OrderID]],Table15[],2,FALSE)</f>
        <v>240</v>
      </c>
      <c r="Q493">
        <f>VLOOKUP(orders[[#This Row],[EmployeeID]],employee_territory[],2,FALSE)</f>
        <v>30346</v>
      </c>
      <c r="R493" t="str">
        <f>VLOOKUP(orders[[#This Row],[Territory]],territories[],4,FALSE)</f>
        <v xml:space="preserve">Southern                                          </v>
      </c>
      <c r="S493" t="str">
        <f>VLOOKUP(orders[[#This Row],[ShipVia]],shippers[],2,FALSE)</f>
        <v>Federal Shipping</v>
      </c>
      <c r="T493">
        <f>YEAR(orders[[#This Row],[OrderDate]])</f>
        <v>1997</v>
      </c>
      <c r="U493">
        <f>MONTH(orders[[#This Row],[OrderDate]])</f>
        <v>11</v>
      </c>
    </row>
    <row r="494" spans="1:21" x14ac:dyDescent="0.2">
      <c r="A494">
        <v>10740</v>
      </c>
      <c r="B494" t="s">
        <v>577</v>
      </c>
      <c r="C494">
        <v>4</v>
      </c>
      <c r="D494" s="9">
        <v>35747</v>
      </c>
      <c r="E494" s="5">
        <v>35775</v>
      </c>
      <c r="F494" s="5">
        <v>35759</v>
      </c>
      <c r="G494">
        <v>2</v>
      </c>
      <c r="H494">
        <v>81.88</v>
      </c>
      <c r="I494" t="s">
        <v>578</v>
      </c>
      <c r="J494" t="s">
        <v>579</v>
      </c>
      <c r="K494" t="s">
        <v>580</v>
      </c>
      <c r="L494" t="s">
        <v>581</v>
      </c>
      <c r="M494" t="s">
        <v>582</v>
      </c>
      <c r="N494" t="s">
        <v>82</v>
      </c>
      <c r="O494">
        <f>VLOOKUP(orders[[#This Row],[OrderID]],Table15[],4,FALSE)</f>
        <v>94</v>
      </c>
      <c r="P494">
        <f>VLOOKUP(orders[[#This Row],[OrderID]],Table15[],2,FALSE)</f>
        <v>1770</v>
      </c>
      <c r="Q494">
        <f>VLOOKUP(orders[[#This Row],[EmployeeID]],employee_territory[],2,FALSE)</f>
        <v>20852</v>
      </c>
      <c r="R494" t="str">
        <f>VLOOKUP(orders[[#This Row],[Territory]],territories[],4,FALSE)</f>
        <v xml:space="preserve">Eastern                                           </v>
      </c>
      <c r="S494" t="str">
        <f>VLOOKUP(orders[[#This Row],[ShipVia]],shippers[],2,FALSE)</f>
        <v>United Package</v>
      </c>
      <c r="T494">
        <f>YEAR(orders[[#This Row],[OrderDate]])</f>
        <v>1997</v>
      </c>
      <c r="U494">
        <f>MONTH(orders[[#This Row],[OrderDate]])</f>
        <v>11</v>
      </c>
    </row>
    <row r="495" spans="1:21" x14ac:dyDescent="0.2">
      <c r="A495">
        <v>10741</v>
      </c>
      <c r="B495" t="s">
        <v>752</v>
      </c>
      <c r="C495">
        <v>4</v>
      </c>
      <c r="D495" s="9">
        <v>35748</v>
      </c>
      <c r="E495" s="5">
        <v>35762</v>
      </c>
      <c r="F495" s="5">
        <v>35752</v>
      </c>
      <c r="G495">
        <v>3</v>
      </c>
      <c r="H495">
        <v>10.96</v>
      </c>
      <c r="I495" t="s">
        <v>753</v>
      </c>
      <c r="J495" t="s">
        <v>754</v>
      </c>
      <c r="K495" t="s">
        <v>755</v>
      </c>
      <c r="L495" t="s">
        <v>756</v>
      </c>
      <c r="M495" t="s">
        <v>757</v>
      </c>
      <c r="N495" t="s">
        <v>73</v>
      </c>
      <c r="O495">
        <f>VLOOKUP(orders[[#This Row],[OrderID]],Table15[],4,FALSE)</f>
        <v>15</v>
      </c>
      <c r="P495">
        <f>VLOOKUP(orders[[#This Row],[OrderID]],Table15[],2,FALSE)</f>
        <v>285</v>
      </c>
      <c r="Q495">
        <f>VLOOKUP(orders[[#This Row],[EmployeeID]],employee_territory[],2,FALSE)</f>
        <v>20852</v>
      </c>
      <c r="R495" t="str">
        <f>VLOOKUP(orders[[#This Row],[Territory]],territories[],4,FALSE)</f>
        <v xml:space="preserve">Eastern                                           </v>
      </c>
      <c r="S495" t="str">
        <f>VLOOKUP(orders[[#This Row],[ShipVia]],shippers[],2,FALSE)</f>
        <v>Federal Shipping</v>
      </c>
      <c r="T495">
        <f>YEAR(orders[[#This Row],[OrderDate]])</f>
        <v>1997</v>
      </c>
      <c r="U495">
        <f>MONTH(orders[[#This Row],[OrderDate]])</f>
        <v>11</v>
      </c>
    </row>
    <row r="496" spans="1:21" x14ac:dyDescent="0.2">
      <c r="A496">
        <v>10742</v>
      </c>
      <c r="B496" t="s">
        <v>805</v>
      </c>
      <c r="C496">
        <v>3</v>
      </c>
      <c r="D496" s="9">
        <v>35748</v>
      </c>
      <c r="E496" s="5">
        <v>35776</v>
      </c>
      <c r="F496" s="5">
        <v>35752</v>
      </c>
      <c r="G496">
        <v>3</v>
      </c>
      <c r="H496">
        <v>243.73</v>
      </c>
      <c r="I496" t="s">
        <v>806</v>
      </c>
      <c r="J496" t="s">
        <v>807</v>
      </c>
      <c r="K496" t="s">
        <v>808</v>
      </c>
      <c r="L496" t="s">
        <v>809</v>
      </c>
      <c r="M496" t="s">
        <v>810</v>
      </c>
      <c r="N496" t="s">
        <v>264</v>
      </c>
      <c r="O496">
        <f>VLOOKUP(orders[[#This Row],[OrderID]],Table15[],4,FALSE)</f>
        <v>105</v>
      </c>
      <c r="P496">
        <f>VLOOKUP(orders[[#This Row],[OrderID]],Table15[],2,FALSE)</f>
        <v>3118</v>
      </c>
      <c r="Q496">
        <f>VLOOKUP(orders[[#This Row],[EmployeeID]],employee_territory[],2,FALSE)</f>
        <v>30346</v>
      </c>
      <c r="R496" t="str">
        <f>VLOOKUP(orders[[#This Row],[Territory]],territories[],4,FALSE)</f>
        <v xml:space="preserve">Southern                                          </v>
      </c>
      <c r="S496" t="str">
        <f>VLOOKUP(orders[[#This Row],[ShipVia]],shippers[],2,FALSE)</f>
        <v>Federal Shipping</v>
      </c>
      <c r="T496">
        <f>YEAR(orders[[#This Row],[OrderDate]])</f>
        <v>1997</v>
      </c>
      <c r="U496">
        <f>MONTH(orders[[#This Row],[OrderDate]])</f>
        <v>11</v>
      </c>
    </row>
    <row r="497" spans="1:21" x14ac:dyDescent="0.2">
      <c r="A497">
        <v>10743</v>
      </c>
      <c r="B497" t="s">
        <v>752</v>
      </c>
      <c r="C497">
        <v>1</v>
      </c>
      <c r="D497" s="9">
        <v>35751</v>
      </c>
      <c r="E497" s="5">
        <v>35779</v>
      </c>
      <c r="F497" s="5">
        <v>35755</v>
      </c>
      <c r="G497">
        <v>2</v>
      </c>
      <c r="H497">
        <v>23.72</v>
      </c>
      <c r="I497" t="s">
        <v>753</v>
      </c>
      <c r="J497" t="s">
        <v>754</v>
      </c>
      <c r="K497" t="s">
        <v>755</v>
      </c>
      <c r="L497" t="s">
        <v>756</v>
      </c>
      <c r="M497" t="s">
        <v>757</v>
      </c>
      <c r="N497" t="s">
        <v>73</v>
      </c>
      <c r="O497">
        <f>VLOOKUP(orders[[#This Row],[OrderID]],Table15[],4,FALSE)</f>
        <v>28</v>
      </c>
      <c r="P497">
        <f>VLOOKUP(orders[[#This Row],[OrderID]],Table15[],2,FALSE)</f>
        <v>336</v>
      </c>
      <c r="Q497">
        <f>VLOOKUP(orders[[#This Row],[EmployeeID]],employee_territory[],2,FALSE)</f>
        <v>6897</v>
      </c>
      <c r="R497" t="str">
        <f>VLOOKUP(orders[[#This Row],[Territory]],territories[],4,FALSE)</f>
        <v xml:space="preserve">Eastern                                           </v>
      </c>
      <c r="S497" t="str">
        <f>VLOOKUP(orders[[#This Row],[ShipVia]],shippers[],2,FALSE)</f>
        <v>United Package</v>
      </c>
      <c r="T497">
        <f>YEAR(orders[[#This Row],[OrderDate]])</f>
        <v>1997</v>
      </c>
      <c r="U497">
        <f>MONTH(orders[[#This Row],[OrderDate]])</f>
        <v>11</v>
      </c>
    </row>
    <row r="498" spans="1:21" x14ac:dyDescent="0.2">
      <c r="A498">
        <v>10744</v>
      </c>
      <c r="B498" t="s">
        <v>780</v>
      </c>
      <c r="C498">
        <v>6</v>
      </c>
      <c r="D498" s="9">
        <v>35751</v>
      </c>
      <c r="E498" s="5">
        <v>35779</v>
      </c>
      <c r="F498" s="5">
        <v>35758</v>
      </c>
      <c r="G498">
        <v>1</v>
      </c>
      <c r="H498">
        <v>69.19</v>
      </c>
      <c r="I498" t="s">
        <v>781</v>
      </c>
      <c r="J498" t="s">
        <v>782</v>
      </c>
      <c r="K498" t="s">
        <v>783</v>
      </c>
      <c r="L498" t="s">
        <v>71</v>
      </c>
      <c r="M498" t="s">
        <v>784</v>
      </c>
      <c r="N498" t="s">
        <v>230</v>
      </c>
      <c r="O498">
        <f>VLOOKUP(orders[[#This Row],[OrderID]],Table15[],4,FALSE)</f>
        <v>50</v>
      </c>
      <c r="P498">
        <f>VLOOKUP(orders[[#This Row],[OrderID]],Table15[],2,FALSE)</f>
        <v>919.99999999999989</v>
      </c>
      <c r="Q498">
        <f>VLOOKUP(orders[[#This Row],[EmployeeID]],employee_territory[],2,FALSE)</f>
        <v>85014</v>
      </c>
      <c r="R498" t="str">
        <f>VLOOKUP(orders[[#This Row],[Territory]],territories[],4,FALSE)</f>
        <v xml:space="preserve">Westerns                                          </v>
      </c>
      <c r="S498" t="str">
        <f>VLOOKUP(orders[[#This Row],[ShipVia]],shippers[],2,FALSE)</f>
        <v>Speedy Express</v>
      </c>
      <c r="T498">
        <f>YEAR(orders[[#This Row],[OrderDate]])</f>
        <v>1997</v>
      </c>
      <c r="U498">
        <f>MONTH(orders[[#This Row],[OrderDate]])</f>
        <v>11</v>
      </c>
    </row>
    <row r="499" spans="1:21" x14ac:dyDescent="0.2">
      <c r="A499">
        <v>10745</v>
      </c>
      <c r="B499" t="s">
        <v>589</v>
      </c>
      <c r="C499">
        <v>9</v>
      </c>
      <c r="D499" s="9">
        <v>35752</v>
      </c>
      <c r="E499" s="5">
        <v>35780</v>
      </c>
      <c r="F499" s="5">
        <v>35761</v>
      </c>
      <c r="G499">
        <v>1</v>
      </c>
      <c r="H499">
        <v>3.52</v>
      </c>
      <c r="I499" t="s">
        <v>590</v>
      </c>
      <c r="J499" t="s">
        <v>591</v>
      </c>
      <c r="K499" t="s">
        <v>592</v>
      </c>
      <c r="L499" t="s">
        <v>71</v>
      </c>
      <c r="M499" t="s">
        <v>593</v>
      </c>
      <c r="N499" t="s">
        <v>154</v>
      </c>
      <c r="O499">
        <f>VLOOKUP(orders[[#This Row],[OrderID]],Table15[],4,FALSE)</f>
        <v>92</v>
      </c>
      <c r="P499">
        <f>VLOOKUP(orders[[#This Row],[OrderID]],Table15[],2,FALSE)</f>
        <v>4529.8</v>
      </c>
      <c r="Q499">
        <f>VLOOKUP(orders[[#This Row],[EmployeeID]],employee_territory[],2,FALSE)</f>
        <v>3049</v>
      </c>
      <c r="R499" t="str">
        <f>VLOOKUP(orders[[#This Row],[Territory]],territories[],4,FALSE)</f>
        <v xml:space="preserve">Northern                                          </v>
      </c>
      <c r="S499" t="str">
        <f>VLOOKUP(orders[[#This Row],[ShipVia]],shippers[],2,FALSE)</f>
        <v>Speedy Express</v>
      </c>
      <c r="T499">
        <f>YEAR(orders[[#This Row],[OrderDate]])</f>
        <v>1997</v>
      </c>
      <c r="U499">
        <f>MONTH(orders[[#This Row],[OrderDate]])</f>
        <v>11</v>
      </c>
    </row>
    <row r="500" spans="1:21" x14ac:dyDescent="0.2">
      <c r="A500">
        <v>10746</v>
      </c>
      <c r="B500" t="s">
        <v>501</v>
      </c>
      <c r="C500">
        <v>1</v>
      </c>
      <c r="D500" s="9">
        <v>35753</v>
      </c>
      <c r="E500" s="5">
        <v>35781</v>
      </c>
      <c r="F500" s="5">
        <v>35755</v>
      </c>
      <c r="G500">
        <v>3</v>
      </c>
      <c r="H500">
        <v>31.43</v>
      </c>
      <c r="I500" t="s">
        <v>502</v>
      </c>
      <c r="J500" t="s">
        <v>503</v>
      </c>
      <c r="K500" t="s">
        <v>504</v>
      </c>
      <c r="L500" t="s">
        <v>71</v>
      </c>
      <c r="M500" t="s">
        <v>505</v>
      </c>
      <c r="N500" t="s">
        <v>506</v>
      </c>
      <c r="O500">
        <f>VLOOKUP(orders[[#This Row],[OrderID]],Table15[],4,FALSE)</f>
        <v>83</v>
      </c>
      <c r="P500">
        <f>VLOOKUP(orders[[#This Row],[OrderID]],Table15[],2,FALSE)</f>
        <v>2311.6999999999998</v>
      </c>
      <c r="Q500">
        <f>VLOOKUP(orders[[#This Row],[EmployeeID]],employee_territory[],2,FALSE)</f>
        <v>6897</v>
      </c>
      <c r="R500" t="str">
        <f>VLOOKUP(orders[[#This Row],[Territory]],territories[],4,FALSE)</f>
        <v xml:space="preserve">Eastern                                           </v>
      </c>
      <c r="S500" t="str">
        <f>VLOOKUP(orders[[#This Row],[ShipVia]],shippers[],2,FALSE)</f>
        <v>Federal Shipping</v>
      </c>
      <c r="T500">
        <f>YEAR(orders[[#This Row],[OrderDate]])</f>
        <v>1997</v>
      </c>
      <c r="U500">
        <f>MONTH(orders[[#This Row],[OrderDate]])</f>
        <v>11</v>
      </c>
    </row>
    <row r="501" spans="1:21" x14ac:dyDescent="0.2">
      <c r="A501">
        <v>10747</v>
      </c>
      <c r="B501" t="s">
        <v>747</v>
      </c>
      <c r="C501">
        <v>6</v>
      </c>
      <c r="D501" s="9">
        <v>35753</v>
      </c>
      <c r="E501" s="5">
        <v>35781</v>
      </c>
      <c r="F501" s="5">
        <v>35760</v>
      </c>
      <c r="G501">
        <v>1</v>
      </c>
      <c r="H501">
        <v>117.33</v>
      </c>
      <c r="I501" t="s">
        <v>748</v>
      </c>
      <c r="J501" t="s">
        <v>749</v>
      </c>
      <c r="K501" t="s">
        <v>750</v>
      </c>
      <c r="L501" t="s">
        <v>71</v>
      </c>
      <c r="M501" t="s">
        <v>751</v>
      </c>
      <c r="N501" t="s">
        <v>530</v>
      </c>
      <c r="O501">
        <f>VLOOKUP(orders[[#This Row],[OrderID]],Table15[],4,FALSE)</f>
        <v>82</v>
      </c>
      <c r="P501">
        <f>VLOOKUP(orders[[#This Row],[OrderID]],Table15[],2,FALSE)</f>
        <v>1912.85</v>
      </c>
      <c r="Q501">
        <f>VLOOKUP(orders[[#This Row],[EmployeeID]],employee_territory[],2,FALSE)</f>
        <v>85014</v>
      </c>
      <c r="R501" t="str">
        <f>VLOOKUP(orders[[#This Row],[Territory]],territories[],4,FALSE)</f>
        <v xml:space="preserve">Westerns                                          </v>
      </c>
      <c r="S501" t="str">
        <f>VLOOKUP(orders[[#This Row],[ShipVia]],shippers[],2,FALSE)</f>
        <v>Speedy Express</v>
      </c>
      <c r="T501">
        <f>YEAR(orders[[#This Row],[OrderDate]])</f>
        <v>1997</v>
      </c>
      <c r="U501">
        <f>MONTH(orders[[#This Row],[OrderDate]])</f>
        <v>11</v>
      </c>
    </row>
    <row r="502" spans="1:21" x14ac:dyDescent="0.2">
      <c r="A502">
        <v>10748</v>
      </c>
      <c r="B502" t="s">
        <v>705</v>
      </c>
      <c r="C502">
        <v>3</v>
      </c>
      <c r="D502" s="9">
        <v>35754</v>
      </c>
      <c r="E502" s="5">
        <v>35782</v>
      </c>
      <c r="F502" s="5">
        <v>35762</v>
      </c>
      <c r="G502">
        <v>1</v>
      </c>
      <c r="H502">
        <v>232.55</v>
      </c>
      <c r="I502" t="s">
        <v>706</v>
      </c>
      <c r="J502" t="s">
        <v>707</v>
      </c>
      <c r="K502" t="s">
        <v>708</v>
      </c>
      <c r="L502" t="s">
        <v>709</v>
      </c>
      <c r="M502" t="s">
        <v>710</v>
      </c>
      <c r="N502" t="s">
        <v>82</v>
      </c>
      <c r="O502">
        <f>VLOOKUP(orders[[#This Row],[OrderID]],Table15[],4,FALSE)</f>
        <v>112</v>
      </c>
      <c r="P502">
        <f>VLOOKUP(orders[[#This Row],[OrderID]],Table15[],2,FALSE)</f>
        <v>2196</v>
      </c>
      <c r="Q502">
        <f>VLOOKUP(orders[[#This Row],[EmployeeID]],employee_territory[],2,FALSE)</f>
        <v>30346</v>
      </c>
      <c r="R502" t="str">
        <f>VLOOKUP(orders[[#This Row],[Territory]],territories[],4,FALSE)</f>
        <v xml:space="preserve">Southern                                          </v>
      </c>
      <c r="S502" t="str">
        <f>VLOOKUP(orders[[#This Row],[ShipVia]],shippers[],2,FALSE)</f>
        <v>Speedy Express</v>
      </c>
      <c r="T502">
        <f>YEAR(orders[[#This Row],[OrderDate]])</f>
        <v>1997</v>
      </c>
      <c r="U502">
        <f>MONTH(orders[[#This Row],[OrderDate]])</f>
        <v>11</v>
      </c>
    </row>
    <row r="503" spans="1:21" x14ac:dyDescent="0.2">
      <c r="A503">
        <v>10749</v>
      </c>
      <c r="B503" t="s">
        <v>691</v>
      </c>
      <c r="C503">
        <v>4</v>
      </c>
      <c r="D503" s="9">
        <v>35754</v>
      </c>
      <c r="E503" s="5">
        <v>35782</v>
      </c>
      <c r="F503" s="5">
        <v>35783</v>
      </c>
      <c r="G503">
        <v>2</v>
      </c>
      <c r="H503">
        <v>61.53</v>
      </c>
      <c r="I503" t="s">
        <v>692</v>
      </c>
      <c r="J503" t="s">
        <v>693</v>
      </c>
      <c r="K503" t="s">
        <v>694</v>
      </c>
      <c r="L503" t="s">
        <v>695</v>
      </c>
      <c r="M503" t="s">
        <v>696</v>
      </c>
      <c r="N503" t="s">
        <v>73</v>
      </c>
      <c r="O503">
        <f>VLOOKUP(orders[[#This Row],[OrderID]],Table15[],4,FALSE)</f>
        <v>31</v>
      </c>
      <c r="P503">
        <f>VLOOKUP(orders[[#This Row],[OrderID]],Table15[],2,FALSE)</f>
        <v>1080</v>
      </c>
      <c r="Q503">
        <f>VLOOKUP(orders[[#This Row],[EmployeeID]],employee_territory[],2,FALSE)</f>
        <v>20852</v>
      </c>
      <c r="R503" t="str">
        <f>VLOOKUP(orders[[#This Row],[Territory]],territories[],4,FALSE)</f>
        <v xml:space="preserve">Eastern                                           </v>
      </c>
      <c r="S503" t="str">
        <f>VLOOKUP(orders[[#This Row],[ShipVia]],shippers[],2,FALSE)</f>
        <v>United Package</v>
      </c>
      <c r="T503">
        <f>YEAR(orders[[#This Row],[OrderDate]])</f>
        <v>1997</v>
      </c>
      <c r="U503">
        <f>MONTH(orders[[#This Row],[OrderDate]])</f>
        <v>11</v>
      </c>
    </row>
    <row r="504" spans="1:21" x14ac:dyDescent="0.2">
      <c r="A504">
        <v>10750</v>
      </c>
      <c r="B504" t="s">
        <v>561</v>
      </c>
      <c r="C504">
        <v>9</v>
      </c>
      <c r="D504" s="9">
        <v>35755</v>
      </c>
      <c r="E504" s="5">
        <v>35783</v>
      </c>
      <c r="F504" s="5">
        <v>35758</v>
      </c>
      <c r="G504">
        <v>1</v>
      </c>
      <c r="H504">
        <v>79.3</v>
      </c>
      <c r="I504" t="s">
        <v>562</v>
      </c>
      <c r="J504" t="s">
        <v>563</v>
      </c>
      <c r="K504" t="s">
        <v>564</v>
      </c>
      <c r="L504" t="s">
        <v>71</v>
      </c>
      <c r="M504" t="s">
        <v>565</v>
      </c>
      <c r="N504" t="s">
        <v>248</v>
      </c>
      <c r="O504">
        <f>VLOOKUP(orders[[#This Row],[OrderID]],Table15[],4,FALSE)</f>
        <v>70</v>
      </c>
      <c r="P504">
        <f>VLOOKUP(orders[[#This Row],[OrderID]],Table15[],2,FALSE)</f>
        <v>1871.25</v>
      </c>
      <c r="Q504">
        <f>VLOOKUP(orders[[#This Row],[EmployeeID]],employee_territory[],2,FALSE)</f>
        <v>3049</v>
      </c>
      <c r="R504" t="str">
        <f>VLOOKUP(orders[[#This Row],[Territory]],territories[],4,FALSE)</f>
        <v xml:space="preserve">Northern                                          </v>
      </c>
      <c r="S504" t="str">
        <f>VLOOKUP(orders[[#This Row],[ShipVia]],shippers[],2,FALSE)</f>
        <v>Speedy Express</v>
      </c>
      <c r="T504">
        <f>YEAR(orders[[#This Row],[OrderDate]])</f>
        <v>1997</v>
      </c>
      <c r="U504">
        <f>MONTH(orders[[#This Row],[OrderDate]])</f>
        <v>11</v>
      </c>
    </row>
    <row r="505" spans="1:21" x14ac:dyDescent="0.2">
      <c r="A505">
        <v>10751</v>
      </c>
      <c r="B505" t="s">
        <v>507</v>
      </c>
      <c r="C505">
        <v>3</v>
      </c>
      <c r="D505" s="9">
        <v>35758</v>
      </c>
      <c r="E505" s="5">
        <v>35786</v>
      </c>
      <c r="F505" s="5">
        <v>35767</v>
      </c>
      <c r="G505">
        <v>3</v>
      </c>
      <c r="H505">
        <v>130.79</v>
      </c>
      <c r="I505" t="s">
        <v>508</v>
      </c>
      <c r="J505" t="s">
        <v>509</v>
      </c>
      <c r="K505" t="s">
        <v>510</v>
      </c>
      <c r="L505" t="s">
        <v>71</v>
      </c>
      <c r="M505" t="s">
        <v>511</v>
      </c>
      <c r="N505" t="s">
        <v>506</v>
      </c>
      <c r="O505">
        <f>VLOOKUP(orders[[#This Row],[OrderID]],Table15[],4,FALSE)</f>
        <v>77</v>
      </c>
      <c r="P505">
        <f>VLOOKUP(orders[[#This Row],[OrderID]],Table15[],2,FALSE)</f>
        <v>1701.46</v>
      </c>
      <c r="Q505">
        <f>VLOOKUP(orders[[#This Row],[EmployeeID]],employee_territory[],2,FALSE)</f>
        <v>30346</v>
      </c>
      <c r="R505" t="str">
        <f>VLOOKUP(orders[[#This Row],[Territory]],territories[],4,FALSE)</f>
        <v xml:space="preserve">Southern                                          </v>
      </c>
      <c r="S505" t="str">
        <f>VLOOKUP(orders[[#This Row],[ShipVia]],shippers[],2,FALSE)</f>
        <v>Federal Shipping</v>
      </c>
      <c r="T505">
        <f>YEAR(orders[[#This Row],[OrderDate]])</f>
        <v>1997</v>
      </c>
      <c r="U505">
        <f>MONTH(orders[[#This Row],[OrderDate]])</f>
        <v>11</v>
      </c>
    </row>
    <row r="506" spans="1:21" x14ac:dyDescent="0.2">
      <c r="A506">
        <v>10752</v>
      </c>
      <c r="B506" t="s">
        <v>860</v>
      </c>
      <c r="C506">
        <v>2</v>
      </c>
      <c r="D506" s="9">
        <v>35758</v>
      </c>
      <c r="E506" s="5">
        <v>35786</v>
      </c>
      <c r="F506" s="5">
        <v>35762</v>
      </c>
      <c r="G506">
        <v>3</v>
      </c>
      <c r="H506">
        <v>1.39</v>
      </c>
      <c r="I506" t="s">
        <v>861</v>
      </c>
      <c r="J506" t="s">
        <v>862</v>
      </c>
      <c r="K506" t="s">
        <v>70</v>
      </c>
      <c r="L506" t="s">
        <v>71</v>
      </c>
      <c r="M506" t="s">
        <v>863</v>
      </c>
      <c r="N506" t="s">
        <v>73</v>
      </c>
      <c r="O506">
        <f>VLOOKUP(orders[[#This Row],[OrderID]],Table15[],4,FALSE)</f>
        <v>11</v>
      </c>
      <c r="P506">
        <f>VLOOKUP(orders[[#This Row],[OrderID]],Table15[],2,FALSE)</f>
        <v>252</v>
      </c>
      <c r="Q506">
        <f>VLOOKUP(orders[[#This Row],[EmployeeID]],employee_territory[],2,FALSE)</f>
        <v>1581</v>
      </c>
      <c r="R506" t="str">
        <f>VLOOKUP(orders[[#This Row],[Territory]],territories[],4,FALSE)</f>
        <v xml:space="preserve">Eastern                                           </v>
      </c>
      <c r="S506" t="str">
        <f>VLOOKUP(orders[[#This Row],[ShipVia]],shippers[],2,FALSE)</f>
        <v>Federal Shipping</v>
      </c>
      <c r="T506">
        <f>YEAR(orders[[#This Row],[OrderDate]])</f>
        <v>1997</v>
      </c>
      <c r="U506">
        <f>MONTH(orders[[#This Row],[OrderDate]])</f>
        <v>11</v>
      </c>
    </row>
    <row r="507" spans="1:21" x14ac:dyDescent="0.2">
      <c r="A507">
        <v>10753</v>
      </c>
      <c r="B507" t="s">
        <v>828</v>
      </c>
      <c r="C507">
        <v>3</v>
      </c>
      <c r="D507" s="9">
        <v>35759</v>
      </c>
      <c r="E507" s="5">
        <v>35787</v>
      </c>
      <c r="F507" s="5">
        <v>35761</v>
      </c>
      <c r="G507">
        <v>1</v>
      </c>
      <c r="H507">
        <v>7.7</v>
      </c>
      <c r="I507" t="s">
        <v>829</v>
      </c>
      <c r="J507" t="s">
        <v>830</v>
      </c>
      <c r="K507" t="s">
        <v>831</v>
      </c>
      <c r="L507" t="s">
        <v>71</v>
      </c>
      <c r="M507" t="s">
        <v>832</v>
      </c>
      <c r="N507" t="s">
        <v>176</v>
      </c>
      <c r="O507">
        <f>VLOOKUP(orders[[#This Row],[OrderID]],Table15[],4,FALSE)</f>
        <v>9</v>
      </c>
      <c r="P507">
        <f>VLOOKUP(orders[[#This Row],[OrderID]],Table15[],2,FALSE)</f>
        <v>88</v>
      </c>
      <c r="Q507">
        <f>VLOOKUP(orders[[#This Row],[EmployeeID]],employee_territory[],2,FALSE)</f>
        <v>30346</v>
      </c>
      <c r="R507" t="str">
        <f>VLOOKUP(orders[[#This Row],[Territory]],territories[],4,FALSE)</f>
        <v xml:space="preserve">Southern                                          </v>
      </c>
      <c r="S507" t="str">
        <f>VLOOKUP(orders[[#This Row],[ShipVia]],shippers[],2,FALSE)</f>
        <v>Speedy Express</v>
      </c>
      <c r="T507">
        <f>YEAR(orders[[#This Row],[OrderDate]])</f>
        <v>1997</v>
      </c>
      <c r="U507">
        <f>MONTH(orders[[#This Row],[OrderDate]])</f>
        <v>11</v>
      </c>
    </row>
    <row r="508" spans="1:21" x14ac:dyDescent="0.2">
      <c r="A508">
        <v>10754</v>
      </c>
      <c r="B508" t="s">
        <v>594</v>
      </c>
      <c r="C508">
        <v>6</v>
      </c>
      <c r="D508" s="9">
        <v>35759</v>
      </c>
      <c r="E508" s="5">
        <v>35787</v>
      </c>
      <c r="F508" s="5">
        <v>35761</v>
      </c>
      <c r="G508">
        <v>3</v>
      </c>
      <c r="H508">
        <v>2.38</v>
      </c>
      <c r="I508" t="s">
        <v>595</v>
      </c>
      <c r="J508" t="s">
        <v>596</v>
      </c>
      <c r="K508" t="s">
        <v>597</v>
      </c>
      <c r="L508" t="s">
        <v>71</v>
      </c>
      <c r="M508" t="s">
        <v>598</v>
      </c>
      <c r="N508" t="s">
        <v>176</v>
      </c>
      <c r="O508">
        <f>VLOOKUP(orders[[#This Row],[OrderID]],Table15[],4,FALSE)</f>
        <v>3</v>
      </c>
      <c r="P508">
        <f>VLOOKUP(orders[[#This Row],[OrderID]],Table15[],2,FALSE)</f>
        <v>55.199999999999996</v>
      </c>
      <c r="Q508">
        <f>VLOOKUP(orders[[#This Row],[EmployeeID]],employee_territory[],2,FALSE)</f>
        <v>85014</v>
      </c>
      <c r="R508" t="str">
        <f>VLOOKUP(orders[[#This Row],[Territory]],territories[],4,FALSE)</f>
        <v xml:space="preserve">Westerns                                          </v>
      </c>
      <c r="S508" t="str">
        <f>VLOOKUP(orders[[#This Row],[ShipVia]],shippers[],2,FALSE)</f>
        <v>Federal Shipping</v>
      </c>
      <c r="T508">
        <f>YEAR(orders[[#This Row],[OrderDate]])</f>
        <v>1997</v>
      </c>
      <c r="U508">
        <f>MONTH(orders[[#This Row],[OrderDate]])</f>
        <v>11</v>
      </c>
    </row>
    <row r="509" spans="1:21" x14ac:dyDescent="0.2">
      <c r="A509">
        <v>10755</v>
      </c>
      <c r="B509" t="s">
        <v>721</v>
      </c>
      <c r="C509">
        <v>4</v>
      </c>
      <c r="D509" s="9">
        <v>35760</v>
      </c>
      <c r="E509" s="5">
        <v>35788</v>
      </c>
      <c r="F509" s="5">
        <v>35762</v>
      </c>
      <c r="G509">
        <v>2</v>
      </c>
      <c r="H509">
        <v>16.71</v>
      </c>
      <c r="I509" t="s">
        <v>722</v>
      </c>
      <c r="J509" t="s">
        <v>723</v>
      </c>
      <c r="K509" t="s">
        <v>724</v>
      </c>
      <c r="L509" t="s">
        <v>71</v>
      </c>
      <c r="M509" t="s">
        <v>725</v>
      </c>
      <c r="N509" t="s">
        <v>206</v>
      </c>
      <c r="O509">
        <f>VLOOKUP(orders[[#This Row],[OrderID]],Table15[],4,FALSE)</f>
        <v>99</v>
      </c>
      <c r="P509">
        <f>VLOOKUP(orders[[#This Row],[OrderID]],Table15[],2,FALSE)</f>
        <v>2598</v>
      </c>
      <c r="Q509">
        <f>VLOOKUP(orders[[#This Row],[EmployeeID]],employee_territory[],2,FALSE)</f>
        <v>20852</v>
      </c>
      <c r="R509" t="str">
        <f>VLOOKUP(orders[[#This Row],[Territory]],territories[],4,FALSE)</f>
        <v xml:space="preserve">Eastern                                           </v>
      </c>
      <c r="S509" t="str">
        <f>VLOOKUP(orders[[#This Row],[ShipVia]],shippers[],2,FALSE)</f>
        <v>United Package</v>
      </c>
      <c r="T509">
        <f>YEAR(orders[[#This Row],[OrderDate]])</f>
        <v>1997</v>
      </c>
      <c r="U509">
        <f>MONTH(orders[[#This Row],[OrderDate]])</f>
        <v>11</v>
      </c>
    </row>
    <row r="510" spans="1:21" x14ac:dyDescent="0.2">
      <c r="A510">
        <v>10756</v>
      </c>
      <c r="B510" t="s">
        <v>583</v>
      </c>
      <c r="C510">
        <v>8</v>
      </c>
      <c r="D510" s="9">
        <v>35761</v>
      </c>
      <c r="E510" s="5">
        <v>35789</v>
      </c>
      <c r="F510" s="5">
        <v>35766</v>
      </c>
      <c r="G510">
        <v>2</v>
      </c>
      <c r="H510">
        <v>73.209999999999994</v>
      </c>
      <c r="I510" t="s">
        <v>584</v>
      </c>
      <c r="J510" t="s">
        <v>585</v>
      </c>
      <c r="K510" t="s">
        <v>586</v>
      </c>
      <c r="L510" t="s">
        <v>587</v>
      </c>
      <c r="M510" t="s">
        <v>588</v>
      </c>
      <c r="N510" t="s">
        <v>82</v>
      </c>
      <c r="O510">
        <f>VLOOKUP(orders[[#This Row],[OrderID]],Table15[],4,FALSE)</f>
        <v>67</v>
      </c>
      <c r="P510">
        <f>VLOOKUP(orders[[#This Row],[OrderID]],Table15[],2,FALSE)</f>
        <v>2487.5</v>
      </c>
      <c r="Q510">
        <f>VLOOKUP(orders[[#This Row],[EmployeeID]],employee_territory[],2,FALSE)</f>
        <v>19428</v>
      </c>
      <c r="R510" t="str">
        <f>VLOOKUP(orders[[#This Row],[Territory]],territories[],4,FALSE)</f>
        <v xml:space="preserve">Northern                                          </v>
      </c>
      <c r="S510" t="str">
        <f>VLOOKUP(orders[[#This Row],[ShipVia]],shippers[],2,FALSE)</f>
        <v>United Package</v>
      </c>
      <c r="T510">
        <f>YEAR(orders[[#This Row],[OrderDate]])</f>
        <v>1997</v>
      </c>
      <c r="U510">
        <f>MONTH(orders[[#This Row],[OrderDate]])</f>
        <v>11</v>
      </c>
    </row>
    <row r="511" spans="1:21" x14ac:dyDescent="0.2">
      <c r="A511">
        <v>10757</v>
      </c>
      <c r="B511" t="s">
        <v>705</v>
      </c>
      <c r="C511">
        <v>6</v>
      </c>
      <c r="D511" s="9">
        <v>35761</v>
      </c>
      <c r="E511" s="5">
        <v>35789</v>
      </c>
      <c r="F511" s="5">
        <v>35779</v>
      </c>
      <c r="G511">
        <v>1</v>
      </c>
      <c r="H511">
        <v>8.19</v>
      </c>
      <c r="I511" t="s">
        <v>706</v>
      </c>
      <c r="J511" t="s">
        <v>707</v>
      </c>
      <c r="K511" t="s">
        <v>708</v>
      </c>
      <c r="L511" t="s">
        <v>709</v>
      </c>
      <c r="M511" t="s">
        <v>710</v>
      </c>
      <c r="N511" t="s">
        <v>82</v>
      </c>
      <c r="O511">
        <f>VLOOKUP(orders[[#This Row],[OrderID]],Table15[],4,FALSE)</f>
        <v>91</v>
      </c>
      <c r="P511">
        <f>VLOOKUP(orders[[#This Row],[OrderID]],Table15[],2,FALSE)</f>
        <v>3082</v>
      </c>
      <c r="Q511">
        <f>VLOOKUP(orders[[#This Row],[EmployeeID]],employee_territory[],2,FALSE)</f>
        <v>85014</v>
      </c>
      <c r="R511" t="str">
        <f>VLOOKUP(orders[[#This Row],[Territory]],territories[],4,FALSE)</f>
        <v xml:space="preserve">Westerns                                          </v>
      </c>
      <c r="S511" t="str">
        <f>VLOOKUP(orders[[#This Row],[ShipVia]],shippers[],2,FALSE)</f>
        <v>Speedy Express</v>
      </c>
      <c r="T511">
        <f>YEAR(orders[[#This Row],[OrderDate]])</f>
        <v>1997</v>
      </c>
      <c r="U511">
        <f>MONTH(orders[[#This Row],[OrderDate]])</f>
        <v>11</v>
      </c>
    </row>
    <row r="512" spans="1:21" x14ac:dyDescent="0.2">
      <c r="A512">
        <v>10758</v>
      </c>
      <c r="B512" t="s">
        <v>507</v>
      </c>
      <c r="C512">
        <v>3</v>
      </c>
      <c r="D512" s="9">
        <v>35762</v>
      </c>
      <c r="E512" s="5">
        <v>35790</v>
      </c>
      <c r="F512" s="5">
        <v>35768</v>
      </c>
      <c r="G512">
        <v>3</v>
      </c>
      <c r="H512">
        <v>138.16999999999999</v>
      </c>
      <c r="I512" t="s">
        <v>508</v>
      </c>
      <c r="J512" t="s">
        <v>509</v>
      </c>
      <c r="K512" t="s">
        <v>510</v>
      </c>
      <c r="L512" t="s">
        <v>71</v>
      </c>
      <c r="M512" t="s">
        <v>511</v>
      </c>
      <c r="N512" t="s">
        <v>506</v>
      </c>
      <c r="O512">
        <f>VLOOKUP(orders[[#This Row],[OrderID]],Table15[],4,FALSE)</f>
        <v>120</v>
      </c>
      <c r="P512">
        <f>VLOOKUP(orders[[#This Row],[OrderID]],Table15[],2,FALSE)</f>
        <v>1644.6</v>
      </c>
      <c r="Q512">
        <f>VLOOKUP(orders[[#This Row],[EmployeeID]],employee_territory[],2,FALSE)</f>
        <v>30346</v>
      </c>
      <c r="R512" t="str">
        <f>VLOOKUP(orders[[#This Row],[Territory]],territories[],4,FALSE)</f>
        <v xml:space="preserve">Southern                                          </v>
      </c>
      <c r="S512" t="str">
        <f>VLOOKUP(orders[[#This Row],[ShipVia]],shippers[],2,FALSE)</f>
        <v>Federal Shipping</v>
      </c>
      <c r="T512">
        <f>YEAR(orders[[#This Row],[OrderDate]])</f>
        <v>1997</v>
      </c>
      <c r="U512">
        <f>MONTH(orders[[#This Row],[OrderDate]])</f>
        <v>11</v>
      </c>
    </row>
    <row r="513" spans="1:21" x14ac:dyDescent="0.2">
      <c r="A513">
        <v>10759</v>
      </c>
      <c r="B513" t="s">
        <v>678</v>
      </c>
      <c r="C513">
        <v>3</v>
      </c>
      <c r="D513" s="9">
        <v>35762</v>
      </c>
      <c r="E513" s="5">
        <v>35790</v>
      </c>
      <c r="F513" s="5">
        <v>35776</v>
      </c>
      <c r="G513">
        <v>3</v>
      </c>
      <c r="H513">
        <v>11.99</v>
      </c>
      <c r="I513" t="s">
        <v>679</v>
      </c>
      <c r="J513" t="s">
        <v>680</v>
      </c>
      <c r="K513" t="s">
        <v>534</v>
      </c>
      <c r="L513" t="s">
        <v>71</v>
      </c>
      <c r="M513" t="s">
        <v>681</v>
      </c>
      <c r="N513" t="s">
        <v>535</v>
      </c>
      <c r="O513">
        <f>VLOOKUP(orders[[#This Row],[OrderID]],Table15[],4,FALSE)</f>
        <v>10</v>
      </c>
      <c r="P513">
        <f>VLOOKUP(orders[[#This Row],[OrderID]],Table15[],2,FALSE)</f>
        <v>320</v>
      </c>
      <c r="Q513">
        <f>VLOOKUP(orders[[#This Row],[EmployeeID]],employee_territory[],2,FALSE)</f>
        <v>30346</v>
      </c>
      <c r="R513" t="str">
        <f>VLOOKUP(orders[[#This Row],[Territory]],territories[],4,FALSE)</f>
        <v xml:space="preserve">Southern                                          </v>
      </c>
      <c r="S513" t="str">
        <f>VLOOKUP(orders[[#This Row],[ShipVia]],shippers[],2,FALSE)</f>
        <v>Federal Shipping</v>
      </c>
      <c r="T513">
        <f>YEAR(orders[[#This Row],[OrderDate]])</f>
        <v>1997</v>
      </c>
      <c r="U513">
        <f>MONTH(orders[[#This Row],[OrderDate]])</f>
        <v>11</v>
      </c>
    </row>
    <row r="514" spans="1:21" x14ac:dyDescent="0.2">
      <c r="A514">
        <v>10760</v>
      </c>
      <c r="B514" t="s">
        <v>872</v>
      </c>
      <c r="C514">
        <v>4</v>
      </c>
      <c r="D514" s="9">
        <v>35765</v>
      </c>
      <c r="E514" s="5">
        <v>35793</v>
      </c>
      <c r="F514" s="5">
        <v>35774</v>
      </c>
      <c r="G514">
        <v>1</v>
      </c>
      <c r="H514">
        <v>155.63999999999999</v>
      </c>
      <c r="I514" t="s">
        <v>873</v>
      </c>
      <c r="J514" t="s">
        <v>874</v>
      </c>
      <c r="K514" t="s">
        <v>875</v>
      </c>
      <c r="L514" t="s">
        <v>71</v>
      </c>
      <c r="M514" t="s">
        <v>876</v>
      </c>
      <c r="N514" t="s">
        <v>500</v>
      </c>
      <c r="O514">
        <f>VLOOKUP(orders[[#This Row],[OrderID]],Table15[],4,FALSE)</f>
        <v>82</v>
      </c>
      <c r="P514">
        <f>VLOOKUP(orders[[#This Row],[OrderID]],Table15[],2,FALSE)</f>
        <v>3304</v>
      </c>
      <c r="Q514">
        <f>VLOOKUP(orders[[#This Row],[EmployeeID]],employee_territory[],2,FALSE)</f>
        <v>20852</v>
      </c>
      <c r="R514" t="str">
        <f>VLOOKUP(orders[[#This Row],[Territory]],territories[],4,FALSE)</f>
        <v xml:space="preserve">Eastern                                           </v>
      </c>
      <c r="S514" t="str">
        <f>VLOOKUP(orders[[#This Row],[ShipVia]],shippers[],2,FALSE)</f>
        <v>Speedy Express</v>
      </c>
      <c r="T514">
        <f>YEAR(orders[[#This Row],[OrderDate]])</f>
        <v>1997</v>
      </c>
      <c r="U514">
        <f>MONTH(orders[[#This Row],[OrderDate]])</f>
        <v>12</v>
      </c>
    </row>
    <row r="515" spans="1:21" x14ac:dyDescent="0.2">
      <c r="A515">
        <v>10761</v>
      </c>
      <c r="B515" t="s">
        <v>545</v>
      </c>
      <c r="C515">
        <v>5</v>
      </c>
      <c r="D515" s="9">
        <v>35766</v>
      </c>
      <c r="E515" s="5">
        <v>35794</v>
      </c>
      <c r="F515" s="5">
        <v>35772</v>
      </c>
      <c r="G515">
        <v>2</v>
      </c>
      <c r="H515">
        <v>18.66</v>
      </c>
      <c r="I515" t="s">
        <v>546</v>
      </c>
      <c r="J515" t="s">
        <v>547</v>
      </c>
      <c r="K515" t="s">
        <v>548</v>
      </c>
      <c r="L515" t="s">
        <v>549</v>
      </c>
      <c r="M515" t="s">
        <v>550</v>
      </c>
      <c r="N515" t="s">
        <v>82</v>
      </c>
      <c r="O515">
        <f>VLOOKUP(orders[[#This Row],[OrderID]],Table15[],4,FALSE)</f>
        <v>53</v>
      </c>
      <c r="P515">
        <f>VLOOKUP(orders[[#This Row],[OrderID]],Table15[],2,FALSE)</f>
        <v>629.5</v>
      </c>
      <c r="Q515">
        <f>VLOOKUP(orders[[#This Row],[EmployeeID]],employee_territory[],2,FALSE)</f>
        <v>2903</v>
      </c>
      <c r="R515" t="str">
        <f>VLOOKUP(orders[[#This Row],[Territory]],territories[],4,FALSE)</f>
        <v xml:space="preserve">Eastern                                           </v>
      </c>
      <c r="S515" t="str">
        <f>VLOOKUP(orders[[#This Row],[ShipVia]],shippers[],2,FALSE)</f>
        <v>United Package</v>
      </c>
      <c r="T515">
        <f>YEAR(orders[[#This Row],[OrderDate]])</f>
        <v>1997</v>
      </c>
      <c r="U515">
        <f>MONTH(orders[[#This Row],[OrderDate]])</f>
        <v>12</v>
      </c>
    </row>
    <row r="516" spans="1:21" x14ac:dyDescent="0.2">
      <c r="A516">
        <v>10762</v>
      </c>
      <c r="B516" t="s">
        <v>551</v>
      </c>
      <c r="C516">
        <v>3</v>
      </c>
      <c r="D516" s="9">
        <v>35766</v>
      </c>
      <c r="E516" s="5">
        <v>35794</v>
      </c>
      <c r="F516" s="5">
        <v>35773</v>
      </c>
      <c r="G516">
        <v>1</v>
      </c>
      <c r="H516">
        <v>328.74</v>
      </c>
      <c r="I516" t="s">
        <v>552</v>
      </c>
      <c r="J516" t="s">
        <v>553</v>
      </c>
      <c r="K516" t="s">
        <v>554</v>
      </c>
      <c r="L516" t="s">
        <v>71</v>
      </c>
      <c r="M516" t="s">
        <v>555</v>
      </c>
      <c r="N516" t="s">
        <v>199</v>
      </c>
      <c r="O516">
        <f>VLOOKUP(orders[[#This Row],[OrderID]],Table15[],4,FALSE)</f>
        <v>134</v>
      </c>
      <c r="P516">
        <f>VLOOKUP(orders[[#This Row],[OrderID]],Table15[],2,FALSE)</f>
        <v>4337</v>
      </c>
      <c r="Q516">
        <f>VLOOKUP(orders[[#This Row],[EmployeeID]],employee_territory[],2,FALSE)</f>
        <v>30346</v>
      </c>
      <c r="R516" t="str">
        <f>VLOOKUP(orders[[#This Row],[Territory]],territories[],4,FALSE)</f>
        <v xml:space="preserve">Southern                                          </v>
      </c>
      <c r="S516" t="str">
        <f>VLOOKUP(orders[[#This Row],[ShipVia]],shippers[],2,FALSE)</f>
        <v>Speedy Express</v>
      </c>
      <c r="T516">
        <f>YEAR(orders[[#This Row],[OrderDate]])</f>
        <v>1997</v>
      </c>
      <c r="U516">
        <f>MONTH(orders[[#This Row],[OrderDate]])</f>
        <v>12</v>
      </c>
    </row>
    <row r="517" spans="1:21" x14ac:dyDescent="0.2">
      <c r="A517">
        <v>10763</v>
      </c>
      <c r="B517" t="s">
        <v>817</v>
      </c>
      <c r="C517">
        <v>3</v>
      </c>
      <c r="D517" s="9">
        <v>35767</v>
      </c>
      <c r="E517" s="5">
        <v>35795</v>
      </c>
      <c r="F517" s="5">
        <v>35772</v>
      </c>
      <c r="G517">
        <v>3</v>
      </c>
      <c r="H517">
        <v>37.35</v>
      </c>
      <c r="I517" t="s">
        <v>818</v>
      </c>
      <c r="J517" t="s">
        <v>819</v>
      </c>
      <c r="K517" t="s">
        <v>820</v>
      </c>
      <c r="L517" t="s">
        <v>71</v>
      </c>
      <c r="M517" t="s">
        <v>821</v>
      </c>
      <c r="N517" t="s">
        <v>206</v>
      </c>
      <c r="O517">
        <f>VLOOKUP(orders[[#This Row],[OrderID]],Table15[],4,FALSE)</f>
        <v>66</v>
      </c>
      <c r="P517">
        <f>VLOOKUP(orders[[#This Row],[OrderID]],Table15[],2,FALSE)</f>
        <v>616</v>
      </c>
      <c r="Q517">
        <f>VLOOKUP(orders[[#This Row],[EmployeeID]],employee_territory[],2,FALSE)</f>
        <v>30346</v>
      </c>
      <c r="R517" t="str">
        <f>VLOOKUP(orders[[#This Row],[Territory]],territories[],4,FALSE)</f>
        <v xml:space="preserve">Southern                                          </v>
      </c>
      <c r="S517" t="str">
        <f>VLOOKUP(orders[[#This Row],[ShipVia]],shippers[],2,FALSE)</f>
        <v>Federal Shipping</v>
      </c>
      <c r="T517">
        <f>YEAR(orders[[#This Row],[OrderDate]])</f>
        <v>1997</v>
      </c>
      <c r="U517">
        <f>MONTH(orders[[#This Row],[OrderDate]])</f>
        <v>12</v>
      </c>
    </row>
    <row r="518" spans="1:21" x14ac:dyDescent="0.2">
      <c r="A518">
        <v>10764</v>
      </c>
      <c r="B518" t="s">
        <v>525</v>
      </c>
      <c r="C518">
        <v>6</v>
      </c>
      <c r="D518" s="9">
        <v>35767</v>
      </c>
      <c r="E518" s="5">
        <v>35795</v>
      </c>
      <c r="F518" s="5">
        <v>35772</v>
      </c>
      <c r="G518">
        <v>3</v>
      </c>
      <c r="H518">
        <v>145.44999999999999</v>
      </c>
      <c r="I518" t="s">
        <v>526</v>
      </c>
      <c r="J518" t="s">
        <v>527</v>
      </c>
      <c r="K518" t="s">
        <v>528</v>
      </c>
      <c r="L518" t="s">
        <v>71</v>
      </c>
      <c r="M518" t="s">
        <v>529</v>
      </c>
      <c r="N518" t="s">
        <v>530</v>
      </c>
      <c r="O518">
        <f>VLOOKUP(orders[[#This Row],[OrderID]],Table15[],4,FALSE)</f>
        <v>150</v>
      </c>
      <c r="P518">
        <f>VLOOKUP(orders[[#This Row],[OrderID]],Table15[],2,FALSE)</f>
        <v>2540</v>
      </c>
      <c r="Q518">
        <f>VLOOKUP(orders[[#This Row],[EmployeeID]],employee_territory[],2,FALSE)</f>
        <v>85014</v>
      </c>
      <c r="R518" t="str">
        <f>VLOOKUP(orders[[#This Row],[Territory]],territories[],4,FALSE)</f>
        <v xml:space="preserve">Westerns                                          </v>
      </c>
      <c r="S518" t="str">
        <f>VLOOKUP(orders[[#This Row],[ShipVia]],shippers[],2,FALSE)</f>
        <v>Federal Shipping</v>
      </c>
      <c r="T518">
        <f>YEAR(orders[[#This Row],[OrderDate]])</f>
        <v>1997</v>
      </c>
      <c r="U518">
        <f>MONTH(orders[[#This Row],[OrderDate]])</f>
        <v>12</v>
      </c>
    </row>
    <row r="519" spans="1:21" x14ac:dyDescent="0.2">
      <c r="A519">
        <v>10765</v>
      </c>
      <c r="B519" t="s">
        <v>589</v>
      </c>
      <c r="C519">
        <v>3</v>
      </c>
      <c r="D519" s="9">
        <v>35768</v>
      </c>
      <c r="E519" s="5">
        <v>35796</v>
      </c>
      <c r="F519" s="5">
        <v>35773</v>
      </c>
      <c r="G519">
        <v>3</v>
      </c>
      <c r="H519">
        <v>42.74</v>
      </c>
      <c r="I519" t="s">
        <v>590</v>
      </c>
      <c r="J519" t="s">
        <v>591</v>
      </c>
      <c r="K519" t="s">
        <v>592</v>
      </c>
      <c r="L519" t="s">
        <v>71</v>
      </c>
      <c r="M519" t="s">
        <v>593</v>
      </c>
      <c r="N519" t="s">
        <v>154</v>
      </c>
      <c r="O519">
        <f>VLOOKUP(orders[[#This Row],[OrderID]],Table15[],4,FALSE)</f>
        <v>80</v>
      </c>
      <c r="P519">
        <f>VLOOKUP(orders[[#This Row],[OrderID]],Table15[],2,FALSE)</f>
        <v>1684</v>
      </c>
      <c r="Q519">
        <f>VLOOKUP(orders[[#This Row],[EmployeeID]],employee_territory[],2,FALSE)</f>
        <v>30346</v>
      </c>
      <c r="R519" t="str">
        <f>VLOOKUP(orders[[#This Row],[Territory]],territories[],4,FALSE)</f>
        <v xml:space="preserve">Southern                                          </v>
      </c>
      <c r="S519" t="str">
        <f>VLOOKUP(orders[[#This Row],[ShipVia]],shippers[],2,FALSE)</f>
        <v>Federal Shipping</v>
      </c>
      <c r="T519">
        <f>YEAR(orders[[#This Row],[OrderDate]])</f>
        <v>1997</v>
      </c>
      <c r="U519">
        <f>MONTH(orders[[#This Row],[OrderDate]])</f>
        <v>12</v>
      </c>
    </row>
    <row r="520" spans="1:21" x14ac:dyDescent="0.2">
      <c r="A520">
        <v>10766</v>
      </c>
      <c r="B520" t="s">
        <v>536</v>
      </c>
      <c r="C520">
        <v>4</v>
      </c>
      <c r="D520" s="9">
        <v>35769</v>
      </c>
      <c r="E520" s="5">
        <v>35797</v>
      </c>
      <c r="F520" s="5">
        <v>35773</v>
      </c>
      <c r="G520">
        <v>1</v>
      </c>
      <c r="H520">
        <v>157.55000000000001</v>
      </c>
      <c r="I520" t="s">
        <v>537</v>
      </c>
      <c r="J520" t="s">
        <v>538</v>
      </c>
      <c r="K520" t="s">
        <v>539</v>
      </c>
      <c r="L520" t="s">
        <v>71</v>
      </c>
      <c r="M520" t="s">
        <v>540</v>
      </c>
      <c r="N520" t="s">
        <v>154</v>
      </c>
      <c r="O520">
        <f>VLOOKUP(orders[[#This Row],[OrderID]],Table15[],4,FALSE)</f>
        <v>115</v>
      </c>
      <c r="P520">
        <f>VLOOKUP(orders[[#This Row],[OrderID]],Table15[],2,FALSE)</f>
        <v>2310</v>
      </c>
      <c r="Q520">
        <f>VLOOKUP(orders[[#This Row],[EmployeeID]],employee_territory[],2,FALSE)</f>
        <v>20852</v>
      </c>
      <c r="R520" t="str">
        <f>VLOOKUP(orders[[#This Row],[Territory]],territories[],4,FALSE)</f>
        <v xml:space="preserve">Eastern                                           </v>
      </c>
      <c r="S520" t="str">
        <f>VLOOKUP(orders[[#This Row],[ShipVia]],shippers[],2,FALSE)</f>
        <v>Speedy Express</v>
      </c>
      <c r="T520">
        <f>YEAR(orders[[#This Row],[OrderDate]])</f>
        <v>1997</v>
      </c>
      <c r="U520">
        <f>MONTH(orders[[#This Row],[OrderDate]])</f>
        <v>12</v>
      </c>
    </row>
    <row r="521" spans="1:21" x14ac:dyDescent="0.2">
      <c r="A521">
        <v>10767</v>
      </c>
      <c r="B521" t="s">
        <v>495</v>
      </c>
      <c r="C521">
        <v>4</v>
      </c>
      <c r="D521" s="9">
        <v>35769</v>
      </c>
      <c r="E521" s="5">
        <v>35797</v>
      </c>
      <c r="F521" s="5">
        <v>35779</v>
      </c>
      <c r="G521">
        <v>3</v>
      </c>
      <c r="H521">
        <v>1.59</v>
      </c>
      <c r="I521" t="s">
        <v>496</v>
      </c>
      <c r="J521" t="s">
        <v>497</v>
      </c>
      <c r="K521" t="s">
        <v>498</v>
      </c>
      <c r="L521" t="s">
        <v>71</v>
      </c>
      <c r="M521" t="s">
        <v>499</v>
      </c>
      <c r="N521" t="s">
        <v>500</v>
      </c>
      <c r="O521">
        <f>VLOOKUP(orders[[#This Row],[OrderID]],Table15[],4,FALSE)</f>
        <v>2</v>
      </c>
      <c r="P521">
        <f>VLOOKUP(orders[[#This Row],[OrderID]],Table15[],2,FALSE)</f>
        <v>28</v>
      </c>
      <c r="Q521">
        <f>VLOOKUP(orders[[#This Row],[EmployeeID]],employee_territory[],2,FALSE)</f>
        <v>20852</v>
      </c>
      <c r="R521" t="str">
        <f>VLOOKUP(orders[[#This Row],[Territory]],territories[],4,FALSE)</f>
        <v xml:space="preserve">Eastern                                           </v>
      </c>
      <c r="S521" t="str">
        <f>VLOOKUP(orders[[#This Row],[ShipVia]],shippers[],2,FALSE)</f>
        <v>Federal Shipping</v>
      </c>
      <c r="T521">
        <f>YEAR(orders[[#This Row],[OrderDate]])</f>
        <v>1997</v>
      </c>
      <c r="U521">
        <f>MONTH(orders[[#This Row],[OrderDate]])</f>
        <v>12</v>
      </c>
    </row>
    <row r="522" spans="1:21" x14ac:dyDescent="0.2">
      <c r="A522">
        <v>10768</v>
      </c>
      <c r="B522" t="s">
        <v>752</v>
      </c>
      <c r="C522">
        <v>3</v>
      </c>
      <c r="D522" s="9">
        <v>35772</v>
      </c>
      <c r="E522" s="5">
        <v>35800</v>
      </c>
      <c r="F522" s="5">
        <v>35779</v>
      </c>
      <c r="G522">
        <v>2</v>
      </c>
      <c r="H522">
        <v>146.32</v>
      </c>
      <c r="I522" t="s">
        <v>753</v>
      </c>
      <c r="J522" t="s">
        <v>754</v>
      </c>
      <c r="K522" t="s">
        <v>755</v>
      </c>
      <c r="L522" t="s">
        <v>756</v>
      </c>
      <c r="M522" t="s">
        <v>757</v>
      </c>
      <c r="N522" t="s">
        <v>73</v>
      </c>
      <c r="O522">
        <f>VLOOKUP(orders[[#This Row],[OrderID]],Table15[],4,FALSE)</f>
        <v>81</v>
      </c>
      <c r="P522">
        <f>VLOOKUP(orders[[#This Row],[OrderID]],Table15[],2,FALSE)</f>
        <v>1477</v>
      </c>
      <c r="Q522">
        <f>VLOOKUP(orders[[#This Row],[EmployeeID]],employee_territory[],2,FALSE)</f>
        <v>30346</v>
      </c>
      <c r="R522" t="str">
        <f>VLOOKUP(orders[[#This Row],[Territory]],territories[],4,FALSE)</f>
        <v xml:space="preserve">Southern                                          </v>
      </c>
      <c r="S522" t="str">
        <f>VLOOKUP(orders[[#This Row],[ShipVia]],shippers[],2,FALSE)</f>
        <v>United Package</v>
      </c>
      <c r="T522">
        <f>YEAR(orders[[#This Row],[OrderDate]])</f>
        <v>1997</v>
      </c>
      <c r="U522">
        <f>MONTH(orders[[#This Row],[OrderDate]])</f>
        <v>12</v>
      </c>
    </row>
    <row r="523" spans="1:21" x14ac:dyDescent="0.2">
      <c r="A523">
        <v>10769</v>
      </c>
      <c r="B523" t="s">
        <v>780</v>
      </c>
      <c r="C523">
        <v>3</v>
      </c>
      <c r="D523" s="9">
        <v>35772</v>
      </c>
      <c r="E523" s="5">
        <v>35800</v>
      </c>
      <c r="F523" s="5">
        <v>35776</v>
      </c>
      <c r="G523">
        <v>1</v>
      </c>
      <c r="H523">
        <v>65.06</v>
      </c>
      <c r="I523" t="s">
        <v>781</v>
      </c>
      <c r="J523" t="s">
        <v>782</v>
      </c>
      <c r="K523" t="s">
        <v>783</v>
      </c>
      <c r="L523" t="s">
        <v>71</v>
      </c>
      <c r="M523" t="s">
        <v>784</v>
      </c>
      <c r="N523" t="s">
        <v>230</v>
      </c>
      <c r="O523">
        <f>VLOOKUP(orders[[#This Row],[OrderID]],Table15[],4,FALSE)</f>
        <v>80</v>
      </c>
      <c r="P523">
        <f>VLOOKUP(orders[[#This Row],[OrderID]],Table15[],2,FALSE)</f>
        <v>1704</v>
      </c>
      <c r="Q523">
        <f>VLOOKUP(orders[[#This Row],[EmployeeID]],employee_territory[],2,FALSE)</f>
        <v>30346</v>
      </c>
      <c r="R523" t="str">
        <f>VLOOKUP(orders[[#This Row],[Territory]],territories[],4,FALSE)</f>
        <v xml:space="preserve">Southern                                          </v>
      </c>
      <c r="S523" t="str">
        <f>VLOOKUP(orders[[#This Row],[ShipVia]],shippers[],2,FALSE)</f>
        <v>Speedy Express</v>
      </c>
      <c r="T523">
        <f>YEAR(orders[[#This Row],[OrderDate]])</f>
        <v>1997</v>
      </c>
      <c r="U523">
        <f>MONTH(orders[[#This Row],[OrderDate]])</f>
        <v>12</v>
      </c>
    </row>
    <row r="524" spans="1:21" x14ac:dyDescent="0.2">
      <c r="A524">
        <v>10770</v>
      </c>
      <c r="B524" t="s">
        <v>484</v>
      </c>
      <c r="C524">
        <v>8</v>
      </c>
      <c r="D524" s="9">
        <v>35773</v>
      </c>
      <c r="E524" s="5">
        <v>35801</v>
      </c>
      <c r="F524" s="5">
        <v>35781</v>
      </c>
      <c r="G524">
        <v>3</v>
      </c>
      <c r="H524">
        <v>5.32</v>
      </c>
      <c r="I524" t="s">
        <v>485</v>
      </c>
      <c r="J524" t="s">
        <v>486</v>
      </c>
      <c r="K524" t="s">
        <v>487</v>
      </c>
      <c r="L524" t="s">
        <v>488</v>
      </c>
      <c r="M524" t="s">
        <v>489</v>
      </c>
      <c r="N524" t="s">
        <v>146</v>
      </c>
      <c r="O524">
        <f>VLOOKUP(orders[[#This Row],[OrderID]],Table15[],4,FALSE)</f>
        <v>15</v>
      </c>
      <c r="P524">
        <f>VLOOKUP(orders[[#This Row],[OrderID]],Table15[],2,FALSE)</f>
        <v>315</v>
      </c>
      <c r="Q524">
        <f>VLOOKUP(orders[[#This Row],[EmployeeID]],employee_territory[],2,FALSE)</f>
        <v>19428</v>
      </c>
      <c r="R524" t="str">
        <f>VLOOKUP(orders[[#This Row],[Territory]],territories[],4,FALSE)</f>
        <v xml:space="preserve">Northern                                          </v>
      </c>
      <c r="S524" t="str">
        <f>VLOOKUP(orders[[#This Row],[ShipVia]],shippers[],2,FALSE)</f>
        <v>Federal Shipping</v>
      </c>
      <c r="T524">
        <f>YEAR(orders[[#This Row],[OrderDate]])</f>
        <v>1997</v>
      </c>
      <c r="U524">
        <f>MONTH(orders[[#This Row],[OrderDate]])</f>
        <v>12</v>
      </c>
    </row>
    <row r="525" spans="1:21" x14ac:dyDescent="0.2">
      <c r="A525">
        <v>10771</v>
      </c>
      <c r="B525" t="s">
        <v>525</v>
      </c>
      <c r="C525">
        <v>9</v>
      </c>
      <c r="D525" s="9">
        <v>35774</v>
      </c>
      <c r="E525" s="5">
        <v>35802</v>
      </c>
      <c r="F525" s="5">
        <v>35797</v>
      </c>
      <c r="G525">
        <v>2</v>
      </c>
      <c r="H525">
        <v>11.19</v>
      </c>
      <c r="I525" t="s">
        <v>526</v>
      </c>
      <c r="J525" t="s">
        <v>527</v>
      </c>
      <c r="K525" t="s">
        <v>528</v>
      </c>
      <c r="L525" t="s">
        <v>71</v>
      </c>
      <c r="M525" t="s">
        <v>529</v>
      </c>
      <c r="N525" t="s">
        <v>530</v>
      </c>
      <c r="O525">
        <f>VLOOKUP(orders[[#This Row],[OrderID]],Table15[],4,FALSE)</f>
        <v>16</v>
      </c>
      <c r="P525">
        <f>VLOOKUP(orders[[#This Row],[OrderID]],Table15[],2,FALSE)</f>
        <v>344</v>
      </c>
      <c r="Q525">
        <f>VLOOKUP(orders[[#This Row],[EmployeeID]],employee_territory[],2,FALSE)</f>
        <v>3049</v>
      </c>
      <c r="R525" t="str">
        <f>VLOOKUP(orders[[#This Row],[Territory]],territories[],4,FALSE)</f>
        <v xml:space="preserve">Northern                                          </v>
      </c>
      <c r="S525" t="str">
        <f>VLOOKUP(orders[[#This Row],[ShipVia]],shippers[],2,FALSE)</f>
        <v>United Package</v>
      </c>
      <c r="T525">
        <f>YEAR(orders[[#This Row],[OrderDate]])</f>
        <v>1997</v>
      </c>
      <c r="U525">
        <f>MONTH(orders[[#This Row],[OrderDate]])</f>
        <v>12</v>
      </c>
    </row>
    <row r="526" spans="1:21" x14ac:dyDescent="0.2">
      <c r="A526">
        <v>10772</v>
      </c>
      <c r="B526" t="s">
        <v>613</v>
      </c>
      <c r="C526">
        <v>3</v>
      </c>
      <c r="D526" s="9">
        <v>35774</v>
      </c>
      <c r="E526" s="5">
        <v>35802</v>
      </c>
      <c r="F526" s="5">
        <v>35783</v>
      </c>
      <c r="G526">
        <v>2</v>
      </c>
      <c r="H526">
        <v>91.28</v>
      </c>
      <c r="I526" t="s">
        <v>614</v>
      </c>
      <c r="J526" t="s">
        <v>615</v>
      </c>
      <c r="K526" t="s">
        <v>616</v>
      </c>
      <c r="L526" t="s">
        <v>71</v>
      </c>
      <c r="M526" t="s">
        <v>617</v>
      </c>
      <c r="N526" t="s">
        <v>154</v>
      </c>
      <c r="O526">
        <f>VLOOKUP(orders[[#This Row],[OrderID]],Table15[],4,FALSE)</f>
        <v>43</v>
      </c>
      <c r="P526">
        <f>VLOOKUP(orders[[#This Row],[OrderID]],Table15[],2,FALSE)</f>
        <v>3603.2200000000003</v>
      </c>
      <c r="Q526">
        <f>VLOOKUP(orders[[#This Row],[EmployeeID]],employee_territory[],2,FALSE)</f>
        <v>30346</v>
      </c>
      <c r="R526" t="str">
        <f>VLOOKUP(orders[[#This Row],[Territory]],territories[],4,FALSE)</f>
        <v xml:space="preserve">Southern                                          </v>
      </c>
      <c r="S526" t="str">
        <f>VLOOKUP(orders[[#This Row],[ShipVia]],shippers[],2,FALSE)</f>
        <v>United Package</v>
      </c>
      <c r="T526">
        <f>YEAR(orders[[#This Row],[OrderDate]])</f>
        <v>1997</v>
      </c>
      <c r="U526">
        <f>MONTH(orders[[#This Row],[OrderDate]])</f>
        <v>12</v>
      </c>
    </row>
    <row r="527" spans="1:21" x14ac:dyDescent="0.2">
      <c r="A527">
        <v>10773</v>
      </c>
      <c r="B527" t="s">
        <v>525</v>
      </c>
      <c r="C527">
        <v>1</v>
      </c>
      <c r="D527" s="9">
        <v>35775</v>
      </c>
      <c r="E527" s="5">
        <v>35803</v>
      </c>
      <c r="F527" s="5">
        <v>35780</v>
      </c>
      <c r="G527">
        <v>3</v>
      </c>
      <c r="H527">
        <v>96.43</v>
      </c>
      <c r="I527" t="s">
        <v>526</v>
      </c>
      <c r="J527" t="s">
        <v>527</v>
      </c>
      <c r="K527" t="s">
        <v>528</v>
      </c>
      <c r="L527" t="s">
        <v>71</v>
      </c>
      <c r="M527" t="s">
        <v>529</v>
      </c>
      <c r="N527" t="s">
        <v>530</v>
      </c>
      <c r="O527">
        <f>VLOOKUP(orders[[#This Row],[OrderID]],Table15[],4,FALSE)</f>
        <v>110</v>
      </c>
      <c r="P527">
        <f>VLOOKUP(orders[[#This Row],[OrderID]],Table15[],2,FALSE)</f>
        <v>2216.25</v>
      </c>
      <c r="Q527">
        <f>VLOOKUP(orders[[#This Row],[EmployeeID]],employee_territory[],2,FALSE)</f>
        <v>6897</v>
      </c>
      <c r="R527" t="str">
        <f>VLOOKUP(orders[[#This Row],[Territory]],territories[],4,FALSE)</f>
        <v xml:space="preserve">Eastern                                           </v>
      </c>
      <c r="S527" t="str">
        <f>VLOOKUP(orders[[#This Row],[ShipVia]],shippers[],2,FALSE)</f>
        <v>Federal Shipping</v>
      </c>
      <c r="T527">
        <f>YEAR(orders[[#This Row],[OrderDate]])</f>
        <v>1997</v>
      </c>
      <c r="U527">
        <f>MONTH(orders[[#This Row],[OrderDate]])</f>
        <v>12</v>
      </c>
    </row>
    <row r="528" spans="1:21" x14ac:dyDescent="0.2">
      <c r="A528">
        <v>10774</v>
      </c>
      <c r="B528" t="s">
        <v>551</v>
      </c>
      <c r="C528">
        <v>4</v>
      </c>
      <c r="D528" s="9">
        <v>35775</v>
      </c>
      <c r="E528" s="5">
        <v>35789</v>
      </c>
      <c r="F528" s="5">
        <v>35776</v>
      </c>
      <c r="G528">
        <v>1</v>
      </c>
      <c r="H528">
        <v>48.2</v>
      </c>
      <c r="I528" t="s">
        <v>552</v>
      </c>
      <c r="J528" t="s">
        <v>553</v>
      </c>
      <c r="K528" t="s">
        <v>554</v>
      </c>
      <c r="L528" t="s">
        <v>71</v>
      </c>
      <c r="M528" t="s">
        <v>555</v>
      </c>
      <c r="N528" t="s">
        <v>199</v>
      </c>
      <c r="O528">
        <f>VLOOKUP(orders[[#This Row],[OrderID]],Table15[],4,FALSE)</f>
        <v>52</v>
      </c>
      <c r="P528">
        <f>VLOOKUP(orders[[#This Row],[OrderID]],Table15[],2,FALSE)</f>
        <v>875</v>
      </c>
      <c r="Q528">
        <f>VLOOKUP(orders[[#This Row],[EmployeeID]],employee_territory[],2,FALSE)</f>
        <v>20852</v>
      </c>
      <c r="R528" t="str">
        <f>VLOOKUP(orders[[#This Row],[Territory]],territories[],4,FALSE)</f>
        <v xml:space="preserve">Eastern                                           </v>
      </c>
      <c r="S528" t="str">
        <f>VLOOKUP(orders[[#This Row],[ShipVia]],shippers[],2,FALSE)</f>
        <v>Speedy Express</v>
      </c>
      <c r="T528">
        <f>YEAR(orders[[#This Row],[OrderDate]])</f>
        <v>1997</v>
      </c>
      <c r="U528">
        <f>MONTH(orders[[#This Row],[OrderDate]])</f>
        <v>12</v>
      </c>
    </row>
    <row r="529" spans="1:21" x14ac:dyDescent="0.2">
      <c r="A529">
        <v>10775</v>
      </c>
      <c r="B529" t="s">
        <v>893</v>
      </c>
      <c r="C529">
        <v>7</v>
      </c>
      <c r="D529" s="9">
        <v>35776</v>
      </c>
      <c r="E529" s="5">
        <v>35804</v>
      </c>
      <c r="F529" s="5">
        <v>35790</v>
      </c>
      <c r="G529">
        <v>1</v>
      </c>
      <c r="H529">
        <v>20.25</v>
      </c>
      <c r="I529" t="s">
        <v>894</v>
      </c>
      <c r="J529" t="s">
        <v>895</v>
      </c>
      <c r="K529" t="s">
        <v>896</v>
      </c>
      <c r="L529" t="s">
        <v>897</v>
      </c>
      <c r="M529" t="s">
        <v>898</v>
      </c>
      <c r="N529" t="s">
        <v>82</v>
      </c>
      <c r="O529">
        <f>VLOOKUP(orders[[#This Row],[OrderID]],Table15[],4,FALSE)</f>
        <v>9</v>
      </c>
      <c r="P529">
        <f>VLOOKUP(orders[[#This Row],[OrderID]],Table15[],2,FALSE)</f>
        <v>228</v>
      </c>
      <c r="Q529">
        <f>VLOOKUP(orders[[#This Row],[EmployeeID]],employee_territory[],2,FALSE)</f>
        <v>60179</v>
      </c>
      <c r="R529" t="str">
        <f>VLOOKUP(orders[[#This Row],[Territory]],territories[],4,FALSE)</f>
        <v xml:space="preserve">Westerns                                          </v>
      </c>
      <c r="S529" t="str">
        <f>VLOOKUP(orders[[#This Row],[ShipVia]],shippers[],2,FALSE)</f>
        <v>Speedy Express</v>
      </c>
      <c r="T529">
        <f>YEAR(orders[[#This Row],[OrderDate]])</f>
        <v>1997</v>
      </c>
      <c r="U529">
        <f>MONTH(orders[[#This Row],[OrderDate]])</f>
        <v>12</v>
      </c>
    </row>
    <row r="530" spans="1:21" x14ac:dyDescent="0.2">
      <c r="A530">
        <v>10776</v>
      </c>
      <c r="B530" t="s">
        <v>525</v>
      </c>
      <c r="C530">
        <v>1</v>
      </c>
      <c r="D530" s="9">
        <v>35779</v>
      </c>
      <c r="E530" s="5">
        <v>35807</v>
      </c>
      <c r="F530" s="5">
        <v>35782</v>
      </c>
      <c r="G530">
        <v>3</v>
      </c>
      <c r="H530">
        <v>351.53</v>
      </c>
      <c r="I530" t="s">
        <v>526</v>
      </c>
      <c r="J530" t="s">
        <v>527</v>
      </c>
      <c r="K530" t="s">
        <v>528</v>
      </c>
      <c r="L530" t="s">
        <v>71</v>
      </c>
      <c r="M530" t="s">
        <v>529</v>
      </c>
      <c r="N530" t="s">
        <v>530</v>
      </c>
      <c r="O530">
        <f>VLOOKUP(orders[[#This Row],[OrderID]],Table15[],4,FALSE)</f>
        <v>175</v>
      </c>
      <c r="P530">
        <f>VLOOKUP(orders[[#This Row],[OrderID]],Table15[],2,FALSE)</f>
        <v>6984.5</v>
      </c>
      <c r="Q530">
        <f>VLOOKUP(orders[[#This Row],[EmployeeID]],employee_territory[],2,FALSE)</f>
        <v>6897</v>
      </c>
      <c r="R530" t="str">
        <f>VLOOKUP(orders[[#This Row],[Territory]],territories[],4,FALSE)</f>
        <v xml:space="preserve">Eastern                                           </v>
      </c>
      <c r="S530" t="str">
        <f>VLOOKUP(orders[[#This Row],[ShipVia]],shippers[],2,FALSE)</f>
        <v>Federal Shipping</v>
      </c>
      <c r="T530">
        <f>YEAR(orders[[#This Row],[OrderDate]])</f>
        <v>1997</v>
      </c>
      <c r="U530">
        <f>MONTH(orders[[#This Row],[OrderDate]])</f>
        <v>12</v>
      </c>
    </row>
    <row r="531" spans="1:21" x14ac:dyDescent="0.2">
      <c r="A531">
        <v>10777</v>
      </c>
      <c r="B531" t="s">
        <v>833</v>
      </c>
      <c r="C531">
        <v>7</v>
      </c>
      <c r="D531" s="9">
        <v>35779</v>
      </c>
      <c r="E531" s="5">
        <v>35793</v>
      </c>
      <c r="F531" s="5">
        <v>35816</v>
      </c>
      <c r="G531">
        <v>2</v>
      </c>
      <c r="H531">
        <v>3.01</v>
      </c>
      <c r="I531" t="s">
        <v>834</v>
      </c>
      <c r="J531" t="s">
        <v>835</v>
      </c>
      <c r="K531" t="s">
        <v>836</v>
      </c>
      <c r="L531" t="s">
        <v>516</v>
      </c>
      <c r="M531" t="s">
        <v>837</v>
      </c>
      <c r="N531" t="s">
        <v>146</v>
      </c>
      <c r="O531">
        <f>VLOOKUP(orders[[#This Row],[OrderID]],Table15[],4,FALSE)</f>
        <v>20</v>
      </c>
      <c r="P531">
        <f>VLOOKUP(orders[[#This Row],[OrderID]],Table15[],2,FALSE)</f>
        <v>280</v>
      </c>
      <c r="Q531">
        <f>VLOOKUP(orders[[#This Row],[EmployeeID]],employee_territory[],2,FALSE)</f>
        <v>60179</v>
      </c>
      <c r="R531" t="str">
        <f>VLOOKUP(orders[[#This Row],[Territory]],territories[],4,FALSE)</f>
        <v xml:space="preserve">Westerns                                          </v>
      </c>
      <c r="S531" t="str">
        <f>VLOOKUP(orders[[#This Row],[ShipVia]],shippers[],2,FALSE)</f>
        <v>United Package</v>
      </c>
      <c r="T531">
        <f>YEAR(orders[[#This Row],[OrderDate]])</f>
        <v>1997</v>
      </c>
      <c r="U531">
        <f>MONTH(orders[[#This Row],[OrderDate]])</f>
        <v>12</v>
      </c>
    </row>
    <row r="532" spans="1:21" x14ac:dyDescent="0.2">
      <c r="A532">
        <v>10778</v>
      </c>
      <c r="B532" t="s">
        <v>608</v>
      </c>
      <c r="C532">
        <v>3</v>
      </c>
      <c r="D532" s="9">
        <v>35780</v>
      </c>
      <c r="E532" s="5">
        <v>35808</v>
      </c>
      <c r="F532" s="5">
        <v>35788</v>
      </c>
      <c r="G532">
        <v>1</v>
      </c>
      <c r="H532">
        <v>6.79</v>
      </c>
      <c r="I532" t="s">
        <v>609</v>
      </c>
      <c r="J532" t="s">
        <v>610</v>
      </c>
      <c r="K532" t="s">
        <v>611</v>
      </c>
      <c r="L532" t="s">
        <v>71</v>
      </c>
      <c r="M532" t="s">
        <v>612</v>
      </c>
      <c r="N532" t="s">
        <v>199</v>
      </c>
      <c r="O532">
        <f>VLOOKUP(orders[[#This Row],[OrderID]],Table15[],4,FALSE)</f>
        <v>10</v>
      </c>
      <c r="P532">
        <f>VLOOKUP(orders[[#This Row],[OrderID]],Table15[],2,FALSE)</f>
        <v>96.5</v>
      </c>
      <c r="Q532">
        <f>VLOOKUP(orders[[#This Row],[EmployeeID]],employee_territory[],2,FALSE)</f>
        <v>30346</v>
      </c>
      <c r="R532" t="str">
        <f>VLOOKUP(orders[[#This Row],[Territory]],territories[],4,FALSE)</f>
        <v xml:space="preserve">Southern                                          </v>
      </c>
      <c r="S532" t="str">
        <f>VLOOKUP(orders[[#This Row],[ShipVia]],shippers[],2,FALSE)</f>
        <v>Speedy Express</v>
      </c>
      <c r="T532">
        <f>YEAR(orders[[#This Row],[OrderDate]])</f>
        <v>1997</v>
      </c>
      <c r="U532">
        <f>MONTH(orders[[#This Row],[OrderDate]])</f>
        <v>12</v>
      </c>
    </row>
    <row r="533" spans="1:21" x14ac:dyDescent="0.2">
      <c r="A533">
        <v>10779</v>
      </c>
      <c r="B533" t="s">
        <v>603</v>
      </c>
      <c r="C533">
        <v>3</v>
      </c>
      <c r="D533" s="9">
        <v>35780</v>
      </c>
      <c r="E533" s="5">
        <v>35808</v>
      </c>
      <c r="F533" s="5">
        <v>35809</v>
      </c>
      <c r="G533">
        <v>2</v>
      </c>
      <c r="H533">
        <v>58.13</v>
      </c>
      <c r="I533" t="s">
        <v>604</v>
      </c>
      <c r="J533" t="s">
        <v>605</v>
      </c>
      <c r="K533" t="s">
        <v>606</v>
      </c>
      <c r="L533" t="s">
        <v>71</v>
      </c>
      <c r="M533" t="s">
        <v>607</v>
      </c>
      <c r="N533" t="s">
        <v>154</v>
      </c>
      <c r="O533">
        <f>VLOOKUP(orders[[#This Row],[OrderID]],Table15[],4,FALSE)</f>
        <v>40</v>
      </c>
      <c r="P533">
        <f>VLOOKUP(orders[[#This Row],[OrderID]],Table15[],2,FALSE)</f>
        <v>1335</v>
      </c>
      <c r="Q533">
        <f>VLOOKUP(orders[[#This Row],[EmployeeID]],employee_territory[],2,FALSE)</f>
        <v>30346</v>
      </c>
      <c r="R533" t="str">
        <f>VLOOKUP(orders[[#This Row],[Territory]],territories[],4,FALSE)</f>
        <v xml:space="preserve">Southern                                          </v>
      </c>
      <c r="S533" t="str">
        <f>VLOOKUP(orders[[#This Row],[ShipVia]],shippers[],2,FALSE)</f>
        <v>United Package</v>
      </c>
      <c r="T533">
        <f>YEAR(orders[[#This Row],[OrderDate]])</f>
        <v>1997</v>
      </c>
      <c r="U533">
        <f>MONTH(orders[[#This Row],[OrderDate]])</f>
        <v>12</v>
      </c>
    </row>
    <row r="534" spans="1:21" x14ac:dyDescent="0.2">
      <c r="A534">
        <v>10780</v>
      </c>
      <c r="B534" t="s">
        <v>623</v>
      </c>
      <c r="C534">
        <v>2</v>
      </c>
      <c r="D534" s="9">
        <v>35780</v>
      </c>
      <c r="E534" s="5">
        <v>35794</v>
      </c>
      <c r="F534" s="5">
        <v>35789</v>
      </c>
      <c r="G534">
        <v>1</v>
      </c>
      <c r="H534">
        <v>42.13</v>
      </c>
      <c r="I534" t="s">
        <v>624</v>
      </c>
      <c r="J534" t="s">
        <v>625</v>
      </c>
      <c r="K534" t="s">
        <v>626</v>
      </c>
      <c r="L534" t="s">
        <v>627</v>
      </c>
      <c r="M534" t="s">
        <v>628</v>
      </c>
      <c r="N534" t="s">
        <v>524</v>
      </c>
      <c r="O534">
        <f>VLOOKUP(orders[[#This Row],[OrderID]],Table15[],4,FALSE)</f>
        <v>50</v>
      </c>
      <c r="P534">
        <f>VLOOKUP(orders[[#This Row],[OrderID]],Table15[],2,FALSE)</f>
        <v>720</v>
      </c>
      <c r="Q534">
        <f>VLOOKUP(orders[[#This Row],[EmployeeID]],employee_territory[],2,FALSE)</f>
        <v>1581</v>
      </c>
      <c r="R534" t="str">
        <f>VLOOKUP(orders[[#This Row],[Territory]],territories[],4,FALSE)</f>
        <v xml:space="preserve">Eastern                                           </v>
      </c>
      <c r="S534" t="str">
        <f>VLOOKUP(orders[[#This Row],[ShipVia]],shippers[],2,FALSE)</f>
        <v>Speedy Express</v>
      </c>
      <c r="T534">
        <f>YEAR(orders[[#This Row],[OrderDate]])</f>
        <v>1997</v>
      </c>
      <c r="U534">
        <f>MONTH(orders[[#This Row],[OrderDate]])</f>
        <v>12</v>
      </c>
    </row>
    <row r="535" spans="1:21" x14ac:dyDescent="0.2">
      <c r="A535">
        <v>10781</v>
      </c>
      <c r="B535" t="s">
        <v>561</v>
      </c>
      <c r="C535">
        <v>2</v>
      </c>
      <c r="D535" s="9">
        <v>35781</v>
      </c>
      <c r="E535" s="5">
        <v>35809</v>
      </c>
      <c r="F535" s="5">
        <v>35783</v>
      </c>
      <c r="G535">
        <v>3</v>
      </c>
      <c r="H535">
        <v>73.16</v>
      </c>
      <c r="I535" t="s">
        <v>562</v>
      </c>
      <c r="J535" t="s">
        <v>563</v>
      </c>
      <c r="K535" t="s">
        <v>564</v>
      </c>
      <c r="L535" t="s">
        <v>71</v>
      </c>
      <c r="M535" t="s">
        <v>565</v>
      </c>
      <c r="N535" t="s">
        <v>248</v>
      </c>
      <c r="O535">
        <f>VLOOKUP(orders[[#This Row],[OrderID]],Table15[],4,FALSE)</f>
        <v>58</v>
      </c>
      <c r="P535">
        <f>VLOOKUP(orders[[#This Row],[OrderID]],Table15[],2,FALSE)</f>
        <v>1132.3499999999999</v>
      </c>
      <c r="Q535">
        <f>VLOOKUP(orders[[#This Row],[EmployeeID]],employee_territory[],2,FALSE)</f>
        <v>1581</v>
      </c>
      <c r="R535" t="str">
        <f>VLOOKUP(orders[[#This Row],[Territory]],territories[],4,FALSE)</f>
        <v xml:space="preserve">Eastern                                           </v>
      </c>
      <c r="S535" t="str">
        <f>VLOOKUP(orders[[#This Row],[ShipVia]],shippers[],2,FALSE)</f>
        <v>Federal Shipping</v>
      </c>
      <c r="T535">
        <f>YEAR(orders[[#This Row],[OrderDate]])</f>
        <v>1997</v>
      </c>
      <c r="U535">
        <f>MONTH(orders[[#This Row],[OrderDate]])</f>
        <v>12</v>
      </c>
    </row>
    <row r="536" spans="1:21" x14ac:dyDescent="0.2">
      <c r="A536">
        <v>10782</v>
      </c>
      <c r="B536" t="s">
        <v>864</v>
      </c>
      <c r="C536">
        <v>9</v>
      </c>
      <c r="D536" s="9">
        <v>35781</v>
      </c>
      <c r="E536" s="5">
        <v>35809</v>
      </c>
      <c r="F536" s="5">
        <v>35786</v>
      </c>
      <c r="G536">
        <v>3</v>
      </c>
      <c r="H536">
        <v>1.1000000000000001</v>
      </c>
      <c r="I536" t="s">
        <v>865</v>
      </c>
      <c r="J536" t="s">
        <v>866</v>
      </c>
      <c r="K536" t="s">
        <v>825</v>
      </c>
      <c r="L536" t="s">
        <v>71</v>
      </c>
      <c r="M536" t="s">
        <v>826</v>
      </c>
      <c r="N536" t="s">
        <v>827</v>
      </c>
      <c r="O536">
        <f>VLOOKUP(orders[[#This Row],[OrderID]],Table15[],4,FALSE)</f>
        <v>1</v>
      </c>
      <c r="P536">
        <f>VLOOKUP(orders[[#This Row],[OrderID]],Table15[],2,FALSE)</f>
        <v>12.5</v>
      </c>
      <c r="Q536">
        <f>VLOOKUP(orders[[#This Row],[EmployeeID]],employee_territory[],2,FALSE)</f>
        <v>3049</v>
      </c>
      <c r="R536" t="str">
        <f>VLOOKUP(orders[[#This Row],[Territory]],territories[],4,FALSE)</f>
        <v xml:space="preserve">Northern                                          </v>
      </c>
      <c r="S536" t="str">
        <f>VLOOKUP(orders[[#This Row],[ShipVia]],shippers[],2,FALSE)</f>
        <v>Federal Shipping</v>
      </c>
      <c r="T536">
        <f>YEAR(orders[[#This Row],[OrderDate]])</f>
        <v>1997</v>
      </c>
      <c r="U536">
        <f>MONTH(orders[[#This Row],[OrderDate]])</f>
        <v>12</v>
      </c>
    </row>
    <row r="537" spans="1:21" x14ac:dyDescent="0.2">
      <c r="A537">
        <v>10783</v>
      </c>
      <c r="B537" t="s">
        <v>484</v>
      </c>
      <c r="C537">
        <v>4</v>
      </c>
      <c r="D537" s="9">
        <v>35782</v>
      </c>
      <c r="E537" s="5">
        <v>35810</v>
      </c>
      <c r="F537" s="5">
        <v>35783</v>
      </c>
      <c r="G537">
        <v>2</v>
      </c>
      <c r="H537">
        <v>124.98</v>
      </c>
      <c r="I537" t="s">
        <v>485</v>
      </c>
      <c r="J537" t="s">
        <v>486</v>
      </c>
      <c r="K537" t="s">
        <v>487</v>
      </c>
      <c r="L537" t="s">
        <v>488</v>
      </c>
      <c r="M537" t="s">
        <v>489</v>
      </c>
      <c r="N537" t="s">
        <v>146</v>
      </c>
      <c r="O537">
        <f>VLOOKUP(orders[[#This Row],[OrderID]],Table15[],4,FALSE)</f>
        <v>15</v>
      </c>
      <c r="P537">
        <f>VLOOKUP(orders[[#This Row],[OrderID]],Table15[],2,FALSE)</f>
        <v>1442.5</v>
      </c>
      <c r="Q537">
        <f>VLOOKUP(orders[[#This Row],[EmployeeID]],employee_territory[],2,FALSE)</f>
        <v>20852</v>
      </c>
      <c r="R537" t="str">
        <f>VLOOKUP(orders[[#This Row],[Territory]],territories[],4,FALSE)</f>
        <v xml:space="preserve">Eastern                                           </v>
      </c>
      <c r="S537" t="str">
        <f>VLOOKUP(orders[[#This Row],[ShipVia]],shippers[],2,FALSE)</f>
        <v>United Package</v>
      </c>
      <c r="T537">
        <f>YEAR(orders[[#This Row],[OrderDate]])</f>
        <v>1997</v>
      </c>
      <c r="U537">
        <f>MONTH(orders[[#This Row],[OrderDate]])</f>
        <v>12</v>
      </c>
    </row>
    <row r="538" spans="1:21" x14ac:dyDescent="0.2">
      <c r="A538">
        <v>10784</v>
      </c>
      <c r="B538" t="s">
        <v>594</v>
      </c>
      <c r="C538">
        <v>4</v>
      </c>
      <c r="D538" s="9">
        <v>35782</v>
      </c>
      <c r="E538" s="5">
        <v>35810</v>
      </c>
      <c r="F538" s="5">
        <v>35786</v>
      </c>
      <c r="G538">
        <v>3</v>
      </c>
      <c r="H538">
        <v>70.09</v>
      </c>
      <c r="I538" t="s">
        <v>595</v>
      </c>
      <c r="J538" t="s">
        <v>596</v>
      </c>
      <c r="K538" t="s">
        <v>597</v>
      </c>
      <c r="L538" t="s">
        <v>71</v>
      </c>
      <c r="M538" t="s">
        <v>598</v>
      </c>
      <c r="N538" t="s">
        <v>176</v>
      </c>
      <c r="O538">
        <f>VLOOKUP(orders[[#This Row],[OrderID]],Table15[],4,FALSE)</f>
        <v>62</v>
      </c>
      <c r="P538">
        <f>VLOOKUP(orders[[#This Row],[OrderID]],Table15[],2,FALSE)</f>
        <v>1650</v>
      </c>
      <c r="Q538">
        <f>VLOOKUP(orders[[#This Row],[EmployeeID]],employee_territory[],2,FALSE)</f>
        <v>20852</v>
      </c>
      <c r="R538" t="str">
        <f>VLOOKUP(orders[[#This Row],[Territory]],territories[],4,FALSE)</f>
        <v xml:space="preserve">Eastern                                           </v>
      </c>
      <c r="S538" t="str">
        <f>VLOOKUP(orders[[#This Row],[ShipVia]],shippers[],2,FALSE)</f>
        <v>Federal Shipping</v>
      </c>
      <c r="T538">
        <f>YEAR(orders[[#This Row],[OrderDate]])</f>
        <v>1997</v>
      </c>
      <c r="U538">
        <f>MONTH(orders[[#This Row],[OrderDate]])</f>
        <v>12</v>
      </c>
    </row>
    <row r="539" spans="1:21" x14ac:dyDescent="0.2">
      <c r="A539">
        <v>10785</v>
      </c>
      <c r="B539" t="s">
        <v>571</v>
      </c>
      <c r="C539">
        <v>1</v>
      </c>
      <c r="D539" s="9">
        <v>35782</v>
      </c>
      <c r="E539" s="5">
        <v>35810</v>
      </c>
      <c r="F539" s="5">
        <v>35788</v>
      </c>
      <c r="G539">
        <v>3</v>
      </c>
      <c r="H539">
        <v>1.51</v>
      </c>
      <c r="I539" t="s">
        <v>572</v>
      </c>
      <c r="J539" t="s">
        <v>573</v>
      </c>
      <c r="K539" t="s">
        <v>574</v>
      </c>
      <c r="L539" t="s">
        <v>575</v>
      </c>
      <c r="M539" t="s">
        <v>576</v>
      </c>
      <c r="N539" t="s">
        <v>524</v>
      </c>
      <c r="O539">
        <f>VLOOKUP(orders[[#This Row],[OrderID]],Table15[],4,FALSE)</f>
        <v>20</v>
      </c>
      <c r="P539">
        <f>VLOOKUP(orders[[#This Row],[OrderID]],Table15[],2,FALSE)</f>
        <v>387.5</v>
      </c>
      <c r="Q539">
        <f>VLOOKUP(orders[[#This Row],[EmployeeID]],employee_territory[],2,FALSE)</f>
        <v>6897</v>
      </c>
      <c r="R539" t="str">
        <f>VLOOKUP(orders[[#This Row],[Territory]],territories[],4,FALSE)</f>
        <v xml:space="preserve">Eastern                                           </v>
      </c>
      <c r="S539" t="str">
        <f>VLOOKUP(orders[[#This Row],[ShipVia]],shippers[],2,FALSE)</f>
        <v>Federal Shipping</v>
      </c>
      <c r="T539">
        <f>YEAR(orders[[#This Row],[OrderDate]])</f>
        <v>1997</v>
      </c>
      <c r="U539">
        <f>MONTH(orders[[#This Row],[OrderDate]])</f>
        <v>12</v>
      </c>
    </row>
    <row r="540" spans="1:21" x14ac:dyDescent="0.2">
      <c r="A540">
        <v>10786</v>
      </c>
      <c r="B540" t="s">
        <v>785</v>
      </c>
      <c r="C540">
        <v>8</v>
      </c>
      <c r="D540" s="9">
        <v>35783</v>
      </c>
      <c r="E540" s="5">
        <v>35811</v>
      </c>
      <c r="F540" s="5">
        <v>35787</v>
      </c>
      <c r="G540">
        <v>1</v>
      </c>
      <c r="H540">
        <v>110.87</v>
      </c>
      <c r="I540" t="s">
        <v>786</v>
      </c>
      <c r="J540" t="s">
        <v>787</v>
      </c>
      <c r="K540" t="s">
        <v>645</v>
      </c>
      <c r="L540" t="s">
        <v>516</v>
      </c>
      <c r="M540" t="s">
        <v>788</v>
      </c>
      <c r="N540" t="s">
        <v>146</v>
      </c>
      <c r="O540">
        <f>VLOOKUP(orders[[#This Row],[OrderID]],Table15[],4,FALSE)</f>
        <v>87</v>
      </c>
      <c r="P540">
        <f>VLOOKUP(orders[[#This Row],[OrderID]],Table15[],2,FALSE)</f>
        <v>1913.85</v>
      </c>
      <c r="Q540">
        <f>VLOOKUP(orders[[#This Row],[EmployeeID]],employee_territory[],2,FALSE)</f>
        <v>19428</v>
      </c>
      <c r="R540" t="str">
        <f>VLOOKUP(orders[[#This Row],[Territory]],territories[],4,FALSE)</f>
        <v xml:space="preserve">Northern                                          </v>
      </c>
      <c r="S540" t="str">
        <f>VLOOKUP(orders[[#This Row],[ShipVia]],shippers[],2,FALSE)</f>
        <v>Speedy Express</v>
      </c>
      <c r="T540">
        <f>YEAR(orders[[#This Row],[OrderDate]])</f>
        <v>1997</v>
      </c>
      <c r="U540">
        <f>MONTH(orders[[#This Row],[OrderDate]])</f>
        <v>12</v>
      </c>
    </row>
    <row r="541" spans="1:21" x14ac:dyDescent="0.2">
      <c r="A541">
        <v>10787</v>
      </c>
      <c r="B541" t="s">
        <v>742</v>
      </c>
      <c r="C541">
        <v>2</v>
      </c>
      <c r="D541" s="9">
        <v>35783</v>
      </c>
      <c r="E541" s="5">
        <v>35797</v>
      </c>
      <c r="F541" s="5">
        <v>35790</v>
      </c>
      <c r="G541">
        <v>1</v>
      </c>
      <c r="H541">
        <v>249.93</v>
      </c>
      <c r="I541" t="s">
        <v>743</v>
      </c>
      <c r="J541" t="s">
        <v>744</v>
      </c>
      <c r="K541" t="s">
        <v>745</v>
      </c>
      <c r="L541" t="s">
        <v>71</v>
      </c>
      <c r="M541" t="s">
        <v>746</v>
      </c>
      <c r="N541" t="s">
        <v>206</v>
      </c>
      <c r="O541">
        <f>VLOOKUP(orders[[#This Row],[OrderID]],Table15[],4,FALSE)</f>
        <v>35</v>
      </c>
      <c r="P541">
        <f>VLOOKUP(orders[[#This Row],[OrderID]],Table15[],2,FALSE)</f>
        <v>2760.8</v>
      </c>
      <c r="Q541">
        <f>VLOOKUP(orders[[#This Row],[EmployeeID]],employee_territory[],2,FALSE)</f>
        <v>1581</v>
      </c>
      <c r="R541" t="str">
        <f>VLOOKUP(orders[[#This Row],[Territory]],territories[],4,FALSE)</f>
        <v xml:space="preserve">Eastern                                           </v>
      </c>
      <c r="S541" t="str">
        <f>VLOOKUP(orders[[#This Row],[ShipVia]],shippers[],2,FALSE)</f>
        <v>Speedy Express</v>
      </c>
      <c r="T541">
        <f>YEAR(orders[[#This Row],[OrderDate]])</f>
        <v>1997</v>
      </c>
      <c r="U541">
        <f>MONTH(orders[[#This Row],[OrderDate]])</f>
        <v>12</v>
      </c>
    </row>
    <row r="542" spans="1:21" x14ac:dyDescent="0.2">
      <c r="A542">
        <v>10788</v>
      </c>
      <c r="B542" t="s">
        <v>589</v>
      </c>
      <c r="C542">
        <v>1</v>
      </c>
      <c r="D542" s="9">
        <v>35786</v>
      </c>
      <c r="E542" s="5">
        <v>35814</v>
      </c>
      <c r="F542" s="5">
        <v>35814</v>
      </c>
      <c r="G542">
        <v>2</v>
      </c>
      <c r="H542">
        <v>42.7</v>
      </c>
      <c r="I542" t="s">
        <v>590</v>
      </c>
      <c r="J542" t="s">
        <v>591</v>
      </c>
      <c r="K542" t="s">
        <v>592</v>
      </c>
      <c r="L542" t="s">
        <v>71</v>
      </c>
      <c r="M542" t="s">
        <v>593</v>
      </c>
      <c r="N542" t="s">
        <v>154</v>
      </c>
      <c r="O542">
        <f>VLOOKUP(orders[[#This Row],[OrderID]],Table15[],4,FALSE)</f>
        <v>90</v>
      </c>
      <c r="P542">
        <f>VLOOKUP(orders[[#This Row],[OrderID]],Table15[],2,FALSE)</f>
        <v>770</v>
      </c>
      <c r="Q542">
        <f>VLOOKUP(orders[[#This Row],[EmployeeID]],employee_territory[],2,FALSE)</f>
        <v>6897</v>
      </c>
      <c r="R542" t="str">
        <f>VLOOKUP(orders[[#This Row],[Territory]],territories[],4,FALSE)</f>
        <v xml:space="preserve">Eastern                                           </v>
      </c>
      <c r="S542" t="str">
        <f>VLOOKUP(orders[[#This Row],[ShipVia]],shippers[],2,FALSE)</f>
        <v>United Package</v>
      </c>
      <c r="T542">
        <f>YEAR(orders[[#This Row],[OrderDate]])</f>
        <v>1997</v>
      </c>
      <c r="U542">
        <f>MONTH(orders[[#This Row],[OrderDate]])</f>
        <v>12</v>
      </c>
    </row>
    <row r="543" spans="1:21" x14ac:dyDescent="0.2">
      <c r="A543">
        <v>10789</v>
      </c>
      <c r="B543" t="s">
        <v>817</v>
      </c>
      <c r="C543">
        <v>1</v>
      </c>
      <c r="D543" s="9">
        <v>35786</v>
      </c>
      <c r="E543" s="5">
        <v>35814</v>
      </c>
      <c r="F543" s="5">
        <v>35795</v>
      </c>
      <c r="G543">
        <v>2</v>
      </c>
      <c r="H543">
        <v>100.6</v>
      </c>
      <c r="I543" t="s">
        <v>818</v>
      </c>
      <c r="J543" t="s">
        <v>819</v>
      </c>
      <c r="K543" t="s">
        <v>820</v>
      </c>
      <c r="L543" t="s">
        <v>71</v>
      </c>
      <c r="M543" t="s">
        <v>821</v>
      </c>
      <c r="N543" t="s">
        <v>206</v>
      </c>
      <c r="O543">
        <f>VLOOKUP(orders[[#This Row],[OrderID]],Table15[],4,FALSE)</f>
        <v>93</v>
      </c>
      <c r="P543">
        <f>VLOOKUP(orders[[#This Row],[OrderID]],Table15[],2,FALSE)</f>
        <v>3687</v>
      </c>
      <c r="Q543">
        <f>VLOOKUP(orders[[#This Row],[EmployeeID]],employee_territory[],2,FALSE)</f>
        <v>6897</v>
      </c>
      <c r="R543" t="str">
        <f>VLOOKUP(orders[[#This Row],[Territory]],territories[],4,FALSE)</f>
        <v xml:space="preserve">Eastern                                           </v>
      </c>
      <c r="S543" t="str">
        <f>VLOOKUP(orders[[#This Row],[ShipVia]],shippers[],2,FALSE)</f>
        <v>United Package</v>
      </c>
      <c r="T543">
        <f>YEAR(orders[[#This Row],[OrderDate]])</f>
        <v>1997</v>
      </c>
      <c r="U543">
        <f>MONTH(orders[[#This Row],[OrderDate]])</f>
        <v>12</v>
      </c>
    </row>
    <row r="544" spans="1:21" x14ac:dyDescent="0.2">
      <c r="A544">
        <v>10790</v>
      </c>
      <c r="B544" t="s">
        <v>833</v>
      </c>
      <c r="C544">
        <v>6</v>
      </c>
      <c r="D544" s="9">
        <v>35786</v>
      </c>
      <c r="E544" s="5">
        <v>35814</v>
      </c>
      <c r="F544" s="5">
        <v>35790</v>
      </c>
      <c r="G544">
        <v>1</v>
      </c>
      <c r="H544">
        <v>28.23</v>
      </c>
      <c r="I544" t="s">
        <v>834</v>
      </c>
      <c r="J544" t="s">
        <v>835</v>
      </c>
      <c r="K544" t="s">
        <v>836</v>
      </c>
      <c r="L544" t="s">
        <v>516</v>
      </c>
      <c r="M544" t="s">
        <v>837</v>
      </c>
      <c r="N544" t="s">
        <v>146</v>
      </c>
      <c r="O544">
        <f>VLOOKUP(orders[[#This Row],[OrderID]],Table15[],4,FALSE)</f>
        <v>23</v>
      </c>
      <c r="P544">
        <f>VLOOKUP(orders[[#This Row],[OrderID]],Table15[],2,FALSE)</f>
        <v>850</v>
      </c>
      <c r="Q544">
        <f>VLOOKUP(orders[[#This Row],[EmployeeID]],employee_territory[],2,FALSE)</f>
        <v>85014</v>
      </c>
      <c r="R544" t="str">
        <f>VLOOKUP(orders[[#This Row],[Territory]],territories[],4,FALSE)</f>
        <v xml:space="preserve">Westerns                                          </v>
      </c>
      <c r="S544" t="str">
        <f>VLOOKUP(orders[[#This Row],[ShipVia]],shippers[],2,FALSE)</f>
        <v>Speedy Express</v>
      </c>
      <c r="T544">
        <f>YEAR(orders[[#This Row],[OrderDate]])</f>
        <v>1997</v>
      </c>
      <c r="U544">
        <f>MONTH(orders[[#This Row],[OrderDate]])</f>
        <v>12</v>
      </c>
    </row>
    <row r="545" spans="1:21" x14ac:dyDescent="0.2">
      <c r="A545">
        <v>10791</v>
      </c>
      <c r="B545" t="s">
        <v>566</v>
      </c>
      <c r="C545">
        <v>6</v>
      </c>
      <c r="D545" s="9">
        <v>35787</v>
      </c>
      <c r="E545" s="5">
        <v>35815</v>
      </c>
      <c r="F545" s="5">
        <v>35796</v>
      </c>
      <c r="G545">
        <v>2</v>
      </c>
      <c r="H545">
        <v>16.850000000000001</v>
      </c>
      <c r="I545" t="s">
        <v>567</v>
      </c>
      <c r="J545" t="s">
        <v>568</v>
      </c>
      <c r="K545" t="s">
        <v>569</v>
      </c>
      <c r="L545" t="s">
        <v>71</v>
      </c>
      <c r="M545" t="s">
        <v>570</v>
      </c>
      <c r="N545" t="s">
        <v>154</v>
      </c>
      <c r="O545">
        <f>VLOOKUP(orders[[#This Row],[OrderID]],Table15[],4,FALSE)</f>
        <v>34</v>
      </c>
      <c r="P545">
        <f>VLOOKUP(orders[[#This Row],[OrderID]],Table15[],2,FALSE)</f>
        <v>1926.0600000000002</v>
      </c>
      <c r="Q545">
        <f>VLOOKUP(orders[[#This Row],[EmployeeID]],employee_territory[],2,FALSE)</f>
        <v>85014</v>
      </c>
      <c r="R545" t="str">
        <f>VLOOKUP(orders[[#This Row],[Territory]],territories[],4,FALSE)</f>
        <v xml:space="preserve">Westerns                                          </v>
      </c>
      <c r="S545" t="str">
        <f>VLOOKUP(orders[[#This Row],[ShipVia]],shippers[],2,FALSE)</f>
        <v>United Package</v>
      </c>
      <c r="T545">
        <f>YEAR(orders[[#This Row],[OrderDate]])</f>
        <v>1997</v>
      </c>
      <c r="U545">
        <f>MONTH(orders[[#This Row],[OrderDate]])</f>
        <v>12</v>
      </c>
    </row>
    <row r="546" spans="1:21" x14ac:dyDescent="0.2">
      <c r="A546">
        <v>10792</v>
      </c>
      <c r="B546" t="s">
        <v>789</v>
      </c>
      <c r="C546">
        <v>1</v>
      </c>
      <c r="D546" s="9">
        <v>35787</v>
      </c>
      <c r="E546" s="5">
        <v>35815</v>
      </c>
      <c r="F546" s="5">
        <v>35795</v>
      </c>
      <c r="G546">
        <v>3</v>
      </c>
      <c r="H546">
        <v>23.79</v>
      </c>
      <c r="I546" t="s">
        <v>790</v>
      </c>
      <c r="J546" t="s">
        <v>791</v>
      </c>
      <c r="K546" t="s">
        <v>792</v>
      </c>
      <c r="L546" t="s">
        <v>71</v>
      </c>
      <c r="M546" t="s">
        <v>793</v>
      </c>
      <c r="N546" t="s">
        <v>794</v>
      </c>
      <c r="O546">
        <f>VLOOKUP(orders[[#This Row],[OrderID]],Table15[],4,FALSE)</f>
        <v>28</v>
      </c>
      <c r="P546">
        <f>VLOOKUP(orders[[#This Row],[OrderID]],Table15[],2,FALSE)</f>
        <v>399.85</v>
      </c>
      <c r="Q546">
        <f>VLOOKUP(orders[[#This Row],[EmployeeID]],employee_territory[],2,FALSE)</f>
        <v>6897</v>
      </c>
      <c r="R546" t="str">
        <f>VLOOKUP(orders[[#This Row],[Territory]],territories[],4,FALSE)</f>
        <v xml:space="preserve">Eastern                                           </v>
      </c>
      <c r="S546" t="str">
        <f>VLOOKUP(orders[[#This Row],[ShipVia]],shippers[],2,FALSE)</f>
        <v>Federal Shipping</v>
      </c>
      <c r="T546">
        <f>YEAR(orders[[#This Row],[OrderDate]])</f>
        <v>1997</v>
      </c>
      <c r="U546">
        <f>MONTH(orders[[#This Row],[OrderDate]])</f>
        <v>12</v>
      </c>
    </row>
    <row r="547" spans="1:21" x14ac:dyDescent="0.2">
      <c r="A547">
        <v>10793</v>
      </c>
      <c r="B547" t="s">
        <v>752</v>
      </c>
      <c r="C547">
        <v>3</v>
      </c>
      <c r="D547" s="9">
        <v>35788</v>
      </c>
      <c r="E547" s="5">
        <v>35816</v>
      </c>
      <c r="F547" s="5">
        <v>35803</v>
      </c>
      <c r="G547">
        <v>3</v>
      </c>
      <c r="H547">
        <v>4.5199999999999996</v>
      </c>
      <c r="I547" t="s">
        <v>753</v>
      </c>
      <c r="J547" t="s">
        <v>754</v>
      </c>
      <c r="K547" t="s">
        <v>755</v>
      </c>
      <c r="L547" t="s">
        <v>756</v>
      </c>
      <c r="M547" t="s">
        <v>757</v>
      </c>
      <c r="N547" t="s">
        <v>73</v>
      </c>
      <c r="O547">
        <f>VLOOKUP(orders[[#This Row],[OrderID]],Table15[],4,FALSE)</f>
        <v>22</v>
      </c>
      <c r="P547">
        <f>VLOOKUP(orders[[#This Row],[OrderID]],Table15[],2,FALSE)</f>
        <v>191.1</v>
      </c>
      <c r="Q547">
        <f>VLOOKUP(orders[[#This Row],[EmployeeID]],employee_territory[],2,FALSE)</f>
        <v>30346</v>
      </c>
      <c r="R547" t="str">
        <f>VLOOKUP(orders[[#This Row],[Territory]],territories[],4,FALSE)</f>
        <v xml:space="preserve">Southern                                          </v>
      </c>
      <c r="S547" t="str">
        <f>VLOOKUP(orders[[#This Row],[ShipVia]],shippers[],2,FALSE)</f>
        <v>Federal Shipping</v>
      </c>
      <c r="T547">
        <f>YEAR(orders[[#This Row],[OrderDate]])</f>
        <v>1997</v>
      </c>
      <c r="U547">
        <f>MONTH(orders[[#This Row],[OrderDate]])</f>
        <v>12</v>
      </c>
    </row>
    <row r="548" spans="1:21" x14ac:dyDescent="0.2">
      <c r="A548">
        <v>10794</v>
      </c>
      <c r="B548" t="s">
        <v>541</v>
      </c>
      <c r="C548">
        <v>6</v>
      </c>
      <c r="D548" s="9">
        <v>35788</v>
      </c>
      <c r="E548" s="5">
        <v>35816</v>
      </c>
      <c r="F548" s="5">
        <v>35797</v>
      </c>
      <c r="G548">
        <v>1</v>
      </c>
      <c r="H548">
        <v>21.49</v>
      </c>
      <c r="I548" t="s">
        <v>542</v>
      </c>
      <c r="J548" t="s">
        <v>543</v>
      </c>
      <c r="K548" t="s">
        <v>487</v>
      </c>
      <c r="L548" t="s">
        <v>488</v>
      </c>
      <c r="M548" t="s">
        <v>544</v>
      </c>
      <c r="N548" t="s">
        <v>146</v>
      </c>
      <c r="O548">
        <f>VLOOKUP(orders[[#This Row],[OrderID]],Table15[],4,FALSE)</f>
        <v>21</v>
      </c>
      <c r="P548">
        <f>VLOOKUP(orders[[#This Row],[OrderID]],Table15[],2,FALSE)</f>
        <v>393.45</v>
      </c>
      <c r="Q548">
        <f>VLOOKUP(orders[[#This Row],[EmployeeID]],employee_territory[],2,FALSE)</f>
        <v>85014</v>
      </c>
      <c r="R548" t="str">
        <f>VLOOKUP(orders[[#This Row],[Territory]],territories[],4,FALSE)</f>
        <v xml:space="preserve">Westerns                                          </v>
      </c>
      <c r="S548" t="str">
        <f>VLOOKUP(orders[[#This Row],[ShipVia]],shippers[],2,FALSE)</f>
        <v>Speedy Express</v>
      </c>
      <c r="T548">
        <f>YEAR(orders[[#This Row],[OrderDate]])</f>
        <v>1997</v>
      </c>
      <c r="U548">
        <f>MONTH(orders[[#This Row],[OrderDate]])</f>
        <v>12</v>
      </c>
    </row>
    <row r="549" spans="1:21" x14ac:dyDescent="0.2">
      <c r="A549">
        <v>10795</v>
      </c>
      <c r="B549" t="s">
        <v>525</v>
      </c>
      <c r="C549">
        <v>8</v>
      </c>
      <c r="D549" s="9">
        <v>35788</v>
      </c>
      <c r="E549" s="5">
        <v>35816</v>
      </c>
      <c r="F549" s="5">
        <v>35815</v>
      </c>
      <c r="G549">
        <v>2</v>
      </c>
      <c r="H549">
        <v>126.66</v>
      </c>
      <c r="I549" t="s">
        <v>526</v>
      </c>
      <c r="J549" t="s">
        <v>527</v>
      </c>
      <c r="K549" t="s">
        <v>528</v>
      </c>
      <c r="L549" t="s">
        <v>71</v>
      </c>
      <c r="M549" t="s">
        <v>529</v>
      </c>
      <c r="N549" t="s">
        <v>530</v>
      </c>
      <c r="O549">
        <f>VLOOKUP(orders[[#This Row],[OrderID]],Table15[],4,FALSE)</f>
        <v>100</v>
      </c>
      <c r="P549">
        <f>VLOOKUP(orders[[#This Row],[OrderID]],Table15[],2,FALSE)</f>
        <v>2499.25</v>
      </c>
      <c r="Q549">
        <f>VLOOKUP(orders[[#This Row],[EmployeeID]],employee_territory[],2,FALSE)</f>
        <v>19428</v>
      </c>
      <c r="R549" t="str">
        <f>VLOOKUP(orders[[#This Row],[Territory]],territories[],4,FALSE)</f>
        <v xml:space="preserve">Northern                                          </v>
      </c>
      <c r="S549" t="str">
        <f>VLOOKUP(orders[[#This Row],[ShipVia]],shippers[],2,FALSE)</f>
        <v>United Package</v>
      </c>
      <c r="T549">
        <f>YEAR(orders[[#This Row],[OrderDate]])</f>
        <v>1997</v>
      </c>
      <c r="U549">
        <f>MONTH(orders[[#This Row],[OrderDate]])</f>
        <v>12</v>
      </c>
    </row>
    <row r="550" spans="1:21" x14ac:dyDescent="0.2">
      <c r="A550">
        <v>10796</v>
      </c>
      <c r="B550" t="s">
        <v>518</v>
      </c>
      <c r="C550">
        <v>3</v>
      </c>
      <c r="D550" s="9">
        <v>35789</v>
      </c>
      <c r="E550" s="5">
        <v>35817</v>
      </c>
      <c r="F550" s="5">
        <v>35809</v>
      </c>
      <c r="G550">
        <v>1</v>
      </c>
      <c r="H550">
        <v>26.52</v>
      </c>
      <c r="I550" t="s">
        <v>519</v>
      </c>
      <c r="J550" t="s">
        <v>520</v>
      </c>
      <c r="K550" t="s">
        <v>521</v>
      </c>
      <c r="L550" t="s">
        <v>522</v>
      </c>
      <c r="M550" t="s">
        <v>523</v>
      </c>
      <c r="N550" t="s">
        <v>524</v>
      </c>
      <c r="O550">
        <f>VLOOKUP(orders[[#This Row],[OrderID]],Table15[],4,FALSE)</f>
        <v>90</v>
      </c>
      <c r="P550">
        <f>VLOOKUP(orders[[#This Row],[OrderID]],Table15[],2,FALSE)</f>
        <v>2878.08</v>
      </c>
      <c r="Q550">
        <f>VLOOKUP(orders[[#This Row],[EmployeeID]],employee_territory[],2,FALSE)</f>
        <v>30346</v>
      </c>
      <c r="R550" t="str">
        <f>VLOOKUP(orders[[#This Row],[Territory]],territories[],4,FALSE)</f>
        <v xml:space="preserve">Southern                                          </v>
      </c>
      <c r="S550" t="str">
        <f>VLOOKUP(orders[[#This Row],[ShipVia]],shippers[],2,FALSE)</f>
        <v>Speedy Express</v>
      </c>
      <c r="T550">
        <f>YEAR(orders[[#This Row],[OrderDate]])</f>
        <v>1997</v>
      </c>
      <c r="U550">
        <f>MONTH(orders[[#This Row],[OrderDate]])</f>
        <v>12</v>
      </c>
    </row>
    <row r="551" spans="1:21" x14ac:dyDescent="0.2">
      <c r="A551">
        <v>10797</v>
      </c>
      <c r="B551" t="s">
        <v>762</v>
      </c>
      <c r="C551">
        <v>7</v>
      </c>
      <c r="D551" s="9">
        <v>35789</v>
      </c>
      <c r="E551" s="5">
        <v>35817</v>
      </c>
      <c r="F551" s="5">
        <v>35800</v>
      </c>
      <c r="G551">
        <v>2</v>
      </c>
      <c r="H551">
        <v>33.35</v>
      </c>
      <c r="I551" t="s">
        <v>763</v>
      </c>
      <c r="J551" t="s">
        <v>764</v>
      </c>
      <c r="K551" t="s">
        <v>765</v>
      </c>
      <c r="L551" t="s">
        <v>71</v>
      </c>
      <c r="M551" t="s">
        <v>766</v>
      </c>
      <c r="N551" t="s">
        <v>154</v>
      </c>
      <c r="O551">
        <f>VLOOKUP(orders[[#This Row],[OrderID]],Table15[],4,FALSE)</f>
        <v>20</v>
      </c>
      <c r="P551">
        <f>VLOOKUP(orders[[#This Row],[OrderID]],Table15[],2,FALSE)</f>
        <v>420</v>
      </c>
      <c r="Q551">
        <f>VLOOKUP(orders[[#This Row],[EmployeeID]],employee_territory[],2,FALSE)</f>
        <v>60179</v>
      </c>
      <c r="R551" t="str">
        <f>VLOOKUP(orders[[#This Row],[Territory]],territories[],4,FALSE)</f>
        <v xml:space="preserve">Westerns                                          </v>
      </c>
      <c r="S551" t="str">
        <f>VLOOKUP(orders[[#This Row],[ShipVia]],shippers[],2,FALSE)</f>
        <v>United Package</v>
      </c>
      <c r="T551">
        <f>YEAR(orders[[#This Row],[OrderDate]])</f>
        <v>1997</v>
      </c>
      <c r="U551">
        <f>MONTH(orders[[#This Row],[OrderDate]])</f>
        <v>12</v>
      </c>
    </row>
    <row r="552" spans="1:21" x14ac:dyDescent="0.2">
      <c r="A552">
        <v>10798</v>
      </c>
      <c r="B552" t="s">
        <v>691</v>
      </c>
      <c r="C552">
        <v>2</v>
      </c>
      <c r="D552" s="9">
        <v>35790</v>
      </c>
      <c r="E552" s="5">
        <v>35818</v>
      </c>
      <c r="F552" s="5">
        <v>35800</v>
      </c>
      <c r="G552">
        <v>1</v>
      </c>
      <c r="H552">
        <v>2.33</v>
      </c>
      <c r="I552" t="s">
        <v>692</v>
      </c>
      <c r="J552" t="s">
        <v>693</v>
      </c>
      <c r="K552" t="s">
        <v>694</v>
      </c>
      <c r="L552" t="s">
        <v>695</v>
      </c>
      <c r="M552" t="s">
        <v>696</v>
      </c>
      <c r="N552" t="s">
        <v>73</v>
      </c>
      <c r="O552">
        <f>VLOOKUP(orders[[#This Row],[OrderID]],Table15[],4,FALSE)</f>
        <v>12</v>
      </c>
      <c r="P552">
        <f>VLOOKUP(orders[[#This Row],[OrderID]],Table15[],2,FALSE)</f>
        <v>446.6</v>
      </c>
      <c r="Q552">
        <f>VLOOKUP(orders[[#This Row],[EmployeeID]],employee_territory[],2,FALSE)</f>
        <v>1581</v>
      </c>
      <c r="R552" t="str">
        <f>VLOOKUP(orders[[#This Row],[Territory]],territories[],4,FALSE)</f>
        <v xml:space="preserve">Eastern                                           </v>
      </c>
      <c r="S552" t="str">
        <f>VLOOKUP(orders[[#This Row],[ShipVia]],shippers[],2,FALSE)</f>
        <v>Speedy Express</v>
      </c>
      <c r="T552">
        <f>YEAR(orders[[#This Row],[OrderDate]])</f>
        <v>1997</v>
      </c>
      <c r="U552">
        <f>MONTH(orders[[#This Row],[OrderDate]])</f>
        <v>12</v>
      </c>
    </row>
    <row r="553" spans="1:21" x14ac:dyDescent="0.2">
      <c r="A553">
        <v>10799</v>
      </c>
      <c r="B553" t="s">
        <v>700</v>
      </c>
      <c r="C553">
        <v>9</v>
      </c>
      <c r="D553" s="9">
        <v>35790</v>
      </c>
      <c r="E553" s="5">
        <v>35832</v>
      </c>
      <c r="F553" s="5">
        <v>35800</v>
      </c>
      <c r="G553">
        <v>3</v>
      </c>
      <c r="H553">
        <v>30.76</v>
      </c>
      <c r="I553" t="s">
        <v>701</v>
      </c>
      <c r="J553" t="s">
        <v>702</v>
      </c>
      <c r="K553" t="s">
        <v>703</v>
      </c>
      <c r="L553" t="s">
        <v>71</v>
      </c>
      <c r="M553" t="s">
        <v>704</v>
      </c>
      <c r="N553" t="s">
        <v>154</v>
      </c>
      <c r="O553">
        <f>VLOOKUP(orders[[#This Row],[OrderID]],Table15[],4,FALSE)</f>
        <v>65</v>
      </c>
      <c r="P553">
        <f>VLOOKUP(orders[[#This Row],[OrderID]],Table15[],2,FALSE)</f>
        <v>1585</v>
      </c>
      <c r="Q553">
        <f>VLOOKUP(orders[[#This Row],[EmployeeID]],employee_territory[],2,FALSE)</f>
        <v>3049</v>
      </c>
      <c r="R553" t="str">
        <f>VLOOKUP(orders[[#This Row],[Territory]],territories[],4,FALSE)</f>
        <v xml:space="preserve">Northern                                          </v>
      </c>
      <c r="S553" t="str">
        <f>VLOOKUP(orders[[#This Row],[ShipVia]],shippers[],2,FALSE)</f>
        <v>Federal Shipping</v>
      </c>
      <c r="T553">
        <f>YEAR(orders[[#This Row],[OrderDate]])</f>
        <v>1997</v>
      </c>
      <c r="U553">
        <f>MONTH(orders[[#This Row],[OrderDate]])</f>
        <v>12</v>
      </c>
    </row>
    <row r="554" spans="1:21" x14ac:dyDescent="0.2">
      <c r="A554">
        <v>10800</v>
      </c>
      <c r="B554" t="s">
        <v>758</v>
      </c>
      <c r="C554">
        <v>1</v>
      </c>
      <c r="D554" s="9">
        <v>35790</v>
      </c>
      <c r="E554" s="5">
        <v>35818</v>
      </c>
      <c r="F554" s="5">
        <v>35800</v>
      </c>
      <c r="G554">
        <v>3</v>
      </c>
      <c r="H554">
        <v>137.44</v>
      </c>
      <c r="I554" t="s">
        <v>759</v>
      </c>
      <c r="J554" t="s">
        <v>760</v>
      </c>
      <c r="K554" t="s">
        <v>70</v>
      </c>
      <c r="L554" t="s">
        <v>71</v>
      </c>
      <c r="M554" t="s">
        <v>761</v>
      </c>
      <c r="N554" t="s">
        <v>73</v>
      </c>
      <c r="O554">
        <f>VLOOKUP(orders[[#This Row],[OrderID]],Table15[],4,FALSE)</f>
        <v>67</v>
      </c>
      <c r="P554">
        <f>VLOOKUP(orders[[#This Row],[OrderID]],Table15[],2,FALSE)</f>
        <v>1632.15</v>
      </c>
      <c r="Q554">
        <f>VLOOKUP(orders[[#This Row],[EmployeeID]],employee_territory[],2,FALSE)</f>
        <v>6897</v>
      </c>
      <c r="R554" t="str">
        <f>VLOOKUP(orders[[#This Row],[Territory]],territories[],4,FALSE)</f>
        <v xml:space="preserve">Eastern                                           </v>
      </c>
      <c r="S554" t="str">
        <f>VLOOKUP(orders[[#This Row],[ShipVia]],shippers[],2,FALSE)</f>
        <v>Federal Shipping</v>
      </c>
      <c r="T554">
        <f>YEAR(orders[[#This Row],[OrderDate]])</f>
        <v>1997</v>
      </c>
      <c r="U554">
        <f>MONTH(orders[[#This Row],[OrderDate]])</f>
        <v>12</v>
      </c>
    </row>
    <row r="555" spans="1:21" x14ac:dyDescent="0.2">
      <c r="A555">
        <v>10801</v>
      </c>
      <c r="B555" t="s">
        <v>711</v>
      </c>
      <c r="C555">
        <v>4</v>
      </c>
      <c r="D555" s="9">
        <v>35793</v>
      </c>
      <c r="E555" s="5">
        <v>35821</v>
      </c>
      <c r="F555" s="5">
        <v>35795</v>
      </c>
      <c r="G555">
        <v>2</v>
      </c>
      <c r="H555">
        <v>97.09</v>
      </c>
      <c r="I555" t="s">
        <v>712</v>
      </c>
      <c r="J555" t="s">
        <v>713</v>
      </c>
      <c r="K555" t="s">
        <v>621</v>
      </c>
      <c r="L555" t="s">
        <v>71</v>
      </c>
      <c r="M555" t="s">
        <v>714</v>
      </c>
      <c r="N555" t="s">
        <v>108</v>
      </c>
      <c r="O555">
        <f>VLOOKUP(orders[[#This Row],[OrderID]],Table15[],4,FALSE)</f>
        <v>60</v>
      </c>
      <c r="P555">
        <f>VLOOKUP(orders[[#This Row],[OrderID]],Table15[],2,FALSE)</f>
        <v>4035.8</v>
      </c>
      <c r="Q555">
        <f>VLOOKUP(orders[[#This Row],[EmployeeID]],employee_territory[],2,FALSE)</f>
        <v>20852</v>
      </c>
      <c r="R555" t="str">
        <f>VLOOKUP(orders[[#This Row],[Territory]],territories[],4,FALSE)</f>
        <v xml:space="preserve">Eastern                                           </v>
      </c>
      <c r="S555" t="str">
        <f>VLOOKUP(orders[[#This Row],[ShipVia]],shippers[],2,FALSE)</f>
        <v>United Package</v>
      </c>
      <c r="T555">
        <f>YEAR(orders[[#This Row],[OrderDate]])</f>
        <v>1997</v>
      </c>
      <c r="U555">
        <f>MONTH(orders[[#This Row],[OrderDate]])</f>
        <v>12</v>
      </c>
    </row>
    <row r="556" spans="1:21" x14ac:dyDescent="0.2">
      <c r="A556">
        <v>10802</v>
      </c>
      <c r="B556" t="s">
        <v>733</v>
      </c>
      <c r="C556">
        <v>4</v>
      </c>
      <c r="D556" s="9">
        <v>35793</v>
      </c>
      <c r="E556" s="5">
        <v>35821</v>
      </c>
      <c r="F556" s="5">
        <v>35797</v>
      </c>
      <c r="G556">
        <v>2</v>
      </c>
      <c r="H556">
        <v>257.26</v>
      </c>
      <c r="I556" t="s">
        <v>734</v>
      </c>
      <c r="J556" t="s">
        <v>735</v>
      </c>
      <c r="K556" t="s">
        <v>736</v>
      </c>
      <c r="L556" t="s">
        <v>71</v>
      </c>
      <c r="M556" t="s">
        <v>737</v>
      </c>
      <c r="N556" t="s">
        <v>230</v>
      </c>
      <c r="O556">
        <f>VLOOKUP(orders[[#This Row],[OrderID]],Table15[],4,FALSE)</f>
        <v>120</v>
      </c>
      <c r="P556">
        <f>VLOOKUP(orders[[#This Row],[OrderID]],Table15[],2,FALSE)</f>
        <v>3923.75</v>
      </c>
      <c r="Q556">
        <f>VLOOKUP(orders[[#This Row],[EmployeeID]],employee_territory[],2,FALSE)</f>
        <v>20852</v>
      </c>
      <c r="R556" t="str">
        <f>VLOOKUP(orders[[#This Row],[Territory]],territories[],4,FALSE)</f>
        <v xml:space="preserve">Eastern                                           </v>
      </c>
      <c r="S556" t="str">
        <f>VLOOKUP(orders[[#This Row],[ShipVia]],shippers[],2,FALSE)</f>
        <v>United Package</v>
      </c>
      <c r="T556">
        <f>YEAR(orders[[#This Row],[OrderDate]])</f>
        <v>1997</v>
      </c>
      <c r="U556">
        <f>MONTH(orders[[#This Row],[OrderDate]])</f>
        <v>12</v>
      </c>
    </row>
    <row r="557" spans="1:21" x14ac:dyDescent="0.2">
      <c r="A557">
        <v>10803</v>
      </c>
      <c r="B557" t="s">
        <v>512</v>
      </c>
      <c r="C557">
        <v>4</v>
      </c>
      <c r="D557" s="9">
        <v>35794</v>
      </c>
      <c r="E557" s="5">
        <v>35822</v>
      </c>
      <c r="F557" s="5">
        <v>35801</v>
      </c>
      <c r="G557">
        <v>1</v>
      </c>
      <c r="H557">
        <v>55.23</v>
      </c>
      <c r="I557" t="s">
        <v>513</v>
      </c>
      <c r="J557" t="s">
        <v>514</v>
      </c>
      <c r="K557" t="s">
        <v>515</v>
      </c>
      <c r="L557" t="s">
        <v>516</v>
      </c>
      <c r="M557" t="s">
        <v>517</v>
      </c>
      <c r="N557" t="s">
        <v>146</v>
      </c>
      <c r="O557">
        <f>VLOOKUP(orders[[#This Row],[OrderID]],Table15[],4,FALSE)</f>
        <v>54</v>
      </c>
      <c r="P557">
        <f>VLOOKUP(orders[[#This Row],[OrderID]],Table15[],2,FALSE)</f>
        <v>1255.8</v>
      </c>
      <c r="Q557">
        <f>VLOOKUP(orders[[#This Row],[EmployeeID]],employee_territory[],2,FALSE)</f>
        <v>20852</v>
      </c>
      <c r="R557" t="str">
        <f>VLOOKUP(orders[[#This Row],[Territory]],territories[],4,FALSE)</f>
        <v xml:space="preserve">Eastern                                           </v>
      </c>
      <c r="S557" t="str">
        <f>VLOOKUP(orders[[#This Row],[ShipVia]],shippers[],2,FALSE)</f>
        <v>Speedy Express</v>
      </c>
      <c r="T557">
        <f>YEAR(orders[[#This Row],[OrderDate]])</f>
        <v>1997</v>
      </c>
      <c r="U557">
        <f>MONTH(orders[[#This Row],[OrderDate]])</f>
        <v>12</v>
      </c>
    </row>
    <row r="558" spans="1:21" x14ac:dyDescent="0.2">
      <c r="A558">
        <v>10804</v>
      </c>
      <c r="B558" t="s">
        <v>758</v>
      </c>
      <c r="C558">
        <v>6</v>
      </c>
      <c r="D558" s="9">
        <v>35794</v>
      </c>
      <c r="E558" s="5">
        <v>35822</v>
      </c>
      <c r="F558" s="5">
        <v>35802</v>
      </c>
      <c r="G558">
        <v>2</v>
      </c>
      <c r="H558">
        <v>27.33</v>
      </c>
      <c r="I558" t="s">
        <v>759</v>
      </c>
      <c r="J558" t="s">
        <v>760</v>
      </c>
      <c r="K558" t="s">
        <v>70</v>
      </c>
      <c r="L558" t="s">
        <v>71</v>
      </c>
      <c r="M558" t="s">
        <v>761</v>
      </c>
      <c r="N558" t="s">
        <v>73</v>
      </c>
      <c r="O558">
        <f>VLOOKUP(orders[[#This Row],[OrderID]],Table15[],4,FALSE)</f>
        <v>64</v>
      </c>
      <c r="P558">
        <f>VLOOKUP(orders[[#This Row],[OrderID]],Table15[],2,FALSE)</f>
        <v>2290.4</v>
      </c>
      <c r="Q558">
        <f>VLOOKUP(orders[[#This Row],[EmployeeID]],employee_territory[],2,FALSE)</f>
        <v>85014</v>
      </c>
      <c r="R558" t="str">
        <f>VLOOKUP(orders[[#This Row],[Territory]],territories[],4,FALSE)</f>
        <v xml:space="preserve">Westerns                                          </v>
      </c>
      <c r="S558" t="str">
        <f>VLOOKUP(orders[[#This Row],[ShipVia]],shippers[],2,FALSE)</f>
        <v>United Package</v>
      </c>
      <c r="T558">
        <f>YEAR(orders[[#This Row],[OrderDate]])</f>
        <v>1997</v>
      </c>
      <c r="U558">
        <f>MONTH(orders[[#This Row],[OrderDate]])</f>
        <v>12</v>
      </c>
    </row>
    <row r="559" spans="1:21" x14ac:dyDescent="0.2">
      <c r="A559">
        <v>10805</v>
      </c>
      <c r="B559" t="s">
        <v>682</v>
      </c>
      <c r="C559">
        <v>2</v>
      </c>
      <c r="D559" s="9">
        <v>35794</v>
      </c>
      <c r="E559" s="5">
        <v>35822</v>
      </c>
      <c r="F559" s="5">
        <v>35804</v>
      </c>
      <c r="G559">
        <v>3</v>
      </c>
      <c r="H559">
        <v>237.34</v>
      </c>
      <c r="I559" t="s">
        <v>683</v>
      </c>
      <c r="J559" t="s">
        <v>684</v>
      </c>
      <c r="K559" t="s">
        <v>676</v>
      </c>
      <c r="L559" t="s">
        <v>191</v>
      </c>
      <c r="M559" t="s">
        <v>685</v>
      </c>
      <c r="N559" t="s">
        <v>82</v>
      </c>
      <c r="O559">
        <f>VLOOKUP(orders[[#This Row],[OrderID]],Table15[],4,FALSE)</f>
        <v>20</v>
      </c>
      <c r="P559">
        <f>VLOOKUP(orders[[#This Row],[OrderID]],Table15[],2,FALSE)</f>
        <v>2775</v>
      </c>
      <c r="Q559">
        <f>VLOOKUP(orders[[#This Row],[EmployeeID]],employee_territory[],2,FALSE)</f>
        <v>1581</v>
      </c>
      <c r="R559" t="str">
        <f>VLOOKUP(orders[[#This Row],[Territory]],territories[],4,FALSE)</f>
        <v xml:space="preserve">Eastern                                           </v>
      </c>
      <c r="S559" t="str">
        <f>VLOOKUP(orders[[#This Row],[ShipVia]],shippers[],2,FALSE)</f>
        <v>Federal Shipping</v>
      </c>
      <c r="T559">
        <f>YEAR(orders[[#This Row],[OrderDate]])</f>
        <v>1997</v>
      </c>
      <c r="U559">
        <f>MONTH(orders[[#This Row],[OrderDate]])</f>
        <v>12</v>
      </c>
    </row>
    <row r="560" spans="1:21" x14ac:dyDescent="0.2">
      <c r="A560">
        <v>10806</v>
      </c>
      <c r="B560" t="s">
        <v>490</v>
      </c>
      <c r="C560">
        <v>3</v>
      </c>
      <c r="D560" s="9">
        <v>35795</v>
      </c>
      <c r="E560" s="5">
        <v>35823</v>
      </c>
      <c r="F560" s="5">
        <v>35800</v>
      </c>
      <c r="G560">
        <v>2</v>
      </c>
      <c r="H560">
        <v>22.11</v>
      </c>
      <c r="I560" t="s">
        <v>491</v>
      </c>
      <c r="J560" t="s">
        <v>492</v>
      </c>
      <c r="K560" t="s">
        <v>493</v>
      </c>
      <c r="L560" t="s">
        <v>71</v>
      </c>
      <c r="M560" t="s">
        <v>494</v>
      </c>
      <c r="N560" t="s">
        <v>206</v>
      </c>
      <c r="O560">
        <f>VLOOKUP(orders[[#This Row],[OrderID]],Table15[],4,FALSE)</f>
        <v>37</v>
      </c>
      <c r="P560">
        <f>VLOOKUP(orders[[#This Row],[OrderID]],Table15[],2,FALSE)</f>
        <v>572.1</v>
      </c>
      <c r="Q560">
        <f>VLOOKUP(orders[[#This Row],[EmployeeID]],employee_territory[],2,FALSE)</f>
        <v>30346</v>
      </c>
      <c r="R560" t="str">
        <f>VLOOKUP(orders[[#This Row],[Territory]],territories[],4,FALSE)</f>
        <v xml:space="preserve">Southern                                          </v>
      </c>
      <c r="S560" t="str">
        <f>VLOOKUP(orders[[#This Row],[ShipVia]],shippers[],2,FALSE)</f>
        <v>United Package</v>
      </c>
      <c r="T560">
        <f>YEAR(orders[[#This Row],[OrderDate]])</f>
        <v>1997</v>
      </c>
      <c r="U560">
        <f>MONTH(orders[[#This Row],[OrderDate]])</f>
        <v>12</v>
      </c>
    </row>
    <row r="561" spans="1:21" x14ac:dyDescent="0.2">
      <c r="A561">
        <v>10807</v>
      </c>
      <c r="B561" t="s">
        <v>828</v>
      </c>
      <c r="C561">
        <v>4</v>
      </c>
      <c r="D561" s="9">
        <v>35795</v>
      </c>
      <c r="E561" s="5">
        <v>35823</v>
      </c>
      <c r="F561" s="5">
        <v>35825</v>
      </c>
      <c r="G561">
        <v>1</v>
      </c>
      <c r="H561">
        <v>1.36</v>
      </c>
      <c r="I561" t="s">
        <v>829</v>
      </c>
      <c r="J561" t="s">
        <v>830</v>
      </c>
      <c r="K561" t="s">
        <v>831</v>
      </c>
      <c r="L561" t="s">
        <v>71</v>
      </c>
      <c r="M561" t="s">
        <v>832</v>
      </c>
      <c r="N561" t="s">
        <v>176</v>
      </c>
      <c r="O561">
        <f>VLOOKUP(orders[[#This Row],[OrderID]],Table15[],4,FALSE)</f>
        <v>1</v>
      </c>
      <c r="P561">
        <f>VLOOKUP(orders[[#This Row],[OrderID]],Table15[],2,FALSE)</f>
        <v>18.399999999999999</v>
      </c>
      <c r="Q561">
        <f>VLOOKUP(orders[[#This Row],[EmployeeID]],employee_territory[],2,FALSE)</f>
        <v>20852</v>
      </c>
      <c r="R561" t="str">
        <f>VLOOKUP(orders[[#This Row],[Territory]],territories[],4,FALSE)</f>
        <v xml:space="preserve">Eastern                                           </v>
      </c>
      <c r="S561" t="str">
        <f>VLOOKUP(orders[[#This Row],[ShipVia]],shippers[],2,FALSE)</f>
        <v>Speedy Express</v>
      </c>
      <c r="T561">
        <f>YEAR(orders[[#This Row],[OrderDate]])</f>
        <v>1997</v>
      </c>
      <c r="U561">
        <f>MONTH(orders[[#This Row],[OrderDate]])</f>
        <v>12</v>
      </c>
    </row>
    <row r="562" spans="1:21" x14ac:dyDescent="0.2">
      <c r="A562">
        <v>10808</v>
      </c>
      <c r="B562" t="s">
        <v>667</v>
      </c>
      <c r="C562">
        <v>2</v>
      </c>
      <c r="D562" s="9">
        <v>35796</v>
      </c>
      <c r="E562" s="5">
        <v>35824</v>
      </c>
      <c r="F562" s="5">
        <v>35804</v>
      </c>
      <c r="G562">
        <v>3</v>
      </c>
      <c r="H562">
        <v>45.53</v>
      </c>
      <c r="I562" t="s">
        <v>668</v>
      </c>
      <c r="J562" t="s">
        <v>669</v>
      </c>
      <c r="K562" t="s">
        <v>670</v>
      </c>
      <c r="L562" t="s">
        <v>671</v>
      </c>
      <c r="M562" t="s">
        <v>672</v>
      </c>
      <c r="N562" t="s">
        <v>82</v>
      </c>
      <c r="O562">
        <f>VLOOKUP(orders[[#This Row],[OrderID]],Table15[],4,FALSE)</f>
        <v>70</v>
      </c>
      <c r="P562">
        <f>VLOOKUP(orders[[#This Row],[OrderID]],Table15[],2,FALSE)</f>
        <v>1660</v>
      </c>
      <c r="Q562">
        <f>VLOOKUP(orders[[#This Row],[EmployeeID]],employee_territory[],2,FALSE)</f>
        <v>1581</v>
      </c>
      <c r="R562" t="str">
        <f>VLOOKUP(orders[[#This Row],[Territory]],territories[],4,FALSE)</f>
        <v xml:space="preserve">Eastern                                           </v>
      </c>
      <c r="S562" t="str">
        <f>VLOOKUP(orders[[#This Row],[ShipVia]],shippers[],2,FALSE)</f>
        <v>Federal Shipping</v>
      </c>
      <c r="T562">
        <f>YEAR(orders[[#This Row],[OrderDate]])</f>
        <v>1998</v>
      </c>
      <c r="U562">
        <f>MONTH(orders[[#This Row],[OrderDate]])</f>
        <v>1</v>
      </c>
    </row>
    <row r="563" spans="1:21" x14ac:dyDescent="0.2">
      <c r="A563">
        <v>10809</v>
      </c>
      <c r="B563" t="s">
        <v>512</v>
      </c>
      <c r="C563">
        <v>7</v>
      </c>
      <c r="D563" s="9">
        <v>35796</v>
      </c>
      <c r="E563" s="5">
        <v>35824</v>
      </c>
      <c r="F563" s="5">
        <v>35802</v>
      </c>
      <c r="G563">
        <v>1</v>
      </c>
      <c r="H563">
        <v>4.87</v>
      </c>
      <c r="I563" t="s">
        <v>513</v>
      </c>
      <c r="J563" t="s">
        <v>514</v>
      </c>
      <c r="K563" t="s">
        <v>515</v>
      </c>
      <c r="L563" t="s">
        <v>516</v>
      </c>
      <c r="M563" t="s">
        <v>517</v>
      </c>
      <c r="N563" t="s">
        <v>146</v>
      </c>
      <c r="O563">
        <f>VLOOKUP(orders[[#This Row],[OrderID]],Table15[],4,FALSE)</f>
        <v>20</v>
      </c>
      <c r="P563">
        <f>VLOOKUP(orders[[#This Row],[OrderID]],Table15[],2,FALSE)</f>
        <v>140</v>
      </c>
      <c r="Q563">
        <f>VLOOKUP(orders[[#This Row],[EmployeeID]],employee_territory[],2,FALSE)</f>
        <v>60179</v>
      </c>
      <c r="R563" t="str">
        <f>VLOOKUP(orders[[#This Row],[Territory]],territories[],4,FALSE)</f>
        <v xml:space="preserve">Westerns                                          </v>
      </c>
      <c r="S563" t="str">
        <f>VLOOKUP(orders[[#This Row],[ShipVia]],shippers[],2,FALSE)</f>
        <v>Speedy Express</v>
      </c>
      <c r="T563">
        <f>YEAR(orders[[#This Row],[OrderDate]])</f>
        <v>1998</v>
      </c>
      <c r="U563">
        <f>MONTH(orders[[#This Row],[OrderDate]])</f>
        <v>1</v>
      </c>
    </row>
    <row r="564" spans="1:21" x14ac:dyDescent="0.2">
      <c r="A564">
        <v>10810</v>
      </c>
      <c r="B564" t="s">
        <v>850</v>
      </c>
      <c r="C564">
        <v>2</v>
      </c>
      <c r="D564" s="9">
        <v>35796</v>
      </c>
      <c r="E564" s="5">
        <v>35824</v>
      </c>
      <c r="F564" s="5">
        <v>35802</v>
      </c>
      <c r="G564">
        <v>3</v>
      </c>
      <c r="H564">
        <v>4.33</v>
      </c>
      <c r="I564" t="s">
        <v>851</v>
      </c>
      <c r="J564" t="s">
        <v>852</v>
      </c>
      <c r="K564" t="s">
        <v>853</v>
      </c>
      <c r="L564" t="s">
        <v>809</v>
      </c>
      <c r="M564" t="s">
        <v>854</v>
      </c>
      <c r="N564" t="s">
        <v>264</v>
      </c>
      <c r="O564">
        <f>VLOOKUP(orders[[#This Row],[OrderID]],Table15[],4,FALSE)</f>
        <v>17</v>
      </c>
      <c r="P564">
        <f>VLOOKUP(orders[[#This Row],[OrderID]],Table15[],2,FALSE)</f>
        <v>187</v>
      </c>
      <c r="Q564">
        <f>VLOOKUP(orders[[#This Row],[EmployeeID]],employee_territory[],2,FALSE)</f>
        <v>1581</v>
      </c>
      <c r="R564" t="str">
        <f>VLOOKUP(orders[[#This Row],[Territory]],territories[],4,FALSE)</f>
        <v xml:space="preserve">Eastern                                           </v>
      </c>
      <c r="S564" t="str">
        <f>VLOOKUP(orders[[#This Row],[ShipVia]],shippers[],2,FALSE)</f>
        <v>Federal Shipping</v>
      </c>
      <c r="T564">
        <f>YEAR(orders[[#This Row],[OrderDate]])</f>
        <v>1998</v>
      </c>
      <c r="U564">
        <f>MONTH(orders[[#This Row],[OrderDate]])</f>
        <v>1</v>
      </c>
    </row>
    <row r="565" spans="1:21" x14ac:dyDescent="0.2">
      <c r="A565">
        <v>10811</v>
      </c>
      <c r="B565" t="s">
        <v>811</v>
      </c>
      <c r="C565">
        <v>8</v>
      </c>
      <c r="D565" s="9">
        <v>35797</v>
      </c>
      <c r="E565" s="5">
        <v>35825</v>
      </c>
      <c r="F565" s="5">
        <v>35803</v>
      </c>
      <c r="G565">
        <v>1</v>
      </c>
      <c r="H565">
        <v>31.22</v>
      </c>
      <c r="I565" t="s">
        <v>812</v>
      </c>
      <c r="J565" t="s">
        <v>813</v>
      </c>
      <c r="K565" t="s">
        <v>814</v>
      </c>
      <c r="L565" t="s">
        <v>815</v>
      </c>
      <c r="M565" t="s">
        <v>816</v>
      </c>
      <c r="N565" t="s">
        <v>524</v>
      </c>
      <c r="O565">
        <f>VLOOKUP(orders[[#This Row],[OrderID]],Table15[],4,FALSE)</f>
        <v>63</v>
      </c>
      <c r="P565">
        <f>VLOOKUP(orders[[#This Row],[OrderID]],Table15[],2,FALSE)</f>
        <v>852</v>
      </c>
      <c r="Q565">
        <f>VLOOKUP(orders[[#This Row],[EmployeeID]],employee_territory[],2,FALSE)</f>
        <v>19428</v>
      </c>
      <c r="R565" t="str">
        <f>VLOOKUP(orders[[#This Row],[Territory]],territories[],4,FALSE)</f>
        <v xml:space="preserve">Northern                                          </v>
      </c>
      <c r="S565" t="str">
        <f>VLOOKUP(orders[[#This Row],[ShipVia]],shippers[],2,FALSE)</f>
        <v>Speedy Express</v>
      </c>
      <c r="T565">
        <f>YEAR(orders[[#This Row],[OrderDate]])</f>
        <v>1998</v>
      </c>
      <c r="U565">
        <f>MONTH(orders[[#This Row],[OrderDate]])</f>
        <v>1</v>
      </c>
    </row>
    <row r="566" spans="1:21" x14ac:dyDescent="0.2">
      <c r="A566">
        <v>10812</v>
      </c>
      <c r="B566" t="s">
        <v>633</v>
      </c>
      <c r="C566">
        <v>5</v>
      </c>
      <c r="D566" s="9">
        <v>35797</v>
      </c>
      <c r="E566" s="5">
        <v>35825</v>
      </c>
      <c r="F566" s="5">
        <v>35807</v>
      </c>
      <c r="G566">
        <v>1</v>
      </c>
      <c r="H566">
        <v>59.78</v>
      </c>
      <c r="I566" t="s">
        <v>634</v>
      </c>
      <c r="J566" t="s">
        <v>635</v>
      </c>
      <c r="K566" t="s">
        <v>636</v>
      </c>
      <c r="L566" t="s">
        <v>71</v>
      </c>
      <c r="M566" t="s">
        <v>637</v>
      </c>
      <c r="N566" t="s">
        <v>176</v>
      </c>
      <c r="O566">
        <f>VLOOKUP(orders[[#This Row],[OrderID]],Table15[],4,FALSE)</f>
        <v>76</v>
      </c>
      <c r="P566">
        <f>VLOOKUP(orders[[#This Row],[OrderID]],Table15[],2,FALSE)</f>
        <v>1852</v>
      </c>
      <c r="Q566">
        <f>VLOOKUP(orders[[#This Row],[EmployeeID]],employee_territory[],2,FALSE)</f>
        <v>2903</v>
      </c>
      <c r="R566" t="str">
        <f>VLOOKUP(orders[[#This Row],[Territory]],territories[],4,FALSE)</f>
        <v xml:space="preserve">Eastern                                           </v>
      </c>
      <c r="S566" t="str">
        <f>VLOOKUP(orders[[#This Row],[ShipVia]],shippers[],2,FALSE)</f>
        <v>Speedy Express</v>
      </c>
      <c r="T566">
        <f>YEAR(orders[[#This Row],[OrderDate]])</f>
        <v>1998</v>
      </c>
      <c r="U566">
        <f>MONTH(orders[[#This Row],[OrderDate]])</f>
        <v>1</v>
      </c>
    </row>
    <row r="567" spans="1:21" x14ac:dyDescent="0.2">
      <c r="A567">
        <v>10813</v>
      </c>
      <c r="B567" t="s">
        <v>629</v>
      </c>
      <c r="C567">
        <v>1</v>
      </c>
      <c r="D567" s="9">
        <v>35800</v>
      </c>
      <c r="E567" s="5">
        <v>35828</v>
      </c>
      <c r="F567" s="5">
        <v>35804</v>
      </c>
      <c r="G567">
        <v>1</v>
      </c>
      <c r="H567">
        <v>47.38</v>
      </c>
      <c r="I567" t="s">
        <v>630</v>
      </c>
      <c r="J567" t="s">
        <v>631</v>
      </c>
      <c r="K567" t="s">
        <v>487</v>
      </c>
      <c r="L567" t="s">
        <v>488</v>
      </c>
      <c r="M567" t="s">
        <v>632</v>
      </c>
      <c r="N567" t="s">
        <v>146</v>
      </c>
      <c r="O567">
        <f>VLOOKUP(orders[[#This Row],[OrderID]],Table15[],4,FALSE)</f>
        <v>47</v>
      </c>
      <c r="P567">
        <f>VLOOKUP(orders[[#This Row],[OrderID]],Table15[],2,FALSE)</f>
        <v>648</v>
      </c>
      <c r="Q567">
        <f>VLOOKUP(orders[[#This Row],[EmployeeID]],employee_territory[],2,FALSE)</f>
        <v>6897</v>
      </c>
      <c r="R567" t="str">
        <f>VLOOKUP(orders[[#This Row],[Territory]],territories[],4,FALSE)</f>
        <v xml:space="preserve">Eastern                                           </v>
      </c>
      <c r="S567" t="str">
        <f>VLOOKUP(orders[[#This Row],[ShipVia]],shippers[],2,FALSE)</f>
        <v>Speedy Express</v>
      </c>
      <c r="T567">
        <f>YEAR(orders[[#This Row],[OrderDate]])</f>
        <v>1998</v>
      </c>
      <c r="U567">
        <f>MONTH(orders[[#This Row],[OrderDate]])</f>
        <v>1</v>
      </c>
    </row>
    <row r="568" spans="1:21" x14ac:dyDescent="0.2">
      <c r="A568">
        <v>10814</v>
      </c>
      <c r="B568" t="s">
        <v>490</v>
      </c>
      <c r="C568">
        <v>3</v>
      </c>
      <c r="D568" s="9">
        <v>35800</v>
      </c>
      <c r="E568" s="5">
        <v>35828</v>
      </c>
      <c r="F568" s="5">
        <v>35809</v>
      </c>
      <c r="G568">
        <v>3</v>
      </c>
      <c r="H568">
        <v>130.94</v>
      </c>
      <c r="I568" t="s">
        <v>491</v>
      </c>
      <c r="J568" t="s">
        <v>492</v>
      </c>
      <c r="K568" t="s">
        <v>493</v>
      </c>
      <c r="L568" t="s">
        <v>71</v>
      </c>
      <c r="M568" t="s">
        <v>494</v>
      </c>
      <c r="N568" t="s">
        <v>206</v>
      </c>
      <c r="O568">
        <f>VLOOKUP(orders[[#This Row],[OrderID]],Table15[],4,FALSE)</f>
        <v>78</v>
      </c>
      <c r="P568">
        <f>VLOOKUP(orders[[#This Row],[OrderID]],Table15[],2,FALSE)</f>
        <v>2070</v>
      </c>
      <c r="Q568">
        <f>VLOOKUP(orders[[#This Row],[EmployeeID]],employee_territory[],2,FALSE)</f>
        <v>30346</v>
      </c>
      <c r="R568" t="str">
        <f>VLOOKUP(orders[[#This Row],[Territory]],territories[],4,FALSE)</f>
        <v xml:space="preserve">Southern                                          </v>
      </c>
      <c r="S568" t="str">
        <f>VLOOKUP(orders[[#This Row],[ShipVia]],shippers[],2,FALSE)</f>
        <v>Federal Shipping</v>
      </c>
      <c r="T568">
        <f>YEAR(orders[[#This Row],[OrderDate]])</f>
        <v>1998</v>
      </c>
      <c r="U568">
        <f>MONTH(orders[[#This Row],[OrderDate]])</f>
        <v>1</v>
      </c>
    </row>
    <row r="569" spans="1:21" x14ac:dyDescent="0.2">
      <c r="A569">
        <v>10815</v>
      </c>
      <c r="B569" t="s">
        <v>705</v>
      </c>
      <c r="C569">
        <v>2</v>
      </c>
      <c r="D569" s="9">
        <v>35800</v>
      </c>
      <c r="E569" s="5">
        <v>35828</v>
      </c>
      <c r="F569" s="5">
        <v>35809</v>
      </c>
      <c r="G569">
        <v>3</v>
      </c>
      <c r="H569">
        <v>14.62</v>
      </c>
      <c r="I569" t="s">
        <v>706</v>
      </c>
      <c r="J569" t="s">
        <v>707</v>
      </c>
      <c r="K569" t="s">
        <v>708</v>
      </c>
      <c r="L569" t="s">
        <v>709</v>
      </c>
      <c r="M569" t="s">
        <v>710</v>
      </c>
      <c r="N569" t="s">
        <v>82</v>
      </c>
      <c r="O569">
        <f>VLOOKUP(orders[[#This Row],[OrderID]],Table15[],4,FALSE)</f>
        <v>16</v>
      </c>
      <c r="P569">
        <f>VLOOKUP(orders[[#This Row],[OrderID]],Table15[],2,FALSE)</f>
        <v>40</v>
      </c>
      <c r="Q569">
        <f>VLOOKUP(orders[[#This Row],[EmployeeID]],employee_territory[],2,FALSE)</f>
        <v>1581</v>
      </c>
      <c r="R569" t="str">
        <f>VLOOKUP(orders[[#This Row],[Territory]],territories[],4,FALSE)</f>
        <v xml:space="preserve">Eastern                                           </v>
      </c>
      <c r="S569" t="str">
        <f>VLOOKUP(orders[[#This Row],[ShipVia]],shippers[],2,FALSE)</f>
        <v>Federal Shipping</v>
      </c>
      <c r="T569">
        <f>YEAR(orders[[#This Row],[OrderDate]])</f>
        <v>1998</v>
      </c>
      <c r="U569">
        <f>MONTH(orders[[#This Row],[OrderDate]])</f>
        <v>1</v>
      </c>
    </row>
    <row r="570" spans="1:21" x14ac:dyDescent="0.2">
      <c r="A570">
        <v>10816</v>
      </c>
      <c r="B570" t="s">
        <v>867</v>
      </c>
      <c r="C570">
        <v>4</v>
      </c>
      <c r="D570" s="9">
        <v>35801</v>
      </c>
      <c r="E570" s="5">
        <v>35829</v>
      </c>
      <c r="F570" s="5">
        <v>35830</v>
      </c>
      <c r="G570">
        <v>2</v>
      </c>
      <c r="H570">
        <v>719.78</v>
      </c>
      <c r="I570" t="s">
        <v>868</v>
      </c>
      <c r="J570" t="s">
        <v>869</v>
      </c>
      <c r="K570" t="s">
        <v>870</v>
      </c>
      <c r="L570" t="s">
        <v>191</v>
      </c>
      <c r="M570" t="s">
        <v>871</v>
      </c>
      <c r="N570" t="s">
        <v>82</v>
      </c>
      <c r="O570">
        <f>VLOOKUP(orders[[#This Row],[OrderID]],Table15[],4,FALSE)</f>
        <v>50</v>
      </c>
      <c r="P570">
        <f>VLOOKUP(orders[[#This Row],[OrderID]],Table15[],2,FALSE)</f>
        <v>8891</v>
      </c>
      <c r="Q570">
        <f>VLOOKUP(orders[[#This Row],[EmployeeID]],employee_territory[],2,FALSE)</f>
        <v>20852</v>
      </c>
      <c r="R570" t="str">
        <f>VLOOKUP(orders[[#This Row],[Territory]],territories[],4,FALSE)</f>
        <v xml:space="preserve">Eastern                                           </v>
      </c>
      <c r="S570" t="str">
        <f>VLOOKUP(orders[[#This Row],[ShipVia]],shippers[],2,FALSE)</f>
        <v>United Package</v>
      </c>
      <c r="T570">
        <f>YEAR(orders[[#This Row],[OrderDate]])</f>
        <v>1998</v>
      </c>
      <c r="U570">
        <f>MONTH(orders[[#This Row],[OrderDate]])</f>
        <v>1</v>
      </c>
    </row>
    <row r="571" spans="1:21" x14ac:dyDescent="0.2">
      <c r="A571">
        <v>10817</v>
      </c>
      <c r="B571" t="s">
        <v>700</v>
      </c>
      <c r="C571">
        <v>3</v>
      </c>
      <c r="D571" s="9">
        <v>35801</v>
      </c>
      <c r="E571" s="5">
        <v>35815</v>
      </c>
      <c r="F571" s="5">
        <v>35808</v>
      </c>
      <c r="G571">
        <v>2</v>
      </c>
      <c r="H571">
        <v>306.07</v>
      </c>
      <c r="I571" t="s">
        <v>701</v>
      </c>
      <c r="J571" t="s">
        <v>702</v>
      </c>
      <c r="K571" t="s">
        <v>703</v>
      </c>
      <c r="L571" t="s">
        <v>71</v>
      </c>
      <c r="M571" t="s">
        <v>704</v>
      </c>
      <c r="N571" t="s">
        <v>154</v>
      </c>
      <c r="O571">
        <f>VLOOKUP(orders[[#This Row],[OrderID]],Table15[],4,FALSE)</f>
        <v>155</v>
      </c>
      <c r="P571">
        <f>VLOOKUP(orders[[#This Row],[OrderID]],Table15[],2,FALSE)</f>
        <v>11490.7</v>
      </c>
      <c r="Q571">
        <f>VLOOKUP(orders[[#This Row],[EmployeeID]],employee_territory[],2,FALSE)</f>
        <v>30346</v>
      </c>
      <c r="R571" t="str">
        <f>VLOOKUP(orders[[#This Row],[Territory]],territories[],4,FALSE)</f>
        <v xml:space="preserve">Southern                                          </v>
      </c>
      <c r="S571" t="str">
        <f>VLOOKUP(orders[[#This Row],[ShipVia]],shippers[],2,FALSE)</f>
        <v>United Package</v>
      </c>
      <c r="T571">
        <f>YEAR(orders[[#This Row],[OrderDate]])</f>
        <v>1998</v>
      </c>
      <c r="U571">
        <f>MONTH(orders[[#This Row],[OrderDate]])</f>
        <v>1</v>
      </c>
    </row>
    <row r="572" spans="1:21" x14ac:dyDescent="0.2">
      <c r="A572">
        <v>10818</v>
      </c>
      <c r="B572" t="s">
        <v>594</v>
      </c>
      <c r="C572">
        <v>7</v>
      </c>
      <c r="D572" s="9">
        <v>35802</v>
      </c>
      <c r="E572" s="5">
        <v>35830</v>
      </c>
      <c r="F572" s="5">
        <v>35807</v>
      </c>
      <c r="G572">
        <v>3</v>
      </c>
      <c r="H572">
        <v>65.48</v>
      </c>
      <c r="I572" t="s">
        <v>595</v>
      </c>
      <c r="J572" t="s">
        <v>596</v>
      </c>
      <c r="K572" t="s">
        <v>597</v>
      </c>
      <c r="L572" t="s">
        <v>71</v>
      </c>
      <c r="M572" t="s">
        <v>598</v>
      </c>
      <c r="N572" t="s">
        <v>176</v>
      </c>
      <c r="O572">
        <f>VLOOKUP(orders[[#This Row],[OrderID]],Table15[],4,FALSE)</f>
        <v>40</v>
      </c>
      <c r="P572">
        <f>VLOOKUP(orders[[#This Row],[OrderID]],Table15[],2,FALSE)</f>
        <v>833</v>
      </c>
      <c r="Q572">
        <f>VLOOKUP(orders[[#This Row],[EmployeeID]],employee_territory[],2,FALSE)</f>
        <v>60179</v>
      </c>
      <c r="R572" t="str">
        <f>VLOOKUP(orders[[#This Row],[Territory]],territories[],4,FALSE)</f>
        <v xml:space="preserve">Westerns                                          </v>
      </c>
      <c r="S572" t="str">
        <f>VLOOKUP(orders[[#This Row],[ShipVia]],shippers[],2,FALSE)</f>
        <v>Federal Shipping</v>
      </c>
      <c r="T572">
        <f>YEAR(orders[[#This Row],[OrderDate]])</f>
        <v>1998</v>
      </c>
      <c r="U572">
        <f>MONTH(orders[[#This Row],[OrderDate]])</f>
        <v>1</v>
      </c>
    </row>
    <row r="573" spans="1:21" x14ac:dyDescent="0.2">
      <c r="A573">
        <v>10819</v>
      </c>
      <c r="B573" t="s">
        <v>864</v>
      </c>
      <c r="C573">
        <v>2</v>
      </c>
      <c r="D573" s="9">
        <v>35802</v>
      </c>
      <c r="E573" s="5">
        <v>35830</v>
      </c>
      <c r="F573" s="5">
        <v>35811</v>
      </c>
      <c r="G573">
        <v>3</v>
      </c>
      <c r="H573">
        <v>19.760000000000002</v>
      </c>
      <c r="I573" t="s">
        <v>865</v>
      </c>
      <c r="J573" t="s">
        <v>866</v>
      </c>
      <c r="K573" t="s">
        <v>825</v>
      </c>
      <c r="L573" t="s">
        <v>71</v>
      </c>
      <c r="M573" t="s">
        <v>826</v>
      </c>
      <c r="N573" t="s">
        <v>827</v>
      </c>
      <c r="O573">
        <f>VLOOKUP(orders[[#This Row],[OrderID]],Table15[],4,FALSE)</f>
        <v>27</v>
      </c>
      <c r="P573">
        <f>VLOOKUP(orders[[#This Row],[OrderID]],Table15[],2,FALSE)</f>
        <v>477</v>
      </c>
      <c r="Q573">
        <f>VLOOKUP(orders[[#This Row],[EmployeeID]],employee_territory[],2,FALSE)</f>
        <v>1581</v>
      </c>
      <c r="R573" t="str">
        <f>VLOOKUP(orders[[#This Row],[Territory]],territories[],4,FALSE)</f>
        <v xml:space="preserve">Eastern                                           </v>
      </c>
      <c r="S573" t="str">
        <f>VLOOKUP(orders[[#This Row],[ShipVia]],shippers[],2,FALSE)</f>
        <v>Federal Shipping</v>
      </c>
      <c r="T573">
        <f>YEAR(orders[[#This Row],[OrderDate]])</f>
        <v>1998</v>
      </c>
      <c r="U573">
        <f>MONTH(orders[[#This Row],[OrderDate]])</f>
        <v>1</v>
      </c>
    </row>
    <row r="574" spans="1:21" x14ac:dyDescent="0.2">
      <c r="A574">
        <v>10820</v>
      </c>
      <c r="B574" t="s">
        <v>545</v>
      </c>
      <c r="C574">
        <v>3</v>
      </c>
      <c r="D574" s="9">
        <v>35802</v>
      </c>
      <c r="E574" s="5">
        <v>35830</v>
      </c>
      <c r="F574" s="5">
        <v>35808</v>
      </c>
      <c r="G574">
        <v>2</v>
      </c>
      <c r="H574">
        <v>37.520000000000003</v>
      </c>
      <c r="I574" t="s">
        <v>546</v>
      </c>
      <c r="J574" t="s">
        <v>547</v>
      </c>
      <c r="K574" t="s">
        <v>548</v>
      </c>
      <c r="L574" t="s">
        <v>549</v>
      </c>
      <c r="M574" t="s">
        <v>550</v>
      </c>
      <c r="N574" t="s">
        <v>82</v>
      </c>
      <c r="O574">
        <f>VLOOKUP(orders[[#This Row],[OrderID]],Table15[],4,FALSE)</f>
        <v>30</v>
      </c>
      <c r="P574">
        <f>VLOOKUP(orders[[#This Row],[OrderID]],Table15[],2,FALSE)</f>
        <v>1140</v>
      </c>
      <c r="Q574">
        <f>VLOOKUP(orders[[#This Row],[EmployeeID]],employee_territory[],2,FALSE)</f>
        <v>30346</v>
      </c>
      <c r="R574" t="str">
        <f>VLOOKUP(orders[[#This Row],[Territory]],territories[],4,FALSE)</f>
        <v xml:space="preserve">Southern                                          </v>
      </c>
      <c r="S574" t="str">
        <f>VLOOKUP(orders[[#This Row],[ShipVia]],shippers[],2,FALSE)</f>
        <v>United Package</v>
      </c>
      <c r="T574">
        <f>YEAR(orders[[#This Row],[OrderDate]])</f>
        <v>1998</v>
      </c>
      <c r="U574">
        <f>MONTH(orders[[#This Row],[OrderDate]])</f>
        <v>1</v>
      </c>
    </row>
    <row r="575" spans="1:21" x14ac:dyDescent="0.2">
      <c r="A575">
        <v>10821</v>
      </c>
      <c r="B575" t="s">
        <v>583</v>
      </c>
      <c r="C575">
        <v>1</v>
      </c>
      <c r="D575" s="9">
        <v>35803</v>
      </c>
      <c r="E575" s="5">
        <v>35831</v>
      </c>
      <c r="F575" s="5">
        <v>35810</v>
      </c>
      <c r="G575">
        <v>1</v>
      </c>
      <c r="H575">
        <v>36.68</v>
      </c>
      <c r="I575" t="s">
        <v>584</v>
      </c>
      <c r="J575" t="s">
        <v>585</v>
      </c>
      <c r="K575" t="s">
        <v>586</v>
      </c>
      <c r="L575" t="s">
        <v>587</v>
      </c>
      <c r="M575" t="s">
        <v>588</v>
      </c>
      <c r="N575" t="s">
        <v>82</v>
      </c>
      <c r="O575">
        <f>VLOOKUP(orders[[#This Row],[OrderID]],Table15[],4,FALSE)</f>
        <v>26</v>
      </c>
      <c r="P575">
        <f>VLOOKUP(orders[[#This Row],[OrderID]],Table15[],2,FALSE)</f>
        <v>678</v>
      </c>
      <c r="Q575">
        <f>VLOOKUP(orders[[#This Row],[EmployeeID]],employee_territory[],2,FALSE)</f>
        <v>6897</v>
      </c>
      <c r="R575" t="str">
        <f>VLOOKUP(orders[[#This Row],[Territory]],territories[],4,FALSE)</f>
        <v xml:space="preserve">Eastern                                           </v>
      </c>
      <c r="S575" t="str">
        <f>VLOOKUP(orders[[#This Row],[ShipVia]],shippers[],2,FALSE)</f>
        <v>Speedy Express</v>
      </c>
      <c r="T575">
        <f>YEAR(orders[[#This Row],[OrderDate]])</f>
        <v>1998</v>
      </c>
      <c r="U575">
        <f>MONTH(orders[[#This Row],[OrderDate]])</f>
        <v>1</v>
      </c>
    </row>
    <row r="576" spans="1:21" x14ac:dyDescent="0.2">
      <c r="A576">
        <v>10822</v>
      </c>
      <c r="B576" t="s">
        <v>877</v>
      </c>
      <c r="C576">
        <v>6</v>
      </c>
      <c r="D576" s="9">
        <v>35803</v>
      </c>
      <c r="E576" s="5">
        <v>35831</v>
      </c>
      <c r="F576" s="5">
        <v>35811</v>
      </c>
      <c r="G576">
        <v>3</v>
      </c>
      <c r="H576">
        <v>7</v>
      </c>
      <c r="I576" t="s">
        <v>878</v>
      </c>
      <c r="J576" t="s">
        <v>879</v>
      </c>
      <c r="K576" t="s">
        <v>880</v>
      </c>
      <c r="L576" t="s">
        <v>581</v>
      </c>
      <c r="M576" t="s">
        <v>881</v>
      </c>
      <c r="N576" t="s">
        <v>82</v>
      </c>
      <c r="O576">
        <f>VLOOKUP(orders[[#This Row],[OrderID]],Table15[],4,FALSE)</f>
        <v>9</v>
      </c>
      <c r="P576">
        <f>VLOOKUP(orders[[#This Row],[OrderID]],Table15[],2,FALSE)</f>
        <v>237.89999999999998</v>
      </c>
      <c r="Q576">
        <f>VLOOKUP(orders[[#This Row],[EmployeeID]],employee_territory[],2,FALSE)</f>
        <v>85014</v>
      </c>
      <c r="R576" t="str">
        <f>VLOOKUP(orders[[#This Row],[Territory]],territories[],4,FALSE)</f>
        <v xml:space="preserve">Westerns                                          </v>
      </c>
      <c r="S576" t="str">
        <f>VLOOKUP(orders[[#This Row],[ShipVia]],shippers[],2,FALSE)</f>
        <v>Federal Shipping</v>
      </c>
      <c r="T576">
        <f>YEAR(orders[[#This Row],[OrderDate]])</f>
        <v>1998</v>
      </c>
      <c r="U576">
        <f>MONTH(orders[[#This Row],[OrderDate]])</f>
        <v>1</v>
      </c>
    </row>
    <row r="577" spans="1:21" x14ac:dyDescent="0.2">
      <c r="A577">
        <v>10823</v>
      </c>
      <c r="B577" t="s">
        <v>623</v>
      </c>
      <c r="C577">
        <v>5</v>
      </c>
      <c r="D577" s="9">
        <v>35804</v>
      </c>
      <c r="E577" s="5">
        <v>35832</v>
      </c>
      <c r="F577" s="5">
        <v>35808</v>
      </c>
      <c r="G577">
        <v>2</v>
      </c>
      <c r="H577">
        <v>163.97</v>
      </c>
      <c r="I577" t="s">
        <v>624</v>
      </c>
      <c r="J577" t="s">
        <v>625</v>
      </c>
      <c r="K577" t="s">
        <v>626</v>
      </c>
      <c r="L577" t="s">
        <v>627</v>
      </c>
      <c r="M577" t="s">
        <v>628</v>
      </c>
      <c r="N577" t="s">
        <v>524</v>
      </c>
      <c r="O577">
        <f>VLOOKUP(orders[[#This Row],[OrderID]],Table15[],4,FALSE)</f>
        <v>90</v>
      </c>
      <c r="P577">
        <f>VLOOKUP(orders[[#This Row],[OrderID]],Table15[],2,FALSE)</f>
        <v>3107.5</v>
      </c>
      <c r="Q577">
        <f>VLOOKUP(orders[[#This Row],[EmployeeID]],employee_territory[],2,FALSE)</f>
        <v>2903</v>
      </c>
      <c r="R577" t="str">
        <f>VLOOKUP(orders[[#This Row],[Territory]],territories[],4,FALSE)</f>
        <v xml:space="preserve">Eastern                                           </v>
      </c>
      <c r="S577" t="str">
        <f>VLOOKUP(orders[[#This Row],[ShipVia]],shippers[],2,FALSE)</f>
        <v>United Package</v>
      </c>
      <c r="T577">
        <f>YEAR(orders[[#This Row],[OrderDate]])</f>
        <v>1998</v>
      </c>
      <c r="U577">
        <f>MONTH(orders[[#This Row],[OrderDate]])</f>
        <v>1</v>
      </c>
    </row>
    <row r="578" spans="1:21" x14ac:dyDescent="0.2">
      <c r="A578">
        <v>10824</v>
      </c>
      <c r="B578" t="s">
        <v>551</v>
      </c>
      <c r="C578">
        <v>8</v>
      </c>
      <c r="D578" s="9">
        <v>35804</v>
      </c>
      <c r="E578" s="5">
        <v>35832</v>
      </c>
      <c r="F578" s="5">
        <v>35825</v>
      </c>
      <c r="G578">
        <v>1</v>
      </c>
      <c r="H578">
        <v>1.23</v>
      </c>
      <c r="I578" t="s">
        <v>552</v>
      </c>
      <c r="J578" t="s">
        <v>553</v>
      </c>
      <c r="K578" t="s">
        <v>554</v>
      </c>
      <c r="L578" t="s">
        <v>71</v>
      </c>
      <c r="M578" t="s">
        <v>555</v>
      </c>
      <c r="N578" t="s">
        <v>199</v>
      </c>
      <c r="O578">
        <f>VLOOKUP(orders[[#This Row],[OrderID]],Table15[],4,FALSE)</f>
        <v>21</v>
      </c>
      <c r="P578">
        <f>VLOOKUP(orders[[#This Row],[OrderID]],Table15[],2,FALSE)</f>
        <v>250.8</v>
      </c>
      <c r="Q578">
        <f>VLOOKUP(orders[[#This Row],[EmployeeID]],employee_territory[],2,FALSE)</f>
        <v>19428</v>
      </c>
      <c r="R578" t="str">
        <f>VLOOKUP(orders[[#This Row],[Territory]],territories[],4,FALSE)</f>
        <v xml:space="preserve">Northern                                          </v>
      </c>
      <c r="S578" t="str">
        <f>VLOOKUP(orders[[#This Row],[ShipVia]],shippers[],2,FALSE)</f>
        <v>Speedy Express</v>
      </c>
      <c r="T578">
        <f>YEAR(orders[[#This Row],[OrderDate]])</f>
        <v>1998</v>
      </c>
      <c r="U578">
        <f>MONTH(orders[[#This Row],[OrderDate]])</f>
        <v>1</v>
      </c>
    </row>
    <row r="579" spans="1:21" x14ac:dyDescent="0.2">
      <c r="A579">
        <v>10825</v>
      </c>
      <c r="B579" t="s">
        <v>762</v>
      </c>
      <c r="C579">
        <v>1</v>
      </c>
      <c r="D579" s="9">
        <v>35804</v>
      </c>
      <c r="E579" s="5">
        <v>35832</v>
      </c>
      <c r="F579" s="5">
        <v>35809</v>
      </c>
      <c r="G579">
        <v>1</v>
      </c>
      <c r="H579">
        <v>79.25</v>
      </c>
      <c r="I579" t="s">
        <v>763</v>
      </c>
      <c r="J579" t="s">
        <v>764</v>
      </c>
      <c r="K579" t="s">
        <v>765</v>
      </c>
      <c r="L579" t="s">
        <v>71</v>
      </c>
      <c r="M579" t="s">
        <v>766</v>
      </c>
      <c r="N579" t="s">
        <v>154</v>
      </c>
      <c r="O579">
        <f>VLOOKUP(orders[[#This Row],[OrderID]],Table15[],4,FALSE)</f>
        <v>32</v>
      </c>
      <c r="P579">
        <f>VLOOKUP(orders[[#This Row],[OrderID]],Table15[],2,FALSE)</f>
        <v>1030.76</v>
      </c>
      <c r="Q579">
        <f>VLOOKUP(orders[[#This Row],[EmployeeID]],employee_territory[],2,FALSE)</f>
        <v>6897</v>
      </c>
      <c r="R579" t="str">
        <f>VLOOKUP(orders[[#This Row],[Territory]],territories[],4,FALSE)</f>
        <v xml:space="preserve">Eastern                                           </v>
      </c>
      <c r="S579" t="str">
        <f>VLOOKUP(orders[[#This Row],[ShipVia]],shippers[],2,FALSE)</f>
        <v>Speedy Express</v>
      </c>
      <c r="T579">
        <f>YEAR(orders[[#This Row],[OrderDate]])</f>
        <v>1998</v>
      </c>
      <c r="U579">
        <f>MONTH(orders[[#This Row],[OrderDate]])</f>
        <v>1</v>
      </c>
    </row>
    <row r="580" spans="1:21" x14ac:dyDescent="0.2">
      <c r="A580">
        <v>10826</v>
      </c>
      <c r="B580" t="s">
        <v>556</v>
      </c>
      <c r="C580">
        <v>6</v>
      </c>
      <c r="D580" s="9">
        <v>35807</v>
      </c>
      <c r="E580" s="5">
        <v>35835</v>
      </c>
      <c r="F580" s="5">
        <v>35832</v>
      </c>
      <c r="G580">
        <v>1</v>
      </c>
      <c r="H580">
        <v>7.09</v>
      </c>
      <c r="I580" t="s">
        <v>557</v>
      </c>
      <c r="J580" t="s">
        <v>558</v>
      </c>
      <c r="K580" t="s">
        <v>559</v>
      </c>
      <c r="L580" t="s">
        <v>71</v>
      </c>
      <c r="M580" t="s">
        <v>560</v>
      </c>
      <c r="N580" t="s">
        <v>206</v>
      </c>
      <c r="O580">
        <f>VLOOKUP(orders[[#This Row],[OrderID]],Table15[],4,FALSE)</f>
        <v>50</v>
      </c>
      <c r="P580">
        <f>VLOOKUP(orders[[#This Row],[OrderID]],Table15[],2,FALSE)</f>
        <v>730</v>
      </c>
      <c r="Q580">
        <f>VLOOKUP(orders[[#This Row],[EmployeeID]],employee_territory[],2,FALSE)</f>
        <v>85014</v>
      </c>
      <c r="R580" t="str">
        <f>VLOOKUP(orders[[#This Row],[Territory]],territories[],4,FALSE)</f>
        <v xml:space="preserve">Westerns                                          </v>
      </c>
      <c r="S580" t="str">
        <f>VLOOKUP(orders[[#This Row],[ShipVia]],shippers[],2,FALSE)</f>
        <v>Speedy Express</v>
      </c>
      <c r="T580">
        <f>YEAR(orders[[#This Row],[OrderDate]])</f>
        <v>1998</v>
      </c>
      <c r="U580">
        <f>MONTH(orders[[#This Row],[OrderDate]])</f>
        <v>1</v>
      </c>
    </row>
    <row r="581" spans="1:21" x14ac:dyDescent="0.2">
      <c r="A581">
        <v>10827</v>
      </c>
      <c r="B581" t="s">
        <v>721</v>
      </c>
      <c r="C581">
        <v>1</v>
      </c>
      <c r="D581" s="9">
        <v>35807</v>
      </c>
      <c r="E581" s="5">
        <v>35821</v>
      </c>
      <c r="F581" s="5">
        <v>35832</v>
      </c>
      <c r="G581">
        <v>2</v>
      </c>
      <c r="H581">
        <v>63.54</v>
      </c>
      <c r="I581" t="s">
        <v>722</v>
      </c>
      <c r="J581" t="s">
        <v>723</v>
      </c>
      <c r="K581" t="s">
        <v>724</v>
      </c>
      <c r="L581" t="s">
        <v>71</v>
      </c>
      <c r="M581" t="s">
        <v>725</v>
      </c>
      <c r="N581" t="s">
        <v>206</v>
      </c>
      <c r="O581">
        <f>VLOOKUP(orders[[#This Row],[OrderID]],Table15[],4,FALSE)</f>
        <v>36</v>
      </c>
      <c r="P581">
        <f>VLOOKUP(orders[[#This Row],[OrderID]],Table15[],2,FALSE)</f>
        <v>843</v>
      </c>
      <c r="Q581">
        <f>VLOOKUP(orders[[#This Row],[EmployeeID]],employee_territory[],2,FALSE)</f>
        <v>6897</v>
      </c>
      <c r="R581" t="str">
        <f>VLOOKUP(orders[[#This Row],[Territory]],territories[],4,FALSE)</f>
        <v xml:space="preserve">Eastern                                           </v>
      </c>
      <c r="S581" t="str">
        <f>VLOOKUP(orders[[#This Row],[ShipVia]],shippers[],2,FALSE)</f>
        <v>United Package</v>
      </c>
      <c r="T581">
        <f>YEAR(orders[[#This Row],[OrderDate]])</f>
        <v>1998</v>
      </c>
      <c r="U581">
        <f>MONTH(orders[[#This Row],[OrderDate]])</f>
        <v>1</v>
      </c>
    </row>
    <row r="582" spans="1:21" x14ac:dyDescent="0.2">
      <c r="A582">
        <v>10828</v>
      </c>
      <c r="B582" t="s">
        <v>842</v>
      </c>
      <c r="C582">
        <v>9</v>
      </c>
      <c r="D582" s="9">
        <v>35808</v>
      </c>
      <c r="E582" s="5">
        <v>35822</v>
      </c>
      <c r="F582" s="5">
        <v>35830</v>
      </c>
      <c r="G582">
        <v>1</v>
      </c>
      <c r="H582">
        <v>90.85</v>
      </c>
      <c r="I582" t="s">
        <v>843</v>
      </c>
      <c r="J582" t="s">
        <v>844</v>
      </c>
      <c r="K582" t="s">
        <v>825</v>
      </c>
      <c r="L582" t="s">
        <v>71</v>
      </c>
      <c r="M582" t="s">
        <v>826</v>
      </c>
      <c r="N582" t="s">
        <v>827</v>
      </c>
      <c r="O582">
        <f>VLOOKUP(orders[[#This Row],[OrderID]],Table15[],4,FALSE)</f>
        <v>7</v>
      </c>
      <c r="P582">
        <f>VLOOKUP(orders[[#This Row],[OrderID]],Table15[],2,FALSE)</f>
        <v>932</v>
      </c>
      <c r="Q582">
        <f>VLOOKUP(orders[[#This Row],[EmployeeID]],employee_territory[],2,FALSE)</f>
        <v>3049</v>
      </c>
      <c r="R582" t="str">
        <f>VLOOKUP(orders[[#This Row],[Territory]],territories[],4,FALSE)</f>
        <v xml:space="preserve">Northern                                          </v>
      </c>
      <c r="S582" t="str">
        <f>VLOOKUP(orders[[#This Row],[ShipVia]],shippers[],2,FALSE)</f>
        <v>Speedy Express</v>
      </c>
      <c r="T582">
        <f>YEAR(orders[[#This Row],[OrderDate]])</f>
        <v>1998</v>
      </c>
      <c r="U582">
        <f>MONTH(orders[[#This Row],[OrderDate]])</f>
        <v>1</v>
      </c>
    </row>
    <row r="583" spans="1:21" x14ac:dyDescent="0.2">
      <c r="A583">
        <v>10829</v>
      </c>
      <c r="B583" t="s">
        <v>691</v>
      </c>
      <c r="C583">
        <v>9</v>
      </c>
      <c r="D583" s="9">
        <v>35808</v>
      </c>
      <c r="E583" s="5">
        <v>35836</v>
      </c>
      <c r="F583" s="5">
        <v>35818</v>
      </c>
      <c r="G583">
        <v>1</v>
      </c>
      <c r="H583">
        <v>154.72</v>
      </c>
      <c r="I583" t="s">
        <v>692</v>
      </c>
      <c r="J583" t="s">
        <v>693</v>
      </c>
      <c r="K583" t="s">
        <v>694</v>
      </c>
      <c r="L583" t="s">
        <v>695</v>
      </c>
      <c r="M583" t="s">
        <v>696</v>
      </c>
      <c r="N583" t="s">
        <v>73</v>
      </c>
      <c r="O583">
        <f>VLOOKUP(orders[[#This Row],[OrderID]],Table15[],4,FALSE)</f>
        <v>61</v>
      </c>
      <c r="P583">
        <f>VLOOKUP(orders[[#This Row],[OrderID]],Table15[],2,FALSE)</f>
        <v>1764</v>
      </c>
      <c r="Q583">
        <f>VLOOKUP(orders[[#This Row],[EmployeeID]],employee_territory[],2,FALSE)</f>
        <v>3049</v>
      </c>
      <c r="R583" t="str">
        <f>VLOOKUP(orders[[#This Row],[Territory]],territories[],4,FALSE)</f>
        <v xml:space="preserve">Northern                                          </v>
      </c>
      <c r="S583" t="str">
        <f>VLOOKUP(orders[[#This Row],[ShipVia]],shippers[],2,FALSE)</f>
        <v>Speedy Express</v>
      </c>
      <c r="T583">
        <f>YEAR(orders[[#This Row],[OrderDate]])</f>
        <v>1998</v>
      </c>
      <c r="U583">
        <f>MONTH(orders[[#This Row],[OrderDate]])</f>
        <v>1</v>
      </c>
    </row>
    <row r="584" spans="1:21" x14ac:dyDescent="0.2">
      <c r="A584">
        <v>10830</v>
      </c>
      <c r="B584" t="s">
        <v>647</v>
      </c>
      <c r="C584">
        <v>4</v>
      </c>
      <c r="D584" s="9">
        <v>35808</v>
      </c>
      <c r="E584" s="5">
        <v>35850</v>
      </c>
      <c r="F584" s="5">
        <v>35816</v>
      </c>
      <c r="G584">
        <v>2</v>
      </c>
      <c r="H584">
        <v>81.83</v>
      </c>
      <c r="I584" t="s">
        <v>648</v>
      </c>
      <c r="J584" t="s">
        <v>649</v>
      </c>
      <c r="K584" t="s">
        <v>645</v>
      </c>
      <c r="L584" t="s">
        <v>516</v>
      </c>
      <c r="M584" t="s">
        <v>650</v>
      </c>
      <c r="N584" t="s">
        <v>146</v>
      </c>
      <c r="O584">
        <f>VLOOKUP(orders[[#This Row],[OrderID]],Table15[],4,FALSE)</f>
        <v>88</v>
      </c>
      <c r="P584">
        <f>VLOOKUP(orders[[#This Row],[OrderID]],Table15[],2,FALSE)</f>
        <v>1974</v>
      </c>
      <c r="Q584">
        <f>VLOOKUP(orders[[#This Row],[EmployeeID]],employee_territory[],2,FALSE)</f>
        <v>20852</v>
      </c>
      <c r="R584" t="str">
        <f>VLOOKUP(orders[[#This Row],[Territory]],territories[],4,FALSE)</f>
        <v xml:space="preserve">Eastern                                           </v>
      </c>
      <c r="S584" t="str">
        <f>VLOOKUP(orders[[#This Row],[ShipVia]],shippers[],2,FALSE)</f>
        <v>United Package</v>
      </c>
      <c r="T584">
        <f>YEAR(orders[[#This Row],[OrderDate]])</f>
        <v>1998</v>
      </c>
      <c r="U584">
        <f>MONTH(orders[[#This Row],[OrderDate]])</f>
        <v>1</v>
      </c>
    </row>
    <row r="585" spans="1:21" x14ac:dyDescent="0.2">
      <c r="A585">
        <v>10831</v>
      </c>
      <c r="B585" t="s">
        <v>800</v>
      </c>
      <c r="C585">
        <v>3</v>
      </c>
      <c r="D585" s="9">
        <v>35809</v>
      </c>
      <c r="E585" s="5">
        <v>35837</v>
      </c>
      <c r="F585" s="5">
        <v>35818</v>
      </c>
      <c r="G585">
        <v>2</v>
      </c>
      <c r="H585">
        <v>72.19</v>
      </c>
      <c r="I585" t="s">
        <v>801</v>
      </c>
      <c r="J585" t="s">
        <v>802</v>
      </c>
      <c r="K585" t="s">
        <v>803</v>
      </c>
      <c r="L585" t="s">
        <v>71</v>
      </c>
      <c r="M585" t="s">
        <v>804</v>
      </c>
      <c r="N585" t="s">
        <v>184</v>
      </c>
      <c r="O585">
        <f>VLOOKUP(orders[[#This Row],[OrderID]],Table15[],4,FALSE)</f>
        <v>27</v>
      </c>
      <c r="P585">
        <f>VLOOKUP(orders[[#This Row],[OrderID]],Table15[],2,FALSE)</f>
        <v>2684.4</v>
      </c>
      <c r="Q585">
        <f>VLOOKUP(orders[[#This Row],[EmployeeID]],employee_territory[],2,FALSE)</f>
        <v>30346</v>
      </c>
      <c r="R585" t="str">
        <f>VLOOKUP(orders[[#This Row],[Territory]],territories[],4,FALSE)</f>
        <v xml:space="preserve">Southern                                          </v>
      </c>
      <c r="S585" t="str">
        <f>VLOOKUP(orders[[#This Row],[ShipVia]],shippers[],2,FALSE)</f>
        <v>United Package</v>
      </c>
      <c r="T585">
        <f>YEAR(orders[[#This Row],[OrderDate]])</f>
        <v>1998</v>
      </c>
      <c r="U585">
        <f>MONTH(orders[[#This Row],[OrderDate]])</f>
        <v>1</v>
      </c>
    </row>
    <row r="586" spans="1:21" x14ac:dyDescent="0.2">
      <c r="A586">
        <v>10832</v>
      </c>
      <c r="B586" t="s">
        <v>742</v>
      </c>
      <c r="C586">
        <v>2</v>
      </c>
      <c r="D586" s="9">
        <v>35809</v>
      </c>
      <c r="E586" s="5">
        <v>35837</v>
      </c>
      <c r="F586" s="5">
        <v>35814</v>
      </c>
      <c r="G586">
        <v>2</v>
      </c>
      <c r="H586">
        <v>43.26</v>
      </c>
      <c r="I586" t="s">
        <v>743</v>
      </c>
      <c r="J586" t="s">
        <v>744</v>
      </c>
      <c r="K586" t="s">
        <v>745</v>
      </c>
      <c r="L586" t="s">
        <v>71</v>
      </c>
      <c r="M586" t="s">
        <v>746</v>
      </c>
      <c r="N586" t="s">
        <v>206</v>
      </c>
      <c r="O586">
        <f>VLOOKUP(orders[[#This Row],[OrderID]],Table15[],4,FALSE)</f>
        <v>32</v>
      </c>
      <c r="P586">
        <f>VLOOKUP(orders[[#This Row],[OrderID]],Table15[],2,FALSE)</f>
        <v>568.95000000000005</v>
      </c>
      <c r="Q586">
        <f>VLOOKUP(orders[[#This Row],[EmployeeID]],employee_territory[],2,FALSE)</f>
        <v>1581</v>
      </c>
      <c r="R586" t="str">
        <f>VLOOKUP(orders[[#This Row],[Territory]],territories[],4,FALSE)</f>
        <v xml:space="preserve">Eastern                                           </v>
      </c>
      <c r="S586" t="str">
        <f>VLOOKUP(orders[[#This Row],[ShipVia]],shippers[],2,FALSE)</f>
        <v>United Package</v>
      </c>
      <c r="T586">
        <f>YEAR(orders[[#This Row],[OrderDate]])</f>
        <v>1998</v>
      </c>
      <c r="U586">
        <f>MONTH(orders[[#This Row],[OrderDate]])</f>
        <v>1</v>
      </c>
    </row>
    <row r="587" spans="1:21" x14ac:dyDescent="0.2">
      <c r="A587">
        <v>10833</v>
      </c>
      <c r="B587" t="s">
        <v>536</v>
      </c>
      <c r="C587">
        <v>6</v>
      </c>
      <c r="D587" s="9">
        <v>35810</v>
      </c>
      <c r="E587" s="5">
        <v>35838</v>
      </c>
      <c r="F587" s="5">
        <v>35818</v>
      </c>
      <c r="G587">
        <v>2</v>
      </c>
      <c r="H587">
        <v>71.489999999999995</v>
      </c>
      <c r="I587" t="s">
        <v>537</v>
      </c>
      <c r="J587" t="s">
        <v>538</v>
      </c>
      <c r="K587" t="s">
        <v>539</v>
      </c>
      <c r="L587" t="s">
        <v>71</v>
      </c>
      <c r="M587" t="s">
        <v>540</v>
      </c>
      <c r="N587" t="s">
        <v>154</v>
      </c>
      <c r="O587">
        <f>VLOOKUP(orders[[#This Row],[OrderID]],Table15[],4,FALSE)</f>
        <v>38</v>
      </c>
      <c r="P587">
        <f>VLOOKUP(orders[[#This Row],[OrderID]],Table15[],2,FALSE)</f>
        <v>1007.7</v>
      </c>
      <c r="Q587">
        <f>VLOOKUP(orders[[#This Row],[EmployeeID]],employee_territory[],2,FALSE)</f>
        <v>85014</v>
      </c>
      <c r="R587" t="str">
        <f>VLOOKUP(orders[[#This Row],[Territory]],territories[],4,FALSE)</f>
        <v xml:space="preserve">Westerns                                          </v>
      </c>
      <c r="S587" t="str">
        <f>VLOOKUP(orders[[#This Row],[ShipVia]],shippers[],2,FALSE)</f>
        <v>United Package</v>
      </c>
      <c r="T587">
        <f>YEAR(orders[[#This Row],[OrderDate]])</f>
        <v>1998</v>
      </c>
      <c r="U587">
        <f>MONTH(orders[[#This Row],[OrderDate]])</f>
        <v>1</v>
      </c>
    </row>
    <row r="588" spans="1:21" x14ac:dyDescent="0.2">
      <c r="A588">
        <v>10834</v>
      </c>
      <c r="B588" t="s">
        <v>647</v>
      </c>
      <c r="C588">
        <v>1</v>
      </c>
      <c r="D588" s="9">
        <v>35810</v>
      </c>
      <c r="E588" s="5">
        <v>35838</v>
      </c>
      <c r="F588" s="5">
        <v>35814</v>
      </c>
      <c r="G588">
        <v>3</v>
      </c>
      <c r="H588">
        <v>29.78</v>
      </c>
      <c r="I588" t="s">
        <v>648</v>
      </c>
      <c r="J588" t="s">
        <v>649</v>
      </c>
      <c r="K588" t="s">
        <v>645</v>
      </c>
      <c r="L588" t="s">
        <v>516</v>
      </c>
      <c r="M588" t="s">
        <v>650</v>
      </c>
      <c r="N588" t="s">
        <v>146</v>
      </c>
      <c r="O588">
        <f>VLOOKUP(orders[[#This Row],[OrderID]],Table15[],4,FALSE)</f>
        <v>28</v>
      </c>
      <c r="P588">
        <f>VLOOKUP(orders[[#This Row],[OrderID]],Table15[],2,FALSE)</f>
        <v>1508.12</v>
      </c>
      <c r="Q588">
        <f>VLOOKUP(orders[[#This Row],[EmployeeID]],employee_territory[],2,FALSE)</f>
        <v>6897</v>
      </c>
      <c r="R588" t="str">
        <f>VLOOKUP(orders[[#This Row],[Territory]],territories[],4,FALSE)</f>
        <v xml:space="preserve">Eastern                                           </v>
      </c>
      <c r="S588" t="str">
        <f>VLOOKUP(orders[[#This Row],[ShipVia]],shippers[],2,FALSE)</f>
        <v>Federal Shipping</v>
      </c>
      <c r="T588">
        <f>YEAR(orders[[#This Row],[OrderDate]])</f>
        <v>1998</v>
      </c>
      <c r="U588">
        <f>MONTH(orders[[#This Row],[OrderDate]])</f>
        <v>1</v>
      </c>
    </row>
    <row r="589" spans="1:21" x14ac:dyDescent="0.2">
      <c r="A589">
        <v>10835</v>
      </c>
      <c r="B589" t="s">
        <v>899</v>
      </c>
      <c r="C589">
        <v>1</v>
      </c>
      <c r="D589" s="9">
        <v>35810</v>
      </c>
      <c r="E589" s="5">
        <v>35838</v>
      </c>
      <c r="F589" s="5">
        <v>35816</v>
      </c>
      <c r="G589">
        <v>3</v>
      </c>
      <c r="H589">
        <v>69.53</v>
      </c>
      <c r="I589" t="s">
        <v>906</v>
      </c>
      <c r="J589" t="s">
        <v>901</v>
      </c>
      <c r="K589" t="s">
        <v>152</v>
      </c>
      <c r="L589" t="s">
        <v>71</v>
      </c>
      <c r="M589" t="s">
        <v>902</v>
      </c>
      <c r="N589" t="s">
        <v>154</v>
      </c>
      <c r="O589">
        <f>VLOOKUP(orders[[#This Row],[OrderID]],Table15[],4,FALSE)</f>
        <v>17</v>
      </c>
      <c r="P589">
        <f>VLOOKUP(orders[[#This Row],[OrderID]],Table15[],2,FALSE)</f>
        <v>851</v>
      </c>
      <c r="Q589">
        <f>VLOOKUP(orders[[#This Row],[EmployeeID]],employee_territory[],2,FALSE)</f>
        <v>6897</v>
      </c>
      <c r="R589" t="str">
        <f>VLOOKUP(orders[[#This Row],[Territory]],territories[],4,FALSE)</f>
        <v xml:space="preserve">Eastern                                           </v>
      </c>
      <c r="S589" t="str">
        <f>VLOOKUP(orders[[#This Row],[ShipVia]],shippers[],2,FALSE)</f>
        <v>Federal Shipping</v>
      </c>
      <c r="T589">
        <f>YEAR(orders[[#This Row],[OrderDate]])</f>
        <v>1998</v>
      </c>
      <c r="U589">
        <f>MONTH(orders[[#This Row],[OrderDate]])</f>
        <v>1</v>
      </c>
    </row>
    <row r="590" spans="1:21" x14ac:dyDescent="0.2">
      <c r="A590">
        <v>10836</v>
      </c>
      <c r="B590" t="s">
        <v>525</v>
      </c>
      <c r="C590">
        <v>7</v>
      </c>
      <c r="D590" s="9">
        <v>35811</v>
      </c>
      <c r="E590" s="5">
        <v>35839</v>
      </c>
      <c r="F590" s="5">
        <v>35816</v>
      </c>
      <c r="G590">
        <v>1</v>
      </c>
      <c r="H590">
        <v>411.88</v>
      </c>
      <c r="I590" t="s">
        <v>526</v>
      </c>
      <c r="J590" t="s">
        <v>527</v>
      </c>
      <c r="K590" t="s">
        <v>528</v>
      </c>
      <c r="L590" t="s">
        <v>71</v>
      </c>
      <c r="M590" t="s">
        <v>529</v>
      </c>
      <c r="N590" t="s">
        <v>530</v>
      </c>
      <c r="O590">
        <f>VLOOKUP(orders[[#This Row],[OrderID]],Table15[],4,FALSE)</f>
        <v>172</v>
      </c>
      <c r="P590">
        <f>VLOOKUP(orders[[#This Row],[OrderID]],Table15[],2,FALSE)</f>
        <v>4705.5</v>
      </c>
      <c r="Q590">
        <f>VLOOKUP(orders[[#This Row],[EmployeeID]],employee_territory[],2,FALSE)</f>
        <v>60179</v>
      </c>
      <c r="R590" t="str">
        <f>VLOOKUP(orders[[#This Row],[Territory]],territories[],4,FALSE)</f>
        <v xml:space="preserve">Westerns                                          </v>
      </c>
      <c r="S590" t="str">
        <f>VLOOKUP(orders[[#This Row],[ShipVia]],shippers[],2,FALSE)</f>
        <v>Speedy Express</v>
      </c>
      <c r="T590">
        <f>YEAR(orders[[#This Row],[OrderDate]])</f>
        <v>1998</v>
      </c>
      <c r="U590">
        <f>MONTH(orders[[#This Row],[OrderDate]])</f>
        <v>1</v>
      </c>
    </row>
    <row r="591" spans="1:21" x14ac:dyDescent="0.2">
      <c r="A591">
        <v>10837</v>
      </c>
      <c r="B591" t="s">
        <v>608</v>
      </c>
      <c r="C591">
        <v>9</v>
      </c>
      <c r="D591" s="9">
        <v>35811</v>
      </c>
      <c r="E591" s="5">
        <v>35839</v>
      </c>
      <c r="F591" s="5">
        <v>35818</v>
      </c>
      <c r="G591">
        <v>3</v>
      </c>
      <c r="H591">
        <v>13.32</v>
      </c>
      <c r="I591" t="s">
        <v>609</v>
      </c>
      <c r="J591" t="s">
        <v>610</v>
      </c>
      <c r="K591" t="s">
        <v>611</v>
      </c>
      <c r="L591" t="s">
        <v>71</v>
      </c>
      <c r="M591" t="s">
        <v>612</v>
      </c>
      <c r="N591" t="s">
        <v>199</v>
      </c>
      <c r="O591">
        <f>VLOOKUP(orders[[#This Row],[OrderID]],Table15[],4,FALSE)</f>
        <v>92</v>
      </c>
      <c r="P591">
        <f>VLOOKUP(orders[[#This Row],[OrderID]],Table15[],2,FALSE)</f>
        <v>1254</v>
      </c>
      <c r="Q591">
        <f>VLOOKUP(orders[[#This Row],[EmployeeID]],employee_territory[],2,FALSE)</f>
        <v>3049</v>
      </c>
      <c r="R591" t="str">
        <f>VLOOKUP(orders[[#This Row],[Territory]],territories[],4,FALSE)</f>
        <v xml:space="preserve">Northern                                          </v>
      </c>
      <c r="S591" t="str">
        <f>VLOOKUP(orders[[#This Row],[ShipVia]],shippers[],2,FALSE)</f>
        <v>Federal Shipping</v>
      </c>
      <c r="T591">
        <f>YEAR(orders[[#This Row],[OrderDate]])</f>
        <v>1998</v>
      </c>
      <c r="U591">
        <f>MONTH(orders[[#This Row],[OrderDate]])</f>
        <v>1</v>
      </c>
    </row>
    <row r="592" spans="1:21" x14ac:dyDescent="0.2">
      <c r="A592">
        <v>10838</v>
      </c>
      <c r="B592" t="s">
        <v>811</v>
      </c>
      <c r="C592">
        <v>3</v>
      </c>
      <c r="D592" s="9">
        <v>35814</v>
      </c>
      <c r="E592" s="5">
        <v>35842</v>
      </c>
      <c r="F592" s="5">
        <v>35818</v>
      </c>
      <c r="G592">
        <v>3</v>
      </c>
      <c r="H592">
        <v>59.28</v>
      </c>
      <c r="I592" t="s">
        <v>812</v>
      </c>
      <c r="J592" t="s">
        <v>813</v>
      </c>
      <c r="K592" t="s">
        <v>814</v>
      </c>
      <c r="L592" t="s">
        <v>815</v>
      </c>
      <c r="M592" t="s">
        <v>816</v>
      </c>
      <c r="N592" t="s">
        <v>524</v>
      </c>
      <c r="O592">
        <f>VLOOKUP(orders[[#This Row],[OrderID]],Table15[],4,FALSE)</f>
        <v>79</v>
      </c>
      <c r="P592">
        <f>VLOOKUP(orders[[#This Row],[OrderID]],Table15[],2,FALSE)</f>
        <v>2584.5</v>
      </c>
      <c r="Q592">
        <f>VLOOKUP(orders[[#This Row],[EmployeeID]],employee_territory[],2,FALSE)</f>
        <v>30346</v>
      </c>
      <c r="R592" t="str">
        <f>VLOOKUP(orders[[#This Row],[Territory]],territories[],4,FALSE)</f>
        <v xml:space="preserve">Southern                                          </v>
      </c>
      <c r="S592" t="str">
        <f>VLOOKUP(orders[[#This Row],[ShipVia]],shippers[],2,FALSE)</f>
        <v>Federal Shipping</v>
      </c>
      <c r="T592">
        <f>YEAR(orders[[#This Row],[OrderDate]])</f>
        <v>1998</v>
      </c>
      <c r="U592">
        <f>MONTH(orders[[#This Row],[OrderDate]])</f>
        <v>1</v>
      </c>
    </row>
    <row r="593" spans="1:21" x14ac:dyDescent="0.2">
      <c r="A593">
        <v>10839</v>
      </c>
      <c r="B593" t="s">
        <v>647</v>
      </c>
      <c r="C593">
        <v>3</v>
      </c>
      <c r="D593" s="9">
        <v>35814</v>
      </c>
      <c r="E593" s="5">
        <v>35842</v>
      </c>
      <c r="F593" s="5">
        <v>35817</v>
      </c>
      <c r="G593">
        <v>3</v>
      </c>
      <c r="H593">
        <v>35.43</v>
      </c>
      <c r="I593" t="s">
        <v>648</v>
      </c>
      <c r="J593" t="s">
        <v>649</v>
      </c>
      <c r="K593" t="s">
        <v>645</v>
      </c>
      <c r="L593" t="s">
        <v>516</v>
      </c>
      <c r="M593" t="s">
        <v>650</v>
      </c>
      <c r="N593" t="s">
        <v>146</v>
      </c>
      <c r="O593">
        <f>VLOOKUP(orders[[#This Row],[OrderID]],Table15[],4,FALSE)</f>
        <v>45</v>
      </c>
      <c r="P593">
        <f>VLOOKUP(orders[[#This Row],[OrderID]],Table15[],2,FALSE)</f>
        <v>919.5</v>
      </c>
      <c r="Q593">
        <f>VLOOKUP(orders[[#This Row],[EmployeeID]],employee_territory[],2,FALSE)</f>
        <v>30346</v>
      </c>
      <c r="R593" t="str">
        <f>VLOOKUP(orders[[#This Row],[Territory]],territories[],4,FALSE)</f>
        <v xml:space="preserve">Southern                                          </v>
      </c>
      <c r="S593" t="str">
        <f>VLOOKUP(orders[[#This Row],[ShipVia]],shippers[],2,FALSE)</f>
        <v>Federal Shipping</v>
      </c>
      <c r="T593">
        <f>YEAR(orders[[#This Row],[OrderDate]])</f>
        <v>1998</v>
      </c>
      <c r="U593">
        <f>MONTH(orders[[#This Row],[OrderDate]])</f>
        <v>1</v>
      </c>
    </row>
    <row r="594" spans="1:21" x14ac:dyDescent="0.2">
      <c r="A594">
        <v>10840</v>
      </c>
      <c r="B594" t="s">
        <v>811</v>
      </c>
      <c r="C594">
        <v>4</v>
      </c>
      <c r="D594" s="9">
        <v>35814</v>
      </c>
      <c r="E594" s="5">
        <v>35856</v>
      </c>
      <c r="F594" s="5">
        <v>35842</v>
      </c>
      <c r="G594">
        <v>2</v>
      </c>
      <c r="H594">
        <v>2.71</v>
      </c>
      <c r="I594" t="s">
        <v>812</v>
      </c>
      <c r="J594" t="s">
        <v>813</v>
      </c>
      <c r="K594" t="s">
        <v>814</v>
      </c>
      <c r="L594" t="s">
        <v>815</v>
      </c>
      <c r="M594" t="s">
        <v>816</v>
      </c>
      <c r="N594" t="s">
        <v>524</v>
      </c>
      <c r="O594">
        <f>VLOOKUP(orders[[#This Row],[OrderID]],Table15[],4,FALSE)</f>
        <v>16</v>
      </c>
      <c r="P594">
        <f>VLOOKUP(orders[[#This Row],[OrderID]],Table15[],2,FALSE)</f>
        <v>264</v>
      </c>
      <c r="Q594">
        <f>VLOOKUP(orders[[#This Row],[EmployeeID]],employee_territory[],2,FALSE)</f>
        <v>20852</v>
      </c>
      <c r="R594" t="str">
        <f>VLOOKUP(orders[[#This Row],[Territory]],territories[],4,FALSE)</f>
        <v xml:space="preserve">Eastern                                           </v>
      </c>
      <c r="S594" t="str">
        <f>VLOOKUP(orders[[#This Row],[ShipVia]],shippers[],2,FALSE)</f>
        <v>United Package</v>
      </c>
      <c r="T594">
        <f>YEAR(orders[[#This Row],[OrderDate]])</f>
        <v>1998</v>
      </c>
      <c r="U594">
        <f>MONTH(orders[[#This Row],[OrderDate]])</f>
        <v>1</v>
      </c>
    </row>
    <row r="595" spans="1:21" x14ac:dyDescent="0.2">
      <c r="A595">
        <v>10841</v>
      </c>
      <c r="B595" t="s">
        <v>495</v>
      </c>
      <c r="C595">
        <v>5</v>
      </c>
      <c r="D595" s="9">
        <v>35815</v>
      </c>
      <c r="E595" s="5">
        <v>35843</v>
      </c>
      <c r="F595" s="5">
        <v>35824</v>
      </c>
      <c r="G595">
        <v>2</v>
      </c>
      <c r="H595">
        <v>424.3</v>
      </c>
      <c r="I595" t="s">
        <v>496</v>
      </c>
      <c r="J595" t="s">
        <v>497</v>
      </c>
      <c r="K595" t="s">
        <v>498</v>
      </c>
      <c r="L595" t="s">
        <v>71</v>
      </c>
      <c r="M595" t="s">
        <v>499</v>
      </c>
      <c r="N595" t="s">
        <v>500</v>
      </c>
      <c r="O595">
        <f>VLOOKUP(orders[[#This Row],[OrderID]],Table15[],4,FALSE)</f>
        <v>111</v>
      </c>
      <c r="P595">
        <f>VLOOKUP(orders[[#This Row],[OrderID]],Table15[],2,FALSE)</f>
        <v>4581</v>
      </c>
      <c r="Q595">
        <f>VLOOKUP(orders[[#This Row],[EmployeeID]],employee_territory[],2,FALSE)</f>
        <v>2903</v>
      </c>
      <c r="R595" t="str">
        <f>VLOOKUP(orders[[#This Row],[Territory]],territories[],4,FALSE)</f>
        <v xml:space="preserve">Eastern                                           </v>
      </c>
      <c r="S595" t="str">
        <f>VLOOKUP(orders[[#This Row],[ShipVia]],shippers[],2,FALSE)</f>
        <v>United Package</v>
      </c>
      <c r="T595">
        <f>YEAR(orders[[#This Row],[OrderDate]])</f>
        <v>1998</v>
      </c>
      <c r="U595">
        <f>MONTH(orders[[#This Row],[OrderDate]])</f>
        <v>1</v>
      </c>
    </row>
    <row r="596" spans="1:21" x14ac:dyDescent="0.2">
      <c r="A596">
        <v>10842</v>
      </c>
      <c r="B596" t="s">
        <v>599</v>
      </c>
      <c r="C596">
        <v>1</v>
      </c>
      <c r="D596" s="9">
        <v>35815</v>
      </c>
      <c r="E596" s="5">
        <v>35843</v>
      </c>
      <c r="F596" s="5">
        <v>35824</v>
      </c>
      <c r="G596">
        <v>3</v>
      </c>
      <c r="H596">
        <v>54.42</v>
      </c>
      <c r="I596" t="s">
        <v>600</v>
      </c>
      <c r="J596" t="s">
        <v>601</v>
      </c>
      <c r="K596" t="s">
        <v>534</v>
      </c>
      <c r="L596" t="s">
        <v>71</v>
      </c>
      <c r="M596" t="s">
        <v>602</v>
      </c>
      <c r="N596" t="s">
        <v>535</v>
      </c>
      <c r="O596">
        <f>VLOOKUP(orders[[#This Row],[OrderID]],Table15[],4,FALSE)</f>
        <v>52</v>
      </c>
      <c r="P596">
        <f>VLOOKUP(orders[[#This Row],[OrderID]],Table15[],2,FALSE)</f>
        <v>975</v>
      </c>
      <c r="Q596">
        <f>VLOOKUP(orders[[#This Row],[EmployeeID]],employee_territory[],2,FALSE)</f>
        <v>6897</v>
      </c>
      <c r="R596" t="str">
        <f>VLOOKUP(orders[[#This Row],[Territory]],territories[],4,FALSE)</f>
        <v xml:space="preserve">Eastern                                           </v>
      </c>
      <c r="S596" t="str">
        <f>VLOOKUP(orders[[#This Row],[ShipVia]],shippers[],2,FALSE)</f>
        <v>Federal Shipping</v>
      </c>
      <c r="T596">
        <f>YEAR(orders[[#This Row],[OrderDate]])</f>
        <v>1998</v>
      </c>
      <c r="U596">
        <f>MONTH(orders[[#This Row],[OrderDate]])</f>
        <v>1</v>
      </c>
    </row>
    <row r="597" spans="1:21" x14ac:dyDescent="0.2">
      <c r="A597">
        <v>10843</v>
      </c>
      <c r="B597" t="s">
        <v>490</v>
      </c>
      <c r="C597">
        <v>4</v>
      </c>
      <c r="D597" s="9">
        <v>35816</v>
      </c>
      <c r="E597" s="5">
        <v>35844</v>
      </c>
      <c r="F597" s="5">
        <v>35821</v>
      </c>
      <c r="G597">
        <v>2</v>
      </c>
      <c r="H597">
        <v>9.26</v>
      </c>
      <c r="I597" t="s">
        <v>491</v>
      </c>
      <c r="J597" t="s">
        <v>492</v>
      </c>
      <c r="K597" t="s">
        <v>493</v>
      </c>
      <c r="L597" t="s">
        <v>71</v>
      </c>
      <c r="M597" t="s">
        <v>494</v>
      </c>
      <c r="N597" t="s">
        <v>206</v>
      </c>
      <c r="O597">
        <f>VLOOKUP(orders[[#This Row],[OrderID]],Table15[],4,FALSE)</f>
        <v>4</v>
      </c>
      <c r="P597">
        <f>VLOOKUP(orders[[#This Row],[OrderID]],Table15[],2,FALSE)</f>
        <v>212</v>
      </c>
      <c r="Q597">
        <f>VLOOKUP(orders[[#This Row],[EmployeeID]],employee_territory[],2,FALSE)</f>
        <v>20852</v>
      </c>
      <c r="R597" t="str">
        <f>VLOOKUP(orders[[#This Row],[Territory]],territories[],4,FALSE)</f>
        <v xml:space="preserve">Eastern                                           </v>
      </c>
      <c r="S597" t="str">
        <f>VLOOKUP(orders[[#This Row],[ShipVia]],shippers[],2,FALSE)</f>
        <v>United Package</v>
      </c>
      <c r="T597">
        <f>YEAR(orders[[#This Row],[OrderDate]])</f>
        <v>1998</v>
      </c>
      <c r="U597">
        <f>MONTH(orders[[#This Row],[OrderDate]])</f>
        <v>1</v>
      </c>
    </row>
    <row r="598" spans="1:21" x14ac:dyDescent="0.2">
      <c r="A598">
        <v>10844</v>
      </c>
      <c r="B598" t="s">
        <v>747</v>
      </c>
      <c r="C598">
        <v>8</v>
      </c>
      <c r="D598" s="9">
        <v>35816</v>
      </c>
      <c r="E598" s="5">
        <v>35844</v>
      </c>
      <c r="F598" s="5">
        <v>35821</v>
      </c>
      <c r="G598">
        <v>2</v>
      </c>
      <c r="H598">
        <v>25.22</v>
      </c>
      <c r="I598" t="s">
        <v>748</v>
      </c>
      <c r="J598" t="s">
        <v>749</v>
      </c>
      <c r="K598" t="s">
        <v>750</v>
      </c>
      <c r="L598" t="s">
        <v>71</v>
      </c>
      <c r="M598" t="s">
        <v>751</v>
      </c>
      <c r="N598" t="s">
        <v>530</v>
      </c>
      <c r="O598">
        <f>VLOOKUP(orders[[#This Row],[OrderID]],Table15[],4,FALSE)</f>
        <v>35</v>
      </c>
      <c r="P598">
        <f>VLOOKUP(orders[[#This Row],[OrderID]],Table15[],2,FALSE)</f>
        <v>735</v>
      </c>
      <c r="Q598">
        <f>VLOOKUP(orders[[#This Row],[EmployeeID]],employee_territory[],2,FALSE)</f>
        <v>19428</v>
      </c>
      <c r="R598" t="str">
        <f>VLOOKUP(orders[[#This Row],[Territory]],territories[],4,FALSE)</f>
        <v xml:space="preserve">Northern                                          </v>
      </c>
      <c r="S598" t="str">
        <f>VLOOKUP(orders[[#This Row],[ShipVia]],shippers[],2,FALSE)</f>
        <v>United Package</v>
      </c>
      <c r="T598">
        <f>YEAR(orders[[#This Row],[OrderDate]])</f>
        <v>1998</v>
      </c>
      <c r="U598">
        <f>MONTH(orders[[#This Row],[OrderDate]])</f>
        <v>1</v>
      </c>
    </row>
    <row r="599" spans="1:21" x14ac:dyDescent="0.2">
      <c r="A599">
        <v>10845</v>
      </c>
      <c r="B599" t="s">
        <v>589</v>
      </c>
      <c r="C599">
        <v>8</v>
      </c>
      <c r="D599" s="9">
        <v>35816</v>
      </c>
      <c r="E599" s="5">
        <v>35830</v>
      </c>
      <c r="F599" s="5">
        <v>35825</v>
      </c>
      <c r="G599">
        <v>1</v>
      </c>
      <c r="H599">
        <v>212.98</v>
      </c>
      <c r="I599" t="s">
        <v>590</v>
      </c>
      <c r="J599" t="s">
        <v>591</v>
      </c>
      <c r="K599" t="s">
        <v>592</v>
      </c>
      <c r="L599" t="s">
        <v>71</v>
      </c>
      <c r="M599" t="s">
        <v>593</v>
      </c>
      <c r="N599" t="s">
        <v>154</v>
      </c>
      <c r="O599">
        <f>VLOOKUP(orders[[#This Row],[OrderID]],Table15[],4,FALSE)</f>
        <v>245</v>
      </c>
      <c r="P599">
        <f>VLOOKUP(orders[[#This Row],[OrderID]],Table15[],2,FALSE)</f>
        <v>4059</v>
      </c>
      <c r="Q599">
        <f>VLOOKUP(orders[[#This Row],[EmployeeID]],employee_territory[],2,FALSE)</f>
        <v>19428</v>
      </c>
      <c r="R599" t="str">
        <f>VLOOKUP(orders[[#This Row],[Territory]],territories[],4,FALSE)</f>
        <v xml:space="preserve">Northern                                          </v>
      </c>
      <c r="S599" t="str">
        <f>VLOOKUP(orders[[#This Row],[ShipVia]],shippers[],2,FALSE)</f>
        <v>Speedy Express</v>
      </c>
      <c r="T599">
        <f>YEAR(orders[[#This Row],[OrderDate]])</f>
        <v>1998</v>
      </c>
      <c r="U599">
        <f>MONTH(orders[[#This Row],[OrderDate]])</f>
        <v>1</v>
      </c>
    </row>
    <row r="600" spans="1:21" x14ac:dyDescent="0.2">
      <c r="A600">
        <v>10846</v>
      </c>
      <c r="B600" t="s">
        <v>495</v>
      </c>
      <c r="C600">
        <v>2</v>
      </c>
      <c r="D600" s="9">
        <v>35817</v>
      </c>
      <c r="E600" s="5">
        <v>35859</v>
      </c>
      <c r="F600" s="5">
        <v>35818</v>
      </c>
      <c r="G600">
        <v>3</v>
      </c>
      <c r="H600">
        <v>56.46</v>
      </c>
      <c r="I600" t="s">
        <v>496</v>
      </c>
      <c r="J600" t="s">
        <v>497</v>
      </c>
      <c r="K600" t="s">
        <v>498</v>
      </c>
      <c r="L600" t="s">
        <v>71</v>
      </c>
      <c r="M600" t="s">
        <v>499</v>
      </c>
      <c r="N600" t="s">
        <v>500</v>
      </c>
      <c r="O600">
        <f>VLOOKUP(orders[[#This Row],[OrderID]],Table15[],4,FALSE)</f>
        <v>71</v>
      </c>
      <c r="P600">
        <f>VLOOKUP(orders[[#This Row],[OrderID]],Table15[],2,FALSE)</f>
        <v>1112</v>
      </c>
      <c r="Q600">
        <f>VLOOKUP(orders[[#This Row],[EmployeeID]],employee_territory[],2,FALSE)</f>
        <v>1581</v>
      </c>
      <c r="R600" t="str">
        <f>VLOOKUP(orders[[#This Row],[Territory]],territories[],4,FALSE)</f>
        <v xml:space="preserve">Eastern                                           </v>
      </c>
      <c r="S600" t="str">
        <f>VLOOKUP(orders[[#This Row],[ShipVia]],shippers[],2,FALSE)</f>
        <v>Federal Shipping</v>
      </c>
      <c r="T600">
        <f>YEAR(orders[[#This Row],[OrderDate]])</f>
        <v>1998</v>
      </c>
      <c r="U600">
        <f>MONTH(orders[[#This Row],[OrderDate]])</f>
        <v>1</v>
      </c>
    </row>
    <row r="601" spans="1:21" x14ac:dyDescent="0.2">
      <c r="A601">
        <v>10847</v>
      </c>
      <c r="B601" t="s">
        <v>705</v>
      </c>
      <c r="C601">
        <v>4</v>
      </c>
      <c r="D601" s="9">
        <v>35817</v>
      </c>
      <c r="E601" s="5">
        <v>35831</v>
      </c>
      <c r="F601" s="5">
        <v>35836</v>
      </c>
      <c r="G601">
        <v>3</v>
      </c>
      <c r="H601">
        <v>487.57</v>
      </c>
      <c r="I601" t="s">
        <v>706</v>
      </c>
      <c r="J601" t="s">
        <v>707</v>
      </c>
      <c r="K601" t="s">
        <v>708</v>
      </c>
      <c r="L601" t="s">
        <v>709</v>
      </c>
      <c r="M601" t="s">
        <v>710</v>
      </c>
      <c r="N601" t="s">
        <v>82</v>
      </c>
      <c r="O601">
        <f>VLOOKUP(orders[[#This Row],[OrderID]],Table15[],4,FALSE)</f>
        <v>288</v>
      </c>
      <c r="P601">
        <f>VLOOKUP(orders[[#This Row],[OrderID]],Table15[],2,FALSE)</f>
        <v>6164.9</v>
      </c>
      <c r="Q601">
        <f>VLOOKUP(orders[[#This Row],[EmployeeID]],employee_territory[],2,FALSE)</f>
        <v>20852</v>
      </c>
      <c r="R601" t="str">
        <f>VLOOKUP(orders[[#This Row],[Territory]],territories[],4,FALSE)</f>
        <v xml:space="preserve">Eastern                                           </v>
      </c>
      <c r="S601" t="str">
        <f>VLOOKUP(orders[[#This Row],[ShipVia]],shippers[],2,FALSE)</f>
        <v>Federal Shipping</v>
      </c>
      <c r="T601">
        <f>YEAR(orders[[#This Row],[OrderDate]])</f>
        <v>1998</v>
      </c>
      <c r="U601">
        <f>MONTH(orders[[#This Row],[OrderDate]])</f>
        <v>1</v>
      </c>
    </row>
    <row r="602" spans="1:21" x14ac:dyDescent="0.2">
      <c r="A602">
        <v>10848</v>
      </c>
      <c r="B602" t="s">
        <v>838</v>
      </c>
      <c r="C602">
        <v>7</v>
      </c>
      <c r="D602" s="9">
        <v>35818</v>
      </c>
      <c r="E602" s="5">
        <v>35846</v>
      </c>
      <c r="F602" s="5">
        <v>35824</v>
      </c>
      <c r="G602">
        <v>2</v>
      </c>
      <c r="H602">
        <v>38.24</v>
      </c>
      <c r="I602" t="s">
        <v>839</v>
      </c>
      <c r="J602" t="s">
        <v>840</v>
      </c>
      <c r="K602" t="s">
        <v>70</v>
      </c>
      <c r="L602" t="s">
        <v>71</v>
      </c>
      <c r="M602" t="s">
        <v>841</v>
      </c>
      <c r="N602" t="s">
        <v>73</v>
      </c>
      <c r="O602">
        <f>VLOOKUP(orders[[#This Row],[OrderID]],Table15[],4,FALSE)</f>
        <v>33</v>
      </c>
      <c r="P602">
        <f>VLOOKUP(orders[[#This Row],[OrderID]],Table15[],2,FALSE)</f>
        <v>931.5</v>
      </c>
      <c r="Q602">
        <f>VLOOKUP(orders[[#This Row],[EmployeeID]],employee_territory[],2,FALSE)</f>
        <v>60179</v>
      </c>
      <c r="R602" t="str">
        <f>VLOOKUP(orders[[#This Row],[Territory]],territories[],4,FALSE)</f>
        <v xml:space="preserve">Westerns                                          </v>
      </c>
      <c r="S602" t="str">
        <f>VLOOKUP(orders[[#This Row],[ShipVia]],shippers[],2,FALSE)</f>
        <v>United Package</v>
      </c>
      <c r="T602">
        <f>YEAR(orders[[#This Row],[OrderDate]])</f>
        <v>1998</v>
      </c>
      <c r="U602">
        <f>MONTH(orders[[#This Row],[OrderDate]])</f>
        <v>1</v>
      </c>
    </row>
    <row r="603" spans="1:21" x14ac:dyDescent="0.2">
      <c r="A603">
        <v>10849</v>
      </c>
      <c r="B603" t="s">
        <v>700</v>
      </c>
      <c r="C603">
        <v>9</v>
      </c>
      <c r="D603" s="9">
        <v>35818</v>
      </c>
      <c r="E603" s="5">
        <v>35846</v>
      </c>
      <c r="F603" s="5">
        <v>35825</v>
      </c>
      <c r="G603">
        <v>2</v>
      </c>
      <c r="H603">
        <v>0.56000000000000005</v>
      </c>
      <c r="I603" t="s">
        <v>701</v>
      </c>
      <c r="J603" t="s">
        <v>702</v>
      </c>
      <c r="K603" t="s">
        <v>703</v>
      </c>
      <c r="L603" t="s">
        <v>71</v>
      </c>
      <c r="M603" t="s">
        <v>704</v>
      </c>
      <c r="N603" t="s">
        <v>154</v>
      </c>
      <c r="O603">
        <f>VLOOKUP(orders[[#This Row],[OrderID]],Table15[],4,FALSE)</f>
        <v>67</v>
      </c>
      <c r="P603">
        <f>VLOOKUP(orders[[#This Row],[OrderID]],Table15[],2,FALSE)</f>
        <v>1052.1399999999999</v>
      </c>
      <c r="Q603">
        <f>VLOOKUP(orders[[#This Row],[EmployeeID]],employee_territory[],2,FALSE)</f>
        <v>3049</v>
      </c>
      <c r="R603" t="str">
        <f>VLOOKUP(orders[[#This Row],[Territory]],territories[],4,FALSE)</f>
        <v xml:space="preserve">Northern                                          </v>
      </c>
      <c r="S603" t="str">
        <f>VLOOKUP(orders[[#This Row],[ShipVia]],shippers[],2,FALSE)</f>
        <v>United Package</v>
      </c>
      <c r="T603">
        <f>YEAR(orders[[#This Row],[OrderDate]])</f>
        <v>1998</v>
      </c>
      <c r="U603">
        <f>MONTH(orders[[#This Row],[OrderDate]])</f>
        <v>1</v>
      </c>
    </row>
    <row r="604" spans="1:21" x14ac:dyDescent="0.2">
      <c r="A604">
        <v>10850</v>
      </c>
      <c r="B604" t="s">
        <v>490</v>
      </c>
      <c r="C604">
        <v>1</v>
      </c>
      <c r="D604" s="9">
        <v>35818</v>
      </c>
      <c r="E604" s="5">
        <v>35860</v>
      </c>
      <c r="F604" s="5">
        <v>35825</v>
      </c>
      <c r="G604">
        <v>1</v>
      </c>
      <c r="H604">
        <v>49.19</v>
      </c>
      <c r="I604" t="s">
        <v>491</v>
      </c>
      <c r="J604" t="s">
        <v>492</v>
      </c>
      <c r="K604" t="s">
        <v>493</v>
      </c>
      <c r="L604" t="s">
        <v>71</v>
      </c>
      <c r="M604" t="s">
        <v>494</v>
      </c>
      <c r="N604" t="s">
        <v>206</v>
      </c>
      <c r="O604">
        <f>VLOOKUP(orders[[#This Row],[OrderID]],Table15[],4,FALSE)</f>
        <v>54</v>
      </c>
      <c r="P604">
        <f>VLOOKUP(orders[[#This Row],[OrderID]],Table15[],2,FALSE)</f>
        <v>740</v>
      </c>
      <c r="Q604">
        <f>VLOOKUP(orders[[#This Row],[EmployeeID]],employee_territory[],2,FALSE)</f>
        <v>6897</v>
      </c>
      <c r="R604" t="str">
        <f>VLOOKUP(orders[[#This Row],[Territory]],territories[],4,FALSE)</f>
        <v xml:space="preserve">Eastern                                           </v>
      </c>
      <c r="S604" t="str">
        <f>VLOOKUP(orders[[#This Row],[ShipVia]],shippers[],2,FALSE)</f>
        <v>Speedy Express</v>
      </c>
      <c r="T604">
        <f>YEAR(orders[[#This Row],[OrderDate]])</f>
        <v>1998</v>
      </c>
      <c r="U604">
        <f>MONTH(orders[[#This Row],[OrderDate]])</f>
        <v>1</v>
      </c>
    </row>
    <row r="605" spans="1:21" x14ac:dyDescent="0.2">
      <c r="A605">
        <v>10851</v>
      </c>
      <c r="B605" t="s">
        <v>629</v>
      </c>
      <c r="C605">
        <v>5</v>
      </c>
      <c r="D605" s="9">
        <v>35821</v>
      </c>
      <c r="E605" s="5">
        <v>35849</v>
      </c>
      <c r="F605" s="5">
        <v>35828</v>
      </c>
      <c r="G605">
        <v>1</v>
      </c>
      <c r="H605">
        <v>160.55000000000001</v>
      </c>
      <c r="I605" t="s">
        <v>630</v>
      </c>
      <c r="J605" t="s">
        <v>631</v>
      </c>
      <c r="K605" t="s">
        <v>487</v>
      </c>
      <c r="L605" t="s">
        <v>488</v>
      </c>
      <c r="M605" t="s">
        <v>632</v>
      </c>
      <c r="N605" t="s">
        <v>146</v>
      </c>
      <c r="O605">
        <f>VLOOKUP(orders[[#This Row],[OrderID]],Table15[],4,FALSE)</f>
        <v>67</v>
      </c>
      <c r="P605">
        <f>VLOOKUP(orders[[#This Row],[OrderID]],Table15[],2,FALSE)</f>
        <v>2740</v>
      </c>
      <c r="Q605">
        <f>VLOOKUP(orders[[#This Row],[EmployeeID]],employee_territory[],2,FALSE)</f>
        <v>2903</v>
      </c>
      <c r="R605" t="str">
        <f>VLOOKUP(orders[[#This Row],[Territory]],territories[],4,FALSE)</f>
        <v xml:space="preserve">Eastern                                           </v>
      </c>
      <c r="S605" t="str">
        <f>VLOOKUP(orders[[#This Row],[ShipVia]],shippers[],2,FALSE)</f>
        <v>Speedy Express</v>
      </c>
      <c r="T605">
        <f>YEAR(orders[[#This Row],[OrderDate]])</f>
        <v>1998</v>
      </c>
      <c r="U605">
        <f>MONTH(orders[[#This Row],[OrderDate]])</f>
        <v>1</v>
      </c>
    </row>
    <row r="606" spans="1:21" x14ac:dyDescent="0.2">
      <c r="A606">
        <v>10852</v>
      </c>
      <c r="B606" t="s">
        <v>545</v>
      </c>
      <c r="C606">
        <v>8</v>
      </c>
      <c r="D606" s="9">
        <v>35821</v>
      </c>
      <c r="E606" s="5">
        <v>35835</v>
      </c>
      <c r="F606" s="5">
        <v>35825</v>
      </c>
      <c r="G606">
        <v>1</v>
      </c>
      <c r="H606">
        <v>174.05</v>
      </c>
      <c r="I606" t="s">
        <v>546</v>
      </c>
      <c r="J606" t="s">
        <v>547</v>
      </c>
      <c r="K606" t="s">
        <v>548</v>
      </c>
      <c r="L606" t="s">
        <v>549</v>
      </c>
      <c r="M606" t="s">
        <v>550</v>
      </c>
      <c r="N606" t="s">
        <v>82</v>
      </c>
      <c r="O606">
        <f>VLOOKUP(orders[[#This Row],[OrderID]],Table15[],4,FALSE)</f>
        <v>71</v>
      </c>
      <c r="P606">
        <f>VLOOKUP(orders[[#This Row],[OrderID]],Table15[],2,FALSE)</f>
        <v>2984</v>
      </c>
      <c r="Q606">
        <f>VLOOKUP(orders[[#This Row],[EmployeeID]],employee_territory[],2,FALSE)</f>
        <v>19428</v>
      </c>
      <c r="R606" t="str">
        <f>VLOOKUP(orders[[#This Row],[Territory]],territories[],4,FALSE)</f>
        <v xml:space="preserve">Northern                                          </v>
      </c>
      <c r="S606" t="str">
        <f>VLOOKUP(orders[[#This Row],[ShipVia]],shippers[],2,FALSE)</f>
        <v>Speedy Express</v>
      </c>
      <c r="T606">
        <f>YEAR(orders[[#This Row],[OrderDate]])</f>
        <v>1998</v>
      </c>
      <c r="U606">
        <f>MONTH(orders[[#This Row],[OrderDate]])</f>
        <v>1</v>
      </c>
    </row>
    <row r="607" spans="1:21" x14ac:dyDescent="0.2">
      <c r="A607">
        <v>10853</v>
      </c>
      <c r="B607" t="s">
        <v>855</v>
      </c>
      <c r="C607">
        <v>9</v>
      </c>
      <c r="D607" s="9">
        <v>35822</v>
      </c>
      <c r="E607" s="5">
        <v>35850</v>
      </c>
      <c r="F607" s="5">
        <v>35829</v>
      </c>
      <c r="G607">
        <v>2</v>
      </c>
      <c r="H607">
        <v>53.83</v>
      </c>
      <c r="I607" t="s">
        <v>856</v>
      </c>
      <c r="J607" t="s">
        <v>857</v>
      </c>
      <c r="K607" t="s">
        <v>858</v>
      </c>
      <c r="L607" t="s">
        <v>71</v>
      </c>
      <c r="M607" t="s">
        <v>859</v>
      </c>
      <c r="N607" t="s">
        <v>154</v>
      </c>
      <c r="O607">
        <f>VLOOKUP(orders[[#This Row],[OrderID]],Table15[],4,FALSE)</f>
        <v>10</v>
      </c>
      <c r="P607">
        <f>VLOOKUP(orders[[#This Row],[OrderID]],Table15[],2,FALSE)</f>
        <v>625</v>
      </c>
      <c r="Q607">
        <f>VLOOKUP(orders[[#This Row],[EmployeeID]],employee_territory[],2,FALSE)</f>
        <v>3049</v>
      </c>
      <c r="R607" t="str">
        <f>VLOOKUP(orders[[#This Row],[Territory]],territories[],4,FALSE)</f>
        <v xml:space="preserve">Northern                                          </v>
      </c>
      <c r="S607" t="str">
        <f>VLOOKUP(orders[[#This Row],[ShipVia]],shippers[],2,FALSE)</f>
        <v>United Package</v>
      </c>
      <c r="T607">
        <f>YEAR(orders[[#This Row],[OrderDate]])</f>
        <v>1998</v>
      </c>
      <c r="U607">
        <f>MONTH(orders[[#This Row],[OrderDate]])</f>
        <v>1</v>
      </c>
    </row>
    <row r="608" spans="1:21" x14ac:dyDescent="0.2">
      <c r="A608">
        <v>10854</v>
      </c>
      <c r="B608" t="s">
        <v>525</v>
      </c>
      <c r="C608">
        <v>3</v>
      </c>
      <c r="D608" s="9">
        <v>35822</v>
      </c>
      <c r="E608" s="5">
        <v>35850</v>
      </c>
      <c r="F608" s="5">
        <v>35831</v>
      </c>
      <c r="G608">
        <v>2</v>
      </c>
      <c r="H608">
        <v>100.22</v>
      </c>
      <c r="I608" t="s">
        <v>526</v>
      </c>
      <c r="J608" t="s">
        <v>527</v>
      </c>
      <c r="K608" t="s">
        <v>528</v>
      </c>
      <c r="L608" t="s">
        <v>71</v>
      </c>
      <c r="M608" t="s">
        <v>529</v>
      </c>
      <c r="N608" t="s">
        <v>530</v>
      </c>
      <c r="O608">
        <f>VLOOKUP(orders[[#This Row],[OrderID]],Table15[],4,FALSE)</f>
        <v>165</v>
      </c>
      <c r="P608">
        <f>VLOOKUP(orders[[#This Row],[OrderID]],Table15[],2,FALSE)</f>
        <v>3490</v>
      </c>
      <c r="Q608">
        <f>VLOOKUP(orders[[#This Row],[EmployeeID]],employee_territory[],2,FALSE)</f>
        <v>30346</v>
      </c>
      <c r="R608" t="str">
        <f>VLOOKUP(orders[[#This Row],[Territory]],territories[],4,FALSE)</f>
        <v xml:space="preserve">Southern                                          </v>
      </c>
      <c r="S608" t="str">
        <f>VLOOKUP(orders[[#This Row],[ShipVia]],shippers[],2,FALSE)</f>
        <v>United Package</v>
      </c>
      <c r="T608">
        <f>YEAR(orders[[#This Row],[OrderDate]])</f>
        <v>1998</v>
      </c>
      <c r="U608">
        <f>MONTH(orders[[#This Row],[OrderDate]])</f>
        <v>1</v>
      </c>
    </row>
    <row r="609" spans="1:21" x14ac:dyDescent="0.2">
      <c r="A609">
        <v>10855</v>
      </c>
      <c r="B609" t="s">
        <v>667</v>
      </c>
      <c r="C609">
        <v>3</v>
      </c>
      <c r="D609" s="9">
        <v>35822</v>
      </c>
      <c r="E609" s="5">
        <v>35850</v>
      </c>
      <c r="F609" s="5">
        <v>35830</v>
      </c>
      <c r="G609">
        <v>1</v>
      </c>
      <c r="H609">
        <v>170.97</v>
      </c>
      <c r="I609" t="s">
        <v>668</v>
      </c>
      <c r="J609" t="s">
        <v>669</v>
      </c>
      <c r="K609" t="s">
        <v>670</v>
      </c>
      <c r="L609" t="s">
        <v>671</v>
      </c>
      <c r="M609" t="s">
        <v>672</v>
      </c>
      <c r="N609" t="s">
        <v>82</v>
      </c>
      <c r="O609">
        <f>VLOOKUP(orders[[#This Row],[OrderID]],Table15[],4,FALSE)</f>
        <v>103</v>
      </c>
      <c r="P609">
        <f>VLOOKUP(orders[[#This Row],[OrderID]],Table15[],2,FALSE)</f>
        <v>2275.25</v>
      </c>
      <c r="Q609">
        <f>VLOOKUP(orders[[#This Row],[EmployeeID]],employee_territory[],2,FALSE)</f>
        <v>30346</v>
      </c>
      <c r="R609" t="str">
        <f>VLOOKUP(orders[[#This Row],[Territory]],territories[],4,FALSE)</f>
        <v xml:space="preserve">Southern                                          </v>
      </c>
      <c r="S609" t="str">
        <f>VLOOKUP(orders[[#This Row],[ShipVia]],shippers[],2,FALSE)</f>
        <v>Speedy Express</v>
      </c>
      <c r="T609">
        <f>YEAR(orders[[#This Row],[OrderDate]])</f>
        <v>1998</v>
      </c>
      <c r="U609">
        <f>MONTH(orders[[#This Row],[OrderDate]])</f>
        <v>1</v>
      </c>
    </row>
    <row r="610" spans="1:21" x14ac:dyDescent="0.2">
      <c r="A610">
        <v>10856</v>
      </c>
      <c r="B610" t="s">
        <v>771</v>
      </c>
      <c r="C610">
        <v>3</v>
      </c>
      <c r="D610" s="9">
        <v>35823</v>
      </c>
      <c r="E610" s="5">
        <v>35851</v>
      </c>
      <c r="F610" s="5">
        <v>35836</v>
      </c>
      <c r="G610">
        <v>2</v>
      </c>
      <c r="H610">
        <v>58.43</v>
      </c>
      <c r="I610" t="s">
        <v>772</v>
      </c>
      <c r="J610" t="s">
        <v>773</v>
      </c>
      <c r="K610" t="s">
        <v>534</v>
      </c>
      <c r="L610" t="s">
        <v>71</v>
      </c>
      <c r="M610" t="s">
        <v>774</v>
      </c>
      <c r="N610" t="s">
        <v>535</v>
      </c>
      <c r="O610">
        <f>VLOOKUP(orders[[#This Row],[OrderID]],Table15[],4,FALSE)</f>
        <v>40</v>
      </c>
      <c r="P610">
        <f>VLOOKUP(orders[[#This Row],[OrderID]],Table15[],2,FALSE)</f>
        <v>660</v>
      </c>
      <c r="Q610">
        <f>VLOOKUP(orders[[#This Row],[EmployeeID]],employee_territory[],2,FALSE)</f>
        <v>30346</v>
      </c>
      <c r="R610" t="str">
        <f>VLOOKUP(orders[[#This Row],[Territory]],territories[],4,FALSE)</f>
        <v xml:space="preserve">Southern                                          </v>
      </c>
      <c r="S610" t="str">
        <f>VLOOKUP(orders[[#This Row],[ShipVia]],shippers[],2,FALSE)</f>
        <v>United Package</v>
      </c>
      <c r="T610">
        <f>YEAR(orders[[#This Row],[OrderDate]])</f>
        <v>1998</v>
      </c>
      <c r="U610">
        <f>MONTH(orders[[#This Row],[OrderDate]])</f>
        <v>1</v>
      </c>
    </row>
    <row r="611" spans="1:21" x14ac:dyDescent="0.2">
      <c r="A611">
        <v>10857</v>
      </c>
      <c r="B611" t="s">
        <v>608</v>
      </c>
      <c r="C611">
        <v>8</v>
      </c>
      <c r="D611" s="9">
        <v>35823</v>
      </c>
      <c r="E611" s="5">
        <v>35851</v>
      </c>
      <c r="F611" s="5">
        <v>35832</v>
      </c>
      <c r="G611">
        <v>2</v>
      </c>
      <c r="H611">
        <v>188.85</v>
      </c>
      <c r="I611" t="s">
        <v>609</v>
      </c>
      <c r="J611" t="s">
        <v>610</v>
      </c>
      <c r="K611" t="s">
        <v>611</v>
      </c>
      <c r="L611" t="s">
        <v>71</v>
      </c>
      <c r="M611" t="s">
        <v>612</v>
      </c>
      <c r="N611" t="s">
        <v>199</v>
      </c>
      <c r="O611">
        <f>VLOOKUP(orders[[#This Row],[OrderID]],Table15[],4,FALSE)</f>
        <v>75</v>
      </c>
      <c r="P611">
        <f>VLOOKUP(orders[[#This Row],[OrderID]],Table15[],2,FALSE)</f>
        <v>2630.95</v>
      </c>
      <c r="Q611">
        <f>VLOOKUP(orders[[#This Row],[EmployeeID]],employee_territory[],2,FALSE)</f>
        <v>19428</v>
      </c>
      <c r="R611" t="str">
        <f>VLOOKUP(orders[[#This Row],[Territory]],territories[],4,FALSE)</f>
        <v xml:space="preserve">Northern                                          </v>
      </c>
      <c r="S611" t="str">
        <f>VLOOKUP(orders[[#This Row],[ShipVia]],shippers[],2,FALSE)</f>
        <v>United Package</v>
      </c>
      <c r="T611">
        <f>YEAR(orders[[#This Row],[OrderDate]])</f>
        <v>1998</v>
      </c>
      <c r="U611">
        <f>MONTH(orders[[#This Row],[OrderDate]])</f>
        <v>1</v>
      </c>
    </row>
    <row r="612" spans="1:21" x14ac:dyDescent="0.2">
      <c r="A612">
        <v>10858</v>
      </c>
      <c r="B612" t="s">
        <v>911</v>
      </c>
      <c r="C612">
        <v>2</v>
      </c>
      <c r="D612" s="9">
        <v>35824</v>
      </c>
      <c r="E612" s="5">
        <v>35852</v>
      </c>
      <c r="F612" s="5">
        <v>35829</v>
      </c>
      <c r="G612">
        <v>1</v>
      </c>
      <c r="H612">
        <v>52.51</v>
      </c>
      <c r="I612" t="s">
        <v>912</v>
      </c>
      <c r="J612" t="s">
        <v>913</v>
      </c>
      <c r="K612" t="s">
        <v>914</v>
      </c>
      <c r="L612" t="s">
        <v>71</v>
      </c>
      <c r="M612" t="s">
        <v>915</v>
      </c>
      <c r="N612" t="s">
        <v>206</v>
      </c>
      <c r="O612">
        <f>VLOOKUP(orders[[#This Row],[OrderID]],Table15[],4,FALSE)</f>
        <v>19</v>
      </c>
      <c r="P612">
        <f>VLOOKUP(orders[[#This Row],[OrderID]],Table15[],2,FALSE)</f>
        <v>649</v>
      </c>
      <c r="Q612">
        <f>VLOOKUP(orders[[#This Row],[EmployeeID]],employee_territory[],2,FALSE)</f>
        <v>1581</v>
      </c>
      <c r="R612" t="str">
        <f>VLOOKUP(orders[[#This Row],[Territory]],territories[],4,FALSE)</f>
        <v xml:space="preserve">Eastern                                           </v>
      </c>
      <c r="S612" t="str">
        <f>VLOOKUP(orders[[#This Row],[ShipVia]],shippers[],2,FALSE)</f>
        <v>Speedy Express</v>
      </c>
      <c r="T612">
        <f>YEAR(orders[[#This Row],[OrderDate]])</f>
        <v>1998</v>
      </c>
      <c r="U612">
        <f>MONTH(orders[[#This Row],[OrderDate]])</f>
        <v>1</v>
      </c>
    </row>
    <row r="613" spans="1:21" x14ac:dyDescent="0.2">
      <c r="A613">
        <v>10859</v>
      </c>
      <c r="B613" t="s">
        <v>566</v>
      </c>
      <c r="C613">
        <v>1</v>
      </c>
      <c r="D613" s="9">
        <v>35824</v>
      </c>
      <c r="E613" s="5">
        <v>35852</v>
      </c>
      <c r="F613" s="5">
        <v>35828</v>
      </c>
      <c r="G613">
        <v>2</v>
      </c>
      <c r="H613">
        <v>76.099999999999994</v>
      </c>
      <c r="I613" t="s">
        <v>567</v>
      </c>
      <c r="J613" t="s">
        <v>568</v>
      </c>
      <c r="K613" t="s">
        <v>569</v>
      </c>
      <c r="L613" t="s">
        <v>71</v>
      </c>
      <c r="M613" t="s">
        <v>570</v>
      </c>
      <c r="N613" t="s">
        <v>154</v>
      </c>
      <c r="O613">
        <f>VLOOKUP(orders[[#This Row],[OrderID]],Table15[],4,FALSE)</f>
        <v>105</v>
      </c>
      <c r="P613">
        <f>VLOOKUP(orders[[#This Row],[OrderID]],Table15[],2,FALSE)</f>
        <v>1438.25</v>
      </c>
      <c r="Q613">
        <f>VLOOKUP(orders[[#This Row],[EmployeeID]],employee_territory[],2,FALSE)</f>
        <v>6897</v>
      </c>
      <c r="R613" t="str">
        <f>VLOOKUP(orders[[#This Row],[Territory]],territories[],4,FALSE)</f>
        <v xml:space="preserve">Eastern                                           </v>
      </c>
      <c r="S613" t="str">
        <f>VLOOKUP(orders[[#This Row],[ShipVia]],shippers[],2,FALSE)</f>
        <v>United Package</v>
      </c>
      <c r="T613">
        <f>YEAR(orders[[#This Row],[OrderDate]])</f>
        <v>1998</v>
      </c>
      <c r="U613">
        <f>MONTH(orders[[#This Row],[OrderDate]])</f>
        <v>1</v>
      </c>
    </row>
    <row r="614" spans="1:21" x14ac:dyDescent="0.2">
      <c r="A614">
        <v>10860</v>
      </c>
      <c r="B614" t="s">
        <v>903</v>
      </c>
      <c r="C614">
        <v>3</v>
      </c>
      <c r="D614" s="9">
        <v>35824</v>
      </c>
      <c r="E614" s="5">
        <v>35852</v>
      </c>
      <c r="F614" s="5">
        <v>35830</v>
      </c>
      <c r="G614">
        <v>3</v>
      </c>
      <c r="H614">
        <v>19.260000000000002</v>
      </c>
      <c r="I614" t="s">
        <v>904</v>
      </c>
      <c r="J614" t="s">
        <v>905</v>
      </c>
      <c r="K614" t="s">
        <v>689</v>
      </c>
      <c r="L614" t="s">
        <v>71</v>
      </c>
      <c r="M614" t="s">
        <v>690</v>
      </c>
      <c r="N614" t="s">
        <v>206</v>
      </c>
      <c r="O614">
        <f>VLOOKUP(orders[[#This Row],[OrderID]],Table15[],4,FALSE)</f>
        <v>23</v>
      </c>
      <c r="P614">
        <f>VLOOKUP(orders[[#This Row],[OrderID]],Table15[],2,FALSE)</f>
        <v>519</v>
      </c>
      <c r="Q614">
        <f>VLOOKUP(orders[[#This Row],[EmployeeID]],employee_territory[],2,FALSE)</f>
        <v>30346</v>
      </c>
      <c r="R614" t="str">
        <f>VLOOKUP(orders[[#This Row],[Territory]],territories[],4,FALSE)</f>
        <v xml:space="preserve">Southern                                          </v>
      </c>
      <c r="S614" t="str">
        <f>VLOOKUP(orders[[#This Row],[ShipVia]],shippers[],2,FALSE)</f>
        <v>Federal Shipping</v>
      </c>
      <c r="T614">
        <f>YEAR(orders[[#This Row],[OrderDate]])</f>
        <v>1998</v>
      </c>
      <c r="U614">
        <f>MONTH(orders[[#This Row],[OrderDate]])</f>
        <v>1</v>
      </c>
    </row>
    <row r="615" spans="1:21" x14ac:dyDescent="0.2">
      <c r="A615">
        <v>10861</v>
      </c>
      <c r="B615" t="s">
        <v>577</v>
      </c>
      <c r="C615">
        <v>4</v>
      </c>
      <c r="D615" s="9">
        <v>35825</v>
      </c>
      <c r="E615" s="5">
        <v>35853</v>
      </c>
      <c r="F615" s="5">
        <v>35843</v>
      </c>
      <c r="G615">
        <v>2</v>
      </c>
      <c r="H615">
        <v>14.93</v>
      </c>
      <c r="I615" t="s">
        <v>578</v>
      </c>
      <c r="J615" t="s">
        <v>579</v>
      </c>
      <c r="K615" t="s">
        <v>580</v>
      </c>
      <c r="L615" t="s">
        <v>581</v>
      </c>
      <c r="M615" t="s">
        <v>582</v>
      </c>
      <c r="N615" t="s">
        <v>82</v>
      </c>
      <c r="O615">
        <f>VLOOKUP(orders[[#This Row],[OrderID]],Table15[],4,FALSE)</f>
        <v>140</v>
      </c>
      <c r="P615">
        <f>VLOOKUP(orders[[#This Row],[OrderID]],Table15[],2,FALSE)</f>
        <v>3523.4</v>
      </c>
      <c r="Q615">
        <f>VLOOKUP(orders[[#This Row],[EmployeeID]],employee_territory[],2,FALSE)</f>
        <v>20852</v>
      </c>
      <c r="R615" t="str">
        <f>VLOOKUP(orders[[#This Row],[Territory]],territories[],4,FALSE)</f>
        <v xml:space="preserve">Eastern                                           </v>
      </c>
      <c r="S615" t="str">
        <f>VLOOKUP(orders[[#This Row],[ShipVia]],shippers[],2,FALSE)</f>
        <v>United Package</v>
      </c>
      <c r="T615">
        <f>YEAR(orders[[#This Row],[OrderDate]])</f>
        <v>1998</v>
      </c>
      <c r="U615">
        <f>MONTH(orders[[#This Row],[OrderDate]])</f>
        <v>1</v>
      </c>
    </row>
    <row r="616" spans="1:21" x14ac:dyDescent="0.2">
      <c r="A616">
        <v>10862</v>
      </c>
      <c r="B616" t="s">
        <v>613</v>
      </c>
      <c r="C616">
        <v>8</v>
      </c>
      <c r="D616" s="9">
        <v>35825</v>
      </c>
      <c r="E616" s="5">
        <v>35867</v>
      </c>
      <c r="F616" s="5">
        <v>35828</v>
      </c>
      <c r="G616">
        <v>2</v>
      </c>
      <c r="H616">
        <v>53.23</v>
      </c>
      <c r="I616" t="s">
        <v>614</v>
      </c>
      <c r="J616" t="s">
        <v>615</v>
      </c>
      <c r="K616" t="s">
        <v>616</v>
      </c>
      <c r="L616" t="s">
        <v>71</v>
      </c>
      <c r="M616" t="s">
        <v>617</v>
      </c>
      <c r="N616" t="s">
        <v>154</v>
      </c>
      <c r="O616">
        <f>VLOOKUP(orders[[#This Row],[OrderID]],Table15[],4,FALSE)</f>
        <v>33</v>
      </c>
      <c r="P616">
        <f>VLOOKUP(orders[[#This Row],[OrderID]],Table15[],2,FALSE)</f>
        <v>581</v>
      </c>
      <c r="Q616">
        <f>VLOOKUP(orders[[#This Row],[EmployeeID]],employee_territory[],2,FALSE)</f>
        <v>19428</v>
      </c>
      <c r="R616" t="str">
        <f>VLOOKUP(orders[[#This Row],[Territory]],territories[],4,FALSE)</f>
        <v xml:space="preserve">Northern                                          </v>
      </c>
      <c r="S616" t="str">
        <f>VLOOKUP(orders[[#This Row],[ShipVia]],shippers[],2,FALSE)</f>
        <v>United Package</v>
      </c>
      <c r="T616">
        <f>YEAR(orders[[#This Row],[OrderDate]])</f>
        <v>1998</v>
      </c>
      <c r="U616">
        <f>MONTH(orders[[#This Row],[OrderDate]])</f>
        <v>1</v>
      </c>
    </row>
    <row r="617" spans="1:21" x14ac:dyDescent="0.2">
      <c r="A617">
        <v>10863</v>
      </c>
      <c r="B617" t="s">
        <v>518</v>
      </c>
      <c r="C617">
        <v>4</v>
      </c>
      <c r="D617" s="9">
        <v>35828</v>
      </c>
      <c r="E617" s="5">
        <v>35856</v>
      </c>
      <c r="F617" s="5">
        <v>35843</v>
      </c>
      <c r="G617">
        <v>2</v>
      </c>
      <c r="H617">
        <v>30.26</v>
      </c>
      <c r="I617" t="s">
        <v>519</v>
      </c>
      <c r="J617" t="s">
        <v>520</v>
      </c>
      <c r="K617" t="s">
        <v>521</v>
      </c>
      <c r="L617" t="s">
        <v>522</v>
      </c>
      <c r="M617" t="s">
        <v>523</v>
      </c>
      <c r="N617" t="s">
        <v>524</v>
      </c>
      <c r="O617">
        <f>VLOOKUP(orders[[#This Row],[OrderID]],Table15[],4,FALSE)</f>
        <v>32</v>
      </c>
      <c r="P617">
        <f>VLOOKUP(orders[[#This Row],[OrderID]],Table15[],2,FALSE)</f>
        <v>519</v>
      </c>
      <c r="Q617">
        <f>VLOOKUP(orders[[#This Row],[EmployeeID]],employee_territory[],2,FALSE)</f>
        <v>20852</v>
      </c>
      <c r="R617" t="str">
        <f>VLOOKUP(orders[[#This Row],[Territory]],territories[],4,FALSE)</f>
        <v xml:space="preserve">Eastern                                           </v>
      </c>
      <c r="S617" t="str">
        <f>VLOOKUP(orders[[#This Row],[ShipVia]],shippers[],2,FALSE)</f>
        <v>United Package</v>
      </c>
      <c r="T617">
        <f>YEAR(orders[[#This Row],[OrderDate]])</f>
        <v>1998</v>
      </c>
      <c r="U617">
        <f>MONTH(orders[[#This Row],[OrderDate]])</f>
        <v>2</v>
      </c>
    </row>
    <row r="618" spans="1:21" x14ac:dyDescent="0.2">
      <c r="A618">
        <v>10864</v>
      </c>
      <c r="B618" t="s">
        <v>752</v>
      </c>
      <c r="C618">
        <v>4</v>
      </c>
      <c r="D618" s="9">
        <v>35828</v>
      </c>
      <c r="E618" s="5">
        <v>35856</v>
      </c>
      <c r="F618" s="5">
        <v>35835</v>
      </c>
      <c r="G618">
        <v>2</v>
      </c>
      <c r="H618">
        <v>3.04</v>
      </c>
      <c r="I618" t="s">
        <v>753</v>
      </c>
      <c r="J618" t="s">
        <v>754</v>
      </c>
      <c r="K618" t="s">
        <v>755</v>
      </c>
      <c r="L618" t="s">
        <v>756</v>
      </c>
      <c r="M618" t="s">
        <v>757</v>
      </c>
      <c r="N618" t="s">
        <v>73</v>
      </c>
      <c r="O618">
        <f>VLOOKUP(orders[[#This Row],[OrderID]],Table15[],4,FALSE)</f>
        <v>19</v>
      </c>
      <c r="P618">
        <f>VLOOKUP(orders[[#This Row],[OrderID]],Table15[],2,FALSE)</f>
        <v>282</v>
      </c>
      <c r="Q618">
        <f>VLOOKUP(orders[[#This Row],[EmployeeID]],employee_territory[],2,FALSE)</f>
        <v>20852</v>
      </c>
      <c r="R618" t="str">
        <f>VLOOKUP(orders[[#This Row],[Territory]],territories[],4,FALSE)</f>
        <v xml:space="preserve">Eastern                                           </v>
      </c>
      <c r="S618" t="str">
        <f>VLOOKUP(orders[[#This Row],[ShipVia]],shippers[],2,FALSE)</f>
        <v>United Package</v>
      </c>
      <c r="T618">
        <f>YEAR(orders[[#This Row],[OrderDate]])</f>
        <v>1998</v>
      </c>
      <c r="U618">
        <f>MONTH(orders[[#This Row],[OrderDate]])</f>
        <v>2</v>
      </c>
    </row>
    <row r="619" spans="1:21" x14ac:dyDescent="0.2">
      <c r="A619">
        <v>10865</v>
      </c>
      <c r="B619" t="s">
        <v>589</v>
      </c>
      <c r="C619">
        <v>2</v>
      </c>
      <c r="D619" s="9">
        <v>35828</v>
      </c>
      <c r="E619" s="5">
        <v>35842</v>
      </c>
      <c r="F619" s="5">
        <v>35838</v>
      </c>
      <c r="G619">
        <v>1</v>
      </c>
      <c r="H619">
        <v>348.14</v>
      </c>
      <c r="I619" t="s">
        <v>590</v>
      </c>
      <c r="J619" t="s">
        <v>591</v>
      </c>
      <c r="K619" t="s">
        <v>592</v>
      </c>
      <c r="L619" t="s">
        <v>71</v>
      </c>
      <c r="M619" t="s">
        <v>593</v>
      </c>
      <c r="N619" t="s">
        <v>154</v>
      </c>
      <c r="O619">
        <f>VLOOKUP(orders[[#This Row],[OrderID]],Table15[],4,FALSE)</f>
        <v>140</v>
      </c>
      <c r="P619">
        <f>VLOOKUP(orders[[#This Row],[OrderID]],Table15[],2,FALSE)</f>
        <v>17250</v>
      </c>
      <c r="Q619">
        <f>VLOOKUP(orders[[#This Row],[EmployeeID]],employee_territory[],2,FALSE)</f>
        <v>1581</v>
      </c>
      <c r="R619" t="str">
        <f>VLOOKUP(orders[[#This Row],[Territory]],territories[],4,FALSE)</f>
        <v xml:space="preserve">Eastern                                           </v>
      </c>
      <c r="S619" t="str">
        <f>VLOOKUP(orders[[#This Row],[ShipVia]],shippers[],2,FALSE)</f>
        <v>Speedy Express</v>
      </c>
      <c r="T619">
        <f>YEAR(orders[[#This Row],[OrderDate]])</f>
        <v>1998</v>
      </c>
      <c r="U619">
        <f>MONTH(orders[[#This Row],[OrderDate]])</f>
        <v>2</v>
      </c>
    </row>
    <row r="620" spans="1:21" x14ac:dyDescent="0.2">
      <c r="A620">
        <v>10866</v>
      </c>
      <c r="B620" t="s">
        <v>608</v>
      </c>
      <c r="C620">
        <v>5</v>
      </c>
      <c r="D620" s="9">
        <v>35829</v>
      </c>
      <c r="E620" s="5">
        <v>35857</v>
      </c>
      <c r="F620" s="5">
        <v>35838</v>
      </c>
      <c r="G620">
        <v>1</v>
      </c>
      <c r="H620">
        <v>109.11</v>
      </c>
      <c r="I620" t="s">
        <v>609</v>
      </c>
      <c r="J620" t="s">
        <v>610</v>
      </c>
      <c r="K620" t="s">
        <v>611</v>
      </c>
      <c r="L620" t="s">
        <v>71</v>
      </c>
      <c r="M620" t="s">
        <v>612</v>
      </c>
      <c r="N620" t="s">
        <v>199</v>
      </c>
      <c r="O620">
        <f>VLOOKUP(orders[[#This Row],[OrderID]],Table15[],4,FALSE)</f>
        <v>67</v>
      </c>
      <c r="P620">
        <f>VLOOKUP(orders[[#This Row],[OrderID]],Table15[],2,FALSE)</f>
        <v>1461.6</v>
      </c>
      <c r="Q620">
        <f>VLOOKUP(orders[[#This Row],[EmployeeID]],employee_territory[],2,FALSE)</f>
        <v>2903</v>
      </c>
      <c r="R620" t="str">
        <f>VLOOKUP(orders[[#This Row],[Territory]],territories[],4,FALSE)</f>
        <v xml:space="preserve">Eastern                                           </v>
      </c>
      <c r="S620" t="str">
        <f>VLOOKUP(orders[[#This Row],[ShipVia]],shippers[],2,FALSE)</f>
        <v>Speedy Express</v>
      </c>
      <c r="T620">
        <f>YEAR(orders[[#This Row],[OrderDate]])</f>
        <v>1998</v>
      </c>
      <c r="U620">
        <f>MONTH(orders[[#This Row],[OrderDate]])</f>
        <v>2</v>
      </c>
    </row>
    <row r="621" spans="1:21" x14ac:dyDescent="0.2">
      <c r="A621">
        <v>10867</v>
      </c>
      <c r="B621" t="s">
        <v>673</v>
      </c>
      <c r="C621">
        <v>6</v>
      </c>
      <c r="D621" s="9">
        <v>35829</v>
      </c>
      <c r="E621" s="5">
        <v>35871</v>
      </c>
      <c r="F621" s="5">
        <v>35837</v>
      </c>
      <c r="G621">
        <v>1</v>
      </c>
      <c r="H621">
        <v>1.93</v>
      </c>
      <c r="I621" t="s">
        <v>674</v>
      </c>
      <c r="J621" t="s">
        <v>675</v>
      </c>
      <c r="K621" t="s">
        <v>676</v>
      </c>
      <c r="L621" t="s">
        <v>191</v>
      </c>
      <c r="M621" t="s">
        <v>677</v>
      </c>
      <c r="N621" t="s">
        <v>82</v>
      </c>
      <c r="O621">
        <f>VLOOKUP(orders[[#This Row],[OrderID]],Table15[],4,FALSE)</f>
        <v>3</v>
      </c>
      <c r="P621">
        <f>VLOOKUP(orders[[#This Row],[OrderID]],Table15[],2,FALSE)</f>
        <v>98.399999999999991</v>
      </c>
      <c r="Q621">
        <f>VLOOKUP(orders[[#This Row],[EmployeeID]],employee_territory[],2,FALSE)</f>
        <v>85014</v>
      </c>
      <c r="R621" t="str">
        <f>VLOOKUP(orders[[#This Row],[Territory]],territories[],4,FALSE)</f>
        <v xml:space="preserve">Westerns                                          </v>
      </c>
      <c r="S621" t="str">
        <f>VLOOKUP(orders[[#This Row],[ShipVia]],shippers[],2,FALSE)</f>
        <v>Speedy Express</v>
      </c>
      <c r="T621">
        <f>YEAR(orders[[#This Row],[OrderDate]])</f>
        <v>1998</v>
      </c>
      <c r="U621">
        <f>MONTH(orders[[#This Row],[OrderDate]])</f>
        <v>2</v>
      </c>
    </row>
    <row r="622" spans="1:21" x14ac:dyDescent="0.2">
      <c r="A622">
        <v>10868</v>
      </c>
      <c r="B622" t="s">
        <v>785</v>
      </c>
      <c r="C622">
        <v>7</v>
      </c>
      <c r="D622" s="9">
        <v>35830</v>
      </c>
      <c r="E622" s="5">
        <v>35858</v>
      </c>
      <c r="F622" s="5">
        <v>35849</v>
      </c>
      <c r="G622">
        <v>2</v>
      </c>
      <c r="H622">
        <v>191.27</v>
      </c>
      <c r="I622" t="s">
        <v>786</v>
      </c>
      <c r="J622" t="s">
        <v>787</v>
      </c>
      <c r="K622" t="s">
        <v>645</v>
      </c>
      <c r="L622" t="s">
        <v>516</v>
      </c>
      <c r="M622" t="s">
        <v>788</v>
      </c>
      <c r="N622" t="s">
        <v>146</v>
      </c>
      <c r="O622">
        <f>VLOOKUP(orders[[#This Row],[OrderID]],Table15[],4,FALSE)</f>
        <v>92</v>
      </c>
      <c r="P622">
        <f>VLOOKUP(orders[[#This Row],[OrderID]],Table15[],2,FALSE)</f>
        <v>2004.6</v>
      </c>
      <c r="Q622">
        <f>VLOOKUP(orders[[#This Row],[EmployeeID]],employee_territory[],2,FALSE)</f>
        <v>60179</v>
      </c>
      <c r="R622" t="str">
        <f>VLOOKUP(orders[[#This Row],[Territory]],territories[],4,FALSE)</f>
        <v xml:space="preserve">Westerns                                          </v>
      </c>
      <c r="S622" t="str">
        <f>VLOOKUP(orders[[#This Row],[ShipVia]],shippers[],2,FALSE)</f>
        <v>United Package</v>
      </c>
      <c r="T622">
        <f>YEAR(orders[[#This Row],[OrderDate]])</f>
        <v>1998</v>
      </c>
      <c r="U622">
        <f>MONTH(orders[[#This Row],[OrderDate]])</f>
        <v>2</v>
      </c>
    </row>
    <row r="623" spans="1:21" x14ac:dyDescent="0.2">
      <c r="A623">
        <v>10869</v>
      </c>
      <c r="B623" t="s">
        <v>758</v>
      </c>
      <c r="C623">
        <v>5</v>
      </c>
      <c r="D623" s="9">
        <v>35830</v>
      </c>
      <c r="E623" s="5">
        <v>35858</v>
      </c>
      <c r="F623" s="5">
        <v>35835</v>
      </c>
      <c r="G623">
        <v>1</v>
      </c>
      <c r="H623">
        <v>143.28</v>
      </c>
      <c r="I623" t="s">
        <v>759</v>
      </c>
      <c r="J623" t="s">
        <v>760</v>
      </c>
      <c r="K623" t="s">
        <v>70</v>
      </c>
      <c r="L623" t="s">
        <v>71</v>
      </c>
      <c r="M623" t="s">
        <v>761</v>
      </c>
      <c r="N623" t="s">
        <v>73</v>
      </c>
      <c r="O623">
        <f>VLOOKUP(orders[[#This Row],[OrderID]],Table15[],4,FALSE)</f>
        <v>120</v>
      </c>
      <c r="P623">
        <f>VLOOKUP(orders[[#This Row],[OrderID]],Table15[],2,FALSE)</f>
        <v>1630</v>
      </c>
      <c r="Q623">
        <f>VLOOKUP(orders[[#This Row],[EmployeeID]],employee_territory[],2,FALSE)</f>
        <v>2903</v>
      </c>
      <c r="R623" t="str">
        <f>VLOOKUP(orders[[#This Row],[Territory]],territories[],4,FALSE)</f>
        <v xml:space="preserve">Eastern                                           </v>
      </c>
      <c r="S623" t="str">
        <f>VLOOKUP(orders[[#This Row],[ShipVia]],shippers[],2,FALSE)</f>
        <v>Speedy Express</v>
      </c>
      <c r="T623">
        <f>YEAR(orders[[#This Row],[OrderDate]])</f>
        <v>1998</v>
      </c>
      <c r="U623">
        <f>MONTH(orders[[#This Row],[OrderDate]])</f>
        <v>2</v>
      </c>
    </row>
    <row r="624" spans="1:21" x14ac:dyDescent="0.2">
      <c r="A624">
        <v>10870</v>
      </c>
      <c r="B624" t="s">
        <v>789</v>
      </c>
      <c r="C624">
        <v>5</v>
      </c>
      <c r="D624" s="9">
        <v>35830</v>
      </c>
      <c r="E624" s="5">
        <v>35858</v>
      </c>
      <c r="F624" s="5">
        <v>35839</v>
      </c>
      <c r="G624">
        <v>3</v>
      </c>
      <c r="H624">
        <v>12.04</v>
      </c>
      <c r="I624" t="s">
        <v>790</v>
      </c>
      <c r="J624" t="s">
        <v>791</v>
      </c>
      <c r="K624" t="s">
        <v>792</v>
      </c>
      <c r="L624" t="s">
        <v>71</v>
      </c>
      <c r="M624" t="s">
        <v>793</v>
      </c>
      <c r="N624" t="s">
        <v>794</v>
      </c>
      <c r="O624">
        <f>VLOOKUP(orders[[#This Row],[OrderID]],Table15[],4,FALSE)</f>
        <v>5</v>
      </c>
      <c r="P624">
        <f>VLOOKUP(orders[[#This Row],[OrderID]],Table15[],2,FALSE)</f>
        <v>160</v>
      </c>
      <c r="Q624">
        <f>VLOOKUP(orders[[#This Row],[EmployeeID]],employee_territory[],2,FALSE)</f>
        <v>2903</v>
      </c>
      <c r="R624" t="str">
        <f>VLOOKUP(orders[[#This Row],[Territory]],territories[],4,FALSE)</f>
        <v xml:space="preserve">Eastern                                           </v>
      </c>
      <c r="S624" t="str">
        <f>VLOOKUP(orders[[#This Row],[ShipVia]],shippers[],2,FALSE)</f>
        <v>Federal Shipping</v>
      </c>
      <c r="T624">
        <f>YEAR(orders[[#This Row],[OrderDate]])</f>
        <v>1998</v>
      </c>
      <c r="U624">
        <f>MONTH(orders[[#This Row],[OrderDate]])</f>
        <v>2</v>
      </c>
    </row>
    <row r="625" spans="1:21" x14ac:dyDescent="0.2">
      <c r="A625">
        <v>10871</v>
      </c>
      <c r="B625" t="s">
        <v>721</v>
      </c>
      <c r="C625">
        <v>9</v>
      </c>
      <c r="D625" s="9">
        <v>35831</v>
      </c>
      <c r="E625" s="5">
        <v>35859</v>
      </c>
      <c r="F625" s="5">
        <v>35836</v>
      </c>
      <c r="G625">
        <v>2</v>
      </c>
      <c r="H625">
        <v>112.27</v>
      </c>
      <c r="I625" t="s">
        <v>722</v>
      </c>
      <c r="J625" t="s">
        <v>723</v>
      </c>
      <c r="K625" t="s">
        <v>724</v>
      </c>
      <c r="L625" t="s">
        <v>71</v>
      </c>
      <c r="M625" t="s">
        <v>725</v>
      </c>
      <c r="N625" t="s">
        <v>206</v>
      </c>
      <c r="O625">
        <f>VLOOKUP(orders[[#This Row],[OrderID]],Table15[],4,FALSE)</f>
        <v>78</v>
      </c>
      <c r="P625">
        <f>VLOOKUP(orders[[#This Row],[OrderID]],Table15[],2,FALSE)</f>
        <v>2083.4</v>
      </c>
      <c r="Q625">
        <f>VLOOKUP(orders[[#This Row],[EmployeeID]],employee_territory[],2,FALSE)</f>
        <v>3049</v>
      </c>
      <c r="R625" t="str">
        <f>VLOOKUP(orders[[#This Row],[Territory]],territories[],4,FALSE)</f>
        <v xml:space="preserve">Northern                                          </v>
      </c>
      <c r="S625" t="str">
        <f>VLOOKUP(orders[[#This Row],[ShipVia]],shippers[],2,FALSE)</f>
        <v>United Package</v>
      </c>
      <c r="T625">
        <f>YEAR(orders[[#This Row],[OrderDate]])</f>
        <v>1998</v>
      </c>
      <c r="U625">
        <f>MONTH(orders[[#This Row],[OrderDate]])</f>
        <v>2</v>
      </c>
    </row>
    <row r="626" spans="1:21" x14ac:dyDescent="0.2">
      <c r="A626">
        <v>10872</v>
      </c>
      <c r="B626" t="s">
        <v>662</v>
      </c>
      <c r="C626">
        <v>5</v>
      </c>
      <c r="D626" s="9">
        <v>35831</v>
      </c>
      <c r="E626" s="5">
        <v>35859</v>
      </c>
      <c r="F626" s="5">
        <v>35835</v>
      </c>
      <c r="G626">
        <v>2</v>
      </c>
      <c r="H626">
        <v>175.32</v>
      </c>
      <c r="I626" t="s">
        <v>663</v>
      </c>
      <c r="J626" t="s">
        <v>664</v>
      </c>
      <c r="K626" t="s">
        <v>665</v>
      </c>
      <c r="L626" t="s">
        <v>71</v>
      </c>
      <c r="M626" t="s">
        <v>666</v>
      </c>
      <c r="N626" t="s">
        <v>108</v>
      </c>
      <c r="O626">
        <f>VLOOKUP(orders[[#This Row],[OrderID]],Table15[],4,FALSE)</f>
        <v>66</v>
      </c>
      <c r="P626">
        <f>VLOOKUP(orders[[#This Row],[OrderID]],Table15[],2,FALSE)</f>
        <v>2166.8000000000002</v>
      </c>
      <c r="Q626">
        <f>VLOOKUP(orders[[#This Row],[EmployeeID]],employee_territory[],2,FALSE)</f>
        <v>2903</v>
      </c>
      <c r="R626" t="str">
        <f>VLOOKUP(orders[[#This Row],[Territory]],territories[],4,FALSE)</f>
        <v xml:space="preserve">Eastern                                           </v>
      </c>
      <c r="S626" t="str">
        <f>VLOOKUP(orders[[#This Row],[ShipVia]],shippers[],2,FALSE)</f>
        <v>United Package</v>
      </c>
      <c r="T626">
        <f>YEAR(orders[[#This Row],[OrderDate]])</f>
        <v>1998</v>
      </c>
      <c r="U626">
        <f>MONTH(orders[[#This Row],[OrderDate]])</f>
        <v>2</v>
      </c>
    </row>
    <row r="627" spans="1:21" x14ac:dyDescent="0.2">
      <c r="A627">
        <v>10873</v>
      </c>
      <c r="B627" t="s">
        <v>888</v>
      </c>
      <c r="C627">
        <v>4</v>
      </c>
      <c r="D627" s="9">
        <v>35832</v>
      </c>
      <c r="E627" s="5">
        <v>35860</v>
      </c>
      <c r="F627" s="5">
        <v>35835</v>
      </c>
      <c r="G627">
        <v>1</v>
      </c>
      <c r="H627">
        <v>0.82</v>
      </c>
      <c r="I627" t="s">
        <v>889</v>
      </c>
      <c r="J627" t="s">
        <v>890</v>
      </c>
      <c r="K627" t="s">
        <v>891</v>
      </c>
      <c r="L627" t="s">
        <v>71</v>
      </c>
      <c r="M627" t="s">
        <v>892</v>
      </c>
      <c r="N627" t="s">
        <v>248</v>
      </c>
      <c r="O627">
        <f>VLOOKUP(orders[[#This Row],[OrderID]],Table15[],4,FALSE)</f>
        <v>23</v>
      </c>
      <c r="P627">
        <f>VLOOKUP(orders[[#This Row],[OrderID]],Table15[],2,FALSE)</f>
        <v>336.8</v>
      </c>
      <c r="Q627">
        <f>VLOOKUP(orders[[#This Row],[EmployeeID]],employee_territory[],2,FALSE)</f>
        <v>20852</v>
      </c>
      <c r="R627" t="str">
        <f>VLOOKUP(orders[[#This Row],[Territory]],territories[],4,FALSE)</f>
        <v xml:space="preserve">Eastern                                           </v>
      </c>
      <c r="S627" t="str">
        <f>VLOOKUP(orders[[#This Row],[ShipVia]],shippers[],2,FALSE)</f>
        <v>Speedy Express</v>
      </c>
      <c r="T627">
        <f>YEAR(orders[[#This Row],[OrderDate]])</f>
        <v>1998</v>
      </c>
      <c r="U627">
        <f>MONTH(orders[[#This Row],[OrderDate]])</f>
        <v>2</v>
      </c>
    </row>
    <row r="628" spans="1:21" x14ac:dyDescent="0.2">
      <c r="A628">
        <v>10874</v>
      </c>
      <c r="B628" t="s">
        <v>662</v>
      </c>
      <c r="C628">
        <v>5</v>
      </c>
      <c r="D628" s="9">
        <v>35832</v>
      </c>
      <c r="E628" s="5">
        <v>35860</v>
      </c>
      <c r="F628" s="5">
        <v>35837</v>
      </c>
      <c r="G628">
        <v>2</v>
      </c>
      <c r="H628">
        <v>19.579999999999998</v>
      </c>
      <c r="I628" t="s">
        <v>663</v>
      </c>
      <c r="J628" t="s">
        <v>664</v>
      </c>
      <c r="K628" t="s">
        <v>665</v>
      </c>
      <c r="L628" t="s">
        <v>71</v>
      </c>
      <c r="M628" t="s">
        <v>666</v>
      </c>
      <c r="N628" t="s">
        <v>108</v>
      </c>
      <c r="O628">
        <f>VLOOKUP(orders[[#This Row],[OrderID]],Table15[],4,FALSE)</f>
        <v>10</v>
      </c>
      <c r="P628">
        <f>VLOOKUP(orders[[#This Row],[OrderID]],Table15[],2,FALSE)</f>
        <v>310</v>
      </c>
      <c r="Q628">
        <f>VLOOKUP(orders[[#This Row],[EmployeeID]],employee_territory[],2,FALSE)</f>
        <v>2903</v>
      </c>
      <c r="R628" t="str">
        <f>VLOOKUP(orders[[#This Row],[Territory]],territories[],4,FALSE)</f>
        <v xml:space="preserve">Eastern                                           </v>
      </c>
      <c r="S628" t="str">
        <f>VLOOKUP(orders[[#This Row],[ShipVia]],shippers[],2,FALSE)</f>
        <v>United Package</v>
      </c>
      <c r="T628">
        <f>YEAR(orders[[#This Row],[OrderDate]])</f>
        <v>1998</v>
      </c>
      <c r="U628">
        <f>MONTH(orders[[#This Row],[OrderDate]])</f>
        <v>2</v>
      </c>
    </row>
    <row r="629" spans="1:21" x14ac:dyDescent="0.2">
      <c r="A629">
        <v>10875</v>
      </c>
      <c r="B629" t="s">
        <v>608</v>
      </c>
      <c r="C629">
        <v>4</v>
      </c>
      <c r="D629" s="9">
        <v>35832</v>
      </c>
      <c r="E629" s="5">
        <v>35860</v>
      </c>
      <c r="F629" s="5">
        <v>35857</v>
      </c>
      <c r="G629">
        <v>2</v>
      </c>
      <c r="H629">
        <v>32.369999999999997</v>
      </c>
      <c r="I629" t="s">
        <v>609</v>
      </c>
      <c r="J629" t="s">
        <v>610</v>
      </c>
      <c r="K629" t="s">
        <v>611</v>
      </c>
      <c r="L629" t="s">
        <v>71</v>
      </c>
      <c r="M629" t="s">
        <v>612</v>
      </c>
      <c r="N629" t="s">
        <v>199</v>
      </c>
      <c r="O629">
        <f>VLOOKUP(orders[[#This Row],[OrderID]],Table15[],4,FALSE)</f>
        <v>61</v>
      </c>
      <c r="P629">
        <f>VLOOKUP(orders[[#This Row],[OrderID]],Table15[],2,FALSE)</f>
        <v>729.5</v>
      </c>
      <c r="Q629">
        <f>VLOOKUP(orders[[#This Row],[EmployeeID]],employee_territory[],2,FALSE)</f>
        <v>20852</v>
      </c>
      <c r="R629" t="str">
        <f>VLOOKUP(orders[[#This Row],[Territory]],territories[],4,FALSE)</f>
        <v xml:space="preserve">Eastern                                           </v>
      </c>
      <c r="S629" t="str">
        <f>VLOOKUP(orders[[#This Row],[ShipVia]],shippers[],2,FALSE)</f>
        <v>United Package</v>
      </c>
      <c r="T629">
        <f>YEAR(orders[[#This Row],[OrderDate]])</f>
        <v>1998</v>
      </c>
      <c r="U629">
        <f>MONTH(orders[[#This Row],[OrderDate]])</f>
        <v>2</v>
      </c>
    </row>
    <row r="630" spans="1:21" x14ac:dyDescent="0.2">
      <c r="A630">
        <v>10876</v>
      </c>
      <c r="B630" t="s">
        <v>721</v>
      </c>
      <c r="C630">
        <v>7</v>
      </c>
      <c r="D630" s="9">
        <v>35835</v>
      </c>
      <c r="E630" s="5">
        <v>35863</v>
      </c>
      <c r="F630" s="5">
        <v>35838</v>
      </c>
      <c r="G630">
        <v>3</v>
      </c>
      <c r="H630">
        <v>60.42</v>
      </c>
      <c r="I630" t="s">
        <v>722</v>
      </c>
      <c r="J630" t="s">
        <v>723</v>
      </c>
      <c r="K630" t="s">
        <v>724</v>
      </c>
      <c r="L630" t="s">
        <v>71</v>
      </c>
      <c r="M630" t="s">
        <v>725</v>
      </c>
      <c r="N630" t="s">
        <v>206</v>
      </c>
      <c r="O630">
        <f>VLOOKUP(orders[[#This Row],[OrderID]],Table15[],4,FALSE)</f>
        <v>41</v>
      </c>
      <c r="P630">
        <f>VLOOKUP(orders[[#This Row],[OrderID]],Table15[],2,FALSE)</f>
        <v>917</v>
      </c>
      <c r="Q630">
        <f>VLOOKUP(orders[[#This Row],[EmployeeID]],employee_territory[],2,FALSE)</f>
        <v>60179</v>
      </c>
      <c r="R630" t="str">
        <f>VLOOKUP(orders[[#This Row],[Territory]],territories[],4,FALSE)</f>
        <v xml:space="preserve">Westerns                                          </v>
      </c>
      <c r="S630" t="str">
        <f>VLOOKUP(orders[[#This Row],[ShipVia]],shippers[],2,FALSE)</f>
        <v>Federal Shipping</v>
      </c>
      <c r="T630">
        <f>YEAR(orders[[#This Row],[OrderDate]])</f>
        <v>1998</v>
      </c>
      <c r="U630">
        <f>MONTH(orders[[#This Row],[OrderDate]])</f>
        <v>2</v>
      </c>
    </row>
    <row r="631" spans="1:21" x14ac:dyDescent="0.2">
      <c r="A631">
        <v>10877</v>
      </c>
      <c r="B631" t="s">
        <v>629</v>
      </c>
      <c r="C631">
        <v>1</v>
      </c>
      <c r="D631" s="9">
        <v>35835</v>
      </c>
      <c r="E631" s="5">
        <v>35863</v>
      </c>
      <c r="F631" s="5">
        <v>35845</v>
      </c>
      <c r="G631">
        <v>1</v>
      </c>
      <c r="H631">
        <v>38.06</v>
      </c>
      <c r="I631" t="s">
        <v>630</v>
      </c>
      <c r="J631" t="s">
        <v>631</v>
      </c>
      <c r="K631" t="s">
        <v>487</v>
      </c>
      <c r="L631" t="s">
        <v>488</v>
      </c>
      <c r="M631" t="s">
        <v>632</v>
      </c>
      <c r="N631" t="s">
        <v>146</v>
      </c>
      <c r="O631">
        <f>VLOOKUP(orders[[#This Row],[OrderID]],Table15[],4,FALSE)</f>
        <v>55</v>
      </c>
      <c r="P631">
        <f>VLOOKUP(orders[[#This Row],[OrderID]],Table15[],2,FALSE)</f>
        <v>2086</v>
      </c>
      <c r="Q631">
        <f>VLOOKUP(orders[[#This Row],[EmployeeID]],employee_territory[],2,FALSE)</f>
        <v>6897</v>
      </c>
      <c r="R631" t="str">
        <f>VLOOKUP(orders[[#This Row],[Territory]],territories[],4,FALSE)</f>
        <v xml:space="preserve">Eastern                                           </v>
      </c>
      <c r="S631" t="str">
        <f>VLOOKUP(orders[[#This Row],[ShipVia]],shippers[],2,FALSE)</f>
        <v>Speedy Express</v>
      </c>
      <c r="T631">
        <f>YEAR(orders[[#This Row],[OrderDate]])</f>
        <v>1998</v>
      </c>
      <c r="U631">
        <f>MONTH(orders[[#This Row],[OrderDate]])</f>
        <v>2</v>
      </c>
    </row>
    <row r="632" spans="1:21" x14ac:dyDescent="0.2">
      <c r="A632">
        <v>10878</v>
      </c>
      <c r="B632" t="s">
        <v>589</v>
      </c>
      <c r="C632">
        <v>4</v>
      </c>
      <c r="D632" s="9">
        <v>35836</v>
      </c>
      <c r="E632" s="5">
        <v>35864</v>
      </c>
      <c r="F632" s="5">
        <v>35838</v>
      </c>
      <c r="G632">
        <v>1</v>
      </c>
      <c r="H632">
        <v>46.69</v>
      </c>
      <c r="I632" t="s">
        <v>590</v>
      </c>
      <c r="J632" t="s">
        <v>591</v>
      </c>
      <c r="K632" t="s">
        <v>592</v>
      </c>
      <c r="L632" t="s">
        <v>71</v>
      </c>
      <c r="M632" t="s">
        <v>593</v>
      </c>
      <c r="N632" t="s">
        <v>154</v>
      </c>
      <c r="O632">
        <f>VLOOKUP(orders[[#This Row],[OrderID]],Table15[],4,FALSE)</f>
        <v>20</v>
      </c>
      <c r="P632">
        <f>VLOOKUP(orders[[#This Row],[OrderID]],Table15[],2,FALSE)</f>
        <v>1620</v>
      </c>
      <c r="Q632">
        <f>VLOOKUP(orders[[#This Row],[EmployeeID]],employee_territory[],2,FALSE)</f>
        <v>20852</v>
      </c>
      <c r="R632" t="str">
        <f>VLOOKUP(orders[[#This Row],[Territory]],territories[],4,FALSE)</f>
        <v xml:space="preserve">Eastern                                           </v>
      </c>
      <c r="S632" t="str">
        <f>VLOOKUP(orders[[#This Row],[ShipVia]],shippers[],2,FALSE)</f>
        <v>Speedy Express</v>
      </c>
      <c r="T632">
        <f>YEAR(orders[[#This Row],[OrderDate]])</f>
        <v>1998</v>
      </c>
      <c r="U632">
        <f>MONTH(orders[[#This Row],[OrderDate]])</f>
        <v>2</v>
      </c>
    </row>
    <row r="633" spans="1:21" x14ac:dyDescent="0.2">
      <c r="A633">
        <v>10879</v>
      </c>
      <c r="B633" t="s">
        <v>888</v>
      </c>
      <c r="C633">
        <v>3</v>
      </c>
      <c r="D633" s="9">
        <v>35836</v>
      </c>
      <c r="E633" s="5">
        <v>35864</v>
      </c>
      <c r="F633" s="5">
        <v>35838</v>
      </c>
      <c r="G633">
        <v>3</v>
      </c>
      <c r="H633">
        <v>8.5</v>
      </c>
      <c r="I633" t="s">
        <v>889</v>
      </c>
      <c r="J633" t="s">
        <v>890</v>
      </c>
      <c r="K633" t="s">
        <v>891</v>
      </c>
      <c r="L633" t="s">
        <v>71</v>
      </c>
      <c r="M633" t="s">
        <v>892</v>
      </c>
      <c r="N633" t="s">
        <v>248</v>
      </c>
      <c r="O633">
        <f>VLOOKUP(orders[[#This Row],[OrderID]],Table15[],4,FALSE)</f>
        <v>32</v>
      </c>
      <c r="P633">
        <f>VLOOKUP(orders[[#This Row],[OrderID]],Table15[],2,FALSE)</f>
        <v>611.29999999999995</v>
      </c>
      <c r="Q633">
        <f>VLOOKUP(orders[[#This Row],[EmployeeID]],employee_territory[],2,FALSE)</f>
        <v>30346</v>
      </c>
      <c r="R633" t="str">
        <f>VLOOKUP(orders[[#This Row],[Territory]],territories[],4,FALSE)</f>
        <v xml:space="preserve">Southern                                          </v>
      </c>
      <c r="S633" t="str">
        <f>VLOOKUP(orders[[#This Row],[ShipVia]],shippers[],2,FALSE)</f>
        <v>Federal Shipping</v>
      </c>
      <c r="T633">
        <f>YEAR(orders[[#This Row],[OrderDate]])</f>
        <v>1998</v>
      </c>
      <c r="U633">
        <f>MONTH(orders[[#This Row],[OrderDate]])</f>
        <v>2</v>
      </c>
    </row>
    <row r="634" spans="1:21" x14ac:dyDescent="0.2">
      <c r="A634">
        <v>10880</v>
      </c>
      <c r="B634" t="s">
        <v>551</v>
      </c>
      <c r="C634">
        <v>7</v>
      </c>
      <c r="D634" s="9">
        <v>35836</v>
      </c>
      <c r="E634" s="5">
        <v>35878</v>
      </c>
      <c r="F634" s="5">
        <v>35844</v>
      </c>
      <c r="G634">
        <v>1</v>
      </c>
      <c r="H634">
        <v>88.01</v>
      </c>
      <c r="I634" t="s">
        <v>552</v>
      </c>
      <c r="J634" t="s">
        <v>553</v>
      </c>
      <c r="K634" t="s">
        <v>554</v>
      </c>
      <c r="L634" t="s">
        <v>71</v>
      </c>
      <c r="M634" t="s">
        <v>555</v>
      </c>
      <c r="N634" t="s">
        <v>199</v>
      </c>
      <c r="O634">
        <f>VLOOKUP(orders[[#This Row],[OrderID]],Table15[],4,FALSE)</f>
        <v>110</v>
      </c>
      <c r="P634">
        <f>VLOOKUP(orders[[#This Row],[OrderID]],Table15[],2,FALSE)</f>
        <v>1875</v>
      </c>
      <c r="Q634">
        <f>VLOOKUP(orders[[#This Row],[EmployeeID]],employee_territory[],2,FALSE)</f>
        <v>60179</v>
      </c>
      <c r="R634" t="str">
        <f>VLOOKUP(orders[[#This Row],[Territory]],territories[],4,FALSE)</f>
        <v xml:space="preserve">Westerns                                          </v>
      </c>
      <c r="S634" t="str">
        <f>VLOOKUP(orders[[#This Row],[ShipVia]],shippers[],2,FALSE)</f>
        <v>Speedy Express</v>
      </c>
      <c r="T634">
        <f>YEAR(orders[[#This Row],[OrderDate]])</f>
        <v>1998</v>
      </c>
      <c r="U634">
        <f>MONTH(orders[[#This Row],[OrderDate]])</f>
        <v>2</v>
      </c>
    </row>
    <row r="635" spans="1:21" x14ac:dyDescent="0.2">
      <c r="A635">
        <v>10881</v>
      </c>
      <c r="B635" t="s">
        <v>864</v>
      </c>
      <c r="C635">
        <v>4</v>
      </c>
      <c r="D635" s="9">
        <v>35837</v>
      </c>
      <c r="E635" s="5">
        <v>35865</v>
      </c>
      <c r="F635" s="5">
        <v>35844</v>
      </c>
      <c r="G635">
        <v>1</v>
      </c>
      <c r="H635">
        <v>2.84</v>
      </c>
      <c r="I635" t="s">
        <v>865</v>
      </c>
      <c r="J635" t="s">
        <v>866</v>
      </c>
      <c r="K635" t="s">
        <v>825</v>
      </c>
      <c r="L635" t="s">
        <v>71</v>
      </c>
      <c r="M635" t="s">
        <v>826</v>
      </c>
      <c r="N635" t="s">
        <v>827</v>
      </c>
      <c r="O635">
        <f>VLOOKUP(orders[[#This Row],[OrderID]],Table15[],4,FALSE)</f>
        <v>10</v>
      </c>
      <c r="P635">
        <f>VLOOKUP(orders[[#This Row],[OrderID]],Table15[],2,FALSE)</f>
        <v>150</v>
      </c>
      <c r="Q635">
        <f>VLOOKUP(orders[[#This Row],[EmployeeID]],employee_territory[],2,FALSE)</f>
        <v>20852</v>
      </c>
      <c r="R635" t="str">
        <f>VLOOKUP(orders[[#This Row],[Territory]],territories[],4,FALSE)</f>
        <v xml:space="preserve">Eastern                                           </v>
      </c>
      <c r="S635" t="str">
        <f>VLOOKUP(orders[[#This Row],[ShipVia]],shippers[],2,FALSE)</f>
        <v>Speedy Express</v>
      </c>
      <c r="T635">
        <f>YEAR(orders[[#This Row],[OrderDate]])</f>
        <v>1998</v>
      </c>
      <c r="U635">
        <f>MONTH(orders[[#This Row],[OrderDate]])</f>
        <v>2</v>
      </c>
    </row>
    <row r="636" spans="1:21" x14ac:dyDescent="0.2">
      <c r="A636">
        <v>10882</v>
      </c>
      <c r="B636" t="s">
        <v>705</v>
      </c>
      <c r="C636">
        <v>4</v>
      </c>
      <c r="D636" s="9">
        <v>35837</v>
      </c>
      <c r="E636" s="5">
        <v>35865</v>
      </c>
      <c r="F636" s="5">
        <v>35846</v>
      </c>
      <c r="G636">
        <v>3</v>
      </c>
      <c r="H636">
        <v>23.1</v>
      </c>
      <c r="I636" t="s">
        <v>706</v>
      </c>
      <c r="J636" t="s">
        <v>707</v>
      </c>
      <c r="K636" t="s">
        <v>708</v>
      </c>
      <c r="L636" t="s">
        <v>709</v>
      </c>
      <c r="M636" t="s">
        <v>710</v>
      </c>
      <c r="N636" t="s">
        <v>82</v>
      </c>
      <c r="O636">
        <f>VLOOKUP(orders[[#This Row],[OrderID]],Table15[],4,FALSE)</f>
        <v>77</v>
      </c>
      <c r="P636">
        <f>VLOOKUP(orders[[#This Row],[OrderID]],Table15[],2,FALSE)</f>
        <v>988.4</v>
      </c>
      <c r="Q636">
        <f>VLOOKUP(orders[[#This Row],[EmployeeID]],employee_territory[],2,FALSE)</f>
        <v>20852</v>
      </c>
      <c r="R636" t="str">
        <f>VLOOKUP(orders[[#This Row],[Territory]],territories[],4,FALSE)</f>
        <v xml:space="preserve">Eastern                                           </v>
      </c>
      <c r="S636" t="str">
        <f>VLOOKUP(orders[[#This Row],[ShipVia]],shippers[],2,FALSE)</f>
        <v>Federal Shipping</v>
      </c>
      <c r="T636">
        <f>YEAR(orders[[#This Row],[OrderDate]])</f>
        <v>1998</v>
      </c>
      <c r="U636">
        <f>MONTH(orders[[#This Row],[OrderDate]])</f>
        <v>2</v>
      </c>
    </row>
    <row r="637" spans="1:21" x14ac:dyDescent="0.2">
      <c r="A637">
        <v>10883</v>
      </c>
      <c r="B637" t="s">
        <v>673</v>
      </c>
      <c r="C637">
        <v>8</v>
      </c>
      <c r="D637" s="9">
        <v>35838</v>
      </c>
      <c r="E637" s="5">
        <v>35866</v>
      </c>
      <c r="F637" s="5">
        <v>35846</v>
      </c>
      <c r="G637">
        <v>3</v>
      </c>
      <c r="H637">
        <v>0.53</v>
      </c>
      <c r="I637" t="s">
        <v>674</v>
      </c>
      <c r="J637" t="s">
        <v>675</v>
      </c>
      <c r="K637" t="s">
        <v>676</v>
      </c>
      <c r="L637" t="s">
        <v>191</v>
      </c>
      <c r="M637" t="s">
        <v>677</v>
      </c>
      <c r="N637" t="s">
        <v>82</v>
      </c>
      <c r="O637">
        <f>VLOOKUP(orders[[#This Row],[OrderID]],Table15[],4,FALSE)</f>
        <v>8</v>
      </c>
      <c r="P637">
        <f>VLOOKUP(orders[[#This Row],[OrderID]],Table15[],2,FALSE)</f>
        <v>36</v>
      </c>
      <c r="Q637">
        <f>VLOOKUP(orders[[#This Row],[EmployeeID]],employee_territory[],2,FALSE)</f>
        <v>19428</v>
      </c>
      <c r="R637" t="str">
        <f>VLOOKUP(orders[[#This Row],[Territory]],territories[],4,FALSE)</f>
        <v xml:space="preserve">Northern                                          </v>
      </c>
      <c r="S637" t="str">
        <f>VLOOKUP(orders[[#This Row],[ShipVia]],shippers[],2,FALSE)</f>
        <v>Federal Shipping</v>
      </c>
      <c r="T637">
        <f>YEAR(orders[[#This Row],[OrderDate]])</f>
        <v>1998</v>
      </c>
      <c r="U637">
        <f>MONTH(orders[[#This Row],[OrderDate]])</f>
        <v>2</v>
      </c>
    </row>
    <row r="638" spans="1:21" x14ac:dyDescent="0.2">
      <c r="A638">
        <v>10884</v>
      </c>
      <c r="B638" t="s">
        <v>882</v>
      </c>
      <c r="C638">
        <v>4</v>
      </c>
      <c r="D638" s="9">
        <v>35838</v>
      </c>
      <c r="E638" s="5">
        <v>35866</v>
      </c>
      <c r="F638" s="5">
        <v>35839</v>
      </c>
      <c r="G638">
        <v>2</v>
      </c>
      <c r="H638">
        <v>90.97</v>
      </c>
      <c r="I638" t="s">
        <v>883</v>
      </c>
      <c r="J638" t="s">
        <v>884</v>
      </c>
      <c r="K638" t="s">
        <v>885</v>
      </c>
      <c r="L638" t="s">
        <v>886</v>
      </c>
      <c r="M638" t="s">
        <v>887</v>
      </c>
      <c r="N638" t="s">
        <v>82</v>
      </c>
      <c r="O638">
        <f>VLOOKUP(orders[[#This Row],[OrderID]],Table15[],4,FALSE)</f>
        <v>73</v>
      </c>
      <c r="P638">
        <f>VLOOKUP(orders[[#This Row],[OrderID]],Table15[],2,FALSE)</f>
        <v>1450.6</v>
      </c>
      <c r="Q638">
        <f>VLOOKUP(orders[[#This Row],[EmployeeID]],employee_territory[],2,FALSE)</f>
        <v>20852</v>
      </c>
      <c r="R638" t="str">
        <f>VLOOKUP(orders[[#This Row],[Territory]],territories[],4,FALSE)</f>
        <v xml:space="preserve">Eastern                                           </v>
      </c>
      <c r="S638" t="str">
        <f>VLOOKUP(orders[[#This Row],[ShipVia]],shippers[],2,FALSE)</f>
        <v>United Package</v>
      </c>
      <c r="T638">
        <f>YEAR(orders[[#This Row],[OrderDate]])</f>
        <v>1998</v>
      </c>
      <c r="U638">
        <f>MONTH(orders[[#This Row],[OrderDate]])</f>
        <v>2</v>
      </c>
    </row>
    <row r="639" spans="1:21" x14ac:dyDescent="0.2">
      <c r="A639">
        <v>10885</v>
      </c>
      <c r="B639" t="s">
        <v>495</v>
      </c>
      <c r="C639">
        <v>6</v>
      </c>
      <c r="D639" s="9">
        <v>35838</v>
      </c>
      <c r="E639" s="5">
        <v>35866</v>
      </c>
      <c r="F639" s="5">
        <v>35844</v>
      </c>
      <c r="G639">
        <v>3</v>
      </c>
      <c r="H639">
        <v>5.64</v>
      </c>
      <c r="I639" t="s">
        <v>496</v>
      </c>
      <c r="J639" t="s">
        <v>497</v>
      </c>
      <c r="K639" t="s">
        <v>498</v>
      </c>
      <c r="L639" t="s">
        <v>71</v>
      </c>
      <c r="M639" t="s">
        <v>499</v>
      </c>
      <c r="N639" t="s">
        <v>500</v>
      </c>
      <c r="O639">
        <f>VLOOKUP(orders[[#This Row],[OrderID]],Table15[],4,FALSE)</f>
        <v>87</v>
      </c>
      <c r="P639">
        <f>VLOOKUP(orders[[#This Row],[OrderID]],Table15[],2,FALSE)</f>
        <v>1209</v>
      </c>
      <c r="Q639">
        <f>VLOOKUP(orders[[#This Row],[EmployeeID]],employee_territory[],2,FALSE)</f>
        <v>85014</v>
      </c>
      <c r="R639" t="str">
        <f>VLOOKUP(orders[[#This Row],[Territory]],territories[],4,FALSE)</f>
        <v xml:space="preserve">Westerns                                          </v>
      </c>
      <c r="S639" t="str">
        <f>VLOOKUP(orders[[#This Row],[ShipVia]],shippers[],2,FALSE)</f>
        <v>Federal Shipping</v>
      </c>
      <c r="T639">
        <f>YEAR(orders[[#This Row],[OrderDate]])</f>
        <v>1998</v>
      </c>
      <c r="U639">
        <f>MONTH(orders[[#This Row],[OrderDate]])</f>
        <v>2</v>
      </c>
    </row>
    <row r="640" spans="1:21" x14ac:dyDescent="0.2">
      <c r="A640">
        <v>10886</v>
      </c>
      <c r="B640" t="s">
        <v>484</v>
      </c>
      <c r="C640">
        <v>1</v>
      </c>
      <c r="D640" s="9">
        <v>35839</v>
      </c>
      <c r="E640" s="5">
        <v>35867</v>
      </c>
      <c r="F640" s="5">
        <v>35856</v>
      </c>
      <c r="G640">
        <v>1</v>
      </c>
      <c r="H640">
        <v>4.99</v>
      </c>
      <c r="I640" t="s">
        <v>485</v>
      </c>
      <c r="J640" t="s">
        <v>486</v>
      </c>
      <c r="K640" t="s">
        <v>487</v>
      </c>
      <c r="L640" t="s">
        <v>488</v>
      </c>
      <c r="M640" t="s">
        <v>489</v>
      </c>
      <c r="N640" t="s">
        <v>146</v>
      </c>
      <c r="O640">
        <f>VLOOKUP(orders[[#This Row],[OrderID]],Table15[],4,FALSE)</f>
        <v>145</v>
      </c>
      <c r="P640">
        <f>VLOOKUP(orders[[#This Row],[OrderID]],Table15[],2,FALSE)</f>
        <v>3127.5</v>
      </c>
      <c r="Q640">
        <f>VLOOKUP(orders[[#This Row],[EmployeeID]],employee_territory[],2,FALSE)</f>
        <v>6897</v>
      </c>
      <c r="R640" t="str">
        <f>VLOOKUP(orders[[#This Row],[Territory]],territories[],4,FALSE)</f>
        <v xml:space="preserve">Eastern                                           </v>
      </c>
      <c r="S640" t="str">
        <f>VLOOKUP(orders[[#This Row],[ShipVia]],shippers[],2,FALSE)</f>
        <v>Speedy Express</v>
      </c>
      <c r="T640">
        <f>YEAR(orders[[#This Row],[OrderDate]])</f>
        <v>1998</v>
      </c>
      <c r="U640">
        <f>MONTH(orders[[#This Row],[OrderDate]])</f>
        <v>2</v>
      </c>
    </row>
    <row r="641" spans="1:21" x14ac:dyDescent="0.2">
      <c r="A641">
        <v>10887</v>
      </c>
      <c r="B641" t="s">
        <v>775</v>
      </c>
      <c r="C641">
        <v>8</v>
      </c>
      <c r="D641" s="9">
        <v>35839</v>
      </c>
      <c r="E641" s="5">
        <v>35867</v>
      </c>
      <c r="F641" s="5">
        <v>35842</v>
      </c>
      <c r="G641">
        <v>3</v>
      </c>
      <c r="H641">
        <v>1.25</v>
      </c>
      <c r="I641" t="s">
        <v>776</v>
      </c>
      <c r="J641" t="s">
        <v>777</v>
      </c>
      <c r="K641" t="s">
        <v>778</v>
      </c>
      <c r="L641" t="s">
        <v>71</v>
      </c>
      <c r="M641" t="s">
        <v>779</v>
      </c>
      <c r="N641" t="s">
        <v>108</v>
      </c>
      <c r="O641">
        <f>VLOOKUP(orders[[#This Row],[OrderID]],Table15[],4,FALSE)</f>
        <v>5</v>
      </c>
      <c r="P641">
        <f>VLOOKUP(orders[[#This Row],[OrderID]],Table15[],2,FALSE)</f>
        <v>70</v>
      </c>
      <c r="Q641">
        <f>VLOOKUP(orders[[#This Row],[EmployeeID]],employee_territory[],2,FALSE)</f>
        <v>19428</v>
      </c>
      <c r="R641" t="str">
        <f>VLOOKUP(orders[[#This Row],[Territory]],territories[],4,FALSE)</f>
        <v xml:space="preserve">Northern                                          </v>
      </c>
      <c r="S641" t="str">
        <f>VLOOKUP(orders[[#This Row],[ShipVia]],shippers[],2,FALSE)</f>
        <v>Federal Shipping</v>
      </c>
      <c r="T641">
        <f>YEAR(orders[[#This Row],[OrderDate]])</f>
        <v>1998</v>
      </c>
      <c r="U641">
        <f>MONTH(orders[[#This Row],[OrderDate]])</f>
        <v>2</v>
      </c>
    </row>
    <row r="642" spans="1:21" x14ac:dyDescent="0.2">
      <c r="A642">
        <v>10888</v>
      </c>
      <c r="B642" t="s">
        <v>662</v>
      </c>
      <c r="C642">
        <v>1</v>
      </c>
      <c r="D642" s="9">
        <v>35842</v>
      </c>
      <c r="E642" s="5">
        <v>35870</v>
      </c>
      <c r="F642" s="5">
        <v>35849</v>
      </c>
      <c r="G642">
        <v>2</v>
      </c>
      <c r="H642">
        <v>51.87</v>
      </c>
      <c r="I642" t="s">
        <v>663</v>
      </c>
      <c r="J642" t="s">
        <v>664</v>
      </c>
      <c r="K642" t="s">
        <v>665</v>
      </c>
      <c r="L642" t="s">
        <v>71</v>
      </c>
      <c r="M642" t="s">
        <v>666</v>
      </c>
      <c r="N642" t="s">
        <v>108</v>
      </c>
      <c r="O642">
        <f>VLOOKUP(orders[[#This Row],[OrderID]],Table15[],4,FALSE)</f>
        <v>38</v>
      </c>
      <c r="P642">
        <f>VLOOKUP(orders[[#This Row],[OrderID]],Table15[],2,FALSE)</f>
        <v>605</v>
      </c>
      <c r="Q642">
        <f>VLOOKUP(orders[[#This Row],[EmployeeID]],employee_territory[],2,FALSE)</f>
        <v>6897</v>
      </c>
      <c r="R642" t="str">
        <f>VLOOKUP(orders[[#This Row],[Territory]],territories[],4,FALSE)</f>
        <v xml:space="preserve">Eastern                                           </v>
      </c>
      <c r="S642" t="str">
        <f>VLOOKUP(orders[[#This Row],[ShipVia]],shippers[],2,FALSE)</f>
        <v>United Package</v>
      </c>
      <c r="T642">
        <f>YEAR(orders[[#This Row],[OrderDate]])</f>
        <v>1998</v>
      </c>
      <c r="U642">
        <f>MONTH(orders[[#This Row],[OrderDate]])</f>
        <v>2</v>
      </c>
    </row>
    <row r="643" spans="1:21" x14ac:dyDescent="0.2">
      <c r="A643">
        <v>10889</v>
      </c>
      <c r="B643" t="s">
        <v>545</v>
      </c>
      <c r="C643">
        <v>9</v>
      </c>
      <c r="D643" s="9">
        <v>35842</v>
      </c>
      <c r="E643" s="5">
        <v>35870</v>
      </c>
      <c r="F643" s="5">
        <v>35849</v>
      </c>
      <c r="G643">
        <v>3</v>
      </c>
      <c r="H643">
        <v>280.61</v>
      </c>
      <c r="I643" t="s">
        <v>546</v>
      </c>
      <c r="J643" t="s">
        <v>547</v>
      </c>
      <c r="K643" t="s">
        <v>548</v>
      </c>
      <c r="L643" t="s">
        <v>549</v>
      </c>
      <c r="M643" t="s">
        <v>550</v>
      </c>
      <c r="N643" t="s">
        <v>82</v>
      </c>
      <c r="O643">
        <f>VLOOKUP(orders[[#This Row],[OrderID]],Table15[],4,FALSE)</f>
        <v>80</v>
      </c>
      <c r="P643">
        <f>VLOOKUP(orders[[#This Row],[OrderID]],Table15[],2,FALSE)</f>
        <v>11380</v>
      </c>
      <c r="Q643">
        <f>VLOOKUP(orders[[#This Row],[EmployeeID]],employee_territory[],2,FALSE)</f>
        <v>3049</v>
      </c>
      <c r="R643" t="str">
        <f>VLOOKUP(orders[[#This Row],[Territory]],territories[],4,FALSE)</f>
        <v xml:space="preserve">Northern                                          </v>
      </c>
      <c r="S643" t="str">
        <f>VLOOKUP(orders[[#This Row],[ShipVia]],shippers[],2,FALSE)</f>
        <v>Federal Shipping</v>
      </c>
      <c r="T643">
        <f>YEAR(orders[[#This Row],[OrderDate]])</f>
        <v>1998</v>
      </c>
      <c r="U643">
        <f>MONTH(orders[[#This Row],[OrderDate]])</f>
        <v>2</v>
      </c>
    </row>
    <row r="644" spans="1:21" x14ac:dyDescent="0.2">
      <c r="A644">
        <v>10890</v>
      </c>
      <c r="B644" t="s">
        <v>686</v>
      </c>
      <c r="C644">
        <v>7</v>
      </c>
      <c r="D644" s="9">
        <v>35842</v>
      </c>
      <c r="E644" s="5">
        <v>35870</v>
      </c>
      <c r="F644" s="5">
        <v>35844</v>
      </c>
      <c r="G644">
        <v>1</v>
      </c>
      <c r="H644">
        <v>32.76</v>
      </c>
      <c r="I644" t="s">
        <v>687</v>
      </c>
      <c r="J644" t="s">
        <v>688</v>
      </c>
      <c r="K644" t="s">
        <v>689</v>
      </c>
      <c r="L644" t="s">
        <v>71</v>
      </c>
      <c r="M644" t="s">
        <v>690</v>
      </c>
      <c r="N644" t="s">
        <v>206</v>
      </c>
      <c r="O644">
        <f>VLOOKUP(orders[[#This Row],[OrderID]],Table15[],4,FALSE)</f>
        <v>39</v>
      </c>
      <c r="P644">
        <f>VLOOKUP(orders[[#This Row],[OrderID]],Table15[],2,FALSE)</f>
        <v>860.1</v>
      </c>
      <c r="Q644">
        <f>VLOOKUP(orders[[#This Row],[EmployeeID]],employee_territory[],2,FALSE)</f>
        <v>60179</v>
      </c>
      <c r="R644" t="str">
        <f>VLOOKUP(orders[[#This Row],[Territory]],territories[],4,FALSE)</f>
        <v xml:space="preserve">Westerns                                          </v>
      </c>
      <c r="S644" t="str">
        <f>VLOOKUP(orders[[#This Row],[ShipVia]],shippers[],2,FALSE)</f>
        <v>Speedy Express</v>
      </c>
      <c r="T644">
        <f>YEAR(orders[[#This Row],[OrderDate]])</f>
        <v>1998</v>
      </c>
      <c r="U644">
        <f>MONTH(orders[[#This Row],[OrderDate]])</f>
        <v>2</v>
      </c>
    </row>
    <row r="645" spans="1:21" x14ac:dyDescent="0.2">
      <c r="A645">
        <v>10891</v>
      </c>
      <c r="B645" t="s">
        <v>613</v>
      </c>
      <c r="C645">
        <v>7</v>
      </c>
      <c r="D645" s="9">
        <v>35843</v>
      </c>
      <c r="E645" s="5">
        <v>35871</v>
      </c>
      <c r="F645" s="5">
        <v>35845</v>
      </c>
      <c r="G645">
        <v>2</v>
      </c>
      <c r="H645">
        <v>20.37</v>
      </c>
      <c r="I645" t="s">
        <v>614</v>
      </c>
      <c r="J645" t="s">
        <v>615</v>
      </c>
      <c r="K645" t="s">
        <v>616</v>
      </c>
      <c r="L645" t="s">
        <v>71</v>
      </c>
      <c r="M645" t="s">
        <v>617</v>
      </c>
      <c r="N645" t="s">
        <v>154</v>
      </c>
      <c r="O645">
        <f>VLOOKUP(orders[[#This Row],[OrderID]],Table15[],4,FALSE)</f>
        <v>15</v>
      </c>
      <c r="P645">
        <f>VLOOKUP(orders[[#This Row],[OrderID]],Table15[],2,FALSE)</f>
        <v>388.35</v>
      </c>
      <c r="Q645">
        <f>VLOOKUP(orders[[#This Row],[EmployeeID]],employee_territory[],2,FALSE)</f>
        <v>60179</v>
      </c>
      <c r="R645" t="str">
        <f>VLOOKUP(orders[[#This Row],[Territory]],territories[],4,FALSE)</f>
        <v xml:space="preserve">Westerns                                          </v>
      </c>
      <c r="S645" t="str">
        <f>VLOOKUP(orders[[#This Row],[ShipVia]],shippers[],2,FALSE)</f>
        <v>United Package</v>
      </c>
      <c r="T645">
        <f>YEAR(orders[[#This Row],[OrderDate]])</f>
        <v>1998</v>
      </c>
      <c r="U645">
        <f>MONTH(orders[[#This Row],[OrderDate]])</f>
        <v>2</v>
      </c>
    </row>
    <row r="646" spans="1:21" x14ac:dyDescent="0.2">
      <c r="A646">
        <v>10892</v>
      </c>
      <c r="B646" t="s">
        <v>872</v>
      </c>
      <c r="C646">
        <v>4</v>
      </c>
      <c r="D646" s="9">
        <v>35843</v>
      </c>
      <c r="E646" s="5">
        <v>35871</v>
      </c>
      <c r="F646" s="5">
        <v>35845</v>
      </c>
      <c r="G646">
        <v>2</v>
      </c>
      <c r="H646">
        <v>120.27</v>
      </c>
      <c r="I646" t="s">
        <v>873</v>
      </c>
      <c r="J646" t="s">
        <v>874</v>
      </c>
      <c r="K646" t="s">
        <v>875</v>
      </c>
      <c r="L646" t="s">
        <v>71</v>
      </c>
      <c r="M646" t="s">
        <v>876</v>
      </c>
      <c r="N646" t="s">
        <v>500</v>
      </c>
      <c r="O646">
        <f>VLOOKUP(orders[[#This Row],[OrderID]],Table15[],4,FALSE)</f>
        <v>40</v>
      </c>
      <c r="P646">
        <f>VLOOKUP(orders[[#This Row],[OrderID]],Table15[],2,FALSE)</f>
        <v>2200</v>
      </c>
      <c r="Q646">
        <f>VLOOKUP(orders[[#This Row],[EmployeeID]],employee_territory[],2,FALSE)</f>
        <v>20852</v>
      </c>
      <c r="R646" t="str">
        <f>VLOOKUP(orders[[#This Row],[Territory]],territories[],4,FALSE)</f>
        <v xml:space="preserve">Eastern                                           </v>
      </c>
      <c r="S646" t="str">
        <f>VLOOKUP(orders[[#This Row],[ShipVia]],shippers[],2,FALSE)</f>
        <v>United Package</v>
      </c>
      <c r="T646">
        <f>YEAR(orders[[#This Row],[OrderDate]])</f>
        <v>1998</v>
      </c>
      <c r="U646">
        <f>MONTH(orders[[#This Row],[OrderDate]])</f>
        <v>2</v>
      </c>
    </row>
    <row r="647" spans="1:21" x14ac:dyDescent="0.2">
      <c r="A647">
        <v>10893</v>
      </c>
      <c r="B647" t="s">
        <v>700</v>
      </c>
      <c r="C647">
        <v>9</v>
      </c>
      <c r="D647" s="9">
        <v>35844</v>
      </c>
      <c r="E647" s="5">
        <v>35872</v>
      </c>
      <c r="F647" s="5">
        <v>35846</v>
      </c>
      <c r="G647">
        <v>2</v>
      </c>
      <c r="H647">
        <v>77.78</v>
      </c>
      <c r="I647" t="s">
        <v>701</v>
      </c>
      <c r="J647" t="s">
        <v>702</v>
      </c>
      <c r="K647" t="s">
        <v>703</v>
      </c>
      <c r="L647" t="s">
        <v>71</v>
      </c>
      <c r="M647" t="s">
        <v>704</v>
      </c>
      <c r="N647" t="s">
        <v>154</v>
      </c>
      <c r="O647">
        <f>VLOOKUP(orders[[#This Row],[OrderID]],Table15[],4,FALSE)</f>
        <v>119</v>
      </c>
      <c r="P647">
        <f>VLOOKUP(orders[[#This Row],[OrderID]],Table15[],2,FALSE)</f>
        <v>5502.11</v>
      </c>
      <c r="Q647">
        <f>VLOOKUP(orders[[#This Row],[EmployeeID]],employee_territory[],2,FALSE)</f>
        <v>3049</v>
      </c>
      <c r="R647" t="str">
        <f>VLOOKUP(orders[[#This Row],[Territory]],territories[],4,FALSE)</f>
        <v xml:space="preserve">Northern                                          </v>
      </c>
      <c r="S647" t="str">
        <f>VLOOKUP(orders[[#This Row],[ShipVia]],shippers[],2,FALSE)</f>
        <v>United Package</v>
      </c>
      <c r="T647">
        <f>YEAR(orders[[#This Row],[OrderDate]])</f>
        <v>1998</v>
      </c>
      <c r="U647">
        <f>MONTH(orders[[#This Row],[OrderDate]])</f>
        <v>2</v>
      </c>
    </row>
    <row r="648" spans="1:21" x14ac:dyDescent="0.2">
      <c r="A648">
        <v>10894</v>
      </c>
      <c r="B648" t="s">
        <v>705</v>
      </c>
      <c r="C648">
        <v>1</v>
      </c>
      <c r="D648" s="9">
        <v>35844</v>
      </c>
      <c r="E648" s="5">
        <v>35872</v>
      </c>
      <c r="F648" s="5">
        <v>35846</v>
      </c>
      <c r="G648">
        <v>1</v>
      </c>
      <c r="H648">
        <v>116.13</v>
      </c>
      <c r="I648" t="s">
        <v>706</v>
      </c>
      <c r="J648" t="s">
        <v>707</v>
      </c>
      <c r="K648" t="s">
        <v>708</v>
      </c>
      <c r="L648" t="s">
        <v>709</v>
      </c>
      <c r="M648" t="s">
        <v>710</v>
      </c>
      <c r="N648" t="s">
        <v>82</v>
      </c>
      <c r="O648">
        <f>VLOOKUP(orders[[#This Row],[OrderID]],Table15[],4,FALSE)</f>
        <v>198</v>
      </c>
      <c r="P648">
        <f>VLOOKUP(orders[[#This Row],[OrderID]],Table15[],2,FALSE)</f>
        <v>2898</v>
      </c>
      <c r="Q648">
        <f>VLOOKUP(orders[[#This Row],[EmployeeID]],employee_territory[],2,FALSE)</f>
        <v>6897</v>
      </c>
      <c r="R648" t="str">
        <f>VLOOKUP(orders[[#This Row],[Territory]],territories[],4,FALSE)</f>
        <v xml:space="preserve">Eastern                                           </v>
      </c>
      <c r="S648" t="str">
        <f>VLOOKUP(orders[[#This Row],[ShipVia]],shippers[],2,FALSE)</f>
        <v>Speedy Express</v>
      </c>
      <c r="T648">
        <f>YEAR(orders[[#This Row],[OrderDate]])</f>
        <v>1998</v>
      </c>
      <c r="U648">
        <f>MONTH(orders[[#This Row],[OrderDate]])</f>
        <v>2</v>
      </c>
    </row>
    <row r="649" spans="1:21" x14ac:dyDescent="0.2">
      <c r="A649">
        <v>10895</v>
      </c>
      <c r="B649" t="s">
        <v>525</v>
      </c>
      <c r="C649">
        <v>3</v>
      </c>
      <c r="D649" s="9">
        <v>35844</v>
      </c>
      <c r="E649" s="5">
        <v>35872</v>
      </c>
      <c r="F649" s="5">
        <v>35849</v>
      </c>
      <c r="G649">
        <v>1</v>
      </c>
      <c r="H649">
        <v>162.75</v>
      </c>
      <c r="I649" t="s">
        <v>526</v>
      </c>
      <c r="J649" t="s">
        <v>527</v>
      </c>
      <c r="K649" t="s">
        <v>528</v>
      </c>
      <c r="L649" t="s">
        <v>71</v>
      </c>
      <c r="M649" t="s">
        <v>529</v>
      </c>
      <c r="N649" t="s">
        <v>530</v>
      </c>
      <c r="O649">
        <f>VLOOKUP(orders[[#This Row],[OrderID]],Table15[],4,FALSE)</f>
        <v>346</v>
      </c>
      <c r="P649">
        <f>VLOOKUP(orders[[#This Row],[OrderID]],Table15[],2,FALSE)</f>
        <v>6379.4</v>
      </c>
      <c r="Q649">
        <f>VLOOKUP(orders[[#This Row],[EmployeeID]],employee_territory[],2,FALSE)</f>
        <v>30346</v>
      </c>
      <c r="R649" t="str">
        <f>VLOOKUP(orders[[#This Row],[Territory]],territories[],4,FALSE)</f>
        <v xml:space="preserve">Southern                                          </v>
      </c>
      <c r="S649" t="str">
        <f>VLOOKUP(orders[[#This Row],[ShipVia]],shippers[],2,FALSE)</f>
        <v>Speedy Express</v>
      </c>
      <c r="T649">
        <f>YEAR(orders[[#This Row],[OrderDate]])</f>
        <v>1998</v>
      </c>
      <c r="U649">
        <f>MONTH(orders[[#This Row],[OrderDate]])</f>
        <v>2</v>
      </c>
    </row>
    <row r="650" spans="1:21" x14ac:dyDescent="0.2">
      <c r="A650">
        <v>10896</v>
      </c>
      <c r="B650" t="s">
        <v>872</v>
      </c>
      <c r="C650">
        <v>7</v>
      </c>
      <c r="D650" s="9">
        <v>35845</v>
      </c>
      <c r="E650" s="5">
        <v>35873</v>
      </c>
      <c r="F650" s="5">
        <v>35853</v>
      </c>
      <c r="G650">
        <v>3</v>
      </c>
      <c r="H650">
        <v>32.450000000000003</v>
      </c>
      <c r="I650" t="s">
        <v>873</v>
      </c>
      <c r="J650" t="s">
        <v>874</v>
      </c>
      <c r="K650" t="s">
        <v>875</v>
      </c>
      <c r="L650" t="s">
        <v>71</v>
      </c>
      <c r="M650" t="s">
        <v>876</v>
      </c>
      <c r="N650" t="s">
        <v>500</v>
      </c>
      <c r="O650">
        <f>VLOOKUP(orders[[#This Row],[OrderID]],Table15[],4,FALSE)</f>
        <v>31</v>
      </c>
      <c r="P650">
        <f>VLOOKUP(orders[[#This Row],[OrderID]],Table15[],2,FALSE)</f>
        <v>750.5</v>
      </c>
      <c r="Q650">
        <f>VLOOKUP(orders[[#This Row],[EmployeeID]],employee_territory[],2,FALSE)</f>
        <v>60179</v>
      </c>
      <c r="R650" t="str">
        <f>VLOOKUP(orders[[#This Row],[Territory]],territories[],4,FALSE)</f>
        <v xml:space="preserve">Westerns                                          </v>
      </c>
      <c r="S650" t="str">
        <f>VLOOKUP(orders[[#This Row],[ShipVia]],shippers[],2,FALSE)</f>
        <v>Federal Shipping</v>
      </c>
      <c r="T650">
        <f>YEAR(orders[[#This Row],[OrderDate]])</f>
        <v>1998</v>
      </c>
      <c r="U650">
        <f>MONTH(orders[[#This Row],[OrderDate]])</f>
        <v>2</v>
      </c>
    </row>
    <row r="651" spans="1:21" x14ac:dyDescent="0.2">
      <c r="A651">
        <v>10897</v>
      </c>
      <c r="B651" t="s">
        <v>651</v>
      </c>
      <c r="C651">
        <v>3</v>
      </c>
      <c r="D651" s="9">
        <v>35845</v>
      </c>
      <c r="E651" s="5">
        <v>35873</v>
      </c>
      <c r="F651" s="5">
        <v>35851</v>
      </c>
      <c r="G651">
        <v>2</v>
      </c>
      <c r="H651">
        <v>603.54</v>
      </c>
      <c r="I651" t="s">
        <v>652</v>
      </c>
      <c r="J651" t="s">
        <v>653</v>
      </c>
      <c r="K651" t="s">
        <v>654</v>
      </c>
      <c r="L651" t="s">
        <v>655</v>
      </c>
      <c r="M651" t="s">
        <v>71</v>
      </c>
      <c r="N651" t="s">
        <v>656</v>
      </c>
      <c r="O651">
        <f>VLOOKUP(orders[[#This Row],[OrderID]],Table15[],4,FALSE)</f>
        <v>116</v>
      </c>
      <c r="P651">
        <f>VLOOKUP(orders[[#This Row],[OrderID]],Table15[],2,FALSE)</f>
        <v>10835.240000000002</v>
      </c>
      <c r="Q651">
        <f>VLOOKUP(orders[[#This Row],[EmployeeID]],employee_territory[],2,FALSE)</f>
        <v>30346</v>
      </c>
      <c r="R651" t="str">
        <f>VLOOKUP(orders[[#This Row],[Territory]],territories[],4,FALSE)</f>
        <v xml:space="preserve">Southern                                          </v>
      </c>
      <c r="S651" t="str">
        <f>VLOOKUP(orders[[#This Row],[ShipVia]],shippers[],2,FALSE)</f>
        <v>United Package</v>
      </c>
      <c r="T651">
        <f>YEAR(orders[[#This Row],[OrderDate]])</f>
        <v>1998</v>
      </c>
      <c r="U651">
        <f>MONTH(orders[[#This Row],[OrderDate]])</f>
        <v>2</v>
      </c>
    </row>
    <row r="652" spans="1:21" x14ac:dyDescent="0.2">
      <c r="A652">
        <v>10898</v>
      </c>
      <c r="B652" t="s">
        <v>822</v>
      </c>
      <c r="C652">
        <v>4</v>
      </c>
      <c r="D652" s="9">
        <v>35846</v>
      </c>
      <c r="E652" s="5">
        <v>35874</v>
      </c>
      <c r="F652" s="5">
        <v>35860</v>
      </c>
      <c r="G652">
        <v>2</v>
      </c>
      <c r="H652">
        <v>1.27</v>
      </c>
      <c r="I652" t="s">
        <v>823</v>
      </c>
      <c r="J652" t="s">
        <v>824</v>
      </c>
      <c r="K652" t="s">
        <v>825</v>
      </c>
      <c r="L652" t="s">
        <v>71</v>
      </c>
      <c r="M652" t="s">
        <v>826</v>
      </c>
      <c r="N652" t="s">
        <v>827</v>
      </c>
      <c r="O652">
        <f>VLOOKUP(orders[[#This Row],[OrderID]],Table15[],4,FALSE)</f>
        <v>5</v>
      </c>
      <c r="P652">
        <f>VLOOKUP(orders[[#This Row],[OrderID]],Table15[],2,FALSE)</f>
        <v>30</v>
      </c>
      <c r="Q652">
        <f>VLOOKUP(orders[[#This Row],[EmployeeID]],employee_territory[],2,FALSE)</f>
        <v>20852</v>
      </c>
      <c r="R652" t="str">
        <f>VLOOKUP(orders[[#This Row],[Territory]],territories[],4,FALSE)</f>
        <v xml:space="preserve">Eastern                                           </v>
      </c>
      <c r="S652" t="str">
        <f>VLOOKUP(orders[[#This Row],[ShipVia]],shippers[],2,FALSE)</f>
        <v>United Package</v>
      </c>
      <c r="T652">
        <f>YEAR(orders[[#This Row],[OrderDate]])</f>
        <v>1998</v>
      </c>
      <c r="U652">
        <f>MONTH(orders[[#This Row],[OrderDate]])</f>
        <v>2</v>
      </c>
    </row>
    <row r="653" spans="1:21" x14ac:dyDescent="0.2">
      <c r="A653">
        <v>10899</v>
      </c>
      <c r="B653" t="s">
        <v>623</v>
      </c>
      <c r="C653">
        <v>5</v>
      </c>
      <c r="D653" s="9">
        <v>35846</v>
      </c>
      <c r="E653" s="5">
        <v>35874</v>
      </c>
      <c r="F653" s="5">
        <v>35852</v>
      </c>
      <c r="G653">
        <v>3</v>
      </c>
      <c r="H653">
        <v>1.21</v>
      </c>
      <c r="I653" t="s">
        <v>624</v>
      </c>
      <c r="J653" t="s">
        <v>625</v>
      </c>
      <c r="K653" t="s">
        <v>626</v>
      </c>
      <c r="L653" t="s">
        <v>627</v>
      </c>
      <c r="M653" t="s">
        <v>628</v>
      </c>
      <c r="N653" t="s">
        <v>524</v>
      </c>
      <c r="O653">
        <f>VLOOKUP(orders[[#This Row],[OrderID]],Table15[],4,FALSE)</f>
        <v>8</v>
      </c>
      <c r="P653">
        <f>VLOOKUP(orders[[#This Row],[OrderID]],Table15[],2,FALSE)</f>
        <v>144</v>
      </c>
      <c r="Q653">
        <f>VLOOKUP(orders[[#This Row],[EmployeeID]],employee_territory[],2,FALSE)</f>
        <v>2903</v>
      </c>
      <c r="R653" t="str">
        <f>VLOOKUP(orders[[#This Row],[Territory]],territories[],4,FALSE)</f>
        <v xml:space="preserve">Eastern                                           </v>
      </c>
      <c r="S653" t="str">
        <f>VLOOKUP(orders[[#This Row],[ShipVia]],shippers[],2,FALSE)</f>
        <v>Federal Shipping</v>
      </c>
      <c r="T653">
        <f>YEAR(orders[[#This Row],[OrderDate]])</f>
        <v>1998</v>
      </c>
      <c r="U653">
        <f>MONTH(orders[[#This Row],[OrderDate]])</f>
        <v>2</v>
      </c>
    </row>
    <row r="654" spans="1:21" x14ac:dyDescent="0.2">
      <c r="A654">
        <v>10900</v>
      </c>
      <c r="B654" t="s">
        <v>512</v>
      </c>
      <c r="C654">
        <v>1</v>
      </c>
      <c r="D654" s="9">
        <v>35846</v>
      </c>
      <c r="E654" s="5">
        <v>35874</v>
      </c>
      <c r="F654" s="5">
        <v>35858</v>
      </c>
      <c r="G654">
        <v>2</v>
      </c>
      <c r="H654">
        <v>1.66</v>
      </c>
      <c r="I654" t="s">
        <v>513</v>
      </c>
      <c r="J654" t="s">
        <v>514</v>
      </c>
      <c r="K654" t="s">
        <v>515</v>
      </c>
      <c r="L654" t="s">
        <v>516</v>
      </c>
      <c r="M654" t="s">
        <v>517</v>
      </c>
      <c r="N654" t="s">
        <v>146</v>
      </c>
      <c r="O654">
        <f>VLOOKUP(orders[[#This Row],[OrderID]],Table15[],4,FALSE)</f>
        <v>3</v>
      </c>
      <c r="P654">
        <f>VLOOKUP(orders[[#This Row],[OrderID]],Table15[],2,FALSE)</f>
        <v>45</v>
      </c>
      <c r="Q654">
        <f>VLOOKUP(orders[[#This Row],[EmployeeID]],employee_territory[],2,FALSE)</f>
        <v>6897</v>
      </c>
      <c r="R654" t="str">
        <f>VLOOKUP(orders[[#This Row],[Territory]],territories[],4,FALSE)</f>
        <v xml:space="preserve">Eastern                                           </v>
      </c>
      <c r="S654" t="str">
        <f>VLOOKUP(orders[[#This Row],[ShipVia]],shippers[],2,FALSE)</f>
        <v>United Package</v>
      </c>
      <c r="T654">
        <f>YEAR(orders[[#This Row],[OrderDate]])</f>
        <v>1998</v>
      </c>
      <c r="U654">
        <f>MONTH(orders[[#This Row],[OrderDate]])</f>
        <v>2</v>
      </c>
    </row>
    <row r="655" spans="1:21" x14ac:dyDescent="0.2">
      <c r="A655">
        <v>10901</v>
      </c>
      <c r="B655" t="s">
        <v>518</v>
      </c>
      <c r="C655">
        <v>4</v>
      </c>
      <c r="D655" s="9">
        <v>35849</v>
      </c>
      <c r="E655" s="5">
        <v>35877</v>
      </c>
      <c r="F655" s="5">
        <v>35852</v>
      </c>
      <c r="G655">
        <v>1</v>
      </c>
      <c r="H655">
        <v>62.09</v>
      </c>
      <c r="I655" t="s">
        <v>519</v>
      </c>
      <c r="J655" t="s">
        <v>520</v>
      </c>
      <c r="K655" t="s">
        <v>521</v>
      </c>
      <c r="L655" t="s">
        <v>522</v>
      </c>
      <c r="M655" t="s">
        <v>523</v>
      </c>
      <c r="N655" t="s">
        <v>524</v>
      </c>
      <c r="O655">
        <f>VLOOKUP(orders[[#This Row],[OrderID]],Table15[],4,FALSE)</f>
        <v>60</v>
      </c>
      <c r="P655">
        <f>VLOOKUP(orders[[#This Row],[OrderID]],Table15[],2,FALSE)</f>
        <v>934.5</v>
      </c>
      <c r="Q655">
        <f>VLOOKUP(orders[[#This Row],[EmployeeID]],employee_territory[],2,FALSE)</f>
        <v>20852</v>
      </c>
      <c r="R655" t="str">
        <f>VLOOKUP(orders[[#This Row],[Territory]],territories[],4,FALSE)</f>
        <v xml:space="preserve">Eastern                                           </v>
      </c>
      <c r="S655" t="str">
        <f>VLOOKUP(orders[[#This Row],[ShipVia]],shippers[],2,FALSE)</f>
        <v>Speedy Express</v>
      </c>
      <c r="T655">
        <f>YEAR(orders[[#This Row],[OrderDate]])</f>
        <v>1998</v>
      </c>
      <c r="U655">
        <f>MONTH(orders[[#This Row],[OrderDate]])</f>
        <v>2</v>
      </c>
    </row>
    <row r="656" spans="1:21" x14ac:dyDescent="0.2">
      <c r="A656">
        <v>10902</v>
      </c>
      <c r="B656" t="s">
        <v>551</v>
      </c>
      <c r="C656">
        <v>1</v>
      </c>
      <c r="D656" s="9">
        <v>35849</v>
      </c>
      <c r="E656" s="5">
        <v>35877</v>
      </c>
      <c r="F656" s="5">
        <v>35857</v>
      </c>
      <c r="G656">
        <v>1</v>
      </c>
      <c r="H656">
        <v>44.15</v>
      </c>
      <c r="I656" t="s">
        <v>552</v>
      </c>
      <c r="J656" t="s">
        <v>553</v>
      </c>
      <c r="K656" t="s">
        <v>554</v>
      </c>
      <c r="L656" t="s">
        <v>71</v>
      </c>
      <c r="M656" t="s">
        <v>555</v>
      </c>
      <c r="N656" t="s">
        <v>199</v>
      </c>
      <c r="O656">
        <f>VLOOKUP(orders[[#This Row],[OrderID]],Table15[],4,FALSE)</f>
        <v>36</v>
      </c>
      <c r="P656">
        <f>VLOOKUP(orders[[#This Row],[OrderID]],Table15[],2,FALSE)</f>
        <v>1015.8</v>
      </c>
      <c r="Q656">
        <f>VLOOKUP(orders[[#This Row],[EmployeeID]],employee_territory[],2,FALSE)</f>
        <v>6897</v>
      </c>
      <c r="R656" t="str">
        <f>VLOOKUP(orders[[#This Row],[Territory]],territories[],4,FALSE)</f>
        <v xml:space="preserve">Eastern                                           </v>
      </c>
      <c r="S656" t="str">
        <f>VLOOKUP(orders[[#This Row],[ShipVia]],shippers[],2,FALSE)</f>
        <v>Speedy Express</v>
      </c>
      <c r="T656">
        <f>YEAR(orders[[#This Row],[OrderDate]])</f>
        <v>1998</v>
      </c>
      <c r="U656">
        <f>MONTH(orders[[#This Row],[OrderDate]])</f>
        <v>2</v>
      </c>
    </row>
    <row r="657" spans="1:21" x14ac:dyDescent="0.2">
      <c r="A657">
        <v>10903</v>
      </c>
      <c r="B657" t="s">
        <v>484</v>
      </c>
      <c r="C657">
        <v>3</v>
      </c>
      <c r="D657" s="9">
        <v>35850</v>
      </c>
      <c r="E657" s="5">
        <v>35878</v>
      </c>
      <c r="F657" s="5">
        <v>35858</v>
      </c>
      <c r="G657">
        <v>3</v>
      </c>
      <c r="H657">
        <v>36.71</v>
      </c>
      <c r="I657" t="s">
        <v>485</v>
      </c>
      <c r="J657" t="s">
        <v>486</v>
      </c>
      <c r="K657" t="s">
        <v>487</v>
      </c>
      <c r="L657" t="s">
        <v>488</v>
      </c>
      <c r="M657" t="s">
        <v>489</v>
      </c>
      <c r="N657" t="s">
        <v>146</v>
      </c>
      <c r="O657">
        <f>VLOOKUP(orders[[#This Row],[OrderID]],Table15[],4,FALSE)</f>
        <v>81</v>
      </c>
      <c r="P657">
        <f>VLOOKUP(orders[[#This Row],[OrderID]],Table15[],2,FALSE)</f>
        <v>932.05</v>
      </c>
      <c r="Q657">
        <f>VLOOKUP(orders[[#This Row],[EmployeeID]],employee_territory[],2,FALSE)</f>
        <v>30346</v>
      </c>
      <c r="R657" t="str">
        <f>VLOOKUP(orders[[#This Row],[Territory]],territories[],4,FALSE)</f>
        <v xml:space="preserve">Southern                                          </v>
      </c>
      <c r="S657" t="str">
        <f>VLOOKUP(orders[[#This Row],[ShipVia]],shippers[],2,FALSE)</f>
        <v>Federal Shipping</v>
      </c>
      <c r="T657">
        <f>YEAR(orders[[#This Row],[OrderDate]])</f>
        <v>1998</v>
      </c>
      <c r="U657">
        <f>MONTH(orders[[#This Row],[OrderDate]])</f>
        <v>2</v>
      </c>
    </row>
    <row r="658" spans="1:21" x14ac:dyDescent="0.2">
      <c r="A658">
        <v>10904</v>
      </c>
      <c r="B658" t="s">
        <v>577</v>
      </c>
      <c r="C658">
        <v>3</v>
      </c>
      <c r="D658" s="9">
        <v>35850</v>
      </c>
      <c r="E658" s="5">
        <v>35878</v>
      </c>
      <c r="F658" s="5">
        <v>35853</v>
      </c>
      <c r="G658">
        <v>3</v>
      </c>
      <c r="H658">
        <v>162.94999999999999</v>
      </c>
      <c r="I658" t="s">
        <v>578</v>
      </c>
      <c r="J658" t="s">
        <v>579</v>
      </c>
      <c r="K658" t="s">
        <v>580</v>
      </c>
      <c r="L658" t="s">
        <v>581</v>
      </c>
      <c r="M658" t="s">
        <v>582</v>
      </c>
      <c r="N658" t="s">
        <v>82</v>
      </c>
      <c r="O658">
        <f>VLOOKUP(orders[[#This Row],[OrderID]],Table15[],4,FALSE)</f>
        <v>50</v>
      </c>
      <c r="P658">
        <f>VLOOKUP(orders[[#This Row],[OrderID]],Table15[],2,FALSE)</f>
        <v>1924.25</v>
      </c>
      <c r="Q658">
        <f>VLOOKUP(orders[[#This Row],[EmployeeID]],employee_territory[],2,FALSE)</f>
        <v>30346</v>
      </c>
      <c r="R658" t="str">
        <f>VLOOKUP(orders[[#This Row],[Territory]],territories[],4,FALSE)</f>
        <v xml:space="preserve">Southern                                          </v>
      </c>
      <c r="S658" t="str">
        <f>VLOOKUP(orders[[#This Row],[ShipVia]],shippers[],2,FALSE)</f>
        <v>Federal Shipping</v>
      </c>
      <c r="T658">
        <f>YEAR(orders[[#This Row],[OrderDate]])</f>
        <v>1998</v>
      </c>
      <c r="U658">
        <f>MONTH(orders[[#This Row],[OrderDate]])</f>
        <v>2</v>
      </c>
    </row>
    <row r="659" spans="1:21" x14ac:dyDescent="0.2">
      <c r="A659">
        <v>10905</v>
      </c>
      <c r="B659" t="s">
        <v>512</v>
      </c>
      <c r="C659">
        <v>9</v>
      </c>
      <c r="D659" s="9">
        <v>35850</v>
      </c>
      <c r="E659" s="5">
        <v>35878</v>
      </c>
      <c r="F659" s="5">
        <v>35860</v>
      </c>
      <c r="G659">
        <v>2</v>
      </c>
      <c r="H659">
        <v>13.72</v>
      </c>
      <c r="I659" t="s">
        <v>513</v>
      </c>
      <c r="J659" t="s">
        <v>514</v>
      </c>
      <c r="K659" t="s">
        <v>515</v>
      </c>
      <c r="L659" t="s">
        <v>516</v>
      </c>
      <c r="M659" t="s">
        <v>517</v>
      </c>
      <c r="N659" t="s">
        <v>146</v>
      </c>
      <c r="O659">
        <f>VLOOKUP(orders[[#This Row],[OrderID]],Table15[],4,FALSE)</f>
        <v>20</v>
      </c>
      <c r="P659">
        <f>VLOOKUP(orders[[#This Row],[OrderID]],Table15[],2,FALSE)</f>
        <v>360</v>
      </c>
      <c r="Q659">
        <f>VLOOKUP(orders[[#This Row],[EmployeeID]],employee_territory[],2,FALSE)</f>
        <v>3049</v>
      </c>
      <c r="R659" t="str">
        <f>VLOOKUP(orders[[#This Row],[Territory]],territories[],4,FALSE)</f>
        <v xml:space="preserve">Northern                                          </v>
      </c>
      <c r="S659" t="str">
        <f>VLOOKUP(orders[[#This Row],[ShipVia]],shippers[],2,FALSE)</f>
        <v>United Package</v>
      </c>
      <c r="T659">
        <f>YEAR(orders[[#This Row],[OrderDate]])</f>
        <v>1998</v>
      </c>
      <c r="U659">
        <f>MONTH(orders[[#This Row],[OrderDate]])</f>
        <v>2</v>
      </c>
    </row>
    <row r="660" spans="1:21" x14ac:dyDescent="0.2">
      <c r="A660">
        <v>10906</v>
      </c>
      <c r="B660" t="s">
        <v>789</v>
      </c>
      <c r="C660">
        <v>4</v>
      </c>
      <c r="D660" s="9">
        <v>35851</v>
      </c>
      <c r="E660" s="5">
        <v>35865</v>
      </c>
      <c r="F660" s="5">
        <v>35857</v>
      </c>
      <c r="G660">
        <v>3</v>
      </c>
      <c r="H660">
        <v>26.29</v>
      </c>
      <c r="I660" t="s">
        <v>790</v>
      </c>
      <c r="J660" t="s">
        <v>791</v>
      </c>
      <c r="K660" t="s">
        <v>792</v>
      </c>
      <c r="L660" t="s">
        <v>71</v>
      </c>
      <c r="M660" t="s">
        <v>793</v>
      </c>
      <c r="N660" t="s">
        <v>794</v>
      </c>
      <c r="O660">
        <f>VLOOKUP(orders[[#This Row],[OrderID]],Table15[],4,FALSE)</f>
        <v>15</v>
      </c>
      <c r="P660">
        <f>VLOOKUP(orders[[#This Row],[OrderID]],Table15[],2,FALSE)</f>
        <v>427.5</v>
      </c>
      <c r="Q660">
        <f>VLOOKUP(orders[[#This Row],[EmployeeID]],employee_territory[],2,FALSE)</f>
        <v>20852</v>
      </c>
      <c r="R660" t="str">
        <f>VLOOKUP(orders[[#This Row],[Territory]],territories[],4,FALSE)</f>
        <v xml:space="preserve">Eastern                                           </v>
      </c>
      <c r="S660" t="str">
        <f>VLOOKUP(orders[[#This Row],[ShipVia]],shippers[],2,FALSE)</f>
        <v>Federal Shipping</v>
      </c>
      <c r="T660">
        <f>YEAR(orders[[#This Row],[OrderDate]])</f>
        <v>1998</v>
      </c>
      <c r="U660">
        <f>MONTH(orders[[#This Row],[OrderDate]])</f>
        <v>2</v>
      </c>
    </row>
    <row r="661" spans="1:21" x14ac:dyDescent="0.2">
      <c r="A661">
        <v>10907</v>
      </c>
      <c r="B661" t="s">
        <v>907</v>
      </c>
      <c r="C661">
        <v>6</v>
      </c>
      <c r="D661" s="9">
        <v>35851</v>
      </c>
      <c r="E661" s="5">
        <v>35879</v>
      </c>
      <c r="F661" s="5">
        <v>35853</v>
      </c>
      <c r="G661">
        <v>3</v>
      </c>
      <c r="H661">
        <v>9.19</v>
      </c>
      <c r="I661" t="s">
        <v>908</v>
      </c>
      <c r="J661" t="s">
        <v>909</v>
      </c>
      <c r="K661" t="s">
        <v>204</v>
      </c>
      <c r="L661" t="s">
        <v>71</v>
      </c>
      <c r="M661" t="s">
        <v>910</v>
      </c>
      <c r="N661" t="s">
        <v>206</v>
      </c>
      <c r="O661">
        <f>VLOOKUP(orders[[#This Row],[OrderID]],Table15[],4,FALSE)</f>
        <v>14</v>
      </c>
      <c r="P661">
        <f>VLOOKUP(orders[[#This Row],[OrderID]],Table15[],2,FALSE)</f>
        <v>108.5</v>
      </c>
      <c r="Q661">
        <f>VLOOKUP(orders[[#This Row],[EmployeeID]],employee_territory[],2,FALSE)</f>
        <v>85014</v>
      </c>
      <c r="R661" t="str">
        <f>VLOOKUP(orders[[#This Row],[Territory]],territories[],4,FALSE)</f>
        <v xml:space="preserve">Westerns                                          </v>
      </c>
      <c r="S661" t="str">
        <f>VLOOKUP(orders[[#This Row],[ShipVia]],shippers[],2,FALSE)</f>
        <v>Federal Shipping</v>
      </c>
      <c r="T661">
        <f>YEAR(orders[[#This Row],[OrderDate]])</f>
        <v>1998</v>
      </c>
      <c r="U661">
        <f>MONTH(orders[[#This Row],[OrderDate]])</f>
        <v>2</v>
      </c>
    </row>
    <row r="662" spans="1:21" x14ac:dyDescent="0.2">
      <c r="A662">
        <v>10908</v>
      </c>
      <c r="B662" t="s">
        <v>633</v>
      </c>
      <c r="C662">
        <v>4</v>
      </c>
      <c r="D662" s="9">
        <v>35852</v>
      </c>
      <c r="E662" s="5">
        <v>35880</v>
      </c>
      <c r="F662" s="5">
        <v>35860</v>
      </c>
      <c r="G662">
        <v>2</v>
      </c>
      <c r="H662">
        <v>32.96</v>
      </c>
      <c r="I662" t="s">
        <v>634</v>
      </c>
      <c r="J662" t="s">
        <v>635</v>
      </c>
      <c r="K662" t="s">
        <v>636</v>
      </c>
      <c r="L662" t="s">
        <v>71</v>
      </c>
      <c r="M662" t="s">
        <v>637</v>
      </c>
      <c r="N662" t="s">
        <v>176</v>
      </c>
      <c r="O662">
        <f>VLOOKUP(orders[[#This Row],[OrderID]],Table15[],4,FALSE)</f>
        <v>34</v>
      </c>
      <c r="P662">
        <f>VLOOKUP(orders[[#This Row],[OrderID]],Table15[],2,FALSE)</f>
        <v>698</v>
      </c>
      <c r="Q662">
        <f>VLOOKUP(orders[[#This Row],[EmployeeID]],employee_territory[],2,FALSE)</f>
        <v>20852</v>
      </c>
      <c r="R662" t="str">
        <f>VLOOKUP(orders[[#This Row],[Territory]],territories[],4,FALSE)</f>
        <v xml:space="preserve">Eastern                                           </v>
      </c>
      <c r="S662" t="str">
        <f>VLOOKUP(orders[[#This Row],[ShipVia]],shippers[],2,FALSE)</f>
        <v>United Package</v>
      </c>
      <c r="T662">
        <f>YEAR(orders[[#This Row],[OrderDate]])</f>
        <v>1998</v>
      </c>
      <c r="U662">
        <f>MONTH(orders[[#This Row],[OrderDate]])</f>
        <v>2</v>
      </c>
    </row>
    <row r="663" spans="1:21" x14ac:dyDescent="0.2">
      <c r="A663">
        <v>10909</v>
      </c>
      <c r="B663" t="s">
        <v>800</v>
      </c>
      <c r="C663">
        <v>1</v>
      </c>
      <c r="D663" s="9">
        <v>35852</v>
      </c>
      <c r="E663" s="5">
        <v>35880</v>
      </c>
      <c r="F663" s="5">
        <v>35864</v>
      </c>
      <c r="G663">
        <v>2</v>
      </c>
      <c r="H663">
        <v>53.05</v>
      </c>
      <c r="I663" t="s">
        <v>801</v>
      </c>
      <c r="J663" t="s">
        <v>802</v>
      </c>
      <c r="K663" t="s">
        <v>803</v>
      </c>
      <c r="L663" t="s">
        <v>71</v>
      </c>
      <c r="M663" t="s">
        <v>804</v>
      </c>
      <c r="N663" t="s">
        <v>184</v>
      </c>
      <c r="O663">
        <f>VLOOKUP(orders[[#This Row],[OrderID]],Table15[],4,FALSE)</f>
        <v>32</v>
      </c>
      <c r="P663">
        <f>VLOOKUP(orders[[#This Row],[OrderID]],Table15[],2,FALSE)</f>
        <v>670</v>
      </c>
      <c r="Q663">
        <f>VLOOKUP(orders[[#This Row],[EmployeeID]],employee_territory[],2,FALSE)</f>
        <v>6897</v>
      </c>
      <c r="R663" t="str">
        <f>VLOOKUP(orders[[#This Row],[Territory]],territories[],4,FALSE)</f>
        <v xml:space="preserve">Eastern                                           </v>
      </c>
      <c r="S663" t="str">
        <f>VLOOKUP(orders[[#This Row],[ShipVia]],shippers[],2,FALSE)</f>
        <v>United Package</v>
      </c>
      <c r="T663">
        <f>YEAR(orders[[#This Row],[OrderDate]])</f>
        <v>1998</v>
      </c>
      <c r="U663">
        <f>MONTH(orders[[#This Row],[OrderDate]])</f>
        <v>2</v>
      </c>
    </row>
    <row r="664" spans="1:21" x14ac:dyDescent="0.2">
      <c r="A664">
        <v>10910</v>
      </c>
      <c r="B664" t="s">
        <v>888</v>
      </c>
      <c r="C664">
        <v>1</v>
      </c>
      <c r="D664" s="9">
        <v>35852</v>
      </c>
      <c r="E664" s="5">
        <v>35880</v>
      </c>
      <c r="F664" s="5">
        <v>35858</v>
      </c>
      <c r="G664">
        <v>3</v>
      </c>
      <c r="H664">
        <v>38.11</v>
      </c>
      <c r="I664" t="s">
        <v>889</v>
      </c>
      <c r="J664" t="s">
        <v>890</v>
      </c>
      <c r="K664" t="s">
        <v>891</v>
      </c>
      <c r="L664" t="s">
        <v>71</v>
      </c>
      <c r="M664" t="s">
        <v>892</v>
      </c>
      <c r="N664" t="s">
        <v>248</v>
      </c>
      <c r="O664">
        <f>VLOOKUP(orders[[#This Row],[OrderID]],Table15[],4,FALSE)</f>
        <v>27</v>
      </c>
      <c r="P664">
        <f>VLOOKUP(orders[[#This Row],[OrderID]],Table15[],2,FALSE)</f>
        <v>452.9</v>
      </c>
      <c r="Q664">
        <f>VLOOKUP(orders[[#This Row],[EmployeeID]],employee_territory[],2,FALSE)</f>
        <v>6897</v>
      </c>
      <c r="R664" t="str">
        <f>VLOOKUP(orders[[#This Row],[Territory]],territories[],4,FALSE)</f>
        <v xml:space="preserve">Eastern                                           </v>
      </c>
      <c r="S664" t="str">
        <f>VLOOKUP(orders[[#This Row],[ShipVia]],shippers[],2,FALSE)</f>
        <v>Federal Shipping</v>
      </c>
      <c r="T664">
        <f>YEAR(orders[[#This Row],[OrderDate]])</f>
        <v>1998</v>
      </c>
      <c r="U664">
        <f>MONTH(orders[[#This Row],[OrderDate]])</f>
        <v>2</v>
      </c>
    </row>
    <row r="665" spans="1:21" x14ac:dyDescent="0.2">
      <c r="A665">
        <v>10911</v>
      </c>
      <c r="B665" t="s">
        <v>662</v>
      </c>
      <c r="C665">
        <v>3</v>
      </c>
      <c r="D665" s="9">
        <v>35852</v>
      </c>
      <c r="E665" s="5">
        <v>35880</v>
      </c>
      <c r="F665" s="5">
        <v>35859</v>
      </c>
      <c r="G665">
        <v>1</v>
      </c>
      <c r="H665">
        <v>38.19</v>
      </c>
      <c r="I665" t="s">
        <v>663</v>
      </c>
      <c r="J665" t="s">
        <v>664</v>
      </c>
      <c r="K665" t="s">
        <v>665</v>
      </c>
      <c r="L665" t="s">
        <v>71</v>
      </c>
      <c r="M665" t="s">
        <v>666</v>
      </c>
      <c r="N665" t="s">
        <v>108</v>
      </c>
      <c r="O665">
        <f>VLOOKUP(orders[[#This Row],[OrderID]],Table15[],4,FALSE)</f>
        <v>37</v>
      </c>
      <c r="P665">
        <f>VLOOKUP(orders[[#This Row],[OrderID]],Table15[],2,FALSE)</f>
        <v>858</v>
      </c>
      <c r="Q665">
        <f>VLOOKUP(orders[[#This Row],[EmployeeID]],employee_territory[],2,FALSE)</f>
        <v>30346</v>
      </c>
      <c r="R665" t="str">
        <f>VLOOKUP(orders[[#This Row],[Territory]],territories[],4,FALSE)</f>
        <v xml:space="preserve">Southern                                          </v>
      </c>
      <c r="S665" t="str">
        <f>VLOOKUP(orders[[#This Row],[ShipVia]],shippers[],2,FALSE)</f>
        <v>Speedy Express</v>
      </c>
      <c r="T665">
        <f>YEAR(orders[[#This Row],[OrderDate]])</f>
        <v>1998</v>
      </c>
      <c r="U665">
        <f>MONTH(orders[[#This Row],[OrderDate]])</f>
        <v>2</v>
      </c>
    </row>
    <row r="666" spans="1:21" x14ac:dyDescent="0.2">
      <c r="A666">
        <v>10912</v>
      </c>
      <c r="B666" t="s">
        <v>651</v>
      </c>
      <c r="C666">
        <v>2</v>
      </c>
      <c r="D666" s="9">
        <v>35852</v>
      </c>
      <c r="E666" s="5">
        <v>35880</v>
      </c>
      <c r="F666" s="5">
        <v>35872</v>
      </c>
      <c r="G666">
        <v>2</v>
      </c>
      <c r="H666">
        <v>580.91</v>
      </c>
      <c r="I666" t="s">
        <v>652</v>
      </c>
      <c r="J666" t="s">
        <v>653</v>
      </c>
      <c r="K666" t="s">
        <v>654</v>
      </c>
      <c r="L666" t="s">
        <v>655</v>
      </c>
      <c r="M666" t="s">
        <v>71</v>
      </c>
      <c r="N666" t="s">
        <v>656</v>
      </c>
      <c r="O666">
        <f>VLOOKUP(orders[[#This Row],[OrderID]],Table15[],4,FALSE)</f>
        <v>100</v>
      </c>
      <c r="P666">
        <f>VLOOKUP(orders[[#This Row],[OrderID]],Table15[],2,FALSE)</f>
        <v>8267.4000000000015</v>
      </c>
      <c r="Q666">
        <f>VLOOKUP(orders[[#This Row],[EmployeeID]],employee_territory[],2,FALSE)</f>
        <v>1581</v>
      </c>
      <c r="R666" t="str">
        <f>VLOOKUP(orders[[#This Row],[Territory]],territories[],4,FALSE)</f>
        <v xml:space="preserve">Eastern                                           </v>
      </c>
      <c r="S666" t="str">
        <f>VLOOKUP(orders[[#This Row],[ShipVia]],shippers[],2,FALSE)</f>
        <v>United Package</v>
      </c>
      <c r="T666">
        <f>YEAR(orders[[#This Row],[OrderDate]])</f>
        <v>1998</v>
      </c>
      <c r="U666">
        <f>MONTH(orders[[#This Row],[OrderDate]])</f>
        <v>2</v>
      </c>
    </row>
    <row r="667" spans="1:21" x14ac:dyDescent="0.2">
      <c r="A667">
        <v>10913</v>
      </c>
      <c r="B667" t="s">
        <v>785</v>
      </c>
      <c r="C667">
        <v>4</v>
      </c>
      <c r="D667" s="9">
        <v>35852</v>
      </c>
      <c r="E667" s="5">
        <v>35880</v>
      </c>
      <c r="F667" s="5">
        <v>35858</v>
      </c>
      <c r="G667">
        <v>1</v>
      </c>
      <c r="H667">
        <v>33.049999999999997</v>
      </c>
      <c r="I667" t="s">
        <v>786</v>
      </c>
      <c r="J667" t="s">
        <v>787</v>
      </c>
      <c r="K667" t="s">
        <v>645</v>
      </c>
      <c r="L667" t="s">
        <v>516</v>
      </c>
      <c r="M667" t="s">
        <v>788</v>
      </c>
      <c r="N667" t="s">
        <v>146</v>
      </c>
      <c r="O667">
        <f>VLOOKUP(orders[[#This Row],[OrderID]],Table15[],4,FALSE)</f>
        <v>85</v>
      </c>
      <c r="P667">
        <f>VLOOKUP(orders[[#This Row],[OrderID]],Table15[],2,FALSE)</f>
        <v>958.75</v>
      </c>
      <c r="Q667">
        <f>VLOOKUP(orders[[#This Row],[EmployeeID]],employee_territory[],2,FALSE)</f>
        <v>20852</v>
      </c>
      <c r="R667" t="str">
        <f>VLOOKUP(orders[[#This Row],[Territory]],territories[],4,FALSE)</f>
        <v xml:space="preserve">Eastern                                           </v>
      </c>
      <c r="S667" t="str">
        <f>VLOOKUP(orders[[#This Row],[ShipVia]],shippers[],2,FALSE)</f>
        <v>Speedy Express</v>
      </c>
      <c r="T667">
        <f>YEAR(orders[[#This Row],[OrderDate]])</f>
        <v>1998</v>
      </c>
      <c r="U667">
        <f>MONTH(orders[[#This Row],[OrderDate]])</f>
        <v>2</v>
      </c>
    </row>
    <row r="668" spans="1:21" x14ac:dyDescent="0.2">
      <c r="A668">
        <v>10914</v>
      </c>
      <c r="B668" t="s">
        <v>785</v>
      </c>
      <c r="C668">
        <v>6</v>
      </c>
      <c r="D668" s="9">
        <v>35853</v>
      </c>
      <c r="E668" s="5">
        <v>35881</v>
      </c>
      <c r="F668" s="5">
        <v>35856</v>
      </c>
      <c r="G668">
        <v>1</v>
      </c>
      <c r="H668">
        <v>21.19</v>
      </c>
      <c r="I668" t="s">
        <v>786</v>
      </c>
      <c r="J668" t="s">
        <v>787</v>
      </c>
      <c r="K668" t="s">
        <v>645</v>
      </c>
      <c r="L668" t="s">
        <v>516</v>
      </c>
      <c r="M668" t="s">
        <v>788</v>
      </c>
      <c r="N668" t="s">
        <v>146</v>
      </c>
      <c r="O668">
        <f>VLOOKUP(orders[[#This Row],[OrderID]],Table15[],4,FALSE)</f>
        <v>25</v>
      </c>
      <c r="P668">
        <f>VLOOKUP(orders[[#This Row],[OrderID]],Table15[],2,FALSE)</f>
        <v>537.5</v>
      </c>
      <c r="Q668">
        <f>VLOOKUP(orders[[#This Row],[EmployeeID]],employee_territory[],2,FALSE)</f>
        <v>85014</v>
      </c>
      <c r="R668" t="str">
        <f>VLOOKUP(orders[[#This Row],[Territory]],territories[],4,FALSE)</f>
        <v xml:space="preserve">Westerns                                          </v>
      </c>
      <c r="S668" t="str">
        <f>VLOOKUP(orders[[#This Row],[ShipVia]],shippers[],2,FALSE)</f>
        <v>Speedy Express</v>
      </c>
      <c r="T668">
        <f>YEAR(orders[[#This Row],[OrderDate]])</f>
        <v>1998</v>
      </c>
      <c r="U668">
        <f>MONTH(orders[[#This Row],[OrderDate]])</f>
        <v>2</v>
      </c>
    </row>
    <row r="669" spans="1:21" x14ac:dyDescent="0.2">
      <c r="A669">
        <v>10915</v>
      </c>
      <c r="B669" t="s">
        <v>599</v>
      </c>
      <c r="C669">
        <v>2</v>
      </c>
      <c r="D669" s="9">
        <v>35853</v>
      </c>
      <c r="E669" s="5">
        <v>35881</v>
      </c>
      <c r="F669" s="5">
        <v>35856</v>
      </c>
      <c r="G669">
        <v>2</v>
      </c>
      <c r="H669">
        <v>3.51</v>
      </c>
      <c r="I669" t="s">
        <v>600</v>
      </c>
      <c r="J669" t="s">
        <v>601</v>
      </c>
      <c r="K669" t="s">
        <v>534</v>
      </c>
      <c r="L669" t="s">
        <v>71</v>
      </c>
      <c r="M669" t="s">
        <v>602</v>
      </c>
      <c r="N669" t="s">
        <v>535</v>
      </c>
      <c r="O669">
        <f>VLOOKUP(orders[[#This Row],[OrderID]],Table15[],4,FALSE)</f>
        <v>50</v>
      </c>
      <c r="P669">
        <f>VLOOKUP(orders[[#This Row],[OrderID]],Table15[],2,FALSE)</f>
        <v>539.5</v>
      </c>
      <c r="Q669">
        <f>VLOOKUP(orders[[#This Row],[EmployeeID]],employee_territory[],2,FALSE)</f>
        <v>1581</v>
      </c>
      <c r="R669" t="str">
        <f>VLOOKUP(orders[[#This Row],[Territory]],territories[],4,FALSE)</f>
        <v xml:space="preserve">Eastern                                           </v>
      </c>
      <c r="S669" t="str">
        <f>VLOOKUP(orders[[#This Row],[ShipVia]],shippers[],2,FALSE)</f>
        <v>United Package</v>
      </c>
      <c r="T669">
        <f>YEAR(orders[[#This Row],[OrderDate]])</f>
        <v>1998</v>
      </c>
      <c r="U669">
        <f>MONTH(orders[[#This Row],[OrderDate]])</f>
        <v>2</v>
      </c>
    </row>
    <row r="670" spans="1:21" x14ac:dyDescent="0.2">
      <c r="A670">
        <v>10916</v>
      </c>
      <c r="B670" t="s">
        <v>842</v>
      </c>
      <c r="C670">
        <v>1</v>
      </c>
      <c r="D670" s="9">
        <v>35853</v>
      </c>
      <c r="E670" s="5">
        <v>35881</v>
      </c>
      <c r="F670" s="5">
        <v>35863</v>
      </c>
      <c r="G670">
        <v>2</v>
      </c>
      <c r="H670">
        <v>63.77</v>
      </c>
      <c r="I670" t="s">
        <v>843</v>
      </c>
      <c r="J670" t="s">
        <v>844</v>
      </c>
      <c r="K670" t="s">
        <v>825</v>
      </c>
      <c r="L670" t="s">
        <v>71</v>
      </c>
      <c r="M670" t="s">
        <v>826</v>
      </c>
      <c r="N670" t="s">
        <v>827</v>
      </c>
      <c r="O670">
        <f>VLOOKUP(orders[[#This Row],[OrderID]],Table15[],4,FALSE)</f>
        <v>32</v>
      </c>
      <c r="P670">
        <f>VLOOKUP(orders[[#This Row],[OrderID]],Table15[],2,FALSE)</f>
        <v>686.7</v>
      </c>
      <c r="Q670">
        <f>VLOOKUP(orders[[#This Row],[EmployeeID]],employee_territory[],2,FALSE)</f>
        <v>6897</v>
      </c>
      <c r="R670" t="str">
        <f>VLOOKUP(orders[[#This Row],[Territory]],territories[],4,FALSE)</f>
        <v xml:space="preserve">Eastern                                           </v>
      </c>
      <c r="S670" t="str">
        <f>VLOOKUP(orders[[#This Row],[ShipVia]],shippers[],2,FALSE)</f>
        <v>United Package</v>
      </c>
      <c r="T670">
        <f>YEAR(orders[[#This Row],[OrderDate]])</f>
        <v>1998</v>
      </c>
      <c r="U670">
        <f>MONTH(orders[[#This Row],[OrderDate]])</f>
        <v>2</v>
      </c>
    </row>
    <row r="671" spans="1:21" x14ac:dyDescent="0.2">
      <c r="A671">
        <v>10917</v>
      </c>
      <c r="B671" t="s">
        <v>618</v>
      </c>
      <c r="C671">
        <v>4</v>
      </c>
      <c r="D671" s="9">
        <v>35856</v>
      </c>
      <c r="E671" s="5">
        <v>35884</v>
      </c>
      <c r="F671" s="5">
        <v>35865</v>
      </c>
      <c r="G671">
        <v>2</v>
      </c>
      <c r="H671">
        <v>8.2899999999999991</v>
      </c>
      <c r="I671" t="s">
        <v>619</v>
      </c>
      <c r="J671" t="s">
        <v>620</v>
      </c>
      <c r="K671" t="s">
        <v>621</v>
      </c>
      <c r="L671" t="s">
        <v>71</v>
      </c>
      <c r="M671" t="s">
        <v>622</v>
      </c>
      <c r="N671" t="s">
        <v>108</v>
      </c>
      <c r="O671">
        <f>VLOOKUP(orders[[#This Row],[OrderID]],Table15[],4,FALSE)</f>
        <v>11</v>
      </c>
      <c r="P671">
        <f>VLOOKUP(orders[[#This Row],[OrderID]],Table15[],2,FALSE)</f>
        <v>365.89</v>
      </c>
      <c r="Q671">
        <f>VLOOKUP(orders[[#This Row],[EmployeeID]],employee_territory[],2,FALSE)</f>
        <v>20852</v>
      </c>
      <c r="R671" t="str">
        <f>VLOOKUP(orders[[#This Row],[Territory]],territories[],4,FALSE)</f>
        <v xml:space="preserve">Eastern                                           </v>
      </c>
      <c r="S671" t="str">
        <f>VLOOKUP(orders[[#This Row],[ShipVia]],shippers[],2,FALSE)</f>
        <v>United Package</v>
      </c>
      <c r="T671">
        <f>YEAR(orders[[#This Row],[OrderDate]])</f>
        <v>1998</v>
      </c>
      <c r="U671">
        <f>MONTH(orders[[#This Row],[OrderDate]])</f>
        <v>3</v>
      </c>
    </row>
    <row r="672" spans="1:21" x14ac:dyDescent="0.2">
      <c r="A672">
        <v>10918</v>
      </c>
      <c r="B672" t="s">
        <v>805</v>
      </c>
      <c r="C672">
        <v>3</v>
      </c>
      <c r="D672" s="9">
        <v>35856</v>
      </c>
      <c r="E672" s="5">
        <v>35884</v>
      </c>
      <c r="F672" s="5">
        <v>35865</v>
      </c>
      <c r="G672">
        <v>3</v>
      </c>
      <c r="H672">
        <v>48.83</v>
      </c>
      <c r="I672" t="s">
        <v>806</v>
      </c>
      <c r="J672" t="s">
        <v>807</v>
      </c>
      <c r="K672" t="s">
        <v>808</v>
      </c>
      <c r="L672" t="s">
        <v>809</v>
      </c>
      <c r="M672" t="s">
        <v>810</v>
      </c>
      <c r="N672" t="s">
        <v>264</v>
      </c>
      <c r="O672">
        <f>VLOOKUP(orders[[#This Row],[OrderID]],Table15[],4,FALSE)</f>
        <v>85</v>
      </c>
      <c r="P672">
        <f>VLOOKUP(orders[[#This Row],[OrderID]],Table15[],2,FALSE)</f>
        <v>1930</v>
      </c>
      <c r="Q672">
        <f>VLOOKUP(orders[[#This Row],[EmployeeID]],employee_territory[],2,FALSE)</f>
        <v>30346</v>
      </c>
      <c r="R672" t="str">
        <f>VLOOKUP(orders[[#This Row],[Territory]],territories[],4,FALSE)</f>
        <v xml:space="preserve">Southern                                          </v>
      </c>
      <c r="S672" t="str">
        <f>VLOOKUP(orders[[#This Row],[ShipVia]],shippers[],2,FALSE)</f>
        <v>Federal Shipping</v>
      </c>
      <c r="T672">
        <f>YEAR(orders[[#This Row],[OrderDate]])</f>
        <v>1998</v>
      </c>
      <c r="U672">
        <f>MONTH(orders[[#This Row],[OrderDate]])</f>
        <v>3</v>
      </c>
    </row>
    <row r="673" spans="1:21" x14ac:dyDescent="0.2">
      <c r="A673">
        <v>10919</v>
      </c>
      <c r="B673" t="s">
        <v>811</v>
      </c>
      <c r="C673">
        <v>2</v>
      </c>
      <c r="D673" s="9">
        <v>35856</v>
      </c>
      <c r="E673" s="5">
        <v>35884</v>
      </c>
      <c r="F673" s="5">
        <v>35858</v>
      </c>
      <c r="G673">
        <v>2</v>
      </c>
      <c r="H673">
        <v>19.8</v>
      </c>
      <c r="I673" t="s">
        <v>812</v>
      </c>
      <c r="J673" t="s">
        <v>813</v>
      </c>
      <c r="K673" t="s">
        <v>814</v>
      </c>
      <c r="L673" t="s">
        <v>815</v>
      </c>
      <c r="M673" t="s">
        <v>816</v>
      </c>
      <c r="N673" t="s">
        <v>524</v>
      </c>
      <c r="O673">
        <f>VLOOKUP(orders[[#This Row],[OrderID]],Table15[],4,FALSE)</f>
        <v>68</v>
      </c>
      <c r="P673">
        <f>VLOOKUP(orders[[#This Row],[OrderID]],Table15[],2,FALSE)</f>
        <v>1122.8</v>
      </c>
      <c r="Q673">
        <f>VLOOKUP(orders[[#This Row],[EmployeeID]],employee_territory[],2,FALSE)</f>
        <v>1581</v>
      </c>
      <c r="R673" t="str">
        <f>VLOOKUP(orders[[#This Row],[Territory]],territories[],4,FALSE)</f>
        <v xml:space="preserve">Eastern                                           </v>
      </c>
      <c r="S673" t="str">
        <f>VLOOKUP(orders[[#This Row],[ShipVia]],shippers[],2,FALSE)</f>
        <v>United Package</v>
      </c>
      <c r="T673">
        <f>YEAR(orders[[#This Row],[OrderDate]])</f>
        <v>1998</v>
      </c>
      <c r="U673">
        <f>MONTH(orders[[#This Row],[OrderDate]])</f>
        <v>3</v>
      </c>
    </row>
    <row r="674" spans="1:21" x14ac:dyDescent="0.2">
      <c r="A674">
        <v>10920</v>
      </c>
      <c r="B674" t="s">
        <v>752</v>
      </c>
      <c r="C674">
        <v>4</v>
      </c>
      <c r="D674" s="9">
        <v>35857</v>
      </c>
      <c r="E674" s="5">
        <v>35885</v>
      </c>
      <c r="F674" s="5">
        <v>35863</v>
      </c>
      <c r="G674">
        <v>2</v>
      </c>
      <c r="H674">
        <v>29.61</v>
      </c>
      <c r="I674" t="s">
        <v>753</v>
      </c>
      <c r="J674" t="s">
        <v>754</v>
      </c>
      <c r="K674" t="s">
        <v>755</v>
      </c>
      <c r="L674" t="s">
        <v>756</v>
      </c>
      <c r="M674" t="s">
        <v>757</v>
      </c>
      <c r="N674" t="s">
        <v>73</v>
      </c>
      <c r="O674">
        <f>VLOOKUP(orders[[#This Row],[OrderID]],Table15[],4,FALSE)</f>
        <v>24</v>
      </c>
      <c r="P674">
        <f>VLOOKUP(orders[[#This Row],[OrderID]],Table15[],2,FALSE)</f>
        <v>390</v>
      </c>
      <c r="Q674">
        <f>VLOOKUP(orders[[#This Row],[EmployeeID]],employee_territory[],2,FALSE)</f>
        <v>20852</v>
      </c>
      <c r="R674" t="str">
        <f>VLOOKUP(orders[[#This Row],[Territory]],territories[],4,FALSE)</f>
        <v xml:space="preserve">Eastern                                           </v>
      </c>
      <c r="S674" t="str">
        <f>VLOOKUP(orders[[#This Row],[ShipVia]],shippers[],2,FALSE)</f>
        <v>United Package</v>
      </c>
      <c r="T674">
        <f>YEAR(orders[[#This Row],[OrderDate]])</f>
        <v>1998</v>
      </c>
      <c r="U674">
        <f>MONTH(orders[[#This Row],[OrderDate]])</f>
        <v>3</v>
      </c>
    </row>
    <row r="675" spans="1:21" x14ac:dyDescent="0.2">
      <c r="A675">
        <v>10921</v>
      </c>
      <c r="B675" t="s">
        <v>780</v>
      </c>
      <c r="C675">
        <v>1</v>
      </c>
      <c r="D675" s="9">
        <v>35857</v>
      </c>
      <c r="E675" s="5">
        <v>35899</v>
      </c>
      <c r="F675" s="5">
        <v>35863</v>
      </c>
      <c r="G675">
        <v>1</v>
      </c>
      <c r="H675">
        <v>176.48</v>
      </c>
      <c r="I675" t="s">
        <v>781</v>
      </c>
      <c r="J675" t="s">
        <v>782</v>
      </c>
      <c r="K675" t="s">
        <v>783</v>
      </c>
      <c r="L675" t="s">
        <v>71</v>
      </c>
      <c r="M675" t="s">
        <v>784</v>
      </c>
      <c r="N675" t="s">
        <v>230</v>
      </c>
      <c r="O675">
        <f>VLOOKUP(orders[[#This Row],[OrderID]],Table15[],4,FALSE)</f>
        <v>50</v>
      </c>
      <c r="P675">
        <f>VLOOKUP(orders[[#This Row],[OrderID]],Table15[],2,FALSE)</f>
        <v>1936</v>
      </c>
      <c r="Q675">
        <f>VLOOKUP(orders[[#This Row],[EmployeeID]],employee_territory[],2,FALSE)</f>
        <v>6897</v>
      </c>
      <c r="R675" t="str">
        <f>VLOOKUP(orders[[#This Row],[Territory]],territories[],4,FALSE)</f>
        <v xml:space="preserve">Eastern                                           </v>
      </c>
      <c r="S675" t="str">
        <f>VLOOKUP(orders[[#This Row],[ShipVia]],shippers[],2,FALSE)</f>
        <v>Speedy Express</v>
      </c>
      <c r="T675">
        <f>YEAR(orders[[#This Row],[OrderDate]])</f>
        <v>1998</v>
      </c>
      <c r="U675">
        <f>MONTH(orders[[#This Row],[OrderDate]])</f>
        <v>3</v>
      </c>
    </row>
    <row r="676" spans="1:21" x14ac:dyDescent="0.2">
      <c r="A676">
        <v>10922</v>
      </c>
      <c r="B676" t="s">
        <v>484</v>
      </c>
      <c r="C676">
        <v>5</v>
      </c>
      <c r="D676" s="9">
        <v>35857</v>
      </c>
      <c r="E676" s="5">
        <v>35885</v>
      </c>
      <c r="F676" s="5">
        <v>35859</v>
      </c>
      <c r="G676">
        <v>3</v>
      </c>
      <c r="H676">
        <v>62.74</v>
      </c>
      <c r="I676" t="s">
        <v>485</v>
      </c>
      <c r="J676" t="s">
        <v>486</v>
      </c>
      <c r="K676" t="s">
        <v>487</v>
      </c>
      <c r="L676" t="s">
        <v>488</v>
      </c>
      <c r="M676" t="s">
        <v>489</v>
      </c>
      <c r="N676" t="s">
        <v>146</v>
      </c>
      <c r="O676">
        <f>VLOOKUP(orders[[#This Row],[OrderID]],Table15[],4,FALSE)</f>
        <v>50</v>
      </c>
      <c r="P676">
        <f>VLOOKUP(orders[[#This Row],[OrderID]],Table15[],2,FALSE)</f>
        <v>742.5</v>
      </c>
      <c r="Q676">
        <f>VLOOKUP(orders[[#This Row],[EmployeeID]],employee_territory[],2,FALSE)</f>
        <v>2903</v>
      </c>
      <c r="R676" t="str">
        <f>VLOOKUP(orders[[#This Row],[Territory]],territories[],4,FALSE)</f>
        <v xml:space="preserve">Eastern                                           </v>
      </c>
      <c r="S676" t="str">
        <f>VLOOKUP(orders[[#This Row],[ShipVia]],shippers[],2,FALSE)</f>
        <v>Federal Shipping</v>
      </c>
      <c r="T676">
        <f>YEAR(orders[[#This Row],[OrderDate]])</f>
        <v>1998</v>
      </c>
      <c r="U676">
        <f>MONTH(orders[[#This Row],[OrderDate]])</f>
        <v>3</v>
      </c>
    </row>
    <row r="677" spans="1:21" x14ac:dyDescent="0.2">
      <c r="A677">
        <v>10923</v>
      </c>
      <c r="B677" t="s">
        <v>742</v>
      </c>
      <c r="C677">
        <v>7</v>
      </c>
      <c r="D677" s="9">
        <v>35857</v>
      </c>
      <c r="E677" s="5">
        <v>35899</v>
      </c>
      <c r="F677" s="5">
        <v>35867</v>
      </c>
      <c r="G677">
        <v>3</v>
      </c>
      <c r="H677">
        <v>68.260000000000005</v>
      </c>
      <c r="I677" t="s">
        <v>743</v>
      </c>
      <c r="J677" t="s">
        <v>744</v>
      </c>
      <c r="K677" t="s">
        <v>745</v>
      </c>
      <c r="L677" t="s">
        <v>71</v>
      </c>
      <c r="M677" t="s">
        <v>746</v>
      </c>
      <c r="N677" t="s">
        <v>206</v>
      </c>
      <c r="O677">
        <f>VLOOKUP(orders[[#This Row],[OrderID]],Table15[],4,FALSE)</f>
        <v>44</v>
      </c>
      <c r="P677">
        <f>VLOOKUP(orders[[#This Row],[OrderID]],Table15[],2,FALSE)</f>
        <v>936</v>
      </c>
      <c r="Q677">
        <f>VLOOKUP(orders[[#This Row],[EmployeeID]],employee_territory[],2,FALSE)</f>
        <v>60179</v>
      </c>
      <c r="R677" t="str">
        <f>VLOOKUP(orders[[#This Row],[Territory]],territories[],4,FALSE)</f>
        <v xml:space="preserve">Westerns                                          </v>
      </c>
      <c r="S677" t="str">
        <f>VLOOKUP(orders[[#This Row],[ShipVia]],shippers[],2,FALSE)</f>
        <v>Federal Shipping</v>
      </c>
      <c r="T677">
        <f>YEAR(orders[[#This Row],[OrderDate]])</f>
        <v>1998</v>
      </c>
      <c r="U677">
        <f>MONTH(orders[[#This Row],[OrderDate]])</f>
        <v>3</v>
      </c>
    </row>
    <row r="678" spans="1:21" x14ac:dyDescent="0.2">
      <c r="A678">
        <v>10924</v>
      </c>
      <c r="B678" t="s">
        <v>608</v>
      </c>
      <c r="C678">
        <v>3</v>
      </c>
      <c r="D678" s="9">
        <v>35858</v>
      </c>
      <c r="E678" s="5">
        <v>35886</v>
      </c>
      <c r="F678" s="5">
        <v>35893</v>
      </c>
      <c r="G678">
        <v>2</v>
      </c>
      <c r="H678">
        <v>151.52000000000001</v>
      </c>
      <c r="I678" t="s">
        <v>609</v>
      </c>
      <c r="J678" t="s">
        <v>610</v>
      </c>
      <c r="K678" t="s">
        <v>611</v>
      </c>
      <c r="L678" t="s">
        <v>71</v>
      </c>
      <c r="M678" t="s">
        <v>612</v>
      </c>
      <c r="N678" t="s">
        <v>199</v>
      </c>
      <c r="O678">
        <f>VLOOKUP(orders[[#This Row],[OrderID]],Table15[],4,FALSE)</f>
        <v>56</v>
      </c>
      <c r="P678">
        <f>VLOOKUP(orders[[#This Row],[OrderID]],Table15[],2,FALSE)</f>
        <v>2034.5</v>
      </c>
      <c r="Q678">
        <f>VLOOKUP(orders[[#This Row],[EmployeeID]],employee_territory[],2,FALSE)</f>
        <v>30346</v>
      </c>
      <c r="R678" t="str">
        <f>VLOOKUP(orders[[#This Row],[Territory]],territories[],4,FALSE)</f>
        <v xml:space="preserve">Southern                                          </v>
      </c>
      <c r="S678" t="str">
        <f>VLOOKUP(orders[[#This Row],[ShipVia]],shippers[],2,FALSE)</f>
        <v>United Package</v>
      </c>
      <c r="T678">
        <f>YEAR(orders[[#This Row],[OrderDate]])</f>
        <v>1998</v>
      </c>
      <c r="U678">
        <f>MONTH(orders[[#This Row],[OrderDate]])</f>
        <v>3</v>
      </c>
    </row>
    <row r="679" spans="1:21" x14ac:dyDescent="0.2">
      <c r="A679">
        <v>10925</v>
      </c>
      <c r="B679" t="s">
        <v>484</v>
      </c>
      <c r="C679">
        <v>3</v>
      </c>
      <c r="D679" s="9">
        <v>35858</v>
      </c>
      <c r="E679" s="5">
        <v>35886</v>
      </c>
      <c r="F679" s="5">
        <v>35867</v>
      </c>
      <c r="G679">
        <v>1</v>
      </c>
      <c r="H679">
        <v>2.27</v>
      </c>
      <c r="I679" t="s">
        <v>485</v>
      </c>
      <c r="J679" t="s">
        <v>486</v>
      </c>
      <c r="K679" t="s">
        <v>487</v>
      </c>
      <c r="L679" t="s">
        <v>488</v>
      </c>
      <c r="M679" t="s">
        <v>489</v>
      </c>
      <c r="N679" t="s">
        <v>146</v>
      </c>
      <c r="O679">
        <f>VLOOKUP(orders[[#This Row],[OrderID]],Table15[],4,FALSE)</f>
        <v>37</v>
      </c>
      <c r="P679">
        <f>VLOOKUP(orders[[#This Row],[OrderID]],Table15[],2,FALSE)</f>
        <v>559</v>
      </c>
      <c r="Q679">
        <f>VLOOKUP(orders[[#This Row],[EmployeeID]],employee_territory[],2,FALSE)</f>
        <v>30346</v>
      </c>
      <c r="R679" t="str">
        <f>VLOOKUP(orders[[#This Row],[Territory]],territories[],4,FALSE)</f>
        <v xml:space="preserve">Southern                                          </v>
      </c>
      <c r="S679" t="str">
        <f>VLOOKUP(orders[[#This Row],[ShipVia]],shippers[],2,FALSE)</f>
        <v>Speedy Express</v>
      </c>
      <c r="T679">
        <f>YEAR(orders[[#This Row],[OrderDate]])</f>
        <v>1998</v>
      </c>
      <c r="U679">
        <f>MONTH(orders[[#This Row],[OrderDate]])</f>
        <v>3</v>
      </c>
    </row>
    <row r="680" spans="1:21" x14ac:dyDescent="0.2">
      <c r="A680">
        <v>10926</v>
      </c>
      <c r="B680" t="s">
        <v>678</v>
      </c>
      <c r="C680">
        <v>4</v>
      </c>
      <c r="D680" s="9">
        <v>35858</v>
      </c>
      <c r="E680" s="5">
        <v>35886</v>
      </c>
      <c r="F680" s="5">
        <v>35865</v>
      </c>
      <c r="G680">
        <v>3</v>
      </c>
      <c r="H680">
        <v>39.92</v>
      </c>
      <c r="I680" t="s">
        <v>679</v>
      </c>
      <c r="J680" t="s">
        <v>680</v>
      </c>
      <c r="K680" t="s">
        <v>534</v>
      </c>
      <c r="L680" t="s">
        <v>71</v>
      </c>
      <c r="M680" t="s">
        <v>681</v>
      </c>
      <c r="N680" t="s">
        <v>535</v>
      </c>
      <c r="O680">
        <f>VLOOKUP(orders[[#This Row],[OrderID]],Table15[],4,FALSE)</f>
        <v>29</v>
      </c>
      <c r="P680">
        <f>VLOOKUP(orders[[#This Row],[OrderID]],Table15[],2,FALSE)</f>
        <v>514.4</v>
      </c>
      <c r="Q680">
        <f>VLOOKUP(orders[[#This Row],[EmployeeID]],employee_territory[],2,FALSE)</f>
        <v>20852</v>
      </c>
      <c r="R680" t="str">
        <f>VLOOKUP(orders[[#This Row],[Territory]],territories[],4,FALSE)</f>
        <v xml:space="preserve">Eastern                                           </v>
      </c>
      <c r="S680" t="str">
        <f>VLOOKUP(orders[[#This Row],[ShipVia]],shippers[],2,FALSE)</f>
        <v>Federal Shipping</v>
      </c>
      <c r="T680">
        <f>YEAR(orders[[#This Row],[OrderDate]])</f>
        <v>1998</v>
      </c>
      <c r="U680">
        <f>MONTH(orders[[#This Row],[OrderDate]])</f>
        <v>3</v>
      </c>
    </row>
    <row r="681" spans="1:21" x14ac:dyDescent="0.2">
      <c r="A681">
        <v>10927</v>
      </c>
      <c r="B681" t="s">
        <v>911</v>
      </c>
      <c r="C681">
        <v>4</v>
      </c>
      <c r="D681" s="9">
        <v>35859</v>
      </c>
      <c r="E681" s="5">
        <v>35887</v>
      </c>
      <c r="F681" s="5">
        <v>35893</v>
      </c>
      <c r="G681">
        <v>1</v>
      </c>
      <c r="H681">
        <v>19.79</v>
      </c>
      <c r="I681" t="s">
        <v>912</v>
      </c>
      <c r="J681" t="s">
        <v>913</v>
      </c>
      <c r="K681" t="s">
        <v>914</v>
      </c>
      <c r="L681" t="s">
        <v>71</v>
      </c>
      <c r="M681" t="s">
        <v>915</v>
      </c>
      <c r="N681" t="s">
        <v>206</v>
      </c>
      <c r="O681">
        <f>VLOOKUP(orders[[#This Row],[OrderID]],Table15[],4,FALSE)</f>
        <v>30</v>
      </c>
      <c r="P681">
        <f>VLOOKUP(orders[[#This Row],[OrderID]],Table15[],2,FALSE)</f>
        <v>800</v>
      </c>
      <c r="Q681">
        <f>VLOOKUP(orders[[#This Row],[EmployeeID]],employee_territory[],2,FALSE)</f>
        <v>20852</v>
      </c>
      <c r="R681" t="str">
        <f>VLOOKUP(orders[[#This Row],[Territory]],territories[],4,FALSE)</f>
        <v xml:space="preserve">Eastern                                           </v>
      </c>
      <c r="S681" t="str">
        <f>VLOOKUP(orders[[#This Row],[ShipVia]],shippers[],2,FALSE)</f>
        <v>Speedy Express</v>
      </c>
      <c r="T681">
        <f>YEAR(orders[[#This Row],[OrderDate]])</f>
        <v>1998</v>
      </c>
      <c r="U681">
        <f>MONTH(orders[[#This Row],[OrderDate]])</f>
        <v>3</v>
      </c>
    </row>
    <row r="682" spans="1:21" x14ac:dyDescent="0.2">
      <c r="A682">
        <v>10928</v>
      </c>
      <c r="B682" t="s">
        <v>775</v>
      </c>
      <c r="C682">
        <v>1</v>
      </c>
      <c r="D682" s="9">
        <v>35859</v>
      </c>
      <c r="E682" s="5">
        <v>35887</v>
      </c>
      <c r="F682" s="5">
        <v>35872</v>
      </c>
      <c r="G682">
        <v>1</v>
      </c>
      <c r="H682">
        <v>1.36</v>
      </c>
      <c r="I682" t="s">
        <v>776</v>
      </c>
      <c r="J682" t="s">
        <v>777</v>
      </c>
      <c r="K682" t="s">
        <v>778</v>
      </c>
      <c r="L682" t="s">
        <v>71</v>
      </c>
      <c r="M682" t="s">
        <v>779</v>
      </c>
      <c r="N682" t="s">
        <v>108</v>
      </c>
      <c r="O682">
        <f>VLOOKUP(orders[[#This Row],[OrderID]],Table15[],4,FALSE)</f>
        <v>10</v>
      </c>
      <c r="P682">
        <f>VLOOKUP(orders[[#This Row],[OrderID]],Table15[],2,FALSE)</f>
        <v>137.5</v>
      </c>
      <c r="Q682">
        <f>VLOOKUP(orders[[#This Row],[EmployeeID]],employee_territory[],2,FALSE)</f>
        <v>6897</v>
      </c>
      <c r="R682" t="str">
        <f>VLOOKUP(orders[[#This Row],[Territory]],territories[],4,FALSE)</f>
        <v xml:space="preserve">Eastern                                           </v>
      </c>
      <c r="S682" t="str">
        <f>VLOOKUP(orders[[#This Row],[ShipVia]],shippers[],2,FALSE)</f>
        <v>Speedy Express</v>
      </c>
      <c r="T682">
        <f>YEAR(orders[[#This Row],[OrderDate]])</f>
        <v>1998</v>
      </c>
      <c r="U682">
        <f>MONTH(orders[[#This Row],[OrderDate]])</f>
        <v>3</v>
      </c>
    </row>
    <row r="683" spans="1:21" x14ac:dyDescent="0.2">
      <c r="A683">
        <v>10929</v>
      </c>
      <c r="B683" t="s">
        <v>566</v>
      </c>
      <c r="C683">
        <v>6</v>
      </c>
      <c r="D683" s="9">
        <v>35859</v>
      </c>
      <c r="E683" s="5">
        <v>35887</v>
      </c>
      <c r="F683" s="5">
        <v>35866</v>
      </c>
      <c r="G683">
        <v>1</v>
      </c>
      <c r="H683">
        <v>33.93</v>
      </c>
      <c r="I683" t="s">
        <v>567</v>
      </c>
      <c r="J683" t="s">
        <v>568</v>
      </c>
      <c r="K683" t="s">
        <v>569</v>
      </c>
      <c r="L683" t="s">
        <v>71</v>
      </c>
      <c r="M683" t="s">
        <v>570</v>
      </c>
      <c r="N683" t="s">
        <v>154</v>
      </c>
      <c r="O683">
        <f>VLOOKUP(orders[[#This Row],[OrderID]],Table15[],4,FALSE)</f>
        <v>124</v>
      </c>
      <c r="P683">
        <f>VLOOKUP(orders[[#This Row],[OrderID]],Table15[],2,FALSE)</f>
        <v>1174.75</v>
      </c>
      <c r="Q683">
        <f>VLOOKUP(orders[[#This Row],[EmployeeID]],employee_territory[],2,FALSE)</f>
        <v>85014</v>
      </c>
      <c r="R683" t="str">
        <f>VLOOKUP(orders[[#This Row],[Territory]],territories[],4,FALSE)</f>
        <v xml:space="preserve">Westerns                                          </v>
      </c>
      <c r="S683" t="str">
        <f>VLOOKUP(orders[[#This Row],[ShipVia]],shippers[],2,FALSE)</f>
        <v>Speedy Express</v>
      </c>
      <c r="T683">
        <f>YEAR(orders[[#This Row],[OrderDate]])</f>
        <v>1998</v>
      </c>
      <c r="U683">
        <f>MONTH(orders[[#This Row],[OrderDate]])</f>
        <v>3</v>
      </c>
    </row>
    <row r="684" spans="1:21" x14ac:dyDescent="0.2">
      <c r="A684">
        <v>10930</v>
      </c>
      <c r="B684" t="s">
        <v>495</v>
      </c>
      <c r="C684">
        <v>4</v>
      </c>
      <c r="D684" s="9">
        <v>35860</v>
      </c>
      <c r="E684" s="5">
        <v>35902</v>
      </c>
      <c r="F684" s="5">
        <v>35872</v>
      </c>
      <c r="G684">
        <v>3</v>
      </c>
      <c r="H684">
        <v>15.55</v>
      </c>
      <c r="I684" t="s">
        <v>496</v>
      </c>
      <c r="J684" t="s">
        <v>497</v>
      </c>
      <c r="K684" t="s">
        <v>498</v>
      </c>
      <c r="L684" t="s">
        <v>71</v>
      </c>
      <c r="M684" t="s">
        <v>499</v>
      </c>
      <c r="N684" t="s">
        <v>500</v>
      </c>
      <c r="O684">
        <f>VLOOKUP(orders[[#This Row],[OrderID]],Table15[],4,FALSE)</f>
        <v>116</v>
      </c>
      <c r="P684">
        <f>VLOOKUP(orders[[#This Row],[OrderID]],Table15[],2,FALSE)</f>
        <v>2455</v>
      </c>
      <c r="Q684">
        <f>VLOOKUP(orders[[#This Row],[EmployeeID]],employee_territory[],2,FALSE)</f>
        <v>20852</v>
      </c>
      <c r="R684" t="str">
        <f>VLOOKUP(orders[[#This Row],[Territory]],territories[],4,FALSE)</f>
        <v xml:space="preserve">Eastern                                           </v>
      </c>
      <c r="S684" t="str">
        <f>VLOOKUP(orders[[#This Row],[ShipVia]],shippers[],2,FALSE)</f>
        <v>Federal Shipping</v>
      </c>
      <c r="T684">
        <f>YEAR(orders[[#This Row],[OrderDate]])</f>
        <v>1998</v>
      </c>
      <c r="U684">
        <f>MONTH(orders[[#This Row],[OrderDate]])</f>
        <v>3</v>
      </c>
    </row>
    <row r="685" spans="1:21" x14ac:dyDescent="0.2">
      <c r="A685">
        <v>10931</v>
      </c>
      <c r="B685" t="s">
        <v>507</v>
      </c>
      <c r="C685">
        <v>4</v>
      </c>
      <c r="D685" s="9">
        <v>35860</v>
      </c>
      <c r="E685" s="5">
        <v>35874</v>
      </c>
      <c r="F685" s="5">
        <v>35873</v>
      </c>
      <c r="G685">
        <v>2</v>
      </c>
      <c r="H685">
        <v>13.6</v>
      </c>
      <c r="I685" t="s">
        <v>508</v>
      </c>
      <c r="J685" t="s">
        <v>509</v>
      </c>
      <c r="K685" t="s">
        <v>510</v>
      </c>
      <c r="L685" t="s">
        <v>71</v>
      </c>
      <c r="M685" t="s">
        <v>511</v>
      </c>
      <c r="N685" t="s">
        <v>506</v>
      </c>
      <c r="O685">
        <f>VLOOKUP(orders[[#This Row],[OrderID]],Table15[],4,FALSE)</f>
        <v>72</v>
      </c>
      <c r="P685">
        <f>VLOOKUP(orders[[#This Row],[OrderID]],Table15[],2,FALSE)</f>
        <v>837</v>
      </c>
      <c r="Q685">
        <f>VLOOKUP(orders[[#This Row],[EmployeeID]],employee_territory[],2,FALSE)</f>
        <v>20852</v>
      </c>
      <c r="R685" t="str">
        <f>VLOOKUP(orders[[#This Row],[Territory]],territories[],4,FALSE)</f>
        <v xml:space="preserve">Eastern                                           </v>
      </c>
      <c r="S685" t="str">
        <f>VLOOKUP(orders[[#This Row],[ShipVia]],shippers[],2,FALSE)</f>
        <v>United Package</v>
      </c>
      <c r="T685">
        <f>YEAR(orders[[#This Row],[OrderDate]])</f>
        <v>1998</v>
      </c>
      <c r="U685">
        <f>MONTH(orders[[#This Row],[OrderDate]])</f>
        <v>3</v>
      </c>
    </row>
    <row r="686" spans="1:21" x14ac:dyDescent="0.2">
      <c r="A686">
        <v>10932</v>
      </c>
      <c r="B686" t="s">
        <v>721</v>
      </c>
      <c r="C686">
        <v>8</v>
      </c>
      <c r="D686" s="9">
        <v>35860</v>
      </c>
      <c r="E686" s="5">
        <v>35888</v>
      </c>
      <c r="F686" s="5">
        <v>35878</v>
      </c>
      <c r="G686">
        <v>1</v>
      </c>
      <c r="H686">
        <v>134.63999999999999</v>
      </c>
      <c r="I686" t="s">
        <v>722</v>
      </c>
      <c r="J686" t="s">
        <v>723</v>
      </c>
      <c r="K686" t="s">
        <v>724</v>
      </c>
      <c r="L686" t="s">
        <v>71</v>
      </c>
      <c r="M686" t="s">
        <v>725</v>
      </c>
      <c r="N686" t="s">
        <v>206</v>
      </c>
      <c r="O686">
        <f>VLOOKUP(orders[[#This Row],[OrderID]],Table15[],4,FALSE)</f>
        <v>80</v>
      </c>
      <c r="P686">
        <f>VLOOKUP(orders[[#This Row],[OrderID]],Table15[],2,FALSE)</f>
        <v>1925.4999999999998</v>
      </c>
      <c r="Q686">
        <f>VLOOKUP(orders[[#This Row],[EmployeeID]],employee_territory[],2,FALSE)</f>
        <v>19428</v>
      </c>
      <c r="R686" t="str">
        <f>VLOOKUP(orders[[#This Row],[Territory]],territories[],4,FALSE)</f>
        <v xml:space="preserve">Northern                                          </v>
      </c>
      <c r="S686" t="str">
        <f>VLOOKUP(orders[[#This Row],[ShipVia]],shippers[],2,FALSE)</f>
        <v>Speedy Express</v>
      </c>
      <c r="T686">
        <f>YEAR(orders[[#This Row],[OrderDate]])</f>
        <v>1998</v>
      </c>
      <c r="U686">
        <f>MONTH(orders[[#This Row],[OrderDate]])</f>
        <v>3</v>
      </c>
    </row>
    <row r="687" spans="1:21" x14ac:dyDescent="0.2">
      <c r="A687">
        <v>10933</v>
      </c>
      <c r="B687" t="s">
        <v>691</v>
      </c>
      <c r="C687">
        <v>6</v>
      </c>
      <c r="D687" s="9">
        <v>35860</v>
      </c>
      <c r="E687" s="5">
        <v>35888</v>
      </c>
      <c r="F687" s="5">
        <v>35870</v>
      </c>
      <c r="G687">
        <v>3</v>
      </c>
      <c r="H687">
        <v>54.15</v>
      </c>
      <c r="I687" t="s">
        <v>692</v>
      </c>
      <c r="J687" t="s">
        <v>693</v>
      </c>
      <c r="K687" t="s">
        <v>694</v>
      </c>
      <c r="L687" t="s">
        <v>695</v>
      </c>
      <c r="M687" t="s">
        <v>696</v>
      </c>
      <c r="N687" t="s">
        <v>73</v>
      </c>
      <c r="O687">
        <f>VLOOKUP(orders[[#This Row],[OrderID]],Table15[],4,FALSE)</f>
        <v>32</v>
      </c>
      <c r="P687">
        <f>VLOOKUP(orders[[#This Row],[OrderID]],Table15[],2,FALSE)</f>
        <v>920.6</v>
      </c>
      <c r="Q687">
        <f>VLOOKUP(orders[[#This Row],[EmployeeID]],employee_territory[],2,FALSE)</f>
        <v>85014</v>
      </c>
      <c r="R687" t="str">
        <f>VLOOKUP(orders[[#This Row],[Territory]],territories[],4,FALSE)</f>
        <v xml:space="preserve">Westerns                                          </v>
      </c>
      <c r="S687" t="str">
        <f>VLOOKUP(orders[[#This Row],[ShipVia]],shippers[],2,FALSE)</f>
        <v>Federal Shipping</v>
      </c>
      <c r="T687">
        <f>YEAR(orders[[#This Row],[OrderDate]])</f>
        <v>1998</v>
      </c>
      <c r="U687">
        <f>MONTH(orders[[#This Row],[OrderDate]])</f>
        <v>3</v>
      </c>
    </row>
    <row r="688" spans="1:21" x14ac:dyDescent="0.2">
      <c r="A688">
        <v>10934</v>
      </c>
      <c r="B688" t="s">
        <v>613</v>
      </c>
      <c r="C688">
        <v>3</v>
      </c>
      <c r="D688" s="9">
        <v>35863</v>
      </c>
      <c r="E688" s="5">
        <v>35891</v>
      </c>
      <c r="F688" s="5">
        <v>35866</v>
      </c>
      <c r="G688">
        <v>3</v>
      </c>
      <c r="H688">
        <v>32.01</v>
      </c>
      <c r="I688" t="s">
        <v>614</v>
      </c>
      <c r="J688" t="s">
        <v>615</v>
      </c>
      <c r="K688" t="s">
        <v>616</v>
      </c>
      <c r="L688" t="s">
        <v>71</v>
      </c>
      <c r="M688" t="s">
        <v>617</v>
      </c>
      <c r="N688" t="s">
        <v>154</v>
      </c>
      <c r="O688">
        <f>VLOOKUP(orders[[#This Row],[OrderID]],Table15[],4,FALSE)</f>
        <v>20</v>
      </c>
      <c r="P688">
        <f>VLOOKUP(orders[[#This Row],[OrderID]],Table15[],2,FALSE)</f>
        <v>500</v>
      </c>
      <c r="Q688">
        <f>VLOOKUP(orders[[#This Row],[EmployeeID]],employee_territory[],2,FALSE)</f>
        <v>30346</v>
      </c>
      <c r="R688" t="str">
        <f>VLOOKUP(orders[[#This Row],[Territory]],territories[],4,FALSE)</f>
        <v xml:space="preserve">Southern                                          </v>
      </c>
      <c r="S688" t="str">
        <f>VLOOKUP(orders[[#This Row],[ShipVia]],shippers[],2,FALSE)</f>
        <v>Federal Shipping</v>
      </c>
      <c r="T688">
        <f>YEAR(orders[[#This Row],[OrderDate]])</f>
        <v>1998</v>
      </c>
      <c r="U688">
        <f>MONTH(orders[[#This Row],[OrderDate]])</f>
        <v>3</v>
      </c>
    </row>
    <row r="689" spans="1:21" x14ac:dyDescent="0.2">
      <c r="A689">
        <v>10935</v>
      </c>
      <c r="B689" t="s">
        <v>512</v>
      </c>
      <c r="C689">
        <v>4</v>
      </c>
      <c r="D689" s="9">
        <v>35863</v>
      </c>
      <c r="E689" s="5">
        <v>35891</v>
      </c>
      <c r="F689" s="5">
        <v>35872</v>
      </c>
      <c r="G689">
        <v>3</v>
      </c>
      <c r="H689">
        <v>47.59</v>
      </c>
      <c r="I689" t="s">
        <v>513</v>
      </c>
      <c r="J689" t="s">
        <v>514</v>
      </c>
      <c r="K689" t="s">
        <v>515</v>
      </c>
      <c r="L689" t="s">
        <v>516</v>
      </c>
      <c r="M689" t="s">
        <v>517</v>
      </c>
      <c r="N689" t="s">
        <v>146</v>
      </c>
      <c r="O689">
        <f>VLOOKUP(orders[[#This Row],[OrderID]],Table15[],4,FALSE)</f>
        <v>33</v>
      </c>
      <c r="P689">
        <f>VLOOKUP(orders[[#This Row],[OrderID]],Table15[],2,FALSE)</f>
        <v>700</v>
      </c>
      <c r="Q689">
        <f>VLOOKUP(orders[[#This Row],[EmployeeID]],employee_territory[],2,FALSE)</f>
        <v>20852</v>
      </c>
      <c r="R689" t="str">
        <f>VLOOKUP(orders[[#This Row],[Territory]],territories[],4,FALSE)</f>
        <v xml:space="preserve">Eastern                                           </v>
      </c>
      <c r="S689" t="str">
        <f>VLOOKUP(orders[[#This Row],[ShipVia]],shippers[],2,FALSE)</f>
        <v>Federal Shipping</v>
      </c>
      <c r="T689">
        <f>YEAR(orders[[#This Row],[OrderDate]])</f>
        <v>1998</v>
      </c>
      <c r="U689">
        <f>MONTH(orders[[#This Row],[OrderDate]])</f>
        <v>3</v>
      </c>
    </row>
    <row r="690" spans="1:21" x14ac:dyDescent="0.2">
      <c r="A690">
        <v>10936</v>
      </c>
      <c r="B690" t="s">
        <v>867</v>
      </c>
      <c r="C690">
        <v>3</v>
      </c>
      <c r="D690" s="9">
        <v>35863</v>
      </c>
      <c r="E690" s="5">
        <v>35891</v>
      </c>
      <c r="F690" s="5">
        <v>35872</v>
      </c>
      <c r="G690">
        <v>2</v>
      </c>
      <c r="H690">
        <v>33.68</v>
      </c>
      <c r="I690" t="s">
        <v>868</v>
      </c>
      <c r="J690" t="s">
        <v>869</v>
      </c>
      <c r="K690" t="s">
        <v>870</v>
      </c>
      <c r="L690" t="s">
        <v>191</v>
      </c>
      <c r="M690" t="s">
        <v>871</v>
      </c>
      <c r="N690" t="s">
        <v>82</v>
      </c>
      <c r="O690">
        <f>VLOOKUP(orders[[#This Row],[OrderID]],Table15[],4,FALSE)</f>
        <v>30</v>
      </c>
      <c r="P690">
        <f>VLOOKUP(orders[[#This Row],[OrderID]],Table15[],2,FALSE)</f>
        <v>570</v>
      </c>
      <c r="Q690">
        <f>VLOOKUP(orders[[#This Row],[EmployeeID]],employee_territory[],2,FALSE)</f>
        <v>30346</v>
      </c>
      <c r="R690" t="str">
        <f>VLOOKUP(orders[[#This Row],[Territory]],territories[],4,FALSE)</f>
        <v xml:space="preserve">Southern                                          </v>
      </c>
      <c r="S690" t="str">
        <f>VLOOKUP(orders[[#This Row],[ShipVia]],shippers[],2,FALSE)</f>
        <v>United Package</v>
      </c>
      <c r="T690">
        <f>YEAR(orders[[#This Row],[OrderDate]])</f>
        <v>1998</v>
      </c>
      <c r="U690">
        <f>MONTH(orders[[#This Row],[OrderDate]])</f>
        <v>3</v>
      </c>
    </row>
    <row r="691" spans="1:21" x14ac:dyDescent="0.2">
      <c r="A691">
        <v>10937</v>
      </c>
      <c r="B691" t="s">
        <v>864</v>
      </c>
      <c r="C691">
        <v>7</v>
      </c>
      <c r="D691" s="9">
        <v>35864</v>
      </c>
      <c r="E691" s="5">
        <v>35878</v>
      </c>
      <c r="F691" s="5">
        <v>35867</v>
      </c>
      <c r="G691">
        <v>3</v>
      </c>
      <c r="H691">
        <v>31.51</v>
      </c>
      <c r="I691" t="s">
        <v>865</v>
      </c>
      <c r="J691" t="s">
        <v>866</v>
      </c>
      <c r="K691" t="s">
        <v>825</v>
      </c>
      <c r="L691" t="s">
        <v>71</v>
      </c>
      <c r="M691" t="s">
        <v>826</v>
      </c>
      <c r="N691" t="s">
        <v>827</v>
      </c>
      <c r="O691">
        <f>VLOOKUP(orders[[#This Row],[OrderID]],Table15[],4,FALSE)</f>
        <v>28</v>
      </c>
      <c r="P691">
        <f>VLOOKUP(orders[[#This Row],[OrderID]],Table15[],2,FALSE)</f>
        <v>644.79999999999995</v>
      </c>
      <c r="Q691">
        <f>VLOOKUP(orders[[#This Row],[EmployeeID]],employee_territory[],2,FALSE)</f>
        <v>60179</v>
      </c>
      <c r="R691" t="str">
        <f>VLOOKUP(orders[[#This Row],[Territory]],territories[],4,FALSE)</f>
        <v xml:space="preserve">Westerns                                          </v>
      </c>
      <c r="S691" t="str">
        <f>VLOOKUP(orders[[#This Row],[ShipVia]],shippers[],2,FALSE)</f>
        <v>Federal Shipping</v>
      </c>
      <c r="T691">
        <f>YEAR(orders[[#This Row],[OrderDate]])</f>
        <v>1998</v>
      </c>
      <c r="U691">
        <f>MONTH(orders[[#This Row],[OrderDate]])</f>
        <v>3</v>
      </c>
    </row>
    <row r="692" spans="1:21" x14ac:dyDescent="0.2">
      <c r="A692">
        <v>10938</v>
      </c>
      <c r="B692" t="s">
        <v>589</v>
      </c>
      <c r="C692">
        <v>3</v>
      </c>
      <c r="D692" s="9">
        <v>35864</v>
      </c>
      <c r="E692" s="5">
        <v>35892</v>
      </c>
      <c r="F692" s="5">
        <v>35870</v>
      </c>
      <c r="G692">
        <v>2</v>
      </c>
      <c r="H692">
        <v>31.89</v>
      </c>
      <c r="I692" t="s">
        <v>590</v>
      </c>
      <c r="J692" t="s">
        <v>591</v>
      </c>
      <c r="K692" t="s">
        <v>592</v>
      </c>
      <c r="L692" t="s">
        <v>71</v>
      </c>
      <c r="M692" t="s">
        <v>593</v>
      </c>
      <c r="N692" t="s">
        <v>154</v>
      </c>
      <c r="O692">
        <f>VLOOKUP(orders[[#This Row],[OrderID]],Table15[],4,FALSE)</f>
        <v>128</v>
      </c>
      <c r="P692">
        <f>VLOOKUP(orders[[#This Row],[OrderID]],Table15[],2,FALSE)</f>
        <v>3642.5</v>
      </c>
      <c r="Q692">
        <f>VLOOKUP(orders[[#This Row],[EmployeeID]],employee_territory[],2,FALSE)</f>
        <v>30346</v>
      </c>
      <c r="R692" t="str">
        <f>VLOOKUP(orders[[#This Row],[Territory]],territories[],4,FALSE)</f>
        <v xml:space="preserve">Southern                                          </v>
      </c>
      <c r="S692" t="str">
        <f>VLOOKUP(orders[[#This Row],[ShipVia]],shippers[],2,FALSE)</f>
        <v>United Package</v>
      </c>
      <c r="T692">
        <f>YEAR(orders[[#This Row],[OrderDate]])</f>
        <v>1998</v>
      </c>
      <c r="U692">
        <f>MONTH(orders[[#This Row],[OrderDate]])</f>
        <v>3</v>
      </c>
    </row>
    <row r="693" spans="1:21" x14ac:dyDescent="0.2">
      <c r="A693">
        <v>10939</v>
      </c>
      <c r="B693" t="s">
        <v>594</v>
      </c>
      <c r="C693">
        <v>2</v>
      </c>
      <c r="D693" s="9">
        <v>35864</v>
      </c>
      <c r="E693" s="5">
        <v>35892</v>
      </c>
      <c r="F693" s="5">
        <v>35867</v>
      </c>
      <c r="G693">
        <v>2</v>
      </c>
      <c r="H693">
        <v>76.33</v>
      </c>
      <c r="I693" t="s">
        <v>595</v>
      </c>
      <c r="J693" t="s">
        <v>596</v>
      </c>
      <c r="K693" t="s">
        <v>597</v>
      </c>
      <c r="L693" t="s">
        <v>71</v>
      </c>
      <c r="M693" t="s">
        <v>598</v>
      </c>
      <c r="N693" t="s">
        <v>176</v>
      </c>
      <c r="O693">
        <f>VLOOKUP(orders[[#This Row],[OrderID]],Table15[],4,FALSE)</f>
        <v>50</v>
      </c>
      <c r="P693">
        <f>VLOOKUP(orders[[#This Row],[OrderID]],Table15[],2,FALSE)</f>
        <v>750</v>
      </c>
      <c r="Q693">
        <f>VLOOKUP(orders[[#This Row],[EmployeeID]],employee_territory[],2,FALSE)</f>
        <v>1581</v>
      </c>
      <c r="R693" t="str">
        <f>VLOOKUP(orders[[#This Row],[Territory]],territories[],4,FALSE)</f>
        <v xml:space="preserve">Eastern                                           </v>
      </c>
      <c r="S693" t="str">
        <f>VLOOKUP(orders[[#This Row],[ShipVia]],shippers[],2,FALSE)</f>
        <v>United Package</v>
      </c>
      <c r="T693">
        <f>YEAR(orders[[#This Row],[OrderDate]])</f>
        <v>1998</v>
      </c>
      <c r="U693">
        <f>MONTH(orders[[#This Row],[OrderDate]])</f>
        <v>3</v>
      </c>
    </row>
    <row r="694" spans="1:21" x14ac:dyDescent="0.2">
      <c r="A694">
        <v>10940</v>
      </c>
      <c r="B694" t="s">
        <v>721</v>
      </c>
      <c r="C694">
        <v>8</v>
      </c>
      <c r="D694" s="9">
        <v>35865</v>
      </c>
      <c r="E694" s="5">
        <v>35893</v>
      </c>
      <c r="F694" s="5">
        <v>35877</v>
      </c>
      <c r="G694">
        <v>3</v>
      </c>
      <c r="H694">
        <v>19.77</v>
      </c>
      <c r="I694" t="s">
        <v>722</v>
      </c>
      <c r="J694" t="s">
        <v>723</v>
      </c>
      <c r="K694" t="s">
        <v>724</v>
      </c>
      <c r="L694" t="s">
        <v>71</v>
      </c>
      <c r="M694" t="s">
        <v>725</v>
      </c>
      <c r="N694" t="s">
        <v>206</v>
      </c>
      <c r="O694">
        <f>VLOOKUP(orders[[#This Row],[OrderID]],Table15[],4,FALSE)</f>
        <v>28</v>
      </c>
      <c r="P694">
        <f>VLOOKUP(orders[[#This Row],[OrderID]],Table15[],2,FALSE)</f>
        <v>360</v>
      </c>
      <c r="Q694">
        <f>VLOOKUP(orders[[#This Row],[EmployeeID]],employee_territory[],2,FALSE)</f>
        <v>19428</v>
      </c>
      <c r="R694" t="str">
        <f>VLOOKUP(orders[[#This Row],[Territory]],territories[],4,FALSE)</f>
        <v xml:space="preserve">Northern                                          </v>
      </c>
      <c r="S694" t="str">
        <f>VLOOKUP(orders[[#This Row],[ShipVia]],shippers[],2,FALSE)</f>
        <v>Federal Shipping</v>
      </c>
      <c r="T694">
        <f>YEAR(orders[[#This Row],[OrderDate]])</f>
        <v>1998</v>
      </c>
      <c r="U694">
        <f>MONTH(orders[[#This Row],[OrderDate]])</f>
        <v>3</v>
      </c>
    </row>
    <row r="695" spans="1:21" x14ac:dyDescent="0.2">
      <c r="A695">
        <v>10941</v>
      </c>
      <c r="B695" t="s">
        <v>705</v>
      </c>
      <c r="C695">
        <v>7</v>
      </c>
      <c r="D695" s="9">
        <v>35865</v>
      </c>
      <c r="E695" s="5">
        <v>35893</v>
      </c>
      <c r="F695" s="5">
        <v>35874</v>
      </c>
      <c r="G695">
        <v>2</v>
      </c>
      <c r="H695">
        <v>400.81</v>
      </c>
      <c r="I695" t="s">
        <v>706</v>
      </c>
      <c r="J695" t="s">
        <v>707</v>
      </c>
      <c r="K695" t="s">
        <v>708</v>
      </c>
      <c r="L695" t="s">
        <v>709</v>
      </c>
      <c r="M695" t="s">
        <v>710</v>
      </c>
      <c r="N695" t="s">
        <v>82</v>
      </c>
      <c r="O695">
        <f>VLOOKUP(orders[[#This Row],[OrderID]],Table15[],4,FALSE)</f>
        <v>204</v>
      </c>
      <c r="P695">
        <f>VLOOKUP(orders[[#This Row],[OrderID]],Table15[],2,FALSE)</f>
        <v>4769</v>
      </c>
      <c r="Q695">
        <f>VLOOKUP(orders[[#This Row],[EmployeeID]],employee_territory[],2,FALSE)</f>
        <v>60179</v>
      </c>
      <c r="R695" t="str">
        <f>VLOOKUP(orders[[#This Row],[Territory]],territories[],4,FALSE)</f>
        <v xml:space="preserve">Westerns                                          </v>
      </c>
      <c r="S695" t="str">
        <f>VLOOKUP(orders[[#This Row],[ShipVia]],shippers[],2,FALSE)</f>
        <v>United Package</v>
      </c>
      <c r="T695">
        <f>YEAR(orders[[#This Row],[OrderDate]])</f>
        <v>1998</v>
      </c>
      <c r="U695">
        <f>MONTH(orders[[#This Row],[OrderDate]])</f>
        <v>3</v>
      </c>
    </row>
    <row r="696" spans="1:21" x14ac:dyDescent="0.2">
      <c r="A696">
        <v>10942</v>
      </c>
      <c r="B696" t="s">
        <v>633</v>
      </c>
      <c r="C696">
        <v>9</v>
      </c>
      <c r="D696" s="9">
        <v>35865</v>
      </c>
      <c r="E696" s="5">
        <v>35893</v>
      </c>
      <c r="F696" s="5">
        <v>35872</v>
      </c>
      <c r="G696">
        <v>3</v>
      </c>
      <c r="H696">
        <v>17.95</v>
      </c>
      <c r="I696" t="s">
        <v>634</v>
      </c>
      <c r="J696" t="s">
        <v>635</v>
      </c>
      <c r="K696" t="s">
        <v>636</v>
      </c>
      <c r="L696" t="s">
        <v>71</v>
      </c>
      <c r="M696" t="s">
        <v>637</v>
      </c>
      <c r="N696" t="s">
        <v>176</v>
      </c>
      <c r="O696">
        <f>VLOOKUP(orders[[#This Row],[OrderID]],Table15[],4,FALSE)</f>
        <v>28</v>
      </c>
      <c r="P696">
        <f>VLOOKUP(orders[[#This Row],[OrderID]],Table15[],2,FALSE)</f>
        <v>560</v>
      </c>
      <c r="Q696">
        <f>VLOOKUP(orders[[#This Row],[EmployeeID]],employee_territory[],2,FALSE)</f>
        <v>3049</v>
      </c>
      <c r="R696" t="str">
        <f>VLOOKUP(orders[[#This Row],[Territory]],territories[],4,FALSE)</f>
        <v xml:space="preserve">Northern                                          </v>
      </c>
      <c r="S696" t="str">
        <f>VLOOKUP(orders[[#This Row],[ShipVia]],shippers[],2,FALSE)</f>
        <v>Federal Shipping</v>
      </c>
      <c r="T696">
        <f>YEAR(orders[[#This Row],[OrderDate]])</f>
        <v>1998</v>
      </c>
      <c r="U696">
        <f>MONTH(orders[[#This Row],[OrderDate]])</f>
        <v>3</v>
      </c>
    </row>
    <row r="697" spans="1:21" x14ac:dyDescent="0.2">
      <c r="A697">
        <v>10943</v>
      </c>
      <c r="B697" t="s">
        <v>638</v>
      </c>
      <c r="C697">
        <v>4</v>
      </c>
      <c r="D697" s="9">
        <v>35865</v>
      </c>
      <c r="E697" s="5">
        <v>35893</v>
      </c>
      <c r="F697" s="5">
        <v>35873</v>
      </c>
      <c r="G697">
        <v>2</v>
      </c>
      <c r="H697">
        <v>2.17</v>
      </c>
      <c r="I697" t="s">
        <v>639</v>
      </c>
      <c r="J697" t="s">
        <v>640</v>
      </c>
      <c r="K697" t="s">
        <v>70</v>
      </c>
      <c r="L697" t="s">
        <v>71</v>
      </c>
      <c r="M697" t="s">
        <v>641</v>
      </c>
      <c r="N697" t="s">
        <v>73</v>
      </c>
      <c r="O697">
        <f>VLOOKUP(orders[[#This Row],[OrderID]],Table15[],4,FALSE)</f>
        <v>51</v>
      </c>
      <c r="P697">
        <f>VLOOKUP(orders[[#This Row],[OrderID]],Table15[],2,FALSE)</f>
        <v>711</v>
      </c>
      <c r="Q697">
        <f>VLOOKUP(orders[[#This Row],[EmployeeID]],employee_territory[],2,FALSE)</f>
        <v>20852</v>
      </c>
      <c r="R697" t="str">
        <f>VLOOKUP(orders[[#This Row],[Territory]],territories[],4,FALSE)</f>
        <v xml:space="preserve">Eastern                                           </v>
      </c>
      <c r="S697" t="str">
        <f>VLOOKUP(orders[[#This Row],[ShipVia]],shippers[],2,FALSE)</f>
        <v>United Package</v>
      </c>
      <c r="T697">
        <f>YEAR(orders[[#This Row],[OrderDate]])</f>
        <v>1998</v>
      </c>
      <c r="U697">
        <f>MONTH(orders[[#This Row],[OrderDate]])</f>
        <v>3</v>
      </c>
    </row>
    <row r="698" spans="1:21" x14ac:dyDescent="0.2">
      <c r="A698">
        <v>10944</v>
      </c>
      <c r="B698" t="s">
        <v>805</v>
      </c>
      <c r="C698">
        <v>6</v>
      </c>
      <c r="D698" s="9">
        <v>35866</v>
      </c>
      <c r="E698" s="5">
        <v>35880</v>
      </c>
      <c r="F698" s="5">
        <v>35867</v>
      </c>
      <c r="G698">
        <v>3</v>
      </c>
      <c r="H698">
        <v>52.92</v>
      </c>
      <c r="I698" t="s">
        <v>806</v>
      </c>
      <c r="J698" t="s">
        <v>807</v>
      </c>
      <c r="K698" t="s">
        <v>808</v>
      </c>
      <c r="L698" t="s">
        <v>809</v>
      </c>
      <c r="M698" t="s">
        <v>810</v>
      </c>
      <c r="N698" t="s">
        <v>264</v>
      </c>
      <c r="O698">
        <f>VLOOKUP(orders[[#This Row],[OrderID]],Table15[],4,FALSE)</f>
        <v>41</v>
      </c>
      <c r="P698">
        <f>VLOOKUP(orders[[#This Row],[OrderID]],Table15[],2,FALSE)</f>
        <v>1139.0999999999999</v>
      </c>
      <c r="Q698">
        <f>VLOOKUP(orders[[#This Row],[EmployeeID]],employee_territory[],2,FALSE)</f>
        <v>85014</v>
      </c>
      <c r="R698" t="str">
        <f>VLOOKUP(orders[[#This Row],[Territory]],territories[],4,FALSE)</f>
        <v xml:space="preserve">Westerns                                          </v>
      </c>
      <c r="S698" t="str">
        <f>VLOOKUP(orders[[#This Row],[ShipVia]],shippers[],2,FALSE)</f>
        <v>Federal Shipping</v>
      </c>
      <c r="T698">
        <f>YEAR(orders[[#This Row],[OrderDate]])</f>
        <v>1998</v>
      </c>
      <c r="U698">
        <f>MONTH(orders[[#This Row],[OrderDate]])</f>
        <v>3</v>
      </c>
    </row>
    <row r="699" spans="1:21" x14ac:dyDescent="0.2">
      <c r="A699">
        <v>10945</v>
      </c>
      <c r="B699" t="s">
        <v>603</v>
      </c>
      <c r="C699">
        <v>4</v>
      </c>
      <c r="D699" s="9">
        <v>35866</v>
      </c>
      <c r="E699" s="5">
        <v>35894</v>
      </c>
      <c r="F699" s="5">
        <v>35872</v>
      </c>
      <c r="G699">
        <v>1</v>
      </c>
      <c r="H699">
        <v>10.220000000000001</v>
      </c>
      <c r="I699" t="s">
        <v>604</v>
      </c>
      <c r="J699" t="s">
        <v>605</v>
      </c>
      <c r="K699" t="s">
        <v>606</v>
      </c>
      <c r="L699" t="s">
        <v>71</v>
      </c>
      <c r="M699" t="s">
        <v>607</v>
      </c>
      <c r="N699" t="s">
        <v>154</v>
      </c>
      <c r="O699">
        <f>VLOOKUP(orders[[#This Row],[OrderID]],Table15[],4,FALSE)</f>
        <v>30</v>
      </c>
      <c r="P699">
        <f>VLOOKUP(orders[[#This Row],[OrderID]],Table15[],2,FALSE)</f>
        <v>245</v>
      </c>
      <c r="Q699">
        <f>VLOOKUP(orders[[#This Row],[EmployeeID]],employee_territory[],2,FALSE)</f>
        <v>20852</v>
      </c>
      <c r="R699" t="str">
        <f>VLOOKUP(orders[[#This Row],[Territory]],territories[],4,FALSE)</f>
        <v xml:space="preserve">Eastern                                           </v>
      </c>
      <c r="S699" t="str">
        <f>VLOOKUP(orders[[#This Row],[ShipVia]],shippers[],2,FALSE)</f>
        <v>Speedy Express</v>
      </c>
      <c r="T699">
        <f>YEAR(orders[[#This Row],[OrderDate]])</f>
        <v>1998</v>
      </c>
      <c r="U699">
        <f>MONTH(orders[[#This Row],[OrderDate]])</f>
        <v>3</v>
      </c>
    </row>
    <row r="700" spans="1:21" x14ac:dyDescent="0.2">
      <c r="A700">
        <v>10946</v>
      </c>
      <c r="B700" t="s">
        <v>780</v>
      </c>
      <c r="C700">
        <v>1</v>
      </c>
      <c r="D700" s="9">
        <v>35866</v>
      </c>
      <c r="E700" s="5">
        <v>35894</v>
      </c>
      <c r="F700" s="5">
        <v>35873</v>
      </c>
      <c r="G700">
        <v>2</v>
      </c>
      <c r="H700">
        <v>27.2</v>
      </c>
      <c r="I700" t="s">
        <v>781</v>
      </c>
      <c r="J700" t="s">
        <v>782</v>
      </c>
      <c r="K700" t="s">
        <v>783</v>
      </c>
      <c r="L700" t="s">
        <v>71</v>
      </c>
      <c r="M700" t="s">
        <v>784</v>
      </c>
      <c r="N700" t="s">
        <v>230</v>
      </c>
      <c r="O700">
        <f>VLOOKUP(orders[[#This Row],[OrderID]],Table15[],4,FALSE)</f>
        <v>90</v>
      </c>
      <c r="P700">
        <f>VLOOKUP(orders[[#This Row],[OrderID]],Table15[],2,FALSE)</f>
        <v>1407.5</v>
      </c>
      <c r="Q700">
        <f>VLOOKUP(orders[[#This Row],[EmployeeID]],employee_territory[],2,FALSE)</f>
        <v>6897</v>
      </c>
      <c r="R700" t="str">
        <f>VLOOKUP(orders[[#This Row],[Territory]],territories[],4,FALSE)</f>
        <v xml:space="preserve">Eastern                                           </v>
      </c>
      <c r="S700" t="str">
        <f>VLOOKUP(orders[[#This Row],[ShipVia]],shippers[],2,FALSE)</f>
        <v>United Package</v>
      </c>
      <c r="T700">
        <f>YEAR(orders[[#This Row],[OrderDate]])</f>
        <v>1998</v>
      </c>
      <c r="U700">
        <f>MONTH(orders[[#This Row],[OrderDate]])</f>
        <v>3</v>
      </c>
    </row>
    <row r="701" spans="1:21" x14ac:dyDescent="0.2">
      <c r="A701">
        <v>10947</v>
      </c>
      <c r="B701" t="s">
        <v>638</v>
      </c>
      <c r="C701">
        <v>3</v>
      </c>
      <c r="D701" s="9">
        <v>35867</v>
      </c>
      <c r="E701" s="5">
        <v>35895</v>
      </c>
      <c r="F701" s="5">
        <v>35870</v>
      </c>
      <c r="G701">
        <v>2</v>
      </c>
      <c r="H701">
        <v>3.26</v>
      </c>
      <c r="I701" t="s">
        <v>639</v>
      </c>
      <c r="J701" t="s">
        <v>640</v>
      </c>
      <c r="K701" t="s">
        <v>70</v>
      </c>
      <c r="L701" t="s">
        <v>71</v>
      </c>
      <c r="M701" t="s">
        <v>641</v>
      </c>
      <c r="N701" t="s">
        <v>73</v>
      </c>
      <c r="O701">
        <f>VLOOKUP(orders[[#This Row],[OrderID]],Table15[],4,FALSE)</f>
        <v>4</v>
      </c>
      <c r="P701">
        <f>VLOOKUP(orders[[#This Row],[OrderID]],Table15[],2,FALSE)</f>
        <v>220</v>
      </c>
      <c r="Q701">
        <f>VLOOKUP(orders[[#This Row],[EmployeeID]],employee_territory[],2,FALSE)</f>
        <v>30346</v>
      </c>
      <c r="R701" t="str">
        <f>VLOOKUP(orders[[#This Row],[Territory]],territories[],4,FALSE)</f>
        <v xml:space="preserve">Southern                                          </v>
      </c>
      <c r="S701" t="str">
        <f>VLOOKUP(orders[[#This Row],[ShipVia]],shippers[],2,FALSE)</f>
        <v>United Package</v>
      </c>
      <c r="T701">
        <f>YEAR(orders[[#This Row],[OrderDate]])</f>
        <v>1998</v>
      </c>
      <c r="U701">
        <f>MONTH(orders[[#This Row],[OrderDate]])</f>
        <v>3</v>
      </c>
    </row>
    <row r="702" spans="1:21" x14ac:dyDescent="0.2">
      <c r="A702">
        <v>10948</v>
      </c>
      <c r="B702" t="s">
        <v>662</v>
      </c>
      <c r="C702">
        <v>3</v>
      </c>
      <c r="D702" s="9">
        <v>35867</v>
      </c>
      <c r="E702" s="5">
        <v>35895</v>
      </c>
      <c r="F702" s="5">
        <v>35873</v>
      </c>
      <c r="G702">
        <v>3</v>
      </c>
      <c r="H702">
        <v>23.39</v>
      </c>
      <c r="I702" t="s">
        <v>663</v>
      </c>
      <c r="J702" t="s">
        <v>664</v>
      </c>
      <c r="K702" t="s">
        <v>665</v>
      </c>
      <c r="L702" t="s">
        <v>71</v>
      </c>
      <c r="M702" t="s">
        <v>666</v>
      </c>
      <c r="N702" t="s">
        <v>108</v>
      </c>
      <c r="O702">
        <f>VLOOKUP(orders[[#This Row],[OrderID]],Table15[],4,FALSE)</f>
        <v>53</v>
      </c>
      <c r="P702">
        <f>VLOOKUP(orders[[#This Row],[OrderID]],Table15[],2,FALSE)</f>
        <v>2362.25</v>
      </c>
      <c r="Q702">
        <f>VLOOKUP(orders[[#This Row],[EmployeeID]],employee_territory[],2,FALSE)</f>
        <v>30346</v>
      </c>
      <c r="R702" t="str">
        <f>VLOOKUP(orders[[#This Row],[Territory]],territories[],4,FALSE)</f>
        <v xml:space="preserve">Southern                                          </v>
      </c>
      <c r="S702" t="str">
        <f>VLOOKUP(orders[[#This Row],[ShipVia]],shippers[],2,FALSE)</f>
        <v>Federal Shipping</v>
      </c>
      <c r="T702">
        <f>YEAR(orders[[#This Row],[OrderDate]])</f>
        <v>1998</v>
      </c>
      <c r="U702">
        <f>MONTH(orders[[#This Row],[OrderDate]])</f>
        <v>3</v>
      </c>
    </row>
    <row r="703" spans="1:21" x14ac:dyDescent="0.2">
      <c r="A703">
        <v>10949</v>
      </c>
      <c r="B703" t="s">
        <v>805</v>
      </c>
      <c r="C703">
        <v>2</v>
      </c>
      <c r="D703" s="9">
        <v>35867</v>
      </c>
      <c r="E703" s="5">
        <v>35895</v>
      </c>
      <c r="F703" s="5">
        <v>35871</v>
      </c>
      <c r="G703">
        <v>3</v>
      </c>
      <c r="H703">
        <v>74.44</v>
      </c>
      <c r="I703" t="s">
        <v>806</v>
      </c>
      <c r="J703" t="s">
        <v>807</v>
      </c>
      <c r="K703" t="s">
        <v>808</v>
      </c>
      <c r="L703" t="s">
        <v>809</v>
      </c>
      <c r="M703" t="s">
        <v>810</v>
      </c>
      <c r="N703" t="s">
        <v>264</v>
      </c>
      <c r="O703">
        <f>VLOOKUP(orders[[#This Row],[OrderID]],Table15[],4,FALSE)</f>
        <v>108</v>
      </c>
      <c r="P703">
        <f>VLOOKUP(orders[[#This Row],[OrderID]],Table15[],2,FALSE)</f>
        <v>4422</v>
      </c>
      <c r="Q703">
        <f>VLOOKUP(orders[[#This Row],[EmployeeID]],employee_territory[],2,FALSE)</f>
        <v>1581</v>
      </c>
      <c r="R703" t="str">
        <f>VLOOKUP(orders[[#This Row],[Territory]],territories[],4,FALSE)</f>
        <v xml:space="preserve">Eastern                                           </v>
      </c>
      <c r="S703" t="str">
        <f>VLOOKUP(orders[[#This Row],[ShipVia]],shippers[],2,FALSE)</f>
        <v>Federal Shipping</v>
      </c>
      <c r="T703">
        <f>YEAR(orders[[#This Row],[OrderDate]])</f>
        <v>1998</v>
      </c>
      <c r="U703">
        <f>MONTH(orders[[#This Row],[OrderDate]])</f>
        <v>3</v>
      </c>
    </row>
    <row r="704" spans="1:21" x14ac:dyDescent="0.2">
      <c r="A704">
        <v>10950</v>
      </c>
      <c r="B704" t="s">
        <v>594</v>
      </c>
      <c r="C704">
        <v>1</v>
      </c>
      <c r="D704" s="9">
        <v>35870</v>
      </c>
      <c r="E704" s="5">
        <v>35898</v>
      </c>
      <c r="F704" s="5">
        <v>35877</v>
      </c>
      <c r="G704">
        <v>2</v>
      </c>
      <c r="H704">
        <v>2.5</v>
      </c>
      <c r="I704" t="s">
        <v>595</v>
      </c>
      <c r="J704" t="s">
        <v>596</v>
      </c>
      <c r="K704" t="s">
        <v>597</v>
      </c>
      <c r="L704" t="s">
        <v>71</v>
      </c>
      <c r="M704" t="s">
        <v>598</v>
      </c>
      <c r="N704" t="s">
        <v>176</v>
      </c>
      <c r="O704">
        <f>VLOOKUP(orders[[#This Row],[OrderID]],Table15[],4,FALSE)</f>
        <v>5</v>
      </c>
      <c r="P704">
        <f>VLOOKUP(orders[[#This Row],[OrderID]],Table15[],2,FALSE)</f>
        <v>110</v>
      </c>
      <c r="Q704">
        <f>VLOOKUP(orders[[#This Row],[EmployeeID]],employee_territory[],2,FALSE)</f>
        <v>6897</v>
      </c>
      <c r="R704" t="str">
        <f>VLOOKUP(orders[[#This Row],[Territory]],territories[],4,FALSE)</f>
        <v xml:space="preserve">Eastern                                           </v>
      </c>
      <c r="S704" t="str">
        <f>VLOOKUP(orders[[#This Row],[ShipVia]],shippers[],2,FALSE)</f>
        <v>United Package</v>
      </c>
      <c r="T704">
        <f>YEAR(orders[[#This Row],[OrderDate]])</f>
        <v>1998</v>
      </c>
      <c r="U704">
        <f>MONTH(orders[[#This Row],[OrderDate]])</f>
        <v>3</v>
      </c>
    </row>
    <row r="705" spans="1:21" x14ac:dyDescent="0.2">
      <c r="A705">
        <v>10951</v>
      </c>
      <c r="B705" t="s">
        <v>507</v>
      </c>
      <c r="C705">
        <v>9</v>
      </c>
      <c r="D705" s="9">
        <v>35870</v>
      </c>
      <c r="E705" s="5">
        <v>35912</v>
      </c>
      <c r="F705" s="5">
        <v>35892</v>
      </c>
      <c r="G705">
        <v>2</v>
      </c>
      <c r="H705">
        <v>30.85</v>
      </c>
      <c r="I705" t="s">
        <v>508</v>
      </c>
      <c r="J705" t="s">
        <v>509</v>
      </c>
      <c r="K705" t="s">
        <v>510</v>
      </c>
      <c r="L705" t="s">
        <v>71</v>
      </c>
      <c r="M705" t="s">
        <v>511</v>
      </c>
      <c r="N705" t="s">
        <v>506</v>
      </c>
      <c r="O705">
        <f>VLOOKUP(orders[[#This Row],[OrderID]],Table15[],4,FALSE)</f>
        <v>71</v>
      </c>
      <c r="P705">
        <f>VLOOKUP(orders[[#This Row],[OrderID]],Table15[],2,FALSE)</f>
        <v>482.9</v>
      </c>
      <c r="Q705">
        <f>VLOOKUP(orders[[#This Row],[EmployeeID]],employee_territory[],2,FALSE)</f>
        <v>3049</v>
      </c>
      <c r="R705" t="str">
        <f>VLOOKUP(orders[[#This Row],[Territory]],territories[],4,FALSE)</f>
        <v xml:space="preserve">Northern                                          </v>
      </c>
      <c r="S705" t="str">
        <f>VLOOKUP(orders[[#This Row],[ShipVia]],shippers[],2,FALSE)</f>
        <v>United Package</v>
      </c>
      <c r="T705">
        <f>YEAR(orders[[#This Row],[OrderDate]])</f>
        <v>1998</v>
      </c>
      <c r="U705">
        <f>MONTH(orders[[#This Row],[OrderDate]])</f>
        <v>3</v>
      </c>
    </row>
    <row r="706" spans="1:21" x14ac:dyDescent="0.2">
      <c r="A706">
        <v>10952</v>
      </c>
      <c r="B706" t="s">
        <v>899</v>
      </c>
      <c r="C706">
        <v>1</v>
      </c>
      <c r="D706" s="9">
        <v>35870</v>
      </c>
      <c r="E706" s="5">
        <v>35912</v>
      </c>
      <c r="F706" s="5">
        <v>35878</v>
      </c>
      <c r="G706">
        <v>1</v>
      </c>
      <c r="H706">
        <v>40.42</v>
      </c>
      <c r="I706" t="s">
        <v>906</v>
      </c>
      <c r="J706" t="s">
        <v>901</v>
      </c>
      <c r="K706" t="s">
        <v>152</v>
      </c>
      <c r="L706" t="s">
        <v>71</v>
      </c>
      <c r="M706" t="s">
        <v>902</v>
      </c>
      <c r="N706" t="s">
        <v>154</v>
      </c>
      <c r="O706">
        <f>VLOOKUP(orders[[#This Row],[OrderID]],Table15[],4,FALSE)</f>
        <v>18</v>
      </c>
      <c r="P706">
        <f>VLOOKUP(orders[[#This Row],[OrderID]],Table15[],2,FALSE)</f>
        <v>491.2</v>
      </c>
      <c r="Q706">
        <f>VLOOKUP(orders[[#This Row],[EmployeeID]],employee_territory[],2,FALSE)</f>
        <v>6897</v>
      </c>
      <c r="R706" t="str">
        <f>VLOOKUP(orders[[#This Row],[Territory]],territories[],4,FALSE)</f>
        <v xml:space="preserve">Eastern                                           </v>
      </c>
      <c r="S706" t="str">
        <f>VLOOKUP(orders[[#This Row],[ShipVia]],shippers[],2,FALSE)</f>
        <v>Speedy Express</v>
      </c>
      <c r="T706">
        <f>YEAR(orders[[#This Row],[OrderDate]])</f>
        <v>1998</v>
      </c>
      <c r="U706">
        <f>MONTH(orders[[#This Row],[OrderDate]])</f>
        <v>3</v>
      </c>
    </row>
    <row r="707" spans="1:21" x14ac:dyDescent="0.2">
      <c r="A707">
        <v>10953</v>
      </c>
      <c r="B707" t="s">
        <v>752</v>
      </c>
      <c r="C707">
        <v>9</v>
      </c>
      <c r="D707" s="9">
        <v>35870</v>
      </c>
      <c r="E707" s="5">
        <v>35884</v>
      </c>
      <c r="F707" s="5">
        <v>35879</v>
      </c>
      <c r="G707">
        <v>2</v>
      </c>
      <c r="H707">
        <v>23.72</v>
      </c>
      <c r="I707" t="s">
        <v>753</v>
      </c>
      <c r="J707" t="s">
        <v>754</v>
      </c>
      <c r="K707" t="s">
        <v>755</v>
      </c>
      <c r="L707" t="s">
        <v>756</v>
      </c>
      <c r="M707" t="s">
        <v>757</v>
      </c>
      <c r="N707" t="s">
        <v>73</v>
      </c>
      <c r="O707">
        <f>VLOOKUP(orders[[#This Row],[OrderID]],Table15[],4,FALSE)</f>
        <v>100</v>
      </c>
      <c r="P707">
        <f>VLOOKUP(orders[[#This Row],[OrderID]],Table15[],2,FALSE)</f>
        <v>4675</v>
      </c>
      <c r="Q707">
        <f>VLOOKUP(orders[[#This Row],[EmployeeID]],employee_territory[],2,FALSE)</f>
        <v>3049</v>
      </c>
      <c r="R707" t="str">
        <f>VLOOKUP(orders[[#This Row],[Territory]],territories[],4,FALSE)</f>
        <v xml:space="preserve">Northern                                          </v>
      </c>
      <c r="S707" t="str">
        <f>VLOOKUP(orders[[#This Row],[ShipVia]],shippers[],2,FALSE)</f>
        <v>United Package</v>
      </c>
      <c r="T707">
        <f>YEAR(orders[[#This Row],[OrderDate]])</f>
        <v>1998</v>
      </c>
      <c r="U707">
        <f>MONTH(orders[[#This Row],[OrderDate]])</f>
        <v>3</v>
      </c>
    </row>
    <row r="708" spans="1:21" x14ac:dyDescent="0.2">
      <c r="A708">
        <v>10954</v>
      </c>
      <c r="B708" t="s">
        <v>811</v>
      </c>
      <c r="C708">
        <v>5</v>
      </c>
      <c r="D708" s="9">
        <v>35871</v>
      </c>
      <c r="E708" s="5">
        <v>35913</v>
      </c>
      <c r="F708" s="5">
        <v>35874</v>
      </c>
      <c r="G708">
        <v>1</v>
      </c>
      <c r="H708">
        <v>27.91</v>
      </c>
      <c r="I708" t="s">
        <v>812</v>
      </c>
      <c r="J708" t="s">
        <v>813</v>
      </c>
      <c r="K708" t="s">
        <v>814</v>
      </c>
      <c r="L708" t="s">
        <v>815</v>
      </c>
      <c r="M708" t="s">
        <v>816</v>
      </c>
      <c r="N708" t="s">
        <v>524</v>
      </c>
      <c r="O708">
        <f>VLOOKUP(orders[[#This Row],[OrderID]],Table15[],4,FALSE)</f>
        <v>107</v>
      </c>
      <c r="P708">
        <f>VLOOKUP(orders[[#This Row],[OrderID]],Table15[],2,FALSE)</f>
        <v>1902.1</v>
      </c>
      <c r="Q708">
        <f>VLOOKUP(orders[[#This Row],[EmployeeID]],employee_territory[],2,FALSE)</f>
        <v>2903</v>
      </c>
      <c r="R708" t="str">
        <f>VLOOKUP(orders[[#This Row],[Territory]],territories[],4,FALSE)</f>
        <v xml:space="preserve">Eastern                                           </v>
      </c>
      <c r="S708" t="str">
        <f>VLOOKUP(orders[[#This Row],[ShipVia]],shippers[],2,FALSE)</f>
        <v>Speedy Express</v>
      </c>
      <c r="T708">
        <f>YEAR(orders[[#This Row],[OrderDate]])</f>
        <v>1998</v>
      </c>
      <c r="U708">
        <f>MONTH(orders[[#This Row],[OrderDate]])</f>
        <v>3</v>
      </c>
    </row>
    <row r="709" spans="1:21" x14ac:dyDescent="0.2">
      <c r="A709">
        <v>10955</v>
      </c>
      <c r="B709" t="s">
        <v>551</v>
      </c>
      <c r="C709">
        <v>8</v>
      </c>
      <c r="D709" s="9">
        <v>35871</v>
      </c>
      <c r="E709" s="5">
        <v>35899</v>
      </c>
      <c r="F709" s="5">
        <v>35874</v>
      </c>
      <c r="G709">
        <v>2</v>
      </c>
      <c r="H709">
        <v>3.26</v>
      </c>
      <c r="I709" t="s">
        <v>552</v>
      </c>
      <c r="J709" t="s">
        <v>553</v>
      </c>
      <c r="K709" t="s">
        <v>554</v>
      </c>
      <c r="L709" t="s">
        <v>71</v>
      </c>
      <c r="M709" t="s">
        <v>555</v>
      </c>
      <c r="N709" t="s">
        <v>199</v>
      </c>
      <c r="O709">
        <f>VLOOKUP(orders[[#This Row],[OrderID]],Table15[],4,FALSE)</f>
        <v>12</v>
      </c>
      <c r="P709">
        <f>VLOOKUP(orders[[#This Row],[OrderID]],Table15[],2,FALSE)</f>
        <v>93</v>
      </c>
      <c r="Q709">
        <f>VLOOKUP(orders[[#This Row],[EmployeeID]],employee_territory[],2,FALSE)</f>
        <v>19428</v>
      </c>
      <c r="R709" t="str">
        <f>VLOOKUP(orders[[#This Row],[Territory]],territories[],4,FALSE)</f>
        <v xml:space="preserve">Northern                                          </v>
      </c>
      <c r="S709" t="str">
        <f>VLOOKUP(orders[[#This Row],[ShipVia]],shippers[],2,FALSE)</f>
        <v>United Package</v>
      </c>
      <c r="T709">
        <f>YEAR(orders[[#This Row],[OrderDate]])</f>
        <v>1998</v>
      </c>
      <c r="U709">
        <f>MONTH(orders[[#This Row],[OrderDate]])</f>
        <v>3</v>
      </c>
    </row>
    <row r="710" spans="1:21" x14ac:dyDescent="0.2">
      <c r="A710">
        <v>10956</v>
      </c>
      <c r="B710" t="s">
        <v>855</v>
      </c>
      <c r="C710">
        <v>6</v>
      </c>
      <c r="D710" s="9">
        <v>35871</v>
      </c>
      <c r="E710" s="5">
        <v>35913</v>
      </c>
      <c r="F710" s="5">
        <v>35874</v>
      </c>
      <c r="G710">
        <v>2</v>
      </c>
      <c r="H710">
        <v>44.65</v>
      </c>
      <c r="I710" t="s">
        <v>856</v>
      </c>
      <c r="J710" t="s">
        <v>857</v>
      </c>
      <c r="K710" t="s">
        <v>858</v>
      </c>
      <c r="L710" t="s">
        <v>71</v>
      </c>
      <c r="M710" t="s">
        <v>859</v>
      </c>
      <c r="N710" t="s">
        <v>154</v>
      </c>
      <c r="O710">
        <f>VLOOKUP(orders[[#This Row],[OrderID]],Table15[],4,FALSE)</f>
        <v>34</v>
      </c>
      <c r="P710">
        <f>VLOOKUP(orders[[#This Row],[OrderID]],Table15[],2,FALSE)</f>
        <v>677</v>
      </c>
      <c r="Q710">
        <f>VLOOKUP(orders[[#This Row],[EmployeeID]],employee_territory[],2,FALSE)</f>
        <v>85014</v>
      </c>
      <c r="R710" t="str">
        <f>VLOOKUP(orders[[#This Row],[Territory]],territories[],4,FALSE)</f>
        <v xml:space="preserve">Westerns                                          </v>
      </c>
      <c r="S710" t="str">
        <f>VLOOKUP(orders[[#This Row],[ShipVia]],shippers[],2,FALSE)</f>
        <v>United Package</v>
      </c>
      <c r="T710">
        <f>YEAR(orders[[#This Row],[OrderDate]])</f>
        <v>1998</v>
      </c>
      <c r="U710">
        <f>MONTH(orders[[#This Row],[OrderDate]])</f>
        <v>3</v>
      </c>
    </row>
    <row r="711" spans="1:21" x14ac:dyDescent="0.2">
      <c r="A711">
        <v>10957</v>
      </c>
      <c r="B711" t="s">
        <v>518</v>
      </c>
      <c r="C711">
        <v>8</v>
      </c>
      <c r="D711" s="9">
        <v>35872</v>
      </c>
      <c r="E711" s="5">
        <v>35900</v>
      </c>
      <c r="F711" s="5">
        <v>35881</v>
      </c>
      <c r="G711">
        <v>3</v>
      </c>
      <c r="H711">
        <v>105.36</v>
      </c>
      <c r="I711" t="s">
        <v>519</v>
      </c>
      <c r="J711" t="s">
        <v>520</v>
      </c>
      <c r="K711" t="s">
        <v>521</v>
      </c>
      <c r="L711" t="s">
        <v>522</v>
      </c>
      <c r="M711" t="s">
        <v>523</v>
      </c>
      <c r="N711" t="s">
        <v>524</v>
      </c>
      <c r="O711">
        <f>VLOOKUP(orders[[#This Row],[OrderID]],Table15[],4,FALSE)</f>
        <v>78</v>
      </c>
      <c r="P711">
        <f>VLOOKUP(orders[[#This Row],[OrderID]],Table15[],2,FALSE)</f>
        <v>1762.7</v>
      </c>
      <c r="Q711">
        <f>VLOOKUP(orders[[#This Row],[EmployeeID]],employee_territory[],2,FALSE)</f>
        <v>19428</v>
      </c>
      <c r="R711" t="str">
        <f>VLOOKUP(orders[[#This Row],[Territory]],territories[],4,FALSE)</f>
        <v xml:space="preserve">Northern                                          </v>
      </c>
      <c r="S711" t="str">
        <f>VLOOKUP(orders[[#This Row],[ShipVia]],shippers[],2,FALSE)</f>
        <v>Federal Shipping</v>
      </c>
      <c r="T711">
        <f>YEAR(orders[[#This Row],[OrderDate]])</f>
        <v>1998</v>
      </c>
      <c r="U711">
        <f>MONTH(orders[[#This Row],[OrderDate]])</f>
        <v>3</v>
      </c>
    </row>
    <row r="712" spans="1:21" x14ac:dyDescent="0.2">
      <c r="A712">
        <v>10958</v>
      </c>
      <c r="B712" t="s">
        <v>822</v>
      </c>
      <c r="C712">
        <v>7</v>
      </c>
      <c r="D712" s="9">
        <v>35872</v>
      </c>
      <c r="E712" s="5">
        <v>35900</v>
      </c>
      <c r="F712" s="5">
        <v>35881</v>
      </c>
      <c r="G712">
        <v>2</v>
      </c>
      <c r="H712">
        <v>49.56</v>
      </c>
      <c r="I712" t="s">
        <v>823</v>
      </c>
      <c r="J712" t="s">
        <v>824</v>
      </c>
      <c r="K712" t="s">
        <v>825</v>
      </c>
      <c r="L712" t="s">
        <v>71</v>
      </c>
      <c r="M712" t="s">
        <v>826</v>
      </c>
      <c r="N712" t="s">
        <v>827</v>
      </c>
      <c r="O712">
        <f>VLOOKUP(orders[[#This Row],[OrderID]],Table15[],4,FALSE)</f>
        <v>31</v>
      </c>
      <c r="P712">
        <f>VLOOKUP(orders[[#This Row],[OrderID]],Table15[],2,FALSE)</f>
        <v>781</v>
      </c>
      <c r="Q712">
        <f>VLOOKUP(orders[[#This Row],[EmployeeID]],employee_territory[],2,FALSE)</f>
        <v>60179</v>
      </c>
      <c r="R712" t="str">
        <f>VLOOKUP(orders[[#This Row],[Territory]],territories[],4,FALSE)</f>
        <v xml:space="preserve">Westerns                                          </v>
      </c>
      <c r="S712" t="str">
        <f>VLOOKUP(orders[[#This Row],[ShipVia]],shippers[],2,FALSE)</f>
        <v>United Package</v>
      </c>
      <c r="T712">
        <f>YEAR(orders[[#This Row],[OrderDate]])</f>
        <v>1998</v>
      </c>
      <c r="U712">
        <f>MONTH(orders[[#This Row],[OrderDate]])</f>
        <v>3</v>
      </c>
    </row>
    <row r="713" spans="1:21" x14ac:dyDescent="0.2">
      <c r="A713">
        <v>10959</v>
      </c>
      <c r="B713" t="s">
        <v>833</v>
      </c>
      <c r="C713">
        <v>6</v>
      </c>
      <c r="D713" s="9">
        <v>35872</v>
      </c>
      <c r="E713" s="5">
        <v>35914</v>
      </c>
      <c r="F713" s="5">
        <v>35877</v>
      </c>
      <c r="G713">
        <v>2</v>
      </c>
      <c r="H713">
        <v>4.9800000000000004</v>
      </c>
      <c r="I713" t="s">
        <v>834</v>
      </c>
      <c r="J713" t="s">
        <v>835</v>
      </c>
      <c r="K713" t="s">
        <v>836</v>
      </c>
      <c r="L713" t="s">
        <v>516</v>
      </c>
      <c r="M713" t="s">
        <v>837</v>
      </c>
      <c r="N713" t="s">
        <v>146</v>
      </c>
      <c r="O713">
        <f>VLOOKUP(orders[[#This Row],[OrderID]],Table15[],4,FALSE)</f>
        <v>20</v>
      </c>
      <c r="P713">
        <f>VLOOKUP(orders[[#This Row],[OrderID]],Table15[],2,FALSE)</f>
        <v>155</v>
      </c>
      <c r="Q713">
        <f>VLOOKUP(orders[[#This Row],[EmployeeID]],employee_territory[],2,FALSE)</f>
        <v>85014</v>
      </c>
      <c r="R713" t="str">
        <f>VLOOKUP(orders[[#This Row],[Territory]],territories[],4,FALSE)</f>
        <v xml:space="preserve">Westerns                                          </v>
      </c>
      <c r="S713" t="str">
        <f>VLOOKUP(orders[[#This Row],[ShipVia]],shippers[],2,FALSE)</f>
        <v>United Package</v>
      </c>
      <c r="T713">
        <f>YEAR(orders[[#This Row],[OrderDate]])</f>
        <v>1998</v>
      </c>
      <c r="U713">
        <f>MONTH(orders[[#This Row],[OrderDate]])</f>
        <v>3</v>
      </c>
    </row>
    <row r="714" spans="1:21" x14ac:dyDescent="0.2">
      <c r="A714">
        <v>10960</v>
      </c>
      <c r="B714" t="s">
        <v>518</v>
      </c>
      <c r="C714">
        <v>3</v>
      </c>
      <c r="D714" s="9">
        <v>35873</v>
      </c>
      <c r="E714" s="5">
        <v>35887</v>
      </c>
      <c r="F714" s="5">
        <v>35893</v>
      </c>
      <c r="G714">
        <v>1</v>
      </c>
      <c r="H714">
        <v>2.08</v>
      </c>
      <c r="I714" t="s">
        <v>519</v>
      </c>
      <c r="J714" t="s">
        <v>520</v>
      </c>
      <c r="K714" t="s">
        <v>521</v>
      </c>
      <c r="L714" t="s">
        <v>522</v>
      </c>
      <c r="M714" t="s">
        <v>523</v>
      </c>
      <c r="N714" t="s">
        <v>524</v>
      </c>
      <c r="O714">
        <f>VLOOKUP(orders[[#This Row],[OrderID]],Table15[],4,FALSE)</f>
        <v>34</v>
      </c>
      <c r="P714">
        <f>VLOOKUP(orders[[#This Row],[OrderID]],Table15[],2,FALSE)</f>
        <v>276.60000000000002</v>
      </c>
      <c r="Q714">
        <f>VLOOKUP(orders[[#This Row],[EmployeeID]],employee_territory[],2,FALSE)</f>
        <v>30346</v>
      </c>
      <c r="R714" t="str">
        <f>VLOOKUP(orders[[#This Row],[Territory]],territories[],4,FALSE)</f>
        <v xml:space="preserve">Southern                                          </v>
      </c>
      <c r="S714" t="str">
        <f>VLOOKUP(orders[[#This Row],[ShipVia]],shippers[],2,FALSE)</f>
        <v>Speedy Express</v>
      </c>
      <c r="T714">
        <f>YEAR(orders[[#This Row],[OrderDate]])</f>
        <v>1998</v>
      </c>
      <c r="U714">
        <f>MONTH(orders[[#This Row],[OrderDate]])</f>
        <v>3</v>
      </c>
    </row>
    <row r="715" spans="1:21" x14ac:dyDescent="0.2">
      <c r="A715">
        <v>10961</v>
      </c>
      <c r="B715" t="s">
        <v>785</v>
      </c>
      <c r="C715">
        <v>8</v>
      </c>
      <c r="D715" s="9">
        <v>35873</v>
      </c>
      <c r="E715" s="5">
        <v>35901</v>
      </c>
      <c r="F715" s="5">
        <v>35884</v>
      </c>
      <c r="G715">
        <v>1</v>
      </c>
      <c r="H715">
        <v>104.47</v>
      </c>
      <c r="I715" t="s">
        <v>786</v>
      </c>
      <c r="J715" t="s">
        <v>787</v>
      </c>
      <c r="K715" t="s">
        <v>645</v>
      </c>
      <c r="L715" t="s">
        <v>516</v>
      </c>
      <c r="M715" t="s">
        <v>788</v>
      </c>
      <c r="N715" t="s">
        <v>146</v>
      </c>
      <c r="O715">
        <f>VLOOKUP(orders[[#This Row],[OrderID]],Table15[],4,FALSE)</f>
        <v>66</v>
      </c>
      <c r="P715">
        <f>VLOOKUP(orders[[#This Row],[OrderID]],Table15[],2,FALSE)</f>
        <v>1122</v>
      </c>
      <c r="Q715">
        <f>VLOOKUP(orders[[#This Row],[EmployeeID]],employee_territory[],2,FALSE)</f>
        <v>19428</v>
      </c>
      <c r="R715" t="str">
        <f>VLOOKUP(orders[[#This Row],[Territory]],territories[],4,FALSE)</f>
        <v xml:space="preserve">Northern                                          </v>
      </c>
      <c r="S715" t="str">
        <f>VLOOKUP(orders[[#This Row],[ShipVia]],shippers[],2,FALSE)</f>
        <v>Speedy Express</v>
      </c>
      <c r="T715">
        <f>YEAR(orders[[#This Row],[OrderDate]])</f>
        <v>1998</v>
      </c>
      <c r="U715">
        <f>MONTH(orders[[#This Row],[OrderDate]])</f>
        <v>3</v>
      </c>
    </row>
    <row r="716" spans="1:21" x14ac:dyDescent="0.2">
      <c r="A716">
        <v>10962</v>
      </c>
      <c r="B716" t="s">
        <v>589</v>
      </c>
      <c r="C716">
        <v>8</v>
      </c>
      <c r="D716" s="9">
        <v>35873</v>
      </c>
      <c r="E716" s="5">
        <v>35901</v>
      </c>
      <c r="F716" s="5">
        <v>35877</v>
      </c>
      <c r="G716">
        <v>2</v>
      </c>
      <c r="H716">
        <v>275.79000000000002</v>
      </c>
      <c r="I716" t="s">
        <v>590</v>
      </c>
      <c r="J716" t="s">
        <v>591</v>
      </c>
      <c r="K716" t="s">
        <v>592</v>
      </c>
      <c r="L716" t="s">
        <v>71</v>
      </c>
      <c r="M716" t="s">
        <v>593</v>
      </c>
      <c r="N716" t="s">
        <v>154</v>
      </c>
      <c r="O716">
        <f>VLOOKUP(orders[[#This Row],[OrderID]],Table15[],4,FALSE)</f>
        <v>195</v>
      </c>
      <c r="P716">
        <f>VLOOKUP(orders[[#This Row],[OrderID]],Table15[],2,FALSE)</f>
        <v>3584</v>
      </c>
      <c r="Q716">
        <f>VLOOKUP(orders[[#This Row],[EmployeeID]],employee_territory[],2,FALSE)</f>
        <v>19428</v>
      </c>
      <c r="R716" t="str">
        <f>VLOOKUP(orders[[#This Row],[Territory]],territories[],4,FALSE)</f>
        <v xml:space="preserve">Northern                                          </v>
      </c>
      <c r="S716" t="str">
        <f>VLOOKUP(orders[[#This Row],[ShipVia]],shippers[],2,FALSE)</f>
        <v>United Package</v>
      </c>
      <c r="T716">
        <f>YEAR(orders[[#This Row],[OrderDate]])</f>
        <v>1998</v>
      </c>
      <c r="U716">
        <f>MONTH(orders[[#This Row],[OrderDate]])</f>
        <v>3</v>
      </c>
    </row>
    <row r="717" spans="1:21" x14ac:dyDescent="0.2">
      <c r="A717">
        <v>10963</v>
      </c>
      <c r="B717" t="s">
        <v>715</v>
      </c>
      <c r="C717">
        <v>9</v>
      </c>
      <c r="D717" s="9">
        <v>35873</v>
      </c>
      <c r="E717" s="5">
        <v>35901</v>
      </c>
      <c r="F717" s="5">
        <v>35880</v>
      </c>
      <c r="G717">
        <v>3</v>
      </c>
      <c r="H717">
        <v>2.7</v>
      </c>
      <c r="I717" t="s">
        <v>716</v>
      </c>
      <c r="J717" t="s">
        <v>717</v>
      </c>
      <c r="K717" t="s">
        <v>718</v>
      </c>
      <c r="L717" t="s">
        <v>71</v>
      </c>
      <c r="M717" t="s">
        <v>719</v>
      </c>
      <c r="N717" t="s">
        <v>720</v>
      </c>
      <c r="O717">
        <f>VLOOKUP(orders[[#This Row],[OrderID]],Table15[],4,FALSE)</f>
        <v>2</v>
      </c>
      <c r="P717">
        <f>VLOOKUP(orders[[#This Row],[OrderID]],Table15[],2,FALSE)</f>
        <v>68</v>
      </c>
      <c r="Q717">
        <f>VLOOKUP(orders[[#This Row],[EmployeeID]],employee_territory[],2,FALSE)</f>
        <v>3049</v>
      </c>
      <c r="R717" t="str">
        <f>VLOOKUP(orders[[#This Row],[Territory]],territories[],4,FALSE)</f>
        <v xml:space="preserve">Northern                                          </v>
      </c>
      <c r="S717" t="str">
        <f>VLOOKUP(orders[[#This Row],[ShipVia]],shippers[],2,FALSE)</f>
        <v>Federal Shipping</v>
      </c>
      <c r="T717">
        <f>YEAR(orders[[#This Row],[OrderDate]])</f>
        <v>1998</v>
      </c>
      <c r="U717">
        <f>MONTH(orders[[#This Row],[OrderDate]])</f>
        <v>3</v>
      </c>
    </row>
    <row r="718" spans="1:21" x14ac:dyDescent="0.2">
      <c r="A718">
        <v>10964</v>
      </c>
      <c r="B718" t="s">
        <v>907</v>
      </c>
      <c r="C718">
        <v>3</v>
      </c>
      <c r="D718" s="9">
        <v>35874</v>
      </c>
      <c r="E718" s="5">
        <v>35902</v>
      </c>
      <c r="F718" s="5">
        <v>35878</v>
      </c>
      <c r="G718">
        <v>2</v>
      </c>
      <c r="H718">
        <v>87.38</v>
      </c>
      <c r="I718" t="s">
        <v>908</v>
      </c>
      <c r="J718" t="s">
        <v>909</v>
      </c>
      <c r="K718" t="s">
        <v>204</v>
      </c>
      <c r="L718" t="s">
        <v>71</v>
      </c>
      <c r="M718" t="s">
        <v>910</v>
      </c>
      <c r="N718" t="s">
        <v>206</v>
      </c>
      <c r="O718">
        <f>VLOOKUP(orders[[#This Row],[OrderID]],Table15[],4,FALSE)</f>
        <v>21</v>
      </c>
      <c r="P718">
        <f>VLOOKUP(orders[[#This Row],[OrderID]],Table15[],2,FALSE)</f>
        <v>2052.5</v>
      </c>
      <c r="Q718">
        <f>VLOOKUP(orders[[#This Row],[EmployeeID]],employee_territory[],2,FALSE)</f>
        <v>30346</v>
      </c>
      <c r="R718" t="str">
        <f>VLOOKUP(orders[[#This Row],[Territory]],territories[],4,FALSE)</f>
        <v xml:space="preserve">Southern                                          </v>
      </c>
      <c r="S718" t="str">
        <f>VLOOKUP(orders[[#This Row],[ShipVia]],shippers[],2,FALSE)</f>
        <v>United Package</v>
      </c>
      <c r="T718">
        <f>YEAR(orders[[#This Row],[OrderDate]])</f>
        <v>1998</v>
      </c>
      <c r="U718">
        <f>MONTH(orders[[#This Row],[OrderDate]])</f>
        <v>3</v>
      </c>
    </row>
    <row r="719" spans="1:21" x14ac:dyDescent="0.2">
      <c r="A719">
        <v>10965</v>
      </c>
      <c r="B719" t="s">
        <v>667</v>
      </c>
      <c r="C719">
        <v>6</v>
      </c>
      <c r="D719" s="9">
        <v>35874</v>
      </c>
      <c r="E719" s="5">
        <v>35902</v>
      </c>
      <c r="F719" s="5">
        <v>35884</v>
      </c>
      <c r="G719">
        <v>3</v>
      </c>
      <c r="H719">
        <v>144.38</v>
      </c>
      <c r="I719" t="s">
        <v>668</v>
      </c>
      <c r="J719" t="s">
        <v>669</v>
      </c>
      <c r="K719" t="s">
        <v>670</v>
      </c>
      <c r="L719" t="s">
        <v>671</v>
      </c>
      <c r="M719" t="s">
        <v>672</v>
      </c>
      <c r="N719" t="s">
        <v>82</v>
      </c>
      <c r="O719">
        <f>VLOOKUP(orders[[#This Row],[OrderID]],Table15[],4,FALSE)</f>
        <v>16</v>
      </c>
      <c r="P719">
        <f>VLOOKUP(orders[[#This Row],[OrderID]],Table15[],2,FALSE)</f>
        <v>848</v>
      </c>
      <c r="Q719">
        <f>VLOOKUP(orders[[#This Row],[EmployeeID]],employee_territory[],2,FALSE)</f>
        <v>85014</v>
      </c>
      <c r="R719" t="str">
        <f>VLOOKUP(orders[[#This Row],[Territory]],territories[],4,FALSE)</f>
        <v xml:space="preserve">Westerns                                          </v>
      </c>
      <c r="S719" t="str">
        <f>VLOOKUP(orders[[#This Row],[ShipVia]],shippers[],2,FALSE)</f>
        <v>Federal Shipping</v>
      </c>
      <c r="T719">
        <f>YEAR(orders[[#This Row],[OrderDate]])</f>
        <v>1998</v>
      </c>
      <c r="U719">
        <f>MONTH(orders[[#This Row],[OrderDate]])</f>
        <v>3</v>
      </c>
    </row>
    <row r="720" spans="1:21" x14ac:dyDescent="0.2">
      <c r="A720">
        <v>10966</v>
      </c>
      <c r="B720" t="s">
        <v>501</v>
      </c>
      <c r="C720">
        <v>4</v>
      </c>
      <c r="D720" s="9">
        <v>35874</v>
      </c>
      <c r="E720" s="5">
        <v>35902</v>
      </c>
      <c r="F720" s="5">
        <v>35893</v>
      </c>
      <c r="G720">
        <v>1</v>
      </c>
      <c r="H720">
        <v>27.19</v>
      </c>
      <c r="I720" t="s">
        <v>502</v>
      </c>
      <c r="J720" t="s">
        <v>503</v>
      </c>
      <c r="K720" t="s">
        <v>504</v>
      </c>
      <c r="L720" t="s">
        <v>71</v>
      </c>
      <c r="M720" t="s">
        <v>505</v>
      </c>
      <c r="N720" t="s">
        <v>506</v>
      </c>
      <c r="O720">
        <f>VLOOKUP(orders[[#This Row],[OrderID]],Table15[],4,FALSE)</f>
        <v>32</v>
      </c>
      <c r="P720">
        <f>VLOOKUP(orders[[#This Row],[OrderID]],Table15[],2,FALSE)</f>
        <v>1255.5999999999999</v>
      </c>
      <c r="Q720">
        <f>VLOOKUP(orders[[#This Row],[EmployeeID]],employee_territory[],2,FALSE)</f>
        <v>20852</v>
      </c>
      <c r="R720" t="str">
        <f>VLOOKUP(orders[[#This Row],[Territory]],territories[],4,FALSE)</f>
        <v xml:space="preserve">Eastern                                           </v>
      </c>
      <c r="S720" t="str">
        <f>VLOOKUP(orders[[#This Row],[ShipVia]],shippers[],2,FALSE)</f>
        <v>Speedy Express</v>
      </c>
      <c r="T720">
        <f>YEAR(orders[[#This Row],[OrderDate]])</f>
        <v>1998</v>
      </c>
      <c r="U720">
        <f>MONTH(orders[[#This Row],[OrderDate]])</f>
        <v>3</v>
      </c>
    </row>
    <row r="721" spans="1:21" x14ac:dyDescent="0.2">
      <c r="A721">
        <v>10967</v>
      </c>
      <c r="B721" t="s">
        <v>479</v>
      </c>
      <c r="C721">
        <v>2</v>
      </c>
      <c r="D721" s="9">
        <v>35877</v>
      </c>
      <c r="E721" s="5">
        <v>35905</v>
      </c>
      <c r="F721" s="5">
        <v>35887</v>
      </c>
      <c r="G721">
        <v>2</v>
      </c>
      <c r="H721">
        <v>62.22</v>
      </c>
      <c r="I721" t="s">
        <v>480</v>
      </c>
      <c r="J721" t="s">
        <v>481</v>
      </c>
      <c r="K721" t="s">
        <v>482</v>
      </c>
      <c r="L721" t="s">
        <v>71</v>
      </c>
      <c r="M721" t="s">
        <v>483</v>
      </c>
      <c r="N721" t="s">
        <v>154</v>
      </c>
      <c r="O721">
        <f>VLOOKUP(orders[[#This Row],[OrderID]],Table15[],4,FALSE)</f>
        <v>52</v>
      </c>
      <c r="P721">
        <f>VLOOKUP(orders[[#This Row],[OrderID]],Table15[],2,FALSE)</f>
        <v>910.4</v>
      </c>
      <c r="Q721">
        <f>VLOOKUP(orders[[#This Row],[EmployeeID]],employee_territory[],2,FALSE)</f>
        <v>1581</v>
      </c>
      <c r="R721" t="str">
        <f>VLOOKUP(orders[[#This Row],[Territory]],territories[],4,FALSE)</f>
        <v xml:space="preserve">Eastern                                           </v>
      </c>
      <c r="S721" t="str">
        <f>VLOOKUP(orders[[#This Row],[ShipVia]],shippers[],2,FALSE)</f>
        <v>United Package</v>
      </c>
      <c r="T721">
        <f>YEAR(orders[[#This Row],[OrderDate]])</f>
        <v>1998</v>
      </c>
      <c r="U721">
        <f>MONTH(orders[[#This Row],[OrderDate]])</f>
        <v>3</v>
      </c>
    </row>
    <row r="722" spans="1:21" x14ac:dyDescent="0.2">
      <c r="A722">
        <v>10968</v>
      </c>
      <c r="B722" t="s">
        <v>525</v>
      </c>
      <c r="C722">
        <v>1</v>
      </c>
      <c r="D722" s="9">
        <v>35877</v>
      </c>
      <c r="E722" s="5">
        <v>35905</v>
      </c>
      <c r="F722" s="5">
        <v>35886</v>
      </c>
      <c r="G722">
        <v>3</v>
      </c>
      <c r="H722">
        <v>74.599999999999994</v>
      </c>
      <c r="I722" t="s">
        <v>526</v>
      </c>
      <c r="J722" t="s">
        <v>527</v>
      </c>
      <c r="K722" t="s">
        <v>528</v>
      </c>
      <c r="L722" t="s">
        <v>71</v>
      </c>
      <c r="M722" t="s">
        <v>529</v>
      </c>
      <c r="N722" t="s">
        <v>530</v>
      </c>
      <c r="O722">
        <f>VLOOKUP(orders[[#This Row],[OrderID]],Table15[],4,FALSE)</f>
        <v>64</v>
      </c>
      <c r="P722">
        <f>VLOOKUP(orders[[#This Row],[OrderID]],Table15[],2,FALSE)</f>
        <v>1408</v>
      </c>
      <c r="Q722">
        <f>VLOOKUP(orders[[#This Row],[EmployeeID]],employee_territory[],2,FALSE)</f>
        <v>6897</v>
      </c>
      <c r="R722" t="str">
        <f>VLOOKUP(orders[[#This Row],[Territory]],territories[],4,FALSE)</f>
        <v xml:space="preserve">Eastern                                           </v>
      </c>
      <c r="S722" t="str">
        <f>VLOOKUP(orders[[#This Row],[ShipVia]],shippers[],2,FALSE)</f>
        <v>Federal Shipping</v>
      </c>
      <c r="T722">
        <f>YEAR(orders[[#This Row],[OrderDate]])</f>
        <v>1998</v>
      </c>
      <c r="U722">
        <f>MONTH(orders[[#This Row],[OrderDate]])</f>
        <v>3</v>
      </c>
    </row>
    <row r="723" spans="1:21" x14ac:dyDescent="0.2">
      <c r="A723">
        <v>10969</v>
      </c>
      <c r="B723" t="s">
        <v>642</v>
      </c>
      <c r="C723">
        <v>1</v>
      </c>
      <c r="D723" s="9">
        <v>35877</v>
      </c>
      <c r="E723" s="5">
        <v>35905</v>
      </c>
      <c r="F723" s="5">
        <v>35884</v>
      </c>
      <c r="G723">
        <v>2</v>
      </c>
      <c r="H723">
        <v>0.21</v>
      </c>
      <c r="I723" t="s">
        <v>643</v>
      </c>
      <c r="J723" t="s">
        <v>644</v>
      </c>
      <c r="K723" t="s">
        <v>645</v>
      </c>
      <c r="L723" t="s">
        <v>516</v>
      </c>
      <c r="M723" t="s">
        <v>646</v>
      </c>
      <c r="N723" t="s">
        <v>146</v>
      </c>
      <c r="O723">
        <f>VLOOKUP(orders[[#This Row],[OrderID]],Table15[],4,FALSE)</f>
        <v>9</v>
      </c>
      <c r="P723">
        <f>VLOOKUP(orders[[#This Row],[OrderID]],Table15[],2,FALSE)</f>
        <v>108</v>
      </c>
      <c r="Q723">
        <f>VLOOKUP(orders[[#This Row],[EmployeeID]],employee_territory[],2,FALSE)</f>
        <v>6897</v>
      </c>
      <c r="R723" t="str">
        <f>VLOOKUP(orders[[#This Row],[Territory]],territories[],4,FALSE)</f>
        <v xml:space="preserve">Eastern                                           </v>
      </c>
      <c r="S723" t="str">
        <f>VLOOKUP(orders[[#This Row],[ShipVia]],shippers[],2,FALSE)</f>
        <v>United Package</v>
      </c>
      <c r="T723">
        <f>YEAR(orders[[#This Row],[OrderDate]])</f>
        <v>1998</v>
      </c>
      <c r="U723">
        <f>MONTH(orders[[#This Row],[OrderDate]])</f>
        <v>3</v>
      </c>
    </row>
    <row r="724" spans="1:21" x14ac:dyDescent="0.2">
      <c r="A724">
        <v>10970</v>
      </c>
      <c r="B724" t="s">
        <v>711</v>
      </c>
      <c r="C724">
        <v>9</v>
      </c>
      <c r="D724" s="9">
        <v>35878</v>
      </c>
      <c r="E724" s="5">
        <v>35892</v>
      </c>
      <c r="F724" s="5">
        <v>35909</v>
      </c>
      <c r="G724">
        <v>1</v>
      </c>
      <c r="H724">
        <v>16.16</v>
      </c>
      <c r="I724" t="s">
        <v>712</v>
      </c>
      <c r="J724" t="s">
        <v>713</v>
      </c>
      <c r="K724" t="s">
        <v>621</v>
      </c>
      <c r="L724" t="s">
        <v>71</v>
      </c>
      <c r="M724" t="s">
        <v>714</v>
      </c>
      <c r="N724" t="s">
        <v>108</v>
      </c>
      <c r="O724">
        <f>VLOOKUP(orders[[#This Row],[OrderID]],Table15[],4,FALSE)</f>
        <v>40</v>
      </c>
      <c r="P724">
        <f>VLOOKUP(orders[[#This Row],[OrderID]],Table15[],2,FALSE)</f>
        <v>280</v>
      </c>
      <c r="Q724">
        <f>VLOOKUP(orders[[#This Row],[EmployeeID]],employee_territory[],2,FALSE)</f>
        <v>3049</v>
      </c>
      <c r="R724" t="str">
        <f>VLOOKUP(orders[[#This Row],[Territory]],territories[],4,FALSE)</f>
        <v xml:space="preserve">Northern                                          </v>
      </c>
      <c r="S724" t="str">
        <f>VLOOKUP(orders[[#This Row],[ShipVia]],shippers[],2,FALSE)</f>
        <v>Speedy Express</v>
      </c>
      <c r="T724">
        <f>YEAR(orders[[#This Row],[OrderDate]])</f>
        <v>1998</v>
      </c>
      <c r="U724">
        <f>MONTH(orders[[#This Row],[OrderDate]])</f>
        <v>3</v>
      </c>
    </row>
    <row r="725" spans="1:21" x14ac:dyDescent="0.2">
      <c r="A725">
        <v>10971</v>
      </c>
      <c r="B725" t="s">
        <v>903</v>
      </c>
      <c r="C725">
        <v>2</v>
      </c>
      <c r="D725" s="9">
        <v>35878</v>
      </c>
      <c r="E725" s="5">
        <v>35906</v>
      </c>
      <c r="F725" s="5">
        <v>35887</v>
      </c>
      <c r="G725">
        <v>2</v>
      </c>
      <c r="H725">
        <v>121.82</v>
      </c>
      <c r="I725" t="s">
        <v>904</v>
      </c>
      <c r="J725" t="s">
        <v>905</v>
      </c>
      <c r="K725" t="s">
        <v>689</v>
      </c>
      <c r="L725" t="s">
        <v>71</v>
      </c>
      <c r="M725" t="s">
        <v>690</v>
      </c>
      <c r="N725" t="s">
        <v>206</v>
      </c>
      <c r="O725">
        <f>VLOOKUP(orders[[#This Row],[OrderID]],Table15[],4,FALSE)</f>
        <v>14</v>
      </c>
      <c r="P725">
        <f>VLOOKUP(orders[[#This Row],[OrderID]],Table15[],2,FALSE)</f>
        <v>1733.0600000000002</v>
      </c>
      <c r="Q725">
        <f>VLOOKUP(orders[[#This Row],[EmployeeID]],employee_territory[],2,FALSE)</f>
        <v>1581</v>
      </c>
      <c r="R725" t="str">
        <f>VLOOKUP(orders[[#This Row],[Territory]],territories[],4,FALSE)</f>
        <v xml:space="preserve">Eastern                                           </v>
      </c>
      <c r="S725" t="str">
        <f>VLOOKUP(orders[[#This Row],[ShipVia]],shippers[],2,FALSE)</f>
        <v>United Package</v>
      </c>
      <c r="T725">
        <f>YEAR(orders[[#This Row],[OrderDate]])</f>
        <v>1998</v>
      </c>
      <c r="U725">
        <f>MONTH(orders[[#This Row],[OrderDate]])</f>
        <v>3</v>
      </c>
    </row>
    <row r="726" spans="1:21" x14ac:dyDescent="0.2">
      <c r="A726">
        <v>10972</v>
      </c>
      <c r="B726" t="s">
        <v>911</v>
      </c>
      <c r="C726">
        <v>4</v>
      </c>
      <c r="D726" s="9">
        <v>35878</v>
      </c>
      <c r="E726" s="5">
        <v>35906</v>
      </c>
      <c r="F726" s="5">
        <v>35880</v>
      </c>
      <c r="G726">
        <v>2</v>
      </c>
      <c r="H726">
        <v>0.02</v>
      </c>
      <c r="I726" t="s">
        <v>912</v>
      </c>
      <c r="J726" t="s">
        <v>913</v>
      </c>
      <c r="K726" t="s">
        <v>914</v>
      </c>
      <c r="L726" t="s">
        <v>71</v>
      </c>
      <c r="M726" t="s">
        <v>915</v>
      </c>
      <c r="N726" t="s">
        <v>206</v>
      </c>
      <c r="O726">
        <f>VLOOKUP(orders[[#This Row],[OrderID]],Table15[],4,FALSE)</f>
        <v>13</v>
      </c>
      <c r="P726">
        <f>VLOOKUP(orders[[#This Row],[OrderID]],Table15[],2,FALSE)</f>
        <v>251.5</v>
      </c>
      <c r="Q726">
        <f>VLOOKUP(orders[[#This Row],[EmployeeID]],employee_territory[],2,FALSE)</f>
        <v>20852</v>
      </c>
      <c r="R726" t="str">
        <f>VLOOKUP(orders[[#This Row],[Territory]],territories[],4,FALSE)</f>
        <v xml:space="preserve">Eastern                                           </v>
      </c>
      <c r="S726" t="str">
        <f>VLOOKUP(orders[[#This Row],[ShipVia]],shippers[],2,FALSE)</f>
        <v>United Package</v>
      </c>
      <c r="T726">
        <f>YEAR(orders[[#This Row],[OrderDate]])</f>
        <v>1998</v>
      </c>
      <c r="U726">
        <f>MONTH(orders[[#This Row],[OrderDate]])</f>
        <v>3</v>
      </c>
    </row>
    <row r="727" spans="1:21" x14ac:dyDescent="0.2">
      <c r="A727">
        <v>10973</v>
      </c>
      <c r="B727" t="s">
        <v>911</v>
      </c>
      <c r="C727">
        <v>6</v>
      </c>
      <c r="D727" s="9">
        <v>35878</v>
      </c>
      <c r="E727" s="5">
        <v>35906</v>
      </c>
      <c r="F727" s="5">
        <v>35881</v>
      </c>
      <c r="G727">
        <v>2</v>
      </c>
      <c r="H727">
        <v>15.17</v>
      </c>
      <c r="I727" t="s">
        <v>912</v>
      </c>
      <c r="J727" t="s">
        <v>913</v>
      </c>
      <c r="K727" t="s">
        <v>914</v>
      </c>
      <c r="L727" t="s">
        <v>71</v>
      </c>
      <c r="M727" t="s">
        <v>915</v>
      </c>
      <c r="N727" t="s">
        <v>206</v>
      </c>
      <c r="O727">
        <f>VLOOKUP(orders[[#This Row],[OrderID]],Table15[],4,FALSE)</f>
        <v>21</v>
      </c>
      <c r="P727">
        <f>VLOOKUP(orders[[#This Row],[OrderID]],Table15[],2,FALSE)</f>
        <v>291.55</v>
      </c>
      <c r="Q727">
        <f>VLOOKUP(orders[[#This Row],[EmployeeID]],employee_territory[],2,FALSE)</f>
        <v>85014</v>
      </c>
      <c r="R727" t="str">
        <f>VLOOKUP(orders[[#This Row],[Territory]],territories[],4,FALSE)</f>
        <v xml:space="preserve">Westerns                                          </v>
      </c>
      <c r="S727" t="str">
        <f>VLOOKUP(orders[[#This Row],[ShipVia]],shippers[],2,FALSE)</f>
        <v>United Package</v>
      </c>
      <c r="T727">
        <f>YEAR(orders[[#This Row],[OrderDate]])</f>
        <v>1998</v>
      </c>
      <c r="U727">
        <f>MONTH(orders[[#This Row],[OrderDate]])</f>
        <v>3</v>
      </c>
    </row>
    <row r="728" spans="1:21" x14ac:dyDescent="0.2">
      <c r="A728">
        <v>10974</v>
      </c>
      <c r="B728" t="s">
        <v>583</v>
      </c>
      <c r="C728">
        <v>3</v>
      </c>
      <c r="D728" s="9">
        <v>35879</v>
      </c>
      <c r="E728" s="5">
        <v>35893</v>
      </c>
      <c r="F728" s="5">
        <v>35888</v>
      </c>
      <c r="G728">
        <v>3</v>
      </c>
      <c r="H728">
        <v>12.96</v>
      </c>
      <c r="I728" t="s">
        <v>584</v>
      </c>
      <c r="J728" t="s">
        <v>585</v>
      </c>
      <c r="K728" t="s">
        <v>586</v>
      </c>
      <c r="L728" t="s">
        <v>587</v>
      </c>
      <c r="M728" t="s">
        <v>588</v>
      </c>
      <c r="N728" t="s">
        <v>82</v>
      </c>
      <c r="O728">
        <f>VLOOKUP(orders[[#This Row],[OrderID]],Table15[],4,FALSE)</f>
        <v>10</v>
      </c>
      <c r="P728">
        <f>VLOOKUP(orders[[#This Row],[OrderID]],Table15[],2,FALSE)</f>
        <v>439</v>
      </c>
      <c r="Q728">
        <f>VLOOKUP(orders[[#This Row],[EmployeeID]],employee_territory[],2,FALSE)</f>
        <v>30346</v>
      </c>
      <c r="R728" t="str">
        <f>VLOOKUP(orders[[#This Row],[Territory]],territories[],4,FALSE)</f>
        <v xml:space="preserve">Southern                                          </v>
      </c>
      <c r="S728" t="str">
        <f>VLOOKUP(orders[[#This Row],[ShipVia]],shippers[],2,FALSE)</f>
        <v>Federal Shipping</v>
      </c>
      <c r="T728">
        <f>YEAR(orders[[#This Row],[OrderDate]])</f>
        <v>1998</v>
      </c>
      <c r="U728">
        <f>MONTH(orders[[#This Row],[OrderDate]])</f>
        <v>3</v>
      </c>
    </row>
    <row r="729" spans="1:21" x14ac:dyDescent="0.2">
      <c r="A729">
        <v>10975</v>
      </c>
      <c r="B729" t="s">
        <v>805</v>
      </c>
      <c r="C729">
        <v>1</v>
      </c>
      <c r="D729" s="9">
        <v>35879</v>
      </c>
      <c r="E729" s="5">
        <v>35907</v>
      </c>
      <c r="F729" s="5">
        <v>35881</v>
      </c>
      <c r="G729">
        <v>3</v>
      </c>
      <c r="H729">
        <v>32.270000000000003</v>
      </c>
      <c r="I729" t="s">
        <v>806</v>
      </c>
      <c r="J729" t="s">
        <v>807</v>
      </c>
      <c r="K729" t="s">
        <v>808</v>
      </c>
      <c r="L729" t="s">
        <v>809</v>
      </c>
      <c r="M729" t="s">
        <v>810</v>
      </c>
      <c r="N729" t="s">
        <v>264</v>
      </c>
      <c r="O729">
        <f>VLOOKUP(orders[[#This Row],[OrderID]],Table15[],4,FALSE)</f>
        <v>26</v>
      </c>
      <c r="P729">
        <f>VLOOKUP(orders[[#This Row],[OrderID]],Table15[],2,FALSE)</f>
        <v>717.5</v>
      </c>
      <c r="Q729">
        <f>VLOOKUP(orders[[#This Row],[EmployeeID]],employee_territory[],2,FALSE)</f>
        <v>6897</v>
      </c>
      <c r="R729" t="str">
        <f>VLOOKUP(orders[[#This Row],[Territory]],territories[],4,FALSE)</f>
        <v xml:space="preserve">Eastern                                           </v>
      </c>
      <c r="S729" t="str">
        <f>VLOOKUP(orders[[#This Row],[ShipVia]],shippers[],2,FALSE)</f>
        <v>Federal Shipping</v>
      </c>
      <c r="T729">
        <f>YEAR(orders[[#This Row],[OrderDate]])</f>
        <v>1998</v>
      </c>
      <c r="U729">
        <f>MONTH(orders[[#This Row],[OrderDate]])</f>
        <v>3</v>
      </c>
    </row>
    <row r="730" spans="1:21" x14ac:dyDescent="0.2">
      <c r="A730">
        <v>10976</v>
      </c>
      <c r="B730" t="s">
        <v>518</v>
      </c>
      <c r="C730">
        <v>1</v>
      </c>
      <c r="D730" s="9">
        <v>35879</v>
      </c>
      <c r="E730" s="5">
        <v>35921</v>
      </c>
      <c r="F730" s="5">
        <v>35888</v>
      </c>
      <c r="G730">
        <v>1</v>
      </c>
      <c r="H730">
        <v>37.97</v>
      </c>
      <c r="I730" t="s">
        <v>519</v>
      </c>
      <c r="J730" t="s">
        <v>520</v>
      </c>
      <c r="K730" t="s">
        <v>521</v>
      </c>
      <c r="L730" t="s">
        <v>522</v>
      </c>
      <c r="M730" t="s">
        <v>523</v>
      </c>
      <c r="N730" t="s">
        <v>524</v>
      </c>
      <c r="O730">
        <f>VLOOKUP(orders[[#This Row],[OrderID]],Table15[],4,FALSE)</f>
        <v>20</v>
      </c>
      <c r="P730">
        <f>VLOOKUP(orders[[#This Row],[OrderID]],Table15[],2,FALSE)</f>
        <v>912</v>
      </c>
      <c r="Q730">
        <f>VLOOKUP(orders[[#This Row],[EmployeeID]],employee_territory[],2,FALSE)</f>
        <v>6897</v>
      </c>
      <c r="R730" t="str">
        <f>VLOOKUP(orders[[#This Row],[Territory]],territories[],4,FALSE)</f>
        <v xml:space="preserve">Eastern                                           </v>
      </c>
      <c r="S730" t="str">
        <f>VLOOKUP(orders[[#This Row],[ShipVia]],shippers[],2,FALSE)</f>
        <v>Speedy Express</v>
      </c>
      <c r="T730">
        <f>YEAR(orders[[#This Row],[OrderDate]])</f>
        <v>1998</v>
      </c>
      <c r="U730">
        <f>MONTH(orders[[#This Row],[OrderDate]])</f>
        <v>3</v>
      </c>
    </row>
    <row r="731" spans="1:21" x14ac:dyDescent="0.2">
      <c r="A731">
        <v>10977</v>
      </c>
      <c r="B731" t="s">
        <v>551</v>
      </c>
      <c r="C731">
        <v>8</v>
      </c>
      <c r="D731" s="9">
        <v>35880</v>
      </c>
      <c r="E731" s="5">
        <v>35908</v>
      </c>
      <c r="F731" s="5">
        <v>35895</v>
      </c>
      <c r="G731">
        <v>3</v>
      </c>
      <c r="H731">
        <v>208.5</v>
      </c>
      <c r="I731" t="s">
        <v>552</v>
      </c>
      <c r="J731" t="s">
        <v>553</v>
      </c>
      <c r="K731" t="s">
        <v>554</v>
      </c>
      <c r="L731" t="s">
        <v>71</v>
      </c>
      <c r="M731" t="s">
        <v>555</v>
      </c>
      <c r="N731" t="s">
        <v>199</v>
      </c>
      <c r="O731">
        <f>VLOOKUP(orders[[#This Row],[OrderID]],Table15[],4,FALSE)</f>
        <v>90</v>
      </c>
      <c r="P731">
        <f>VLOOKUP(orders[[#This Row],[OrderID]],Table15[],2,FALSE)</f>
        <v>2233</v>
      </c>
      <c r="Q731">
        <f>VLOOKUP(orders[[#This Row],[EmployeeID]],employee_territory[],2,FALSE)</f>
        <v>19428</v>
      </c>
      <c r="R731" t="str">
        <f>VLOOKUP(orders[[#This Row],[Territory]],territories[],4,FALSE)</f>
        <v xml:space="preserve">Northern                                          </v>
      </c>
      <c r="S731" t="str">
        <f>VLOOKUP(orders[[#This Row],[ShipVia]],shippers[],2,FALSE)</f>
        <v>Federal Shipping</v>
      </c>
      <c r="T731">
        <f>YEAR(orders[[#This Row],[OrderDate]])</f>
        <v>1998</v>
      </c>
      <c r="U731">
        <f>MONTH(orders[[#This Row],[OrderDate]])</f>
        <v>3</v>
      </c>
    </row>
    <row r="732" spans="1:21" x14ac:dyDescent="0.2">
      <c r="A732">
        <v>10978</v>
      </c>
      <c r="B732" t="s">
        <v>872</v>
      </c>
      <c r="C732">
        <v>9</v>
      </c>
      <c r="D732" s="9">
        <v>35880</v>
      </c>
      <c r="E732" s="5">
        <v>35908</v>
      </c>
      <c r="F732" s="5">
        <v>35908</v>
      </c>
      <c r="G732">
        <v>2</v>
      </c>
      <c r="H732">
        <v>32.82</v>
      </c>
      <c r="I732" t="s">
        <v>873</v>
      </c>
      <c r="J732" t="s">
        <v>874</v>
      </c>
      <c r="K732" t="s">
        <v>875</v>
      </c>
      <c r="L732" t="s">
        <v>71</v>
      </c>
      <c r="M732" t="s">
        <v>876</v>
      </c>
      <c r="N732" t="s">
        <v>500</v>
      </c>
      <c r="O732">
        <f>VLOOKUP(orders[[#This Row],[OrderID]],Table15[],4,FALSE)</f>
        <v>76</v>
      </c>
      <c r="P732">
        <f>VLOOKUP(orders[[#This Row],[OrderID]],Table15[],2,FALSE)</f>
        <v>1500.7</v>
      </c>
      <c r="Q732">
        <f>VLOOKUP(orders[[#This Row],[EmployeeID]],employee_territory[],2,FALSE)</f>
        <v>3049</v>
      </c>
      <c r="R732" t="str">
        <f>VLOOKUP(orders[[#This Row],[Territory]],territories[],4,FALSE)</f>
        <v xml:space="preserve">Northern                                          </v>
      </c>
      <c r="S732" t="str">
        <f>VLOOKUP(orders[[#This Row],[ShipVia]],shippers[],2,FALSE)</f>
        <v>United Package</v>
      </c>
      <c r="T732">
        <f>YEAR(orders[[#This Row],[OrderDate]])</f>
        <v>1998</v>
      </c>
      <c r="U732">
        <f>MONTH(orders[[#This Row],[OrderDate]])</f>
        <v>3</v>
      </c>
    </row>
    <row r="733" spans="1:21" x14ac:dyDescent="0.2">
      <c r="A733">
        <v>10979</v>
      </c>
      <c r="B733" t="s">
        <v>525</v>
      </c>
      <c r="C733">
        <v>8</v>
      </c>
      <c r="D733" s="9">
        <v>35880</v>
      </c>
      <c r="E733" s="5">
        <v>35908</v>
      </c>
      <c r="F733" s="5">
        <v>35885</v>
      </c>
      <c r="G733">
        <v>2</v>
      </c>
      <c r="H733">
        <v>353.07</v>
      </c>
      <c r="I733" t="s">
        <v>526</v>
      </c>
      <c r="J733" t="s">
        <v>527</v>
      </c>
      <c r="K733" t="s">
        <v>528</v>
      </c>
      <c r="L733" t="s">
        <v>71</v>
      </c>
      <c r="M733" t="s">
        <v>529</v>
      </c>
      <c r="N733" t="s">
        <v>530</v>
      </c>
      <c r="O733">
        <f>VLOOKUP(orders[[#This Row],[OrderID]],Table15[],4,FALSE)</f>
        <v>207</v>
      </c>
      <c r="P733">
        <f>VLOOKUP(orders[[#This Row],[OrderID]],Table15[],2,FALSE)</f>
        <v>4813.5</v>
      </c>
      <c r="Q733">
        <f>VLOOKUP(orders[[#This Row],[EmployeeID]],employee_territory[],2,FALSE)</f>
        <v>19428</v>
      </c>
      <c r="R733" t="str">
        <f>VLOOKUP(orders[[#This Row],[Territory]],territories[],4,FALSE)</f>
        <v xml:space="preserve">Northern                                          </v>
      </c>
      <c r="S733" t="str">
        <f>VLOOKUP(orders[[#This Row],[ShipVia]],shippers[],2,FALSE)</f>
        <v>United Package</v>
      </c>
      <c r="T733">
        <f>YEAR(orders[[#This Row],[OrderDate]])</f>
        <v>1998</v>
      </c>
      <c r="U733">
        <f>MONTH(orders[[#This Row],[OrderDate]])</f>
        <v>3</v>
      </c>
    </row>
    <row r="734" spans="1:21" x14ac:dyDescent="0.2">
      <c r="A734">
        <v>10980</v>
      </c>
      <c r="B734" t="s">
        <v>551</v>
      </c>
      <c r="C734">
        <v>4</v>
      </c>
      <c r="D734" s="9">
        <v>35881</v>
      </c>
      <c r="E734" s="5">
        <v>35923</v>
      </c>
      <c r="F734" s="5">
        <v>35902</v>
      </c>
      <c r="G734">
        <v>1</v>
      </c>
      <c r="H734">
        <v>1.26</v>
      </c>
      <c r="I734" t="s">
        <v>552</v>
      </c>
      <c r="J734" t="s">
        <v>553</v>
      </c>
      <c r="K734" t="s">
        <v>554</v>
      </c>
      <c r="L734" t="s">
        <v>71</v>
      </c>
      <c r="M734" t="s">
        <v>555</v>
      </c>
      <c r="N734" t="s">
        <v>199</v>
      </c>
      <c r="O734">
        <f>VLOOKUP(orders[[#This Row],[OrderID]],Table15[],4,FALSE)</f>
        <v>40</v>
      </c>
      <c r="P734">
        <f>VLOOKUP(orders[[#This Row],[OrderID]],Table15[],2,FALSE)</f>
        <v>310</v>
      </c>
      <c r="Q734">
        <f>VLOOKUP(orders[[#This Row],[EmployeeID]],employee_territory[],2,FALSE)</f>
        <v>20852</v>
      </c>
      <c r="R734" t="str">
        <f>VLOOKUP(orders[[#This Row],[Territory]],territories[],4,FALSE)</f>
        <v xml:space="preserve">Eastern                                           </v>
      </c>
      <c r="S734" t="str">
        <f>VLOOKUP(orders[[#This Row],[ShipVia]],shippers[],2,FALSE)</f>
        <v>Speedy Express</v>
      </c>
      <c r="T734">
        <f>YEAR(orders[[#This Row],[OrderDate]])</f>
        <v>1998</v>
      </c>
      <c r="U734">
        <f>MONTH(orders[[#This Row],[OrderDate]])</f>
        <v>3</v>
      </c>
    </row>
    <row r="735" spans="1:21" x14ac:dyDescent="0.2">
      <c r="A735">
        <v>10981</v>
      </c>
      <c r="B735" t="s">
        <v>484</v>
      </c>
      <c r="C735">
        <v>1</v>
      </c>
      <c r="D735" s="9">
        <v>35881</v>
      </c>
      <c r="E735" s="5">
        <v>35909</v>
      </c>
      <c r="F735" s="5">
        <v>35887</v>
      </c>
      <c r="G735">
        <v>2</v>
      </c>
      <c r="H735">
        <v>193.37</v>
      </c>
      <c r="I735" t="s">
        <v>485</v>
      </c>
      <c r="J735" t="s">
        <v>486</v>
      </c>
      <c r="K735" t="s">
        <v>487</v>
      </c>
      <c r="L735" t="s">
        <v>488</v>
      </c>
      <c r="M735" t="s">
        <v>489</v>
      </c>
      <c r="N735" t="s">
        <v>146</v>
      </c>
      <c r="O735">
        <f>VLOOKUP(orders[[#This Row],[OrderID]],Table15[],4,FALSE)</f>
        <v>60</v>
      </c>
      <c r="P735">
        <f>VLOOKUP(orders[[#This Row],[OrderID]],Table15[],2,FALSE)</f>
        <v>15810</v>
      </c>
      <c r="Q735">
        <f>VLOOKUP(orders[[#This Row],[EmployeeID]],employee_territory[],2,FALSE)</f>
        <v>6897</v>
      </c>
      <c r="R735" t="str">
        <f>VLOOKUP(orders[[#This Row],[Territory]],territories[],4,FALSE)</f>
        <v xml:space="preserve">Eastern                                           </v>
      </c>
      <c r="S735" t="str">
        <f>VLOOKUP(orders[[#This Row],[ShipVia]],shippers[],2,FALSE)</f>
        <v>United Package</v>
      </c>
      <c r="T735">
        <f>YEAR(orders[[#This Row],[OrderDate]])</f>
        <v>1998</v>
      </c>
      <c r="U735">
        <f>MONTH(orders[[#This Row],[OrderDate]])</f>
        <v>3</v>
      </c>
    </row>
    <row r="736" spans="1:21" x14ac:dyDescent="0.2">
      <c r="A736">
        <v>10982</v>
      </c>
      <c r="B736" t="s">
        <v>805</v>
      </c>
      <c r="C736">
        <v>2</v>
      </c>
      <c r="D736" s="9">
        <v>35881</v>
      </c>
      <c r="E736" s="5">
        <v>35909</v>
      </c>
      <c r="F736" s="5">
        <v>35893</v>
      </c>
      <c r="G736">
        <v>1</v>
      </c>
      <c r="H736">
        <v>14.01</v>
      </c>
      <c r="I736" t="s">
        <v>806</v>
      </c>
      <c r="J736" t="s">
        <v>807</v>
      </c>
      <c r="K736" t="s">
        <v>808</v>
      </c>
      <c r="L736" t="s">
        <v>809</v>
      </c>
      <c r="M736" t="s">
        <v>810</v>
      </c>
      <c r="N736" t="s">
        <v>264</v>
      </c>
      <c r="O736">
        <f>VLOOKUP(orders[[#This Row],[OrderID]],Table15[],4,FALSE)</f>
        <v>29</v>
      </c>
      <c r="P736">
        <f>VLOOKUP(orders[[#This Row],[OrderID]],Table15[],2,FALSE)</f>
        <v>1014</v>
      </c>
      <c r="Q736">
        <f>VLOOKUP(orders[[#This Row],[EmployeeID]],employee_territory[],2,FALSE)</f>
        <v>1581</v>
      </c>
      <c r="R736" t="str">
        <f>VLOOKUP(orders[[#This Row],[Territory]],territories[],4,FALSE)</f>
        <v xml:space="preserve">Eastern                                           </v>
      </c>
      <c r="S736" t="str">
        <f>VLOOKUP(orders[[#This Row],[ShipVia]],shippers[],2,FALSE)</f>
        <v>Speedy Express</v>
      </c>
      <c r="T736">
        <f>YEAR(orders[[#This Row],[OrderDate]])</f>
        <v>1998</v>
      </c>
      <c r="U736">
        <f>MONTH(orders[[#This Row],[OrderDate]])</f>
        <v>3</v>
      </c>
    </row>
    <row r="737" spans="1:21" x14ac:dyDescent="0.2">
      <c r="A737">
        <v>10983</v>
      </c>
      <c r="B737" t="s">
        <v>705</v>
      </c>
      <c r="C737">
        <v>2</v>
      </c>
      <c r="D737" s="9">
        <v>35881</v>
      </c>
      <c r="E737" s="5">
        <v>35909</v>
      </c>
      <c r="F737" s="5">
        <v>35891</v>
      </c>
      <c r="G737">
        <v>2</v>
      </c>
      <c r="H737">
        <v>657.54</v>
      </c>
      <c r="I737" t="s">
        <v>706</v>
      </c>
      <c r="J737" t="s">
        <v>707</v>
      </c>
      <c r="K737" t="s">
        <v>708</v>
      </c>
      <c r="L737" t="s">
        <v>709</v>
      </c>
      <c r="M737" t="s">
        <v>710</v>
      </c>
      <c r="N737" t="s">
        <v>82</v>
      </c>
      <c r="O737">
        <f>VLOOKUP(orders[[#This Row],[OrderID]],Table15[],4,FALSE)</f>
        <v>99</v>
      </c>
      <c r="P737">
        <f>VLOOKUP(orders[[#This Row],[OrderID]],Table15[],2,FALSE)</f>
        <v>796.5</v>
      </c>
      <c r="Q737">
        <f>VLOOKUP(orders[[#This Row],[EmployeeID]],employee_territory[],2,FALSE)</f>
        <v>1581</v>
      </c>
      <c r="R737" t="str">
        <f>VLOOKUP(orders[[#This Row],[Territory]],territories[],4,FALSE)</f>
        <v xml:space="preserve">Eastern                                           </v>
      </c>
      <c r="S737" t="str">
        <f>VLOOKUP(orders[[#This Row],[ShipVia]],shippers[],2,FALSE)</f>
        <v>United Package</v>
      </c>
      <c r="T737">
        <f>YEAR(orders[[#This Row],[OrderDate]])</f>
        <v>1998</v>
      </c>
      <c r="U737">
        <f>MONTH(orders[[#This Row],[OrderDate]])</f>
        <v>3</v>
      </c>
    </row>
    <row r="738" spans="1:21" x14ac:dyDescent="0.2">
      <c r="A738">
        <v>10984</v>
      </c>
      <c r="B738" t="s">
        <v>705</v>
      </c>
      <c r="C738">
        <v>1</v>
      </c>
      <c r="D738" s="9">
        <v>35884</v>
      </c>
      <c r="E738" s="5">
        <v>35912</v>
      </c>
      <c r="F738" s="5">
        <v>35888</v>
      </c>
      <c r="G738">
        <v>3</v>
      </c>
      <c r="H738">
        <v>211.22</v>
      </c>
      <c r="I738" t="s">
        <v>706</v>
      </c>
      <c r="J738" t="s">
        <v>707</v>
      </c>
      <c r="K738" t="s">
        <v>708</v>
      </c>
      <c r="L738" t="s">
        <v>709</v>
      </c>
      <c r="M738" t="s">
        <v>710</v>
      </c>
      <c r="N738" t="s">
        <v>82</v>
      </c>
      <c r="O738">
        <f>VLOOKUP(orders[[#This Row],[OrderID]],Table15[],4,FALSE)</f>
        <v>115</v>
      </c>
      <c r="P738">
        <f>VLOOKUP(orders[[#This Row],[OrderID]],Table15[],2,FALSE)</f>
        <v>1809.75</v>
      </c>
      <c r="Q738">
        <f>VLOOKUP(orders[[#This Row],[EmployeeID]],employee_territory[],2,FALSE)</f>
        <v>6897</v>
      </c>
      <c r="R738" t="str">
        <f>VLOOKUP(orders[[#This Row],[Territory]],territories[],4,FALSE)</f>
        <v xml:space="preserve">Eastern                                           </v>
      </c>
      <c r="S738" t="str">
        <f>VLOOKUP(orders[[#This Row],[ShipVia]],shippers[],2,FALSE)</f>
        <v>Federal Shipping</v>
      </c>
      <c r="T738">
        <f>YEAR(orders[[#This Row],[OrderDate]])</f>
        <v>1998</v>
      </c>
      <c r="U738">
        <f>MONTH(orders[[#This Row],[OrderDate]])</f>
        <v>3</v>
      </c>
    </row>
    <row r="739" spans="1:21" x14ac:dyDescent="0.2">
      <c r="A739">
        <v>10985</v>
      </c>
      <c r="B739" t="s">
        <v>651</v>
      </c>
      <c r="C739">
        <v>2</v>
      </c>
      <c r="D739" s="9">
        <v>35884</v>
      </c>
      <c r="E739" s="5">
        <v>35912</v>
      </c>
      <c r="F739" s="5">
        <v>35887</v>
      </c>
      <c r="G739">
        <v>1</v>
      </c>
      <c r="H739">
        <v>91.51</v>
      </c>
      <c r="I739" t="s">
        <v>652</v>
      </c>
      <c r="J739" t="s">
        <v>653</v>
      </c>
      <c r="K739" t="s">
        <v>654</v>
      </c>
      <c r="L739" t="s">
        <v>655</v>
      </c>
      <c r="M739" t="s">
        <v>71</v>
      </c>
      <c r="N739" t="s">
        <v>656</v>
      </c>
      <c r="O739">
        <f>VLOOKUP(orders[[#This Row],[OrderID]],Table15[],4,FALSE)</f>
        <v>79</v>
      </c>
      <c r="P739">
        <f>VLOOKUP(orders[[#This Row],[OrderID]],Table15[],2,FALSE)</f>
        <v>2248.1999999999998</v>
      </c>
      <c r="Q739">
        <f>VLOOKUP(orders[[#This Row],[EmployeeID]],employee_territory[],2,FALSE)</f>
        <v>1581</v>
      </c>
      <c r="R739" t="str">
        <f>VLOOKUP(orders[[#This Row],[Territory]],territories[],4,FALSE)</f>
        <v xml:space="preserve">Eastern                                           </v>
      </c>
      <c r="S739" t="str">
        <f>VLOOKUP(orders[[#This Row],[ShipVia]],shippers[],2,FALSE)</f>
        <v>Speedy Express</v>
      </c>
      <c r="T739">
        <f>YEAR(orders[[#This Row],[OrderDate]])</f>
        <v>1998</v>
      </c>
      <c r="U739">
        <f>MONTH(orders[[#This Row],[OrderDate]])</f>
        <v>3</v>
      </c>
    </row>
    <row r="740" spans="1:21" x14ac:dyDescent="0.2">
      <c r="A740">
        <v>10986</v>
      </c>
      <c r="B740" t="s">
        <v>822</v>
      </c>
      <c r="C740">
        <v>8</v>
      </c>
      <c r="D740" s="9">
        <v>35884</v>
      </c>
      <c r="E740" s="5">
        <v>35912</v>
      </c>
      <c r="F740" s="5">
        <v>35906</v>
      </c>
      <c r="G740">
        <v>2</v>
      </c>
      <c r="H740">
        <v>217.86</v>
      </c>
      <c r="I740" t="s">
        <v>823</v>
      </c>
      <c r="J740" t="s">
        <v>824</v>
      </c>
      <c r="K740" t="s">
        <v>825</v>
      </c>
      <c r="L740" t="s">
        <v>71</v>
      </c>
      <c r="M740" t="s">
        <v>826</v>
      </c>
      <c r="N740" t="s">
        <v>827</v>
      </c>
      <c r="O740">
        <f>VLOOKUP(orders[[#This Row],[OrderID]],Table15[],4,FALSE)</f>
        <v>70</v>
      </c>
      <c r="P740">
        <f>VLOOKUP(orders[[#This Row],[OrderID]],Table15[],2,FALSE)</f>
        <v>2220</v>
      </c>
      <c r="Q740">
        <f>VLOOKUP(orders[[#This Row],[EmployeeID]],employee_territory[],2,FALSE)</f>
        <v>19428</v>
      </c>
      <c r="R740" t="str">
        <f>VLOOKUP(orders[[#This Row],[Territory]],territories[],4,FALSE)</f>
        <v xml:space="preserve">Northern                                          </v>
      </c>
      <c r="S740" t="str">
        <f>VLOOKUP(orders[[#This Row],[ShipVia]],shippers[],2,FALSE)</f>
        <v>United Package</v>
      </c>
      <c r="T740">
        <f>YEAR(orders[[#This Row],[OrderDate]])</f>
        <v>1998</v>
      </c>
      <c r="U740">
        <f>MONTH(orders[[#This Row],[OrderDate]])</f>
        <v>3</v>
      </c>
    </row>
    <row r="741" spans="1:21" x14ac:dyDescent="0.2">
      <c r="A741">
        <v>10987</v>
      </c>
      <c r="B741" t="s">
        <v>767</v>
      </c>
      <c r="C741">
        <v>8</v>
      </c>
      <c r="D741" s="9">
        <v>35885</v>
      </c>
      <c r="E741" s="5">
        <v>35913</v>
      </c>
      <c r="F741" s="5">
        <v>35891</v>
      </c>
      <c r="G741">
        <v>1</v>
      </c>
      <c r="H741">
        <v>185.48</v>
      </c>
      <c r="I741" t="s">
        <v>768</v>
      </c>
      <c r="J741" t="s">
        <v>769</v>
      </c>
      <c r="K741" t="s">
        <v>70</v>
      </c>
      <c r="L741" t="s">
        <v>71</v>
      </c>
      <c r="M741" t="s">
        <v>770</v>
      </c>
      <c r="N741" t="s">
        <v>73</v>
      </c>
      <c r="O741">
        <f>VLOOKUP(orders[[#This Row],[OrderID]],Table15[],4,FALSE)</f>
        <v>86</v>
      </c>
      <c r="P741">
        <f>VLOOKUP(orders[[#This Row],[OrderID]],Table15[],2,FALSE)</f>
        <v>2772</v>
      </c>
      <c r="Q741">
        <f>VLOOKUP(orders[[#This Row],[EmployeeID]],employee_territory[],2,FALSE)</f>
        <v>19428</v>
      </c>
      <c r="R741" t="str">
        <f>VLOOKUP(orders[[#This Row],[Territory]],territories[],4,FALSE)</f>
        <v xml:space="preserve">Northern                                          </v>
      </c>
      <c r="S741" t="str">
        <f>VLOOKUP(orders[[#This Row],[ShipVia]],shippers[],2,FALSE)</f>
        <v>Speedy Express</v>
      </c>
      <c r="T741">
        <f>YEAR(orders[[#This Row],[OrderDate]])</f>
        <v>1998</v>
      </c>
      <c r="U741">
        <f>MONTH(orders[[#This Row],[OrderDate]])</f>
        <v>3</v>
      </c>
    </row>
    <row r="742" spans="1:21" x14ac:dyDescent="0.2">
      <c r="A742">
        <v>10988</v>
      </c>
      <c r="B742" t="s">
        <v>545</v>
      </c>
      <c r="C742">
        <v>3</v>
      </c>
      <c r="D742" s="9">
        <v>35885</v>
      </c>
      <c r="E742" s="5">
        <v>35913</v>
      </c>
      <c r="F742" s="5">
        <v>35895</v>
      </c>
      <c r="G742">
        <v>2</v>
      </c>
      <c r="H742">
        <v>61.14</v>
      </c>
      <c r="I742" t="s">
        <v>546</v>
      </c>
      <c r="J742" t="s">
        <v>547</v>
      </c>
      <c r="K742" t="s">
        <v>548</v>
      </c>
      <c r="L742" t="s">
        <v>549</v>
      </c>
      <c r="M742" t="s">
        <v>550</v>
      </c>
      <c r="N742" t="s">
        <v>82</v>
      </c>
      <c r="O742">
        <f>VLOOKUP(orders[[#This Row],[OrderID]],Table15[],4,FALSE)</f>
        <v>100</v>
      </c>
      <c r="P742">
        <f>VLOOKUP(orders[[#This Row],[OrderID]],Table15[],2,FALSE)</f>
        <v>3772</v>
      </c>
      <c r="Q742">
        <f>VLOOKUP(orders[[#This Row],[EmployeeID]],employee_territory[],2,FALSE)</f>
        <v>30346</v>
      </c>
      <c r="R742" t="str">
        <f>VLOOKUP(orders[[#This Row],[Territory]],territories[],4,FALSE)</f>
        <v xml:space="preserve">Southern                                          </v>
      </c>
      <c r="S742" t="str">
        <f>VLOOKUP(orders[[#This Row],[ShipVia]],shippers[],2,FALSE)</f>
        <v>United Package</v>
      </c>
      <c r="T742">
        <f>YEAR(orders[[#This Row],[OrderDate]])</f>
        <v>1998</v>
      </c>
      <c r="U742">
        <f>MONTH(orders[[#This Row],[OrderDate]])</f>
        <v>3</v>
      </c>
    </row>
    <row r="743" spans="1:21" x14ac:dyDescent="0.2">
      <c r="A743">
        <v>10989</v>
      </c>
      <c r="B743" t="s">
        <v>541</v>
      </c>
      <c r="C743">
        <v>2</v>
      </c>
      <c r="D743" s="9">
        <v>35885</v>
      </c>
      <c r="E743" s="5">
        <v>35913</v>
      </c>
      <c r="F743" s="5">
        <v>35887</v>
      </c>
      <c r="G743">
        <v>1</v>
      </c>
      <c r="H743">
        <v>34.76</v>
      </c>
      <c r="I743" t="s">
        <v>542</v>
      </c>
      <c r="J743" t="s">
        <v>543</v>
      </c>
      <c r="K743" t="s">
        <v>487</v>
      </c>
      <c r="L743" t="s">
        <v>488</v>
      </c>
      <c r="M743" t="s">
        <v>544</v>
      </c>
      <c r="N743" t="s">
        <v>146</v>
      </c>
      <c r="O743">
        <f>VLOOKUP(orders[[#This Row],[OrderID]],Table15[],4,FALSE)</f>
        <v>59</v>
      </c>
      <c r="P743">
        <f>VLOOKUP(orders[[#This Row],[OrderID]],Table15[],2,FALSE)</f>
        <v>1353.6</v>
      </c>
      <c r="Q743">
        <f>VLOOKUP(orders[[#This Row],[EmployeeID]],employee_territory[],2,FALSE)</f>
        <v>1581</v>
      </c>
      <c r="R743" t="str">
        <f>VLOOKUP(orders[[#This Row],[Territory]],territories[],4,FALSE)</f>
        <v xml:space="preserve">Eastern                                           </v>
      </c>
      <c r="S743" t="str">
        <f>VLOOKUP(orders[[#This Row],[ShipVia]],shippers[],2,FALSE)</f>
        <v>Speedy Express</v>
      </c>
      <c r="T743">
        <f>YEAR(orders[[#This Row],[OrderDate]])</f>
        <v>1998</v>
      </c>
      <c r="U743">
        <f>MONTH(orders[[#This Row],[OrderDate]])</f>
        <v>3</v>
      </c>
    </row>
    <row r="744" spans="1:21" x14ac:dyDescent="0.2">
      <c r="A744">
        <v>10990</v>
      </c>
      <c r="B744" t="s">
        <v>525</v>
      </c>
      <c r="C744">
        <v>2</v>
      </c>
      <c r="D744" s="9">
        <v>35886</v>
      </c>
      <c r="E744" s="5">
        <v>35928</v>
      </c>
      <c r="F744" s="5">
        <v>35892</v>
      </c>
      <c r="G744">
        <v>3</v>
      </c>
      <c r="H744">
        <v>117.61</v>
      </c>
      <c r="I744" t="s">
        <v>526</v>
      </c>
      <c r="J744" t="s">
        <v>527</v>
      </c>
      <c r="K744" t="s">
        <v>528</v>
      </c>
      <c r="L744" t="s">
        <v>71</v>
      </c>
      <c r="M744" t="s">
        <v>529</v>
      </c>
      <c r="N744" t="s">
        <v>530</v>
      </c>
      <c r="O744">
        <f>VLOOKUP(orders[[#This Row],[OrderID]],Table15[],4,FALSE)</f>
        <v>256</v>
      </c>
      <c r="P744">
        <f>VLOOKUP(orders[[#This Row],[OrderID]],Table15[],2,FALSE)</f>
        <v>4931</v>
      </c>
      <c r="Q744">
        <f>VLOOKUP(orders[[#This Row],[EmployeeID]],employee_territory[],2,FALSE)</f>
        <v>1581</v>
      </c>
      <c r="R744" t="str">
        <f>VLOOKUP(orders[[#This Row],[Territory]],territories[],4,FALSE)</f>
        <v xml:space="preserve">Eastern                                           </v>
      </c>
      <c r="S744" t="str">
        <f>VLOOKUP(orders[[#This Row],[ShipVia]],shippers[],2,FALSE)</f>
        <v>Federal Shipping</v>
      </c>
      <c r="T744">
        <f>YEAR(orders[[#This Row],[OrderDate]])</f>
        <v>1998</v>
      </c>
      <c r="U744">
        <f>MONTH(orders[[#This Row],[OrderDate]])</f>
        <v>4</v>
      </c>
    </row>
    <row r="745" spans="1:21" x14ac:dyDescent="0.2">
      <c r="A745">
        <v>10991</v>
      </c>
      <c r="B745" t="s">
        <v>589</v>
      </c>
      <c r="C745">
        <v>1</v>
      </c>
      <c r="D745" s="9">
        <v>35886</v>
      </c>
      <c r="E745" s="5">
        <v>35914</v>
      </c>
      <c r="F745" s="5">
        <v>35892</v>
      </c>
      <c r="G745">
        <v>1</v>
      </c>
      <c r="H745">
        <v>38.51</v>
      </c>
      <c r="I745" t="s">
        <v>590</v>
      </c>
      <c r="J745" t="s">
        <v>591</v>
      </c>
      <c r="K745" t="s">
        <v>592</v>
      </c>
      <c r="L745" t="s">
        <v>71</v>
      </c>
      <c r="M745" t="s">
        <v>593</v>
      </c>
      <c r="N745" t="s">
        <v>154</v>
      </c>
      <c r="O745">
        <f>VLOOKUP(orders[[#This Row],[OrderID]],Table15[],4,FALSE)</f>
        <v>160</v>
      </c>
      <c r="P745">
        <f>VLOOKUP(orders[[#This Row],[OrderID]],Table15[],2,FALSE)</f>
        <v>2870</v>
      </c>
      <c r="Q745">
        <f>VLOOKUP(orders[[#This Row],[EmployeeID]],employee_territory[],2,FALSE)</f>
        <v>6897</v>
      </c>
      <c r="R745" t="str">
        <f>VLOOKUP(orders[[#This Row],[Territory]],territories[],4,FALSE)</f>
        <v xml:space="preserve">Eastern                                           </v>
      </c>
      <c r="S745" t="str">
        <f>VLOOKUP(orders[[#This Row],[ShipVia]],shippers[],2,FALSE)</f>
        <v>Speedy Express</v>
      </c>
      <c r="T745">
        <f>YEAR(orders[[#This Row],[OrderDate]])</f>
        <v>1998</v>
      </c>
      <c r="U745">
        <f>MONTH(orders[[#This Row],[OrderDate]])</f>
        <v>4</v>
      </c>
    </row>
    <row r="746" spans="1:21" x14ac:dyDescent="0.2">
      <c r="A746">
        <v>10992</v>
      </c>
      <c r="B746" t="s">
        <v>682</v>
      </c>
      <c r="C746">
        <v>1</v>
      </c>
      <c r="D746" s="9">
        <v>35886</v>
      </c>
      <c r="E746" s="5">
        <v>35914</v>
      </c>
      <c r="F746" s="5">
        <v>35888</v>
      </c>
      <c r="G746">
        <v>3</v>
      </c>
      <c r="H746">
        <v>4.2699999999999996</v>
      </c>
      <c r="I746" t="s">
        <v>683</v>
      </c>
      <c r="J746" t="s">
        <v>684</v>
      </c>
      <c r="K746" t="s">
        <v>676</v>
      </c>
      <c r="L746" t="s">
        <v>191</v>
      </c>
      <c r="M746" t="s">
        <v>685</v>
      </c>
      <c r="N746" t="s">
        <v>82</v>
      </c>
      <c r="O746">
        <f>VLOOKUP(orders[[#This Row],[OrderID]],Table15[],4,FALSE)</f>
        <v>2</v>
      </c>
      <c r="P746">
        <f>VLOOKUP(orders[[#This Row],[OrderID]],Table15[],2,FALSE)</f>
        <v>69.599999999999994</v>
      </c>
      <c r="Q746">
        <f>VLOOKUP(orders[[#This Row],[EmployeeID]],employee_territory[],2,FALSE)</f>
        <v>6897</v>
      </c>
      <c r="R746" t="str">
        <f>VLOOKUP(orders[[#This Row],[Territory]],territories[],4,FALSE)</f>
        <v xml:space="preserve">Eastern                                           </v>
      </c>
      <c r="S746" t="str">
        <f>VLOOKUP(orders[[#This Row],[ShipVia]],shippers[],2,FALSE)</f>
        <v>Federal Shipping</v>
      </c>
      <c r="T746">
        <f>YEAR(orders[[#This Row],[OrderDate]])</f>
        <v>1998</v>
      </c>
      <c r="U746">
        <f>MONTH(orders[[#This Row],[OrderDate]])</f>
        <v>4</v>
      </c>
    </row>
    <row r="747" spans="1:21" x14ac:dyDescent="0.2">
      <c r="A747">
        <v>10993</v>
      </c>
      <c r="B747" t="s">
        <v>551</v>
      </c>
      <c r="C747">
        <v>7</v>
      </c>
      <c r="D747" s="9">
        <v>35886</v>
      </c>
      <c r="E747" s="5">
        <v>35914</v>
      </c>
      <c r="F747" s="5">
        <v>35895</v>
      </c>
      <c r="G747">
        <v>3</v>
      </c>
      <c r="H747">
        <v>8.81</v>
      </c>
      <c r="I747" t="s">
        <v>552</v>
      </c>
      <c r="J747" t="s">
        <v>553</v>
      </c>
      <c r="K747" t="s">
        <v>554</v>
      </c>
      <c r="L747" t="s">
        <v>71</v>
      </c>
      <c r="M747" t="s">
        <v>555</v>
      </c>
      <c r="N747" t="s">
        <v>199</v>
      </c>
      <c r="O747">
        <f>VLOOKUP(orders[[#This Row],[OrderID]],Table15[],4,FALSE)</f>
        <v>85</v>
      </c>
      <c r="P747">
        <f>VLOOKUP(orders[[#This Row],[OrderID]],Table15[],2,FALSE)</f>
        <v>6527.25</v>
      </c>
      <c r="Q747">
        <f>VLOOKUP(orders[[#This Row],[EmployeeID]],employee_territory[],2,FALSE)</f>
        <v>60179</v>
      </c>
      <c r="R747" t="str">
        <f>VLOOKUP(orders[[#This Row],[Territory]],territories[],4,FALSE)</f>
        <v xml:space="preserve">Westerns                                          </v>
      </c>
      <c r="S747" t="str">
        <f>VLOOKUP(orders[[#This Row],[ShipVia]],shippers[],2,FALSE)</f>
        <v>Federal Shipping</v>
      </c>
      <c r="T747">
        <f>YEAR(orders[[#This Row],[OrderDate]])</f>
        <v>1998</v>
      </c>
      <c r="U747">
        <f>MONTH(orders[[#This Row],[OrderDate]])</f>
        <v>4</v>
      </c>
    </row>
    <row r="748" spans="1:21" x14ac:dyDescent="0.2">
      <c r="A748">
        <v>10994</v>
      </c>
      <c r="B748" t="s">
        <v>780</v>
      </c>
      <c r="C748">
        <v>2</v>
      </c>
      <c r="D748" s="9">
        <v>35887</v>
      </c>
      <c r="E748" s="5">
        <v>35901</v>
      </c>
      <c r="F748" s="5">
        <v>35894</v>
      </c>
      <c r="G748">
        <v>3</v>
      </c>
      <c r="H748">
        <v>65.53</v>
      </c>
      <c r="I748" t="s">
        <v>781</v>
      </c>
      <c r="J748" t="s">
        <v>782</v>
      </c>
      <c r="K748" t="s">
        <v>783</v>
      </c>
      <c r="L748" t="s">
        <v>71</v>
      </c>
      <c r="M748" t="s">
        <v>784</v>
      </c>
      <c r="N748" t="s">
        <v>230</v>
      </c>
      <c r="O748">
        <f>VLOOKUP(orders[[#This Row],[OrderID]],Table15[],4,FALSE)</f>
        <v>18</v>
      </c>
      <c r="P748">
        <f>VLOOKUP(orders[[#This Row],[OrderID]],Table15[],2,FALSE)</f>
        <v>990</v>
      </c>
      <c r="Q748">
        <f>VLOOKUP(orders[[#This Row],[EmployeeID]],employee_territory[],2,FALSE)</f>
        <v>1581</v>
      </c>
      <c r="R748" t="str">
        <f>VLOOKUP(orders[[#This Row],[Territory]],territories[],4,FALSE)</f>
        <v xml:space="preserve">Eastern                                           </v>
      </c>
      <c r="S748" t="str">
        <f>VLOOKUP(orders[[#This Row],[ShipVia]],shippers[],2,FALSE)</f>
        <v>Federal Shipping</v>
      </c>
      <c r="T748">
        <f>YEAR(orders[[#This Row],[OrderDate]])</f>
        <v>1998</v>
      </c>
      <c r="U748">
        <f>MONTH(orders[[#This Row],[OrderDate]])</f>
        <v>4</v>
      </c>
    </row>
    <row r="749" spans="1:21" x14ac:dyDescent="0.2">
      <c r="A749">
        <v>10995</v>
      </c>
      <c r="B749" t="s">
        <v>697</v>
      </c>
      <c r="C749">
        <v>1</v>
      </c>
      <c r="D749" s="9">
        <v>35887</v>
      </c>
      <c r="E749" s="5">
        <v>35915</v>
      </c>
      <c r="F749" s="5">
        <v>35891</v>
      </c>
      <c r="G749">
        <v>3</v>
      </c>
      <c r="H749">
        <v>46</v>
      </c>
      <c r="I749" t="s">
        <v>698</v>
      </c>
      <c r="J749" t="s">
        <v>699</v>
      </c>
      <c r="K749" t="s">
        <v>534</v>
      </c>
      <c r="L749" t="s">
        <v>71</v>
      </c>
      <c r="M749" t="s">
        <v>602</v>
      </c>
      <c r="N749" t="s">
        <v>535</v>
      </c>
      <c r="O749">
        <f>VLOOKUP(orders[[#This Row],[OrderID]],Table15[],4,FALSE)</f>
        <v>24</v>
      </c>
      <c r="P749">
        <f>VLOOKUP(orders[[#This Row],[OrderID]],Table15[],2,FALSE)</f>
        <v>1196</v>
      </c>
      <c r="Q749">
        <f>VLOOKUP(orders[[#This Row],[EmployeeID]],employee_territory[],2,FALSE)</f>
        <v>6897</v>
      </c>
      <c r="R749" t="str">
        <f>VLOOKUP(orders[[#This Row],[Territory]],territories[],4,FALSE)</f>
        <v xml:space="preserve">Eastern                                           </v>
      </c>
      <c r="S749" t="str">
        <f>VLOOKUP(orders[[#This Row],[ShipVia]],shippers[],2,FALSE)</f>
        <v>Federal Shipping</v>
      </c>
      <c r="T749">
        <f>YEAR(orders[[#This Row],[OrderDate]])</f>
        <v>1998</v>
      </c>
      <c r="U749">
        <f>MONTH(orders[[#This Row],[OrderDate]])</f>
        <v>4</v>
      </c>
    </row>
    <row r="750" spans="1:21" x14ac:dyDescent="0.2">
      <c r="A750">
        <v>10996</v>
      </c>
      <c r="B750" t="s">
        <v>589</v>
      </c>
      <c r="C750">
        <v>4</v>
      </c>
      <c r="D750" s="9">
        <v>35887</v>
      </c>
      <c r="E750" s="5">
        <v>35915</v>
      </c>
      <c r="F750" s="5">
        <v>35895</v>
      </c>
      <c r="G750">
        <v>2</v>
      </c>
      <c r="H750">
        <v>1.1200000000000001</v>
      </c>
      <c r="I750" t="s">
        <v>590</v>
      </c>
      <c r="J750" t="s">
        <v>591</v>
      </c>
      <c r="K750" t="s">
        <v>592</v>
      </c>
      <c r="L750" t="s">
        <v>71</v>
      </c>
      <c r="M750" t="s">
        <v>593</v>
      </c>
      <c r="N750" t="s">
        <v>154</v>
      </c>
      <c r="O750">
        <f>VLOOKUP(orders[[#This Row],[OrderID]],Table15[],4,FALSE)</f>
        <v>40</v>
      </c>
      <c r="P750">
        <f>VLOOKUP(orders[[#This Row],[OrderID]],Table15[],2,FALSE)</f>
        <v>560</v>
      </c>
      <c r="Q750">
        <f>VLOOKUP(orders[[#This Row],[EmployeeID]],employee_territory[],2,FALSE)</f>
        <v>20852</v>
      </c>
      <c r="R750" t="str">
        <f>VLOOKUP(orders[[#This Row],[Territory]],territories[],4,FALSE)</f>
        <v xml:space="preserve">Eastern                                           </v>
      </c>
      <c r="S750" t="str">
        <f>VLOOKUP(orders[[#This Row],[ShipVia]],shippers[],2,FALSE)</f>
        <v>United Package</v>
      </c>
      <c r="T750">
        <f>YEAR(orders[[#This Row],[OrderDate]])</f>
        <v>1998</v>
      </c>
      <c r="U750">
        <f>MONTH(orders[[#This Row],[OrderDate]])</f>
        <v>4</v>
      </c>
    </row>
    <row r="751" spans="1:21" x14ac:dyDescent="0.2">
      <c r="A751">
        <v>10997</v>
      </c>
      <c r="B751" t="s">
        <v>623</v>
      </c>
      <c r="C751">
        <v>8</v>
      </c>
      <c r="D751" s="9">
        <v>35888</v>
      </c>
      <c r="E751" s="5">
        <v>35930</v>
      </c>
      <c r="F751" s="5">
        <v>35898</v>
      </c>
      <c r="G751">
        <v>2</v>
      </c>
      <c r="H751">
        <v>73.91</v>
      </c>
      <c r="I751" t="s">
        <v>624</v>
      </c>
      <c r="J751" t="s">
        <v>625</v>
      </c>
      <c r="K751" t="s">
        <v>626</v>
      </c>
      <c r="L751" t="s">
        <v>627</v>
      </c>
      <c r="M751" t="s">
        <v>628</v>
      </c>
      <c r="N751" t="s">
        <v>524</v>
      </c>
      <c r="O751">
        <f>VLOOKUP(orders[[#This Row],[OrderID]],Table15[],4,FALSE)</f>
        <v>90</v>
      </c>
      <c r="P751">
        <f>VLOOKUP(orders[[#This Row],[OrderID]],Table15[],2,FALSE)</f>
        <v>1980</v>
      </c>
      <c r="Q751">
        <f>VLOOKUP(orders[[#This Row],[EmployeeID]],employee_territory[],2,FALSE)</f>
        <v>19428</v>
      </c>
      <c r="R751" t="str">
        <f>VLOOKUP(orders[[#This Row],[Territory]],territories[],4,FALSE)</f>
        <v xml:space="preserve">Northern                                          </v>
      </c>
      <c r="S751" t="str">
        <f>VLOOKUP(orders[[#This Row],[ShipVia]],shippers[],2,FALSE)</f>
        <v>United Package</v>
      </c>
      <c r="T751">
        <f>YEAR(orders[[#This Row],[OrderDate]])</f>
        <v>1998</v>
      </c>
      <c r="U751">
        <f>MONTH(orders[[#This Row],[OrderDate]])</f>
        <v>4</v>
      </c>
    </row>
    <row r="752" spans="1:21" x14ac:dyDescent="0.2">
      <c r="A752">
        <v>10998</v>
      </c>
      <c r="B752" t="s">
        <v>789</v>
      </c>
      <c r="C752">
        <v>8</v>
      </c>
      <c r="D752" s="9">
        <v>35888</v>
      </c>
      <c r="E752" s="5">
        <v>35902</v>
      </c>
      <c r="F752" s="5">
        <v>35902</v>
      </c>
      <c r="G752">
        <v>2</v>
      </c>
      <c r="H752">
        <v>20.309999999999999</v>
      </c>
      <c r="I752" t="s">
        <v>790</v>
      </c>
      <c r="J752" t="s">
        <v>791</v>
      </c>
      <c r="K752" t="s">
        <v>792</v>
      </c>
      <c r="L752" t="s">
        <v>71</v>
      </c>
      <c r="M752" t="s">
        <v>793</v>
      </c>
      <c r="N752" t="s">
        <v>794</v>
      </c>
      <c r="O752">
        <f>VLOOKUP(orders[[#This Row],[OrderID]],Table15[],4,FALSE)</f>
        <v>69</v>
      </c>
      <c r="P752">
        <f>VLOOKUP(orders[[#This Row],[OrderID]],Table15[],2,FALSE)</f>
        <v>686</v>
      </c>
      <c r="Q752">
        <f>VLOOKUP(orders[[#This Row],[EmployeeID]],employee_territory[],2,FALSE)</f>
        <v>19428</v>
      </c>
      <c r="R752" t="str">
        <f>VLOOKUP(orders[[#This Row],[Territory]],territories[],4,FALSE)</f>
        <v xml:space="preserve">Northern                                          </v>
      </c>
      <c r="S752" t="str">
        <f>VLOOKUP(orders[[#This Row],[ShipVia]],shippers[],2,FALSE)</f>
        <v>United Package</v>
      </c>
      <c r="T752">
        <f>YEAR(orders[[#This Row],[OrderDate]])</f>
        <v>1998</v>
      </c>
      <c r="U752">
        <f>MONTH(orders[[#This Row],[OrderDate]])</f>
        <v>4</v>
      </c>
    </row>
    <row r="753" spans="1:21" x14ac:dyDescent="0.2">
      <c r="A753">
        <v>10999</v>
      </c>
      <c r="B753" t="s">
        <v>536</v>
      </c>
      <c r="C753">
        <v>6</v>
      </c>
      <c r="D753" s="9">
        <v>35888</v>
      </c>
      <c r="E753" s="5">
        <v>35916</v>
      </c>
      <c r="F753" s="5">
        <v>35895</v>
      </c>
      <c r="G753">
        <v>2</v>
      </c>
      <c r="H753">
        <v>96.35</v>
      </c>
      <c r="I753" t="s">
        <v>537</v>
      </c>
      <c r="J753" t="s">
        <v>538</v>
      </c>
      <c r="K753" t="s">
        <v>539</v>
      </c>
      <c r="L753" t="s">
        <v>71</v>
      </c>
      <c r="M753" t="s">
        <v>540</v>
      </c>
      <c r="N753" t="s">
        <v>154</v>
      </c>
      <c r="O753">
        <f>VLOOKUP(orders[[#This Row],[OrderID]],Table15[],4,FALSE)</f>
        <v>56</v>
      </c>
      <c r="P753">
        <f>VLOOKUP(orders[[#This Row],[OrderID]],Table15[],2,FALSE)</f>
        <v>1261</v>
      </c>
      <c r="Q753">
        <f>VLOOKUP(orders[[#This Row],[EmployeeID]],employee_territory[],2,FALSE)</f>
        <v>85014</v>
      </c>
      <c r="R753" t="str">
        <f>VLOOKUP(orders[[#This Row],[Territory]],territories[],4,FALSE)</f>
        <v xml:space="preserve">Westerns                                          </v>
      </c>
      <c r="S753" t="str">
        <f>VLOOKUP(orders[[#This Row],[ShipVia]],shippers[],2,FALSE)</f>
        <v>United Package</v>
      </c>
      <c r="T753">
        <f>YEAR(orders[[#This Row],[OrderDate]])</f>
        <v>1998</v>
      </c>
      <c r="U753">
        <f>MONTH(orders[[#This Row],[OrderDate]])</f>
        <v>4</v>
      </c>
    </row>
    <row r="754" spans="1:21" x14ac:dyDescent="0.2">
      <c r="A754">
        <v>11000</v>
      </c>
      <c r="B754" t="s">
        <v>545</v>
      </c>
      <c r="C754">
        <v>2</v>
      </c>
      <c r="D754" s="9">
        <v>35891</v>
      </c>
      <c r="E754" s="5">
        <v>35919</v>
      </c>
      <c r="F754" s="5">
        <v>35899</v>
      </c>
      <c r="G754">
        <v>3</v>
      </c>
      <c r="H754">
        <v>55.12</v>
      </c>
      <c r="I754" t="s">
        <v>546</v>
      </c>
      <c r="J754" t="s">
        <v>547</v>
      </c>
      <c r="K754" t="s">
        <v>548</v>
      </c>
      <c r="L754" t="s">
        <v>549</v>
      </c>
      <c r="M754" t="s">
        <v>550</v>
      </c>
      <c r="N754" t="s">
        <v>82</v>
      </c>
      <c r="O754">
        <f>VLOOKUP(orders[[#This Row],[OrderID]],Table15[],4,FALSE)</f>
        <v>85</v>
      </c>
      <c r="P754">
        <f>VLOOKUP(orders[[#This Row],[OrderID]],Table15[],2,FALSE)</f>
        <v>1075</v>
      </c>
      <c r="Q754">
        <f>VLOOKUP(orders[[#This Row],[EmployeeID]],employee_territory[],2,FALSE)</f>
        <v>1581</v>
      </c>
      <c r="R754" t="str">
        <f>VLOOKUP(orders[[#This Row],[Territory]],territories[],4,FALSE)</f>
        <v xml:space="preserve">Eastern                                           </v>
      </c>
      <c r="S754" t="str">
        <f>VLOOKUP(orders[[#This Row],[ShipVia]],shippers[],2,FALSE)</f>
        <v>Federal Shipping</v>
      </c>
      <c r="T754">
        <f>YEAR(orders[[#This Row],[OrderDate]])</f>
        <v>1998</v>
      </c>
      <c r="U754">
        <f>MONTH(orders[[#This Row],[OrderDate]])</f>
        <v>4</v>
      </c>
    </row>
    <row r="755" spans="1:21" x14ac:dyDescent="0.2">
      <c r="A755">
        <v>11001</v>
      </c>
      <c r="B755" t="s">
        <v>551</v>
      </c>
      <c r="C755">
        <v>2</v>
      </c>
      <c r="D755" s="9">
        <v>35891</v>
      </c>
      <c r="E755" s="5">
        <v>35919</v>
      </c>
      <c r="F755" s="5">
        <v>35899</v>
      </c>
      <c r="G755">
        <v>2</v>
      </c>
      <c r="H755">
        <v>197.3</v>
      </c>
      <c r="I755" t="s">
        <v>552</v>
      </c>
      <c r="J755" t="s">
        <v>553</v>
      </c>
      <c r="K755" t="s">
        <v>554</v>
      </c>
      <c r="L755" t="s">
        <v>71</v>
      </c>
      <c r="M755" t="s">
        <v>555</v>
      </c>
      <c r="N755" t="s">
        <v>199</v>
      </c>
      <c r="O755">
        <f>VLOOKUP(orders[[#This Row],[OrderID]],Table15[],4,FALSE)</f>
        <v>116</v>
      </c>
      <c r="P755">
        <f>VLOOKUP(orders[[#This Row],[OrderID]],Table15[],2,FALSE)</f>
        <v>2769</v>
      </c>
      <c r="Q755">
        <f>VLOOKUP(orders[[#This Row],[EmployeeID]],employee_territory[],2,FALSE)</f>
        <v>1581</v>
      </c>
      <c r="R755" t="str">
        <f>VLOOKUP(orders[[#This Row],[Territory]],territories[],4,FALSE)</f>
        <v xml:space="preserve">Eastern                                           </v>
      </c>
      <c r="S755" t="str">
        <f>VLOOKUP(orders[[#This Row],[ShipVia]],shippers[],2,FALSE)</f>
        <v>United Package</v>
      </c>
      <c r="T755">
        <f>YEAR(orders[[#This Row],[OrderDate]])</f>
        <v>1998</v>
      </c>
      <c r="U755">
        <f>MONTH(orders[[#This Row],[OrderDate]])</f>
        <v>4</v>
      </c>
    </row>
    <row r="756" spans="1:21" x14ac:dyDescent="0.2">
      <c r="A756">
        <v>11002</v>
      </c>
      <c r="B756" t="s">
        <v>705</v>
      </c>
      <c r="C756">
        <v>4</v>
      </c>
      <c r="D756" s="9">
        <v>35891</v>
      </c>
      <c r="E756" s="5">
        <v>35919</v>
      </c>
      <c r="F756" s="5">
        <v>35901</v>
      </c>
      <c r="G756">
        <v>1</v>
      </c>
      <c r="H756">
        <v>141.16</v>
      </c>
      <c r="I756" t="s">
        <v>706</v>
      </c>
      <c r="J756" t="s">
        <v>707</v>
      </c>
      <c r="K756" t="s">
        <v>708</v>
      </c>
      <c r="L756" t="s">
        <v>709</v>
      </c>
      <c r="M756" t="s">
        <v>710</v>
      </c>
      <c r="N756" t="s">
        <v>82</v>
      </c>
      <c r="O756">
        <f>VLOOKUP(orders[[#This Row],[OrderID]],Table15[],4,FALSE)</f>
        <v>135</v>
      </c>
      <c r="P756">
        <f>VLOOKUP(orders[[#This Row],[OrderID]],Table15[],2,FALSE)</f>
        <v>1902</v>
      </c>
      <c r="Q756">
        <f>VLOOKUP(orders[[#This Row],[EmployeeID]],employee_territory[],2,FALSE)</f>
        <v>20852</v>
      </c>
      <c r="R756" t="str">
        <f>VLOOKUP(orders[[#This Row],[Territory]],territories[],4,FALSE)</f>
        <v xml:space="preserve">Eastern                                           </v>
      </c>
      <c r="S756" t="str">
        <f>VLOOKUP(orders[[#This Row],[ShipVia]],shippers[],2,FALSE)</f>
        <v>Speedy Express</v>
      </c>
      <c r="T756">
        <f>YEAR(orders[[#This Row],[OrderDate]])</f>
        <v>1998</v>
      </c>
      <c r="U756">
        <f>MONTH(orders[[#This Row],[OrderDate]])</f>
        <v>4</v>
      </c>
    </row>
    <row r="757" spans="1:21" x14ac:dyDescent="0.2">
      <c r="A757">
        <v>11003</v>
      </c>
      <c r="B757" t="s">
        <v>893</v>
      </c>
      <c r="C757">
        <v>3</v>
      </c>
      <c r="D757" s="9">
        <v>35891</v>
      </c>
      <c r="E757" s="5">
        <v>35919</v>
      </c>
      <c r="F757" s="5">
        <v>35893</v>
      </c>
      <c r="G757">
        <v>3</v>
      </c>
      <c r="H757">
        <v>14.91</v>
      </c>
      <c r="I757" t="s">
        <v>894</v>
      </c>
      <c r="J757" t="s">
        <v>895</v>
      </c>
      <c r="K757" t="s">
        <v>896</v>
      </c>
      <c r="L757" t="s">
        <v>897</v>
      </c>
      <c r="M757" t="s">
        <v>898</v>
      </c>
      <c r="N757" t="s">
        <v>82</v>
      </c>
      <c r="O757">
        <f>VLOOKUP(orders[[#This Row],[OrderID]],Table15[],4,FALSE)</f>
        <v>24</v>
      </c>
      <c r="P757">
        <f>VLOOKUP(orders[[#This Row],[OrderID]],Table15[],2,FALSE)</f>
        <v>326</v>
      </c>
      <c r="Q757">
        <f>VLOOKUP(orders[[#This Row],[EmployeeID]],employee_territory[],2,FALSE)</f>
        <v>30346</v>
      </c>
      <c r="R757" t="str">
        <f>VLOOKUP(orders[[#This Row],[Territory]],territories[],4,FALSE)</f>
        <v xml:space="preserve">Southern                                          </v>
      </c>
      <c r="S757" t="str">
        <f>VLOOKUP(orders[[#This Row],[ShipVia]],shippers[],2,FALSE)</f>
        <v>Federal Shipping</v>
      </c>
      <c r="T757">
        <f>YEAR(orders[[#This Row],[OrderDate]])</f>
        <v>1998</v>
      </c>
      <c r="U757">
        <f>MONTH(orders[[#This Row],[OrderDate]])</f>
        <v>4</v>
      </c>
    </row>
    <row r="758" spans="1:21" x14ac:dyDescent="0.2">
      <c r="A758">
        <v>11004</v>
      </c>
      <c r="B758" t="s">
        <v>872</v>
      </c>
      <c r="C758">
        <v>3</v>
      </c>
      <c r="D758" s="9">
        <v>35892</v>
      </c>
      <c r="E758" s="5">
        <v>35920</v>
      </c>
      <c r="F758" s="5">
        <v>35905</v>
      </c>
      <c r="G758">
        <v>1</v>
      </c>
      <c r="H758">
        <v>44.84</v>
      </c>
      <c r="I758" t="s">
        <v>873</v>
      </c>
      <c r="J758" t="s">
        <v>874</v>
      </c>
      <c r="K758" t="s">
        <v>875</v>
      </c>
      <c r="L758" t="s">
        <v>71</v>
      </c>
      <c r="M758" t="s">
        <v>876</v>
      </c>
      <c r="N758" t="s">
        <v>500</v>
      </c>
      <c r="O758">
        <f>VLOOKUP(orders[[#This Row],[OrderID]],Table15[],4,FALSE)</f>
        <v>12</v>
      </c>
      <c r="P758">
        <f>VLOOKUP(orders[[#This Row],[OrderID]],Table15[],2,FALSE)</f>
        <v>295.38</v>
      </c>
      <c r="Q758">
        <f>VLOOKUP(orders[[#This Row],[EmployeeID]],employee_territory[],2,FALSE)</f>
        <v>30346</v>
      </c>
      <c r="R758" t="str">
        <f>VLOOKUP(orders[[#This Row],[Territory]],territories[],4,FALSE)</f>
        <v xml:space="preserve">Southern                                          </v>
      </c>
      <c r="S758" t="str">
        <f>VLOOKUP(orders[[#This Row],[ShipVia]],shippers[],2,FALSE)</f>
        <v>Speedy Express</v>
      </c>
      <c r="T758">
        <f>YEAR(orders[[#This Row],[OrderDate]])</f>
        <v>1998</v>
      </c>
      <c r="U758">
        <f>MONTH(orders[[#This Row],[OrderDate]])</f>
        <v>4</v>
      </c>
    </row>
    <row r="759" spans="1:21" x14ac:dyDescent="0.2">
      <c r="A759">
        <v>11005</v>
      </c>
      <c r="B759" t="s">
        <v>888</v>
      </c>
      <c r="C759">
        <v>2</v>
      </c>
      <c r="D759" s="9">
        <v>35892</v>
      </c>
      <c r="E759" s="5">
        <v>35920</v>
      </c>
      <c r="F759" s="5">
        <v>35895</v>
      </c>
      <c r="G759">
        <v>1</v>
      </c>
      <c r="H759">
        <v>0.75</v>
      </c>
      <c r="I759" t="s">
        <v>889</v>
      </c>
      <c r="J759" t="s">
        <v>890</v>
      </c>
      <c r="K759" t="s">
        <v>891</v>
      </c>
      <c r="L759" t="s">
        <v>71</v>
      </c>
      <c r="M759" t="s">
        <v>892</v>
      </c>
      <c r="N759" t="s">
        <v>248</v>
      </c>
      <c r="O759">
        <f>VLOOKUP(orders[[#This Row],[OrderID]],Table15[],4,FALSE)</f>
        <v>12</v>
      </c>
      <c r="P759">
        <f>VLOOKUP(orders[[#This Row],[OrderID]],Table15[],2,FALSE)</f>
        <v>586</v>
      </c>
      <c r="Q759">
        <f>VLOOKUP(orders[[#This Row],[EmployeeID]],employee_territory[],2,FALSE)</f>
        <v>1581</v>
      </c>
      <c r="R759" t="str">
        <f>VLOOKUP(orders[[#This Row],[Territory]],territories[],4,FALSE)</f>
        <v xml:space="preserve">Eastern                                           </v>
      </c>
      <c r="S759" t="str">
        <f>VLOOKUP(orders[[#This Row],[ShipVia]],shippers[],2,FALSE)</f>
        <v>Speedy Express</v>
      </c>
      <c r="T759">
        <f>YEAR(orders[[#This Row],[OrderDate]])</f>
        <v>1998</v>
      </c>
      <c r="U759">
        <f>MONTH(orders[[#This Row],[OrderDate]])</f>
        <v>4</v>
      </c>
    </row>
    <row r="760" spans="1:21" x14ac:dyDescent="0.2">
      <c r="A760">
        <v>11006</v>
      </c>
      <c r="B760" t="s">
        <v>867</v>
      </c>
      <c r="C760">
        <v>3</v>
      </c>
      <c r="D760" s="9">
        <v>35892</v>
      </c>
      <c r="E760" s="5">
        <v>35920</v>
      </c>
      <c r="F760" s="5">
        <v>35900</v>
      </c>
      <c r="G760">
        <v>2</v>
      </c>
      <c r="H760">
        <v>25.19</v>
      </c>
      <c r="I760" t="s">
        <v>868</v>
      </c>
      <c r="J760" t="s">
        <v>869</v>
      </c>
      <c r="K760" t="s">
        <v>870</v>
      </c>
      <c r="L760" t="s">
        <v>191</v>
      </c>
      <c r="M760" t="s">
        <v>871</v>
      </c>
      <c r="N760" t="s">
        <v>82</v>
      </c>
      <c r="O760">
        <f>VLOOKUP(orders[[#This Row],[OrderID]],Table15[],4,FALSE)</f>
        <v>10</v>
      </c>
      <c r="P760">
        <f>VLOOKUP(orders[[#This Row],[OrderID]],Table15[],2,FALSE)</f>
        <v>391.58000000000004</v>
      </c>
      <c r="Q760">
        <f>VLOOKUP(orders[[#This Row],[EmployeeID]],employee_territory[],2,FALSE)</f>
        <v>30346</v>
      </c>
      <c r="R760" t="str">
        <f>VLOOKUP(orders[[#This Row],[Territory]],territories[],4,FALSE)</f>
        <v xml:space="preserve">Southern                                          </v>
      </c>
      <c r="S760" t="str">
        <f>VLOOKUP(orders[[#This Row],[ShipVia]],shippers[],2,FALSE)</f>
        <v>United Package</v>
      </c>
      <c r="T760">
        <f>YEAR(orders[[#This Row],[OrderDate]])</f>
        <v>1998</v>
      </c>
      <c r="U760">
        <f>MONTH(orders[[#This Row],[OrderDate]])</f>
        <v>4</v>
      </c>
    </row>
    <row r="761" spans="1:21" x14ac:dyDescent="0.2">
      <c r="A761">
        <v>11007</v>
      </c>
      <c r="B761" t="s">
        <v>729</v>
      </c>
      <c r="C761">
        <v>8</v>
      </c>
      <c r="D761" s="9">
        <v>35893</v>
      </c>
      <c r="E761" s="5">
        <v>35921</v>
      </c>
      <c r="F761" s="5">
        <v>35898</v>
      </c>
      <c r="G761">
        <v>2</v>
      </c>
      <c r="H761">
        <v>202.24</v>
      </c>
      <c r="I761" t="s">
        <v>730</v>
      </c>
      <c r="J761" t="s">
        <v>731</v>
      </c>
      <c r="K761" t="s">
        <v>718</v>
      </c>
      <c r="L761" t="s">
        <v>71</v>
      </c>
      <c r="M761" t="s">
        <v>732</v>
      </c>
      <c r="N761" t="s">
        <v>720</v>
      </c>
      <c r="O761">
        <f>VLOOKUP(orders[[#This Row],[OrderID]],Table15[],4,FALSE)</f>
        <v>54</v>
      </c>
      <c r="P761">
        <f>VLOOKUP(orders[[#This Row],[OrderID]],Table15[],2,FALSE)</f>
        <v>2633.9</v>
      </c>
      <c r="Q761">
        <f>VLOOKUP(orders[[#This Row],[EmployeeID]],employee_territory[],2,FALSE)</f>
        <v>19428</v>
      </c>
      <c r="R761" t="str">
        <f>VLOOKUP(orders[[#This Row],[Territory]],territories[],4,FALSE)</f>
        <v xml:space="preserve">Northern                                          </v>
      </c>
      <c r="S761" t="str">
        <f>VLOOKUP(orders[[#This Row],[ShipVia]],shippers[],2,FALSE)</f>
        <v>United Package</v>
      </c>
      <c r="T761">
        <f>YEAR(orders[[#This Row],[OrderDate]])</f>
        <v>1998</v>
      </c>
      <c r="U761">
        <f>MONTH(orders[[#This Row],[OrderDate]])</f>
        <v>4</v>
      </c>
    </row>
    <row r="762" spans="1:21" x14ac:dyDescent="0.2">
      <c r="A762">
        <v>11008</v>
      </c>
      <c r="B762" t="s">
        <v>525</v>
      </c>
      <c r="C762">
        <v>7</v>
      </c>
      <c r="D762" s="9">
        <v>35893</v>
      </c>
      <c r="E762" s="5">
        <v>35921</v>
      </c>
      <c r="F762" s="5"/>
      <c r="G762">
        <v>3</v>
      </c>
      <c r="H762">
        <v>79.459999999999994</v>
      </c>
      <c r="I762" t="s">
        <v>526</v>
      </c>
      <c r="J762" t="s">
        <v>527</v>
      </c>
      <c r="K762" t="s">
        <v>528</v>
      </c>
      <c r="L762" t="s">
        <v>71</v>
      </c>
      <c r="M762" t="s">
        <v>529</v>
      </c>
      <c r="N762" t="s">
        <v>530</v>
      </c>
      <c r="O762">
        <f>VLOOKUP(orders[[#This Row],[OrderID]],Table15[],4,FALSE)</f>
        <v>181</v>
      </c>
      <c r="P762">
        <f>VLOOKUP(orders[[#This Row],[OrderID]],Table15[],2,FALSE)</f>
        <v>4903.5</v>
      </c>
      <c r="Q762">
        <f>VLOOKUP(orders[[#This Row],[EmployeeID]],employee_territory[],2,FALSE)</f>
        <v>60179</v>
      </c>
      <c r="R762" t="str">
        <f>VLOOKUP(orders[[#This Row],[Territory]],territories[],4,FALSE)</f>
        <v xml:space="preserve">Westerns                                          </v>
      </c>
      <c r="S762" t="str">
        <f>VLOOKUP(orders[[#This Row],[ShipVia]],shippers[],2,FALSE)</f>
        <v>Federal Shipping</v>
      </c>
      <c r="T762">
        <f>YEAR(orders[[#This Row],[OrderDate]])</f>
        <v>1998</v>
      </c>
      <c r="U762">
        <f>MONTH(orders[[#This Row],[OrderDate]])</f>
        <v>4</v>
      </c>
    </row>
    <row r="763" spans="1:21" x14ac:dyDescent="0.2">
      <c r="A763">
        <v>11009</v>
      </c>
      <c r="B763" t="s">
        <v>662</v>
      </c>
      <c r="C763">
        <v>2</v>
      </c>
      <c r="D763" s="9">
        <v>35893</v>
      </c>
      <c r="E763" s="5">
        <v>35921</v>
      </c>
      <c r="F763" s="5">
        <v>35895</v>
      </c>
      <c r="G763">
        <v>1</v>
      </c>
      <c r="H763">
        <v>59.11</v>
      </c>
      <c r="I763" t="s">
        <v>663</v>
      </c>
      <c r="J763" t="s">
        <v>664</v>
      </c>
      <c r="K763" t="s">
        <v>665</v>
      </c>
      <c r="L763" t="s">
        <v>71</v>
      </c>
      <c r="M763" t="s">
        <v>666</v>
      </c>
      <c r="N763" t="s">
        <v>108</v>
      </c>
      <c r="O763">
        <f>VLOOKUP(orders[[#This Row],[OrderID]],Table15[],4,FALSE)</f>
        <v>39</v>
      </c>
      <c r="P763">
        <f>VLOOKUP(orders[[#This Row],[OrderID]],Table15[],2,FALSE)</f>
        <v>702</v>
      </c>
      <c r="Q763">
        <f>VLOOKUP(orders[[#This Row],[EmployeeID]],employee_territory[],2,FALSE)</f>
        <v>1581</v>
      </c>
      <c r="R763" t="str">
        <f>VLOOKUP(orders[[#This Row],[Territory]],territories[],4,FALSE)</f>
        <v xml:space="preserve">Eastern                                           </v>
      </c>
      <c r="S763" t="str">
        <f>VLOOKUP(orders[[#This Row],[ShipVia]],shippers[],2,FALSE)</f>
        <v>Speedy Express</v>
      </c>
      <c r="T763">
        <f>YEAR(orders[[#This Row],[OrderDate]])</f>
        <v>1998</v>
      </c>
      <c r="U763">
        <f>MONTH(orders[[#This Row],[OrderDate]])</f>
        <v>4</v>
      </c>
    </row>
    <row r="764" spans="1:21" x14ac:dyDescent="0.2">
      <c r="A764">
        <v>11010</v>
      </c>
      <c r="B764" t="s">
        <v>633</v>
      </c>
      <c r="C764">
        <v>2</v>
      </c>
      <c r="D764" s="9">
        <v>35894</v>
      </c>
      <c r="E764" s="5">
        <v>35922</v>
      </c>
      <c r="F764" s="5">
        <v>35906</v>
      </c>
      <c r="G764">
        <v>2</v>
      </c>
      <c r="H764">
        <v>28.71</v>
      </c>
      <c r="I764" t="s">
        <v>634</v>
      </c>
      <c r="J764" t="s">
        <v>635</v>
      </c>
      <c r="K764" t="s">
        <v>636</v>
      </c>
      <c r="L764" t="s">
        <v>71</v>
      </c>
      <c r="M764" t="s">
        <v>637</v>
      </c>
      <c r="N764" t="s">
        <v>176</v>
      </c>
      <c r="O764">
        <f>VLOOKUP(orders[[#This Row],[OrderID]],Table15[],4,FALSE)</f>
        <v>30</v>
      </c>
      <c r="P764">
        <f>VLOOKUP(orders[[#This Row],[OrderID]],Table15[],2,FALSE)</f>
        <v>645</v>
      </c>
      <c r="Q764">
        <f>VLOOKUP(orders[[#This Row],[EmployeeID]],employee_territory[],2,FALSE)</f>
        <v>1581</v>
      </c>
      <c r="R764" t="str">
        <f>VLOOKUP(orders[[#This Row],[Territory]],territories[],4,FALSE)</f>
        <v xml:space="preserve">Eastern                                           </v>
      </c>
      <c r="S764" t="str">
        <f>VLOOKUP(orders[[#This Row],[ShipVia]],shippers[],2,FALSE)</f>
        <v>United Package</v>
      </c>
      <c r="T764">
        <f>YEAR(orders[[#This Row],[OrderDate]])</f>
        <v>1998</v>
      </c>
      <c r="U764">
        <f>MONTH(orders[[#This Row],[OrderDate]])</f>
        <v>4</v>
      </c>
    </row>
    <row r="765" spans="1:21" x14ac:dyDescent="0.2">
      <c r="A765">
        <v>11011</v>
      </c>
      <c r="B765" t="s">
        <v>899</v>
      </c>
      <c r="C765">
        <v>3</v>
      </c>
      <c r="D765" s="9">
        <v>35894</v>
      </c>
      <c r="E765" s="5">
        <v>35922</v>
      </c>
      <c r="F765" s="5">
        <v>35898</v>
      </c>
      <c r="G765">
        <v>1</v>
      </c>
      <c r="H765">
        <v>1.21</v>
      </c>
      <c r="I765" t="s">
        <v>906</v>
      </c>
      <c r="J765" t="s">
        <v>901</v>
      </c>
      <c r="K765" t="s">
        <v>152</v>
      </c>
      <c r="L765" t="s">
        <v>71</v>
      </c>
      <c r="M765" t="s">
        <v>902</v>
      </c>
      <c r="N765" t="s">
        <v>154</v>
      </c>
      <c r="O765">
        <f>VLOOKUP(orders[[#This Row],[OrderID]],Table15[],4,FALSE)</f>
        <v>60</v>
      </c>
      <c r="P765">
        <f>VLOOKUP(orders[[#This Row],[OrderID]],Table15[],2,FALSE)</f>
        <v>960</v>
      </c>
      <c r="Q765">
        <f>VLOOKUP(orders[[#This Row],[EmployeeID]],employee_territory[],2,FALSE)</f>
        <v>30346</v>
      </c>
      <c r="R765" t="str">
        <f>VLOOKUP(orders[[#This Row],[Territory]],territories[],4,FALSE)</f>
        <v xml:space="preserve">Southern                                          </v>
      </c>
      <c r="S765" t="str">
        <f>VLOOKUP(orders[[#This Row],[ShipVia]],shippers[],2,FALSE)</f>
        <v>Speedy Express</v>
      </c>
      <c r="T765">
        <f>YEAR(orders[[#This Row],[OrderDate]])</f>
        <v>1998</v>
      </c>
      <c r="U765">
        <f>MONTH(orders[[#This Row],[OrderDate]])</f>
        <v>4</v>
      </c>
    </row>
    <row r="766" spans="1:21" x14ac:dyDescent="0.2">
      <c r="A766">
        <v>11012</v>
      </c>
      <c r="B766" t="s">
        <v>566</v>
      </c>
      <c r="C766">
        <v>1</v>
      </c>
      <c r="D766" s="9">
        <v>35894</v>
      </c>
      <c r="E766" s="5">
        <v>35908</v>
      </c>
      <c r="F766" s="5">
        <v>35902</v>
      </c>
      <c r="G766">
        <v>3</v>
      </c>
      <c r="H766">
        <v>242.95</v>
      </c>
      <c r="I766" t="s">
        <v>567</v>
      </c>
      <c r="J766" t="s">
        <v>568</v>
      </c>
      <c r="K766" t="s">
        <v>569</v>
      </c>
      <c r="L766" t="s">
        <v>71</v>
      </c>
      <c r="M766" t="s">
        <v>570</v>
      </c>
      <c r="N766" t="s">
        <v>154</v>
      </c>
      <c r="O766">
        <f>VLOOKUP(orders[[#This Row],[OrderID]],Table15[],4,FALSE)</f>
        <v>146</v>
      </c>
      <c r="P766">
        <f>VLOOKUP(orders[[#This Row],[OrderID]],Table15[],2,FALSE)</f>
        <v>2974</v>
      </c>
      <c r="Q766">
        <f>VLOOKUP(orders[[#This Row],[EmployeeID]],employee_territory[],2,FALSE)</f>
        <v>6897</v>
      </c>
      <c r="R766" t="str">
        <f>VLOOKUP(orders[[#This Row],[Territory]],territories[],4,FALSE)</f>
        <v xml:space="preserve">Eastern                                           </v>
      </c>
      <c r="S766" t="str">
        <f>VLOOKUP(orders[[#This Row],[ShipVia]],shippers[],2,FALSE)</f>
        <v>Federal Shipping</v>
      </c>
      <c r="T766">
        <f>YEAR(orders[[#This Row],[OrderDate]])</f>
        <v>1998</v>
      </c>
      <c r="U766">
        <f>MONTH(orders[[#This Row],[OrderDate]])</f>
        <v>4</v>
      </c>
    </row>
    <row r="767" spans="1:21" x14ac:dyDescent="0.2">
      <c r="A767">
        <v>11013</v>
      </c>
      <c r="B767" t="s">
        <v>618</v>
      </c>
      <c r="C767">
        <v>2</v>
      </c>
      <c r="D767" s="9">
        <v>35894</v>
      </c>
      <c r="E767" s="5">
        <v>35922</v>
      </c>
      <c r="F767" s="5">
        <v>35895</v>
      </c>
      <c r="G767">
        <v>1</v>
      </c>
      <c r="H767">
        <v>32.99</v>
      </c>
      <c r="I767" t="s">
        <v>619</v>
      </c>
      <c r="J767" t="s">
        <v>620</v>
      </c>
      <c r="K767" t="s">
        <v>621</v>
      </c>
      <c r="L767" t="s">
        <v>71</v>
      </c>
      <c r="M767" t="s">
        <v>622</v>
      </c>
      <c r="N767" t="s">
        <v>108</v>
      </c>
      <c r="O767">
        <f>VLOOKUP(orders[[#This Row],[OrderID]],Table15[],4,FALSE)</f>
        <v>36</v>
      </c>
      <c r="P767">
        <f>VLOOKUP(orders[[#This Row],[OrderID]],Table15[],2,FALSE)</f>
        <v>361</v>
      </c>
      <c r="Q767">
        <f>VLOOKUP(orders[[#This Row],[EmployeeID]],employee_territory[],2,FALSE)</f>
        <v>1581</v>
      </c>
      <c r="R767" t="str">
        <f>VLOOKUP(orders[[#This Row],[Territory]],territories[],4,FALSE)</f>
        <v xml:space="preserve">Eastern                                           </v>
      </c>
      <c r="S767" t="str">
        <f>VLOOKUP(orders[[#This Row],[ShipVia]],shippers[],2,FALSE)</f>
        <v>Speedy Express</v>
      </c>
      <c r="T767">
        <f>YEAR(orders[[#This Row],[OrderDate]])</f>
        <v>1998</v>
      </c>
      <c r="U767">
        <f>MONTH(orders[[#This Row],[OrderDate]])</f>
        <v>4</v>
      </c>
    </row>
    <row r="768" spans="1:21" x14ac:dyDescent="0.2">
      <c r="A768">
        <v>11014</v>
      </c>
      <c r="B768" t="s">
        <v>811</v>
      </c>
      <c r="C768">
        <v>2</v>
      </c>
      <c r="D768" s="9">
        <v>35895</v>
      </c>
      <c r="E768" s="5">
        <v>35923</v>
      </c>
      <c r="F768" s="5">
        <v>35900</v>
      </c>
      <c r="G768">
        <v>3</v>
      </c>
      <c r="H768">
        <v>23.6</v>
      </c>
      <c r="I768" t="s">
        <v>812</v>
      </c>
      <c r="J768" t="s">
        <v>813</v>
      </c>
      <c r="K768" t="s">
        <v>814</v>
      </c>
      <c r="L768" t="s">
        <v>815</v>
      </c>
      <c r="M768" t="s">
        <v>816</v>
      </c>
      <c r="N768" t="s">
        <v>524</v>
      </c>
      <c r="O768">
        <f>VLOOKUP(orders[[#This Row],[OrderID]],Table15[],4,FALSE)</f>
        <v>28</v>
      </c>
      <c r="P768">
        <f>VLOOKUP(orders[[#This Row],[OrderID]],Table15[],2,FALSE)</f>
        <v>270.2</v>
      </c>
      <c r="Q768">
        <f>VLOOKUP(orders[[#This Row],[EmployeeID]],employee_territory[],2,FALSE)</f>
        <v>1581</v>
      </c>
      <c r="R768" t="str">
        <f>VLOOKUP(orders[[#This Row],[Territory]],territories[],4,FALSE)</f>
        <v xml:space="preserve">Eastern                                           </v>
      </c>
      <c r="S768" t="str">
        <f>VLOOKUP(orders[[#This Row],[ShipVia]],shippers[],2,FALSE)</f>
        <v>Federal Shipping</v>
      </c>
      <c r="T768">
        <f>YEAR(orders[[#This Row],[OrderDate]])</f>
        <v>1998</v>
      </c>
      <c r="U768">
        <f>MONTH(orders[[#This Row],[OrderDate]])</f>
        <v>4</v>
      </c>
    </row>
    <row r="769" spans="1:21" x14ac:dyDescent="0.2">
      <c r="A769">
        <v>11015</v>
      </c>
      <c r="B769" t="s">
        <v>800</v>
      </c>
      <c r="C769">
        <v>2</v>
      </c>
      <c r="D769" s="9">
        <v>35895</v>
      </c>
      <c r="E769" s="5">
        <v>35909</v>
      </c>
      <c r="F769" s="5">
        <v>35905</v>
      </c>
      <c r="G769">
        <v>2</v>
      </c>
      <c r="H769">
        <v>4.62</v>
      </c>
      <c r="I769" t="s">
        <v>801</v>
      </c>
      <c r="J769" t="s">
        <v>802</v>
      </c>
      <c r="K769" t="s">
        <v>803</v>
      </c>
      <c r="L769" t="s">
        <v>71</v>
      </c>
      <c r="M769" t="s">
        <v>804</v>
      </c>
      <c r="N769" t="s">
        <v>184</v>
      </c>
      <c r="O769">
        <f>VLOOKUP(orders[[#This Row],[OrderID]],Table15[],4,FALSE)</f>
        <v>33</v>
      </c>
      <c r="P769">
        <f>VLOOKUP(orders[[#This Row],[OrderID]],Table15[],2,FALSE)</f>
        <v>622.35</v>
      </c>
      <c r="Q769">
        <f>VLOOKUP(orders[[#This Row],[EmployeeID]],employee_territory[],2,FALSE)</f>
        <v>1581</v>
      </c>
      <c r="R769" t="str">
        <f>VLOOKUP(orders[[#This Row],[Territory]],territories[],4,FALSE)</f>
        <v xml:space="preserve">Eastern                                           </v>
      </c>
      <c r="S769" t="str">
        <f>VLOOKUP(orders[[#This Row],[ShipVia]],shippers[],2,FALSE)</f>
        <v>United Package</v>
      </c>
      <c r="T769">
        <f>YEAR(orders[[#This Row],[OrderDate]])</f>
        <v>1998</v>
      </c>
      <c r="U769">
        <f>MONTH(orders[[#This Row],[OrderDate]])</f>
        <v>4</v>
      </c>
    </row>
    <row r="770" spans="1:21" x14ac:dyDescent="0.2">
      <c r="A770">
        <v>11016</v>
      </c>
      <c r="B770" t="s">
        <v>752</v>
      </c>
      <c r="C770">
        <v>9</v>
      </c>
      <c r="D770" s="9">
        <v>35895</v>
      </c>
      <c r="E770" s="5">
        <v>35923</v>
      </c>
      <c r="F770" s="5">
        <v>35898</v>
      </c>
      <c r="G770">
        <v>2</v>
      </c>
      <c r="H770">
        <v>33.799999999999997</v>
      </c>
      <c r="I770" t="s">
        <v>753</v>
      </c>
      <c r="J770" t="s">
        <v>754</v>
      </c>
      <c r="K770" t="s">
        <v>755</v>
      </c>
      <c r="L770" t="s">
        <v>756</v>
      </c>
      <c r="M770" t="s">
        <v>757</v>
      </c>
      <c r="N770" t="s">
        <v>73</v>
      </c>
      <c r="O770">
        <f>VLOOKUP(orders[[#This Row],[OrderID]],Table15[],4,FALSE)</f>
        <v>31</v>
      </c>
      <c r="P770">
        <f>VLOOKUP(orders[[#This Row],[OrderID]],Table15[],2,FALSE)</f>
        <v>491.5</v>
      </c>
      <c r="Q770">
        <f>VLOOKUP(orders[[#This Row],[EmployeeID]],employee_territory[],2,FALSE)</f>
        <v>3049</v>
      </c>
      <c r="R770" t="str">
        <f>VLOOKUP(orders[[#This Row],[Territory]],territories[],4,FALSE)</f>
        <v xml:space="preserve">Northern                                          </v>
      </c>
      <c r="S770" t="str">
        <f>VLOOKUP(orders[[#This Row],[ShipVia]],shippers[],2,FALSE)</f>
        <v>United Package</v>
      </c>
      <c r="T770">
        <f>YEAR(orders[[#This Row],[OrderDate]])</f>
        <v>1998</v>
      </c>
      <c r="U770">
        <f>MONTH(orders[[#This Row],[OrderDate]])</f>
        <v>4</v>
      </c>
    </row>
    <row r="771" spans="1:21" x14ac:dyDescent="0.2">
      <c r="A771">
        <v>11017</v>
      </c>
      <c r="B771" t="s">
        <v>525</v>
      </c>
      <c r="C771">
        <v>9</v>
      </c>
      <c r="D771" s="9">
        <v>35898</v>
      </c>
      <c r="E771" s="5">
        <v>35926</v>
      </c>
      <c r="F771" s="5">
        <v>35905</v>
      </c>
      <c r="G771">
        <v>2</v>
      </c>
      <c r="H771">
        <v>754.26</v>
      </c>
      <c r="I771" t="s">
        <v>526</v>
      </c>
      <c r="J771" t="s">
        <v>527</v>
      </c>
      <c r="K771" t="s">
        <v>528</v>
      </c>
      <c r="L771" t="s">
        <v>71</v>
      </c>
      <c r="M771" t="s">
        <v>529</v>
      </c>
      <c r="N771" t="s">
        <v>530</v>
      </c>
      <c r="O771">
        <f>VLOOKUP(orders[[#This Row],[OrderID]],Table15[],4,FALSE)</f>
        <v>165</v>
      </c>
      <c r="P771">
        <f>VLOOKUP(orders[[#This Row],[OrderID]],Table15[],2,FALSE)</f>
        <v>6750</v>
      </c>
      <c r="Q771">
        <f>VLOOKUP(orders[[#This Row],[EmployeeID]],employee_territory[],2,FALSE)</f>
        <v>3049</v>
      </c>
      <c r="R771" t="str">
        <f>VLOOKUP(orders[[#This Row],[Territory]],territories[],4,FALSE)</f>
        <v xml:space="preserve">Northern                                          </v>
      </c>
      <c r="S771" t="str">
        <f>VLOOKUP(orders[[#This Row],[ShipVia]],shippers[],2,FALSE)</f>
        <v>United Package</v>
      </c>
      <c r="T771">
        <f>YEAR(orders[[#This Row],[OrderDate]])</f>
        <v>1998</v>
      </c>
      <c r="U771">
        <f>MONTH(orders[[#This Row],[OrderDate]])</f>
        <v>4</v>
      </c>
    </row>
    <row r="772" spans="1:21" x14ac:dyDescent="0.2">
      <c r="A772">
        <v>11018</v>
      </c>
      <c r="B772" t="s">
        <v>673</v>
      </c>
      <c r="C772">
        <v>4</v>
      </c>
      <c r="D772" s="9">
        <v>35898</v>
      </c>
      <c r="E772" s="5">
        <v>35926</v>
      </c>
      <c r="F772" s="5">
        <v>35901</v>
      </c>
      <c r="G772">
        <v>2</v>
      </c>
      <c r="H772">
        <v>11.65</v>
      </c>
      <c r="I772" t="s">
        <v>674</v>
      </c>
      <c r="J772" t="s">
        <v>675</v>
      </c>
      <c r="K772" t="s">
        <v>676</v>
      </c>
      <c r="L772" t="s">
        <v>191</v>
      </c>
      <c r="M772" t="s">
        <v>677</v>
      </c>
      <c r="N772" t="s">
        <v>82</v>
      </c>
      <c r="O772">
        <f>VLOOKUP(orders[[#This Row],[OrderID]],Table15[],4,FALSE)</f>
        <v>35</v>
      </c>
      <c r="P772">
        <f>VLOOKUP(orders[[#This Row],[OrderID]],Table15[],2,FALSE)</f>
        <v>1575</v>
      </c>
      <c r="Q772">
        <f>VLOOKUP(orders[[#This Row],[EmployeeID]],employee_territory[],2,FALSE)</f>
        <v>20852</v>
      </c>
      <c r="R772" t="str">
        <f>VLOOKUP(orders[[#This Row],[Territory]],territories[],4,FALSE)</f>
        <v xml:space="preserve">Eastern                                           </v>
      </c>
      <c r="S772" t="str">
        <f>VLOOKUP(orders[[#This Row],[ShipVia]],shippers[],2,FALSE)</f>
        <v>United Package</v>
      </c>
      <c r="T772">
        <f>YEAR(orders[[#This Row],[OrderDate]])</f>
        <v>1998</v>
      </c>
      <c r="U772">
        <f>MONTH(orders[[#This Row],[OrderDate]])</f>
        <v>4</v>
      </c>
    </row>
    <row r="773" spans="1:21" x14ac:dyDescent="0.2">
      <c r="A773">
        <v>11019</v>
      </c>
      <c r="B773" t="s">
        <v>842</v>
      </c>
      <c r="C773">
        <v>6</v>
      </c>
      <c r="D773" s="9">
        <v>35898</v>
      </c>
      <c r="E773" s="5">
        <v>35926</v>
      </c>
      <c r="F773" s="5"/>
      <c r="G773">
        <v>3</v>
      </c>
      <c r="H773">
        <v>3.17</v>
      </c>
      <c r="I773" t="s">
        <v>843</v>
      </c>
      <c r="J773" t="s">
        <v>844</v>
      </c>
      <c r="K773" t="s">
        <v>825</v>
      </c>
      <c r="L773" t="s">
        <v>71</v>
      </c>
      <c r="M773" t="s">
        <v>826</v>
      </c>
      <c r="N773" t="s">
        <v>827</v>
      </c>
      <c r="O773">
        <f>VLOOKUP(orders[[#This Row],[OrderID]],Table15[],4,FALSE)</f>
        <v>5</v>
      </c>
      <c r="P773">
        <f>VLOOKUP(orders[[#This Row],[OrderID]],Table15[],2,FALSE)</f>
        <v>76</v>
      </c>
      <c r="Q773">
        <f>VLOOKUP(orders[[#This Row],[EmployeeID]],employee_territory[],2,FALSE)</f>
        <v>85014</v>
      </c>
      <c r="R773" t="str">
        <f>VLOOKUP(orders[[#This Row],[Territory]],territories[],4,FALSE)</f>
        <v xml:space="preserve">Westerns                                          </v>
      </c>
      <c r="S773" t="str">
        <f>VLOOKUP(orders[[#This Row],[ShipVia]],shippers[],2,FALSE)</f>
        <v>Federal Shipping</v>
      </c>
      <c r="T773">
        <f>YEAR(orders[[#This Row],[OrderDate]])</f>
        <v>1998</v>
      </c>
      <c r="U773">
        <f>MONTH(orders[[#This Row],[OrderDate]])</f>
        <v>4</v>
      </c>
    </row>
    <row r="774" spans="1:21" x14ac:dyDescent="0.2">
      <c r="A774">
        <v>11020</v>
      </c>
      <c r="B774" t="s">
        <v>536</v>
      </c>
      <c r="C774">
        <v>2</v>
      </c>
      <c r="D774" s="9">
        <v>35899</v>
      </c>
      <c r="E774" s="5">
        <v>35927</v>
      </c>
      <c r="F774" s="5">
        <v>35901</v>
      </c>
      <c r="G774">
        <v>2</v>
      </c>
      <c r="H774">
        <v>43.3</v>
      </c>
      <c r="I774" t="s">
        <v>537</v>
      </c>
      <c r="J774" t="s">
        <v>538</v>
      </c>
      <c r="K774" t="s">
        <v>539</v>
      </c>
      <c r="L774" t="s">
        <v>71</v>
      </c>
      <c r="M774" t="s">
        <v>540</v>
      </c>
      <c r="N774" t="s">
        <v>154</v>
      </c>
      <c r="O774">
        <f>VLOOKUP(orders[[#This Row],[OrderID]],Table15[],4,FALSE)</f>
        <v>24</v>
      </c>
      <c r="P774">
        <f>VLOOKUP(orders[[#This Row],[OrderID]],Table15[],2,FALSE)</f>
        <v>744</v>
      </c>
      <c r="Q774">
        <f>VLOOKUP(orders[[#This Row],[EmployeeID]],employee_territory[],2,FALSE)</f>
        <v>1581</v>
      </c>
      <c r="R774" t="str">
        <f>VLOOKUP(orders[[#This Row],[Territory]],territories[],4,FALSE)</f>
        <v xml:space="preserve">Eastern                                           </v>
      </c>
      <c r="S774" t="str">
        <f>VLOOKUP(orders[[#This Row],[ShipVia]],shippers[],2,FALSE)</f>
        <v>United Package</v>
      </c>
      <c r="T774">
        <f>YEAR(orders[[#This Row],[OrderDate]])</f>
        <v>1998</v>
      </c>
      <c r="U774">
        <f>MONTH(orders[[#This Row],[OrderDate]])</f>
        <v>4</v>
      </c>
    </row>
    <row r="775" spans="1:21" x14ac:dyDescent="0.2">
      <c r="A775">
        <v>11021</v>
      </c>
      <c r="B775" t="s">
        <v>589</v>
      </c>
      <c r="C775">
        <v>3</v>
      </c>
      <c r="D775" s="9">
        <v>35899</v>
      </c>
      <c r="E775" s="5">
        <v>35927</v>
      </c>
      <c r="F775" s="5">
        <v>35906</v>
      </c>
      <c r="G775">
        <v>1</v>
      </c>
      <c r="H775">
        <v>297.18</v>
      </c>
      <c r="I775" t="s">
        <v>590</v>
      </c>
      <c r="J775" t="s">
        <v>591</v>
      </c>
      <c r="K775" t="s">
        <v>592</v>
      </c>
      <c r="L775" t="s">
        <v>71</v>
      </c>
      <c r="M775" t="s">
        <v>593</v>
      </c>
      <c r="N775" t="s">
        <v>154</v>
      </c>
      <c r="O775">
        <f>VLOOKUP(orders[[#This Row],[OrderID]],Table15[],4,FALSE)</f>
        <v>168</v>
      </c>
      <c r="P775">
        <f>VLOOKUP(orders[[#This Row],[OrderID]],Table15[],2,FALSE)</f>
        <v>6941.49</v>
      </c>
      <c r="Q775">
        <f>VLOOKUP(orders[[#This Row],[EmployeeID]],employee_territory[],2,FALSE)</f>
        <v>30346</v>
      </c>
      <c r="R775" t="str">
        <f>VLOOKUP(orders[[#This Row],[Territory]],territories[],4,FALSE)</f>
        <v xml:space="preserve">Southern                                          </v>
      </c>
      <c r="S775" t="str">
        <f>VLOOKUP(orders[[#This Row],[ShipVia]],shippers[],2,FALSE)</f>
        <v>Speedy Express</v>
      </c>
      <c r="T775">
        <f>YEAR(orders[[#This Row],[OrderDate]])</f>
        <v>1998</v>
      </c>
      <c r="U775">
        <f>MONTH(orders[[#This Row],[OrderDate]])</f>
        <v>4</v>
      </c>
    </row>
    <row r="776" spans="1:21" x14ac:dyDescent="0.2">
      <c r="A776">
        <v>11022</v>
      </c>
      <c r="B776" t="s">
        <v>484</v>
      </c>
      <c r="C776">
        <v>9</v>
      </c>
      <c r="D776" s="9">
        <v>35899</v>
      </c>
      <c r="E776" s="5">
        <v>35927</v>
      </c>
      <c r="F776" s="5">
        <v>35919</v>
      </c>
      <c r="G776">
        <v>2</v>
      </c>
      <c r="H776">
        <v>6.27</v>
      </c>
      <c r="I776" t="s">
        <v>485</v>
      </c>
      <c r="J776" t="s">
        <v>486</v>
      </c>
      <c r="K776" t="s">
        <v>487</v>
      </c>
      <c r="L776" t="s">
        <v>488</v>
      </c>
      <c r="M776" t="s">
        <v>489</v>
      </c>
      <c r="N776" t="s">
        <v>146</v>
      </c>
      <c r="O776">
        <f>VLOOKUP(orders[[#This Row],[OrderID]],Table15[],4,FALSE)</f>
        <v>65</v>
      </c>
      <c r="P776">
        <f>VLOOKUP(orders[[#This Row],[OrderID]],Table15[],2,FALSE)</f>
        <v>1402</v>
      </c>
      <c r="Q776">
        <f>VLOOKUP(orders[[#This Row],[EmployeeID]],employee_territory[],2,FALSE)</f>
        <v>3049</v>
      </c>
      <c r="R776" t="str">
        <f>VLOOKUP(orders[[#This Row],[Territory]],territories[],4,FALSE)</f>
        <v xml:space="preserve">Northern                                          </v>
      </c>
      <c r="S776" t="str">
        <f>VLOOKUP(orders[[#This Row],[ShipVia]],shippers[],2,FALSE)</f>
        <v>United Package</v>
      </c>
      <c r="T776">
        <f>YEAR(orders[[#This Row],[OrderDate]])</f>
        <v>1998</v>
      </c>
      <c r="U776">
        <f>MONTH(orders[[#This Row],[OrderDate]])</f>
        <v>4</v>
      </c>
    </row>
    <row r="777" spans="1:21" x14ac:dyDescent="0.2">
      <c r="A777">
        <v>11023</v>
      </c>
      <c r="B777" t="s">
        <v>638</v>
      </c>
      <c r="C777">
        <v>1</v>
      </c>
      <c r="D777" s="9">
        <v>35899</v>
      </c>
      <c r="E777" s="5">
        <v>35913</v>
      </c>
      <c r="F777" s="5">
        <v>35909</v>
      </c>
      <c r="G777">
        <v>2</v>
      </c>
      <c r="H777">
        <v>123.83</v>
      </c>
      <c r="I777" t="s">
        <v>639</v>
      </c>
      <c r="J777" t="s">
        <v>640</v>
      </c>
      <c r="K777" t="s">
        <v>70</v>
      </c>
      <c r="L777" t="s">
        <v>71</v>
      </c>
      <c r="M777" t="s">
        <v>641</v>
      </c>
      <c r="N777" t="s">
        <v>73</v>
      </c>
      <c r="O777">
        <f>VLOOKUP(orders[[#This Row],[OrderID]],Table15[],4,FALSE)</f>
        <v>34</v>
      </c>
      <c r="P777">
        <f>VLOOKUP(orders[[#This Row],[OrderID]],Table15[],2,FALSE)</f>
        <v>1500</v>
      </c>
      <c r="Q777">
        <f>VLOOKUP(orders[[#This Row],[EmployeeID]],employee_territory[],2,FALSE)</f>
        <v>6897</v>
      </c>
      <c r="R777" t="str">
        <f>VLOOKUP(orders[[#This Row],[Territory]],territories[],4,FALSE)</f>
        <v xml:space="preserve">Eastern                                           </v>
      </c>
      <c r="S777" t="str">
        <f>VLOOKUP(orders[[#This Row],[ShipVia]],shippers[],2,FALSE)</f>
        <v>United Package</v>
      </c>
      <c r="T777">
        <f>YEAR(orders[[#This Row],[OrderDate]])</f>
        <v>1998</v>
      </c>
      <c r="U777">
        <f>MONTH(orders[[#This Row],[OrderDate]])</f>
        <v>4</v>
      </c>
    </row>
    <row r="778" spans="1:21" x14ac:dyDescent="0.2">
      <c r="A778">
        <v>11024</v>
      </c>
      <c r="B778" t="s">
        <v>767</v>
      </c>
      <c r="C778">
        <v>4</v>
      </c>
      <c r="D778" s="9">
        <v>35900</v>
      </c>
      <c r="E778" s="5">
        <v>35928</v>
      </c>
      <c r="F778" s="5">
        <v>35905</v>
      </c>
      <c r="G778">
        <v>1</v>
      </c>
      <c r="H778">
        <v>74.36</v>
      </c>
      <c r="I778" t="s">
        <v>768</v>
      </c>
      <c r="J778" t="s">
        <v>769</v>
      </c>
      <c r="K778" t="s">
        <v>70</v>
      </c>
      <c r="L778" t="s">
        <v>71</v>
      </c>
      <c r="M778" t="s">
        <v>770</v>
      </c>
      <c r="N778" t="s">
        <v>73</v>
      </c>
      <c r="O778">
        <f>VLOOKUP(orders[[#This Row],[OrderID]],Table15[],4,FALSE)</f>
        <v>113</v>
      </c>
      <c r="P778">
        <f>VLOOKUP(orders[[#This Row],[OrderID]],Table15[],2,FALSE)</f>
        <v>1966.81</v>
      </c>
      <c r="Q778">
        <f>VLOOKUP(orders[[#This Row],[EmployeeID]],employee_territory[],2,FALSE)</f>
        <v>20852</v>
      </c>
      <c r="R778" t="str">
        <f>VLOOKUP(orders[[#This Row],[Territory]],territories[],4,FALSE)</f>
        <v xml:space="preserve">Eastern                                           </v>
      </c>
      <c r="S778" t="str">
        <f>VLOOKUP(orders[[#This Row],[ShipVia]],shippers[],2,FALSE)</f>
        <v>Speedy Express</v>
      </c>
      <c r="T778">
        <f>YEAR(orders[[#This Row],[OrderDate]])</f>
        <v>1998</v>
      </c>
      <c r="U778">
        <f>MONTH(orders[[#This Row],[OrderDate]])</f>
        <v>4</v>
      </c>
    </row>
    <row r="779" spans="1:21" x14ac:dyDescent="0.2">
      <c r="A779">
        <v>11025</v>
      </c>
      <c r="B779" t="s">
        <v>561</v>
      </c>
      <c r="C779">
        <v>6</v>
      </c>
      <c r="D779" s="9">
        <v>35900</v>
      </c>
      <c r="E779" s="5">
        <v>35928</v>
      </c>
      <c r="F779" s="5">
        <v>35909</v>
      </c>
      <c r="G779">
        <v>3</v>
      </c>
      <c r="H779">
        <v>29.17</v>
      </c>
      <c r="I779" t="s">
        <v>562</v>
      </c>
      <c r="J779" t="s">
        <v>563</v>
      </c>
      <c r="K779" t="s">
        <v>564</v>
      </c>
      <c r="L779" t="s">
        <v>71</v>
      </c>
      <c r="M779" t="s">
        <v>565</v>
      </c>
      <c r="N779" t="s">
        <v>248</v>
      </c>
      <c r="O779">
        <f>VLOOKUP(orders[[#This Row],[OrderID]],Table15[],4,FALSE)</f>
        <v>30</v>
      </c>
      <c r="P779">
        <f>VLOOKUP(orders[[#This Row],[OrderID]],Table15[],2,FALSE)</f>
        <v>300</v>
      </c>
      <c r="Q779">
        <f>VLOOKUP(orders[[#This Row],[EmployeeID]],employee_territory[],2,FALSE)</f>
        <v>85014</v>
      </c>
      <c r="R779" t="str">
        <f>VLOOKUP(orders[[#This Row],[Territory]],territories[],4,FALSE)</f>
        <v xml:space="preserve">Westerns                                          </v>
      </c>
      <c r="S779" t="str">
        <f>VLOOKUP(orders[[#This Row],[ShipVia]],shippers[],2,FALSE)</f>
        <v>Federal Shipping</v>
      </c>
      <c r="T779">
        <f>YEAR(orders[[#This Row],[OrderDate]])</f>
        <v>1998</v>
      </c>
      <c r="U779">
        <f>MONTH(orders[[#This Row],[OrderDate]])</f>
        <v>4</v>
      </c>
    </row>
    <row r="780" spans="1:21" x14ac:dyDescent="0.2">
      <c r="A780">
        <v>11026</v>
      </c>
      <c r="B780" t="s">
        <v>828</v>
      </c>
      <c r="C780">
        <v>4</v>
      </c>
      <c r="D780" s="9">
        <v>35900</v>
      </c>
      <c r="E780" s="5">
        <v>35928</v>
      </c>
      <c r="F780" s="5">
        <v>35913</v>
      </c>
      <c r="G780">
        <v>1</v>
      </c>
      <c r="H780">
        <v>47.09</v>
      </c>
      <c r="I780" t="s">
        <v>829</v>
      </c>
      <c r="J780" t="s">
        <v>830</v>
      </c>
      <c r="K780" t="s">
        <v>831</v>
      </c>
      <c r="L780" t="s">
        <v>71</v>
      </c>
      <c r="M780" t="s">
        <v>832</v>
      </c>
      <c r="N780" t="s">
        <v>176</v>
      </c>
      <c r="O780">
        <f>VLOOKUP(orders[[#This Row],[OrderID]],Table15[],4,FALSE)</f>
        <v>18</v>
      </c>
      <c r="P780">
        <f>VLOOKUP(orders[[#This Row],[OrderID]],Table15[],2,FALSE)</f>
        <v>1030</v>
      </c>
      <c r="Q780">
        <f>VLOOKUP(orders[[#This Row],[EmployeeID]],employee_territory[],2,FALSE)</f>
        <v>20852</v>
      </c>
      <c r="R780" t="str">
        <f>VLOOKUP(orders[[#This Row],[Territory]],territories[],4,FALSE)</f>
        <v xml:space="preserve">Eastern                                           </v>
      </c>
      <c r="S780" t="str">
        <f>VLOOKUP(orders[[#This Row],[ShipVia]],shippers[],2,FALSE)</f>
        <v>Speedy Express</v>
      </c>
      <c r="T780">
        <f>YEAR(orders[[#This Row],[OrderDate]])</f>
        <v>1998</v>
      </c>
      <c r="U780">
        <f>MONTH(orders[[#This Row],[OrderDate]])</f>
        <v>4</v>
      </c>
    </row>
    <row r="781" spans="1:21" x14ac:dyDescent="0.2">
      <c r="A781">
        <v>11027</v>
      </c>
      <c r="B781" t="s">
        <v>805</v>
      </c>
      <c r="C781">
        <v>1</v>
      </c>
      <c r="D781" s="9">
        <v>35901</v>
      </c>
      <c r="E781" s="5">
        <v>35929</v>
      </c>
      <c r="F781" s="5">
        <v>35905</v>
      </c>
      <c r="G781">
        <v>1</v>
      </c>
      <c r="H781">
        <v>52.52</v>
      </c>
      <c r="I781" t="s">
        <v>806</v>
      </c>
      <c r="J781" t="s">
        <v>807</v>
      </c>
      <c r="K781" t="s">
        <v>808</v>
      </c>
      <c r="L781" t="s">
        <v>809</v>
      </c>
      <c r="M781" t="s">
        <v>810</v>
      </c>
      <c r="N781" t="s">
        <v>264</v>
      </c>
      <c r="O781">
        <f>VLOOKUP(orders[[#This Row],[OrderID]],Table15[],4,FALSE)</f>
        <v>51</v>
      </c>
      <c r="P781">
        <f>VLOOKUP(orders[[#This Row],[OrderID]],Table15[],2,FALSE)</f>
        <v>1170.3</v>
      </c>
      <c r="Q781">
        <f>VLOOKUP(orders[[#This Row],[EmployeeID]],employee_territory[],2,FALSE)</f>
        <v>6897</v>
      </c>
      <c r="R781" t="str">
        <f>VLOOKUP(orders[[#This Row],[Territory]],territories[],4,FALSE)</f>
        <v xml:space="preserve">Eastern                                           </v>
      </c>
      <c r="S781" t="str">
        <f>VLOOKUP(orders[[#This Row],[ShipVia]],shippers[],2,FALSE)</f>
        <v>Speedy Express</v>
      </c>
      <c r="T781">
        <f>YEAR(orders[[#This Row],[OrderDate]])</f>
        <v>1998</v>
      </c>
      <c r="U781">
        <f>MONTH(orders[[#This Row],[OrderDate]])</f>
        <v>4</v>
      </c>
    </row>
    <row r="782" spans="1:21" x14ac:dyDescent="0.2">
      <c r="A782">
        <v>11028</v>
      </c>
      <c r="B782" t="s">
        <v>700</v>
      </c>
      <c r="C782">
        <v>2</v>
      </c>
      <c r="D782" s="9">
        <v>35901</v>
      </c>
      <c r="E782" s="5">
        <v>35929</v>
      </c>
      <c r="F782" s="5">
        <v>35907</v>
      </c>
      <c r="G782">
        <v>1</v>
      </c>
      <c r="H782">
        <v>29.59</v>
      </c>
      <c r="I782" t="s">
        <v>701</v>
      </c>
      <c r="J782" t="s">
        <v>702</v>
      </c>
      <c r="K782" t="s">
        <v>703</v>
      </c>
      <c r="L782" t="s">
        <v>71</v>
      </c>
      <c r="M782" t="s">
        <v>704</v>
      </c>
      <c r="N782" t="s">
        <v>154</v>
      </c>
      <c r="O782">
        <f>VLOOKUP(orders[[#This Row],[OrderID]],Table15[],4,FALSE)</f>
        <v>59</v>
      </c>
      <c r="P782">
        <f>VLOOKUP(orders[[#This Row],[OrderID]],Table15[],2,FALSE)</f>
        <v>2160</v>
      </c>
      <c r="Q782">
        <f>VLOOKUP(orders[[#This Row],[EmployeeID]],employee_territory[],2,FALSE)</f>
        <v>1581</v>
      </c>
      <c r="R782" t="str">
        <f>VLOOKUP(orders[[#This Row],[Territory]],territories[],4,FALSE)</f>
        <v xml:space="preserve">Eastern                                           </v>
      </c>
      <c r="S782" t="str">
        <f>VLOOKUP(orders[[#This Row],[ShipVia]],shippers[],2,FALSE)</f>
        <v>Speedy Express</v>
      </c>
      <c r="T782">
        <f>YEAR(orders[[#This Row],[OrderDate]])</f>
        <v>1998</v>
      </c>
      <c r="U782">
        <f>MONTH(orders[[#This Row],[OrderDate]])</f>
        <v>4</v>
      </c>
    </row>
    <row r="783" spans="1:21" x14ac:dyDescent="0.2">
      <c r="A783">
        <v>11029</v>
      </c>
      <c r="B783" t="s">
        <v>501</v>
      </c>
      <c r="C783">
        <v>4</v>
      </c>
      <c r="D783" s="9">
        <v>35901</v>
      </c>
      <c r="E783" s="5">
        <v>35929</v>
      </c>
      <c r="F783" s="5">
        <v>35912</v>
      </c>
      <c r="G783">
        <v>1</v>
      </c>
      <c r="H783">
        <v>47.84</v>
      </c>
      <c r="I783" t="s">
        <v>502</v>
      </c>
      <c r="J783" t="s">
        <v>503</v>
      </c>
      <c r="K783" t="s">
        <v>504</v>
      </c>
      <c r="L783" t="s">
        <v>71</v>
      </c>
      <c r="M783" t="s">
        <v>505</v>
      </c>
      <c r="N783" t="s">
        <v>506</v>
      </c>
      <c r="O783">
        <f>VLOOKUP(orders[[#This Row],[OrderID]],Table15[],4,FALSE)</f>
        <v>32</v>
      </c>
      <c r="P783">
        <f>VLOOKUP(orders[[#This Row],[OrderID]],Table15[],2,FALSE)</f>
        <v>1286.8</v>
      </c>
      <c r="Q783">
        <f>VLOOKUP(orders[[#This Row],[EmployeeID]],employee_territory[],2,FALSE)</f>
        <v>20852</v>
      </c>
      <c r="R783" t="str">
        <f>VLOOKUP(orders[[#This Row],[Territory]],territories[],4,FALSE)</f>
        <v xml:space="preserve">Eastern                                           </v>
      </c>
      <c r="S783" t="str">
        <f>VLOOKUP(orders[[#This Row],[ShipVia]],shippers[],2,FALSE)</f>
        <v>Speedy Express</v>
      </c>
      <c r="T783">
        <f>YEAR(orders[[#This Row],[OrderDate]])</f>
        <v>1998</v>
      </c>
      <c r="U783">
        <f>MONTH(orders[[#This Row],[OrderDate]])</f>
        <v>4</v>
      </c>
    </row>
    <row r="784" spans="1:21" x14ac:dyDescent="0.2">
      <c r="A784">
        <v>11030</v>
      </c>
      <c r="B784" t="s">
        <v>705</v>
      </c>
      <c r="C784">
        <v>7</v>
      </c>
      <c r="D784" s="9">
        <v>35902</v>
      </c>
      <c r="E784" s="5">
        <v>35930</v>
      </c>
      <c r="F784" s="5">
        <v>35912</v>
      </c>
      <c r="G784">
        <v>2</v>
      </c>
      <c r="H784">
        <v>830.75</v>
      </c>
      <c r="I784" t="s">
        <v>706</v>
      </c>
      <c r="J784" t="s">
        <v>707</v>
      </c>
      <c r="K784" t="s">
        <v>708</v>
      </c>
      <c r="L784" t="s">
        <v>709</v>
      </c>
      <c r="M784" t="s">
        <v>710</v>
      </c>
      <c r="N784" t="s">
        <v>82</v>
      </c>
      <c r="O784">
        <f>VLOOKUP(orders[[#This Row],[OrderID]],Table15[],4,FALSE)</f>
        <v>330</v>
      </c>
      <c r="P784">
        <f>VLOOKUP(orders[[#This Row],[OrderID]],Table15[],2,FALSE)</f>
        <v>16321.900000000001</v>
      </c>
      <c r="Q784">
        <f>VLOOKUP(orders[[#This Row],[EmployeeID]],employee_territory[],2,FALSE)</f>
        <v>60179</v>
      </c>
      <c r="R784" t="str">
        <f>VLOOKUP(orders[[#This Row],[Territory]],territories[],4,FALSE)</f>
        <v xml:space="preserve">Westerns                                          </v>
      </c>
      <c r="S784" t="str">
        <f>VLOOKUP(orders[[#This Row],[ShipVia]],shippers[],2,FALSE)</f>
        <v>United Package</v>
      </c>
      <c r="T784">
        <f>YEAR(orders[[#This Row],[OrderDate]])</f>
        <v>1998</v>
      </c>
      <c r="U784">
        <f>MONTH(orders[[#This Row],[OrderDate]])</f>
        <v>4</v>
      </c>
    </row>
    <row r="785" spans="1:21" x14ac:dyDescent="0.2">
      <c r="A785">
        <v>11031</v>
      </c>
      <c r="B785" t="s">
        <v>705</v>
      </c>
      <c r="C785">
        <v>6</v>
      </c>
      <c r="D785" s="9">
        <v>35902</v>
      </c>
      <c r="E785" s="5">
        <v>35930</v>
      </c>
      <c r="F785" s="5">
        <v>35909</v>
      </c>
      <c r="G785">
        <v>2</v>
      </c>
      <c r="H785">
        <v>227.22</v>
      </c>
      <c r="I785" t="s">
        <v>706</v>
      </c>
      <c r="J785" t="s">
        <v>707</v>
      </c>
      <c r="K785" t="s">
        <v>708</v>
      </c>
      <c r="L785" t="s">
        <v>709</v>
      </c>
      <c r="M785" t="s">
        <v>710</v>
      </c>
      <c r="N785" t="s">
        <v>82</v>
      </c>
      <c r="O785">
        <f>VLOOKUP(orders[[#This Row],[OrderID]],Table15[],4,FALSE)</f>
        <v>182</v>
      </c>
      <c r="P785">
        <f>VLOOKUP(orders[[#This Row],[OrderID]],Table15[],2,FALSE)</f>
        <v>2393.5</v>
      </c>
      <c r="Q785">
        <f>VLOOKUP(orders[[#This Row],[EmployeeID]],employee_territory[],2,FALSE)</f>
        <v>85014</v>
      </c>
      <c r="R785" t="str">
        <f>VLOOKUP(orders[[#This Row],[Territory]],territories[],4,FALSE)</f>
        <v xml:space="preserve">Westerns                                          </v>
      </c>
      <c r="S785" t="str">
        <f>VLOOKUP(orders[[#This Row],[ShipVia]],shippers[],2,FALSE)</f>
        <v>United Package</v>
      </c>
      <c r="T785">
        <f>YEAR(orders[[#This Row],[OrderDate]])</f>
        <v>1998</v>
      </c>
      <c r="U785">
        <f>MONTH(orders[[#This Row],[OrderDate]])</f>
        <v>4</v>
      </c>
    </row>
    <row r="786" spans="1:21" x14ac:dyDescent="0.2">
      <c r="A786">
        <v>11032</v>
      </c>
      <c r="B786" t="s">
        <v>577</v>
      </c>
      <c r="C786">
        <v>2</v>
      </c>
      <c r="D786" s="9">
        <v>35902</v>
      </c>
      <c r="E786" s="5">
        <v>35930</v>
      </c>
      <c r="F786" s="5">
        <v>35908</v>
      </c>
      <c r="G786">
        <v>3</v>
      </c>
      <c r="H786">
        <v>606.19000000000005</v>
      </c>
      <c r="I786" t="s">
        <v>578</v>
      </c>
      <c r="J786" t="s">
        <v>579</v>
      </c>
      <c r="K786" t="s">
        <v>580</v>
      </c>
      <c r="L786" t="s">
        <v>581</v>
      </c>
      <c r="M786" t="s">
        <v>582</v>
      </c>
      <c r="N786" t="s">
        <v>82</v>
      </c>
      <c r="O786">
        <f>VLOOKUP(orders[[#This Row],[OrderID]],Table15[],4,FALSE)</f>
        <v>90</v>
      </c>
      <c r="P786">
        <f>VLOOKUP(orders[[#This Row],[OrderID]],Table15[],2,FALSE)</f>
        <v>8902.5</v>
      </c>
      <c r="Q786">
        <f>VLOOKUP(orders[[#This Row],[EmployeeID]],employee_territory[],2,FALSE)</f>
        <v>1581</v>
      </c>
      <c r="R786" t="str">
        <f>VLOOKUP(orders[[#This Row],[Territory]],territories[],4,FALSE)</f>
        <v xml:space="preserve">Eastern                                           </v>
      </c>
      <c r="S786" t="str">
        <f>VLOOKUP(orders[[#This Row],[ShipVia]],shippers[],2,FALSE)</f>
        <v>Federal Shipping</v>
      </c>
      <c r="T786">
        <f>YEAR(orders[[#This Row],[OrderDate]])</f>
        <v>1998</v>
      </c>
      <c r="U786">
        <f>MONTH(orders[[#This Row],[OrderDate]])</f>
        <v>4</v>
      </c>
    </row>
    <row r="787" spans="1:21" x14ac:dyDescent="0.2">
      <c r="A787">
        <v>11033</v>
      </c>
      <c r="B787" t="s">
        <v>507</v>
      </c>
      <c r="C787">
        <v>7</v>
      </c>
      <c r="D787" s="9">
        <v>35902</v>
      </c>
      <c r="E787" s="5">
        <v>35930</v>
      </c>
      <c r="F787" s="5">
        <v>35908</v>
      </c>
      <c r="G787">
        <v>3</v>
      </c>
      <c r="H787">
        <v>84.74</v>
      </c>
      <c r="I787" t="s">
        <v>508</v>
      </c>
      <c r="J787" t="s">
        <v>509</v>
      </c>
      <c r="K787" t="s">
        <v>510</v>
      </c>
      <c r="L787" t="s">
        <v>71</v>
      </c>
      <c r="M787" t="s">
        <v>511</v>
      </c>
      <c r="N787" t="s">
        <v>506</v>
      </c>
      <c r="O787">
        <f>VLOOKUP(orders[[#This Row],[OrderID]],Table15[],4,FALSE)</f>
        <v>106</v>
      </c>
      <c r="P787">
        <f>VLOOKUP(orders[[#This Row],[OrderID]],Table15[],2,FALSE)</f>
        <v>3592</v>
      </c>
      <c r="Q787">
        <f>VLOOKUP(orders[[#This Row],[EmployeeID]],employee_territory[],2,FALSE)</f>
        <v>60179</v>
      </c>
      <c r="R787" t="str">
        <f>VLOOKUP(orders[[#This Row],[Territory]],territories[],4,FALSE)</f>
        <v xml:space="preserve">Westerns                                          </v>
      </c>
      <c r="S787" t="str">
        <f>VLOOKUP(orders[[#This Row],[ShipVia]],shippers[],2,FALSE)</f>
        <v>Federal Shipping</v>
      </c>
      <c r="T787">
        <f>YEAR(orders[[#This Row],[OrderDate]])</f>
        <v>1998</v>
      </c>
      <c r="U787">
        <f>MONTH(orders[[#This Row],[OrderDate]])</f>
        <v>4</v>
      </c>
    </row>
    <row r="788" spans="1:21" x14ac:dyDescent="0.2">
      <c r="A788">
        <v>11034</v>
      </c>
      <c r="B788" t="s">
        <v>667</v>
      </c>
      <c r="C788">
        <v>8</v>
      </c>
      <c r="D788" s="9">
        <v>35905</v>
      </c>
      <c r="E788" s="5">
        <v>35947</v>
      </c>
      <c r="F788" s="5">
        <v>35912</v>
      </c>
      <c r="G788">
        <v>1</v>
      </c>
      <c r="H788">
        <v>40.32</v>
      </c>
      <c r="I788" t="s">
        <v>668</v>
      </c>
      <c r="J788" t="s">
        <v>669</v>
      </c>
      <c r="K788" t="s">
        <v>670</v>
      </c>
      <c r="L788" t="s">
        <v>671</v>
      </c>
      <c r="M788" t="s">
        <v>672</v>
      </c>
      <c r="N788" t="s">
        <v>82</v>
      </c>
      <c r="O788">
        <f>VLOOKUP(orders[[#This Row],[OrderID]],Table15[],4,FALSE)</f>
        <v>33</v>
      </c>
      <c r="P788">
        <f>VLOOKUP(orders[[#This Row],[OrderID]],Table15[],2,FALSE)</f>
        <v>554.4</v>
      </c>
      <c r="Q788">
        <f>VLOOKUP(orders[[#This Row],[EmployeeID]],employee_territory[],2,FALSE)</f>
        <v>19428</v>
      </c>
      <c r="R788" t="str">
        <f>VLOOKUP(orders[[#This Row],[Territory]],territories[],4,FALSE)</f>
        <v xml:space="preserve">Northern                                          </v>
      </c>
      <c r="S788" t="str">
        <f>VLOOKUP(orders[[#This Row],[ShipVia]],shippers[],2,FALSE)</f>
        <v>Speedy Express</v>
      </c>
      <c r="T788">
        <f>YEAR(orders[[#This Row],[OrderDate]])</f>
        <v>1998</v>
      </c>
      <c r="U788">
        <f>MONTH(orders[[#This Row],[OrderDate]])</f>
        <v>4</v>
      </c>
    </row>
    <row r="789" spans="1:21" x14ac:dyDescent="0.2">
      <c r="A789">
        <v>11035</v>
      </c>
      <c r="B789" t="s">
        <v>495</v>
      </c>
      <c r="C789">
        <v>2</v>
      </c>
      <c r="D789" s="9">
        <v>35905</v>
      </c>
      <c r="E789" s="5">
        <v>35933</v>
      </c>
      <c r="F789" s="5">
        <v>35909</v>
      </c>
      <c r="G789">
        <v>2</v>
      </c>
      <c r="H789">
        <v>0.17</v>
      </c>
      <c r="I789" t="s">
        <v>496</v>
      </c>
      <c r="J789" t="s">
        <v>497</v>
      </c>
      <c r="K789" t="s">
        <v>498</v>
      </c>
      <c r="L789" t="s">
        <v>71</v>
      </c>
      <c r="M789" t="s">
        <v>499</v>
      </c>
      <c r="N789" t="s">
        <v>500</v>
      </c>
      <c r="O789">
        <f>VLOOKUP(orders[[#This Row],[OrderID]],Table15[],4,FALSE)</f>
        <v>110</v>
      </c>
      <c r="P789">
        <f>VLOOKUP(orders[[#This Row],[OrderID]],Table15[],2,FALSE)</f>
        <v>1754.5</v>
      </c>
      <c r="Q789">
        <f>VLOOKUP(orders[[#This Row],[EmployeeID]],employee_territory[],2,FALSE)</f>
        <v>1581</v>
      </c>
      <c r="R789" t="str">
        <f>VLOOKUP(orders[[#This Row],[Territory]],territories[],4,FALSE)</f>
        <v xml:space="preserve">Eastern                                           </v>
      </c>
      <c r="S789" t="str">
        <f>VLOOKUP(orders[[#This Row],[ShipVia]],shippers[],2,FALSE)</f>
        <v>United Package</v>
      </c>
      <c r="T789">
        <f>YEAR(orders[[#This Row],[OrderDate]])</f>
        <v>1998</v>
      </c>
      <c r="U789">
        <f>MONTH(orders[[#This Row],[OrderDate]])</f>
        <v>4</v>
      </c>
    </row>
    <row r="790" spans="1:21" x14ac:dyDescent="0.2">
      <c r="A790">
        <v>11036</v>
      </c>
      <c r="B790" t="s">
        <v>762</v>
      </c>
      <c r="C790">
        <v>8</v>
      </c>
      <c r="D790" s="9">
        <v>35905</v>
      </c>
      <c r="E790" s="5">
        <v>35933</v>
      </c>
      <c r="F790" s="5">
        <v>35907</v>
      </c>
      <c r="G790">
        <v>3</v>
      </c>
      <c r="H790">
        <v>149.47</v>
      </c>
      <c r="I790" t="s">
        <v>763</v>
      </c>
      <c r="J790" t="s">
        <v>764</v>
      </c>
      <c r="K790" t="s">
        <v>765</v>
      </c>
      <c r="L790" t="s">
        <v>71</v>
      </c>
      <c r="M790" t="s">
        <v>766</v>
      </c>
      <c r="N790" t="s">
        <v>154</v>
      </c>
      <c r="O790">
        <f>VLOOKUP(orders[[#This Row],[OrderID]],Table15[],4,FALSE)</f>
        <v>37</v>
      </c>
      <c r="P790">
        <f>VLOOKUP(orders[[#This Row],[OrderID]],Table15[],2,FALSE)</f>
        <v>1692</v>
      </c>
      <c r="Q790">
        <f>VLOOKUP(orders[[#This Row],[EmployeeID]],employee_territory[],2,FALSE)</f>
        <v>19428</v>
      </c>
      <c r="R790" t="str">
        <f>VLOOKUP(orders[[#This Row],[Territory]],territories[],4,FALSE)</f>
        <v xml:space="preserve">Northern                                          </v>
      </c>
      <c r="S790" t="str">
        <f>VLOOKUP(orders[[#This Row],[ShipVia]],shippers[],2,FALSE)</f>
        <v>Federal Shipping</v>
      </c>
      <c r="T790">
        <f>YEAR(orders[[#This Row],[OrderDate]])</f>
        <v>1998</v>
      </c>
      <c r="U790">
        <f>MONTH(orders[[#This Row],[OrderDate]])</f>
        <v>4</v>
      </c>
    </row>
    <row r="791" spans="1:21" x14ac:dyDescent="0.2">
      <c r="A791">
        <v>11037</v>
      </c>
      <c r="B791" t="s">
        <v>662</v>
      </c>
      <c r="C791">
        <v>7</v>
      </c>
      <c r="D791" s="9">
        <v>35906</v>
      </c>
      <c r="E791" s="5">
        <v>35934</v>
      </c>
      <c r="F791" s="5">
        <v>35912</v>
      </c>
      <c r="G791">
        <v>1</v>
      </c>
      <c r="H791">
        <v>3.2</v>
      </c>
      <c r="I791" t="s">
        <v>663</v>
      </c>
      <c r="J791" t="s">
        <v>664</v>
      </c>
      <c r="K791" t="s">
        <v>665</v>
      </c>
      <c r="L791" t="s">
        <v>71</v>
      </c>
      <c r="M791" t="s">
        <v>666</v>
      </c>
      <c r="N791" t="s">
        <v>108</v>
      </c>
      <c r="O791">
        <f>VLOOKUP(orders[[#This Row],[OrderID]],Table15[],4,FALSE)</f>
        <v>4</v>
      </c>
      <c r="P791">
        <f>VLOOKUP(orders[[#This Row],[OrderID]],Table15[],2,FALSE)</f>
        <v>60</v>
      </c>
      <c r="Q791">
        <f>VLOOKUP(orders[[#This Row],[EmployeeID]],employee_territory[],2,FALSE)</f>
        <v>60179</v>
      </c>
      <c r="R791" t="str">
        <f>VLOOKUP(orders[[#This Row],[Territory]],territories[],4,FALSE)</f>
        <v xml:space="preserve">Westerns                                          </v>
      </c>
      <c r="S791" t="str">
        <f>VLOOKUP(orders[[#This Row],[ShipVia]],shippers[],2,FALSE)</f>
        <v>Speedy Express</v>
      </c>
      <c r="T791">
        <f>YEAR(orders[[#This Row],[OrderDate]])</f>
        <v>1998</v>
      </c>
      <c r="U791">
        <f>MONTH(orders[[#This Row],[OrderDate]])</f>
        <v>4</v>
      </c>
    </row>
    <row r="792" spans="1:21" x14ac:dyDescent="0.2">
      <c r="A792">
        <v>11038</v>
      </c>
      <c r="B792" t="s">
        <v>495</v>
      </c>
      <c r="C792">
        <v>1</v>
      </c>
      <c r="D792" s="9">
        <v>35906</v>
      </c>
      <c r="E792" s="5">
        <v>35934</v>
      </c>
      <c r="F792" s="5">
        <v>35915</v>
      </c>
      <c r="G792">
        <v>2</v>
      </c>
      <c r="H792">
        <v>29.59</v>
      </c>
      <c r="I792" t="s">
        <v>496</v>
      </c>
      <c r="J792" t="s">
        <v>497</v>
      </c>
      <c r="K792" t="s">
        <v>498</v>
      </c>
      <c r="L792" t="s">
        <v>71</v>
      </c>
      <c r="M792" t="s">
        <v>499</v>
      </c>
      <c r="N792" t="s">
        <v>500</v>
      </c>
      <c r="O792">
        <f>VLOOKUP(orders[[#This Row],[OrderID]],Table15[],4,FALSE)</f>
        <v>37</v>
      </c>
      <c r="P792">
        <f>VLOOKUP(orders[[#This Row],[OrderID]],Table15[],2,FALSE)</f>
        <v>751</v>
      </c>
      <c r="Q792">
        <f>VLOOKUP(orders[[#This Row],[EmployeeID]],employee_territory[],2,FALSE)</f>
        <v>6897</v>
      </c>
      <c r="R792" t="str">
        <f>VLOOKUP(orders[[#This Row],[Territory]],territories[],4,FALSE)</f>
        <v xml:space="preserve">Eastern                                           </v>
      </c>
      <c r="S792" t="str">
        <f>VLOOKUP(orders[[#This Row],[ShipVia]],shippers[],2,FALSE)</f>
        <v>United Package</v>
      </c>
      <c r="T792">
        <f>YEAR(orders[[#This Row],[OrderDate]])</f>
        <v>1998</v>
      </c>
      <c r="U792">
        <f>MONTH(orders[[#This Row],[OrderDate]])</f>
        <v>4</v>
      </c>
    </row>
    <row r="793" spans="1:21" x14ac:dyDescent="0.2">
      <c r="A793">
        <v>11039</v>
      </c>
      <c r="B793" t="s">
        <v>811</v>
      </c>
      <c r="C793">
        <v>1</v>
      </c>
      <c r="D793" s="9">
        <v>35906</v>
      </c>
      <c r="E793" s="5">
        <v>35934</v>
      </c>
      <c r="F793" s="5"/>
      <c r="G793">
        <v>2</v>
      </c>
      <c r="H793">
        <v>65</v>
      </c>
      <c r="I793" t="s">
        <v>812</v>
      </c>
      <c r="J793" t="s">
        <v>813</v>
      </c>
      <c r="K793" t="s">
        <v>814</v>
      </c>
      <c r="L793" t="s">
        <v>815</v>
      </c>
      <c r="M793" t="s">
        <v>816</v>
      </c>
      <c r="N793" t="s">
        <v>524</v>
      </c>
      <c r="O793">
        <f>VLOOKUP(orders[[#This Row],[OrderID]],Table15[],4,FALSE)</f>
        <v>132</v>
      </c>
      <c r="P793">
        <f>VLOOKUP(orders[[#This Row],[OrderID]],Table15[],2,FALSE)</f>
        <v>3090</v>
      </c>
      <c r="Q793">
        <f>VLOOKUP(orders[[#This Row],[EmployeeID]],employee_territory[],2,FALSE)</f>
        <v>6897</v>
      </c>
      <c r="R793" t="str">
        <f>VLOOKUP(orders[[#This Row],[Territory]],territories[],4,FALSE)</f>
        <v xml:space="preserve">Eastern                                           </v>
      </c>
      <c r="S793" t="str">
        <f>VLOOKUP(orders[[#This Row],[ShipVia]],shippers[],2,FALSE)</f>
        <v>United Package</v>
      </c>
      <c r="T793">
        <f>YEAR(orders[[#This Row],[OrderDate]])</f>
        <v>1998</v>
      </c>
      <c r="U793">
        <f>MONTH(orders[[#This Row],[OrderDate]])</f>
        <v>4</v>
      </c>
    </row>
    <row r="794" spans="1:21" x14ac:dyDescent="0.2">
      <c r="A794">
        <v>11040</v>
      </c>
      <c r="B794" t="s">
        <v>867</v>
      </c>
      <c r="C794">
        <v>4</v>
      </c>
      <c r="D794" s="9">
        <v>35907</v>
      </c>
      <c r="E794" s="5">
        <v>35935</v>
      </c>
      <c r="F794" s="5"/>
      <c r="G794">
        <v>3</v>
      </c>
      <c r="H794">
        <v>18.84</v>
      </c>
      <c r="I794" t="s">
        <v>868</v>
      </c>
      <c r="J794" t="s">
        <v>869</v>
      </c>
      <c r="K794" t="s">
        <v>870</v>
      </c>
      <c r="L794" t="s">
        <v>191</v>
      </c>
      <c r="M794" t="s">
        <v>871</v>
      </c>
      <c r="N794" t="s">
        <v>82</v>
      </c>
      <c r="O794">
        <f>VLOOKUP(orders[[#This Row],[OrderID]],Table15[],4,FALSE)</f>
        <v>20</v>
      </c>
      <c r="P794">
        <f>VLOOKUP(orders[[#This Row],[OrderID]],Table15[],2,FALSE)</f>
        <v>200</v>
      </c>
      <c r="Q794">
        <f>VLOOKUP(orders[[#This Row],[EmployeeID]],employee_territory[],2,FALSE)</f>
        <v>20852</v>
      </c>
      <c r="R794" t="str">
        <f>VLOOKUP(orders[[#This Row],[Territory]],territories[],4,FALSE)</f>
        <v xml:space="preserve">Eastern                                           </v>
      </c>
      <c r="S794" t="str">
        <f>VLOOKUP(orders[[#This Row],[ShipVia]],shippers[],2,FALSE)</f>
        <v>Federal Shipping</v>
      </c>
      <c r="T794">
        <f>YEAR(orders[[#This Row],[OrderDate]])</f>
        <v>1998</v>
      </c>
      <c r="U794">
        <f>MONTH(orders[[#This Row],[OrderDate]])</f>
        <v>4</v>
      </c>
    </row>
    <row r="795" spans="1:21" x14ac:dyDescent="0.2">
      <c r="A795">
        <v>11041</v>
      </c>
      <c r="B795" t="s">
        <v>501</v>
      </c>
      <c r="C795">
        <v>3</v>
      </c>
      <c r="D795" s="9">
        <v>35907</v>
      </c>
      <c r="E795" s="5">
        <v>35935</v>
      </c>
      <c r="F795" s="5">
        <v>35913</v>
      </c>
      <c r="G795">
        <v>2</v>
      </c>
      <c r="H795">
        <v>48.22</v>
      </c>
      <c r="I795" t="s">
        <v>502</v>
      </c>
      <c r="J795" t="s">
        <v>503</v>
      </c>
      <c r="K795" t="s">
        <v>504</v>
      </c>
      <c r="L795" t="s">
        <v>71</v>
      </c>
      <c r="M795" t="s">
        <v>505</v>
      </c>
      <c r="N795" t="s">
        <v>506</v>
      </c>
      <c r="O795">
        <f>VLOOKUP(orders[[#This Row],[OrderID]],Table15[],4,FALSE)</f>
        <v>60</v>
      </c>
      <c r="P795">
        <f>VLOOKUP(orders[[#This Row],[OrderID]],Table15[],2,FALSE)</f>
        <v>1887</v>
      </c>
      <c r="Q795">
        <f>VLOOKUP(orders[[#This Row],[EmployeeID]],employee_territory[],2,FALSE)</f>
        <v>30346</v>
      </c>
      <c r="R795" t="str">
        <f>VLOOKUP(orders[[#This Row],[Territory]],territories[],4,FALSE)</f>
        <v xml:space="preserve">Southern                                          </v>
      </c>
      <c r="S795" t="str">
        <f>VLOOKUP(orders[[#This Row],[ShipVia]],shippers[],2,FALSE)</f>
        <v>United Package</v>
      </c>
      <c r="T795">
        <f>YEAR(orders[[#This Row],[OrderDate]])</f>
        <v>1998</v>
      </c>
      <c r="U795">
        <f>MONTH(orders[[#This Row],[OrderDate]])</f>
        <v>4</v>
      </c>
    </row>
    <row r="796" spans="1:21" x14ac:dyDescent="0.2">
      <c r="A796">
        <v>11042</v>
      </c>
      <c r="B796" t="s">
        <v>642</v>
      </c>
      <c r="C796">
        <v>2</v>
      </c>
      <c r="D796" s="9">
        <v>35907</v>
      </c>
      <c r="E796" s="5">
        <v>35921</v>
      </c>
      <c r="F796" s="5">
        <v>35916</v>
      </c>
      <c r="G796">
        <v>1</v>
      </c>
      <c r="H796">
        <v>29.99</v>
      </c>
      <c r="I796" t="s">
        <v>643</v>
      </c>
      <c r="J796" t="s">
        <v>644</v>
      </c>
      <c r="K796" t="s">
        <v>645</v>
      </c>
      <c r="L796" t="s">
        <v>516</v>
      </c>
      <c r="M796" t="s">
        <v>646</v>
      </c>
      <c r="N796" t="s">
        <v>146</v>
      </c>
      <c r="O796">
        <f>VLOOKUP(orders[[#This Row],[OrderID]],Table15[],4,FALSE)</f>
        <v>19</v>
      </c>
      <c r="P796">
        <f>VLOOKUP(orders[[#This Row],[OrderID]],Table15[],2,FALSE)</f>
        <v>405.75</v>
      </c>
      <c r="Q796">
        <f>VLOOKUP(orders[[#This Row],[EmployeeID]],employee_territory[],2,FALSE)</f>
        <v>1581</v>
      </c>
      <c r="R796" t="str">
        <f>VLOOKUP(orders[[#This Row],[Territory]],territories[],4,FALSE)</f>
        <v xml:space="preserve">Eastern                                           </v>
      </c>
      <c r="S796" t="str">
        <f>VLOOKUP(orders[[#This Row],[ShipVia]],shippers[],2,FALSE)</f>
        <v>Speedy Express</v>
      </c>
      <c r="T796">
        <f>YEAR(orders[[#This Row],[OrderDate]])</f>
        <v>1998</v>
      </c>
      <c r="U796">
        <f>MONTH(orders[[#This Row],[OrderDate]])</f>
        <v>4</v>
      </c>
    </row>
    <row r="797" spans="1:21" x14ac:dyDescent="0.2">
      <c r="A797">
        <v>11043</v>
      </c>
      <c r="B797" t="s">
        <v>907</v>
      </c>
      <c r="C797">
        <v>5</v>
      </c>
      <c r="D797" s="9">
        <v>35907</v>
      </c>
      <c r="E797" s="5">
        <v>35935</v>
      </c>
      <c r="F797" s="5">
        <v>35914</v>
      </c>
      <c r="G797">
        <v>2</v>
      </c>
      <c r="H797">
        <v>8.8000000000000007</v>
      </c>
      <c r="I797" t="s">
        <v>908</v>
      </c>
      <c r="J797" t="s">
        <v>909</v>
      </c>
      <c r="K797" t="s">
        <v>204</v>
      </c>
      <c r="L797" t="s">
        <v>71</v>
      </c>
      <c r="M797" t="s">
        <v>910</v>
      </c>
      <c r="N797" t="s">
        <v>206</v>
      </c>
      <c r="O797">
        <f>VLOOKUP(orders[[#This Row],[OrderID]],Table15[],4,FALSE)</f>
        <v>10</v>
      </c>
      <c r="P797">
        <f>VLOOKUP(orders[[#This Row],[OrderID]],Table15[],2,FALSE)</f>
        <v>210</v>
      </c>
      <c r="Q797">
        <f>VLOOKUP(orders[[#This Row],[EmployeeID]],employee_territory[],2,FALSE)</f>
        <v>2903</v>
      </c>
      <c r="R797" t="str">
        <f>VLOOKUP(orders[[#This Row],[Territory]],territories[],4,FALSE)</f>
        <v xml:space="preserve">Eastern                                           </v>
      </c>
      <c r="S797" t="str">
        <f>VLOOKUP(orders[[#This Row],[ShipVia]],shippers[],2,FALSE)</f>
        <v>United Package</v>
      </c>
      <c r="T797">
        <f>YEAR(orders[[#This Row],[OrderDate]])</f>
        <v>1998</v>
      </c>
      <c r="U797">
        <f>MONTH(orders[[#This Row],[OrderDate]])</f>
        <v>4</v>
      </c>
    </row>
    <row r="798" spans="1:21" x14ac:dyDescent="0.2">
      <c r="A798">
        <v>11044</v>
      </c>
      <c r="B798" t="s">
        <v>789</v>
      </c>
      <c r="C798">
        <v>4</v>
      </c>
      <c r="D798" s="9">
        <v>35908</v>
      </c>
      <c r="E798" s="5">
        <v>35936</v>
      </c>
      <c r="F798" s="5">
        <v>35916</v>
      </c>
      <c r="G798">
        <v>1</v>
      </c>
      <c r="H798">
        <v>8.7200000000000006</v>
      </c>
      <c r="I798" t="s">
        <v>790</v>
      </c>
      <c r="J798" t="s">
        <v>791</v>
      </c>
      <c r="K798" t="s">
        <v>792</v>
      </c>
      <c r="L798" t="s">
        <v>71</v>
      </c>
      <c r="M798" t="s">
        <v>793</v>
      </c>
      <c r="N798" t="s">
        <v>794</v>
      </c>
      <c r="O798">
        <f>VLOOKUP(orders[[#This Row],[OrderID]],Table15[],4,FALSE)</f>
        <v>12</v>
      </c>
      <c r="P798">
        <f>VLOOKUP(orders[[#This Row],[OrderID]],Table15[],2,FALSE)</f>
        <v>591.59999999999991</v>
      </c>
      <c r="Q798">
        <f>VLOOKUP(orders[[#This Row],[EmployeeID]],employee_territory[],2,FALSE)</f>
        <v>20852</v>
      </c>
      <c r="R798" t="str">
        <f>VLOOKUP(orders[[#This Row],[Territory]],territories[],4,FALSE)</f>
        <v xml:space="preserve">Eastern                                           </v>
      </c>
      <c r="S798" t="str">
        <f>VLOOKUP(orders[[#This Row],[ShipVia]],shippers[],2,FALSE)</f>
        <v>Speedy Express</v>
      </c>
      <c r="T798">
        <f>YEAR(orders[[#This Row],[OrderDate]])</f>
        <v>1998</v>
      </c>
      <c r="U798">
        <f>MONTH(orders[[#This Row],[OrderDate]])</f>
        <v>4</v>
      </c>
    </row>
    <row r="799" spans="1:21" x14ac:dyDescent="0.2">
      <c r="A799">
        <v>11045</v>
      </c>
      <c r="B799" t="s">
        <v>805</v>
      </c>
      <c r="C799">
        <v>6</v>
      </c>
      <c r="D799" s="9">
        <v>35908</v>
      </c>
      <c r="E799" s="5">
        <v>35936</v>
      </c>
      <c r="F799" s="5"/>
      <c r="G799">
        <v>2</v>
      </c>
      <c r="H799">
        <v>70.58</v>
      </c>
      <c r="I799" t="s">
        <v>806</v>
      </c>
      <c r="J799" t="s">
        <v>807</v>
      </c>
      <c r="K799" t="s">
        <v>808</v>
      </c>
      <c r="L799" t="s">
        <v>809</v>
      </c>
      <c r="M799" t="s">
        <v>810</v>
      </c>
      <c r="N799" t="s">
        <v>264</v>
      </c>
      <c r="O799">
        <f>VLOOKUP(orders[[#This Row],[OrderID]],Table15[],4,FALSE)</f>
        <v>39</v>
      </c>
      <c r="P799">
        <f>VLOOKUP(orders[[#This Row],[OrderID]],Table15[],2,FALSE)</f>
        <v>1309.5</v>
      </c>
      <c r="Q799">
        <f>VLOOKUP(orders[[#This Row],[EmployeeID]],employee_territory[],2,FALSE)</f>
        <v>85014</v>
      </c>
      <c r="R799" t="str">
        <f>VLOOKUP(orders[[#This Row],[Territory]],territories[],4,FALSE)</f>
        <v xml:space="preserve">Westerns                                          </v>
      </c>
      <c r="S799" t="str">
        <f>VLOOKUP(orders[[#This Row],[ShipVia]],shippers[],2,FALSE)</f>
        <v>United Package</v>
      </c>
      <c r="T799">
        <f>YEAR(orders[[#This Row],[OrderDate]])</f>
        <v>1998</v>
      </c>
      <c r="U799">
        <f>MONTH(orders[[#This Row],[OrderDate]])</f>
        <v>4</v>
      </c>
    </row>
    <row r="800" spans="1:21" x14ac:dyDescent="0.2">
      <c r="A800">
        <v>11046</v>
      </c>
      <c r="B800" t="s">
        <v>657</v>
      </c>
      <c r="C800">
        <v>8</v>
      </c>
      <c r="D800" s="9">
        <v>35908</v>
      </c>
      <c r="E800" s="5">
        <v>35936</v>
      </c>
      <c r="F800" s="5">
        <v>35909</v>
      </c>
      <c r="G800">
        <v>2</v>
      </c>
      <c r="H800">
        <v>71.64</v>
      </c>
      <c r="I800" t="s">
        <v>658</v>
      </c>
      <c r="J800" t="s">
        <v>659</v>
      </c>
      <c r="K800" t="s">
        <v>660</v>
      </c>
      <c r="L800" t="s">
        <v>71</v>
      </c>
      <c r="M800" t="s">
        <v>661</v>
      </c>
      <c r="N800" t="s">
        <v>154</v>
      </c>
      <c r="O800">
        <f>VLOOKUP(orders[[#This Row],[OrderID]],Table15[],4,FALSE)</f>
        <v>53</v>
      </c>
      <c r="P800">
        <f>VLOOKUP(orders[[#This Row],[OrderID]],Table15[],2,FALSE)</f>
        <v>1564</v>
      </c>
      <c r="Q800">
        <f>VLOOKUP(orders[[#This Row],[EmployeeID]],employee_territory[],2,FALSE)</f>
        <v>19428</v>
      </c>
      <c r="R800" t="str">
        <f>VLOOKUP(orders[[#This Row],[Territory]],territories[],4,FALSE)</f>
        <v xml:space="preserve">Northern                                          </v>
      </c>
      <c r="S800" t="str">
        <f>VLOOKUP(orders[[#This Row],[ShipVia]],shippers[],2,FALSE)</f>
        <v>United Package</v>
      </c>
      <c r="T800">
        <f>YEAR(orders[[#This Row],[OrderDate]])</f>
        <v>1998</v>
      </c>
      <c r="U800">
        <f>MONTH(orders[[#This Row],[OrderDate]])</f>
        <v>4</v>
      </c>
    </row>
    <row r="801" spans="1:21" x14ac:dyDescent="0.2">
      <c r="A801">
        <v>11047</v>
      </c>
      <c r="B801" t="s">
        <v>767</v>
      </c>
      <c r="C801">
        <v>7</v>
      </c>
      <c r="D801" s="9">
        <v>35909</v>
      </c>
      <c r="E801" s="5">
        <v>35937</v>
      </c>
      <c r="F801" s="5">
        <v>35916</v>
      </c>
      <c r="G801">
        <v>3</v>
      </c>
      <c r="H801">
        <v>46.62</v>
      </c>
      <c r="I801" t="s">
        <v>768</v>
      </c>
      <c r="J801" t="s">
        <v>769</v>
      </c>
      <c r="K801" t="s">
        <v>70</v>
      </c>
      <c r="L801" t="s">
        <v>71</v>
      </c>
      <c r="M801" t="s">
        <v>770</v>
      </c>
      <c r="N801" t="s">
        <v>73</v>
      </c>
      <c r="O801">
        <f>VLOOKUP(orders[[#This Row],[OrderID]],Table15[],4,FALSE)</f>
        <v>55</v>
      </c>
      <c r="P801">
        <f>VLOOKUP(orders[[#This Row],[OrderID]],Table15[],2,FALSE)</f>
        <v>1090.5</v>
      </c>
      <c r="Q801">
        <f>VLOOKUP(orders[[#This Row],[EmployeeID]],employee_territory[],2,FALSE)</f>
        <v>60179</v>
      </c>
      <c r="R801" t="str">
        <f>VLOOKUP(orders[[#This Row],[Territory]],territories[],4,FALSE)</f>
        <v xml:space="preserve">Westerns                                          </v>
      </c>
      <c r="S801" t="str">
        <f>VLOOKUP(orders[[#This Row],[ShipVia]],shippers[],2,FALSE)</f>
        <v>Federal Shipping</v>
      </c>
      <c r="T801">
        <f>YEAR(orders[[#This Row],[OrderDate]])</f>
        <v>1998</v>
      </c>
      <c r="U801">
        <f>MONTH(orders[[#This Row],[OrderDate]])</f>
        <v>4</v>
      </c>
    </row>
    <row r="802" spans="1:21" x14ac:dyDescent="0.2">
      <c r="A802">
        <v>11048</v>
      </c>
      <c r="B802" t="s">
        <v>805</v>
      </c>
      <c r="C802">
        <v>7</v>
      </c>
      <c r="D802" s="9">
        <v>35909</v>
      </c>
      <c r="E802" s="5">
        <v>35937</v>
      </c>
      <c r="F802" s="5">
        <v>35915</v>
      </c>
      <c r="G802">
        <v>3</v>
      </c>
      <c r="H802">
        <v>24.12</v>
      </c>
      <c r="I802" t="s">
        <v>806</v>
      </c>
      <c r="J802" t="s">
        <v>807</v>
      </c>
      <c r="K802" t="s">
        <v>808</v>
      </c>
      <c r="L802" t="s">
        <v>809</v>
      </c>
      <c r="M802" t="s">
        <v>810</v>
      </c>
      <c r="N802" t="s">
        <v>264</v>
      </c>
      <c r="O802">
        <f>VLOOKUP(orders[[#This Row],[OrderID]],Table15[],4,FALSE)</f>
        <v>42</v>
      </c>
      <c r="P802">
        <f>VLOOKUP(orders[[#This Row],[OrderID]],Table15[],2,FALSE)</f>
        <v>525</v>
      </c>
      <c r="Q802">
        <f>VLOOKUP(orders[[#This Row],[EmployeeID]],employee_territory[],2,FALSE)</f>
        <v>60179</v>
      </c>
      <c r="R802" t="str">
        <f>VLOOKUP(orders[[#This Row],[Territory]],territories[],4,FALSE)</f>
        <v xml:space="preserve">Westerns                                          </v>
      </c>
      <c r="S802" t="str">
        <f>VLOOKUP(orders[[#This Row],[ShipVia]],shippers[],2,FALSE)</f>
        <v>Federal Shipping</v>
      </c>
      <c r="T802">
        <f>YEAR(orders[[#This Row],[OrderDate]])</f>
        <v>1998</v>
      </c>
      <c r="U802">
        <f>MONTH(orders[[#This Row],[OrderDate]])</f>
        <v>4</v>
      </c>
    </row>
    <row r="803" spans="1:21" x14ac:dyDescent="0.2">
      <c r="A803">
        <v>11049</v>
      </c>
      <c r="B803" t="s">
        <v>833</v>
      </c>
      <c r="C803">
        <v>3</v>
      </c>
      <c r="D803" s="9">
        <v>35909</v>
      </c>
      <c r="E803" s="5">
        <v>35937</v>
      </c>
      <c r="F803" s="5">
        <v>35919</v>
      </c>
      <c r="G803">
        <v>1</v>
      </c>
      <c r="H803">
        <v>8.34</v>
      </c>
      <c r="I803" t="s">
        <v>834</v>
      </c>
      <c r="J803" t="s">
        <v>835</v>
      </c>
      <c r="K803" t="s">
        <v>836</v>
      </c>
      <c r="L803" t="s">
        <v>516</v>
      </c>
      <c r="M803" t="s">
        <v>837</v>
      </c>
      <c r="N803" t="s">
        <v>146</v>
      </c>
      <c r="O803">
        <f>VLOOKUP(orders[[#This Row],[OrderID]],Table15[],4,FALSE)</f>
        <v>14</v>
      </c>
      <c r="P803">
        <f>VLOOKUP(orders[[#This Row],[OrderID]],Table15[],2,FALSE)</f>
        <v>342</v>
      </c>
      <c r="Q803">
        <f>VLOOKUP(orders[[#This Row],[EmployeeID]],employee_territory[],2,FALSE)</f>
        <v>30346</v>
      </c>
      <c r="R803" t="str">
        <f>VLOOKUP(orders[[#This Row],[Territory]],territories[],4,FALSE)</f>
        <v xml:space="preserve">Southern                                          </v>
      </c>
      <c r="S803" t="str">
        <f>VLOOKUP(orders[[#This Row],[ShipVia]],shippers[],2,FALSE)</f>
        <v>Speedy Express</v>
      </c>
      <c r="T803">
        <f>YEAR(orders[[#This Row],[OrderDate]])</f>
        <v>1998</v>
      </c>
      <c r="U803">
        <f>MONTH(orders[[#This Row],[OrderDate]])</f>
        <v>4</v>
      </c>
    </row>
    <row r="804" spans="1:21" x14ac:dyDescent="0.2">
      <c r="A804">
        <v>11050</v>
      </c>
      <c r="B804" t="s">
        <v>551</v>
      </c>
      <c r="C804">
        <v>8</v>
      </c>
      <c r="D804" s="9">
        <v>35912</v>
      </c>
      <c r="E804" s="5">
        <v>35940</v>
      </c>
      <c r="F804" s="5">
        <v>35920</v>
      </c>
      <c r="G804">
        <v>2</v>
      </c>
      <c r="H804">
        <v>59.41</v>
      </c>
      <c r="I804" t="s">
        <v>552</v>
      </c>
      <c r="J804" t="s">
        <v>553</v>
      </c>
      <c r="K804" t="s">
        <v>554</v>
      </c>
      <c r="L804" t="s">
        <v>71</v>
      </c>
      <c r="M804" t="s">
        <v>555</v>
      </c>
      <c r="N804" t="s">
        <v>199</v>
      </c>
      <c r="O804">
        <f>VLOOKUP(orders[[#This Row],[OrderID]],Table15[],4,FALSE)</f>
        <v>50</v>
      </c>
      <c r="P804">
        <f>VLOOKUP(orders[[#This Row],[OrderID]],Table15[],2,FALSE)</f>
        <v>900</v>
      </c>
      <c r="Q804">
        <f>VLOOKUP(orders[[#This Row],[EmployeeID]],employee_territory[],2,FALSE)</f>
        <v>19428</v>
      </c>
      <c r="R804" t="str">
        <f>VLOOKUP(orders[[#This Row],[Territory]],territories[],4,FALSE)</f>
        <v xml:space="preserve">Northern                                          </v>
      </c>
      <c r="S804" t="str">
        <f>VLOOKUP(orders[[#This Row],[ShipVia]],shippers[],2,FALSE)</f>
        <v>United Package</v>
      </c>
      <c r="T804">
        <f>YEAR(orders[[#This Row],[OrderDate]])</f>
        <v>1998</v>
      </c>
      <c r="U804">
        <f>MONTH(orders[[#This Row],[OrderDate]])</f>
        <v>4</v>
      </c>
    </row>
    <row r="805" spans="1:21" x14ac:dyDescent="0.2">
      <c r="A805">
        <v>11051</v>
      </c>
      <c r="B805" t="s">
        <v>742</v>
      </c>
      <c r="C805">
        <v>7</v>
      </c>
      <c r="D805" s="9">
        <v>35912</v>
      </c>
      <c r="E805" s="5">
        <v>35940</v>
      </c>
      <c r="F805" s="5"/>
      <c r="G805">
        <v>3</v>
      </c>
      <c r="H805">
        <v>2.79</v>
      </c>
      <c r="I805" t="s">
        <v>743</v>
      </c>
      <c r="J805" t="s">
        <v>744</v>
      </c>
      <c r="K805" t="s">
        <v>745</v>
      </c>
      <c r="L805" t="s">
        <v>71</v>
      </c>
      <c r="M805" t="s">
        <v>746</v>
      </c>
      <c r="N805" t="s">
        <v>206</v>
      </c>
      <c r="O805">
        <f>VLOOKUP(orders[[#This Row],[OrderID]],Table15[],4,FALSE)</f>
        <v>10</v>
      </c>
      <c r="P805">
        <f>VLOOKUP(orders[[#This Row],[OrderID]],Table15[],2,FALSE)</f>
        <v>45</v>
      </c>
      <c r="Q805">
        <f>VLOOKUP(orders[[#This Row],[EmployeeID]],employee_territory[],2,FALSE)</f>
        <v>60179</v>
      </c>
      <c r="R805" t="str">
        <f>VLOOKUP(orders[[#This Row],[Territory]],territories[],4,FALSE)</f>
        <v xml:space="preserve">Westerns                                          </v>
      </c>
      <c r="S805" t="str">
        <f>VLOOKUP(orders[[#This Row],[ShipVia]],shippers[],2,FALSE)</f>
        <v>Federal Shipping</v>
      </c>
      <c r="T805">
        <f>YEAR(orders[[#This Row],[OrderDate]])</f>
        <v>1998</v>
      </c>
      <c r="U805">
        <f>MONTH(orders[[#This Row],[OrderDate]])</f>
        <v>4</v>
      </c>
    </row>
    <row r="806" spans="1:21" x14ac:dyDescent="0.2">
      <c r="A806">
        <v>11052</v>
      </c>
      <c r="B806" t="s">
        <v>484</v>
      </c>
      <c r="C806">
        <v>3</v>
      </c>
      <c r="D806" s="9">
        <v>35912</v>
      </c>
      <c r="E806" s="5">
        <v>35940</v>
      </c>
      <c r="F806" s="5">
        <v>35916</v>
      </c>
      <c r="G806">
        <v>1</v>
      </c>
      <c r="H806">
        <v>67.260000000000005</v>
      </c>
      <c r="I806" t="s">
        <v>485</v>
      </c>
      <c r="J806" t="s">
        <v>486</v>
      </c>
      <c r="K806" t="s">
        <v>487</v>
      </c>
      <c r="L806" t="s">
        <v>488</v>
      </c>
      <c r="M806" t="s">
        <v>489</v>
      </c>
      <c r="N806" t="s">
        <v>146</v>
      </c>
      <c r="O806">
        <f>VLOOKUP(orders[[#This Row],[OrderID]],Table15[],4,FALSE)</f>
        <v>40</v>
      </c>
      <c r="P806">
        <f>VLOOKUP(orders[[#This Row],[OrderID]],Table15[],2,FALSE)</f>
        <v>1665</v>
      </c>
      <c r="Q806">
        <f>VLOOKUP(orders[[#This Row],[EmployeeID]],employee_territory[],2,FALSE)</f>
        <v>30346</v>
      </c>
      <c r="R806" t="str">
        <f>VLOOKUP(orders[[#This Row],[Territory]],territories[],4,FALSE)</f>
        <v xml:space="preserve">Southern                                          </v>
      </c>
      <c r="S806" t="str">
        <f>VLOOKUP(orders[[#This Row],[ShipVia]],shippers[],2,FALSE)</f>
        <v>Speedy Express</v>
      </c>
      <c r="T806">
        <f>YEAR(orders[[#This Row],[OrderDate]])</f>
        <v>1998</v>
      </c>
      <c r="U806">
        <f>MONTH(orders[[#This Row],[OrderDate]])</f>
        <v>4</v>
      </c>
    </row>
    <row r="807" spans="1:21" x14ac:dyDescent="0.2">
      <c r="A807">
        <v>11053</v>
      </c>
      <c r="B807" t="s">
        <v>747</v>
      </c>
      <c r="C807">
        <v>2</v>
      </c>
      <c r="D807" s="9">
        <v>35912</v>
      </c>
      <c r="E807" s="5">
        <v>35940</v>
      </c>
      <c r="F807" s="5">
        <v>35914</v>
      </c>
      <c r="G807">
        <v>2</v>
      </c>
      <c r="H807">
        <v>53.05</v>
      </c>
      <c r="I807" t="s">
        <v>748</v>
      </c>
      <c r="J807" t="s">
        <v>749</v>
      </c>
      <c r="K807" t="s">
        <v>750</v>
      </c>
      <c r="L807" t="s">
        <v>71</v>
      </c>
      <c r="M807" t="s">
        <v>751</v>
      </c>
      <c r="N807" t="s">
        <v>530</v>
      </c>
      <c r="O807">
        <f>VLOOKUP(orders[[#This Row],[OrderID]],Table15[],4,FALSE)</f>
        <v>80</v>
      </c>
      <c r="P807">
        <f>VLOOKUP(orders[[#This Row],[OrderID]],Table15[],2,FALSE)</f>
        <v>3658.75</v>
      </c>
      <c r="Q807">
        <f>VLOOKUP(orders[[#This Row],[EmployeeID]],employee_territory[],2,FALSE)</f>
        <v>1581</v>
      </c>
      <c r="R807" t="str">
        <f>VLOOKUP(orders[[#This Row],[Territory]],territories[],4,FALSE)</f>
        <v xml:space="preserve">Eastern                                           </v>
      </c>
      <c r="S807" t="str">
        <f>VLOOKUP(orders[[#This Row],[ShipVia]],shippers[],2,FALSE)</f>
        <v>United Package</v>
      </c>
      <c r="T807">
        <f>YEAR(orders[[#This Row],[OrderDate]])</f>
        <v>1998</v>
      </c>
      <c r="U807">
        <f>MONTH(orders[[#This Row],[OrderDate]])</f>
        <v>4</v>
      </c>
    </row>
    <row r="808" spans="1:21" x14ac:dyDescent="0.2">
      <c r="A808">
        <v>11054</v>
      </c>
      <c r="B808" t="s">
        <v>864</v>
      </c>
      <c r="C808">
        <v>8</v>
      </c>
      <c r="D808" s="9">
        <v>35913</v>
      </c>
      <c r="E808" s="5">
        <v>35941</v>
      </c>
      <c r="F808" s="5"/>
      <c r="G808">
        <v>1</v>
      </c>
      <c r="H808">
        <v>0.33</v>
      </c>
      <c r="I808" t="s">
        <v>865</v>
      </c>
      <c r="J808" t="s">
        <v>866</v>
      </c>
      <c r="K808" t="s">
        <v>825</v>
      </c>
      <c r="L808" t="s">
        <v>71</v>
      </c>
      <c r="M808" t="s">
        <v>826</v>
      </c>
      <c r="N808" t="s">
        <v>827</v>
      </c>
      <c r="O808">
        <f>VLOOKUP(orders[[#This Row],[OrderID]],Table15[],4,FALSE)</f>
        <v>30</v>
      </c>
      <c r="P808">
        <f>VLOOKUP(orders[[#This Row],[OrderID]],Table15[],2,FALSE)</f>
        <v>305</v>
      </c>
      <c r="Q808">
        <f>VLOOKUP(orders[[#This Row],[EmployeeID]],employee_territory[],2,FALSE)</f>
        <v>19428</v>
      </c>
      <c r="R808" t="str">
        <f>VLOOKUP(orders[[#This Row],[Territory]],territories[],4,FALSE)</f>
        <v xml:space="preserve">Northern                                          </v>
      </c>
      <c r="S808" t="str">
        <f>VLOOKUP(orders[[#This Row],[ShipVia]],shippers[],2,FALSE)</f>
        <v>Speedy Express</v>
      </c>
      <c r="T808">
        <f>YEAR(orders[[#This Row],[OrderDate]])</f>
        <v>1998</v>
      </c>
      <c r="U808">
        <f>MONTH(orders[[#This Row],[OrderDate]])</f>
        <v>4</v>
      </c>
    </row>
    <row r="809" spans="1:21" x14ac:dyDescent="0.2">
      <c r="A809">
        <v>11055</v>
      </c>
      <c r="B809" t="s">
        <v>518</v>
      </c>
      <c r="C809">
        <v>7</v>
      </c>
      <c r="D809" s="9">
        <v>35913</v>
      </c>
      <c r="E809" s="5">
        <v>35941</v>
      </c>
      <c r="F809" s="5">
        <v>35920</v>
      </c>
      <c r="G809">
        <v>2</v>
      </c>
      <c r="H809">
        <v>120.92</v>
      </c>
      <c r="I809" t="s">
        <v>519</v>
      </c>
      <c r="J809" t="s">
        <v>520</v>
      </c>
      <c r="K809" t="s">
        <v>521</v>
      </c>
      <c r="L809" t="s">
        <v>522</v>
      </c>
      <c r="M809" t="s">
        <v>523</v>
      </c>
      <c r="N809" t="s">
        <v>524</v>
      </c>
      <c r="O809">
        <f>VLOOKUP(orders[[#This Row],[OrderID]],Table15[],4,FALSE)</f>
        <v>70</v>
      </c>
      <c r="P809">
        <f>VLOOKUP(orders[[#This Row],[OrderID]],Table15[],2,FALSE)</f>
        <v>1727.5</v>
      </c>
      <c r="Q809">
        <f>VLOOKUP(orders[[#This Row],[EmployeeID]],employee_territory[],2,FALSE)</f>
        <v>60179</v>
      </c>
      <c r="R809" t="str">
        <f>VLOOKUP(orders[[#This Row],[Territory]],territories[],4,FALSE)</f>
        <v xml:space="preserve">Westerns                                          </v>
      </c>
      <c r="S809" t="str">
        <f>VLOOKUP(orders[[#This Row],[ShipVia]],shippers[],2,FALSE)</f>
        <v>United Package</v>
      </c>
      <c r="T809">
        <f>YEAR(orders[[#This Row],[OrderDate]])</f>
        <v>1998</v>
      </c>
      <c r="U809">
        <f>MONTH(orders[[#This Row],[OrderDate]])</f>
        <v>4</v>
      </c>
    </row>
    <row r="810" spans="1:21" x14ac:dyDescent="0.2">
      <c r="A810">
        <v>11056</v>
      </c>
      <c r="B810" t="s">
        <v>767</v>
      </c>
      <c r="C810">
        <v>8</v>
      </c>
      <c r="D810" s="9">
        <v>35913</v>
      </c>
      <c r="E810" s="5">
        <v>35927</v>
      </c>
      <c r="F810" s="5">
        <v>35916</v>
      </c>
      <c r="G810">
        <v>2</v>
      </c>
      <c r="H810">
        <v>278.95999999999998</v>
      </c>
      <c r="I810" t="s">
        <v>768</v>
      </c>
      <c r="J810" t="s">
        <v>769</v>
      </c>
      <c r="K810" t="s">
        <v>70</v>
      </c>
      <c r="L810" t="s">
        <v>71</v>
      </c>
      <c r="M810" t="s">
        <v>770</v>
      </c>
      <c r="N810" t="s">
        <v>73</v>
      </c>
      <c r="O810">
        <f>VLOOKUP(orders[[#This Row],[OrderID]],Table15[],4,FALSE)</f>
        <v>125</v>
      </c>
      <c r="P810">
        <f>VLOOKUP(orders[[#This Row],[OrderID]],Table15[],2,FALSE)</f>
        <v>3740</v>
      </c>
      <c r="Q810">
        <f>VLOOKUP(orders[[#This Row],[EmployeeID]],employee_territory[],2,FALSE)</f>
        <v>19428</v>
      </c>
      <c r="R810" t="str">
        <f>VLOOKUP(orders[[#This Row],[Territory]],territories[],4,FALSE)</f>
        <v xml:space="preserve">Northern                                          </v>
      </c>
      <c r="S810" t="str">
        <f>VLOOKUP(orders[[#This Row],[ShipVia]],shippers[],2,FALSE)</f>
        <v>United Package</v>
      </c>
      <c r="T810">
        <f>YEAR(orders[[#This Row],[OrderDate]])</f>
        <v>1998</v>
      </c>
      <c r="U810">
        <f>MONTH(orders[[#This Row],[OrderDate]])</f>
        <v>4</v>
      </c>
    </row>
    <row r="811" spans="1:21" x14ac:dyDescent="0.2">
      <c r="A811">
        <v>11057</v>
      </c>
      <c r="B811" t="s">
        <v>860</v>
      </c>
      <c r="C811">
        <v>3</v>
      </c>
      <c r="D811" s="9">
        <v>35914</v>
      </c>
      <c r="E811" s="5">
        <v>35942</v>
      </c>
      <c r="F811" s="5">
        <v>35916</v>
      </c>
      <c r="G811">
        <v>3</v>
      </c>
      <c r="H811">
        <v>4.13</v>
      </c>
      <c r="I811" t="s">
        <v>861</v>
      </c>
      <c r="J811" t="s">
        <v>862</v>
      </c>
      <c r="K811" t="s">
        <v>70</v>
      </c>
      <c r="L811" t="s">
        <v>71</v>
      </c>
      <c r="M811" t="s">
        <v>863</v>
      </c>
      <c r="N811" t="s">
        <v>73</v>
      </c>
      <c r="O811">
        <f>VLOOKUP(orders[[#This Row],[OrderID]],Table15[],4,FALSE)</f>
        <v>3</v>
      </c>
      <c r="P811">
        <f>VLOOKUP(orders[[#This Row],[OrderID]],Table15[],2,FALSE)</f>
        <v>45</v>
      </c>
      <c r="Q811">
        <f>VLOOKUP(orders[[#This Row],[EmployeeID]],employee_territory[],2,FALSE)</f>
        <v>30346</v>
      </c>
      <c r="R811" t="str">
        <f>VLOOKUP(orders[[#This Row],[Territory]],territories[],4,FALSE)</f>
        <v xml:space="preserve">Southern                                          </v>
      </c>
      <c r="S811" t="str">
        <f>VLOOKUP(orders[[#This Row],[ShipVia]],shippers[],2,FALSE)</f>
        <v>Federal Shipping</v>
      </c>
      <c r="T811">
        <f>YEAR(orders[[#This Row],[OrderDate]])</f>
        <v>1998</v>
      </c>
      <c r="U811">
        <f>MONTH(orders[[#This Row],[OrderDate]])</f>
        <v>4</v>
      </c>
    </row>
    <row r="812" spans="1:21" x14ac:dyDescent="0.2">
      <c r="A812">
        <v>11058</v>
      </c>
      <c r="B812" t="s">
        <v>855</v>
      </c>
      <c r="C812">
        <v>9</v>
      </c>
      <c r="D812" s="9">
        <v>35914</v>
      </c>
      <c r="E812" s="5">
        <v>35942</v>
      </c>
      <c r="F812" s="5"/>
      <c r="G812">
        <v>3</v>
      </c>
      <c r="H812">
        <v>31.14</v>
      </c>
      <c r="I812" t="s">
        <v>856</v>
      </c>
      <c r="J812" t="s">
        <v>857</v>
      </c>
      <c r="K812" t="s">
        <v>858</v>
      </c>
      <c r="L812" t="s">
        <v>71</v>
      </c>
      <c r="M812" t="s">
        <v>859</v>
      </c>
      <c r="N812" t="s">
        <v>154</v>
      </c>
      <c r="O812">
        <f>VLOOKUP(orders[[#This Row],[OrderID]],Table15[],4,FALSE)</f>
        <v>28</v>
      </c>
      <c r="P812">
        <f>VLOOKUP(orders[[#This Row],[OrderID]],Table15[],2,FALSE)</f>
        <v>858</v>
      </c>
      <c r="Q812">
        <f>VLOOKUP(orders[[#This Row],[EmployeeID]],employee_territory[],2,FALSE)</f>
        <v>3049</v>
      </c>
      <c r="R812" t="str">
        <f>VLOOKUP(orders[[#This Row],[Territory]],territories[],4,FALSE)</f>
        <v xml:space="preserve">Northern                                          </v>
      </c>
      <c r="S812" t="str">
        <f>VLOOKUP(orders[[#This Row],[ShipVia]],shippers[],2,FALSE)</f>
        <v>Federal Shipping</v>
      </c>
      <c r="T812">
        <f>YEAR(orders[[#This Row],[OrderDate]])</f>
        <v>1998</v>
      </c>
      <c r="U812">
        <f>MONTH(orders[[#This Row],[OrderDate]])</f>
        <v>4</v>
      </c>
    </row>
    <row r="813" spans="1:21" x14ac:dyDescent="0.2">
      <c r="A813">
        <v>11059</v>
      </c>
      <c r="B813" t="s">
        <v>629</v>
      </c>
      <c r="C813">
        <v>2</v>
      </c>
      <c r="D813" s="9">
        <v>35914</v>
      </c>
      <c r="E813" s="5">
        <v>35956</v>
      </c>
      <c r="F813" s="5"/>
      <c r="G813">
        <v>2</v>
      </c>
      <c r="H813">
        <v>85.8</v>
      </c>
      <c r="I813" t="s">
        <v>630</v>
      </c>
      <c r="J813" t="s">
        <v>631</v>
      </c>
      <c r="K813" t="s">
        <v>487</v>
      </c>
      <c r="L813" t="s">
        <v>488</v>
      </c>
      <c r="M813" t="s">
        <v>632</v>
      </c>
      <c r="N813" t="s">
        <v>146</v>
      </c>
      <c r="O813">
        <f>VLOOKUP(orders[[#This Row],[OrderID]],Table15[],4,FALSE)</f>
        <v>77</v>
      </c>
      <c r="P813">
        <f>VLOOKUP(orders[[#This Row],[OrderID]],Table15[],2,FALSE)</f>
        <v>1838</v>
      </c>
      <c r="Q813">
        <f>VLOOKUP(orders[[#This Row],[EmployeeID]],employee_territory[],2,FALSE)</f>
        <v>1581</v>
      </c>
      <c r="R813" t="str">
        <f>VLOOKUP(orders[[#This Row],[Territory]],territories[],4,FALSE)</f>
        <v xml:space="preserve">Eastern                                           </v>
      </c>
      <c r="S813" t="str">
        <f>VLOOKUP(orders[[#This Row],[ShipVia]],shippers[],2,FALSE)</f>
        <v>United Package</v>
      </c>
      <c r="T813">
        <f>YEAR(orders[[#This Row],[OrderDate]])</f>
        <v>1998</v>
      </c>
      <c r="U813">
        <f>MONTH(orders[[#This Row],[OrderDate]])</f>
        <v>4</v>
      </c>
    </row>
    <row r="814" spans="1:21" x14ac:dyDescent="0.2">
      <c r="A814">
        <v>11060</v>
      </c>
      <c r="B814" t="s">
        <v>828</v>
      </c>
      <c r="C814">
        <v>2</v>
      </c>
      <c r="D814" s="9">
        <v>35915</v>
      </c>
      <c r="E814" s="5">
        <v>35943</v>
      </c>
      <c r="F814" s="5">
        <v>35919</v>
      </c>
      <c r="G814">
        <v>2</v>
      </c>
      <c r="H814">
        <v>10.98</v>
      </c>
      <c r="I814" t="s">
        <v>829</v>
      </c>
      <c r="J814" t="s">
        <v>830</v>
      </c>
      <c r="K814" t="s">
        <v>831</v>
      </c>
      <c r="L814" t="s">
        <v>71</v>
      </c>
      <c r="M814" t="s">
        <v>832</v>
      </c>
      <c r="N814" t="s">
        <v>176</v>
      </c>
      <c r="O814">
        <f>VLOOKUP(orders[[#This Row],[OrderID]],Table15[],4,FALSE)</f>
        <v>14</v>
      </c>
      <c r="P814">
        <f>VLOOKUP(orders[[#This Row],[OrderID]],Table15[],2,FALSE)</f>
        <v>266</v>
      </c>
      <c r="Q814">
        <f>VLOOKUP(orders[[#This Row],[EmployeeID]],employee_territory[],2,FALSE)</f>
        <v>1581</v>
      </c>
      <c r="R814" t="str">
        <f>VLOOKUP(orders[[#This Row],[Territory]],territories[],4,FALSE)</f>
        <v xml:space="preserve">Eastern                                           </v>
      </c>
      <c r="S814" t="str">
        <f>VLOOKUP(orders[[#This Row],[ShipVia]],shippers[],2,FALSE)</f>
        <v>United Package</v>
      </c>
      <c r="T814">
        <f>YEAR(orders[[#This Row],[OrderDate]])</f>
        <v>1998</v>
      </c>
      <c r="U814">
        <f>MONTH(orders[[#This Row],[OrderDate]])</f>
        <v>4</v>
      </c>
    </row>
    <row r="815" spans="1:21" x14ac:dyDescent="0.2">
      <c r="A815">
        <v>11061</v>
      </c>
      <c r="B815" t="s">
        <v>867</v>
      </c>
      <c r="C815">
        <v>4</v>
      </c>
      <c r="D815" s="9">
        <v>35915</v>
      </c>
      <c r="E815" s="5">
        <v>35957</v>
      </c>
      <c r="F815" s="5"/>
      <c r="G815">
        <v>3</v>
      </c>
      <c r="H815">
        <v>14.01</v>
      </c>
      <c r="I815" t="s">
        <v>868</v>
      </c>
      <c r="J815" t="s">
        <v>869</v>
      </c>
      <c r="K815" t="s">
        <v>870</v>
      </c>
      <c r="L815" t="s">
        <v>191</v>
      </c>
      <c r="M815" t="s">
        <v>871</v>
      </c>
      <c r="N815" t="s">
        <v>82</v>
      </c>
      <c r="O815">
        <f>VLOOKUP(orders[[#This Row],[OrderID]],Table15[],4,FALSE)</f>
        <v>15</v>
      </c>
      <c r="P815">
        <f>VLOOKUP(orders[[#This Row],[OrderID]],Table15[],2,FALSE)</f>
        <v>510</v>
      </c>
      <c r="Q815">
        <f>VLOOKUP(orders[[#This Row],[EmployeeID]],employee_territory[],2,FALSE)</f>
        <v>20852</v>
      </c>
      <c r="R815" t="str">
        <f>VLOOKUP(orders[[#This Row],[Territory]],territories[],4,FALSE)</f>
        <v xml:space="preserve">Eastern                                           </v>
      </c>
      <c r="S815" t="str">
        <f>VLOOKUP(orders[[#This Row],[ShipVia]],shippers[],2,FALSE)</f>
        <v>Federal Shipping</v>
      </c>
      <c r="T815">
        <f>YEAR(orders[[#This Row],[OrderDate]])</f>
        <v>1998</v>
      </c>
      <c r="U815">
        <f>MONTH(orders[[#This Row],[OrderDate]])</f>
        <v>4</v>
      </c>
    </row>
    <row r="816" spans="1:21" x14ac:dyDescent="0.2">
      <c r="A816">
        <v>11062</v>
      </c>
      <c r="B816" t="s">
        <v>633</v>
      </c>
      <c r="C816">
        <v>4</v>
      </c>
      <c r="D816" s="9">
        <v>35915</v>
      </c>
      <c r="E816" s="5">
        <v>35943</v>
      </c>
      <c r="F816" s="5"/>
      <c r="G816">
        <v>2</v>
      </c>
      <c r="H816">
        <v>29.93</v>
      </c>
      <c r="I816" t="s">
        <v>634</v>
      </c>
      <c r="J816" t="s">
        <v>635</v>
      </c>
      <c r="K816" t="s">
        <v>636</v>
      </c>
      <c r="L816" t="s">
        <v>71</v>
      </c>
      <c r="M816" t="s">
        <v>637</v>
      </c>
      <c r="N816" t="s">
        <v>176</v>
      </c>
      <c r="O816">
        <f>VLOOKUP(orders[[#This Row],[OrderID]],Table15[],4,FALSE)</f>
        <v>22</v>
      </c>
      <c r="P816">
        <f>VLOOKUP(orders[[#This Row],[OrderID]],Table15[],2,FALSE)</f>
        <v>508</v>
      </c>
      <c r="Q816">
        <f>VLOOKUP(orders[[#This Row],[EmployeeID]],employee_territory[],2,FALSE)</f>
        <v>20852</v>
      </c>
      <c r="R816" t="str">
        <f>VLOOKUP(orders[[#This Row],[Territory]],territories[],4,FALSE)</f>
        <v xml:space="preserve">Eastern                                           </v>
      </c>
      <c r="S816" t="str">
        <f>VLOOKUP(orders[[#This Row],[ShipVia]],shippers[],2,FALSE)</f>
        <v>United Package</v>
      </c>
      <c r="T816">
        <f>YEAR(orders[[#This Row],[OrderDate]])</f>
        <v>1998</v>
      </c>
      <c r="U816">
        <f>MONTH(orders[[#This Row],[OrderDate]])</f>
        <v>4</v>
      </c>
    </row>
    <row r="817" spans="1:21" x14ac:dyDescent="0.2">
      <c r="A817">
        <v>11063</v>
      </c>
      <c r="B817" t="s">
        <v>651</v>
      </c>
      <c r="C817">
        <v>3</v>
      </c>
      <c r="D817" s="9">
        <v>35915</v>
      </c>
      <c r="E817" s="5">
        <v>35943</v>
      </c>
      <c r="F817" s="5">
        <v>35921</v>
      </c>
      <c r="G817">
        <v>2</v>
      </c>
      <c r="H817">
        <v>81.73</v>
      </c>
      <c r="I817" t="s">
        <v>652</v>
      </c>
      <c r="J817" t="s">
        <v>653</v>
      </c>
      <c r="K817" t="s">
        <v>654</v>
      </c>
      <c r="L817" t="s">
        <v>655</v>
      </c>
      <c r="M817" t="s">
        <v>71</v>
      </c>
      <c r="N817" t="s">
        <v>656</v>
      </c>
      <c r="O817">
        <f>VLOOKUP(orders[[#This Row],[OrderID]],Table15[],4,FALSE)</f>
        <v>100</v>
      </c>
      <c r="P817">
        <f>VLOOKUP(orders[[#This Row],[OrderID]],Table15[],2,FALSE)</f>
        <v>1445.5</v>
      </c>
      <c r="Q817">
        <f>VLOOKUP(orders[[#This Row],[EmployeeID]],employee_territory[],2,FALSE)</f>
        <v>30346</v>
      </c>
      <c r="R817" t="str">
        <f>VLOOKUP(orders[[#This Row],[Territory]],territories[],4,FALSE)</f>
        <v xml:space="preserve">Southern                                          </v>
      </c>
      <c r="S817" t="str">
        <f>VLOOKUP(orders[[#This Row],[ShipVia]],shippers[],2,FALSE)</f>
        <v>United Package</v>
      </c>
      <c r="T817">
        <f>YEAR(orders[[#This Row],[OrderDate]])</f>
        <v>1998</v>
      </c>
      <c r="U817">
        <f>MONTH(orders[[#This Row],[OrderDate]])</f>
        <v>4</v>
      </c>
    </row>
    <row r="818" spans="1:21" x14ac:dyDescent="0.2">
      <c r="A818">
        <v>11064</v>
      </c>
      <c r="B818" t="s">
        <v>705</v>
      </c>
      <c r="C818">
        <v>1</v>
      </c>
      <c r="D818" s="9">
        <v>35916</v>
      </c>
      <c r="E818" s="5">
        <v>35944</v>
      </c>
      <c r="F818" s="5">
        <v>35919</v>
      </c>
      <c r="G818">
        <v>1</v>
      </c>
      <c r="H818">
        <v>30.09</v>
      </c>
      <c r="I818" t="s">
        <v>706</v>
      </c>
      <c r="J818" t="s">
        <v>707</v>
      </c>
      <c r="K818" t="s">
        <v>708</v>
      </c>
      <c r="L818" t="s">
        <v>709</v>
      </c>
      <c r="M818" t="s">
        <v>710</v>
      </c>
      <c r="N818" t="s">
        <v>82</v>
      </c>
      <c r="O818">
        <f>VLOOKUP(orders[[#This Row],[OrderID]],Table15[],4,FALSE)</f>
        <v>173</v>
      </c>
      <c r="P818">
        <f>VLOOKUP(orders[[#This Row],[OrderID]],Table15[],2,FALSE)</f>
        <v>4722.3</v>
      </c>
      <c r="Q818">
        <f>VLOOKUP(orders[[#This Row],[EmployeeID]],employee_territory[],2,FALSE)</f>
        <v>6897</v>
      </c>
      <c r="R818" t="str">
        <f>VLOOKUP(orders[[#This Row],[Territory]],territories[],4,FALSE)</f>
        <v xml:space="preserve">Eastern                                           </v>
      </c>
      <c r="S818" t="str">
        <f>VLOOKUP(orders[[#This Row],[ShipVia]],shippers[],2,FALSE)</f>
        <v>Speedy Express</v>
      </c>
      <c r="T818">
        <f>YEAR(orders[[#This Row],[OrderDate]])</f>
        <v>1998</v>
      </c>
      <c r="U818">
        <f>MONTH(orders[[#This Row],[OrderDate]])</f>
        <v>5</v>
      </c>
    </row>
    <row r="819" spans="1:21" x14ac:dyDescent="0.2">
      <c r="A819">
        <v>11065</v>
      </c>
      <c r="B819" t="s">
        <v>623</v>
      </c>
      <c r="C819">
        <v>8</v>
      </c>
      <c r="D819" s="9">
        <v>35916</v>
      </c>
      <c r="E819" s="5">
        <v>35944</v>
      </c>
      <c r="F819" s="5"/>
      <c r="G819">
        <v>1</v>
      </c>
      <c r="H819">
        <v>12.91</v>
      </c>
      <c r="I819" t="s">
        <v>624</v>
      </c>
      <c r="J819" t="s">
        <v>625</v>
      </c>
      <c r="K819" t="s">
        <v>626</v>
      </c>
      <c r="L819" t="s">
        <v>627</v>
      </c>
      <c r="M819" t="s">
        <v>628</v>
      </c>
      <c r="N819" t="s">
        <v>524</v>
      </c>
      <c r="O819">
        <f>VLOOKUP(orders[[#This Row],[OrderID]],Table15[],4,FALSE)</f>
        <v>24</v>
      </c>
      <c r="P819">
        <f>VLOOKUP(orders[[#This Row],[OrderID]],Table15[],2,FALSE)</f>
        <v>252.56</v>
      </c>
      <c r="Q819">
        <f>VLOOKUP(orders[[#This Row],[EmployeeID]],employee_territory[],2,FALSE)</f>
        <v>19428</v>
      </c>
      <c r="R819" t="str">
        <f>VLOOKUP(orders[[#This Row],[Territory]],territories[],4,FALSE)</f>
        <v xml:space="preserve">Northern                                          </v>
      </c>
      <c r="S819" t="str">
        <f>VLOOKUP(orders[[#This Row],[ShipVia]],shippers[],2,FALSE)</f>
        <v>Speedy Express</v>
      </c>
      <c r="T819">
        <f>YEAR(orders[[#This Row],[OrderDate]])</f>
        <v>1998</v>
      </c>
      <c r="U819">
        <f>MONTH(orders[[#This Row],[OrderDate]])</f>
        <v>5</v>
      </c>
    </row>
    <row r="820" spans="1:21" x14ac:dyDescent="0.2">
      <c r="A820">
        <v>11066</v>
      </c>
      <c r="B820" t="s">
        <v>577</v>
      </c>
      <c r="C820">
        <v>7</v>
      </c>
      <c r="D820" s="9">
        <v>35916</v>
      </c>
      <c r="E820" s="5">
        <v>35944</v>
      </c>
      <c r="F820" s="5">
        <v>35919</v>
      </c>
      <c r="G820">
        <v>2</v>
      </c>
      <c r="H820">
        <v>44.72</v>
      </c>
      <c r="I820" t="s">
        <v>578</v>
      </c>
      <c r="J820" t="s">
        <v>579</v>
      </c>
      <c r="K820" t="s">
        <v>580</v>
      </c>
      <c r="L820" t="s">
        <v>581</v>
      </c>
      <c r="M820" t="s">
        <v>582</v>
      </c>
      <c r="N820" t="s">
        <v>82</v>
      </c>
      <c r="O820">
        <f>VLOOKUP(orders[[#This Row],[OrderID]],Table15[],4,FALSE)</f>
        <v>80</v>
      </c>
      <c r="P820">
        <f>VLOOKUP(orders[[#This Row],[OrderID]],Table15[],2,FALSE)</f>
        <v>928.75</v>
      </c>
      <c r="Q820">
        <f>VLOOKUP(orders[[#This Row],[EmployeeID]],employee_territory[],2,FALSE)</f>
        <v>60179</v>
      </c>
      <c r="R820" t="str">
        <f>VLOOKUP(orders[[#This Row],[Territory]],territories[],4,FALSE)</f>
        <v xml:space="preserve">Westerns                                          </v>
      </c>
      <c r="S820" t="str">
        <f>VLOOKUP(orders[[#This Row],[ShipVia]],shippers[],2,FALSE)</f>
        <v>United Package</v>
      </c>
      <c r="T820">
        <f>YEAR(orders[[#This Row],[OrderDate]])</f>
        <v>1998</v>
      </c>
      <c r="U820">
        <f>MONTH(orders[[#This Row],[OrderDate]])</f>
        <v>5</v>
      </c>
    </row>
    <row r="821" spans="1:21" x14ac:dyDescent="0.2">
      <c r="A821">
        <v>11067</v>
      </c>
      <c r="B821" t="s">
        <v>762</v>
      </c>
      <c r="C821">
        <v>1</v>
      </c>
      <c r="D821" s="9">
        <v>35919</v>
      </c>
      <c r="E821" s="5">
        <v>35933</v>
      </c>
      <c r="F821" s="5">
        <v>35921</v>
      </c>
      <c r="G821">
        <v>2</v>
      </c>
      <c r="H821">
        <v>7.98</v>
      </c>
      <c r="I821" t="s">
        <v>763</v>
      </c>
      <c r="J821" t="s">
        <v>764</v>
      </c>
      <c r="K821" t="s">
        <v>765</v>
      </c>
      <c r="L821" t="s">
        <v>71</v>
      </c>
      <c r="M821" t="s">
        <v>766</v>
      </c>
      <c r="N821" t="s">
        <v>154</v>
      </c>
      <c r="O821">
        <f>VLOOKUP(orders[[#This Row],[OrderID]],Table15[],4,FALSE)</f>
        <v>9</v>
      </c>
      <c r="P821">
        <f>VLOOKUP(orders[[#This Row],[OrderID]],Table15[],2,FALSE)</f>
        <v>86.850000000000009</v>
      </c>
      <c r="Q821">
        <f>VLOOKUP(orders[[#This Row],[EmployeeID]],employee_territory[],2,FALSE)</f>
        <v>6897</v>
      </c>
      <c r="R821" t="str">
        <f>VLOOKUP(orders[[#This Row],[Territory]],territories[],4,FALSE)</f>
        <v xml:space="preserve">Eastern                                           </v>
      </c>
      <c r="S821" t="str">
        <f>VLOOKUP(orders[[#This Row],[ShipVia]],shippers[],2,FALSE)</f>
        <v>United Package</v>
      </c>
      <c r="T821">
        <f>YEAR(orders[[#This Row],[OrderDate]])</f>
        <v>1998</v>
      </c>
      <c r="U821">
        <f>MONTH(orders[[#This Row],[OrderDate]])</f>
        <v>5</v>
      </c>
    </row>
    <row r="822" spans="1:21" x14ac:dyDescent="0.2">
      <c r="A822">
        <v>11068</v>
      </c>
      <c r="B822" t="s">
        <v>785</v>
      </c>
      <c r="C822">
        <v>8</v>
      </c>
      <c r="D822" s="9">
        <v>35919</v>
      </c>
      <c r="E822" s="5">
        <v>35947</v>
      </c>
      <c r="F822" s="5"/>
      <c r="G822">
        <v>2</v>
      </c>
      <c r="H822">
        <v>81.75</v>
      </c>
      <c r="I822" t="s">
        <v>786</v>
      </c>
      <c r="J822" t="s">
        <v>787</v>
      </c>
      <c r="K822" t="s">
        <v>645</v>
      </c>
      <c r="L822" t="s">
        <v>516</v>
      </c>
      <c r="M822" t="s">
        <v>788</v>
      </c>
      <c r="N822" t="s">
        <v>146</v>
      </c>
      <c r="O822">
        <f>VLOOKUP(orders[[#This Row],[OrderID]],Table15[],4,FALSE)</f>
        <v>72</v>
      </c>
      <c r="P822">
        <f>VLOOKUP(orders[[#This Row],[OrderID]],Table15[],2,FALSE)</f>
        <v>2384.8000000000002</v>
      </c>
      <c r="Q822">
        <f>VLOOKUP(orders[[#This Row],[EmployeeID]],employee_territory[],2,FALSE)</f>
        <v>19428</v>
      </c>
      <c r="R822" t="str">
        <f>VLOOKUP(orders[[#This Row],[Territory]],territories[],4,FALSE)</f>
        <v xml:space="preserve">Northern                                          </v>
      </c>
      <c r="S822" t="str">
        <f>VLOOKUP(orders[[#This Row],[ShipVia]],shippers[],2,FALSE)</f>
        <v>United Package</v>
      </c>
      <c r="T822">
        <f>YEAR(orders[[#This Row],[OrderDate]])</f>
        <v>1998</v>
      </c>
      <c r="U822">
        <f>MONTH(orders[[#This Row],[OrderDate]])</f>
        <v>5</v>
      </c>
    </row>
    <row r="823" spans="1:21" x14ac:dyDescent="0.2">
      <c r="A823">
        <v>11069</v>
      </c>
      <c r="B823" t="s">
        <v>599</v>
      </c>
      <c r="C823">
        <v>1</v>
      </c>
      <c r="D823" s="9">
        <v>35919</v>
      </c>
      <c r="E823" s="5">
        <v>35947</v>
      </c>
      <c r="F823" s="5">
        <v>35921</v>
      </c>
      <c r="G823">
        <v>2</v>
      </c>
      <c r="H823">
        <v>15.67</v>
      </c>
      <c r="I823" t="s">
        <v>600</v>
      </c>
      <c r="J823" t="s">
        <v>601</v>
      </c>
      <c r="K823" t="s">
        <v>534</v>
      </c>
      <c r="L823" t="s">
        <v>71</v>
      </c>
      <c r="M823" t="s">
        <v>602</v>
      </c>
      <c r="N823" t="s">
        <v>535</v>
      </c>
      <c r="O823">
        <f>VLOOKUP(orders[[#This Row],[OrderID]],Table15[],4,FALSE)</f>
        <v>20</v>
      </c>
      <c r="P823">
        <f>VLOOKUP(orders[[#This Row],[OrderID]],Table15[],2,FALSE)</f>
        <v>360</v>
      </c>
      <c r="Q823">
        <f>VLOOKUP(orders[[#This Row],[EmployeeID]],employee_territory[],2,FALSE)</f>
        <v>6897</v>
      </c>
      <c r="R823" t="str">
        <f>VLOOKUP(orders[[#This Row],[Territory]],territories[],4,FALSE)</f>
        <v xml:space="preserve">Eastern                                           </v>
      </c>
      <c r="S823" t="str">
        <f>VLOOKUP(orders[[#This Row],[ShipVia]],shippers[],2,FALSE)</f>
        <v>United Package</v>
      </c>
      <c r="T823">
        <f>YEAR(orders[[#This Row],[OrderDate]])</f>
        <v>1998</v>
      </c>
      <c r="U823">
        <f>MONTH(orders[[#This Row],[OrderDate]])</f>
        <v>5</v>
      </c>
    </row>
    <row r="824" spans="1:21" x14ac:dyDescent="0.2">
      <c r="A824">
        <v>11070</v>
      </c>
      <c r="B824" t="s">
        <v>613</v>
      </c>
      <c r="C824">
        <v>2</v>
      </c>
      <c r="D824" s="9">
        <v>35920</v>
      </c>
      <c r="E824" s="5">
        <v>35948</v>
      </c>
      <c r="F824" s="5"/>
      <c r="G824">
        <v>1</v>
      </c>
      <c r="H824">
        <v>136</v>
      </c>
      <c r="I824" t="s">
        <v>614</v>
      </c>
      <c r="J824" t="s">
        <v>615</v>
      </c>
      <c r="K824" t="s">
        <v>616</v>
      </c>
      <c r="L824" t="s">
        <v>71</v>
      </c>
      <c r="M824" t="s">
        <v>617</v>
      </c>
      <c r="N824" t="s">
        <v>154</v>
      </c>
      <c r="O824">
        <f>VLOOKUP(orders[[#This Row],[OrderID]],Table15[],4,FALSE)</f>
        <v>110</v>
      </c>
      <c r="P824">
        <f>VLOOKUP(orders[[#This Row],[OrderID]],Table15[],2,FALSE)</f>
        <v>1873.5</v>
      </c>
      <c r="Q824">
        <f>VLOOKUP(orders[[#This Row],[EmployeeID]],employee_territory[],2,FALSE)</f>
        <v>1581</v>
      </c>
      <c r="R824" t="str">
        <f>VLOOKUP(orders[[#This Row],[Territory]],territories[],4,FALSE)</f>
        <v xml:space="preserve">Eastern                                           </v>
      </c>
      <c r="S824" t="str">
        <f>VLOOKUP(orders[[#This Row],[ShipVia]],shippers[],2,FALSE)</f>
        <v>Speedy Express</v>
      </c>
      <c r="T824">
        <f>YEAR(orders[[#This Row],[OrderDate]])</f>
        <v>1998</v>
      </c>
      <c r="U824">
        <f>MONTH(orders[[#This Row],[OrderDate]])</f>
        <v>5</v>
      </c>
    </row>
    <row r="825" spans="1:21" x14ac:dyDescent="0.2">
      <c r="A825">
        <v>11071</v>
      </c>
      <c r="B825" t="s">
        <v>623</v>
      </c>
      <c r="C825">
        <v>1</v>
      </c>
      <c r="D825" s="9">
        <v>35920</v>
      </c>
      <c r="E825" s="5">
        <v>35948</v>
      </c>
      <c r="F825" s="5"/>
      <c r="G825">
        <v>1</v>
      </c>
      <c r="H825">
        <v>0.93</v>
      </c>
      <c r="I825" t="s">
        <v>624</v>
      </c>
      <c r="J825" t="s">
        <v>625</v>
      </c>
      <c r="K825" t="s">
        <v>626</v>
      </c>
      <c r="L825" t="s">
        <v>627</v>
      </c>
      <c r="M825" t="s">
        <v>628</v>
      </c>
      <c r="N825" t="s">
        <v>524</v>
      </c>
      <c r="O825">
        <f>VLOOKUP(orders[[#This Row],[OrderID]],Table15[],4,FALSE)</f>
        <v>25</v>
      </c>
      <c r="P825">
        <f>VLOOKUP(orders[[#This Row],[OrderID]],Table15[],2,FALSE)</f>
        <v>510</v>
      </c>
      <c r="Q825">
        <f>VLOOKUP(orders[[#This Row],[EmployeeID]],employee_territory[],2,FALSE)</f>
        <v>6897</v>
      </c>
      <c r="R825" t="str">
        <f>VLOOKUP(orders[[#This Row],[Territory]],territories[],4,FALSE)</f>
        <v xml:space="preserve">Eastern                                           </v>
      </c>
      <c r="S825" t="str">
        <f>VLOOKUP(orders[[#This Row],[ShipVia]],shippers[],2,FALSE)</f>
        <v>Speedy Express</v>
      </c>
      <c r="T825">
        <f>YEAR(orders[[#This Row],[OrderDate]])</f>
        <v>1998</v>
      </c>
      <c r="U825">
        <f>MONTH(orders[[#This Row],[OrderDate]])</f>
        <v>5</v>
      </c>
    </row>
    <row r="826" spans="1:21" x14ac:dyDescent="0.2">
      <c r="A826">
        <v>11072</v>
      </c>
      <c r="B826" t="s">
        <v>525</v>
      </c>
      <c r="C826">
        <v>4</v>
      </c>
      <c r="D826" s="9">
        <v>35920</v>
      </c>
      <c r="E826" s="5">
        <v>35948</v>
      </c>
      <c r="F826" s="5"/>
      <c r="G826">
        <v>2</v>
      </c>
      <c r="H826">
        <v>258.64</v>
      </c>
      <c r="I826" t="s">
        <v>526</v>
      </c>
      <c r="J826" t="s">
        <v>527</v>
      </c>
      <c r="K826" t="s">
        <v>528</v>
      </c>
      <c r="L826" t="s">
        <v>71</v>
      </c>
      <c r="M826" t="s">
        <v>529</v>
      </c>
      <c r="N826" t="s">
        <v>530</v>
      </c>
      <c r="O826">
        <f>VLOOKUP(orders[[#This Row],[OrderID]],Table15[],4,FALSE)</f>
        <v>200</v>
      </c>
      <c r="P826">
        <f>VLOOKUP(orders[[#This Row],[OrderID]],Table15[],2,FALSE)</f>
        <v>5218</v>
      </c>
      <c r="Q826">
        <f>VLOOKUP(orders[[#This Row],[EmployeeID]],employee_territory[],2,FALSE)</f>
        <v>20852</v>
      </c>
      <c r="R826" t="str">
        <f>VLOOKUP(orders[[#This Row],[Territory]],territories[],4,FALSE)</f>
        <v xml:space="preserve">Eastern                                           </v>
      </c>
      <c r="S826" t="str">
        <f>VLOOKUP(orders[[#This Row],[ShipVia]],shippers[],2,FALSE)</f>
        <v>United Package</v>
      </c>
      <c r="T826">
        <f>YEAR(orders[[#This Row],[OrderDate]])</f>
        <v>1998</v>
      </c>
      <c r="U826">
        <f>MONTH(orders[[#This Row],[OrderDate]])</f>
        <v>5</v>
      </c>
    </row>
    <row r="827" spans="1:21" x14ac:dyDescent="0.2">
      <c r="A827">
        <v>11073</v>
      </c>
      <c r="B827" t="s">
        <v>697</v>
      </c>
      <c r="C827">
        <v>2</v>
      </c>
      <c r="D827" s="9">
        <v>35920</v>
      </c>
      <c r="E827" s="5">
        <v>35948</v>
      </c>
      <c r="F827" s="5"/>
      <c r="G827">
        <v>2</v>
      </c>
      <c r="H827">
        <v>24.95</v>
      </c>
      <c r="I827" t="s">
        <v>698</v>
      </c>
      <c r="J827" t="s">
        <v>699</v>
      </c>
      <c r="K827" t="s">
        <v>534</v>
      </c>
      <c r="L827" t="s">
        <v>71</v>
      </c>
      <c r="M827" t="s">
        <v>602</v>
      </c>
      <c r="N827" t="s">
        <v>535</v>
      </c>
      <c r="O827">
        <f>VLOOKUP(orders[[#This Row],[OrderID]],Table15[],4,FALSE)</f>
        <v>30</v>
      </c>
      <c r="P827">
        <f>VLOOKUP(orders[[#This Row],[OrderID]],Table15[],2,FALSE)</f>
        <v>300</v>
      </c>
      <c r="Q827">
        <f>VLOOKUP(orders[[#This Row],[EmployeeID]],employee_territory[],2,FALSE)</f>
        <v>1581</v>
      </c>
      <c r="R827" t="str">
        <f>VLOOKUP(orders[[#This Row],[Territory]],territories[],4,FALSE)</f>
        <v xml:space="preserve">Eastern                                           </v>
      </c>
      <c r="S827" t="str">
        <f>VLOOKUP(orders[[#This Row],[ShipVia]],shippers[],2,FALSE)</f>
        <v>United Package</v>
      </c>
      <c r="T827">
        <f>YEAR(orders[[#This Row],[OrderDate]])</f>
        <v>1998</v>
      </c>
      <c r="U827">
        <f>MONTH(orders[[#This Row],[OrderDate]])</f>
        <v>5</v>
      </c>
    </row>
    <row r="828" spans="1:21" x14ac:dyDescent="0.2">
      <c r="A828">
        <v>11074</v>
      </c>
      <c r="B828" t="s">
        <v>733</v>
      </c>
      <c r="C828">
        <v>7</v>
      </c>
      <c r="D828" s="9">
        <v>35921</v>
      </c>
      <c r="E828" s="5">
        <v>35949</v>
      </c>
      <c r="F828" s="5"/>
      <c r="G828">
        <v>2</v>
      </c>
      <c r="H828">
        <v>18.440000000000001</v>
      </c>
      <c r="I828" t="s">
        <v>734</v>
      </c>
      <c r="J828" t="s">
        <v>735</v>
      </c>
      <c r="K828" t="s">
        <v>736</v>
      </c>
      <c r="L828" t="s">
        <v>71</v>
      </c>
      <c r="M828" t="s">
        <v>737</v>
      </c>
      <c r="N828" t="s">
        <v>230</v>
      </c>
      <c r="O828">
        <f>VLOOKUP(orders[[#This Row],[OrderID]],Table15[],4,FALSE)</f>
        <v>14</v>
      </c>
      <c r="P828">
        <f>VLOOKUP(orders[[#This Row],[OrderID]],Table15[],2,FALSE)</f>
        <v>244.29999999999998</v>
      </c>
      <c r="Q828">
        <f>VLOOKUP(orders[[#This Row],[EmployeeID]],employee_territory[],2,FALSE)</f>
        <v>60179</v>
      </c>
      <c r="R828" t="str">
        <f>VLOOKUP(orders[[#This Row],[Territory]],territories[],4,FALSE)</f>
        <v xml:space="preserve">Westerns                                          </v>
      </c>
      <c r="S828" t="str">
        <f>VLOOKUP(orders[[#This Row],[ShipVia]],shippers[],2,FALSE)</f>
        <v>United Package</v>
      </c>
      <c r="T828">
        <f>YEAR(orders[[#This Row],[OrderDate]])</f>
        <v>1998</v>
      </c>
      <c r="U828">
        <f>MONTH(orders[[#This Row],[OrderDate]])</f>
        <v>5</v>
      </c>
    </row>
    <row r="829" spans="1:21" x14ac:dyDescent="0.2">
      <c r="A829">
        <v>11075</v>
      </c>
      <c r="B829" t="s">
        <v>507</v>
      </c>
      <c r="C829">
        <v>8</v>
      </c>
      <c r="D829" s="9">
        <v>35921</v>
      </c>
      <c r="E829" s="5">
        <v>35949</v>
      </c>
      <c r="F829" s="5"/>
      <c r="G829">
        <v>2</v>
      </c>
      <c r="H829">
        <v>6.19</v>
      </c>
      <c r="I829" t="s">
        <v>508</v>
      </c>
      <c r="J829" t="s">
        <v>509</v>
      </c>
      <c r="K829" t="s">
        <v>510</v>
      </c>
      <c r="L829" t="s">
        <v>71</v>
      </c>
      <c r="M829" t="s">
        <v>511</v>
      </c>
      <c r="N829" t="s">
        <v>506</v>
      </c>
      <c r="O829">
        <f>VLOOKUP(orders[[#This Row],[OrderID]],Table15[],4,FALSE)</f>
        <v>42</v>
      </c>
      <c r="P829">
        <f>VLOOKUP(orders[[#This Row],[OrderID]],Table15[],2,FALSE)</f>
        <v>586</v>
      </c>
      <c r="Q829">
        <f>VLOOKUP(orders[[#This Row],[EmployeeID]],employee_territory[],2,FALSE)</f>
        <v>19428</v>
      </c>
      <c r="R829" t="str">
        <f>VLOOKUP(orders[[#This Row],[Territory]],territories[],4,FALSE)</f>
        <v xml:space="preserve">Northern                                          </v>
      </c>
      <c r="S829" t="str">
        <f>VLOOKUP(orders[[#This Row],[ShipVia]],shippers[],2,FALSE)</f>
        <v>United Package</v>
      </c>
      <c r="T829">
        <f>YEAR(orders[[#This Row],[OrderDate]])</f>
        <v>1998</v>
      </c>
      <c r="U829">
        <f>MONTH(orders[[#This Row],[OrderDate]])</f>
        <v>5</v>
      </c>
    </row>
    <row r="830" spans="1:21" x14ac:dyDescent="0.2">
      <c r="A830">
        <v>11076</v>
      </c>
      <c r="B830" t="s">
        <v>721</v>
      </c>
      <c r="C830">
        <v>4</v>
      </c>
      <c r="D830" s="9">
        <v>35921</v>
      </c>
      <c r="E830" s="5">
        <v>35949</v>
      </c>
      <c r="F830" s="5"/>
      <c r="G830">
        <v>2</v>
      </c>
      <c r="H830">
        <v>38.28</v>
      </c>
      <c r="I830" t="s">
        <v>722</v>
      </c>
      <c r="J830" t="s">
        <v>723</v>
      </c>
      <c r="K830" t="s">
        <v>724</v>
      </c>
      <c r="L830" t="s">
        <v>71</v>
      </c>
      <c r="M830" t="s">
        <v>725</v>
      </c>
      <c r="N830" t="s">
        <v>206</v>
      </c>
      <c r="O830">
        <f>VLOOKUP(orders[[#This Row],[OrderID]],Table15[],4,FALSE)</f>
        <v>50</v>
      </c>
      <c r="P830">
        <f>VLOOKUP(orders[[#This Row],[OrderID]],Table15[],2,FALSE)</f>
        <v>1057</v>
      </c>
      <c r="Q830">
        <f>VLOOKUP(orders[[#This Row],[EmployeeID]],employee_territory[],2,FALSE)</f>
        <v>20852</v>
      </c>
      <c r="R830" t="str">
        <f>VLOOKUP(orders[[#This Row],[Territory]],territories[],4,FALSE)</f>
        <v xml:space="preserve">Eastern                                           </v>
      </c>
      <c r="S830" t="str">
        <f>VLOOKUP(orders[[#This Row],[ShipVia]],shippers[],2,FALSE)</f>
        <v>United Package</v>
      </c>
      <c r="T830">
        <f>YEAR(orders[[#This Row],[OrderDate]])</f>
        <v>1998</v>
      </c>
      <c r="U830">
        <f>MONTH(orders[[#This Row],[OrderDate]])</f>
        <v>5</v>
      </c>
    </row>
    <row r="831" spans="1:21" x14ac:dyDescent="0.2">
      <c r="A831">
        <v>11077</v>
      </c>
      <c r="B831" t="s">
        <v>545</v>
      </c>
      <c r="C831">
        <v>1</v>
      </c>
      <c r="D831" s="9">
        <v>35921</v>
      </c>
      <c r="E831" s="5">
        <v>35949</v>
      </c>
      <c r="F831" s="5"/>
      <c r="G831">
        <v>2</v>
      </c>
      <c r="H831">
        <v>8.5299999999999994</v>
      </c>
      <c r="I831" t="s">
        <v>546</v>
      </c>
      <c r="J831" t="s">
        <v>547</v>
      </c>
      <c r="K831" t="s">
        <v>548</v>
      </c>
      <c r="L831" t="s">
        <v>549</v>
      </c>
      <c r="M831" t="s">
        <v>550</v>
      </c>
      <c r="N831" t="s">
        <v>82</v>
      </c>
      <c r="O831">
        <f>VLOOKUP(orders[[#This Row],[OrderID]],Table15[],4,FALSE)</f>
        <v>72</v>
      </c>
      <c r="P831">
        <f>VLOOKUP(orders[[#This Row],[OrderID]],Table15[],2,FALSE)</f>
        <v>1374.6</v>
      </c>
      <c r="Q831">
        <f>VLOOKUP(orders[[#This Row],[EmployeeID]],employee_territory[],2,FALSE)</f>
        <v>6897</v>
      </c>
      <c r="R831" t="str">
        <f>VLOOKUP(orders[[#This Row],[Territory]],territories[],4,FALSE)</f>
        <v xml:space="preserve">Eastern                                           </v>
      </c>
      <c r="S831" t="str">
        <f>VLOOKUP(orders[[#This Row],[ShipVia]],shippers[],2,FALSE)</f>
        <v>United Package</v>
      </c>
      <c r="T831">
        <f>YEAR(orders[[#This Row],[OrderDate]])</f>
        <v>1998</v>
      </c>
      <c r="U831">
        <f>MONTH(orders[[#This Row],[OrderDate]])</f>
        <v>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D6BF-36D9-804D-89B9-554C3689F1FA}">
  <dimension ref="AR23"/>
  <sheetViews>
    <sheetView showGridLines="0" tabSelected="1" topLeftCell="B1" zoomScale="88" zoomScaleNormal="102" workbookViewId="0"/>
  </sheetViews>
  <sheetFormatPr baseColWidth="10" defaultRowHeight="15" x14ac:dyDescent="0.2"/>
  <cols>
    <col min="1" max="16384" width="10.83203125" style="8"/>
  </cols>
  <sheetData>
    <row r="23" spans="44:44" x14ac:dyDescent="0.2">
      <c r="AR23" s="8" t="s">
        <v>1319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4DCD-52FA-2544-85C3-0D11CB961533}">
  <dimension ref="A1"/>
  <sheetViews>
    <sheetView showGridLines="0" zoomScale="84" zoomScaleNormal="100" workbookViewId="0"/>
  </sheetViews>
  <sheetFormatPr baseColWidth="10" defaultRowHeight="15" x14ac:dyDescent="0.2"/>
  <cols>
    <col min="1" max="16384" width="10.832031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AEF6C-CF1A-6641-BA87-3701404A865A}">
  <dimension ref="A1:Y2156"/>
  <sheetViews>
    <sheetView workbookViewId="0">
      <selection activeCell="R3" sqref="R3"/>
    </sheetView>
  </sheetViews>
  <sheetFormatPr baseColWidth="10" defaultRowHeight="15" x14ac:dyDescent="0.2"/>
  <cols>
    <col min="1" max="1" width="9.6640625" bestFit="1" customWidth="1"/>
    <col min="2" max="2" width="11.33203125" bestFit="1" customWidth="1"/>
    <col min="4" max="5" width="10.33203125" bestFit="1" customWidth="1"/>
    <col min="7" max="7" width="13.33203125" customWidth="1"/>
    <col min="9" max="9" width="26" customWidth="1"/>
    <col min="10" max="10" width="27.33203125" customWidth="1"/>
    <col min="11" max="11" width="13.83203125" customWidth="1"/>
    <col min="13" max="13" width="14.1640625" customWidth="1"/>
    <col min="14" max="14" width="13" customWidth="1"/>
    <col min="16" max="16" width="10.83203125" customWidth="1"/>
    <col min="17" max="17" width="14.33203125" customWidth="1"/>
  </cols>
  <sheetData>
    <row r="1" spans="1:25" x14ac:dyDescent="0.2">
      <c r="A1" t="s">
        <v>460</v>
      </c>
      <c r="B1" t="s">
        <v>304</v>
      </c>
      <c r="C1" t="s">
        <v>308</v>
      </c>
      <c r="D1" t="s">
        <v>916</v>
      </c>
      <c r="E1" t="s">
        <v>917</v>
      </c>
      <c r="F1" t="s">
        <v>1288</v>
      </c>
      <c r="G1" t="s">
        <v>55</v>
      </c>
      <c r="H1" t="s">
        <v>1301</v>
      </c>
      <c r="I1" t="s">
        <v>305</v>
      </c>
      <c r="J1" t="s">
        <v>1312</v>
      </c>
      <c r="K1" t="s">
        <v>473</v>
      </c>
      <c r="L1" t="s">
        <v>1315</v>
      </c>
      <c r="M1" t="s">
        <v>1316</v>
      </c>
      <c r="N1" t="s">
        <v>461</v>
      </c>
      <c r="O1" t="s">
        <v>61</v>
      </c>
      <c r="P1" t="s">
        <v>306</v>
      </c>
      <c r="Q1" t="s">
        <v>1269</v>
      </c>
      <c r="R1" t="s">
        <v>1321</v>
      </c>
    </row>
    <row r="2" spans="1:25" x14ac:dyDescent="0.2">
      <c r="A2">
        <v>10248</v>
      </c>
      <c r="B2">
        <v>11</v>
      </c>
      <c r="C2">
        <v>14</v>
      </c>
      <c r="D2">
        <v>12</v>
      </c>
      <c r="E2">
        <v>0</v>
      </c>
      <c r="F2">
        <f>order_details__2[[#This Row],[UnitPrice]]*order_details__2[[#This Row],[Quantity]]</f>
        <v>168</v>
      </c>
      <c r="G2">
        <f>VLOOKUP(order_details__2[[#This Row],[ProductID]],products[],3,FALSE)</f>
        <v>5</v>
      </c>
      <c r="H2">
        <f>VLOOKUP(order_details__2[[#This Row],[OrderID]],orders[],20,FALSE)</f>
        <v>1996</v>
      </c>
      <c r="I2" t="str">
        <f>VLOOKUP(order_details__2[[#This Row],[ProductID]],products[],2,FALSE)</f>
        <v>Queso Cabrales</v>
      </c>
      <c r="J2" t="str">
        <f>VLOOKUP(order_details__2[[#This Row],[SupplierID]],suppliers[],2,FALSE)</f>
        <v>Cooperativa de Quesos 'Las Cabras'</v>
      </c>
      <c r="K2" t="str">
        <f>VLOOKUP(order_details__2[[#This Row],[OrderID]],orders[],14,FALSE)</f>
        <v>France</v>
      </c>
      <c r="L2">
        <f>VLOOKUP(order_details__2[[#This Row],[OrderID]],orders[],7,FALSE)</f>
        <v>3</v>
      </c>
      <c r="M2" t="str">
        <f>VLOOKUP(order_details__2[[#This Row],[ShipVia ]],shippers[],2,FALSE)</f>
        <v>Federal Shipping</v>
      </c>
      <c r="N2" t="str">
        <f>VLOOKUP(order_details__2[[#This Row],[OrderID]],orders[],2,FALSE)</f>
        <v>VINET</v>
      </c>
      <c r="O2" t="str">
        <f>VLOOKUP(order_details__2[[#This Row],[OrderID]],orders[],18,FALSE)</f>
        <v xml:space="preserve">Eastern                                           </v>
      </c>
      <c r="P2">
        <f>VLOOKUP(order_details__2[[#This Row],[ProductID]],products[],4,FALSE)</f>
        <v>4</v>
      </c>
      <c r="Q2" t="str">
        <f>VLOOKUP(order_details__2[[#This Row],[CategoryID]],categories[],2,FALSE)</f>
        <v>Dairy Products</v>
      </c>
      <c r="R2">
        <f>VLOOKUP(order_details__2[[#This Row],[OrderID]],orders[],21,FALSE)</f>
        <v>7</v>
      </c>
    </row>
    <row r="3" spans="1:25" x14ac:dyDescent="0.2">
      <c r="A3">
        <v>10248</v>
      </c>
      <c r="B3">
        <v>42</v>
      </c>
      <c r="C3">
        <v>9.8000000000000007</v>
      </c>
      <c r="D3">
        <v>10</v>
      </c>
      <c r="E3">
        <v>0</v>
      </c>
      <c r="F3">
        <f>order_details__2[[#This Row],[UnitPrice]]*order_details__2[[#This Row],[Quantity]]</f>
        <v>98</v>
      </c>
      <c r="G3">
        <f>VLOOKUP(order_details__2[[#This Row],[ProductID]],products[],3,FALSE)</f>
        <v>20</v>
      </c>
      <c r="H3">
        <f>VLOOKUP(order_details__2[[#This Row],[OrderID]],orders[],20,FALSE)</f>
        <v>1996</v>
      </c>
      <c r="I3" t="str">
        <f>VLOOKUP(order_details__2[[#This Row],[ProductID]],products[],2,FALSE)</f>
        <v>Singaporean Hokkien Fried Mee</v>
      </c>
      <c r="J3" t="str">
        <f>VLOOKUP(order_details__2[[#This Row],[SupplierID]],suppliers[],2,FALSE)</f>
        <v>Leka Trading</v>
      </c>
      <c r="K3" t="str">
        <f>VLOOKUP(order_details__2[[#This Row],[OrderID]],orders[],14,FALSE)</f>
        <v>France</v>
      </c>
      <c r="L3">
        <f>VLOOKUP(order_details__2[[#This Row],[OrderID]],orders[],7,FALSE)</f>
        <v>3</v>
      </c>
      <c r="M3" t="str">
        <f>VLOOKUP(order_details__2[[#This Row],[ShipVia ]],shippers[],2,FALSE)</f>
        <v>Federal Shipping</v>
      </c>
      <c r="N3" t="str">
        <f>VLOOKUP(order_details__2[[#This Row],[OrderID]],orders[],2,FALSE)</f>
        <v>VINET</v>
      </c>
      <c r="O3" t="str">
        <f>VLOOKUP(order_details__2[[#This Row],[OrderID]],orders[],18,FALSE)</f>
        <v xml:space="preserve">Eastern                                           </v>
      </c>
      <c r="P3">
        <f>VLOOKUP(order_details__2[[#This Row],[ProductID]],products[],4,FALSE)</f>
        <v>5</v>
      </c>
      <c r="Q3" t="str">
        <f>VLOOKUP(order_details__2[[#This Row],[CategoryID]],categories[],2,FALSE)</f>
        <v>Grains/Cereals</v>
      </c>
      <c r="R3">
        <f>VLOOKUP(order_details__2[[#This Row],[OrderID]],orders[],21,FALSE)</f>
        <v>7</v>
      </c>
    </row>
    <row r="4" spans="1:25" x14ac:dyDescent="0.2">
      <c r="A4">
        <v>10248</v>
      </c>
      <c r="B4">
        <v>72</v>
      </c>
      <c r="C4">
        <v>34.799999999999997</v>
      </c>
      <c r="D4">
        <v>5</v>
      </c>
      <c r="E4">
        <v>0</v>
      </c>
      <c r="F4">
        <f>order_details__2[[#This Row],[UnitPrice]]*order_details__2[[#This Row],[Quantity]]</f>
        <v>174</v>
      </c>
      <c r="G4">
        <f>VLOOKUP(order_details__2[[#This Row],[ProductID]],products[],3,FALSE)</f>
        <v>14</v>
      </c>
      <c r="H4">
        <f>VLOOKUP(order_details__2[[#This Row],[OrderID]],orders[],20,FALSE)</f>
        <v>1996</v>
      </c>
      <c r="I4" t="str">
        <f>VLOOKUP(order_details__2[[#This Row],[ProductID]],products[],2,FALSE)</f>
        <v>Mozzarella di Giovanni</v>
      </c>
      <c r="J4" t="str">
        <f>VLOOKUP(order_details__2[[#This Row],[SupplierID]],suppliers[],2,FALSE)</f>
        <v>Formaggi Fortini s.r.l.</v>
      </c>
      <c r="K4" t="str">
        <f>VLOOKUP(order_details__2[[#This Row],[OrderID]],orders[],14,FALSE)</f>
        <v>France</v>
      </c>
      <c r="L4">
        <f>VLOOKUP(order_details__2[[#This Row],[OrderID]],orders[],7,FALSE)</f>
        <v>3</v>
      </c>
      <c r="M4" t="str">
        <f>VLOOKUP(order_details__2[[#This Row],[ShipVia ]],shippers[],2,FALSE)</f>
        <v>Federal Shipping</v>
      </c>
      <c r="N4" t="str">
        <f>VLOOKUP(order_details__2[[#This Row],[OrderID]],orders[],2,FALSE)</f>
        <v>VINET</v>
      </c>
      <c r="O4" t="str">
        <f>VLOOKUP(order_details__2[[#This Row],[OrderID]],orders[],18,FALSE)</f>
        <v xml:space="preserve">Eastern                                           </v>
      </c>
      <c r="P4">
        <f>VLOOKUP(order_details__2[[#This Row],[ProductID]],products[],4,FALSE)</f>
        <v>4</v>
      </c>
      <c r="Q4" t="str">
        <f>VLOOKUP(order_details__2[[#This Row],[CategoryID]],categories[],2,FALSE)</f>
        <v>Dairy Products</v>
      </c>
      <c r="R4">
        <f>VLOOKUP(order_details__2[[#This Row],[OrderID]],orders[],21,FALSE)</f>
        <v>7</v>
      </c>
    </row>
    <row r="5" spans="1:25" x14ac:dyDescent="0.2">
      <c r="A5">
        <v>10249</v>
      </c>
      <c r="B5">
        <v>14</v>
      </c>
      <c r="C5">
        <v>18.600000000000001</v>
      </c>
      <c r="D5">
        <v>9</v>
      </c>
      <c r="E5">
        <v>0</v>
      </c>
      <c r="F5">
        <f>order_details__2[[#This Row],[UnitPrice]]*order_details__2[[#This Row],[Quantity]]</f>
        <v>167.4</v>
      </c>
      <c r="G5">
        <f>VLOOKUP(order_details__2[[#This Row],[ProductID]],products[],3,FALSE)</f>
        <v>6</v>
      </c>
      <c r="H5">
        <f>VLOOKUP(order_details__2[[#This Row],[OrderID]],orders[],20,FALSE)</f>
        <v>1996</v>
      </c>
      <c r="I5" t="str">
        <f>VLOOKUP(order_details__2[[#This Row],[ProductID]],products[],2,FALSE)</f>
        <v>Tofu</v>
      </c>
      <c r="J5" t="str">
        <f>VLOOKUP(order_details__2[[#This Row],[SupplierID]],suppliers[],2,FALSE)</f>
        <v>Mayumi's</v>
      </c>
      <c r="K5" t="str">
        <f>VLOOKUP(order_details__2[[#This Row],[OrderID]],orders[],14,FALSE)</f>
        <v>Germany</v>
      </c>
      <c r="L5">
        <f>VLOOKUP(order_details__2[[#This Row],[OrderID]],orders[],7,FALSE)</f>
        <v>1</v>
      </c>
      <c r="M5" t="str">
        <f>VLOOKUP(order_details__2[[#This Row],[ShipVia ]],shippers[],2,FALSE)</f>
        <v>Speedy Express</v>
      </c>
      <c r="N5" t="str">
        <f>VLOOKUP(order_details__2[[#This Row],[OrderID]],orders[],2,FALSE)</f>
        <v>TOMSP</v>
      </c>
      <c r="O5" t="str">
        <f>VLOOKUP(order_details__2[[#This Row],[OrderID]],orders[],18,FALSE)</f>
        <v xml:space="preserve">Westerns                                          </v>
      </c>
      <c r="P5">
        <f>VLOOKUP(order_details__2[[#This Row],[ProductID]],products[],4,FALSE)</f>
        <v>7</v>
      </c>
      <c r="Q5" t="str">
        <f>VLOOKUP(order_details__2[[#This Row],[CategoryID]],categories[],2,FALSE)</f>
        <v>Produce</v>
      </c>
      <c r="R5">
        <f>VLOOKUP(order_details__2[[#This Row],[OrderID]],orders[],21,FALSE)</f>
        <v>7</v>
      </c>
    </row>
    <row r="6" spans="1:25" x14ac:dyDescent="0.2">
      <c r="A6">
        <v>10249</v>
      </c>
      <c r="B6">
        <v>51</v>
      </c>
      <c r="C6">
        <v>42.4</v>
      </c>
      <c r="D6">
        <v>40</v>
      </c>
      <c r="E6">
        <v>0</v>
      </c>
      <c r="F6">
        <f>order_details__2[[#This Row],[UnitPrice]]*order_details__2[[#This Row],[Quantity]]</f>
        <v>1696</v>
      </c>
      <c r="G6">
        <f>VLOOKUP(order_details__2[[#This Row],[ProductID]],products[],3,FALSE)</f>
        <v>24</v>
      </c>
      <c r="H6">
        <f>VLOOKUP(order_details__2[[#This Row],[OrderID]],orders[],20,FALSE)</f>
        <v>1996</v>
      </c>
      <c r="I6" t="str">
        <f>VLOOKUP(order_details__2[[#This Row],[ProductID]],products[],2,FALSE)</f>
        <v>Manjimup Dried Apples</v>
      </c>
      <c r="J6" t="str">
        <f>VLOOKUP(order_details__2[[#This Row],[SupplierID]],suppliers[],2,FALSE)</f>
        <v>G'day, Mate</v>
      </c>
      <c r="K6" t="str">
        <f>VLOOKUP(order_details__2[[#This Row],[OrderID]],orders[],14,FALSE)</f>
        <v>Germany</v>
      </c>
      <c r="L6">
        <f>VLOOKUP(order_details__2[[#This Row],[OrderID]],orders[],7,FALSE)</f>
        <v>1</v>
      </c>
      <c r="M6" t="str">
        <f>VLOOKUP(order_details__2[[#This Row],[ShipVia ]],shippers[],2,FALSE)</f>
        <v>Speedy Express</v>
      </c>
      <c r="N6" t="str">
        <f>VLOOKUP(order_details__2[[#This Row],[OrderID]],orders[],2,FALSE)</f>
        <v>TOMSP</v>
      </c>
      <c r="O6" t="str">
        <f>VLOOKUP(order_details__2[[#This Row],[OrderID]],orders[],18,FALSE)</f>
        <v xml:space="preserve">Westerns                                          </v>
      </c>
      <c r="P6">
        <f>VLOOKUP(order_details__2[[#This Row],[ProductID]],products[],4,FALSE)</f>
        <v>7</v>
      </c>
      <c r="Q6" t="str">
        <f>VLOOKUP(order_details__2[[#This Row],[CategoryID]],categories[],2,FALSE)</f>
        <v>Produce</v>
      </c>
      <c r="R6">
        <f>VLOOKUP(order_details__2[[#This Row],[OrderID]],orders[],21,FALSE)</f>
        <v>7</v>
      </c>
    </row>
    <row r="7" spans="1:25" x14ac:dyDescent="0.2">
      <c r="A7">
        <v>10250</v>
      </c>
      <c r="B7">
        <v>41</v>
      </c>
      <c r="C7">
        <v>7.7</v>
      </c>
      <c r="D7">
        <v>10</v>
      </c>
      <c r="E7">
        <v>0</v>
      </c>
      <c r="F7">
        <f>order_details__2[[#This Row],[UnitPrice]]*order_details__2[[#This Row],[Quantity]]</f>
        <v>77</v>
      </c>
      <c r="G7">
        <f>VLOOKUP(order_details__2[[#This Row],[ProductID]],products[],3,FALSE)</f>
        <v>19</v>
      </c>
      <c r="H7">
        <f>VLOOKUP(order_details__2[[#This Row],[OrderID]],orders[],20,FALSE)</f>
        <v>1996</v>
      </c>
      <c r="I7" t="str">
        <f>VLOOKUP(order_details__2[[#This Row],[ProductID]],products[],2,FALSE)</f>
        <v>Jack's New England Clam Chowder</v>
      </c>
      <c r="J7" t="str">
        <f>VLOOKUP(order_details__2[[#This Row],[SupplierID]],suppliers[],2,FALSE)</f>
        <v>New England Seafood Cannery</v>
      </c>
      <c r="K7" t="str">
        <f>VLOOKUP(order_details__2[[#This Row],[OrderID]],orders[],14,FALSE)</f>
        <v>Brazil</v>
      </c>
      <c r="L7">
        <f>VLOOKUP(order_details__2[[#This Row],[OrderID]],orders[],7,FALSE)</f>
        <v>2</v>
      </c>
      <c r="M7" t="str">
        <f>VLOOKUP(order_details__2[[#This Row],[ShipVia ]],shippers[],2,FALSE)</f>
        <v>United Package</v>
      </c>
      <c r="N7" t="str">
        <f>VLOOKUP(order_details__2[[#This Row],[OrderID]],orders[],2,FALSE)</f>
        <v>HANAR</v>
      </c>
      <c r="O7" t="str">
        <f>VLOOKUP(order_details__2[[#This Row],[OrderID]],orders[],18,FALSE)</f>
        <v xml:space="preserve">Eastern                                           </v>
      </c>
      <c r="P7">
        <f>VLOOKUP(order_details__2[[#This Row],[ProductID]],products[],4,FALSE)</f>
        <v>8</v>
      </c>
      <c r="Q7" t="str">
        <f>VLOOKUP(order_details__2[[#This Row],[CategoryID]],categories[],2,FALSE)</f>
        <v>Seafood</v>
      </c>
      <c r="R7">
        <f>VLOOKUP(order_details__2[[#This Row],[OrderID]],orders[],21,FALSE)</f>
        <v>7</v>
      </c>
    </row>
    <row r="8" spans="1:25" x14ac:dyDescent="0.2">
      <c r="A8">
        <v>10250</v>
      </c>
      <c r="B8">
        <v>51</v>
      </c>
      <c r="C8">
        <v>42.4</v>
      </c>
      <c r="D8">
        <v>35</v>
      </c>
      <c r="E8">
        <v>0</v>
      </c>
      <c r="F8">
        <f>order_details__2[[#This Row],[UnitPrice]]*order_details__2[[#This Row],[Quantity]]</f>
        <v>1484</v>
      </c>
      <c r="G8">
        <f>VLOOKUP(order_details__2[[#This Row],[ProductID]],products[],3,FALSE)</f>
        <v>24</v>
      </c>
      <c r="H8">
        <f>VLOOKUP(order_details__2[[#This Row],[OrderID]],orders[],20,FALSE)</f>
        <v>1996</v>
      </c>
      <c r="I8" t="str">
        <f>VLOOKUP(order_details__2[[#This Row],[ProductID]],products[],2,FALSE)</f>
        <v>Manjimup Dried Apples</v>
      </c>
      <c r="J8" t="str">
        <f>VLOOKUP(order_details__2[[#This Row],[SupplierID]],suppliers[],2,FALSE)</f>
        <v>G'day, Mate</v>
      </c>
      <c r="K8" t="str">
        <f>VLOOKUP(order_details__2[[#This Row],[OrderID]],orders[],14,FALSE)</f>
        <v>Brazil</v>
      </c>
      <c r="L8">
        <f>VLOOKUP(order_details__2[[#This Row],[OrderID]],orders[],7,FALSE)</f>
        <v>2</v>
      </c>
      <c r="M8" t="str">
        <f>VLOOKUP(order_details__2[[#This Row],[ShipVia ]],shippers[],2,FALSE)</f>
        <v>United Package</v>
      </c>
      <c r="N8" t="str">
        <f>VLOOKUP(order_details__2[[#This Row],[OrderID]],orders[],2,FALSE)</f>
        <v>HANAR</v>
      </c>
      <c r="O8" t="str">
        <f>VLOOKUP(order_details__2[[#This Row],[OrderID]],orders[],18,FALSE)</f>
        <v xml:space="preserve">Eastern                                           </v>
      </c>
      <c r="P8">
        <f>VLOOKUP(order_details__2[[#This Row],[ProductID]],products[],4,FALSE)</f>
        <v>7</v>
      </c>
      <c r="Q8" t="str">
        <f>VLOOKUP(order_details__2[[#This Row],[CategoryID]],categories[],2,FALSE)</f>
        <v>Produce</v>
      </c>
      <c r="R8">
        <f>VLOOKUP(order_details__2[[#This Row],[OrderID]],orders[],21,FALSE)</f>
        <v>7</v>
      </c>
    </row>
    <row r="9" spans="1:25" x14ac:dyDescent="0.2">
      <c r="A9">
        <v>10250</v>
      </c>
      <c r="B9">
        <v>65</v>
      </c>
      <c r="C9">
        <v>16.8</v>
      </c>
      <c r="D9">
        <v>15</v>
      </c>
      <c r="E9">
        <v>0</v>
      </c>
      <c r="F9">
        <f>order_details__2[[#This Row],[UnitPrice]]*order_details__2[[#This Row],[Quantity]]</f>
        <v>252</v>
      </c>
      <c r="G9">
        <f>VLOOKUP(order_details__2[[#This Row],[ProductID]],products[],3,FALSE)</f>
        <v>2</v>
      </c>
      <c r="H9">
        <f>VLOOKUP(order_details__2[[#This Row],[OrderID]],orders[],20,FALSE)</f>
        <v>1996</v>
      </c>
      <c r="I9" t="str">
        <f>VLOOKUP(order_details__2[[#This Row],[ProductID]],products[],2,FALSE)</f>
        <v>Louisiana Fiery Hot Pepper Sauce</v>
      </c>
      <c r="J9" t="str">
        <f>VLOOKUP(order_details__2[[#This Row],[SupplierID]],suppliers[],2,FALSE)</f>
        <v>New Orleans Cajun Delights</v>
      </c>
      <c r="K9" t="str">
        <f>VLOOKUP(order_details__2[[#This Row],[OrderID]],orders[],14,FALSE)</f>
        <v>Brazil</v>
      </c>
      <c r="L9">
        <f>VLOOKUP(order_details__2[[#This Row],[OrderID]],orders[],7,FALSE)</f>
        <v>2</v>
      </c>
      <c r="M9" t="str">
        <f>VLOOKUP(order_details__2[[#This Row],[ShipVia ]],shippers[],2,FALSE)</f>
        <v>United Package</v>
      </c>
      <c r="N9" t="str">
        <f>VLOOKUP(order_details__2[[#This Row],[OrderID]],orders[],2,FALSE)</f>
        <v>HANAR</v>
      </c>
      <c r="O9" t="str">
        <f>VLOOKUP(order_details__2[[#This Row],[OrderID]],orders[],18,FALSE)</f>
        <v xml:space="preserve">Eastern                                           </v>
      </c>
      <c r="P9">
        <f>VLOOKUP(order_details__2[[#This Row],[ProductID]],products[],4,FALSE)</f>
        <v>2</v>
      </c>
      <c r="Q9" t="str">
        <f>VLOOKUP(order_details__2[[#This Row],[CategoryID]],categories[],2,FALSE)</f>
        <v>Condiments</v>
      </c>
      <c r="R9">
        <f>VLOOKUP(order_details__2[[#This Row],[OrderID]],orders[],21,FALSE)</f>
        <v>7</v>
      </c>
    </row>
    <row r="10" spans="1:25" x14ac:dyDescent="0.2">
      <c r="A10">
        <v>10251</v>
      </c>
      <c r="B10">
        <v>22</v>
      </c>
      <c r="C10">
        <v>16.8</v>
      </c>
      <c r="D10">
        <v>6</v>
      </c>
      <c r="E10">
        <v>0</v>
      </c>
      <c r="F10">
        <f>order_details__2[[#This Row],[UnitPrice]]*order_details__2[[#This Row],[Quantity]]</f>
        <v>100.80000000000001</v>
      </c>
      <c r="G10">
        <f>VLOOKUP(order_details__2[[#This Row],[ProductID]],products[],3,FALSE)</f>
        <v>9</v>
      </c>
      <c r="H10">
        <f>VLOOKUP(order_details__2[[#This Row],[OrderID]],orders[],20,FALSE)</f>
        <v>1996</v>
      </c>
      <c r="I10" t="str">
        <f>VLOOKUP(order_details__2[[#This Row],[ProductID]],products[],2,FALSE)</f>
        <v>Gustaf's Knckebrd</v>
      </c>
      <c r="J10" t="str">
        <f>VLOOKUP(order_details__2[[#This Row],[SupplierID]],suppliers[],2,FALSE)</f>
        <v>PB Knckebrd AB</v>
      </c>
      <c r="K10" t="str">
        <f>VLOOKUP(order_details__2[[#This Row],[OrderID]],orders[],14,FALSE)</f>
        <v>France</v>
      </c>
      <c r="L10">
        <f>VLOOKUP(order_details__2[[#This Row],[OrderID]],orders[],7,FALSE)</f>
        <v>1</v>
      </c>
      <c r="M10" t="str">
        <f>VLOOKUP(order_details__2[[#This Row],[ShipVia ]],shippers[],2,FALSE)</f>
        <v>Speedy Express</v>
      </c>
      <c r="N10" t="str">
        <f>VLOOKUP(order_details__2[[#This Row],[OrderID]],orders[],2,FALSE)</f>
        <v>VICTE</v>
      </c>
      <c r="O10" t="str">
        <f>VLOOKUP(order_details__2[[#This Row],[OrderID]],orders[],18,FALSE)</f>
        <v xml:space="preserve">Southern                                          </v>
      </c>
      <c r="P10">
        <f>VLOOKUP(order_details__2[[#This Row],[ProductID]],products[],4,FALSE)</f>
        <v>5</v>
      </c>
      <c r="Q10" t="str">
        <f>VLOOKUP(order_details__2[[#This Row],[CategoryID]],categories[],2,FALSE)</f>
        <v>Grains/Cereals</v>
      </c>
      <c r="R10">
        <f>VLOOKUP(order_details__2[[#This Row],[OrderID]],orders[],21,FALSE)</f>
        <v>7</v>
      </c>
    </row>
    <row r="11" spans="1:25" x14ac:dyDescent="0.2">
      <c r="A11">
        <v>10251</v>
      </c>
      <c r="B11">
        <v>57</v>
      </c>
      <c r="C11">
        <v>15.6</v>
      </c>
      <c r="D11">
        <v>15</v>
      </c>
      <c r="E11">
        <v>0</v>
      </c>
      <c r="F11">
        <f>order_details__2[[#This Row],[UnitPrice]]*order_details__2[[#This Row],[Quantity]]</f>
        <v>234</v>
      </c>
      <c r="G11">
        <f>VLOOKUP(order_details__2[[#This Row],[ProductID]],products[],3,FALSE)</f>
        <v>26</v>
      </c>
      <c r="H11">
        <f>VLOOKUP(order_details__2[[#This Row],[OrderID]],orders[],20,FALSE)</f>
        <v>1996</v>
      </c>
      <c r="I11" t="str">
        <f>VLOOKUP(order_details__2[[#This Row],[ProductID]],products[],2,FALSE)</f>
        <v>Ravioli Angelo</v>
      </c>
      <c r="J11" t="str">
        <f>VLOOKUP(order_details__2[[#This Row],[SupplierID]],suppliers[],2,FALSE)</f>
        <v>Pasta Buttini s.r.l.</v>
      </c>
      <c r="K11" t="str">
        <f>VLOOKUP(order_details__2[[#This Row],[OrderID]],orders[],14,FALSE)</f>
        <v>France</v>
      </c>
      <c r="L11">
        <f>VLOOKUP(order_details__2[[#This Row],[OrderID]],orders[],7,FALSE)</f>
        <v>1</v>
      </c>
      <c r="M11" t="str">
        <f>VLOOKUP(order_details__2[[#This Row],[ShipVia ]],shippers[],2,FALSE)</f>
        <v>Speedy Express</v>
      </c>
      <c r="N11" t="str">
        <f>VLOOKUP(order_details__2[[#This Row],[OrderID]],orders[],2,FALSE)</f>
        <v>VICTE</v>
      </c>
      <c r="O11" t="str">
        <f>VLOOKUP(order_details__2[[#This Row],[OrderID]],orders[],18,FALSE)</f>
        <v xml:space="preserve">Southern                                          </v>
      </c>
      <c r="P11">
        <f>VLOOKUP(order_details__2[[#This Row],[ProductID]],products[],4,FALSE)</f>
        <v>5</v>
      </c>
      <c r="Q11" t="str">
        <f>VLOOKUP(order_details__2[[#This Row],[CategoryID]],categories[],2,FALSE)</f>
        <v>Grains/Cereals</v>
      </c>
      <c r="R11">
        <f>VLOOKUP(order_details__2[[#This Row],[OrderID]],orders[],21,FALSE)</f>
        <v>7</v>
      </c>
      <c r="Y11" t="s">
        <v>1313</v>
      </c>
    </row>
    <row r="12" spans="1:25" x14ac:dyDescent="0.2">
      <c r="A12">
        <v>10251</v>
      </c>
      <c r="B12">
        <v>65</v>
      </c>
      <c r="C12">
        <v>16.8</v>
      </c>
      <c r="D12">
        <v>20</v>
      </c>
      <c r="E12">
        <v>0</v>
      </c>
      <c r="F12">
        <f>order_details__2[[#This Row],[UnitPrice]]*order_details__2[[#This Row],[Quantity]]</f>
        <v>336</v>
      </c>
      <c r="G12">
        <f>VLOOKUP(order_details__2[[#This Row],[ProductID]],products[],3,FALSE)</f>
        <v>2</v>
      </c>
      <c r="H12">
        <f>VLOOKUP(order_details__2[[#This Row],[OrderID]],orders[],20,FALSE)</f>
        <v>1996</v>
      </c>
      <c r="I12" t="str">
        <f>VLOOKUP(order_details__2[[#This Row],[ProductID]],products[],2,FALSE)</f>
        <v>Louisiana Fiery Hot Pepper Sauce</v>
      </c>
      <c r="J12" t="str">
        <f>VLOOKUP(order_details__2[[#This Row],[SupplierID]],suppliers[],2,FALSE)</f>
        <v>New Orleans Cajun Delights</v>
      </c>
      <c r="K12" t="str">
        <f>VLOOKUP(order_details__2[[#This Row],[OrderID]],orders[],14,FALSE)</f>
        <v>France</v>
      </c>
      <c r="L12">
        <f>VLOOKUP(order_details__2[[#This Row],[OrderID]],orders[],7,FALSE)</f>
        <v>1</v>
      </c>
      <c r="M12" t="str">
        <f>VLOOKUP(order_details__2[[#This Row],[ShipVia ]],shippers[],2,FALSE)</f>
        <v>Speedy Express</v>
      </c>
      <c r="N12" t="str">
        <f>VLOOKUP(order_details__2[[#This Row],[OrderID]],orders[],2,FALSE)</f>
        <v>VICTE</v>
      </c>
      <c r="O12" t="str">
        <f>VLOOKUP(order_details__2[[#This Row],[OrderID]],orders[],18,FALSE)</f>
        <v xml:space="preserve">Southern                                          </v>
      </c>
      <c r="P12">
        <f>VLOOKUP(order_details__2[[#This Row],[ProductID]],products[],4,FALSE)</f>
        <v>2</v>
      </c>
      <c r="Q12" t="str">
        <f>VLOOKUP(order_details__2[[#This Row],[CategoryID]],categories[],2,FALSE)</f>
        <v>Condiments</v>
      </c>
      <c r="R12">
        <f>VLOOKUP(order_details__2[[#This Row],[OrderID]],orders[],21,FALSE)</f>
        <v>7</v>
      </c>
      <c r="Y12" t="s">
        <v>1314</v>
      </c>
    </row>
    <row r="13" spans="1:25" x14ac:dyDescent="0.2">
      <c r="A13">
        <v>10252</v>
      </c>
      <c r="B13">
        <v>20</v>
      </c>
      <c r="C13">
        <v>64.8</v>
      </c>
      <c r="D13">
        <v>40</v>
      </c>
      <c r="E13">
        <v>0</v>
      </c>
      <c r="F13">
        <f>order_details__2[[#This Row],[UnitPrice]]*order_details__2[[#This Row],[Quantity]]</f>
        <v>2592</v>
      </c>
      <c r="G13">
        <f>VLOOKUP(order_details__2[[#This Row],[ProductID]],products[],3,FALSE)</f>
        <v>8</v>
      </c>
      <c r="H13">
        <f>VLOOKUP(order_details__2[[#This Row],[OrderID]],orders[],20,FALSE)</f>
        <v>1996</v>
      </c>
      <c r="I13" t="str">
        <f>VLOOKUP(order_details__2[[#This Row],[ProductID]],products[],2,FALSE)</f>
        <v>Sir Rodney's Marmalade</v>
      </c>
      <c r="J13" t="str">
        <f>VLOOKUP(order_details__2[[#This Row],[SupplierID]],suppliers[],2,FALSE)</f>
        <v>Specialty Biscuits, Ltd.</v>
      </c>
      <c r="K13" t="str">
        <f>VLOOKUP(order_details__2[[#This Row],[OrderID]],orders[],14,FALSE)</f>
        <v>Belgium</v>
      </c>
      <c r="L13">
        <f>VLOOKUP(order_details__2[[#This Row],[OrderID]],orders[],7,FALSE)</f>
        <v>2</v>
      </c>
      <c r="M13" t="str">
        <f>VLOOKUP(order_details__2[[#This Row],[ShipVia ]],shippers[],2,FALSE)</f>
        <v>United Package</v>
      </c>
      <c r="N13" t="str">
        <f>VLOOKUP(order_details__2[[#This Row],[OrderID]],orders[],2,FALSE)</f>
        <v>SUPRD</v>
      </c>
      <c r="O13" t="str">
        <f>VLOOKUP(order_details__2[[#This Row],[OrderID]],orders[],18,FALSE)</f>
        <v xml:space="preserve">Eastern                                           </v>
      </c>
      <c r="P13">
        <f>VLOOKUP(order_details__2[[#This Row],[ProductID]],products[],4,FALSE)</f>
        <v>3</v>
      </c>
      <c r="Q13" t="str">
        <f>VLOOKUP(order_details__2[[#This Row],[CategoryID]],categories[],2,FALSE)</f>
        <v>Confections</v>
      </c>
      <c r="R13">
        <f>VLOOKUP(order_details__2[[#This Row],[OrderID]],orders[],21,FALSE)</f>
        <v>7</v>
      </c>
    </row>
    <row r="14" spans="1:25" x14ac:dyDescent="0.2">
      <c r="A14">
        <v>10252</v>
      </c>
      <c r="B14">
        <v>33</v>
      </c>
      <c r="C14">
        <v>2</v>
      </c>
      <c r="D14">
        <v>25</v>
      </c>
      <c r="E14">
        <v>0</v>
      </c>
      <c r="F14">
        <f>order_details__2[[#This Row],[UnitPrice]]*order_details__2[[#This Row],[Quantity]]</f>
        <v>50</v>
      </c>
      <c r="G14">
        <f>VLOOKUP(order_details__2[[#This Row],[ProductID]],products[],3,FALSE)</f>
        <v>15</v>
      </c>
      <c r="H14">
        <f>VLOOKUP(order_details__2[[#This Row],[OrderID]],orders[],20,FALSE)</f>
        <v>1996</v>
      </c>
      <c r="I14" t="str">
        <f>VLOOKUP(order_details__2[[#This Row],[ProductID]],products[],2,FALSE)</f>
        <v>Geitost</v>
      </c>
      <c r="J14" t="str">
        <f>VLOOKUP(order_details__2[[#This Row],[SupplierID]],suppliers[],2,FALSE)</f>
        <v>Norske Meierier</v>
      </c>
      <c r="K14" t="str">
        <f>VLOOKUP(order_details__2[[#This Row],[OrderID]],orders[],14,FALSE)</f>
        <v>Belgium</v>
      </c>
      <c r="L14">
        <f>VLOOKUP(order_details__2[[#This Row],[OrderID]],orders[],7,FALSE)</f>
        <v>2</v>
      </c>
      <c r="M14" t="str">
        <f>VLOOKUP(order_details__2[[#This Row],[ShipVia ]],shippers[],2,FALSE)</f>
        <v>United Package</v>
      </c>
      <c r="N14" t="str">
        <f>VLOOKUP(order_details__2[[#This Row],[OrderID]],orders[],2,FALSE)</f>
        <v>SUPRD</v>
      </c>
      <c r="O14" t="str">
        <f>VLOOKUP(order_details__2[[#This Row],[OrderID]],orders[],18,FALSE)</f>
        <v xml:space="preserve">Eastern                                           </v>
      </c>
      <c r="P14">
        <f>VLOOKUP(order_details__2[[#This Row],[ProductID]],products[],4,FALSE)</f>
        <v>4</v>
      </c>
      <c r="Q14" t="str">
        <f>VLOOKUP(order_details__2[[#This Row],[CategoryID]],categories[],2,FALSE)</f>
        <v>Dairy Products</v>
      </c>
      <c r="R14">
        <f>VLOOKUP(order_details__2[[#This Row],[OrderID]],orders[],21,FALSE)</f>
        <v>7</v>
      </c>
    </row>
    <row r="15" spans="1:25" x14ac:dyDescent="0.2">
      <c r="A15">
        <v>10252</v>
      </c>
      <c r="B15">
        <v>60</v>
      </c>
      <c r="C15">
        <v>27.2</v>
      </c>
      <c r="D15">
        <v>40</v>
      </c>
      <c r="E15">
        <v>0</v>
      </c>
      <c r="F15">
        <f>order_details__2[[#This Row],[UnitPrice]]*order_details__2[[#This Row],[Quantity]]</f>
        <v>1088</v>
      </c>
      <c r="G15">
        <f>VLOOKUP(order_details__2[[#This Row],[ProductID]],products[],3,FALSE)</f>
        <v>28</v>
      </c>
      <c r="H15">
        <f>VLOOKUP(order_details__2[[#This Row],[OrderID]],orders[],20,FALSE)</f>
        <v>1996</v>
      </c>
      <c r="I15" t="str">
        <f>VLOOKUP(order_details__2[[#This Row],[ProductID]],products[],2,FALSE)</f>
        <v>Camembert Pierrot</v>
      </c>
      <c r="J15" t="str">
        <f>VLOOKUP(order_details__2[[#This Row],[SupplierID]],suppliers[],2,FALSE)</f>
        <v>Gai pturage</v>
      </c>
      <c r="K15" t="str">
        <f>VLOOKUP(order_details__2[[#This Row],[OrderID]],orders[],14,FALSE)</f>
        <v>Belgium</v>
      </c>
      <c r="L15">
        <f>VLOOKUP(order_details__2[[#This Row],[OrderID]],orders[],7,FALSE)</f>
        <v>2</v>
      </c>
      <c r="M15" t="str">
        <f>VLOOKUP(order_details__2[[#This Row],[ShipVia ]],shippers[],2,FALSE)</f>
        <v>United Package</v>
      </c>
      <c r="N15" t="str">
        <f>VLOOKUP(order_details__2[[#This Row],[OrderID]],orders[],2,FALSE)</f>
        <v>SUPRD</v>
      </c>
      <c r="O15" t="str">
        <f>VLOOKUP(order_details__2[[#This Row],[OrderID]],orders[],18,FALSE)</f>
        <v xml:space="preserve">Eastern                                           </v>
      </c>
      <c r="P15">
        <f>VLOOKUP(order_details__2[[#This Row],[ProductID]],products[],4,FALSE)</f>
        <v>4</v>
      </c>
      <c r="Q15" t="str">
        <f>VLOOKUP(order_details__2[[#This Row],[CategoryID]],categories[],2,FALSE)</f>
        <v>Dairy Products</v>
      </c>
      <c r="R15">
        <f>VLOOKUP(order_details__2[[#This Row],[OrderID]],orders[],21,FALSE)</f>
        <v>7</v>
      </c>
    </row>
    <row r="16" spans="1:25" x14ac:dyDescent="0.2">
      <c r="A16">
        <v>10253</v>
      </c>
      <c r="B16">
        <v>31</v>
      </c>
      <c r="C16">
        <v>10</v>
      </c>
      <c r="D16">
        <v>20</v>
      </c>
      <c r="E16">
        <v>0</v>
      </c>
      <c r="F16">
        <f>order_details__2[[#This Row],[UnitPrice]]*order_details__2[[#This Row],[Quantity]]</f>
        <v>200</v>
      </c>
      <c r="G16">
        <f>VLOOKUP(order_details__2[[#This Row],[ProductID]],products[],3,FALSE)</f>
        <v>14</v>
      </c>
      <c r="H16">
        <f>VLOOKUP(order_details__2[[#This Row],[OrderID]],orders[],20,FALSE)</f>
        <v>1996</v>
      </c>
      <c r="I16" t="str">
        <f>VLOOKUP(order_details__2[[#This Row],[ProductID]],products[],2,FALSE)</f>
        <v>Gorgonzola Telino</v>
      </c>
      <c r="J16" t="str">
        <f>VLOOKUP(order_details__2[[#This Row],[SupplierID]],suppliers[],2,FALSE)</f>
        <v>Formaggi Fortini s.r.l.</v>
      </c>
      <c r="K16" t="str">
        <f>VLOOKUP(order_details__2[[#This Row],[OrderID]],orders[],14,FALSE)</f>
        <v>Brazil</v>
      </c>
      <c r="L16">
        <f>VLOOKUP(order_details__2[[#This Row],[OrderID]],orders[],7,FALSE)</f>
        <v>2</v>
      </c>
      <c r="M16" t="str">
        <f>VLOOKUP(order_details__2[[#This Row],[ShipVia ]],shippers[],2,FALSE)</f>
        <v>United Package</v>
      </c>
      <c r="N16" t="str">
        <f>VLOOKUP(order_details__2[[#This Row],[OrderID]],orders[],2,FALSE)</f>
        <v>HANAR</v>
      </c>
      <c r="O16" t="str">
        <f>VLOOKUP(order_details__2[[#This Row],[OrderID]],orders[],18,FALSE)</f>
        <v xml:space="preserve">Southern                                          </v>
      </c>
      <c r="P16">
        <f>VLOOKUP(order_details__2[[#This Row],[ProductID]],products[],4,FALSE)</f>
        <v>4</v>
      </c>
      <c r="Q16" t="str">
        <f>VLOOKUP(order_details__2[[#This Row],[CategoryID]],categories[],2,FALSE)</f>
        <v>Dairy Products</v>
      </c>
      <c r="R16">
        <f>VLOOKUP(order_details__2[[#This Row],[OrderID]],orders[],21,FALSE)</f>
        <v>7</v>
      </c>
    </row>
    <row r="17" spans="1:18" x14ac:dyDescent="0.2">
      <c r="A17">
        <v>10253</v>
      </c>
      <c r="B17">
        <v>39</v>
      </c>
      <c r="C17">
        <v>14.4</v>
      </c>
      <c r="D17">
        <v>42</v>
      </c>
      <c r="E17">
        <v>0</v>
      </c>
      <c r="F17">
        <f>order_details__2[[#This Row],[UnitPrice]]*order_details__2[[#This Row],[Quantity]]</f>
        <v>604.80000000000007</v>
      </c>
      <c r="G17">
        <f>VLOOKUP(order_details__2[[#This Row],[ProductID]],products[],3,FALSE)</f>
        <v>18</v>
      </c>
      <c r="H17">
        <f>VLOOKUP(order_details__2[[#This Row],[OrderID]],orders[],20,FALSE)</f>
        <v>1996</v>
      </c>
      <c r="I17" t="str">
        <f>VLOOKUP(order_details__2[[#This Row],[ProductID]],products[],2,FALSE)</f>
        <v>Chartreuse verte</v>
      </c>
      <c r="J17" t="str">
        <f>VLOOKUP(order_details__2[[#This Row],[SupplierID]],suppliers[],2,FALSE)</f>
        <v>Aux joyeux ecclsiastiques</v>
      </c>
      <c r="K17" t="str">
        <f>VLOOKUP(order_details__2[[#This Row],[OrderID]],orders[],14,FALSE)</f>
        <v>Brazil</v>
      </c>
      <c r="L17">
        <f>VLOOKUP(order_details__2[[#This Row],[OrderID]],orders[],7,FALSE)</f>
        <v>2</v>
      </c>
      <c r="M17" t="str">
        <f>VLOOKUP(order_details__2[[#This Row],[ShipVia ]],shippers[],2,FALSE)</f>
        <v>United Package</v>
      </c>
      <c r="N17" t="str">
        <f>VLOOKUP(order_details__2[[#This Row],[OrderID]],orders[],2,FALSE)</f>
        <v>HANAR</v>
      </c>
      <c r="O17" t="str">
        <f>VLOOKUP(order_details__2[[#This Row],[OrderID]],orders[],18,FALSE)</f>
        <v xml:space="preserve">Southern                                          </v>
      </c>
      <c r="P17">
        <f>VLOOKUP(order_details__2[[#This Row],[ProductID]],products[],4,FALSE)</f>
        <v>1</v>
      </c>
      <c r="Q17" t="str">
        <f>VLOOKUP(order_details__2[[#This Row],[CategoryID]],categories[],2,FALSE)</f>
        <v>Beverages</v>
      </c>
      <c r="R17">
        <f>VLOOKUP(order_details__2[[#This Row],[OrderID]],orders[],21,FALSE)</f>
        <v>7</v>
      </c>
    </row>
    <row r="18" spans="1:18" x14ac:dyDescent="0.2">
      <c r="A18">
        <v>10253</v>
      </c>
      <c r="B18">
        <v>49</v>
      </c>
      <c r="C18">
        <v>16</v>
      </c>
      <c r="D18">
        <v>40</v>
      </c>
      <c r="E18">
        <v>0</v>
      </c>
      <c r="F18">
        <f>order_details__2[[#This Row],[UnitPrice]]*order_details__2[[#This Row],[Quantity]]</f>
        <v>640</v>
      </c>
      <c r="G18">
        <f>VLOOKUP(order_details__2[[#This Row],[ProductID]],products[],3,FALSE)</f>
        <v>23</v>
      </c>
      <c r="H18">
        <f>VLOOKUP(order_details__2[[#This Row],[OrderID]],orders[],20,FALSE)</f>
        <v>1996</v>
      </c>
      <c r="I18" t="str">
        <f>VLOOKUP(order_details__2[[#This Row],[ProductID]],products[],2,FALSE)</f>
        <v>Maxilaku</v>
      </c>
      <c r="J18" t="str">
        <f>VLOOKUP(order_details__2[[#This Row],[SupplierID]],suppliers[],2,FALSE)</f>
        <v>Karkki Oy</v>
      </c>
      <c r="K18" t="str">
        <f>VLOOKUP(order_details__2[[#This Row],[OrderID]],orders[],14,FALSE)</f>
        <v>Brazil</v>
      </c>
      <c r="L18">
        <f>VLOOKUP(order_details__2[[#This Row],[OrderID]],orders[],7,FALSE)</f>
        <v>2</v>
      </c>
      <c r="M18" t="str">
        <f>VLOOKUP(order_details__2[[#This Row],[ShipVia ]],shippers[],2,FALSE)</f>
        <v>United Package</v>
      </c>
      <c r="N18" t="str">
        <f>VLOOKUP(order_details__2[[#This Row],[OrderID]],orders[],2,FALSE)</f>
        <v>HANAR</v>
      </c>
      <c r="O18" t="str">
        <f>VLOOKUP(order_details__2[[#This Row],[OrderID]],orders[],18,FALSE)</f>
        <v xml:space="preserve">Southern                                          </v>
      </c>
      <c r="P18">
        <f>VLOOKUP(order_details__2[[#This Row],[ProductID]],products[],4,FALSE)</f>
        <v>3</v>
      </c>
      <c r="Q18" t="str">
        <f>VLOOKUP(order_details__2[[#This Row],[CategoryID]],categories[],2,FALSE)</f>
        <v>Confections</v>
      </c>
      <c r="R18">
        <f>VLOOKUP(order_details__2[[#This Row],[OrderID]],orders[],21,FALSE)</f>
        <v>7</v>
      </c>
    </row>
    <row r="19" spans="1:18" x14ac:dyDescent="0.2">
      <c r="A19">
        <v>10254</v>
      </c>
      <c r="B19">
        <v>24</v>
      </c>
      <c r="C19">
        <v>3.6</v>
      </c>
      <c r="D19">
        <v>15</v>
      </c>
      <c r="E19">
        <v>0</v>
      </c>
      <c r="F19">
        <f>order_details__2[[#This Row],[UnitPrice]]*order_details__2[[#This Row],[Quantity]]</f>
        <v>54</v>
      </c>
      <c r="G19">
        <f>VLOOKUP(order_details__2[[#This Row],[ProductID]],products[],3,FALSE)</f>
        <v>10</v>
      </c>
      <c r="H19">
        <f>VLOOKUP(order_details__2[[#This Row],[OrderID]],orders[],20,FALSE)</f>
        <v>1996</v>
      </c>
      <c r="I19" t="str">
        <f>VLOOKUP(order_details__2[[#This Row],[ProductID]],products[],2,FALSE)</f>
        <v>Guaran Fantstica</v>
      </c>
      <c r="J19" t="str">
        <f>VLOOKUP(order_details__2[[#This Row],[SupplierID]],suppliers[],2,FALSE)</f>
        <v>Refrescos Americanas LTDA</v>
      </c>
      <c r="K19" t="str">
        <f>VLOOKUP(order_details__2[[#This Row],[OrderID]],orders[],14,FALSE)</f>
        <v>Switzerland</v>
      </c>
      <c r="L19">
        <f>VLOOKUP(order_details__2[[#This Row],[OrderID]],orders[],7,FALSE)</f>
        <v>2</v>
      </c>
      <c r="M19" t="str">
        <f>VLOOKUP(order_details__2[[#This Row],[ShipVia ]],shippers[],2,FALSE)</f>
        <v>United Package</v>
      </c>
      <c r="N19" t="str">
        <f>VLOOKUP(order_details__2[[#This Row],[OrderID]],orders[],2,FALSE)</f>
        <v>CHOPS</v>
      </c>
      <c r="O19" t="str">
        <f>VLOOKUP(order_details__2[[#This Row],[OrderID]],orders[],18,FALSE)</f>
        <v xml:space="preserve">Eastern                                           </v>
      </c>
      <c r="P19">
        <f>VLOOKUP(order_details__2[[#This Row],[ProductID]],products[],4,FALSE)</f>
        <v>1</v>
      </c>
      <c r="Q19" t="str">
        <f>VLOOKUP(order_details__2[[#This Row],[CategoryID]],categories[],2,FALSE)</f>
        <v>Beverages</v>
      </c>
      <c r="R19">
        <f>VLOOKUP(order_details__2[[#This Row],[OrderID]],orders[],21,FALSE)</f>
        <v>7</v>
      </c>
    </row>
    <row r="20" spans="1:18" x14ac:dyDescent="0.2">
      <c r="A20">
        <v>10254</v>
      </c>
      <c r="B20">
        <v>55</v>
      </c>
      <c r="C20">
        <v>19.2</v>
      </c>
      <c r="D20">
        <v>21</v>
      </c>
      <c r="E20">
        <v>0</v>
      </c>
      <c r="F20">
        <f>order_details__2[[#This Row],[UnitPrice]]*order_details__2[[#This Row],[Quantity]]</f>
        <v>403.2</v>
      </c>
      <c r="G20">
        <f>VLOOKUP(order_details__2[[#This Row],[ProductID]],products[],3,FALSE)</f>
        <v>25</v>
      </c>
      <c r="H20">
        <f>VLOOKUP(order_details__2[[#This Row],[OrderID]],orders[],20,FALSE)</f>
        <v>1996</v>
      </c>
      <c r="I20" t="str">
        <f>VLOOKUP(order_details__2[[#This Row],[ProductID]],products[],2,FALSE)</f>
        <v>Pt chinois</v>
      </c>
      <c r="J20" t="str">
        <f>VLOOKUP(order_details__2[[#This Row],[SupplierID]],suppliers[],2,FALSE)</f>
        <v>Ma Maison</v>
      </c>
      <c r="K20" t="str">
        <f>VLOOKUP(order_details__2[[#This Row],[OrderID]],orders[],14,FALSE)</f>
        <v>Switzerland</v>
      </c>
      <c r="L20">
        <f>VLOOKUP(order_details__2[[#This Row],[OrderID]],orders[],7,FALSE)</f>
        <v>2</v>
      </c>
      <c r="M20" t="str">
        <f>VLOOKUP(order_details__2[[#This Row],[ShipVia ]],shippers[],2,FALSE)</f>
        <v>United Package</v>
      </c>
      <c r="N20" t="str">
        <f>VLOOKUP(order_details__2[[#This Row],[OrderID]],orders[],2,FALSE)</f>
        <v>CHOPS</v>
      </c>
      <c r="O20" t="str">
        <f>VLOOKUP(order_details__2[[#This Row],[OrderID]],orders[],18,FALSE)</f>
        <v xml:space="preserve">Eastern                                           </v>
      </c>
      <c r="P20">
        <f>VLOOKUP(order_details__2[[#This Row],[ProductID]],products[],4,FALSE)</f>
        <v>6</v>
      </c>
      <c r="Q20" t="str">
        <f>VLOOKUP(order_details__2[[#This Row],[CategoryID]],categories[],2,FALSE)</f>
        <v>Meat/Poultry</v>
      </c>
      <c r="R20">
        <f>VLOOKUP(order_details__2[[#This Row],[OrderID]],orders[],21,FALSE)</f>
        <v>7</v>
      </c>
    </row>
    <row r="21" spans="1:18" x14ac:dyDescent="0.2">
      <c r="A21">
        <v>10254</v>
      </c>
      <c r="B21">
        <v>74</v>
      </c>
      <c r="C21">
        <v>8</v>
      </c>
      <c r="D21">
        <v>21</v>
      </c>
      <c r="E21">
        <v>0</v>
      </c>
      <c r="F21">
        <f>order_details__2[[#This Row],[UnitPrice]]*order_details__2[[#This Row],[Quantity]]</f>
        <v>168</v>
      </c>
      <c r="G21">
        <f>VLOOKUP(order_details__2[[#This Row],[ProductID]],products[],3,FALSE)</f>
        <v>4</v>
      </c>
      <c r="H21">
        <f>VLOOKUP(order_details__2[[#This Row],[OrderID]],orders[],20,FALSE)</f>
        <v>1996</v>
      </c>
      <c r="I21" t="str">
        <f>VLOOKUP(order_details__2[[#This Row],[ProductID]],products[],2,FALSE)</f>
        <v>Longlife Tofu</v>
      </c>
      <c r="J21" t="str">
        <f>VLOOKUP(order_details__2[[#This Row],[SupplierID]],suppliers[],2,FALSE)</f>
        <v>Tokyo Traders</v>
      </c>
      <c r="K21" t="str">
        <f>VLOOKUP(order_details__2[[#This Row],[OrderID]],orders[],14,FALSE)</f>
        <v>Switzerland</v>
      </c>
      <c r="L21">
        <f>VLOOKUP(order_details__2[[#This Row],[OrderID]],orders[],7,FALSE)</f>
        <v>2</v>
      </c>
      <c r="M21" t="str">
        <f>VLOOKUP(order_details__2[[#This Row],[ShipVia ]],shippers[],2,FALSE)</f>
        <v>United Package</v>
      </c>
      <c r="N21" t="str">
        <f>VLOOKUP(order_details__2[[#This Row],[OrderID]],orders[],2,FALSE)</f>
        <v>CHOPS</v>
      </c>
      <c r="O21" t="str">
        <f>VLOOKUP(order_details__2[[#This Row],[OrderID]],orders[],18,FALSE)</f>
        <v xml:space="preserve">Eastern                                           </v>
      </c>
      <c r="P21">
        <f>VLOOKUP(order_details__2[[#This Row],[ProductID]],products[],4,FALSE)</f>
        <v>7</v>
      </c>
      <c r="Q21" t="str">
        <f>VLOOKUP(order_details__2[[#This Row],[CategoryID]],categories[],2,FALSE)</f>
        <v>Produce</v>
      </c>
      <c r="R21">
        <f>VLOOKUP(order_details__2[[#This Row],[OrderID]],orders[],21,FALSE)</f>
        <v>7</v>
      </c>
    </row>
    <row r="22" spans="1:18" x14ac:dyDescent="0.2">
      <c r="A22">
        <v>10255</v>
      </c>
      <c r="B22">
        <v>2</v>
      </c>
      <c r="C22">
        <v>15.2</v>
      </c>
      <c r="D22">
        <v>20</v>
      </c>
      <c r="E22">
        <v>0</v>
      </c>
      <c r="F22">
        <f>order_details__2[[#This Row],[UnitPrice]]*order_details__2[[#This Row],[Quantity]]</f>
        <v>304</v>
      </c>
      <c r="G22">
        <f>VLOOKUP(order_details__2[[#This Row],[ProductID]],products[],3,FALSE)</f>
        <v>1</v>
      </c>
      <c r="H22">
        <f>VLOOKUP(order_details__2[[#This Row],[OrderID]],orders[],20,FALSE)</f>
        <v>1996</v>
      </c>
      <c r="I22" t="str">
        <f>VLOOKUP(order_details__2[[#This Row],[ProductID]],products[],2,FALSE)</f>
        <v>Chang</v>
      </c>
      <c r="J22" t="str">
        <f>VLOOKUP(order_details__2[[#This Row],[SupplierID]],suppliers[],2,FALSE)</f>
        <v>Exotic Liquids</v>
      </c>
      <c r="K22" t="str">
        <f>VLOOKUP(order_details__2[[#This Row],[OrderID]],orders[],14,FALSE)</f>
        <v>Switzerland</v>
      </c>
      <c r="L22">
        <f>VLOOKUP(order_details__2[[#This Row],[OrderID]],orders[],7,FALSE)</f>
        <v>3</v>
      </c>
      <c r="M22" t="str">
        <f>VLOOKUP(order_details__2[[#This Row],[ShipVia ]],shippers[],2,FALSE)</f>
        <v>Federal Shipping</v>
      </c>
      <c r="N22" t="str">
        <f>VLOOKUP(order_details__2[[#This Row],[OrderID]],orders[],2,FALSE)</f>
        <v>RICSU</v>
      </c>
      <c r="O22" t="str">
        <f>VLOOKUP(order_details__2[[#This Row],[OrderID]],orders[],18,FALSE)</f>
        <v xml:space="preserve">Northern                                          </v>
      </c>
      <c r="P22">
        <f>VLOOKUP(order_details__2[[#This Row],[ProductID]],products[],4,FALSE)</f>
        <v>1</v>
      </c>
      <c r="Q22" t="str">
        <f>VLOOKUP(order_details__2[[#This Row],[CategoryID]],categories[],2,FALSE)</f>
        <v>Beverages</v>
      </c>
      <c r="R22">
        <f>VLOOKUP(order_details__2[[#This Row],[OrderID]],orders[],21,FALSE)</f>
        <v>7</v>
      </c>
    </row>
    <row r="23" spans="1:18" x14ac:dyDescent="0.2">
      <c r="A23">
        <v>10255</v>
      </c>
      <c r="B23">
        <v>16</v>
      </c>
      <c r="C23">
        <v>13.9</v>
      </c>
      <c r="D23">
        <v>35</v>
      </c>
      <c r="E23">
        <v>0</v>
      </c>
      <c r="F23">
        <f>order_details__2[[#This Row],[UnitPrice]]*order_details__2[[#This Row],[Quantity]]</f>
        <v>486.5</v>
      </c>
      <c r="G23">
        <f>VLOOKUP(order_details__2[[#This Row],[ProductID]],products[],3,FALSE)</f>
        <v>7</v>
      </c>
      <c r="H23">
        <f>VLOOKUP(order_details__2[[#This Row],[OrderID]],orders[],20,FALSE)</f>
        <v>1996</v>
      </c>
      <c r="I23" t="str">
        <f>VLOOKUP(order_details__2[[#This Row],[ProductID]],products[],2,FALSE)</f>
        <v>Pavlova</v>
      </c>
      <c r="J23" t="str">
        <f>VLOOKUP(order_details__2[[#This Row],[SupplierID]],suppliers[],2,FALSE)</f>
        <v>Pavlova, Ltd.</v>
      </c>
      <c r="K23" t="str">
        <f>VLOOKUP(order_details__2[[#This Row],[OrderID]],orders[],14,FALSE)</f>
        <v>Switzerland</v>
      </c>
      <c r="L23">
        <f>VLOOKUP(order_details__2[[#This Row],[OrderID]],orders[],7,FALSE)</f>
        <v>3</v>
      </c>
      <c r="M23" t="str">
        <f>VLOOKUP(order_details__2[[#This Row],[ShipVia ]],shippers[],2,FALSE)</f>
        <v>Federal Shipping</v>
      </c>
      <c r="N23" t="str">
        <f>VLOOKUP(order_details__2[[#This Row],[OrderID]],orders[],2,FALSE)</f>
        <v>RICSU</v>
      </c>
      <c r="O23" t="str">
        <f>VLOOKUP(order_details__2[[#This Row],[OrderID]],orders[],18,FALSE)</f>
        <v xml:space="preserve">Northern                                          </v>
      </c>
      <c r="P23">
        <f>VLOOKUP(order_details__2[[#This Row],[ProductID]],products[],4,FALSE)</f>
        <v>3</v>
      </c>
      <c r="Q23" t="str">
        <f>VLOOKUP(order_details__2[[#This Row],[CategoryID]],categories[],2,FALSE)</f>
        <v>Confections</v>
      </c>
      <c r="R23">
        <f>VLOOKUP(order_details__2[[#This Row],[OrderID]],orders[],21,FALSE)</f>
        <v>7</v>
      </c>
    </row>
    <row r="24" spans="1:18" x14ac:dyDescent="0.2">
      <c r="A24">
        <v>10255</v>
      </c>
      <c r="B24">
        <v>36</v>
      </c>
      <c r="C24">
        <v>15.2</v>
      </c>
      <c r="D24">
        <v>25</v>
      </c>
      <c r="E24">
        <v>0</v>
      </c>
      <c r="F24">
        <f>order_details__2[[#This Row],[UnitPrice]]*order_details__2[[#This Row],[Quantity]]</f>
        <v>380</v>
      </c>
      <c r="G24">
        <f>VLOOKUP(order_details__2[[#This Row],[ProductID]],products[],3,FALSE)</f>
        <v>17</v>
      </c>
      <c r="H24">
        <f>VLOOKUP(order_details__2[[#This Row],[OrderID]],orders[],20,FALSE)</f>
        <v>1996</v>
      </c>
      <c r="I24" t="str">
        <f>VLOOKUP(order_details__2[[#This Row],[ProductID]],products[],2,FALSE)</f>
        <v>Inlagd Sill</v>
      </c>
      <c r="J24" t="str">
        <f>VLOOKUP(order_details__2[[#This Row],[SupplierID]],suppliers[],2,FALSE)</f>
        <v>Svensk Sjfda AB</v>
      </c>
      <c r="K24" t="str">
        <f>VLOOKUP(order_details__2[[#This Row],[OrderID]],orders[],14,FALSE)</f>
        <v>Switzerland</v>
      </c>
      <c r="L24">
        <f>VLOOKUP(order_details__2[[#This Row],[OrderID]],orders[],7,FALSE)</f>
        <v>3</v>
      </c>
      <c r="M24" t="str">
        <f>VLOOKUP(order_details__2[[#This Row],[ShipVia ]],shippers[],2,FALSE)</f>
        <v>Federal Shipping</v>
      </c>
      <c r="N24" t="str">
        <f>VLOOKUP(order_details__2[[#This Row],[OrderID]],orders[],2,FALSE)</f>
        <v>RICSU</v>
      </c>
      <c r="O24" t="str">
        <f>VLOOKUP(order_details__2[[#This Row],[OrderID]],orders[],18,FALSE)</f>
        <v xml:space="preserve">Northern                                          </v>
      </c>
      <c r="P24">
        <f>VLOOKUP(order_details__2[[#This Row],[ProductID]],products[],4,FALSE)</f>
        <v>8</v>
      </c>
      <c r="Q24" t="str">
        <f>VLOOKUP(order_details__2[[#This Row],[CategoryID]],categories[],2,FALSE)</f>
        <v>Seafood</v>
      </c>
      <c r="R24">
        <f>VLOOKUP(order_details__2[[#This Row],[OrderID]],orders[],21,FALSE)</f>
        <v>7</v>
      </c>
    </row>
    <row r="25" spans="1:18" x14ac:dyDescent="0.2">
      <c r="A25">
        <v>10255</v>
      </c>
      <c r="B25">
        <v>59</v>
      </c>
      <c r="C25">
        <v>44</v>
      </c>
      <c r="D25">
        <v>30</v>
      </c>
      <c r="E25">
        <v>0</v>
      </c>
      <c r="F25">
        <f>order_details__2[[#This Row],[UnitPrice]]*order_details__2[[#This Row],[Quantity]]</f>
        <v>1320</v>
      </c>
      <c r="G25">
        <f>VLOOKUP(order_details__2[[#This Row],[ProductID]],products[],3,FALSE)</f>
        <v>28</v>
      </c>
      <c r="H25">
        <f>VLOOKUP(order_details__2[[#This Row],[OrderID]],orders[],20,FALSE)</f>
        <v>1996</v>
      </c>
      <c r="I25" t="str">
        <f>VLOOKUP(order_details__2[[#This Row],[ProductID]],products[],2,FALSE)</f>
        <v>Raclette Courdavault</v>
      </c>
      <c r="J25" t="str">
        <f>VLOOKUP(order_details__2[[#This Row],[SupplierID]],suppliers[],2,FALSE)</f>
        <v>Gai pturage</v>
      </c>
      <c r="K25" t="str">
        <f>VLOOKUP(order_details__2[[#This Row],[OrderID]],orders[],14,FALSE)</f>
        <v>Switzerland</v>
      </c>
      <c r="L25">
        <f>VLOOKUP(order_details__2[[#This Row],[OrderID]],orders[],7,FALSE)</f>
        <v>3</v>
      </c>
      <c r="M25" t="str">
        <f>VLOOKUP(order_details__2[[#This Row],[ShipVia ]],shippers[],2,FALSE)</f>
        <v>Federal Shipping</v>
      </c>
      <c r="N25" t="str">
        <f>VLOOKUP(order_details__2[[#This Row],[OrderID]],orders[],2,FALSE)</f>
        <v>RICSU</v>
      </c>
      <c r="O25" t="str">
        <f>VLOOKUP(order_details__2[[#This Row],[OrderID]],orders[],18,FALSE)</f>
        <v xml:space="preserve">Northern                                          </v>
      </c>
      <c r="P25">
        <f>VLOOKUP(order_details__2[[#This Row],[ProductID]],products[],4,FALSE)</f>
        <v>4</v>
      </c>
      <c r="Q25" t="str">
        <f>VLOOKUP(order_details__2[[#This Row],[CategoryID]],categories[],2,FALSE)</f>
        <v>Dairy Products</v>
      </c>
      <c r="R25">
        <f>VLOOKUP(order_details__2[[#This Row],[OrderID]],orders[],21,FALSE)</f>
        <v>7</v>
      </c>
    </row>
    <row r="26" spans="1:18" x14ac:dyDescent="0.2">
      <c r="A26">
        <v>10256</v>
      </c>
      <c r="B26">
        <v>53</v>
      </c>
      <c r="C26">
        <v>26.2</v>
      </c>
      <c r="D26">
        <v>15</v>
      </c>
      <c r="E26">
        <v>0</v>
      </c>
      <c r="F26">
        <f>order_details__2[[#This Row],[UnitPrice]]*order_details__2[[#This Row],[Quantity]]</f>
        <v>393</v>
      </c>
      <c r="G26">
        <f>VLOOKUP(order_details__2[[#This Row],[ProductID]],products[],3,FALSE)</f>
        <v>24</v>
      </c>
      <c r="H26">
        <f>VLOOKUP(order_details__2[[#This Row],[OrderID]],orders[],20,FALSE)</f>
        <v>1996</v>
      </c>
      <c r="I26" t="str">
        <f>VLOOKUP(order_details__2[[#This Row],[ProductID]],products[],2,FALSE)</f>
        <v>Perth Pasties</v>
      </c>
      <c r="J26" t="str">
        <f>VLOOKUP(order_details__2[[#This Row],[SupplierID]],suppliers[],2,FALSE)</f>
        <v>G'day, Mate</v>
      </c>
      <c r="K26" t="str">
        <f>VLOOKUP(order_details__2[[#This Row],[OrderID]],orders[],14,FALSE)</f>
        <v>Brazil</v>
      </c>
      <c r="L26">
        <f>VLOOKUP(order_details__2[[#This Row],[OrderID]],orders[],7,FALSE)</f>
        <v>2</v>
      </c>
      <c r="M26" t="str">
        <f>VLOOKUP(order_details__2[[#This Row],[ShipVia ]],shippers[],2,FALSE)</f>
        <v>United Package</v>
      </c>
      <c r="N26" t="str">
        <f>VLOOKUP(order_details__2[[#This Row],[OrderID]],orders[],2,FALSE)</f>
        <v>WELLI</v>
      </c>
      <c r="O26" t="str">
        <f>VLOOKUP(order_details__2[[#This Row],[OrderID]],orders[],18,FALSE)</f>
        <v xml:space="preserve">Southern                                          </v>
      </c>
      <c r="P26">
        <f>VLOOKUP(order_details__2[[#This Row],[ProductID]],products[],4,FALSE)</f>
        <v>6</v>
      </c>
      <c r="Q26" t="str">
        <f>VLOOKUP(order_details__2[[#This Row],[CategoryID]],categories[],2,FALSE)</f>
        <v>Meat/Poultry</v>
      </c>
      <c r="R26">
        <f>VLOOKUP(order_details__2[[#This Row],[OrderID]],orders[],21,FALSE)</f>
        <v>7</v>
      </c>
    </row>
    <row r="27" spans="1:18" x14ac:dyDescent="0.2">
      <c r="A27">
        <v>10256</v>
      </c>
      <c r="B27">
        <v>77</v>
      </c>
      <c r="C27">
        <v>10.4</v>
      </c>
      <c r="D27">
        <v>12</v>
      </c>
      <c r="E27">
        <v>0</v>
      </c>
      <c r="F27">
        <f>order_details__2[[#This Row],[UnitPrice]]*order_details__2[[#This Row],[Quantity]]</f>
        <v>124.80000000000001</v>
      </c>
      <c r="G27">
        <f>VLOOKUP(order_details__2[[#This Row],[ProductID]],products[],3,FALSE)</f>
        <v>12</v>
      </c>
      <c r="H27">
        <f>VLOOKUP(order_details__2[[#This Row],[OrderID]],orders[],20,FALSE)</f>
        <v>1996</v>
      </c>
      <c r="I27" t="str">
        <f>VLOOKUP(order_details__2[[#This Row],[ProductID]],products[],2,FALSE)</f>
        <v>Original Frankfurter grne Soe</v>
      </c>
      <c r="J27" t="str">
        <f>VLOOKUP(order_details__2[[#This Row],[SupplierID]],suppliers[],2,FALSE)</f>
        <v>Plutzer Lebensmittelgromrkte AG</v>
      </c>
      <c r="K27" t="str">
        <f>VLOOKUP(order_details__2[[#This Row],[OrderID]],orders[],14,FALSE)</f>
        <v>Brazil</v>
      </c>
      <c r="L27">
        <f>VLOOKUP(order_details__2[[#This Row],[OrderID]],orders[],7,FALSE)</f>
        <v>2</v>
      </c>
      <c r="M27" t="str">
        <f>VLOOKUP(order_details__2[[#This Row],[ShipVia ]],shippers[],2,FALSE)</f>
        <v>United Package</v>
      </c>
      <c r="N27" t="str">
        <f>VLOOKUP(order_details__2[[#This Row],[OrderID]],orders[],2,FALSE)</f>
        <v>WELLI</v>
      </c>
      <c r="O27" t="str">
        <f>VLOOKUP(order_details__2[[#This Row],[OrderID]],orders[],18,FALSE)</f>
        <v xml:space="preserve">Southern                                          </v>
      </c>
      <c r="P27">
        <f>VLOOKUP(order_details__2[[#This Row],[ProductID]],products[],4,FALSE)</f>
        <v>2</v>
      </c>
      <c r="Q27" t="str">
        <f>VLOOKUP(order_details__2[[#This Row],[CategoryID]],categories[],2,FALSE)</f>
        <v>Condiments</v>
      </c>
      <c r="R27">
        <f>VLOOKUP(order_details__2[[#This Row],[OrderID]],orders[],21,FALSE)</f>
        <v>7</v>
      </c>
    </row>
    <row r="28" spans="1:18" x14ac:dyDescent="0.2">
      <c r="A28">
        <v>10257</v>
      </c>
      <c r="B28">
        <v>27</v>
      </c>
      <c r="C28">
        <v>35.1</v>
      </c>
      <c r="D28">
        <v>25</v>
      </c>
      <c r="E28">
        <v>0</v>
      </c>
      <c r="F28">
        <f>order_details__2[[#This Row],[UnitPrice]]*order_details__2[[#This Row],[Quantity]]</f>
        <v>877.5</v>
      </c>
      <c r="G28">
        <f>VLOOKUP(order_details__2[[#This Row],[ProductID]],products[],3,FALSE)</f>
        <v>11</v>
      </c>
      <c r="H28">
        <f>VLOOKUP(order_details__2[[#This Row],[OrderID]],orders[],20,FALSE)</f>
        <v>1996</v>
      </c>
      <c r="I28" t="str">
        <f>VLOOKUP(order_details__2[[#This Row],[ProductID]],products[],2,FALSE)</f>
        <v>Schoggi Schokolade</v>
      </c>
      <c r="J28" t="str">
        <f>VLOOKUP(order_details__2[[#This Row],[SupplierID]],suppliers[],2,FALSE)</f>
        <v>Heli Swaren GmbH &amp; Co. KG</v>
      </c>
      <c r="K28" t="str">
        <f>VLOOKUP(order_details__2[[#This Row],[OrderID]],orders[],14,FALSE)</f>
        <v>Venezuela</v>
      </c>
      <c r="L28">
        <f>VLOOKUP(order_details__2[[#This Row],[OrderID]],orders[],7,FALSE)</f>
        <v>3</v>
      </c>
      <c r="M28" t="str">
        <f>VLOOKUP(order_details__2[[#This Row],[ShipVia ]],shippers[],2,FALSE)</f>
        <v>Federal Shipping</v>
      </c>
      <c r="N28" t="str">
        <f>VLOOKUP(order_details__2[[#This Row],[OrderID]],orders[],2,FALSE)</f>
        <v>HILAA</v>
      </c>
      <c r="O28" t="str">
        <f>VLOOKUP(order_details__2[[#This Row],[OrderID]],orders[],18,FALSE)</f>
        <v xml:space="preserve">Eastern                                           </v>
      </c>
      <c r="P28">
        <f>VLOOKUP(order_details__2[[#This Row],[ProductID]],products[],4,FALSE)</f>
        <v>3</v>
      </c>
      <c r="Q28" t="str">
        <f>VLOOKUP(order_details__2[[#This Row],[CategoryID]],categories[],2,FALSE)</f>
        <v>Confections</v>
      </c>
      <c r="R28">
        <f>VLOOKUP(order_details__2[[#This Row],[OrderID]],orders[],21,FALSE)</f>
        <v>7</v>
      </c>
    </row>
    <row r="29" spans="1:18" x14ac:dyDescent="0.2">
      <c r="A29">
        <v>10257</v>
      </c>
      <c r="B29">
        <v>39</v>
      </c>
      <c r="C29">
        <v>14.4</v>
      </c>
      <c r="D29">
        <v>6</v>
      </c>
      <c r="E29">
        <v>0</v>
      </c>
      <c r="F29">
        <f>order_details__2[[#This Row],[UnitPrice]]*order_details__2[[#This Row],[Quantity]]</f>
        <v>86.4</v>
      </c>
      <c r="G29">
        <f>VLOOKUP(order_details__2[[#This Row],[ProductID]],products[],3,FALSE)</f>
        <v>18</v>
      </c>
      <c r="H29">
        <f>VLOOKUP(order_details__2[[#This Row],[OrderID]],orders[],20,FALSE)</f>
        <v>1996</v>
      </c>
      <c r="I29" t="str">
        <f>VLOOKUP(order_details__2[[#This Row],[ProductID]],products[],2,FALSE)</f>
        <v>Chartreuse verte</v>
      </c>
      <c r="J29" t="str">
        <f>VLOOKUP(order_details__2[[#This Row],[SupplierID]],suppliers[],2,FALSE)</f>
        <v>Aux joyeux ecclsiastiques</v>
      </c>
      <c r="K29" t="str">
        <f>VLOOKUP(order_details__2[[#This Row],[OrderID]],orders[],14,FALSE)</f>
        <v>Venezuela</v>
      </c>
      <c r="L29">
        <f>VLOOKUP(order_details__2[[#This Row],[OrderID]],orders[],7,FALSE)</f>
        <v>3</v>
      </c>
      <c r="M29" t="str">
        <f>VLOOKUP(order_details__2[[#This Row],[ShipVia ]],shippers[],2,FALSE)</f>
        <v>Federal Shipping</v>
      </c>
      <c r="N29" t="str">
        <f>VLOOKUP(order_details__2[[#This Row],[OrderID]],orders[],2,FALSE)</f>
        <v>HILAA</v>
      </c>
      <c r="O29" t="str">
        <f>VLOOKUP(order_details__2[[#This Row],[OrderID]],orders[],18,FALSE)</f>
        <v xml:space="preserve">Eastern                                           </v>
      </c>
      <c r="P29">
        <f>VLOOKUP(order_details__2[[#This Row],[ProductID]],products[],4,FALSE)</f>
        <v>1</v>
      </c>
      <c r="Q29" t="str">
        <f>VLOOKUP(order_details__2[[#This Row],[CategoryID]],categories[],2,FALSE)</f>
        <v>Beverages</v>
      </c>
      <c r="R29">
        <f>VLOOKUP(order_details__2[[#This Row],[OrderID]],orders[],21,FALSE)</f>
        <v>7</v>
      </c>
    </row>
    <row r="30" spans="1:18" x14ac:dyDescent="0.2">
      <c r="A30">
        <v>10257</v>
      </c>
      <c r="B30">
        <v>77</v>
      </c>
      <c r="C30">
        <v>10.4</v>
      </c>
      <c r="D30">
        <v>15</v>
      </c>
      <c r="E30">
        <v>0</v>
      </c>
      <c r="F30">
        <f>order_details__2[[#This Row],[UnitPrice]]*order_details__2[[#This Row],[Quantity]]</f>
        <v>156</v>
      </c>
      <c r="G30">
        <f>VLOOKUP(order_details__2[[#This Row],[ProductID]],products[],3,FALSE)</f>
        <v>12</v>
      </c>
      <c r="H30">
        <f>VLOOKUP(order_details__2[[#This Row],[OrderID]],orders[],20,FALSE)</f>
        <v>1996</v>
      </c>
      <c r="I30" t="str">
        <f>VLOOKUP(order_details__2[[#This Row],[ProductID]],products[],2,FALSE)</f>
        <v>Original Frankfurter grne Soe</v>
      </c>
      <c r="J30" t="str">
        <f>VLOOKUP(order_details__2[[#This Row],[SupplierID]],suppliers[],2,FALSE)</f>
        <v>Plutzer Lebensmittelgromrkte AG</v>
      </c>
      <c r="K30" t="str">
        <f>VLOOKUP(order_details__2[[#This Row],[OrderID]],orders[],14,FALSE)</f>
        <v>Venezuela</v>
      </c>
      <c r="L30">
        <f>VLOOKUP(order_details__2[[#This Row],[OrderID]],orders[],7,FALSE)</f>
        <v>3</v>
      </c>
      <c r="M30" t="str">
        <f>VLOOKUP(order_details__2[[#This Row],[ShipVia ]],shippers[],2,FALSE)</f>
        <v>Federal Shipping</v>
      </c>
      <c r="N30" t="str">
        <f>VLOOKUP(order_details__2[[#This Row],[OrderID]],orders[],2,FALSE)</f>
        <v>HILAA</v>
      </c>
      <c r="O30" t="str">
        <f>VLOOKUP(order_details__2[[#This Row],[OrderID]],orders[],18,FALSE)</f>
        <v xml:space="preserve">Eastern                                           </v>
      </c>
      <c r="P30">
        <f>VLOOKUP(order_details__2[[#This Row],[ProductID]],products[],4,FALSE)</f>
        <v>2</v>
      </c>
      <c r="Q30" t="str">
        <f>VLOOKUP(order_details__2[[#This Row],[CategoryID]],categories[],2,FALSE)</f>
        <v>Condiments</v>
      </c>
      <c r="R30">
        <f>VLOOKUP(order_details__2[[#This Row],[OrderID]],orders[],21,FALSE)</f>
        <v>7</v>
      </c>
    </row>
    <row r="31" spans="1:18" x14ac:dyDescent="0.2">
      <c r="A31">
        <v>10258</v>
      </c>
      <c r="B31">
        <v>2</v>
      </c>
      <c r="C31">
        <v>15.2</v>
      </c>
      <c r="D31">
        <v>50</v>
      </c>
      <c r="E31">
        <v>0</v>
      </c>
      <c r="F31">
        <f>order_details__2[[#This Row],[UnitPrice]]*order_details__2[[#This Row],[Quantity]]</f>
        <v>760</v>
      </c>
      <c r="G31">
        <f>VLOOKUP(order_details__2[[#This Row],[ProductID]],products[],3,FALSE)</f>
        <v>1</v>
      </c>
      <c r="H31">
        <f>VLOOKUP(order_details__2[[#This Row],[OrderID]],orders[],20,FALSE)</f>
        <v>1996</v>
      </c>
      <c r="I31" t="str">
        <f>VLOOKUP(order_details__2[[#This Row],[ProductID]],products[],2,FALSE)</f>
        <v>Chang</v>
      </c>
      <c r="J31" t="str">
        <f>VLOOKUP(order_details__2[[#This Row],[SupplierID]],suppliers[],2,FALSE)</f>
        <v>Exotic Liquids</v>
      </c>
      <c r="K31" t="str">
        <f>VLOOKUP(order_details__2[[#This Row],[OrderID]],orders[],14,FALSE)</f>
        <v>Austria</v>
      </c>
      <c r="L31">
        <f>VLOOKUP(order_details__2[[#This Row],[OrderID]],orders[],7,FALSE)</f>
        <v>1</v>
      </c>
      <c r="M31" t="str">
        <f>VLOOKUP(order_details__2[[#This Row],[ShipVia ]],shippers[],2,FALSE)</f>
        <v>Speedy Express</v>
      </c>
      <c r="N31" t="str">
        <f>VLOOKUP(order_details__2[[#This Row],[OrderID]],orders[],2,FALSE)</f>
        <v>ERNSH</v>
      </c>
      <c r="O31" t="str">
        <f>VLOOKUP(order_details__2[[#This Row],[OrderID]],orders[],18,FALSE)</f>
        <v xml:space="preserve">Eastern                                           </v>
      </c>
      <c r="P31">
        <f>VLOOKUP(order_details__2[[#This Row],[ProductID]],products[],4,FALSE)</f>
        <v>1</v>
      </c>
      <c r="Q31" t="str">
        <f>VLOOKUP(order_details__2[[#This Row],[CategoryID]],categories[],2,FALSE)</f>
        <v>Beverages</v>
      </c>
      <c r="R31">
        <f>VLOOKUP(order_details__2[[#This Row],[OrderID]],orders[],21,FALSE)</f>
        <v>7</v>
      </c>
    </row>
    <row r="32" spans="1:18" x14ac:dyDescent="0.2">
      <c r="A32">
        <v>10258</v>
      </c>
      <c r="B32">
        <v>5</v>
      </c>
      <c r="C32">
        <v>17</v>
      </c>
      <c r="D32">
        <v>65</v>
      </c>
      <c r="E32">
        <v>0</v>
      </c>
      <c r="F32">
        <f>order_details__2[[#This Row],[UnitPrice]]*order_details__2[[#This Row],[Quantity]]</f>
        <v>1105</v>
      </c>
      <c r="G32">
        <f>VLOOKUP(order_details__2[[#This Row],[ProductID]],products[],3,FALSE)</f>
        <v>2</v>
      </c>
      <c r="H32">
        <f>VLOOKUP(order_details__2[[#This Row],[OrderID]],orders[],20,FALSE)</f>
        <v>1996</v>
      </c>
      <c r="I32" t="str">
        <f>VLOOKUP(order_details__2[[#This Row],[ProductID]],products[],2,FALSE)</f>
        <v>Chef Anton's Gumbo Mix</v>
      </c>
      <c r="J32" t="str">
        <f>VLOOKUP(order_details__2[[#This Row],[SupplierID]],suppliers[],2,FALSE)</f>
        <v>New Orleans Cajun Delights</v>
      </c>
      <c r="K32" t="str">
        <f>VLOOKUP(order_details__2[[#This Row],[OrderID]],orders[],14,FALSE)</f>
        <v>Austria</v>
      </c>
      <c r="L32">
        <f>VLOOKUP(order_details__2[[#This Row],[OrderID]],orders[],7,FALSE)</f>
        <v>1</v>
      </c>
      <c r="M32" t="str">
        <f>VLOOKUP(order_details__2[[#This Row],[ShipVia ]],shippers[],2,FALSE)</f>
        <v>Speedy Express</v>
      </c>
      <c r="N32" t="str">
        <f>VLOOKUP(order_details__2[[#This Row],[OrderID]],orders[],2,FALSE)</f>
        <v>ERNSH</v>
      </c>
      <c r="O32" t="str">
        <f>VLOOKUP(order_details__2[[#This Row],[OrderID]],orders[],18,FALSE)</f>
        <v xml:space="preserve">Eastern                                           </v>
      </c>
      <c r="P32">
        <f>VLOOKUP(order_details__2[[#This Row],[ProductID]],products[],4,FALSE)</f>
        <v>2</v>
      </c>
      <c r="Q32" t="str">
        <f>VLOOKUP(order_details__2[[#This Row],[CategoryID]],categories[],2,FALSE)</f>
        <v>Condiments</v>
      </c>
      <c r="R32">
        <f>VLOOKUP(order_details__2[[#This Row],[OrderID]],orders[],21,FALSE)</f>
        <v>7</v>
      </c>
    </row>
    <row r="33" spans="1:18" x14ac:dyDescent="0.2">
      <c r="A33">
        <v>10258</v>
      </c>
      <c r="B33">
        <v>32</v>
      </c>
      <c r="C33">
        <v>25.6</v>
      </c>
      <c r="D33">
        <v>6</v>
      </c>
      <c r="E33">
        <v>0</v>
      </c>
      <c r="F33">
        <f>order_details__2[[#This Row],[UnitPrice]]*order_details__2[[#This Row],[Quantity]]</f>
        <v>153.60000000000002</v>
      </c>
      <c r="G33">
        <f>VLOOKUP(order_details__2[[#This Row],[ProductID]],products[],3,FALSE)</f>
        <v>14</v>
      </c>
      <c r="H33">
        <f>VLOOKUP(order_details__2[[#This Row],[OrderID]],orders[],20,FALSE)</f>
        <v>1996</v>
      </c>
      <c r="I33" t="str">
        <f>VLOOKUP(order_details__2[[#This Row],[ProductID]],products[],2,FALSE)</f>
        <v>Mascarpone Fabioli</v>
      </c>
      <c r="J33" t="str">
        <f>VLOOKUP(order_details__2[[#This Row],[SupplierID]],suppliers[],2,FALSE)</f>
        <v>Formaggi Fortini s.r.l.</v>
      </c>
      <c r="K33" t="str">
        <f>VLOOKUP(order_details__2[[#This Row],[OrderID]],orders[],14,FALSE)</f>
        <v>Austria</v>
      </c>
      <c r="L33">
        <f>VLOOKUP(order_details__2[[#This Row],[OrderID]],orders[],7,FALSE)</f>
        <v>1</v>
      </c>
      <c r="M33" t="str">
        <f>VLOOKUP(order_details__2[[#This Row],[ShipVia ]],shippers[],2,FALSE)</f>
        <v>Speedy Express</v>
      </c>
      <c r="N33" t="str">
        <f>VLOOKUP(order_details__2[[#This Row],[OrderID]],orders[],2,FALSE)</f>
        <v>ERNSH</v>
      </c>
      <c r="O33" t="str">
        <f>VLOOKUP(order_details__2[[#This Row],[OrderID]],orders[],18,FALSE)</f>
        <v xml:space="preserve">Eastern                                           </v>
      </c>
      <c r="P33">
        <f>VLOOKUP(order_details__2[[#This Row],[ProductID]],products[],4,FALSE)</f>
        <v>4</v>
      </c>
      <c r="Q33" t="str">
        <f>VLOOKUP(order_details__2[[#This Row],[CategoryID]],categories[],2,FALSE)</f>
        <v>Dairy Products</v>
      </c>
      <c r="R33">
        <f>VLOOKUP(order_details__2[[#This Row],[OrderID]],orders[],21,FALSE)</f>
        <v>7</v>
      </c>
    </row>
    <row r="34" spans="1:18" x14ac:dyDescent="0.2">
      <c r="A34">
        <v>10259</v>
      </c>
      <c r="B34">
        <v>21</v>
      </c>
      <c r="C34">
        <v>8</v>
      </c>
      <c r="D34">
        <v>10</v>
      </c>
      <c r="E34">
        <v>0</v>
      </c>
      <c r="F34">
        <f>order_details__2[[#This Row],[UnitPrice]]*order_details__2[[#This Row],[Quantity]]</f>
        <v>80</v>
      </c>
      <c r="G34">
        <f>VLOOKUP(order_details__2[[#This Row],[ProductID]],products[],3,FALSE)</f>
        <v>8</v>
      </c>
      <c r="H34">
        <f>VLOOKUP(order_details__2[[#This Row],[OrderID]],orders[],20,FALSE)</f>
        <v>1996</v>
      </c>
      <c r="I34" t="str">
        <f>VLOOKUP(order_details__2[[#This Row],[ProductID]],products[],2,FALSE)</f>
        <v>Sir Rodney's Scones</v>
      </c>
      <c r="J34" t="str">
        <f>VLOOKUP(order_details__2[[#This Row],[SupplierID]],suppliers[],2,FALSE)</f>
        <v>Specialty Biscuits, Ltd.</v>
      </c>
      <c r="K34" t="str">
        <f>VLOOKUP(order_details__2[[#This Row],[OrderID]],orders[],14,FALSE)</f>
        <v>Mexico</v>
      </c>
      <c r="L34">
        <f>VLOOKUP(order_details__2[[#This Row],[OrderID]],orders[],7,FALSE)</f>
        <v>3</v>
      </c>
      <c r="M34" t="str">
        <f>VLOOKUP(order_details__2[[#This Row],[ShipVia ]],shippers[],2,FALSE)</f>
        <v>Federal Shipping</v>
      </c>
      <c r="N34" t="str">
        <f>VLOOKUP(order_details__2[[#This Row],[OrderID]],orders[],2,FALSE)</f>
        <v>CENTC</v>
      </c>
      <c r="O34" t="str">
        <f>VLOOKUP(order_details__2[[#This Row],[OrderID]],orders[],18,FALSE)</f>
        <v xml:space="preserve">Eastern                                           </v>
      </c>
      <c r="P34">
        <f>VLOOKUP(order_details__2[[#This Row],[ProductID]],products[],4,FALSE)</f>
        <v>3</v>
      </c>
      <c r="Q34" t="str">
        <f>VLOOKUP(order_details__2[[#This Row],[CategoryID]],categories[],2,FALSE)</f>
        <v>Confections</v>
      </c>
      <c r="R34">
        <f>VLOOKUP(order_details__2[[#This Row],[OrderID]],orders[],21,FALSE)</f>
        <v>7</v>
      </c>
    </row>
    <row r="35" spans="1:18" x14ac:dyDescent="0.2">
      <c r="A35">
        <v>10259</v>
      </c>
      <c r="B35">
        <v>37</v>
      </c>
      <c r="C35">
        <v>20.8</v>
      </c>
      <c r="D35">
        <v>1</v>
      </c>
      <c r="E35">
        <v>0</v>
      </c>
      <c r="F35">
        <f>order_details__2[[#This Row],[UnitPrice]]*order_details__2[[#This Row],[Quantity]]</f>
        <v>20.8</v>
      </c>
      <c r="G35">
        <f>VLOOKUP(order_details__2[[#This Row],[ProductID]],products[],3,FALSE)</f>
        <v>17</v>
      </c>
      <c r="H35">
        <f>VLOOKUP(order_details__2[[#This Row],[OrderID]],orders[],20,FALSE)</f>
        <v>1996</v>
      </c>
      <c r="I35" t="str">
        <f>VLOOKUP(order_details__2[[#This Row],[ProductID]],products[],2,FALSE)</f>
        <v>Gravad lax</v>
      </c>
      <c r="J35" t="str">
        <f>VLOOKUP(order_details__2[[#This Row],[SupplierID]],suppliers[],2,FALSE)</f>
        <v>Svensk Sjfda AB</v>
      </c>
      <c r="K35" t="str">
        <f>VLOOKUP(order_details__2[[#This Row],[OrderID]],orders[],14,FALSE)</f>
        <v>Mexico</v>
      </c>
      <c r="L35">
        <f>VLOOKUP(order_details__2[[#This Row],[OrderID]],orders[],7,FALSE)</f>
        <v>3</v>
      </c>
      <c r="M35" t="str">
        <f>VLOOKUP(order_details__2[[#This Row],[ShipVia ]],shippers[],2,FALSE)</f>
        <v>Federal Shipping</v>
      </c>
      <c r="N35" t="str">
        <f>VLOOKUP(order_details__2[[#This Row],[OrderID]],orders[],2,FALSE)</f>
        <v>CENTC</v>
      </c>
      <c r="O35" t="str">
        <f>VLOOKUP(order_details__2[[#This Row],[OrderID]],orders[],18,FALSE)</f>
        <v xml:space="preserve">Eastern                                           </v>
      </c>
      <c r="P35">
        <f>VLOOKUP(order_details__2[[#This Row],[ProductID]],products[],4,FALSE)</f>
        <v>8</v>
      </c>
      <c r="Q35" t="str">
        <f>VLOOKUP(order_details__2[[#This Row],[CategoryID]],categories[],2,FALSE)</f>
        <v>Seafood</v>
      </c>
      <c r="R35">
        <f>VLOOKUP(order_details__2[[#This Row],[OrderID]],orders[],21,FALSE)</f>
        <v>7</v>
      </c>
    </row>
    <row r="36" spans="1:18" x14ac:dyDescent="0.2">
      <c r="A36">
        <v>10260</v>
      </c>
      <c r="B36">
        <v>41</v>
      </c>
      <c r="C36">
        <v>7.7</v>
      </c>
      <c r="D36">
        <v>16</v>
      </c>
      <c r="E36">
        <v>0</v>
      </c>
      <c r="F36">
        <f>order_details__2[[#This Row],[UnitPrice]]*order_details__2[[#This Row],[Quantity]]</f>
        <v>123.2</v>
      </c>
      <c r="G36">
        <f>VLOOKUP(order_details__2[[#This Row],[ProductID]],products[],3,FALSE)</f>
        <v>19</v>
      </c>
      <c r="H36">
        <f>VLOOKUP(order_details__2[[#This Row],[OrderID]],orders[],20,FALSE)</f>
        <v>1996</v>
      </c>
      <c r="I36" t="str">
        <f>VLOOKUP(order_details__2[[#This Row],[ProductID]],products[],2,FALSE)</f>
        <v>Jack's New England Clam Chowder</v>
      </c>
      <c r="J36" t="str">
        <f>VLOOKUP(order_details__2[[#This Row],[SupplierID]],suppliers[],2,FALSE)</f>
        <v>New England Seafood Cannery</v>
      </c>
      <c r="K36" t="str">
        <f>VLOOKUP(order_details__2[[#This Row],[OrderID]],orders[],14,FALSE)</f>
        <v>Germany</v>
      </c>
      <c r="L36">
        <f>VLOOKUP(order_details__2[[#This Row],[OrderID]],orders[],7,FALSE)</f>
        <v>1</v>
      </c>
      <c r="M36" t="str">
        <f>VLOOKUP(order_details__2[[#This Row],[ShipVia ]],shippers[],2,FALSE)</f>
        <v>Speedy Express</v>
      </c>
      <c r="N36" t="str">
        <f>VLOOKUP(order_details__2[[#This Row],[OrderID]],orders[],2,FALSE)</f>
        <v>OTTIK</v>
      </c>
      <c r="O36" t="str">
        <f>VLOOKUP(order_details__2[[#This Row],[OrderID]],orders[],18,FALSE)</f>
        <v xml:space="preserve">Eastern                                           </v>
      </c>
      <c r="P36">
        <f>VLOOKUP(order_details__2[[#This Row],[ProductID]],products[],4,FALSE)</f>
        <v>8</v>
      </c>
      <c r="Q36" t="str">
        <f>VLOOKUP(order_details__2[[#This Row],[CategoryID]],categories[],2,FALSE)</f>
        <v>Seafood</v>
      </c>
      <c r="R36">
        <f>VLOOKUP(order_details__2[[#This Row],[OrderID]],orders[],21,FALSE)</f>
        <v>7</v>
      </c>
    </row>
    <row r="37" spans="1:18" x14ac:dyDescent="0.2">
      <c r="A37">
        <v>10260</v>
      </c>
      <c r="B37">
        <v>57</v>
      </c>
      <c r="C37">
        <v>15.6</v>
      </c>
      <c r="D37">
        <v>50</v>
      </c>
      <c r="E37">
        <v>0</v>
      </c>
      <c r="F37">
        <f>order_details__2[[#This Row],[UnitPrice]]*order_details__2[[#This Row],[Quantity]]</f>
        <v>780</v>
      </c>
      <c r="G37">
        <f>VLOOKUP(order_details__2[[#This Row],[ProductID]],products[],3,FALSE)</f>
        <v>26</v>
      </c>
      <c r="H37">
        <f>VLOOKUP(order_details__2[[#This Row],[OrderID]],orders[],20,FALSE)</f>
        <v>1996</v>
      </c>
      <c r="I37" t="str">
        <f>VLOOKUP(order_details__2[[#This Row],[ProductID]],products[],2,FALSE)</f>
        <v>Ravioli Angelo</v>
      </c>
      <c r="J37" t="str">
        <f>VLOOKUP(order_details__2[[#This Row],[SupplierID]],suppliers[],2,FALSE)</f>
        <v>Pasta Buttini s.r.l.</v>
      </c>
      <c r="K37" t="str">
        <f>VLOOKUP(order_details__2[[#This Row],[OrderID]],orders[],14,FALSE)</f>
        <v>Germany</v>
      </c>
      <c r="L37">
        <f>VLOOKUP(order_details__2[[#This Row],[OrderID]],orders[],7,FALSE)</f>
        <v>1</v>
      </c>
      <c r="M37" t="str">
        <f>VLOOKUP(order_details__2[[#This Row],[ShipVia ]],shippers[],2,FALSE)</f>
        <v>Speedy Express</v>
      </c>
      <c r="N37" t="str">
        <f>VLOOKUP(order_details__2[[#This Row],[OrderID]],orders[],2,FALSE)</f>
        <v>OTTIK</v>
      </c>
      <c r="O37" t="str">
        <f>VLOOKUP(order_details__2[[#This Row],[OrderID]],orders[],18,FALSE)</f>
        <v xml:space="preserve">Eastern                                           </v>
      </c>
      <c r="P37">
        <f>VLOOKUP(order_details__2[[#This Row],[ProductID]],products[],4,FALSE)</f>
        <v>5</v>
      </c>
      <c r="Q37" t="str">
        <f>VLOOKUP(order_details__2[[#This Row],[CategoryID]],categories[],2,FALSE)</f>
        <v>Grains/Cereals</v>
      </c>
      <c r="R37">
        <f>VLOOKUP(order_details__2[[#This Row],[OrderID]],orders[],21,FALSE)</f>
        <v>7</v>
      </c>
    </row>
    <row r="38" spans="1:18" x14ac:dyDescent="0.2">
      <c r="A38">
        <v>10260</v>
      </c>
      <c r="B38">
        <v>62</v>
      </c>
      <c r="C38">
        <v>39.4</v>
      </c>
      <c r="D38">
        <v>15</v>
      </c>
      <c r="E38">
        <v>0</v>
      </c>
      <c r="F38">
        <f>order_details__2[[#This Row],[UnitPrice]]*order_details__2[[#This Row],[Quantity]]</f>
        <v>591</v>
      </c>
      <c r="G38">
        <f>VLOOKUP(order_details__2[[#This Row],[ProductID]],products[],3,FALSE)</f>
        <v>29</v>
      </c>
      <c r="H38">
        <f>VLOOKUP(order_details__2[[#This Row],[OrderID]],orders[],20,FALSE)</f>
        <v>1996</v>
      </c>
      <c r="I38" t="str">
        <f>VLOOKUP(order_details__2[[#This Row],[ProductID]],products[],2,FALSE)</f>
        <v>Tarte au sucre</v>
      </c>
      <c r="J38" t="str">
        <f>VLOOKUP(order_details__2[[#This Row],[SupplierID]],suppliers[],2,FALSE)</f>
        <v>Forts d'rables</v>
      </c>
      <c r="K38" t="str">
        <f>VLOOKUP(order_details__2[[#This Row],[OrderID]],orders[],14,FALSE)</f>
        <v>Germany</v>
      </c>
      <c r="L38">
        <f>VLOOKUP(order_details__2[[#This Row],[OrderID]],orders[],7,FALSE)</f>
        <v>1</v>
      </c>
      <c r="M38" t="str">
        <f>VLOOKUP(order_details__2[[#This Row],[ShipVia ]],shippers[],2,FALSE)</f>
        <v>Speedy Express</v>
      </c>
      <c r="N38" t="str">
        <f>VLOOKUP(order_details__2[[#This Row],[OrderID]],orders[],2,FALSE)</f>
        <v>OTTIK</v>
      </c>
      <c r="O38" t="str">
        <f>VLOOKUP(order_details__2[[#This Row],[OrderID]],orders[],18,FALSE)</f>
        <v xml:space="preserve">Eastern                                           </v>
      </c>
      <c r="P38">
        <f>VLOOKUP(order_details__2[[#This Row],[ProductID]],products[],4,FALSE)</f>
        <v>3</v>
      </c>
      <c r="Q38" t="str">
        <f>VLOOKUP(order_details__2[[#This Row],[CategoryID]],categories[],2,FALSE)</f>
        <v>Confections</v>
      </c>
      <c r="R38">
        <f>VLOOKUP(order_details__2[[#This Row],[OrderID]],orders[],21,FALSE)</f>
        <v>7</v>
      </c>
    </row>
    <row r="39" spans="1:18" x14ac:dyDescent="0.2">
      <c r="A39">
        <v>10260</v>
      </c>
      <c r="B39">
        <v>70</v>
      </c>
      <c r="C39">
        <v>12</v>
      </c>
      <c r="D39">
        <v>21</v>
      </c>
      <c r="E39">
        <v>0</v>
      </c>
      <c r="F39">
        <f>order_details__2[[#This Row],[UnitPrice]]*order_details__2[[#This Row],[Quantity]]</f>
        <v>252</v>
      </c>
      <c r="G39">
        <f>VLOOKUP(order_details__2[[#This Row],[ProductID]],products[],3,FALSE)</f>
        <v>7</v>
      </c>
      <c r="H39">
        <f>VLOOKUP(order_details__2[[#This Row],[OrderID]],orders[],20,FALSE)</f>
        <v>1996</v>
      </c>
      <c r="I39" t="str">
        <f>VLOOKUP(order_details__2[[#This Row],[ProductID]],products[],2,FALSE)</f>
        <v>Outback Lager</v>
      </c>
      <c r="J39" t="str">
        <f>VLOOKUP(order_details__2[[#This Row],[SupplierID]],suppliers[],2,FALSE)</f>
        <v>Pavlova, Ltd.</v>
      </c>
      <c r="K39" t="str">
        <f>VLOOKUP(order_details__2[[#This Row],[OrderID]],orders[],14,FALSE)</f>
        <v>Germany</v>
      </c>
      <c r="L39">
        <f>VLOOKUP(order_details__2[[#This Row],[OrderID]],orders[],7,FALSE)</f>
        <v>1</v>
      </c>
      <c r="M39" t="str">
        <f>VLOOKUP(order_details__2[[#This Row],[ShipVia ]],shippers[],2,FALSE)</f>
        <v>Speedy Express</v>
      </c>
      <c r="N39" t="str">
        <f>VLOOKUP(order_details__2[[#This Row],[OrderID]],orders[],2,FALSE)</f>
        <v>OTTIK</v>
      </c>
      <c r="O39" t="str">
        <f>VLOOKUP(order_details__2[[#This Row],[OrderID]],orders[],18,FALSE)</f>
        <v xml:space="preserve">Eastern                                           </v>
      </c>
      <c r="P39">
        <f>VLOOKUP(order_details__2[[#This Row],[ProductID]],products[],4,FALSE)</f>
        <v>1</v>
      </c>
      <c r="Q39" t="str">
        <f>VLOOKUP(order_details__2[[#This Row],[CategoryID]],categories[],2,FALSE)</f>
        <v>Beverages</v>
      </c>
      <c r="R39">
        <f>VLOOKUP(order_details__2[[#This Row],[OrderID]],orders[],21,FALSE)</f>
        <v>7</v>
      </c>
    </row>
    <row r="40" spans="1:18" x14ac:dyDescent="0.2">
      <c r="A40">
        <v>10261</v>
      </c>
      <c r="B40">
        <v>21</v>
      </c>
      <c r="C40">
        <v>8</v>
      </c>
      <c r="D40">
        <v>20</v>
      </c>
      <c r="E40">
        <v>0</v>
      </c>
      <c r="F40">
        <f>order_details__2[[#This Row],[UnitPrice]]*order_details__2[[#This Row],[Quantity]]</f>
        <v>160</v>
      </c>
      <c r="G40">
        <f>VLOOKUP(order_details__2[[#This Row],[ProductID]],products[],3,FALSE)</f>
        <v>8</v>
      </c>
      <c r="H40">
        <f>VLOOKUP(order_details__2[[#This Row],[OrderID]],orders[],20,FALSE)</f>
        <v>1996</v>
      </c>
      <c r="I40" t="str">
        <f>VLOOKUP(order_details__2[[#This Row],[ProductID]],products[],2,FALSE)</f>
        <v>Sir Rodney's Scones</v>
      </c>
      <c r="J40" t="str">
        <f>VLOOKUP(order_details__2[[#This Row],[SupplierID]],suppliers[],2,FALSE)</f>
        <v>Specialty Biscuits, Ltd.</v>
      </c>
      <c r="K40" t="str">
        <f>VLOOKUP(order_details__2[[#This Row],[OrderID]],orders[],14,FALSE)</f>
        <v>Brazil</v>
      </c>
      <c r="L40">
        <f>VLOOKUP(order_details__2[[#This Row],[OrderID]],orders[],7,FALSE)</f>
        <v>2</v>
      </c>
      <c r="M40" t="str">
        <f>VLOOKUP(order_details__2[[#This Row],[ShipVia ]],shippers[],2,FALSE)</f>
        <v>United Package</v>
      </c>
      <c r="N40" t="str">
        <f>VLOOKUP(order_details__2[[#This Row],[OrderID]],orders[],2,FALSE)</f>
        <v>QUEDE</v>
      </c>
      <c r="O40" t="str">
        <f>VLOOKUP(order_details__2[[#This Row],[OrderID]],orders[],18,FALSE)</f>
        <v xml:space="preserve">Eastern                                           </v>
      </c>
      <c r="P40">
        <f>VLOOKUP(order_details__2[[#This Row],[ProductID]],products[],4,FALSE)</f>
        <v>3</v>
      </c>
      <c r="Q40" t="str">
        <f>VLOOKUP(order_details__2[[#This Row],[CategoryID]],categories[],2,FALSE)</f>
        <v>Confections</v>
      </c>
      <c r="R40">
        <f>VLOOKUP(order_details__2[[#This Row],[OrderID]],orders[],21,FALSE)</f>
        <v>7</v>
      </c>
    </row>
    <row r="41" spans="1:18" x14ac:dyDescent="0.2">
      <c r="A41">
        <v>10261</v>
      </c>
      <c r="B41">
        <v>35</v>
      </c>
      <c r="C41">
        <v>14.4</v>
      </c>
      <c r="D41">
        <v>20</v>
      </c>
      <c r="E41">
        <v>0</v>
      </c>
      <c r="F41">
        <f>order_details__2[[#This Row],[UnitPrice]]*order_details__2[[#This Row],[Quantity]]</f>
        <v>288</v>
      </c>
      <c r="G41">
        <f>VLOOKUP(order_details__2[[#This Row],[ProductID]],products[],3,FALSE)</f>
        <v>16</v>
      </c>
      <c r="H41">
        <f>VLOOKUP(order_details__2[[#This Row],[OrderID]],orders[],20,FALSE)</f>
        <v>1996</v>
      </c>
      <c r="I41" t="str">
        <f>VLOOKUP(order_details__2[[#This Row],[ProductID]],products[],2,FALSE)</f>
        <v>Steeleye Stout</v>
      </c>
      <c r="J41" t="str">
        <f>VLOOKUP(order_details__2[[#This Row],[SupplierID]],suppliers[],2,FALSE)</f>
        <v>Bigfoot Breweries</v>
      </c>
      <c r="K41" t="str">
        <f>VLOOKUP(order_details__2[[#This Row],[OrderID]],orders[],14,FALSE)</f>
        <v>Brazil</v>
      </c>
      <c r="L41">
        <f>VLOOKUP(order_details__2[[#This Row],[OrderID]],orders[],7,FALSE)</f>
        <v>2</v>
      </c>
      <c r="M41" t="str">
        <f>VLOOKUP(order_details__2[[#This Row],[ShipVia ]],shippers[],2,FALSE)</f>
        <v>United Package</v>
      </c>
      <c r="N41" t="str">
        <f>VLOOKUP(order_details__2[[#This Row],[OrderID]],orders[],2,FALSE)</f>
        <v>QUEDE</v>
      </c>
      <c r="O41" t="str">
        <f>VLOOKUP(order_details__2[[#This Row],[OrderID]],orders[],18,FALSE)</f>
        <v xml:space="preserve">Eastern                                           </v>
      </c>
      <c r="P41">
        <f>VLOOKUP(order_details__2[[#This Row],[ProductID]],products[],4,FALSE)</f>
        <v>1</v>
      </c>
      <c r="Q41" t="str">
        <f>VLOOKUP(order_details__2[[#This Row],[CategoryID]],categories[],2,FALSE)</f>
        <v>Beverages</v>
      </c>
      <c r="R41">
        <f>VLOOKUP(order_details__2[[#This Row],[OrderID]],orders[],21,FALSE)</f>
        <v>7</v>
      </c>
    </row>
    <row r="42" spans="1:18" x14ac:dyDescent="0.2">
      <c r="A42">
        <v>10262</v>
      </c>
      <c r="B42">
        <v>5</v>
      </c>
      <c r="C42">
        <v>17</v>
      </c>
      <c r="D42">
        <v>12</v>
      </c>
      <c r="E42">
        <v>0</v>
      </c>
      <c r="F42">
        <f>order_details__2[[#This Row],[UnitPrice]]*order_details__2[[#This Row],[Quantity]]</f>
        <v>204</v>
      </c>
      <c r="G42">
        <f>VLOOKUP(order_details__2[[#This Row],[ProductID]],products[],3,FALSE)</f>
        <v>2</v>
      </c>
      <c r="H42">
        <f>VLOOKUP(order_details__2[[#This Row],[OrderID]],orders[],20,FALSE)</f>
        <v>1996</v>
      </c>
      <c r="I42" t="str">
        <f>VLOOKUP(order_details__2[[#This Row],[ProductID]],products[],2,FALSE)</f>
        <v>Chef Anton's Gumbo Mix</v>
      </c>
      <c r="J42" t="str">
        <f>VLOOKUP(order_details__2[[#This Row],[SupplierID]],suppliers[],2,FALSE)</f>
        <v>New Orleans Cajun Delights</v>
      </c>
      <c r="K42" t="str">
        <f>VLOOKUP(order_details__2[[#This Row],[OrderID]],orders[],14,FALSE)</f>
        <v>USA</v>
      </c>
      <c r="L42">
        <f>VLOOKUP(order_details__2[[#This Row],[OrderID]],orders[],7,FALSE)</f>
        <v>3</v>
      </c>
      <c r="M42" t="str">
        <f>VLOOKUP(order_details__2[[#This Row],[ShipVia ]],shippers[],2,FALSE)</f>
        <v>Federal Shipping</v>
      </c>
      <c r="N42" t="str">
        <f>VLOOKUP(order_details__2[[#This Row],[OrderID]],orders[],2,FALSE)</f>
        <v>RATTC</v>
      </c>
      <c r="O42" t="str">
        <f>VLOOKUP(order_details__2[[#This Row],[OrderID]],orders[],18,FALSE)</f>
        <v xml:space="preserve">Northern                                          </v>
      </c>
      <c r="P42">
        <f>VLOOKUP(order_details__2[[#This Row],[ProductID]],products[],4,FALSE)</f>
        <v>2</v>
      </c>
      <c r="Q42" t="str">
        <f>VLOOKUP(order_details__2[[#This Row],[CategoryID]],categories[],2,FALSE)</f>
        <v>Condiments</v>
      </c>
      <c r="R42">
        <f>VLOOKUP(order_details__2[[#This Row],[OrderID]],orders[],21,FALSE)</f>
        <v>7</v>
      </c>
    </row>
    <row r="43" spans="1:18" x14ac:dyDescent="0.2">
      <c r="A43">
        <v>10262</v>
      </c>
      <c r="B43">
        <v>7</v>
      </c>
      <c r="C43">
        <v>24</v>
      </c>
      <c r="D43">
        <v>15</v>
      </c>
      <c r="E43">
        <v>0</v>
      </c>
      <c r="F43">
        <f>order_details__2[[#This Row],[UnitPrice]]*order_details__2[[#This Row],[Quantity]]</f>
        <v>360</v>
      </c>
      <c r="G43">
        <f>VLOOKUP(order_details__2[[#This Row],[ProductID]],products[],3,FALSE)</f>
        <v>3</v>
      </c>
      <c r="H43">
        <f>VLOOKUP(order_details__2[[#This Row],[OrderID]],orders[],20,FALSE)</f>
        <v>1996</v>
      </c>
      <c r="I43" t="str">
        <f>VLOOKUP(order_details__2[[#This Row],[ProductID]],products[],2,FALSE)</f>
        <v>Uncle Bob's Organic Dried Pears</v>
      </c>
      <c r="J43" t="str">
        <f>VLOOKUP(order_details__2[[#This Row],[SupplierID]],suppliers[],2,FALSE)</f>
        <v>Grandma Kelly's Homestead</v>
      </c>
      <c r="K43" t="str">
        <f>VLOOKUP(order_details__2[[#This Row],[OrderID]],orders[],14,FALSE)</f>
        <v>USA</v>
      </c>
      <c r="L43">
        <f>VLOOKUP(order_details__2[[#This Row],[OrderID]],orders[],7,FALSE)</f>
        <v>3</v>
      </c>
      <c r="M43" t="str">
        <f>VLOOKUP(order_details__2[[#This Row],[ShipVia ]],shippers[],2,FALSE)</f>
        <v>Federal Shipping</v>
      </c>
      <c r="N43" t="str">
        <f>VLOOKUP(order_details__2[[#This Row],[OrderID]],orders[],2,FALSE)</f>
        <v>RATTC</v>
      </c>
      <c r="O43" t="str">
        <f>VLOOKUP(order_details__2[[#This Row],[OrderID]],orders[],18,FALSE)</f>
        <v xml:space="preserve">Northern                                          </v>
      </c>
      <c r="P43">
        <f>VLOOKUP(order_details__2[[#This Row],[ProductID]],products[],4,FALSE)</f>
        <v>7</v>
      </c>
      <c r="Q43" t="str">
        <f>VLOOKUP(order_details__2[[#This Row],[CategoryID]],categories[],2,FALSE)</f>
        <v>Produce</v>
      </c>
      <c r="R43">
        <f>VLOOKUP(order_details__2[[#This Row],[OrderID]],orders[],21,FALSE)</f>
        <v>7</v>
      </c>
    </row>
    <row r="44" spans="1:18" x14ac:dyDescent="0.2">
      <c r="A44">
        <v>10262</v>
      </c>
      <c r="B44">
        <v>56</v>
      </c>
      <c r="C44">
        <v>30.4</v>
      </c>
      <c r="D44">
        <v>2</v>
      </c>
      <c r="E44">
        <v>0</v>
      </c>
      <c r="F44">
        <f>order_details__2[[#This Row],[UnitPrice]]*order_details__2[[#This Row],[Quantity]]</f>
        <v>60.8</v>
      </c>
      <c r="G44">
        <f>VLOOKUP(order_details__2[[#This Row],[ProductID]],products[],3,FALSE)</f>
        <v>26</v>
      </c>
      <c r="H44">
        <f>VLOOKUP(order_details__2[[#This Row],[OrderID]],orders[],20,FALSE)</f>
        <v>1996</v>
      </c>
      <c r="I44" t="str">
        <f>VLOOKUP(order_details__2[[#This Row],[ProductID]],products[],2,FALSE)</f>
        <v>Gnocchi di nonna Alice</v>
      </c>
      <c r="J44" t="str">
        <f>VLOOKUP(order_details__2[[#This Row],[SupplierID]],suppliers[],2,FALSE)</f>
        <v>Pasta Buttini s.r.l.</v>
      </c>
      <c r="K44" t="str">
        <f>VLOOKUP(order_details__2[[#This Row],[OrderID]],orders[],14,FALSE)</f>
        <v>USA</v>
      </c>
      <c r="L44">
        <f>VLOOKUP(order_details__2[[#This Row],[OrderID]],orders[],7,FALSE)</f>
        <v>3</v>
      </c>
      <c r="M44" t="str">
        <f>VLOOKUP(order_details__2[[#This Row],[ShipVia ]],shippers[],2,FALSE)</f>
        <v>Federal Shipping</v>
      </c>
      <c r="N44" t="str">
        <f>VLOOKUP(order_details__2[[#This Row],[OrderID]],orders[],2,FALSE)</f>
        <v>RATTC</v>
      </c>
      <c r="O44" t="str">
        <f>VLOOKUP(order_details__2[[#This Row],[OrderID]],orders[],18,FALSE)</f>
        <v xml:space="preserve">Northern                                          </v>
      </c>
      <c r="P44">
        <f>VLOOKUP(order_details__2[[#This Row],[ProductID]],products[],4,FALSE)</f>
        <v>5</v>
      </c>
      <c r="Q44" t="str">
        <f>VLOOKUP(order_details__2[[#This Row],[CategoryID]],categories[],2,FALSE)</f>
        <v>Grains/Cereals</v>
      </c>
      <c r="R44">
        <f>VLOOKUP(order_details__2[[#This Row],[OrderID]],orders[],21,FALSE)</f>
        <v>7</v>
      </c>
    </row>
    <row r="45" spans="1:18" x14ac:dyDescent="0.2">
      <c r="A45">
        <v>10263</v>
      </c>
      <c r="B45">
        <v>16</v>
      </c>
      <c r="C45">
        <v>13.9</v>
      </c>
      <c r="D45">
        <v>60</v>
      </c>
      <c r="E45">
        <v>0</v>
      </c>
      <c r="F45">
        <f>order_details__2[[#This Row],[UnitPrice]]*order_details__2[[#This Row],[Quantity]]</f>
        <v>834</v>
      </c>
      <c r="G45">
        <f>VLOOKUP(order_details__2[[#This Row],[ProductID]],products[],3,FALSE)</f>
        <v>7</v>
      </c>
      <c r="H45">
        <f>VLOOKUP(order_details__2[[#This Row],[OrderID]],orders[],20,FALSE)</f>
        <v>1996</v>
      </c>
      <c r="I45" t="str">
        <f>VLOOKUP(order_details__2[[#This Row],[ProductID]],products[],2,FALSE)</f>
        <v>Pavlova</v>
      </c>
      <c r="J45" t="str">
        <f>VLOOKUP(order_details__2[[#This Row],[SupplierID]],suppliers[],2,FALSE)</f>
        <v>Pavlova, Ltd.</v>
      </c>
      <c r="K45" t="str">
        <f>VLOOKUP(order_details__2[[#This Row],[OrderID]],orders[],14,FALSE)</f>
        <v>Austria</v>
      </c>
      <c r="L45">
        <f>VLOOKUP(order_details__2[[#This Row],[OrderID]],orders[],7,FALSE)</f>
        <v>3</v>
      </c>
      <c r="M45" t="str">
        <f>VLOOKUP(order_details__2[[#This Row],[ShipVia ]],shippers[],2,FALSE)</f>
        <v>Federal Shipping</v>
      </c>
      <c r="N45" t="str">
        <f>VLOOKUP(order_details__2[[#This Row],[OrderID]],orders[],2,FALSE)</f>
        <v>ERNSH</v>
      </c>
      <c r="O45" t="str">
        <f>VLOOKUP(order_details__2[[#This Row],[OrderID]],orders[],18,FALSE)</f>
        <v xml:space="preserve">Northern                                          </v>
      </c>
      <c r="P45">
        <f>VLOOKUP(order_details__2[[#This Row],[ProductID]],products[],4,FALSE)</f>
        <v>3</v>
      </c>
      <c r="Q45" t="str">
        <f>VLOOKUP(order_details__2[[#This Row],[CategoryID]],categories[],2,FALSE)</f>
        <v>Confections</v>
      </c>
      <c r="R45">
        <f>VLOOKUP(order_details__2[[#This Row],[OrderID]],orders[],21,FALSE)</f>
        <v>7</v>
      </c>
    </row>
    <row r="46" spans="1:18" x14ac:dyDescent="0.2">
      <c r="A46">
        <v>10263</v>
      </c>
      <c r="B46">
        <v>24</v>
      </c>
      <c r="C46">
        <v>3.6</v>
      </c>
      <c r="D46">
        <v>28</v>
      </c>
      <c r="E46">
        <v>0</v>
      </c>
      <c r="F46">
        <f>order_details__2[[#This Row],[UnitPrice]]*order_details__2[[#This Row],[Quantity]]</f>
        <v>100.8</v>
      </c>
      <c r="G46">
        <f>VLOOKUP(order_details__2[[#This Row],[ProductID]],products[],3,FALSE)</f>
        <v>10</v>
      </c>
      <c r="H46">
        <f>VLOOKUP(order_details__2[[#This Row],[OrderID]],orders[],20,FALSE)</f>
        <v>1996</v>
      </c>
      <c r="I46" t="str">
        <f>VLOOKUP(order_details__2[[#This Row],[ProductID]],products[],2,FALSE)</f>
        <v>Guaran Fantstica</v>
      </c>
      <c r="J46" t="str">
        <f>VLOOKUP(order_details__2[[#This Row],[SupplierID]],suppliers[],2,FALSE)</f>
        <v>Refrescos Americanas LTDA</v>
      </c>
      <c r="K46" t="str">
        <f>VLOOKUP(order_details__2[[#This Row],[OrderID]],orders[],14,FALSE)</f>
        <v>Austria</v>
      </c>
      <c r="L46">
        <f>VLOOKUP(order_details__2[[#This Row],[OrderID]],orders[],7,FALSE)</f>
        <v>3</v>
      </c>
      <c r="M46" t="str">
        <f>VLOOKUP(order_details__2[[#This Row],[ShipVia ]],shippers[],2,FALSE)</f>
        <v>Federal Shipping</v>
      </c>
      <c r="N46" t="str">
        <f>VLOOKUP(order_details__2[[#This Row],[OrderID]],orders[],2,FALSE)</f>
        <v>ERNSH</v>
      </c>
      <c r="O46" t="str">
        <f>VLOOKUP(order_details__2[[#This Row],[OrderID]],orders[],18,FALSE)</f>
        <v xml:space="preserve">Northern                                          </v>
      </c>
      <c r="P46">
        <f>VLOOKUP(order_details__2[[#This Row],[ProductID]],products[],4,FALSE)</f>
        <v>1</v>
      </c>
      <c r="Q46" t="str">
        <f>VLOOKUP(order_details__2[[#This Row],[CategoryID]],categories[],2,FALSE)</f>
        <v>Beverages</v>
      </c>
      <c r="R46">
        <f>VLOOKUP(order_details__2[[#This Row],[OrderID]],orders[],21,FALSE)</f>
        <v>7</v>
      </c>
    </row>
    <row r="47" spans="1:18" x14ac:dyDescent="0.2">
      <c r="A47">
        <v>10263</v>
      </c>
      <c r="B47">
        <v>30</v>
      </c>
      <c r="C47">
        <v>20.7</v>
      </c>
      <c r="D47">
        <v>60</v>
      </c>
      <c r="E47">
        <v>0</v>
      </c>
      <c r="F47">
        <f>order_details__2[[#This Row],[UnitPrice]]*order_details__2[[#This Row],[Quantity]]</f>
        <v>1242</v>
      </c>
      <c r="G47">
        <f>VLOOKUP(order_details__2[[#This Row],[ProductID]],products[],3,FALSE)</f>
        <v>13</v>
      </c>
      <c r="H47">
        <f>VLOOKUP(order_details__2[[#This Row],[OrderID]],orders[],20,FALSE)</f>
        <v>1996</v>
      </c>
      <c r="I47" t="str">
        <f>VLOOKUP(order_details__2[[#This Row],[ProductID]],products[],2,FALSE)</f>
        <v>Nord-Ost Matjeshering</v>
      </c>
      <c r="J47" t="str">
        <f>VLOOKUP(order_details__2[[#This Row],[SupplierID]],suppliers[],2,FALSE)</f>
        <v>Nord-Ost-Fisch Handelsgesellschaft mbH</v>
      </c>
      <c r="K47" t="str">
        <f>VLOOKUP(order_details__2[[#This Row],[OrderID]],orders[],14,FALSE)</f>
        <v>Austria</v>
      </c>
      <c r="L47">
        <f>VLOOKUP(order_details__2[[#This Row],[OrderID]],orders[],7,FALSE)</f>
        <v>3</v>
      </c>
      <c r="M47" t="str">
        <f>VLOOKUP(order_details__2[[#This Row],[ShipVia ]],shippers[],2,FALSE)</f>
        <v>Federal Shipping</v>
      </c>
      <c r="N47" t="str">
        <f>VLOOKUP(order_details__2[[#This Row],[OrderID]],orders[],2,FALSE)</f>
        <v>ERNSH</v>
      </c>
      <c r="O47" t="str">
        <f>VLOOKUP(order_details__2[[#This Row],[OrderID]],orders[],18,FALSE)</f>
        <v xml:space="preserve">Northern                                          </v>
      </c>
      <c r="P47">
        <f>VLOOKUP(order_details__2[[#This Row],[ProductID]],products[],4,FALSE)</f>
        <v>8</v>
      </c>
      <c r="Q47" t="str">
        <f>VLOOKUP(order_details__2[[#This Row],[CategoryID]],categories[],2,FALSE)</f>
        <v>Seafood</v>
      </c>
      <c r="R47">
        <f>VLOOKUP(order_details__2[[#This Row],[OrderID]],orders[],21,FALSE)</f>
        <v>7</v>
      </c>
    </row>
    <row r="48" spans="1:18" x14ac:dyDescent="0.2">
      <c r="A48">
        <v>10263</v>
      </c>
      <c r="B48">
        <v>74</v>
      </c>
      <c r="C48">
        <v>8</v>
      </c>
      <c r="D48">
        <v>36</v>
      </c>
      <c r="E48">
        <v>0</v>
      </c>
      <c r="F48">
        <f>order_details__2[[#This Row],[UnitPrice]]*order_details__2[[#This Row],[Quantity]]</f>
        <v>288</v>
      </c>
      <c r="G48">
        <f>VLOOKUP(order_details__2[[#This Row],[ProductID]],products[],3,FALSE)</f>
        <v>4</v>
      </c>
      <c r="H48">
        <f>VLOOKUP(order_details__2[[#This Row],[OrderID]],orders[],20,FALSE)</f>
        <v>1996</v>
      </c>
      <c r="I48" t="str">
        <f>VLOOKUP(order_details__2[[#This Row],[ProductID]],products[],2,FALSE)</f>
        <v>Longlife Tofu</v>
      </c>
      <c r="J48" t="str">
        <f>VLOOKUP(order_details__2[[#This Row],[SupplierID]],suppliers[],2,FALSE)</f>
        <v>Tokyo Traders</v>
      </c>
      <c r="K48" t="str">
        <f>VLOOKUP(order_details__2[[#This Row],[OrderID]],orders[],14,FALSE)</f>
        <v>Austria</v>
      </c>
      <c r="L48">
        <f>VLOOKUP(order_details__2[[#This Row],[OrderID]],orders[],7,FALSE)</f>
        <v>3</v>
      </c>
      <c r="M48" t="str">
        <f>VLOOKUP(order_details__2[[#This Row],[ShipVia ]],shippers[],2,FALSE)</f>
        <v>Federal Shipping</v>
      </c>
      <c r="N48" t="str">
        <f>VLOOKUP(order_details__2[[#This Row],[OrderID]],orders[],2,FALSE)</f>
        <v>ERNSH</v>
      </c>
      <c r="O48" t="str">
        <f>VLOOKUP(order_details__2[[#This Row],[OrderID]],orders[],18,FALSE)</f>
        <v xml:space="preserve">Northern                                          </v>
      </c>
      <c r="P48">
        <f>VLOOKUP(order_details__2[[#This Row],[ProductID]],products[],4,FALSE)</f>
        <v>7</v>
      </c>
      <c r="Q48" t="str">
        <f>VLOOKUP(order_details__2[[#This Row],[CategoryID]],categories[],2,FALSE)</f>
        <v>Produce</v>
      </c>
      <c r="R48">
        <f>VLOOKUP(order_details__2[[#This Row],[OrderID]],orders[],21,FALSE)</f>
        <v>7</v>
      </c>
    </row>
    <row r="49" spans="1:18" x14ac:dyDescent="0.2">
      <c r="A49">
        <v>10264</v>
      </c>
      <c r="B49">
        <v>2</v>
      </c>
      <c r="C49">
        <v>15.2</v>
      </c>
      <c r="D49">
        <v>35</v>
      </c>
      <c r="E49">
        <v>0</v>
      </c>
      <c r="F49">
        <f>order_details__2[[#This Row],[UnitPrice]]*order_details__2[[#This Row],[Quantity]]</f>
        <v>532</v>
      </c>
      <c r="G49">
        <f>VLOOKUP(order_details__2[[#This Row],[ProductID]],products[],3,FALSE)</f>
        <v>1</v>
      </c>
      <c r="H49">
        <f>VLOOKUP(order_details__2[[#This Row],[OrderID]],orders[],20,FALSE)</f>
        <v>1996</v>
      </c>
      <c r="I49" t="str">
        <f>VLOOKUP(order_details__2[[#This Row],[ProductID]],products[],2,FALSE)</f>
        <v>Chang</v>
      </c>
      <c r="J49" t="str">
        <f>VLOOKUP(order_details__2[[#This Row],[SupplierID]],suppliers[],2,FALSE)</f>
        <v>Exotic Liquids</v>
      </c>
      <c r="K49" t="str">
        <f>VLOOKUP(order_details__2[[#This Row],[OrderID]],orders[],14,FALSE)</f>
        <v>Sweden</v>
      </c>
      <c r="L49">
        <f>VLOOKUP(order_details__2[[#This Row],[OrderID]],orders[],7,FALSE)</f>
        <v>3</v>
      </c>
      <c r="M49" t="str">
        <f>VLOOKUP(order_details__2[[#This Row],[ShipVia ]],shippers[],2,FALSE)</f>
        <v>Federal Shipping</v>
      </c>
      <c r="N49" t="str">
        <f>VLOOKUP(order_details__2[[#This Row],[OrderID]],orders[],2,FALSE)</f>
        <v>FOLKO</v>
      </c>
      <c r="O49" t="str">
        <f>VLOOKUP(order_details__2[[#This Row],[OrderID]],orders[],18,FALSE)</f>
        <v xml:space="preserve">Westerns                                          </v>
      </c>
      <c r="P49">
        <f>VLOOKUP(order_details__2[[#This Row],[ProductID]],products[],4,FALSE)</f>
        <v>1</v>
      </c>
      <c r="Q49" t="str">
        <f>VLOOKUP(order_details__2[[#This Row],[CategoryID]],categories[],2,FALSE)</f>
        <v>Beverages</v>
      </c>
      <c r="R49">
        <f>VLOOKUP(order_details__2[[#This Row],[OrderID]],orders[],21,FALSE)</f>
        <v>7</v>
      </c>
    </row>
    <row r="50" spans="1:18" x14ac:dyDescent="0.2">
      <c r="A50">
        <v>10264</v>
      </c>
      <c r="B50">
        <v>41</v>
      </c>
      <c r="C50">
        <v>7.7</v>
      </c>
      <c r="D50">
        <v>25</v>
      </c>
      <c r="E50">
        <v>0</v>
      </c>
      <c r="F50">
        <f>order_details__2[[#This Row],[UnitPrice]]*order_details__2[[#This Row],[Quantity]]</f>
        <v>192.5</v>
      </c>
      <c r="G50">
        <f>VLOOKUP(order_details__2[[#This Row],[ProductID]],products[],3,FALSE)</f>
        <v>19</v>
      </c>
      <c r="H50">
        <f>VLOOKUP(order_details__2[[#This Row],[OrderID]],orders[],20,FALSE)</f>
        <v>1996</v>
      </c>
      <c r="I50" t="str">
        <f>VLOOKUP(order_details__2[[#This Row],[ProductID]],products[],2,FALSE)</f>
        <v>Jack's New England Clam Chowder</v>
      </c>
      <c r="J50" t="str">
        <f>VLOOKUP(order_details__2[[#This Row],[SupplierID]],suppliers[],2,FALSE)</f>
        <v>New England Seafood Cannery</v>
      </c>
      <c r="K50" t="str">
        <f>VLOOKUP(order_details__2[[#This Row],[OrderID]],orders[],14,FALSE)</f>
        <v>Sweden</v>
      </c>
      <c r="L50">
        <f>VLOOKUP(order_details__2[[#This Row],[OrderID]],orders[],7,FALSE)</f>
        <v>3</v>
      </c>
      <c r="M50" t="str">
        <f>VLOOKUP(order_details__2[[#This Row],[ShipVia ]],shippers[],2,FALSE)</f>
        <v>Federal Shipping</v>
      </c>
      <c r="N50" t="str">
        <f>VLOOKUP(order_details__2[[#This Row],[OrderID]],orders[],2,FALSE)</f>
        <v>FOLKO</v>
      </c>
      <c r="O50" t="str">
        <f>VLOOKUP(order_details__2[[#This Row],[OrderID]],orders[],18,FALSE)</f>
        <v xml:space="preserve">Westerns                                          </v>
      </c>
      <c r="P50">
        <f>VLOOKUP(order_details__2[[#This Row],[ProductID]],products[],4,FALSE)</f>
        <v>8</v>
      </c>
      <c r="Q50" t="str">
        <f>VLOOKUP(order_details__2[[#This Row],[CategoryID]],categories[],2,FALSE)</f>
        <v>Seafood</v>
      </c>
      <c r="R50">
        <f>VLOOKUP(order_details__2[[#This Row],[OrderID]],orders[],21,FALSE)</f>
        <v>7</v>
      </c>
    </row>
    <row r="51" spans="1:18" x14ac:dyDescent="0.2">
      <c r="A51">
        <v>10265</v>
      </c>
      <c r="B51">
        <v>17</v>
      </c>
      <c r="C51">
        <v>31.2</v>
      </c>
      <c r="D51">
        <v>30</v>
      </c>
      <c r="E51">
        <v>0</v>
      </c>
      <c r="F51">
        <f>order_details__2[[#This Row],[UnitPrice]]*order_details__2[[#This Row],[Quantity]]</f>
        <v>936</v>
      </c>
      <c r="G51">
        <f>VLOOKUP(order_details__2[[#This Row],[ProductID]],products[],3,FALSE)</f>
        <v>7</v>
      </c>
      <c r="H51">
        <f>VLOOKUP(order_details__2[[#This Row],[OrderID]],orders[],20,FALSE)</f>
        <v>1996</v>
      </c>
      <c r="I51" t="str">
        <f>VLOOKUP(order_details__2[[#This Row],[ProductID]],products[],2,FALSE)</f>
        <v>Alice Mutton</v>
      </c>
      <c r="J51" t="str">
        <f>VLOOKUP(order_details__2[[#This Row],[SupplierID]],suppliers[],2,FALSE)</f>
        <v>Pavlova, Ltd.</v>
      </c>
      <c r="K51" t="str">
        <f>VLOOKUP(order_details__2[[#This Row],[OrderID]],orders[],14,FALSE)</f>
        <v>France</v>
      </c>
      <c r="L51">
        <f>VLOOKUP(order_details__2[[#This Row],[OrderID]],orders[],7,FALSE)</f>
        <v>1</v>
      </c>
      <c r="M51" t="str">
        <f>VLOOKUP(order_details__2[[#This Row],[ShipVia ]],shippers[],2,FALSE)</f>
        <v>Speedy Express</v>
      </c>
      <c r="N51" t="str">
        <f>VLOOKUP(order_details__2[[#This Row],[OrderID]],orders[],2,FALSE)</f>
        <v>BLONP</v>
      </c>
      <c r="O51" t="str">
        <f>VLOOKUP(order_details__2[[#This Row],[OrderID]],orders[],18,FALSE)</f>
        <v xml:space="preserve">Eastern                                           </v>
      </c>
      <c r="P51">
        <f>VLOOKUP(order_details__2[[#This Row],[ProductID]],products[],4,FALSE)</f>
        <v>6</v>
      </c>
      <c r="Q51" t="str">
        <f>VLOOKUP(order_details__2[[#This Row],[CategoryID]],categories[],2,FALSE)</f>
        <v>Meat/Poultry</v>
      </c>
      <c r="R51">
        <f>VLOOKUP(order_details__2[[#This Row],[OrderID]],orders[],21,FALSE)</f>
        <v>7</v>
      </c>
    </row>
    <row r="52" spans="1:18" x14ac:dyDescent="0.2">
      <c r="A52">
        <v>10265</v>
      </c>
      <c r="B52">
        <v>70</v>
      </c>
      <c r="C52">
        <v>12</v>
      </c>
      <c r="D52">
        <v>20</v>
      </c>
      <c r="E52">
        <v>0</v>
      </c>
      <c r="F52">
        <f>order_details__2[[#This Row],[UnitPrice]]*order_details__2[[#This Row],[Quantity]]</f>
        <v>240</v>
      </c>
      <c r="G52">
        <f>VLOOKUP(order_details__2[[#This Row],[ProductID]],products[],3,FALSE)</f>
        <v>7</v>
      </c>
      <c r="H52">
        <f>VLOOKUP(order_details__2[[#This Row],[OrderID]],orders[],20,FALSE)</f>
        <v>1996</v>
      </c>
      <c r="I52" t="str">
        <f>VLOOKUP(order_details__2[[#This Row],[ProductID]],products[],2,FALSE)</f>
        <v>Outback Lager</v>
      </c>
      <c r="J52" t="str">
        <f>VLOOKUP(order_details__2[[#This Row],[SupplierID]],suppliers[],2,FALSE)</f>
        <v>Pavlova, Ltd.</v>
      </c>
      <c r="K52" t="str">
        <f>VLOOKUP(order_details__2[[#This Row],[OrderID]],orders[],14,FALSE)</f>
        <v>France</v>
      </c>
      <c r="L52">
        <f>VLOOKUP(order_details__2[[#This Row],[OrderID]],orders[],7,FALSE)</f>
        <v>1</v>
      </c>
      <c r="M52" t="str">
        <f>VLOOKUP(order_details__2[[#This Row],[ShipVia ]],shippers[],2,FALSE)</f>
        <v>Speedy Express</v>
      </c>
      <c r="N52" t="str">
        <f>VLOOKUP(order_details__2[[#This Row],[OrderID]],orders[],2,FALSE)</f>
        <v>BLONP</v>
      </c>
      <c r="O52" t="str">
        <f>VLOOKUP(order_details__2[[#This Row],[OrderID]],orders[],18,FALSE)</f>
        <v xml:space="preserve">Eastern                                           </v>
      </c>
      <c r="P52">
        <f>VLOOKUP(order_details__2[[#This Row],[ProductID]],products[],4,FALSE)</f>
        <v>1</v>
      </c>
      <c r="Q52" t="str">
        <f>VLOOKUP(order_details__2[[#This Row],[CategoryID]],categories[],2,FALSE)</f>
        <v>Beverages</v>
      </c>
      <c r="R52">
        <f>VLOOKUP(order_details__2[[#This Row],[OrderID]],orders[],21,FALSE)</f>
        <v>7</v>
      </c>
    </row>
    <row r="53" spans="1:18" x14ac:dyDescent="0.2">
      <c r="A53">
        <v>10266</v>
      </c>
      <c r="B53">
        <v>12</v>
      </c>
      <c r="C53">
        <v>30.4</v>
      </c>
      <c r="D53">
        <v>12</v>
      </c>
      <c r="E53">
        <v>0</v>
      </c>
      <c r="F53">
        <f>order_details__2[[#This Row],[UnitPrice]]*order_details__2[[#This Row],[Quantity]]</f>
        <v>364.79999999999995</v>
      </c>
      <c r="G53">
        <f>VLOOKUP(order_details__2[[#This Row],[ProductID]],products[],3,FALSE)</f>
        <v>5</v>
      </c>
      <c r="H53">
        <f>VLOOKUP(order_details__2[[#This Row],[OrderID]],orders[],20,FALSE)</f>
        <v>1996</v>
      </c>
      <c r="I53" t="str">
        <f>VLOOKUP(order_details__2[[#This Row],[ProductID]],products[],2,FALSE)</f>
        <v>Queso Manchego La Pastora</v>
      </c>
      <c r="J53" t="str">
        <f>VLOOKUP(order_details__2[[#This Row],[SupplierID]],suppliers[],2,FALSE)</f>
        <v>Cooperativa de Quesos 'Las Cabras'</v>
      </c>
      <c r="K53" t="str">
        <f>VLOOKUP(order_details__2[[#This Row],[OrderID]],orders[],14,FALSE)</f>
        <v>Finland</v>
      </c>
      <c r="L53">
        <f>VLOOKUP(order_details__2[[#This Row],[OrderID]],orders[],7,FALSE)</f>
        <v>3</v>
      </c>
      <c r="M53" t="str">
        <f>VLOOKUP(order_details__2[[#This Row],[ShipVia ]],shippers[],2,FALSE)</f>
        <v>Federal Shipping</v>
      </c>
      <c r="N53" t="str">
        <f>VLOOKUP(order_details__2[[#This Row],[OrderID]],orders[],2,FALSE)</f>
        <v>WARTH</v>
      </c>
      <c r="O53" t="str">
        <f>VLOOKUP(order_details__2[[#This Row],[OrderID]],orders[],18,FALSE)</f>
        <v xml:space="preserve">Southern                                          </v>
      </c>
      <c r="P53">
        <f>VLOOKUP(order_details__2[[#This Row],[ProductID]],products[],4,FALSE)</f>
        <v>4</v>
      </c>
      <c r="Q53" t="str">
        <f>VLOOKUP(order_details__2[[#This Row],[CategoryID]],categories[],2,FALSE)</f>
        <v>Dairy Products</v>
      </c>
      <c r="R53">
        <f>VLOOKUP(order_details__2[[#This Row],[OrderID]],orders[],21,FALSE)</f>
        <v>7</v>
      </c>
    </row>
    <row r="54" spans="1:18" x14ac:dyDescent="0.2">
      <c r="A54">
        <v>10267</v>
      </c>
      <c r="B54">
        <v>40</v>
      </c>
      <c r="C54">
        <v>14.7</v>
      </c>
      <c r="D54">
        <v>50</v>
      </c>
      <c r="E54">
        <v>0</v>
      </c>
      <c r="F54">
        <f>order_details__2[[#This Row],[UnitPrice]]*order_details__2[[#This Row],[Quantity]]</f>
        <v>735</v>
      </c>
      <c r="G54">
        <f>VLOOKUP(order_details__2[[#This Row],[ProductID]],products[],3,FALSE)</f>
        <v>19</v>
      </c>
      <c r="H54">
        <f>VLOOKUP(order_details__2[[#This Row],[OrderID]],orders[],20,FALSE)</f>
        <v>1996</v>
      </c>
      <c r="I54" t="str">
        <f>VLOOKUP(order_details__2[[#This Row],[ProductID]],products[],2,FALSE)</f>
        <v>Boston Crab Meat</v>
      </c>
      <c r="J54" t="str">
        <f>VLOOKUP(order_details__2[[#This Row],[SupplierID]],suppliers[],2,FALSE)</f>
        <v>New England Seafood Cannery</v>
      </c>
      <c r="K54" t="str">
        <f>VLOOKUP(order_details__2[[#This Row],[OrderID]],orders[],14,FALSE)</f>
        <v>Germany</v>
      </c>
      <c r="L54">
        <f>VLOOKUP(order_details__2[[#This Row],[OrderID]],orders[],7,FALSE)</f>
        <v>1</v>
      </c>
      <c r="M54" t="str">
        <f>VLOOKUP(order_details__2[[#This Row],[ShipVia ]],shippers[],2,FALSE)</f>
        <v>Speedy Express</v>
      </c>
      <c r="N54" t="str">
        <f>VLOOKUP(order_details__2[[#This Row],[OrderID]],orders[],2,FALSE)</f>
        <v>FRANK</v>
      </c>
      <c r="O54" t="str">
        <f>VLOOKUP(order_details__2[[#This Row],[OrderID]],orders[],18,FALSE)</f>
        <v xml:space="preserve">Eastern                                           </v>
      </c>
      <c r="P54">
        <f>VLOOKUP(order_details__2[[#This Row],[ProductID]],products[],4,FALSE)</f>
        <v>8</v>
      </c>
      <c r="Q54" t="str">
        <f>VLOOKUP(order_details__2[[#This Row],[CategoryID]],categories[],2,FALSE)</f>
        <v>Seafood</v>
      </c>
      <c r="R54">
        <f>VLOOKUP(order_details__2[[#This Row],[OrderID]],orders[],21,FALSE)</f>
        <v>7</v>
      </c>
    </row>
    <row r="55" spans="1:18" x14ac:dyDescent="0.2">
      <c r="A55">
        <v>10267</v>
      </c>
      <c r="B55">
        <v>59</v>
      </c>
      <c r="C55">
        <v>44</v>
      </c>
      <c r="D55">
        <v>70</v>
      </c>
      <c r="E55">
        <v>0</v>
      </c>
      <c r="F55">
        <f>order_details__2[[#This Row],[UnitPrice]]*order_details__2[[#This Row],[Quantity]]</f>
        <v>3080</v>
      </c>
      <c r="G55">
        <f>VLOOKUP(order_details__2[[#This Row],[ProductID]],products[],3,FALSE)</f>
        <v>28</v>
      </c>
      <c r="H55">
        <f>VLOOKUP(order_details__2[[#This Row],[OrderID]],orders[],20,FALSE)</f>
        <v>1996</v>
      </c>
      <c r="I55" t="str">
        <f>VLOOKUP(order_details__2[[#This Row],[ProductID]],products[],2,FALSE)</f>
        <v>Raclette Courdavault</v>
      </c>
      <c r="J55" t="str">
        <f>VLOOKUP(order_details__2[[#This Row],[SupplierID]],suppliers[],2,FALSE)</f>
        <v>Gai pturage</v>
      </c>
      <c r="K55" t="str">
        <f>VLOOKUP(order_details__2[[#This Row],[OrderID]],orders[],14,FALSE)</f>
        <v>Germany</v>
      </c>
      <c r="L55">
        <f>VLOOKUP(order_details__2[[#This Row],[OrderID]],orders[],7,FALSE)</f>
        <v>1</v>
      </c>
      <c r="M55" t="str">
        <f>VLOOKUP(order_details__2[[#This Row],[ShipVia ]],shippers[],2,FALSE)</f>
        <v>Speedy Express</v>
      </c>
      <c r="N55" t="str">
        <f>VLOOKUP(order_details__2[[#This Row],[OrderID]],orders[],2,FALSE)</f>
        <v>FRANK</v>
      </c>
      <c r="O55" t="str">
        <f>VLOOKUP(order_details__2[[#This Row],[OrderID]],orders[],18,FALSE)</f>
        <v xml:space="preserve">Eastern                                           </v>
      </c>
      <c r="P55">
        <f>VLOOKUP(order_details__2[[#This Row],[ProductID]],products[],4,FALSE)</f>
        <v>4</v>
      </c>
      <c r="Q55" t="str">
        <f>VLOOKUP(order_details__2[[#This Row],[CategoryID]],categories[],2,FALSE)</f>
        <v>Dairy Products</v>
      </c>
      <c r="R55">
        <f>VLOOKUP(order_details__2[[#This Row],[OrderID]],orders[],21,FALSE)</f>
        <v>7</v>
      </c>
    </row>
    <row r="56" spans="1:18" x14ac:dyDescent="0.2">
      <c r="A56">
        <v>10267</v>
      </c>
      <c r="B56">
        <v>76</v>
      </c>
      <c r="C56">
        <v>14.4</v>
      </c>
      <c r="D56">
        <v>15</v>
      </c>
      <c r="E56">
        <v>0</v>
      </c>
      <c r="F56">
        <f>order_details__2[[#This Row],[UnitPrice]]*order_details__2[[#This Row],[Quantity]]</f>
        <v>216</v>
      </c>
      <c r="G56">
        <f>VLOOKUP(order_details__2[[#This Row],[ProductID]],products[],3,FALSE)</f>
        <v>23</v>
      </c>
      <c r="H56">
        <f>VLOOKUP(order_details__2[[#This Row],[OrderID]],orders[],20,FALSE)</f>
        <v>1996</v>
      </c>
      <c r="I56" t="str">
        <f>VLOOKUP(order_details__2[[#This Row],[ProductID]],products[],2,FALSE)</f>
        <v>Lakkalikri</v>
      </c>
      <c r="J56" t="str">
        <f>VLOOKUP(order_details__2[[#This Row],[SupplierID]],suppliers[],2,FALSE)</f>
        <v>Karkki Oy</v>
      </c>
      <c r="K56" t="str">
        <f>VLOOKUP(order_details__2[[#This Row],[OrderID]],orders[],14,FALSE)</f>
        <v>Germany</v>
      </c>
      <c r="L56">
        <f>VLOOKUP(order_details__2[[#This Row],[OrderID]],orders[],7,FALSE)</f>
        <v>1</v>
      </c>
      <c r="M56" t="str">
        <f>VLOOKUP(order_details__2[[#This Row],[ShipVia ]],shippers[],2,FALSE)</f>
        <v>Speedy Express</v>
      </c>
      <c r="N56" t="str">
        <f>VLOOKUP(order_details__2[[#This Row],[OrderID]],orders[],2,FALSE)</f>
        <v>FRANK</v>
      </c>
      <c r="O56" t="str">
        <f>VLOOKUP(order_details__2[[#This Row],[OrderID]],orders[],18,FALSE)</f>
        <v xml:space="preserve">Eastern                                           </v>
      </c>
      <c r="P56">
        <f>VLOOKUP(order_details__2[[#This Row],[ProductID]],products[],4,FALSE)</f>
        <v>1</v>
      </c>
      <c r="Q56" t="str">
        <f>VLOOKUP(order_details__2[[#This Row],[CategoryID]],categories[],2,FALSE)</f>
        <v>Beverages</v>
      </c>
      <c r="R56">
        <f>VLOOKUP(order_details__2[[#This Row],[OrderID]],orders[],21,FALSE)</f>
        <v>7</v>
      </c>
    </row>
    <row r="57" spans="1:18" x14ac:dyDescent="0.2">
      <c r="A57">
        <v>10268</v>
      </c>
      <c r="B57">
        <v>29</v>
      </c>
      <c r="C57">
        <v>99</v>
      </c>
      <c r="D57">
        <v>10</v>
      </c>
      <c r="E57">
        <v>0</v>
      </c>
      <c r="F57">
        <f>order_details__2[[#This Row],[UnitPrice]]*order_details__2[[#This Row],[Quantity]]</f>
        <v>990</v>
      </c>
      <c r="G57">
        <f>VLOOKUP(order_details__2[[#This Row],[ProductID]],products[],3,FALSE)</f>
        <v>12</v>
      </c>
      <c r="H57">
        <f>VLOOKUP(order_details__2[[#This Row],[OrderID]],orders[],20,FALSE)</f>
        <v>1996</v>
      </c>
      <c r="I57" t="str">
        <f>VLOOKUP(order_details__2[[#This Row],[ProductID]],products[],2,FALSE)</f>
        <v>Thringer Rostbratwurst</v>
      </c>
      <c r="J57" t="str">
        <f>VLOOKUP(order_details__2[[#This Row],[SupplierID]],suppliers[],2,FALSE)</f>
        <v>Plutzer Lebensmittelgromrkte AG</v>
      </c>
      <c r="K57" t="str">
        <f>VLOOKUP(order_details__2[[#This Row],[OrderID]],orders[],14,FALSE)</f>
        <v>Venezuela</v>
      </c>
      <c r="L57">
        <f>VLOOKUP(order_details__2[[#This Row],[OrderID]],orders[],7,FALSE)</f>
        <v>3</v>
      </c>
      <c r="M57" t="str">
        <f>VLOOKUP(order_details__2[[#This Row],[ShipVia ]],shippers[],2,FALSE)</f>
        <v>Federal Shipping</v>
      </c>
      <c r="N57" t="str">
        <f>VLOOKUP(order_details__2[[#This Row],[OrderID]],orders[],2,FALSE)</f>
        <v>GROSR</v>
      </c>
      <c r="O57" t="str">
        <f>VLOOKUP(order_details__2[[#This Row],[OrderID]],orders[],18,FALSE)</f>
        <v xml:space="preserve">Northern                                          </v>
      </c>
      <c r="P57">
        <f>VLOOKUP(order_details__2[[#This Row],[ProductID]],products[],4,FALSE)</f>
        <v>6</v>
      </c>
      <c r="Q57" t="str">
        <f>VLOOKUP(order_details__2[[#This Row],[CategoryID]],categories[],2,FALSE)</f>
        <v>Meat/Poultry</v>
      </c>
      <c r="R57">
        <f>VLOOKUP(order_details__2[[#This Row],[OrderID]],orders[],21,FALSE)</f>
        <v>7</v>
      </c>
    </row>
    <row r="58" spans="1:18" x14ac:dyDescent="0.2">
      <c r="A58">
        <v>10268</v>
      </c>
      <c r="B58">
        <v>72</v>
      </c>
      <c r="C58">
        <v>27.8</v>
      </c>
      <c r="D58">
        <v>4</v>
      </c>
      <c r="E58">
        <v>0</v>
      </c>
      <c r="F58">
        <f>order_details__2[[#This Row],[UnitPrice]]*order_details__2[[#This Row],[Quantity]]</f>
        <v>111.2</v>
      </c>
      <c r="G58">
        <f>VLOOKUP(order_details__2[[#This Row],[ProductID]],products[],3,FALSE)</f>
        <v>14</v>
      </c>
      <c r="H58">
        <f>VLOOKUP(order_details__2[[#This Row],[OrderID]],orders[],20,FALSE)</f>
        <v>1996</v>
      </c>
      <c r="I58" t="str">
        <f>VLOOKUP(order_details__2[[#This Row],[ProductID]],products[],2,FALSE)</f>
        <v>Mozzarella di Giovanni</v>
      </c>
      <c r="J58" t="str">
        <f>VLOOKUP(order_details__2[[#This Row],[SupplierID]],suppliers[],2,FALSE)</f>
        <v>Formaggi Fortini s.r.l.</v>
      </c>
      <c r="K58" t="str">
        <f>VLOOKUP(order_details__2[[#This Row],[OrderID]],orders[],14,FALSE)</f>
        <v>Venezuela</v>
      </c>
      <c r="L58">
        <f>VLOOKUP(order_details__2[[#This Row],[OrderID]],orders[],7,FALSE)</f>
        <v>3</v>
      </c>
      <c r="M58" t="str">
        <f>VLOOKUP(order_details__2[[#This Row],[ShipVia ]],shippers[],2,FALSE)</f>
        <v>Federal Shipping</v>
      </c>
      <c r="N58" t="str">
        <f>VLOOKUP(order_details__2[[#This Row],[OrderID]],orders[],2,FALSE)</f>
        <v>GROSR</v>
      </c>
      <c r="O58" t="str">
        <f>VLOOKUP(order_details__2[[#This Row],[OrderID]],orders[],18,FALSE)</f>
        <v xml:space="preserve">Northern                                          </v>
      </c>
      <c r="P58">
        <f>VLOOKUP(order_details__2[[#This Row],[ProductID]],products[],4,FALSE)</f>
        <v>4</v>
      </c>
      <c r="Q58" t="str">
        <f>VLOOKUP(order_details__2[[#This Row],[CategoryID]],categories[],2,FALSE)</f>
        <v>Dairy Products</v>
      </c>
      <c r="R58">
        <f>VLOOKUP(order_details__2[[#This Row],[OrderID]],orders[],21,FALSE)</f>
        <v>7</v>
      </c>
    </row>
    <row r="59" spans="1:18" x14ac:dyDescent="0.2">
      <c r="A59">
        <v>10269</v>
      </c>
      <c r="B59">
        <v>33</v>
      </c>
      <c r="C59">
        <v>2</v>
      </c>
      <c r="D59">
        <v>60</v>
      </c>
      <c r="E59">
        <v>0</v>
      </c>
      <c r="F59">
        <f>order_details__2[[#This Row],[UnitPrice]]*order_details__2[[#This Row],[Quantity]]</f>
        <v>120</v>
      </c>
      <c r="G59">
        <f>VLOOKUP(order_details__2[[#This Row],[ProductID]],products[],3,FALSE)</f>
        <v>15</v>
      </c>
      <c r="H59">
        <f>VLOOKUP(order_details__2[[#This Row],[OrderID]],orders[],20,FALSE)</f>
        <v>1996</v>
      </c>
      <c r="I59" t="str">
        <f>VLOOKUP(order_details__2[[#This Row],[ProductID]],products[],2,FALSE)</f>
        <v>Geitost</v>
      </c>
      <c r="J59" t="str">
        <f>VLOOKUP(order_details__2[[#This Row],[SupplierID]],suppliers[],2,FALSE)</f>
        <v>Norske Meierier</v>
      </c>
      <c r="K59" t="str">
        <f>VLOOKUP(order_details__2[[#This Row],[OrderID]],orders[],14,FALSE)</f>
        <v>USA</v>
      </c>
      <c r="L59">
        <f>VLOOKUP(order_details__2[[#This Row],[OrderID]],orders[],7,FALSE)</f>
        <v>1</v>
      </c>
      <c r="M59" t="str">
        <f>VLOOKUP(order_details__2[[#This Row],[ShipVia ]],shippers[],2,FALSE)</f>
        <v>Speedy Express</v>
      </c>
      <c r="N59" t="str">
        <f>VLOOKUP(order_details__2[[#This Row],[OrderID]],orders[],2,FALSE)</f>
        <v>WHITC</v>
      </c>
      <c r="O59" t="str">
        <f>VLOOKUP(order_details__2[[#This Row],[OrderID]],orders[],18,FALSE)</f>
        <v xml:space="preserve">Eastern                                           </v>
      </c>
      <c r="P59">
        <f>VLOOKUP(order_details__2[[#This Row],[ProductID]],products[],4,FALSE)</f>
        <v>4</v>
      </c>
      <c r="Q59" t="str">
        <f>VLOOKUP(order_details__2[[#This Row],[CategoryID]],categories[],2,FALSE)</f>
        <v>Dairy Products</v>
      </c>
      <c r="R59">
        <f>VLOOKUP(order_details__2[[#This Row],[OrderID]],orders[],21,FALSE)</f>
        <v>7</v>
      </c>
    </row>
    <row r="60" spans="1:18" x14ac:dyDescent="0.2">
      <c r="A60">
        <v>10269</v>
      </c>
      <c r="B60">
        <v>72</v>
      </c>
      <c r="C60">
        <v>27.8</v>
      </c>
      <c r="D60">
        <v>20</v>
      </c>
      <c r="E60">
        <v>0</v>
      </c>
      <c r="F60">
        <f>order_details__2[[#This Row],[UnitPrice]]*order_details__2[[#This Row],[Quantity]]</f>
        <v>556</v>
      </c>
      <c r="G60">
        <f>VLOOKUP(order_details__2[[#This Row],[ProductID]],products[],3,FALSE)</f>
        <v>14</v>
      </c>
      <c r="H60">
        <f>VLOOKUP(order_details__2[[#This Row],[OrderID]],orders[],20,FALSE)</f>
        <v>1996</v>
      </c>
      <c r="I60" t="str">
        <f>VLOOKUP(order_details__2[[#This Row],[ProductID]],products[],2,FALSE)</f>
        <v>Mozzarella di Giovanni</v>
      </c>
      <c r="J60" t="str">
        <f>VLOOKUP(order_details__2[[#This Row],[SupplierID]],suppliers[],2,FALSE)</f>
        <v>Formaggi Fortini s.r.l.</v>
      </c>
      <c r="K60" t="str">
        <f>VLOOKUP(order_details__2[[#This Row],[OrderID]],orders[],14,FALSE)</f>
        <v>USA</v>
      </c>
      <c r="L60">
        <f>VLOOKUP(order_details__2[[#This Row],[OrderID]],orders[],7,FALSE)</f>
        <v>1</v>
      </c>
      <c r="M60" t="str">
        <f>VLOOKUP(order_details__2[[#This Row],[ShipVia ]],shippers[],2,FALSE)</f>
        <v>Speedy Express</v>
      </c>
      <c r="N60" t="str">
        <f>VLOOKUP(order_details__2[[#This Row],[OrderID]],orders[],2,FALSE)</f>
        <v>WHITC</v>
      </c>
      <c r="O60" t="str">
        <f>VLOOKUP(order_details__2[[#This Row],[OrderID]],orders[],18,FALSE)</f>
        <v xml:space="preserve">Eastern                                           </v>
      </c>
      <c r="P60">
        <f>VLOOKUP(order_details__2[[#This Row],[ProductID]],products[],4,FALSE)</f>
        <v>4</v>
      </c>
      <c r="Q60" t="str">
        <f>VLOOKUP(order_details__2[[#This Row],[CategoryID]],categories[],2,FALSE)</f>
        <v>Dairy Products</v>
      </c>
      <c r="R60">
        <f>VLOOKUP(order_details__2[[#This Row],[OrderID]],orders[],21,FALSE)</f>
        <v>7</v>
      </c>
    </row>
    <row r="61" spans="1:18" x14ac:dyDescent="0.2">
      <c r="A61">
        <v>10270</v>
      </c>
      <c r="B61">
        <v>36</v>
      </c>
      <c r="C61">
        <v>15.2</v>
      </c>
      <c r="D61">
        <v>30</v>
      </c>
      <c r="E61">
        <v>0</v>
      </c>
      <c r="F61">
        <f>order_details__2[[#This Row],[UnitPrice]]*order_details__2[[#This Row],[Quantity]]</f>
        <v>456</v>
      </c>
      <c r="G61">
        <f>VLOOKUP(order_details__2[[#This Row],[ProductID]],products[],3,FALSE)</f>
        <v>17</v>
      </c>
      <c r="H61">
        <f>VLOOKUP(order_details__2[[#This Row],[OrderID]],orders[],20,FALSE)</f>
        <v>1996</v>
      </c>
      <c r="I61" t="str">
        <f>VLOOKUP(order_details__2[[#This Row],[ProductID]],products[],2,FALSE)</f>
        <v>Inlagd Sill</v>
      </c>
      <c r="J61" t="str">
        <f>VLOOKUP(order_details__2[[#This Row],[SupplierID]],suppliers[],2,FALSE)</f>
        <v>Svensk Sjfda AB</v>
      </c>
      <c r="K61" t="str">
        <f>VLOOKUP(order_details__2[[#This Row],[OrderID]],orders[],14,FALSE)</f>
        <v>Finland</v>
      </c>
      <c r="L61">
        <f>VLOOKUP(order_details__2[[#This Row],[OrderID]],orders[],7,FALSE)</f>
        <v>1</v>
      </c>
      <c r="M61" t="str">
        <f>VLOOKUP(order_details__2[[#This Row],[ShipVia ]],shippers[],2,FALSE)</f>
        <v>Speedy Express</v>
      </c>
      <c r="N61" t="str">
        <f>VLOOKUP(order_details__2[[#This Row],[OrderID]],orders[],2,FALSE)</f>
        <v>WARTH</v>
      </c>
      <c r="O61" t="str">
        <f>VLOOKUP(order_details__2[[#This Row],[OrderID]],orders[],18,FALSE)</f>
        <v xml:space="preserve">Eastern                                           </v>
      </c>
      <c r="P61">
        <f>VLOOKUP(order_details__2[[#This Row],[ProductID]],products[],4,FALSE)</f>
        <v>8</v>
      </c>
      <c r="Q61" t="str">
        <f>VLOOKUP(order_details__2[[#This Row],[CategoryID]],categories[],2,FALSE)</f>
        <v>Seafood</v>
      </c>
      <c r="R61">
        <f>VLOOKUP(order_details__2[[#This Row],[OrderID]],orders[],21,FALSE)</f>
        <v>8</v>
      </c>
    </row>
    <row r="62" spans="1:18" x14ac:dyDescent="0.2">
      <c r="A62">
        <v>10270</v>
      </c>
      <c r="B62">
        <v>43</v>
      </c>
      <c r="C62">
        <v>36.799999999999997</v>
      </c>
      <c r="D62">
        <v>25</v>
      </c>
      <c r="E62">
        <v>0</v>
      </c>
      <c r="F62">
        <f>order_details__2[[#This Row],[UnitPrice]]*order_details__2[[#This Row],[Quantity]]</f>
        <v>919.99999999999989</v>
      </c>
      <c r="G62">
        <f>VLOOKUP(order_details__2[[#This Row],[ProductID]],products[],3,FALSE)</f>
        <v>20</v>
      </c>
      <c r="H62">
        <f>VLOOKUP(order_details__2[[#This Row],[OrderID]],orders[],20,FALSE)</f>
        <v>1996</v>
      </c>
      <c r="I62" t="str">
        <f>VLOOKUP(order_details__2[[#This Row],[ProductID]],products[],2,FALSE)</f>
        <v>Ipoh Coffee</v>
      </c>
      <c r="J62" t="str">
        <f>VLOOKUP(order_details__2[[#This Row],[SupplierID]],suppliers[],2,FALSE)</f>
        <v>Leka Trading</v>
      </c>
      <c r="K62" t="str">
        <f>VLOOKUP(order_details__2[[#This Row],[OrderID]],orders[],14,FALSE)</f>
        <v>Finland</v>
      </c>
      <c r="L62">
        <f>VLOOKUP(order_details__2[[#This Row],[OrderID]],orders[],7,FALSE)</f>
        <v>1</v>
      </c>
      <c r="M62" t="str">
        <f>VLOOKUP(order_details__2[[#This Row],[ShipVia ]],shippers[],2,FALSE)</f>
        <v>Speedy Express</v>
      </c>
      <c r="N62" t="str">
        <f>VLOOKUP(order_details__2[[#This Row],[OrderID]],orders[],2,FALSE)</f>
        <v>WARTH</v>
      </c>
      <c r="O62" t="str">
        <f>VLOOKUP(order_details__2[[#This Row],[OrderID]],orders[],18,FALSE)</f>
        <v xml:space="preserve">Eastern                                           </v>
      </c>
      <c r="P62">
        <f>VLOOKUP(order_details__2[[#This Row],[ProductID]],products[],4,FALSE)</f>
        <v>1</v>
      </c>
      <c r="Q62" t="str">
        <f>VLOOKUP(order_details__2[[#This Row],[CategoryID]],categories[],2,FALSE)</f>
        <v>Beverages</v>
      </c>
      <c r="R62">
        <f>VLOOKUP(order_details__2[[#This Row],[OrderID]],orders[],21,FALSE)</f>
        <v>8</v>
      </c>
    </row>
    <row r="63" spans="1:18" x14ac:dyDescent="0.2">
      <c r="A63">
        <v>10271</v>
      </c>
      <c r="B63">
        <v>33</v>
      </c>
      <c r="C63">
        <v>2</v>
      </c>
      <c r="D63">
        <v>24</v>
      </c>
      <c r="E63">
        <v>0</v>
      </c>
      <c r="F63">
        <f>order_details__2[[#This Row],[UnitPrice]]*order_details__2[[#This Row],[Quantity]]</f>
        <v>48</v>
      </c>
      <c r="G63">
        <f>VLOOKUP(order_details__2[[#This Row],[ProductID]],products[],3,FALSE)</f>
        <v>15</v>
      </c>
      <c r="H63">
        <f>VLOOKUP(order_details__2[[#This Row],[OrderID]],orders[],20,FALSE)</f>
        <v>1996</v>
      </c>
      <c r="I63" t="str">
        <f>VLOOKUP(order_details__2[[#This Row],[ProductID]],products[],2,FALSE)</f>
        <v>Geitost</v>
      </c>
      <c r="J63" t="str">
        <f>VLOOKUP(order_details__2[[#This Row],[SupplierID]],suppliers[],2,FALSE)</f>
        <v>Norske Meierier</v>
      </c>
      <c r="K63" t="str">
        <f>VLOOKUP(order_details__2[[#This Row],[OrderID]],orders[],14,FALSE)</f>
        <v>USA</v>
      </c>
      <c r="L63">
        <f>VLOOKUP(order_details__2[[#This Row],[OrderID]],orders[],7,FALSE)</f>
        <v>2</v>
      </c>
      <c r="M63" t="str">
        <f>VLOOKUP(order_details__2[[#This Row],[ShipVia ]],shippers[],2,FALSE)</f>
        <v>United Package</v>
      </c>
      <c r="N63" t="str">
        <f>VLOOKUP(order_details__2[[#This Row],[OrderID]],orders[],2,FALSE)</f>
        <v>SPLIR</v>
      </c>
      <c r="O63" t="str">
        <f>VLOOKUP(order_details__2[[#This Row],[OrderID]],orders[],18,FALSE)</f>
        <v xml:space="preserve">Westerns                                          </v>
      </c>
      <c r="P63">
        <f>VLOOKUP(order_details__2[[#This Row],[ProductID]],products[],4,FALSE)</f>
        <v>4</v>
      </c>
      <c r="Q63" t="str">
        <f>VLOOKUP(order_details__2[[#This Row],[CategoryID]],categories[],2,FALSE)</f>
        <v>Dairy Products</v>
      </c>
      <c r="R63">
        <f>VLOOKUP(order_details__2[[#This Row],[OrderID]],orders[],21,FALSE)</f>
        <v>8</v>
      </c>
    </row>
    <row r="64" spans="1:18" x14ac:dyDescent="0.2">
      <c r="A64">
        <v>10272</v>
      </c>
      <c r="B64">
        <v>20</v>
      </c>
      <c r="C64">
        <v>64.8</v>
      </c>
      <c r="D64">
        <v>6</v>
      </c>
      <c r="E64">
        <v>0</v>
      </c>
      <c r="F64">
        <f>order_details__2[[#This Row],[UnitPrice]]*order_details__2[[#This Row],[Quantity]]</f>
        <v>388.79999999999995</v>
      </c>
      <c r="G64">
        <f>VLOOKUP(order_details__2[[#This Row],[ProductID]],products[],3,FALSE)</f>
        <v>8</v>
      </c>
      <c r="H64">
        <f>VLOOKUP(order_details__2[[#This Row],[OrderID]],orders[],20,FALSE)</f>
        <v>1996</v>
      </c>
      <c r="I64" t="str">
        <f>VLOOKUP(order_details__2[[#This Row],[ProductID]],products[],2,FALSE)</f>
        <v>Sir Rodney's Marmalade</v>
      </c>
      <c r="J64" t="str">
        <f>VLOOKUP(order_details__2[[#This Row],[SupplierID]],suppliers[],2,FALSE)</f>
        <v>Specialty Biscuits, Ltd.</v>
      </c>
      <c r="K64" t="str">
        <f>VLOOKUP(order_details__2[[#This Row],[OrderID]],orders[],14,FALSE)</f>
        <v>USA</v>
      </c>
      <c r="L64">
        <f>VLOOKUP(order_details__2[[#This Row],[OrderID]],orders[],7,FALSE)</f>
        <v>2</v>
      </c>
      <c r="M64" t="str">
        <f>VLOOKUP(order_details__2[[#This Row],[ShipVia ]],shippers[],2,FALSE)</f>
        <v>United Package</v>
      </c>
      <c r="N64" t="str">
        <f>VLOOKUP(order_details__2[[#This Row],[OrderID]],orders[],2,FALSE)</f>
        <v>RATTC</v>
      </c>
      <c r="O64" t="str">
        <f>VLOOKUP(order_details__2[[#This Row],[OrderID]],orders[],18,FALSE)</f>
        <v xml:space="preserve">Westerns                                          </v>
      </c>
      <c r="P64">
        <f>VLOOKUP(order_details__2[[#This Row],[ProductID]],products[],4,FALSE)</f>
        <v>3</v>
      </c>
      <c r="Q64" t="str">
        <f>VLOOKUP(order_details__2[[#This Row],[CategoryID]],categories[],2,FALSE)</f>
        <v>Confections</v>
      </c>
      <c r="R64">
        <f>VLOOKUP(order_details__2[[#This Row],[OrderID]],orders[],21,FALSE)</f>
        <v>8</v>
      </c>
    </row>
    <row r="65" spans="1:18" x14ac:dyDescent="0.2">
      <c r="A65">
        <v>10272</v>
      </c>
      <c r="B65">
        <v>31</v>
      </c>
      <c r="C65">
        <v>10</v>
      </c>
      <c r="D65">
        <v>40</v>
      </c>
      <c r="E65">
        <v>0</v>
      </c>
      <c r="F65">
        <f>order_details__2[[#This Row],[UnitPrice]]*order_details__2[[#This Row],[Quantity]]</f>
        <v>400</v>
      </c>
      <c r="G65">
        <f>VLOOKUP(order_details__2[[#This Row],[ProductID]],products[],3,FALSE)</f>
        <v>14</v>
      </c>
      <c r="H65">
        <f>VLOOKUP(order_details__2[[#This Row],[OrderID]],orders[],20,FALSE)</f>
        <v>1996</v>
      </c>
      <c r="I65" t="str">
        <f>VLOOKUP(order_details__2[[#This Row],[ProductID]],products[],2,FALSE)</f>
        <v>Gorgonzola Telino</v>
      </c>
      <c r="J65" t="str">
        <f>VLOOKUP(order_details__2[[#This Row],[SupplierID]],suppliers[],2,FALSE)</f>
        <v>Formaggi Fortini s.r.l.</v>
      </c>
      <c r="K65" t="str">
        <f>VLOOKUP(order_details__2[[#This Row],[OrderID]],orders[],14,FALSE)</f>
        <v>USA</v>
      </c>
      <c r="L65">
        <f>VLOOKUP(order_details__2[[#This Row],[OrderID]],orders[],7,FALSE)</f>
        <v>2</v>
      </c>
      <c r="M65" t="str">
        <f>VLOOKUP(order_details__2[[#This Row],[ShipVia ]],shippers[],2,FALSE)</f>
        <v>United Package</v>
      </c>
      <c r="N65" t="str">
        <f>VLOOKUP(order_details__2[[#This Row],[OrderID]],orders[],2,FALSE)</f>
        <v>RATTC</v>
      </c>
      <c r="O65" t="str">
        <f>VLOOKUP(order_details__2[[#This Row],[OrderID]],orders[],18,FALSE)</f>
        <v xml:space="preserve">Westerns                                          </v>
      </c>
      <c r="P65">
        <f>VLOOKUP(order_details__2[[#This Row],[ProductID]],products[],4,FALSE)</f>
        <v>4</v>
      </c>
      <c r="Q65" t="str">
        <f>VLOOKUP(order_details__2[[#This Row],[CategoryID]],categories[],2,FALSE)</f>
        <v>Dairy Products</v>
      </c>
      <c r="R65">
        <f>VLOOKUP(order_details__2[[#This Row],[OrderID]],orders[],21,FALSE)</f>
        <v>8</v>
      </c>
    </row>
    <row r="66" spans="1:18" x14ac:dyDescent="0.2">
      <c r="A66">
        <v>10272</v>
      </c>
      <c r="B66">
        <v>72</v>
      </c>
      <c r="C66">
        <v>27.8</v>
      </c>
      <c r="D66">
        <v>24</v>
      </c>
      <c r="E66">
        <v>0</v>
      </c>
      <c r="F66">
        <f>order_details__2[[#This Row],[UnitPrice]]*order_details__2[[#This Row],[Quantity]]</f>
        <v>667.2</v>
      </c>
      <c r="G66">
        <f>VLOOKUP(order_details__2[[#This Row],[ProductID]],products[],3,FALSE)</f>
        <v>14</v>
      </c>
      <c r="H66">
        <f>VLOOKUP(order_details__2[[#This Row],[OrderID]],orders[],20,FALSE)</f>
        <v>1996</v>
      </c>
      <c r="I66" t="str">
        <f>VLOOKUP(order_details__2[[#This Row],[ProductID]],products[],2,FALSE)</f>
        <v>Mozzarella di Giovanni</v>
      </c>
      <c r="J66" t="str">
        <f>VLOOKUP(order_details__2[[#This Row],[SupplierID]],suppliers[],2,FALSE)</f>
        <v>Formaggi Fortini s.r.l.</v>
      </c>
      <c r="K66" t="str">
        <f>VLOOKUP(order_details__2[[#This Row],[OrderID]],orders[],14,FALSE)</f>
        <v>USA</v>
      </c>
      <c r="L66">
        <f>VLOOKUP(order_details__2[[#This Row],[OrderID]],orders[],7,FALSE)</f>
        <v>2</v>
      </c>
      <c r="M66" t="str">
        <f>VLOOKUP(order_details__2[[#This Row],[ShipVia ]],shippers[],2,FALSE)</f>
        <v>United Package</v>
      </c>
      <c r="N66" t="str">
        <f>VLOOKUP(order_details__2[[#This Row],[OrderID]],orders[],2,FALSE)</f>
        <v>RATTC</v>
      </c>
      <c r="O66" t="str">
        <f>VLOOKUP(order_details__2[[#This Row],[OrderID]],orders[],18,FALSE)</f>
        <v xml:space="preserve">Westerns                                          </v>
      </c>
      <c r="P66">
        <f>VLOOKUP(order_details__2[[#This Row],[ProductID]],products[],4,FALSE)</f>
        <v>4</v>
      </c>
      <c r="Q66" t="str">
        <f>VLOOKUP(order_details__2[[#This Row],[CategoryID]],categories[],2,FALSE)</f>
        <v>Dairy Products</v>
      </c>
      <c r="R66">
        <f>VLOOKUP(order_details__2[[#This Row],[OrderID]],orders[],21,FALSE)</f>
        <v>8</v>
      </c>
    </row>
    <row r="67" spans="1:18" x14ac:dyDescent="0.2">
      <c r="A67">
        <v>10273</v>
      </c>
      <c r="B67">
        <v>10</v>
      </c>
      <c r="C67">
        <v>24.8</v>
      </c>
      <c r="D67">
        <v>24</v>
      </c>
      <c r="E67">
        <v>0</v>
      </c>
      <c r="F67">
        <f>order_details__2[[#This Row],[UnitPrice]]*order_details__2[[#This Row],[Quantity]]</f>
        <v>595.20000000000005</v>
      </c>
      <c r="G67">
        <f>VLOOKUP(order_details__2[[#This Row],[ProductID]],products[],3,FALSE)</f>
        <v>4</v>
      </c>
      <c r="H67">
        <f>VLOOKUP(order_details__2[[#This Row],[OrderID]],orders[],20,FALSE)</f>
        <v>1996</v>
      </c>
      <c r="I67" t="str">
        <f>VLOOKUP(order_details__2[[#This Row],[ProductID]],products[],2,FALSE)</f>
        <v>Ikura</v>
      </c>
      <c r="J67" t="str">
        <f>VLOOKUP(order_details__2[[#This Row],[SupplierID]],suppliers[],2,FALSE)</f>
        <v>Tokyo Traders</v>
      </c>
      <c r="K67" t="str">
        <f>VLOOKUP(order_details__2[[#This Row],[OrderID]],orders[],14,FALSE)</f>
        <v>Germany</v>
      </c>
      <c r="L67">
        <f>VLOOKUP(order_details__2[[#This Row],[OrderID]],orders[],7,FALSE)</f>
        <v>3</v>
      </c>
      <c r="M67" t="str">
        <f>VLOOKUP(order_details__2[[#This Row],[ShipVia ]],shippers[],2,FALSE)</f>
        <v>Federal Shipping</v>
      </c>
      <c r="N67" t="str">
        <f>VLOOKUP(order_details__2[[#This Row],[OrderID]],orders[],2,FALSE)</f>
        <v>QUICK</v>
      </c>
      <c r="O67" t="str">
        <f>VLOOKUP(order_details__2[[#This Row],[OrderID]],orders[],18,FALSE)</f>
        <v xml:space="preserve">Southern                                          </v>
      </c>
      <c r="P67">
        <f>VLOOKUP(order_details__2[[#This Row],[ProductID]],products[],4,FALSE)</f>
        <v>8</v>
      </c>
      <c r="Q67" t="str">
        <f>VLOOKUP(order_details__2[[#This Row],[CategoryID]],categories[],2,FALSE)</f>
        <v>Seafood</v>
      </c>
      <c r="R67">
        <f>VLOOKUP(order_details__2[[#This Row],[OrderID]],orders[],21,FALSE)</f>
        <v>8</v>
      </c>
    </row>
    <row r="68" spans="1:18" x14ac:dyDescent="0.2">
      <c r="A68">
        <v>10273</v>
      </c>
      <c r="B68">
        <v>31</v>
      </c>
      <c r="C68">
        <v>10</v>
      </c>
      <c r="D68">
        <v>15</v>
      </c>
      <c r="E68">
        <v>0</v>
      </c>
      <c r="F68">
        <f>order_details__2[[#This Row],[UnitPrice]]*order_details__2[[#This Row],[Quantity]]</f>
        <v>150</v>
      </c>
      <c r="G68">
        <f>VLOOKUP(order_details__2[[#This Row],[ProductID]],products[],3,FALSE)</f>
        <v>14</v>
      </c>
      <c r="H68">
        <f>VLOOKUP(order_details__2[[#This Row],[OrderID]],orders[],20,FALSE)</f>
        <v>1996</v>
      </c>
      <c r="I68" t="str">
        <f>VLOOKUP(order_details__2[[#This Row],[ProductID]],products[],2,FALSE)</f>
        <v>Gorgonzola Telino</v>
      </c>
      <c r="J68" t="str">
        <f>VLOOKUP(order_details__2[[#This Row],[SupplierID]],suppliers[],2,FALSE)</f>
        <v>Formaggi Fortini s.r.l.</v>
      </c>
      <c r="K68" t="str">
        <f>VLOOKUP(order_details__2[[#This Row],[OrderID]],orders[],14,FALSE)</f>
        <v>Germany</v>
      </c>
      <c r="L68">
        <f>VLOOKUP(order_details__2[[#This Row],[OrderID]],orders[],7,FALSE)</f>
        <v>3</v>
      </c>
      <c r="M68" t="str">
        <f>VLOOKUP(order_details__2[[#This Row],[ShipVia ]],shippers[],2,FALSE)</f>
        <v>Federal Shipping</v>
      </c>
      <c r="N68" t="str">
        <f>VLOOKUP(order_details__2[[#This Row],[OrderID]],orders[],2,FALSE)</f>
        <v>QUICK</v>
      </c>
      <c r="O68" t="str">
        <f>VLOOKUP(order_details__2[[#This Row],[OrderID]],orders[],18,FALSE)</f>
        <v xml:space="preserve">Southern                                          </v>
      </c>
      <c r="P68">
        <f>VLOOKUP(order_details__2[[#This Row],[ProductID]],products[],4,FALSE)</f>
        <v>4</v>
      </c>
      <c r="Q68" t="str">
        <f>VLOOKUP(order_details__2[[#This Row],[CategoryID]],categories[],2,FALSE)</f>
        <v>Dairy Products</v>
      </c>
      <c r="R68">
        <f>VLOOKUP(order_details__2[[#This Row],[OrderID]],orders[],21,FALSE)</f>
        <v>8</v>
      </c>
    </row>
    <row r="69" spans="1:18" x14ac:dyDescent="0.2">
      <c r="A69">
        <v>10273</v>
      </c>
      <c r="B69">
        <v>33</v>
      </c>
      <c r="C69">
        <v>2</v>
      </c>
      <c r="D69">
        <v>20</v>
      </c>
      <c r="E69">
        <v>0</v>
      </c>
      <c r="F69">
        <f>order_details__2[[#This Row],[UnitPrice]]*order_details__2[[#This Row],[Quantity]]</f>
        <v>40</v>
      </c>
      <c r="G69">
        <f>VLOOKUP(order_details__2[[#This Row],[ProductID]],products[],3,FALSE)</f>
        <v>15</v>
      </c>
      <c r="H69">
        <f>VLOOKUP(order_details__2[[#This Row],[OrderID]],orders[],20,FALSE)</f>
        <v>1996</v>
      </c>
      <c r="I69" t="str">
        <f>VLOOKUP(order_details__2[[#This Row],[ProductID]],products[],2,FALSE)</f>
        <v>Geitost</v>
      </c>
      <c r="J69" t="str">
        <f>VLOOKUP(order_details__2[[#This Row],[SupplierID]],suppliers[],2,FALSE)</f>
        <v>Norske Meierier</v>
      </c>
      <c r="K69" t="str">
        <f>VLOOKUP(order_details__2[[#This Row],[OrderID]],orders[],14,FALSE)</f>
        <v>Germany</v>
      </c>
      <c r="L69">
        <f>VLOOKUP(order_details__2[[#This Row],[OrderID]],orders[],7,FALSE)</f>
        <v>3</v>
      </c>
      <c r="M69" t="str">
        <f>VLOOKUP(order_details__2[[#This Row],[ShipVia ]],shippers[],2,FALSE)</f>
        <v>Federal Shipping</v>
      </c>
      <c r="N69" t="str">
        <f>VLOOKUP(order_details__2[[#This Row],[OrderID]],orders[],2,FALSE)</f>
        <v>QUICK</v>
      </c>
      <c r="O69" t="str">
        <f>VLOOKUP(order_details__2[[#This Row],[OrderID]],orders[],18,FALSE)</f>
        <v xml:space="preserve">Southern                                          </v>
      </c>
      <c r="P69">
        <f>VLOOKUP(order_details__2[[#This Row],[ProductID]],products[],4,FALSE)</f>
        <v>4</v>
      </c>
      <c r="Q69" t="str">
        <f>VLOOKUP(order_details__2[[#This Row],[CategoryID]],categories[],2,FALSE)</f>
        <v>Dairy Products</v>
      </c>
      <c r="R69">
        <f>VLOOKUP(order_details__2[[#This Row],[OrderID]],orders[],21,FALSE)</f>
        <v>8</v>
      </c>
    </row>
    <row r="70" spans="1:18" x14ac:dyDescent="0.2">
      <c r="A70">
        <v>10273</v>
      </c>
      <c r="B70">
        <v>40</v>
      </c>
      <c r="C70">
        <v>14.7</v>
      </c>
      <c r="D70">
        <v>60</v>
      </c>
      <c r="E70">
        <v>0</v>
      </c>
      <c r="F70">
        <f>order_details__2[[#This Row],[UnitPrice]]*order_details__2[[#This Row],[Quantity]]</f>
        <v>882</v>
      </c>
      <c r="G70">
        <f>VLOOKUP(order_details__2[[#This Row],[ProductID]],products[],3,FALSE)</f>
        <v>19</v>
      </c>
      <c r="H70">
        <f>VLOOKUP(order_details__2[[#This Row],[OrderID]],orders[],20,FALSE)</f>
        <v>1996</v>
      </c>
      <c r="I70" t="str">
        <f>VLOOKUP(order_details__2[[#This Row],[ProductID]],products[],2,FALSE)</f>
        <v>Boston Crab Meat</v>
      </c>
      <c r="J70" t="str">
        <f>VLOOKUP(order_details__2[[#This Row],[SupplierID]],suppliers[],2,FALSE)</f>
        <v>New England Seafood Cannery</v>
      </c>
      <c r="K70" t="str">
        <f>VLOOKUP(order_details__2[[#This Row],[OrderID]],orders[],14,FALSE)</f>
        <v>Germany</v>
      </c>
      <c r="L70">
        <f>VLOOKUP(order_details__2[[#This Row],[OrderID]],orders[],7,FALSE)</f>
        <v>3</v>
      </c>
      <c r="M70" t="str">
        <f>VLOOKUP(order_details__2[[#This Row],[ShipVia ]],shippers[],2,FALSE)</f>
        <v>Federal Shipping</v>
      </c>
      <c r="N70" t="str">
        <f>VLOOKUP(order_details__2[[#This Row],[OrderID]],orders[],2,FALSE)</f>
        <v>QUICK</v>
      </c>
      <c r="O70" t="str">
        <f>VLOOKUP(order_details__2[[#This Row],[OrderID]],orders[],18,FALSE)</f>
        <v xml:space="preserve">Southern                                          </v>
      </c>
      <c r="P70">
        <f>VLOOKUP(order_details__2[[#This Row],[ProductID]],products[],4,FALSE)</f>
        <v>8</v>
      </c>
      <c r="Q70" t="str">
        <f>VLOOKUP(order_details__2[[#This Row],[CategoryID]],categories[],2,FALSE)</f>
        <v>Seafood</v>
      </c>
      <c r="R70">
        <f>VLOOKUP(order_details__2[[#This Row],[OrderID]],orders[],21,FALSE)</f>
        <v>8</v>
      </c>
    </row>
    <row r="71" spans="1:18" x14ac:dyDescent="0.2">
      <c r="A71">
        <v>10273</v>
      </c>
      <c r="B71">
        <v>76</v>
      </c>
      <c r="C71">
        <v>14.4</v>
      </c>
      <c r="D71">
        <v>33</v>
      </c>
      <c r="E71">
        <v>0</v>
      </c>
      <c r="F71">
        <f>order_details__2[[#This Row],[UnitPrice]]*order_details__2[[#This Row],[Quantity]]</f>
        <v>475.2</v>
      </c>
      <c r="G71">
        <f>VLOOKUP(order_details__2[[#This Row],[ProductID]],products[],3,FALSE)</f>
        <v>23</v>
      </c>
      <c r="H71">
        <f>VLOOKUP(order_details__2[[#This Row],[OrderID]],orders[],20,FALSE)</f>
        <v>1996</v>
      </c>
      <c r="I71" t="str">
        <f>VLOOKUP(order_details__2[[#This Row],[ProductID]],products[],2,FALSE)</f>
        <v>Lakkalikri</v>
      </c>
      <c r="J71" t="str">
        <f>VLOOKUP(order_details__2[[#This Row],[SupplierID]],suppliers[],2,FALSE)</f>
        <v>Karkki Oy</v>
      </c>
      <c r="K71" t="str">
        <f>VLOOKUP(order_details__2[[#This Row],[OrderID]],orders[],14,FALSE)</f>
        <v>Germany</v>
      </c>
      <c r="L71">
        <f>VLOOKUP(order_details__2[[#This Row],[OrderID]],orders[],7,FALSE)</f>
        <v>3</v>
      </c>
      <c r="M71" t="str">
        <f>VLOOKUP(order_details__2[[#This Row],[ShipVia ]],shippers[],2,FALSE)</f>
        <v>Federal Shipping</v>
      </c>
      <c r="N71" t="str">
        <f>VLOOKUP(order_details__2[[#This Row],[OrderID]],orders[],2,FALSE)</f>
        <v>QUICK</v>
      </c>
      <c r="O71" t="str">
        <f>VLOOKUP(order_details__2[[#This Row],[OrderID]],orders[],18,FALSE)</f>
        <v xml:space="preserve">Southern                                          </v>
      </c>
      <c r="P71">
        <f>VLOOKUP(order_details__2[[#This Row],[ProductID]],products[],4,FALSE)</f>
        <v>1</v>
      </c>
      <c r="Q71" t="str">
        <f>VLOOKUP(order_details__2[[#This Row],[CategoryID]],categories[],2,FALSE)</f>
        <v>Beverages</v>
      </c>
      <c r="R71">
        <f>VLOOKUP(order_details__2[[#This Row],[OrderID]],orders[],21,FALSE)</f>
        <v>8</v>
      </c>
    </row>
    <row r="72" spans="1:18" x14ac:dyDescent="0.2">
      <c r="A72">
        <v>10274</v>
      </c>
      <c r="B72">
        <v>71</v>
      </c>
      <c r="C72">
        <v>17.2</v>
      </c>
      <c r="D72">
        <v>20</v>
      </c>
      <c r="E72">
        <v>0</v>
      </c>
      <c r="F72">
        <f>order_details__2[[#This Row],[UnitPrice]]*order_details__2[[#This Row],[Quantity]]</f>
        <v>344</v>
      </c>
      <c r="G72">
        <f>VLOOKUP(order_details__2[[#This Row],[ProductID]],products[],3,FALSE)</f>
        <v>15</v>
      </c>
      <c r="H72">
        <f>VLOOKUP(order_details__2[[#This Row],[OrderID]],orders[],20,FALSE)</f>
        <v>1996</v>
      </c>
      <c r="I72" t="str">
        <f>VLOOKUP(order_details__2[[#This Row],[ProductID]],products[],2,FALSE)</f>
        <v>Flotemysost</v>
      </c>
      <c r="J72" t="str">
        <f>VLOOKUP(order_details__2[[#This Row],[SupplierID]],suppliers[],2,FALSE)</f>
        <v>Norske Meierier</v>
      </c>
      <c r="K72" t="str">
        <f>VLOOKUP(order_details__2[[#This Row],[OrderID]],orders[],14,FALSE)</f>
        <v>France</v>
      </c>
      <c r="L72">
        <f>VLOOKUP(order_details__2[[#This Row],[OrderID]],orders[],7,FALSE)</f>
        <v>1</v>
      </c>
      <c r="M72" t="str">
        <f>VLOOKUP(order_details__2[[#This Row],[ShipVia ]],shippers[],2,FALSE)</f>
        <v>Speedy Express</v>
      </c>
      <c r="N72" t="str">
        <f>VLOOKUP(order_details__2[[#This Row],[OrderID]],orders[],2,FALSE)</f>
        <v>VINET</v>
      </c>
      <c r="O72" t="str">
        <f>VLOOKUP(order_details__2[[#This Row],[OrderID]],orders[],18,FALSE)</f>
        <v xml:space="preserve">Westerns                                          </v>
      </c>
      <c r="P72">
        <f>VLOOKUP(order_details__2[[#This Row],[ProductID]],products[],4,FALSE)</f>
        <v>4</v>
      </c>
      <c r="Q72" t="str">
        <f>VLOOKUP(order_details__2[[#This Row],[CategoryID]],categories[],2,FALSE)</f>
        <v>Dairy Products</v>
      </c>
      <c r="R72">
        <f>VLOOKUP(order_details__2[[#This Row],[OrderID]],orders[],21,FALSE)</f>
        <v>8</v>
      </c>
    </row>
    <row r="73" spans="1:18" x14ac:dyDescent="0.2">
      <c r="A73">
        <v>10274</v>
      </c>
      <c r="B73">
        <v>72</v>
      </c>
      <c r="C73">
        <v>27.8</v>
      </c>
      <c r="D73">
        <v>7</v>
      </c>
      <c r="E73">
        <v>0</v>
      </c>
      <c r="F73">
        <f>order_details__2[[#This Row],[UnitPrice]]*order_details__2[[#This Row],[Quantity]]</f>
        <v>194.6</v>
      </c>
      <c r="G73">
        <f>VLOOKUP(order_details__2[[#This Row],[ProductID]],products[],3,FALSE)</f>
        <v>14</v>
      </c>
      <c r="H73">
        <f>VLOOKUP(order_details__2[[#This Row],[OrderID]],orders[],20,FALSE)</f>
        <v>1996</v>
      </c>
      <c r="I73" t="str">
        <f>VLOOKUP(order_details__2[[#This Row],[ProductID]],products[],2,FALSE)</f>
        <v>Mozzarella di Giovanni</v>
      </c>
      <c r="J73" t="str">
        <f>VLOOKUP(order_details__2[[#This Row],[SupplierID]],suppliers[],2,FALSE)</f>
        <v>Formaggi Fortini s.r.l.</v>
      </c>
      <c r="K73" t="str">
        <f>VLOOKUP(order_details__2[[#This Row],[OrderID]],orders[],14,FALSE)</f>
        <v>France</v>
      </c>
      <c r="L73">
        <f>VLOOKUP(order_details__2[[#This Row],[OrderID]],orders[],7,FALSE)</f>
        <v>1</v>
      </c>
      <c r="M73" t="str">
        <f>VLOOKUP(order_details__2[[#This Row],[ShipVia ]],shippers[],2,FALSE)</f>
        <v>Speedy Express</v>
      </c>
      <c r="N73" t="str">
        <f>VLOOKUP(order_details__2[[#This Row],[OrderID]],orders[],2,FALSE)</f>
        <v>VINET</v>
      </c>
      <c r="O73" t="str">
        <f>VLOOKUP(order_details__2[[#This Row],[OrderID]],orders[],18,FALSE)</f>
        <v xml:space="preserve">Westerns                                          </v>
      </c>
      <c r="P73">
        <f>VLOOKUP(order_details__2[[#This Row],[ProductID]],products[],4,FALSE)</f>
        <v>4</v>
      </c>
      <c r="Q73" t="str">
        <f>VLOOKUP(order_details__2[[#This Row],[CategoryID]],categories[],2,FALSE)</f>
        <v>Dairy Products</v>
      </c>
      <c r="R73">
        <f>VLOOKUP(order_details__2[[#This Row],[OrderID]],orders[],21,FALSE)</f>
        <v>8</v>
      </c>
    </row>
    <row r="74" spans="1:18" x14ac:dyDescent="0.2">
      <c r="A74">
        <v>10275</v>
      </c>
      <c r="B74">
        <v>24</v>
      </c>
      <c r="C74">
        <v>3.6</v>
      </c>
      <c r="D74">
        <v>12</v>
      </c>
      <c r="E74">
        <v>0</v>
      </c>
      <c r="F74">
        <f>order_details__2[[#This Row],[UnitPrice]]*order_details__2[[#This Row],[Quantity]]</f>
        <v>43.2</v>
      </c>
      <c r="G74">
        <f>VLOOKUP(order_details__2[[#This Row],[ProductID]],products[],3,FALSE)</f>
        <v>10</v>
      </c>
      <c r="H74">
        <f>VLOOKUP(order_details__2[[#This Row],[OrderID]],orders[],20,FALSE)</f>
        <v>1996</v>
      </c>
      <c r="I74" t="str">
        <f>VLOOKUP(order_details__2[[#This Row],[ProductID]],products[],2,FALSE)</f>
        <v>Guaran Fantstica</v>
      </c>
      <c r="J74" t="str">
        <f>VLOOKUP(order_details__2[[#This Row],[SupplierID]],suppliers[],2,FALSE)</f>
        <v>Refrescos Americanas LTDA</v>
      </c>
      <c r="K74" t="str">
        <f>VLOOKUP(order_details__2[[#This Row],[OrderID]],orders[],14,FALSE)</f>
        <v>Italy</v>
      </c>
      <c r="L74">
        <f>VLOOKUP(order_details__2[[#This Row],[OrderID]],orders[],7,FALSE)</f>
        <v>1</v>
      </c>
      <c r="M74" t="str">
        <f>VLOOKUP(order_details__2[[#This Row],[ShipVia ]],shippers[],2,FALSE)</f>
        <v>Speedy Express</v>
      </c>
      <c r="N74" t="str">
        <f>VLOOKUP(order_details__2[[#This Row],[OrderID]],orders[],2,FALSE)</f>
        <v>MAGAA</v>
      </c>
      <c r="O74" t="str">
        <f>VLOOKUP(order_details__2[[#This Row],[OrderID]],orders[],18,FALSE)</f>
        <v xml:space="preserve">Eastern                                           </v>
      </c>
      <c r="P74">
        <f>VLOOKUP(order_details__2[[#This Row],[ProductID]],products[],4,FALSE)</f>
        <v>1</v>
      </c>
      <c r="Q74" t="str">
        <f>VLOOKUP(order_details__2[[#This Row],[CategoryID]],categories[],2,FALSE)</f>
        <v>Beverages</v>
      </c>
      <c r="R74">
        <f>VLOOKUP(order_details__2[[#This Row],[OrderID]],orders[],21,FALSE)</f>
        <v>8</v>
      </c>
    </row>
    <row r="75" spans="1:18" x14ac:dyDescent="0.2">
      <c r="A75">
        <v>10275</v>
      </c>
      <c r="B75">
        <v>59</v>
      </c>
      <c r="C75">
        <v>44</v>
      </c>
      <c r="D75">
        <v>6</v>
      </c>
      <c r="E75">
        <v>0</v>
      </c>
      <c r="F75">
        <f>order_details__2[[#This Row],[UnitPrice]]*order_details__2[[#This Row],[Quantity]]</f>
        <v>264</v>
      </c>
      <c r="G75">
        <f>VLOOKUP(order_details__2[[#This Row],[ProductID]],products[],3,FALSE)</f>
        <v>28</v>
      </c>
      <c r="H75">
        <f>VLOOKUP(order_details__2[[#This Row],[OrderID]],orders[],20,FALSE)</f>
        <v>1996</v>
      </c>
      <c r="I75" t="str">
        <f>VLOOKUP(order_details__2[[#This Row],[ProductID]],products[],2,FALSE)</f>
        <v>Raclette Courdavault</v>
      </c>
      <c r="J75" t="str">
        <f>VLOOKUP(order_details__2[[#This Row],[SupplierID]],suppliers[],2,FALSE)</f>
        <v>Gai pturage</v>
      </c>
      <c r="K75" t="str">
        <f>VLOOKUP(order_details__2[[#This Row],[OrderID]],orders[],14,FALSE)</f>
        <v>Italy</v>
      </c>
      <c r="L75">
        <f>VLOOKUP(order_details__2[[#This Row],[OrderID]],orders[],7,FALSE)</f>
        <v>1</v>
      </c>
      <c r="M75" t="str">
        <f>VLOOKUP(order_details__2[[#This Row],[ShipVia ]],shippers[],2,FALSE)</f>
        <v>Speedy Express</v>
      </c>
      <c r="N75" t="str">
        <f>VLOOKUP(order_details__2[[#This Row],[OrderID]],orders[],2,FALSE)</f>
        <v>MAGAA</v>
      </c>
      <c r="O75" t="str">
        <f>VLOOKUP(order_details__2[[#This Row],[OrderID]],orders[],18,FALSE)</f>
        <v xml:space="preserve">Eastern                                           </v>
      </c>
      <c r="P75">
        <f>VLOOKUP(order_details__2[[#This Row],[ProductID]],products[],4,FALSE)</f>
        <v>4</v>
      </c>
      <c r="Q75" t="str">
        <f>VLOOKUP(order_details__2[[#This Row],[CategoryID]],categories[],2,FALSE)</f>
        <v>Dairy Products</v>
      </c>
      <c r="R75">
        <f>VLOOKUP(order_details__2[[#This Row],[OrderID]],orders[],21,FALSE)</f>
        <v>8</v>
      </c>
    </row>
    <row r="76" spans="1:18" x14ac:dyDescent="0.2">
      <c r="A76">
        <v>10276</v>
      </c>
      <c r="B76">
        <v>10</v>
      </c>
      <c r="C76">
        <v>24.8</v>
      </c>
      <c r="D76">
        <v>15</v>
      </c>
      <c r="E76">
        <v>0</v>
      </c>
      <c r="F76">
        <f>order_details__2[[#This Row],[UnitPrice]]*order_details__2[[#This Row],[Quantity]]</f>
        <v>372</v>
      </c>
      <c r="G76">
        <f>VLOOKUP(order_details__2[[#This Row],[ProductID]],products[],3,FALSE)</f>
        <v>4</v>
      </c>
      <c r="H76">
        <f>VLOOKUP(order_details__2[[#This Row],[OrderID]],orders[],20,FALSE)</f>
        <v>1996</v>
      </c>
      <c r="I76" t="str">
        <f>VLOOKUP(order_details__2[[#This Row],[ProductID]],products[],2,FALSE)</f>
        <v>Ikura</v>
      </c>
      <c r="J76" t="str">
        <f>VLOOKUP(order_details__2[[#This Row],[SupplierID]],suppliers[],2,FALSE)</f>
        <v>Tokyo Traders</v>
      </c>
      <c r="K76" t="str">
        <f>VLOOKUP(order_details__2[[#This Row],[OrderID]],orders[],14,FALSE)</f>
        <v>Mexico</v>
      </c>
      <c r="L76">
        <f>VLOOKUP(order_details__2[[#This Row],[OrderID]],orders[],7,FALSE)</f>
        <v>3</v>
      </c>
      <c r="M76" t="str">
        <f>VLOOKUP(order_details__2[[#This Row],[ShipVia ]],shippers[],2,FALSE)</f>
        <v>Federal Shipping</v>
      </c>
      <c r="N76" t="str">
        <f>VLOOKUP(order_details__2[[#This Row],[OrderID]],orders[],2,FALSE)</f>
        <v>TORTU</v>
      </c>
      <c r="O76" t="str">
        <f>VLOOKUP(order_details__2[[#This Row],[OrderID]],orders[],18,FALSE)</f>
        <v xml:space="preserve">Northern                                          </v>
      </c>
      <c r="P76">
        <f>VLOOKUP(order_details__2[[#This Row],[ProductID]],products[],4,FALSE)</f>
        <v>8</v>
      </c>
      <c r="Q76" t="str">
        <f>VLOOKUP(order_details__2[[#This Row],[CategoryID]],categories[],2,FALSE)</f>
        <v>Seafood</v>
      </c>
      <c r="R76">
        <f>VLOOKUP(order_details__2[[#This Row],[OrderID]],orders[],21,FALSE)</f>
        <v>8</v>
      </c>
    </row>
    <row r="77" spans="1:18" x14ac:dyDescent="0.2">
      <c r="A77">
        <v>10276</v>
      </c>
      <c r="B77">
        <v>13</v>
      </c>
      <c r="C77">
        <v>4.8</v>
      </c>
      <c r="D77">
        <v>10</v>
      </c>
      <c r="E77">
        <v>0</v>
      </c>
      <c r="F77">
        <f>order_details__2[[#This Row],[UnitPrice]]*order_details__2[[#This Row],[Quantity]]</f>
        <v>48</v>
      </c>
      <c r="G77">
        <f>VLOOKUP(order_details__2[[#This Row],[ProductID]],products[],3,FALSE)</f>
        <v>6</v>
      </c>
      <c r="H77">
        <f>VLOOKUP(order_details__2[[#This Row],[OrderID]],orders[],20,FALSE)</f>
        <v>1996</v>
      </c>
      <c r="I77" t="str">
        <f>VLOOKUP(order_details__2[[#This Row],[ProductID]],products[],2,FALSE)</f>
        <v>Konbu</v>
      </c>
      <c r="J77" t="str">
        <f>VLOOKUP(order_details__2[[#This Row],[SupplierID]],suppliers[],2,FALSE)</f>
        <v>Mayumi's</v>
      </c>
      <c r="K77" t="str">
        <f>VLOOKUP(order_details__2[[#This Row],[OrderID]],orders[],14,FALSE)</f>
        <v>Mexico</v>
      </c>
      <c r="L77">
        <f>VLOOKUP(order_details__2[[#This Row],[OrderID]],orders[],7,FALSE)</f>
        <v>3</v>
      </c>
      <c r="M77" t="str">
        <f>VLOOKUP(order_details__2[[#This Row],[ShipVia ]],shippers[],2,FALSE)</f>
        <v>Federal Shipping</v>
      </c>
      <c r="N77" t="str">
        <f>VLOOKUP(order_details__2[[#This Row],[OrderID]],orders[],2,FALSE)</f>
        <v>TORTU</v>
      </c>
      <c r="O77" t="str">
        <f>VLOOKUP(order_details__2[[#This Row],[OrderID]],orders[],18,FALSE)</f>
        <v xml:space="preserve">Northern                                          </v>
      </c>
      <c r="P77">
        <f>VLOOKUP(order_details__2[[#This Row],[ProductID]],products[],4,FALSE)</f>
        <v>8</v>
      </c>
      <c r="Q77" t="str">
        <f>VLOOKUP(order_details__2[[#This Row],[CategoryID]],categories[],2,FALSE)</f>
        <v>Seafood</v>
      </c>
      <c r="R77">
        <f>VLOOKUP(order_details__2[[#This Row],[OrderID]],orders[],21,FALSE)</f>
        <v>8</v>
      </c>
    </row>
    <row r="78" spans="1:18" x14ac:dyDescent="0.2">
      <c r="A78">
        <v>10277</v>
      </c>
      <c r="B78">
        <v>28</v>
      </c>
      <c r="C78">
        <v>36.4</v>
      </c>
      <c r="D78">
        <v>20</v>
      </c>
      <c r="E78">
        <v>0</v>
      </c>
      <c r="F78">
        <f>order_details__2[[#This Row],[UnitPrice]]*order_details__2[[#This Row],[Quantity]]</f>
        <v>728</v>
      </c>
      <c r="G78">
        <f>VLOOKUP(order_details__2[[#This Row],[ProductID]],products[],3,FALSE)</f>
        <v>12</v>
      </c>
      <c r="H78">
        <f>VLOOKUP(order_details__2[[#This Row],[OrderID]],orders[],20,FALSE)</f>
        <v>1996</v>
      </c>
      <c r="I78" t="str">
        <f>VLOOKUP(order_details__2[[#This Row],[ProductID]],products[],2,FALSE)</f>
        <v>Rssle Sauerkraut</v>
      </c>
      <c r="J78" t="str">
        <f>VLOOKUP(order_details__2[[#This Row],[SupplierID]],suppliers[],2,FALSE)</f>
        <v>Plutzer Lebensmittelgromrkte AG</v>
      </c>
      <c r="K78" t="str">
        <f>VLOOKUP(order_details__2[[#This Row],[OrderID]],orders[],14,FALSE)</f>
        <v>Germany</v>
      </c>
      <c r="L78">
        <f>VLOOKUP(order_details__2[[#This Row],[OrderID]],orders[],7,FALSE)</f>
        <v>3</v>
      </c>
      <c r="M78" t="str">
        <f>VLOOKUP(order_details__2[[#This Row],[ShipVia ]],shippers[],2,FALSE)</f>
        <v>Federal Shipping</v>
      </c>
      <c r="N78" t="str">
        <f>VLOOKUP(order_details__2[[#This Row],[OrderID]],orders[],2,FALSE)</f>
        <v>MORGK</v>
      </c>
      <c r="O78" t="str">
        <f>VLOOKUP(order_details__2[[#This Row],[OrderID]],orders[],18,FALSE)</f>
        <v xml:space="preserve">Eastern                                           </v>
      </c>
      <c r="P78">
        <f>VLOOKUP(order_details__2[[#This Row],[ProductID]],products[],4,FALSE)</f>
        <v>7</v>
      </c>
      <c r="Q78" t="str">
        <f>VLOOKUP(order_details__2[[#This Row],[CategoryID]],categories[],2,FALSE)</f>
        <v>Produce</v>
      </c>
      <c r="R78">
        <f>VLOOKUP(order_details__2[[#This Row],[OrderID]],orders[],21,FALSE)</f>
        <v>8</v>
      </c>
    </row>
    <row r="79" spans="1:18" x14ac:dyDescent="0.2">
      <c r="A79">
        <v>10277</v>
      </c>
      <c r="B79">
        <v>62</v>
      </c>
      <c r="C79">
        <v>39.4</v>
      </c>
      <c r="D79">
        <v>12</v>
      </c>
      <c r="E79">
        <v>0</v>
      </c>
      <c r="F79">
        <f>order_details__2[[#This Row],[UnitPrice]]*order_details__2[[#This Row],[Quantity]]</f>
        <v>472.79999999999995</v>
      </c>
      <c r="G79">
        <f>VLOOKUP(order_details__2[[#This Row],[ProductID]],products[],3,FALSE)</f>
        <v>29</v>
      </c>
      <c r="H79">
        <f>VLOOKUP(order_details__2[[#This Row],[OrderID]],orders[],20,FALSE)</f>
        <v>1996</v>
      </c>
      <c r="I79" t="str">
        <f>VLOOKUP(order_details__2[[#This Row],[ProductID]],products[],2,FALSE)</f>
        <v>Tarte au sucre</v>
      </c>
      <c r="J79" t="str">
        <f>VLOOKUP(order_details__2[[#This Row],[SupplierID]],suppliers[],2,FALSE)</f>
        <v>Forts d'rables</v>
      </c>
      <c r="K79" t="str">
        <f>VLOOKUP(order_details__2[[#This Row],[OrderID]],orders[],14,FALSE)</f>
        <v>Germany</v>
      </c>
      <c r="L79">
        <f>VLOOKUP(order_details__2[[#This Row],[OrderID]],orders[],7,FALSE)</f>
        <v>3</v>
      </c>
      <c r="M79" t="str">
        <f>VLOOKUP(order_details__2[[#This Row],[ShipVia ]],shippers[],2,FALSE)</f>
        <v>Federal Shipping</v>
      </c>
      <c r="N79" t="str">
        <f>VLOOKUP(order_details__2[[#This Row],[OrderID]],orders[],2,FALSE)</f>
        <v>MORGK</v>
      </c>
      <c r="O79" t="str">
        <f>VLOOKUP(order_details__2[[#This Row],[OrderID]],orders[],18,FALSE)</f>
        <v xml:space="preserve">Eastern                                           </v>
      </c>
      <c r="P79">
        <f>VLOOKUP(order_details__2[[#This Row],[ProductID]],products[],4,FALSE)</f>
        <v>3</v>
      </c>
      <c r="Q79" t="str">
        <f>VLOOKUP(order_details__2[[#This Row],[CategoryID]],categories[],2,FALSE)</f>
        <v>Confections</v>
      </c>
      <c r="R79">
        <f>VLOOKUP(order_details__2[[#This Row],[OrderID]],orders[],21,FALSE)</f>
        <v>8</v>
      </c>
    </row>
    <row r="80" spans="1:18" x14ac:dyDescent="0.2">
      <c r="A80">
        <v>10278</v>
      </c>
      <c r="B80">
        <v>44</v>
      </c>
      <c r="C80">
        <v>15.5</v>
      </c>
      <c r="D80">
        <v>16</v>
      </c>
      <c r="E80">
        <v>0</v>
      </c>
      <c r="F80">
        <f>order_details__2[[#This Row],[UnitPrice]]*order_details__2[[#This Row],[Quantity]]</f>
        <v>248</v>
      </c>
      <c r="G80">
        <f>VLOOKUP(order_details__2[[#This Row],[ProductID]],products[],3,FALSE)</f>
        <v>20</v>
      </c>
      <c r="H80">
        <f>VLOOKUP(order_details__2[[#This Row],[OrderID]],orders[],20,FALSE)</f>
        <v>1996</v>
      </c>
      <c r="I80" t="str">
        <f>VLOOKUP(order_details__2[[#This Row],[ProductID]],products[],2,FALSE)</f>
        <v>Gula Malacca</v>
      </c>
      <c r="J80" t="str">
        <f>VLOOKUP(order_details__2[[#This Row],[SupplierID]],suppliers[],2,FALSE)</f>
        <v>Leka Trading</v>
      </c>
      <c r="K80" t="str">
        <f>VLOOKUP(order_details__2[[#This Row],[OrderID]],orders[],14,FALSE)</f>
        <v>Sweden</v>
      </c>
      <c r="L80">
        <f>VLOOKUP(order_details__2[[#This Row],[OrderID]],orders[],7,FALSE)</f>
        <v>2</v>
      </c>
      <c r="M80" t="str">
        <f>VLOOKUP(order_details__2[[#This Row],[ShipVia ]],shippers[],2,FALSE)</f>
        <v>United Package</v>
      </c>
      <c r="N80" t="str">
        <f>VLOOKUP(order_details__2[[#This Row],[OrderID]],orders[],2,FALSE)</f>
        <v>BERGS</v>
      </c>
      <c r="O80" t="str">
        <f>VLOOKUP(order_details__2[[#This Row],[OrderID]],orders[],18,FALSE)</f>
        <v xml:space="preserve">Northern                                          </v>
      </c>
      <c r="P80">
        <f>VLOOKUP(order_details__2[[#This Row],[ProductID]],products[],4,FALSE)</f>
        <v>2</v>
      </c>
      <c r="Q80" t="str">
        <f>VLOOKUP(order_details__2[[#This Row],[CategoryID]],categories[],2,FALSE)</f>
        <v>Condiments</v>
      </c>
      <c r="R80">
        <f>VLOOKUP(order_details__2[[#This Row],[OrderID]],orders[],21,FALSE)</f>
        <v>8</v>
      </c>
    </row>
    <row r="81" spans="1:18" x14ac:dyDescent="0.2">
      <c r="A81">
        <v>10278</v>
      </c>
      <c r="B81">
        <v>59</v>
      </c>
      <c r="C81">
        <v>44</v>
      </c>
      <c r="D81">
        <v>15</v>
      </c>
      <c r="E81">
        <v>0</v>
      </c>
      <c r="F81">
        <f>order_details__2[[#This Row],[UnitPrice]]*order_details__2[[#This Row],[Quantity]]</f>
        <v>660</v>
      </c>
      <c r="G81">
        <f>VLOOKUP(order_details__2[[#This Row],[ProductID]],products[],3,FALSE)</f>
        <v>28</v>
      </c>
      <c r="H81">
        <f>VLOOKUP(order_details__2[[#This Row],[OrderID]],orders[],20,FALSE)</f>
        <v>1996</v>
      </c>
      <c r="I81" t="str">
        <f>VLOOKUP(order_details__2[[#This Row],[ProductID]],products[],2,FALSE)</f>
        <v>Raclette Courdavault</v>
      </c>
      <c r="J81" t="str">
        <f>VLOOKUP(order_details__2[[#This Row],[SupplierID]],suppliers[],2,FALSE)</f>
        <v>Gai pturage</v>
      </c>
      <c r="K81" t="str">
        <f>VLOOKUP(order_details__2[[#This Row],[OrderID]],orders[],14,FALSE)</f>
        <v>Sweden</v>
      </c>
      <c r="L81">
        <f>VLOOKUP(order_details__2[[#This Row],[OrderID]],orders[],7,FALSE)</f>
        <v>2</v>
      </c>
      <c r="M81" t="str">
        <f>VLOOKUP(order_details__2[[#This Row],[ShipVia ]],shippers[],2,FALSE)</f>
        <v>United Package</v>
      </c>
      <c r="N81" t="str">
        <f>VLOOKUP(order_details__2[[#This Row],[OrderID]],orders[],2,FALSE)</f>
        <v>BERGS</v>
      </c>
      <c r="O81" t="str">
        <f>VLOOKUP(order_details__2[[#This Row],[OrderID]],orders[],18,FALSE)</f>
        <v xml:space="preserve">Northern                                          </v>
      </c>
      <c r="P81">
        <f>VLOOKUP(order_details__2[[#This Row],[ProductID]],products[],4,FALSE)</f>
        <v>4</v>
      </c>
      <c r="Q81" t="str">
        <f>VLOOKUP(order_details__2[[#This Row],[CategoryID]],categories[],2,FALSE)</f>
        <v>Dairy Products</v>
      </c>
      <c r="R81">
        <f>VLOOKUP(order_details__2[[#This Row],[OrderID]],orders[],21,FALSE)</f>
        <v>8</v>
      </c>
    </row>
    <row r="82" spans="1:18" x14ac:dyDescent="0.2">
      <c r="A82">
        <v>10278</v>
      </c>
      <c r="B82">
        <v>63</v>
      </c>
      <c r="C82">
        <v>35.1</v>
      </c>
      <c r="D82">
        <v>8</v>
      </c>
      <c r="E82">
        <v>0</v>
      </c>
      <c r="F82">
        <f>order_details__2[[#This Row],[UnitPrice]]*order_details__2[[#This Row],[Quantity]]</f>
        <v>280.8</v>
      </c>
      <c r="G82">
        <f>VLOOKUP(order_details__2[[#This Row],[ProductID]],products[],3,FALSE)</f>
        <v>7</v>
      </c>
      <c r="H82">
        <f>VLOOKUP(order_details__2[[#This Row],[OrderID]],orders[],20,FALSE)</f>
        <v>1996</v>
      </c>
      <c r="I82" t="str">
        <f>VLOOKUP(order_details__2[[#This Row],[ProductID]],products[],2,FALSE)</f>
        <v>Vegie-spread</v>
      </c>
      <c r="J82" t="str">
        <f>VLOOKUP(order_details__2[[#This Row],[SupplierID]],suppliers[],2,FALSE)</f>
        <v>Pavlova, Ltd.</v>
      </c>
      <c r="K82" t="str">
        <f>VLOOKUP(order_details__2[[#This Row],[OrderID]],orders[],14,FALSE)</f>
        <v>Sweden</v>
      </c>
      <c r="L82">
        <f>VLOOKUP(order_details__2[[#This Row],[OrderID]],orders[],7,FALSE)</f>
        <v>2</v>
      </c>
      <c r="M82" t="str">
        <f>VLOOKUP(order_details__2[[#This Row],[ShipVia ]],shippers[],2,FALSE)</f>
        <v>United Package</v>
      </c>
      <c r="N82" t="str">
        <f>VLOOKUP(order_details__2[[#This Row],[OrderID]],orders[],2,FALSE)</f>
        <v>BERGS</v>
      </c>
      <c r="O82" t="str">
        <f>VLOOKUP(order_details__2[[#This Row],[OrderID]],orders[],18,FALSE)</f>
        <v xml:space="preserve">Northern                                          </v>
      </c>
      <c r="P82">
        <f>VLOOKUP(order_details__2[[#This Row],[ProductID]],products[],4,FALSE)</f>
        <v>2</v>
      </c>
      <c r="Q82" t="str">
        <f>VLOOKUP(order_details__2[[#This Row],[CategoryID]],categories[],2,FALSE)</f>
        <v>Condiments</v>
      </c>
      <c r="R82">
        <f>VLOOKUP(order_details__2[[#This Row],[OrderID]],orders[],21,FALSE)</f>
        <v>8</v>
      </c>
    </row>
    <row r="83" spans="1:18" x14ac:dyDescent="0.2">
      <c r="A83">
        <v>10278</v>
      </c>
      <c r="B83">
        <v>73</v>
      </c>
      <c r="C83">
        <v>12</v>
      </c>
      <c r="D83">
        <v>25</v>
      </c>
      <c r="E83">
        <v>0</v>
      </c>
      <c r="F83">
        <f>order_details__2[[#This Row],[UnitPrice]]*order_details__2[[#This Row],[Quantity]]</f>
        <v>300</v>
      </c>
      <c r="G83">
        <f>VLOOKUP(order_details__2[[#This Row],[ProductID]],products[],3,FALSE)</f>
        <v>17</v>
      </c>
      <c r="H83">
        <f>VLOOKUP(order_details__2[[#This Row],[OrderID]],orders[],20,FALSE)</f>
        <v>1996</v>
      </c>
      <c r="I83" t="str">
        <f>VLOOKUP(order_details__2[[#This Row],[ProductID]],products[],2,FALSE)</f>
        <v>Rd Kaviar</v>
      </c>
      <c r="J83" t="str">
        <f>VLOOKUP(order_details__2[[#This Row],[SupplierID]],suppliers[],2,FALSE)</f>
        <v>Svensk Sjfda AB</v>
      </c>
      <c r="K83" t="str">
        <f>VLOOKUP(order_details__2[[#This Row],[OrderID]],orders[],14,FALSE)</f>
        <v>Sweden</v>
      </c>
      <c r="L83">
        <f>VLOOKUP(order_details__2[[#This Row],[OrderID]],orders[],7,FALSE)</f>
        <v>2</v>
      </c>
      <c r="M83" t="str">
        <f>VLOOKUP(order_details__2[[#This Row],[ShipVia ]],shippers[],2,FALSE)</f>
        <v>United Package</v>
      </c>
      <c r="N83" t="str">
        <f>VLOOKUP(order_details__2[[#This Row],[OrderID]],orders[],2,FALSE)</f>
        <v>BERGS</v>
      </c>
      <c r="O83" t="str">
        <f>VLOOKUP(order_details__2[[#This Row],[OrderID]],orders[],18,FALSE)</f>
        <v xml:space="preserve">Northern                                          </v>
      </c>
      <c r="P83">
        <f>VLOOKUP(order_details__2[[#This Row],[ProductID]],products[],4,FALSE)</f>
        <v>8</v>
      </c>
      <c r="Q83" t="str">
        <f>VLOOKUP(order_details__2[[#This Row],[CategoryID]],categories[],2,FALSE)</f>
        <v>Seafood</v>
      </c>
      <c r="R83">
        <f>VLOOKUP(order_details__2[[#This Row],[OrderID]],orders[],21,FALSE)</f>
        <v>8</v>
      </c>
    </row>
    <row r="84" spans="1:18" x14ac:dyDescent="0.2">
      <c r="A84">
        <v>10279</v>
      </c>
      <c r="B84">
        <v>17</v>
      </c>
      <c r="C84">
        <v>31.2</v>
      </c>
      <c r="D84">
        <v>15</v>
      </c>
      <c r="E84">
        <v>0</v>
      </c>
      <c r="F84">
        <f>order_details__2[[#This Row],[UnitPrice]]*order_details__2[[#This Row],[Quantity]]</f>
        <v>468</v>
      </c>
      <c r="G84">
        <f>VLOOKUP(order_details__2[[#This Row],[ProductID]],products[],3,FALSE)</f>
        <v>7</v>
      </c>
      <c r="H84">
        <f>VLOOKUP(order_details__2[[#This Row],[OrderID]],orders[],20,FALSE)</f>
        <v>1996</v>
      </c>
      <c r="I84" t="str">
        <f>VLOOKUP(order_details__2[[#This Row],[ProductID]],products[],2,FALSE)</f>
        <v>Alice Mutton</v>
      </c>
      <c r="J84" t="str">
        <f>VLOOKUP(order_details__2[[#This Row],[SupplierID]],suppliers[],2,FALSE)</f>
        <v>Pavlova, Ltd.</v>
      </c>
      <c r="K84" t="str">
        <f>VLOOKUP(order_details__2[[#This Row],[OrderID]],orders[],14,FALSE)</f>
        <v>Germany</v>
      </c>
      <c r="L84">
        <f>VLOOKUP(order_details__2[[#This Row],[OrderID]],orders[],7,FALSE)</f>
        <v>2</v>
      </c>
      <c r="M84" t="str">
        <f>VLOOKUP(order_details__2[[#This Row],[ShipVia ]],shippers[],2,FALSE)</f>
        <v>United Package</v>
      </c>
      <c r="N84" t="str">
        <f>VLOOKUP(order_details__2[[#This Row],[OrderID]],orders[],2,FALSE)</f>
        <v>LEHMS</v>
      </c>
      <c r="O84" t="str">
        <f>VLOOKUP(order_details__2[[#This Row],[OrderID]],orders[],18,FALSE)</f>
        <v xml:space="preserve">Northern                                          </v>
      </c>
      <c r="P84">
        <f>VLOOKUP(order_details__2[[#This Row],[ProductID]],products[],4,FALSE)</f>
        <v>6</v>
      </c>
      <c r="Q84" t="str">
        <f>VLOOKUP(order_details__2[[#This Row],[CategoryID]],categories[],2,FALSE)</f>
        <v>Meat/Poultry</v>
      </c>
      <c r="R84">
        <f>VLOOKUP(order_details__2[[#This Row],[OrderID]],orders[],21,FALSE)</f>
        <v>8</v>
      </c>
    </row>
    <row r="85" spans="1:18" x14ac:dyDescent="0.2">
      <c r="A85">
        <v>10280</v>
      </c>
      <c r="B85">
        <v>24</v>
      </c>
      <c r="C85">
        <v>3.6</v>
      </c>
      <c r="D85">
        <v>12</v>
      </c>
      <c r="E85">
        <v>0</v>
      </c>
      <c r="F85">
        <f>order_details__2[[#This Row],[UnitPrice]]*order_details__2[[#This Row],[Quantity]]</f>
        <v>43.2</v>
      </c>
      <c r="G85">
        <f>VLOOKUP(order_details__2[[#This Row],[ProductID]],products[],3,FALSE)</f>
        <v>10</v>
      </c>
      <c r="H85">
        <f>VLOOKUP(order_details__2[[#This Row],[OrderID]],orders[],20,FALSE)</f>
        <v>1996</v>
      </c>
      <c r="I85" t="str">
        <f>VLOOKUP(order_details__2[[#This Row],[ProductID]],products[],2,FALSE)</f>
        <v>Guaran Fantstica</v>
      </c>
      <c r="J85" t="str">
        <f>VLOOKUP(order_details__2[[#This Row],[SupplierID]],suppliers[],2,FALSE)</f>
        <v>Refrescos Americanas LTDA</v>
      </c>
      <c r="K85" t="str">
        <f>VLOOKUP(order_details__2[[#This Row],[OrderID]],orders[],14,FALSE)</f>
        <v>Sweden</v>
      </c>
      <c r="L85">
        <f>VLOOKUP(order_details__2[[#This Row],[OrderID]],orders[],7,FALSE)</f>
        <v>1</v>
      </c>
      <c r="M85" t="str">
        <f>VLOOKUP(order_details__2[[#This Row],[ShipVia ]],shippers[],2,FALSE)</f>
        <v>Speedy Express</v>
      </c>
      <c r="N85" t="str">
        <f>VLOOKUP(order_details__2[[#This Row],[OrderID]],orders[],2,FALSE)</f>
        <v>BERGS</v>
      </c>
      <c r="O85" t="str">
        <f>VLOOKUP(order_details__2[[#This Row],[OrderID]],orders[],18,FALSE)</f>
        <v xml:space="preserve">Eastern                                           </v>
      </c>
      <c r="P85">
        <f>VLOOKUP(order_details__2[[#This Row],[ProductID]],products[],4,FALSE)</f>
        <v>1</v>
      </c>
      <c r="Q85" t="str">
        <f>VLOOKUP(order_details__2[[#This Row],[CategoryID]],categories[],2,FALSE)</f>
        <v>Beverages</v>
      </c>
      <c r="R85">
        <f>VLOOKUP(order_details__2[[#This Row],[OrderID]],orders[],21,FALSE)</f>
        <v>8</v>
      </c>
    </row>
    <row r="86" spans="1:18" x14ac:dyDescent="0.2">
      <c r="A86">
        <v>10280</v>
      </c>
      <c r="B86">
        <v>55</v>
      </c>
      <c r="C86">
        <v>19.2</v>
      </c>
      <c r="D86">
        <v>20</v>
      </c>
      <c r="E86">
        <v>0</v>
      </c>
      <c r="F86">
        <f>order_details__2[[#This Row],[UnitPrice]]*order_details__2[[#This Row],[Quantity]]</f>
        <v>384</v>
      </c>
      <c r="G86">
        <f>VLOOKUP(order_details__2[[#This Row],[ProductID]],products[],3,FALSE)</f>
        <v>25</v>
      </c>
      <c r="H86">
        <f>VLOOKUP(order_details__2[[#This Row],[OrderID]],orders[],20,FALSE)</f>
        <v>1996</v>
      </c>
      <c r="I86" t="str">
        <f>VLOOKUP(order_details__2[[#This Row],[ProductID]],products[],2,FALSE)</f>
        <v>Pt chinois</v>
      </c>
      <c r="J86" t="str">
        <f>VLOOKUP(order_details__2[[#This Row],[SupplierID]],suppliers[],2,FALSE)</f>
        <v>Ma Maison</v>
      </c>
      <c r="K86" t="str">
        <f>VLOOKUP(order_details__2[[#This Row],[OrderID]],orders[],14,FALSE)</f>
        <v>Sweden</v>
      </c>
      <c r="L86">
        <f>VLOOKUP(order_details__2[[#This Row],[OrderID]],orders[],7,FALSE)</f>
        <v>1</v>
      </c>
      <c r="M86" t="str">
        <f>VLOOKUP(order_details__2[[#This Row],[ShipVia ]],shippers[],2,FALSE)</f>
        <v>Speedy Express</v>
      </c>
      <c r="N86" t="str">
        <f>VLOOKUP(order_details__2[[#This Row],[OrderID]],orders[],2,FALSE)</f>
        <v>BERGS</v>
      </c>
      <c r="O86" t="str">
        <f>VLOOKUP(order_details__2[[#This Row],[OrderID]],orders[],18,FALSE)</f>
        <v xml:space="preserve">Eastern                                           </v>
      </c>
      <c r="P86">
        <f>VLOOKUP(order_details__2[[#This Row],[ProductID]],products[],4,FALSE)</f>
        <v>6</v>
      </c>
      <c r="Q86" t="str">
        <f>VLOOKUP(order_details__2[[#This Row],[CategoryID]],categories[],2,FALSE)</f>
        <v>Meat/Poultry</v>
      </c>
      <c r="R86">
        <f>VLOOKUP(order_details__2[[#This Row],[OrderID]],orders[],21,FALSE)</f>
        <v>8</v>
      </c>
    </row>
    <row r="87" spans="1:18" x14ac:dyDescent="0.2">
      <c r="A87">
        <v>10280</v>
      </c>
      <c r="B87">
        <v>75</v>
      </c>
      <c r="C87">
        <v>6.2</v>
      </c>
      <c r="D87">
        <v>30</v>
      </c>
      <c r="E87">
        <v>0</v>
      </c>
      <c r="F87">
        <f>order_details__2[[#This Row],[UnitPrice]]*order_details__2[[#This Row],[Quantity]]</f>
        <v>186</v>
      </c>
      <c r="G87">
        <f>VLOOKUP(order_details__2[[#This Row],[ProductID]],products[],3,FALSE)</f>
        <v>12</v>
      </c>
      <c r="H87">
        <f>VLOOKUP(order_details__2[[#This Row],[OrderID]],orders[],20,FALSE)</f>
        <v>1996</v>
      </c>
      <c r="I87" t="str">
        <f>VLOOKUP(order_details__2[[#This Row],[ProductID]],products[],2,FALSE)</f>
        <v>Rhnbru Klosterbier</v>
      </c>
      <c r="J87" t="str">
        <f>VLOOKUP(order_details__2[[#This Row],[SupplierID]],suppliers[],2,FALSE)</f>
        <v>Plutzer Lebensmittelgromrkte AG</v>
      </c>
      <c r="K87" t="str">
        <f>VLOOKUP(order_details__2[[#This Row],[OrderID]],orders[],14,FALSE)</f>
        <v>Sweden</v>
      </c>
      <c r="L87">
        <f>VLOOKUP(order_details__2[[#This Row],[OrderID]],orders[],7,FALSE)</f>
        <v>1</v>
      </c>
      <c r="M87" t="str">
        <f>VLOOKUP(order_details__2[[#This Row],[ShipVia ]],shippers[],2,FALSE)</f>
        <v>Speedy Express</v>
      </c>
      <c r="N87" t="str">
        <f>VLOOKUP(order_details__2[[#This Row],[OrderID]],orders[],2,FALSE)</f>
        <v>BERGS</v>
      </c>
      <c r="O87" t="str">
        <f>VLOOKUP(order_details__2[[#This Row],[OrderID]],orders[],18,FALSE)</f>
        <v xml:space="preserve">Eastern                                           </v>
      </c>
      <c r="P87">
        <f>VLOOKUP(order_details__2[[#This Row],[ProductID]],products[],4,FALSE)</f>
        <v>1</v>
      </c>
      <c r="Q87" t="str">
        <f>VLOOKUP(order_details__2[[#This Row],[CategoryID]],categories[],2,FALSE)</f>
        <v>Beverages</v>
      </c>
      <c r="R87">
        <f>VLOOKUP(order_details__2[[#This Row],[OrderID]],orders[],21,FALSE)</f>
        <v>8</v>
      </c>
    </row>
    <row r="88" spans="1:18" x14ac:dyDescent="0.2">
      <c r="A88">
        <v>10281</v>
      </c>
      <c r="B88">
        <v>19</v>
      </c>
      <c r="C88">
        <v>7.3</v>
      </c>
      <c r="D88">
        <v>1</v>
      </c>
      <c r="E88">
        <v>0</v>
      </c>
      <c r="F88">
        <f>order_details__2[[#This Row],[UnitPrice]]*order_details__2[[#This Row],[Quantity]]</f>
        <v>7.3</v>
      </c>
      <c r="G88">
        <f>VLOOKUP(order_details__2[[#This Row],[ProductID]],products[],3,FALSE)</f>
        <v>8</v>
      </c>
      <c r="H88">
        <f>VLOOKUP(order_details__2[[#This Row],[OrderID]],orders[],20,FALSE)</f>
        <v>1996</v>
      </c>
      <c r="I88" t="str">
        <f>VLOOKUP(order_details__2[[#This Row],[ProductID]],products[],2,FALSE)</f>
        <v>Teatime Chocolate Biscuits</v>
      </c>
      <c r="J88" t="str">
        <f>VLOOKUP(order_details__2[[#This Row],[SupplierID]],suppliers[],2,FALSE)</f>
        <v>Specialty Biscuits, Ltd.</v>
      </c>
      <c r="K88" t="str">
        <f>VLOOKUP(order_details__2[[#This Row],[OrderID]],orders[],14,FALSE)</f>
        <v>Spain</v>
      </c>
      <c r="L88">
        <f>VLOOKUP(order_details__2[[#This Row],[OrderID]],orders[],7,FALSE)</f>
        <v>1</v>
      </c>
      <c r="M88" t="str">
        <f>VLOOKUP(order_details__2[[#This Row],[ShipVia ]],shippers[],2,FALSE)</f>
        <v>Speedy Express</v>
      </c>
      <c r="N88" t="str">
        <f>VLOOKUP(order_details__2[[#This Row],[OrderID]],orders[],2,FALSE)</f>
        <v>ROMEY</v>
      </c>
      <c r="O88" t="str">
        <f>VLOOKUP(order_details__2[[#This Row],[OrderID]],orders[],18,FALSE)</f>
        <v xml:space="preserve">Eastern                                           </v>
      </c>
      <c r="P88">
        <f>VLOOKUP(order_details__2[[#This Row],[ProductID]],products[],4,FALSE)</f>
        <v>3</v>
      </c>
      <c r="Q88" t="str">
        <f>VLOOKUP(order_details__2[[#This Row],[CategoryID]],categories[],2,FALSE)</f>
        <v>Confections</v>
      </c>
      <c r="R88">
        <f>VLOOKUP(order_details__2[[#This Row],[OrderID]],orders[],21,FALSE)</f>
        <v>8</v>
      </c>
    </row>
    <row r="89" spans="1:18" x14ac:dyDescent="0.2">
      <c r="A89">
        <v>10281</v>
      </c>
      <c r="B89">
        <v>24</v>
      </c>
      <c r="C89">
        <v>3.6</v>
      </c>
      <c r="D89">
        <v>6</v>
      </c>
      <c r="E89">
        <v>0</v>
      </c>
      <c r="F89">
        <f>order_details__2[[#This Row],[UnitPrice]]*order_details__2[[#This Row],[Quantity]]</f>
        <v>21.6</v>
      </c>
      <c r="G89">
        <f>VLOOKUP(order_details__2[[#This Row],[ProductID]],products[],3,FALSE)</f>
        <v>10</v>
      </c>
      <c r="H89">
        <f>VLOOKUP(order_details__2[[#This Row],[OrderID]],orders[],20,FALSE)</f>
        <v>1996</v>
      </c>
      <c r="I89" t="str">
        <f>VLOOKUP(order_details__2[[#This Row],[ProductID]],products[],2,FALSE)</f>
        <v>Guaran Fantstica</v>
      </c>
      <c r="J89" t="str">
        <f>VLOOKUP(order_details__2[[#This Row],[SupplierID]],suppliers[],2,FALSE)</f>
        <v>Refrescos Americanas LTDA</v>
      </c>
      <c r="K89" t="str">
        <f>VLOOKUP(order_details__2[[#This Row],[OrderID]],orders[],14,FALSE)</f>
        <v>Spain</v>
      </c>
      <c r="L89">
        <f>VLOOKUP(order_details__2[[#This Row],[OrderID]],orders[],7,FALSE)</f>
        <v>1</v>
      </c>
      <c r="M89" t="str">
        <f>VLOOKUP(order_details__2[[#This Row],[ShipVia ]],shippers[],2,FALSE)</f>
        <v>Speedy Express</v>
      </c>
      <c r="N89" t="str">
        <f>VLOOKUP(order_details__2[[#This Row],[OrderID]],orders[],2,FALSE)</f>
        <v>ROMEY</v>
      </c>
      <c r="O89" t="str">
        <f>VLOOKUP(order_details__2[[#This Row],[OrderID]],orders[],18,FALSE)</f>
        <v xml:space="preserve">Eastern                                           </v>
      </c>
      <c r="P89">
        <f>VLOOKUP(order_details__2[[#This Row],[ProductID]],products[],4,FALSE)</f>
        <v>1</v>
      </c>
      <c r="Q89" t="str">
        <f>VLOOKUP(order_details__2[[#This Row],[CategoryID]],categories[],2,FALSE)</f>
        <v>Beverages</v>
      </c>
      <c r="R89">
        <f>VLOOKUP(order_details__2[[#This Row],[OrderID]],orders[],21,FALSE)</f>
        <v>8</v>
      </c>
    </row>
    <row r="90" spans="1:18" x14ac:dyDescent="0.2">
      <c r="A90">
        <v>10281</v>
      </c>
      <c r="B90">
        <v>35</v>
      </c>
      <c r="C90">
        <v>14.4</v>
      </c>
      <c r="D90">
        <v>4</v>
      </c>
      <c r="E90">
        <v>0</v>
      </c>
      <c r="F90">
        <f>order_details__2[[#This Row],[UnitPrice]]*order_details__2[[#This Row],[Quantity]]</f>
        <v>57.6</v>
      </c>
      <c r="G90">
        <f>VLOOKUP(order_details__2[[#This Row],[ProductID]],products[],3,FALSE)</f>
        <v>16</v>
      </c>
      <c r="H90">
        <f>VLOOKUP(order_details__2[[#This Row],[OrderID]],orders[],20,FALSE)</f>
        <v>1996</v>
      </c>
      <c r="I90" t="str">
        <f>VLOOKUP(order_details__2[[#This Row],[ProductID]],products[],2,FALSE)</f>
        <v>Steeleye Stout</v>
      </c>
      <c r="J90" t="str">
        <f>VLOOKUP(order_details__2[[#This Row],[SupplierID]],suppliers[],2,FALSE)</f>
        <v>Bigfoot Breweries</v>
      </c>
      <c r="K90" t="str">
        <f>VLOOKUP(order_details__2[[#This Row],[OrderID]],orders[],14,FALSE)</f>
        <v>Spain</v>
      </c>
      <c r="L90">
        <f>VLOOKUP(order_details__2[[#This Row],[OrderID]],orders[],7,FALSE)</f>
        <v>1</v>
      </c>
      <c r="M90" t="str">
        <f>VLOOKUP(order_details__2[[#This Row],[ShipVia ]],shippers[],2,FALSE)</f>
        <v>Speedy Express</v>
      </c>
      <c r="N90" t="str">
        <f>VLOOKUP(order_details__2[[#This Row],[OrderID]],orders[],2,FALSE)</f>
        <v>ROMEY</v>
      </c>
      <c r="O90" t="str">
        <f>VLOOKUP(order_details__2[[#This Row],[OrderID]],orders[],18,FALSE)</f>
        <v xml:space="preserve">Eastern                                           </v>
      </c>
      <c r="P90">
        <f>VLOOKUP(order_details__2[[#This Row],[ProductID]],products[],4,FALSE)</f>
        <v>1</v>
      </c>
      <c r="Q90" t="str">
        <f>VLOOKUP(order_details__2[[#This Row],[CategoryID]],categories[],2,FALSE)</f>
        <v>Beverages</v>
      </c>
      <c r="R90">
        <f>VLOOKUP(order_details__2[[#This Row],[OrderID]],orders[],21,FALSE)</f>
        <v>8</v>
      </c>
    </row>
    <row r="91" spans="1:18" x14ac:dyDescent="0.2">
      <c r="A91">
        <v>10282</v>
      </c>
      <c r="B91">
        <v>30</v>
      </c>
      <c r="C91">
        <v>20.7</v>
      </c>
      <c r="D91">
        <v>6</v>
      </c>
      <c r="E91">
        <v>0</v>
      </c>
      <c r="F91">
        <f>order_details__2[[#This Row],[UnitPrice]]*order_details__2[[#This Row],[Quantity]]</f>
        <v>124.19999999999999</v>
      </c>
      <c r="G91">
        <f>VLOOKUP(order_details__2[[#This Row],[ProductID]],products[],3,FALSE)</f>
        <v>13</v>
      </c>
      <c r="H91">
        <f>VLOOKUP(order_details__2[[#This Row],[OrderID]],orders[],20,FALSE)</f>
        <v>1996</v>
      </c>
      <c r="I91" t="str">
        <f>VLOOKUP(order_details__2[[#This Row],[ProductID]],products[],2,FALSE)</f>
        <v>Nord-Ost Matjeshering</v>
      </c>
      <c r="J91" t="str">
        <f>VLOOKUP(order_details__2[[#This Row],[SupplierID]],suppliers[],2,FALSE)</f>
        <v>Nord-Ost-Fisch Handelsgesellschaft mbH</v>
      </c>
      <c r="K91" t="str">
        <f>VLOOKUP(order_details__2[[#This Row],[OrderID]],orders[],14,FALSE)</f>
        <v>Spain</v>
      </c>
      <c r="L91">
        <f>VLOOKUP(order_details__2[[#This Row],[OrderID]],orders[],7,FALSE)</f>
        <v>1</v>
      </c>
      <c r="M91" t="str">
        <f>VLOOKUP(order_details__2[[#This Row],[ShipVia ]],shippers[],2,FALSE)</f>
        <v>Speedy Express</v>
      </c>
      <c r="N91" t="str">
        <f>VLOOKUP(order_details__2[[#This Row],[OrderID]],orders[],2,FALSE)</f>
        <v>ROMEY</v>
      </c>
      <c r="O91" t="str">
        <f>VLOOKUP(order_details__2[[#This Row],[OrderID]],orders[],18,FALSE)</f>
        <v xml:space="preserve">Eastern                                           </v>
      </c>
      <c r="P91">
        <f>VLOOKUP(order_details__2[[#This Row],[ProductID]],products[],4,FALSE)</f>
        <v>8</v>
      </c>
      <c r="Q91" t="str">
        <f>VLOOKUP(order_details__2[[#This Row],[CategoryID]],categories[],2,FALSE)</f>
        <v>Seafood</v>
      </c>
      <c r="R91">
        <f>VLOOKUP(order_details__2[[#This Row],[OrderID]],orders[],21,FALSE)</f>
        <v>8</v>
      </c>
    </row>
    <row r="92" spans="1:18" x14ac:dyDescent="0.2">
      <c r="A92">
        <v>10282</v>
      </c>
      <c r="B92">
        <v>57</v>
      </c>
      <c r="C92">
        <v>15.6</v>
      </c>
      <c r="D92">
        <v>2</v>
      </c>
      <c r="E92">
        <v>0</v>
      </c>
      <c r="F92">
        <f>order_details__2[[#This Row],[UnitPrice]]*order_details__2[[#This Row],[Quantity]]</f>
        <v>31.2</v>
      </c>
      <c r="G92">
        <f>VLOOKUP(order_details__2[[#This Row],[ProductID]],products[],3,FALSE)</f>
        <v>26</v>
      </c>
      <c r="H92">
        <f>VLOOKUP(order_details__2[[#This Row],[OrderID]],orders[],20,FALSE)</f>
        <v>1996</v>
      </c>
      <c r="I92" t="str">
        <f>VLOOKUP(order_details__2[[#This Row],[ProductID]],products[],2,FALSE)</f>
        <v>Ravioli Angelo</v>
      </c>
      <c r="J92" t="str">
        <f>VLOOKUP(order_details__2[[#This Row],[SupplierID]],suppliers[],2,FALSE)</f>
        <v>Pasta Buttini s.r.l.</v>
      </c>
      <c r="K92" t="str">
        <f>VLOOKUP(order_details__2[[#This Row],[OrderID]],orders[],14,FALSE)</f>
        <v>Spain</v>
      </c>
      <c r="L92">
        <f>VLOOKUP(order_details__2[[#This Row],[OrderID]],orders[],7,FALSE)</f>
        <v>1</v>
      </c>
      <c r="M92" t="str">
        <f>VLOOKUP(order_details__2[[#This Row],[ShipVia ]],shippers[],2,FALSE)</f>
        <v>Speedy Express</v>
      </c>
      <c r="N92" t="str">
        <f>VLOOKUP(order_details__2[[#This Row],[OrderID]],orders[],2,FALSE)</f>
        <v>ROMEY</v>
      </c>
      <c r="O92" t="str">
        <f>VLOOKUP(order_details__2[[#This Row],[OrderID]],orders[],18,FALSE)</f>
        <v xml:space="preserve">Eastern                                           </v>
      </c>
      <c r="P92">
        <f>VLOOKUP(order_details__2[[#This Row],[ProductID]],products[],4,FALSE)</f>
        <v>5</v>
      </c>
      <c r="Q92" t="str">
        <f>VLOOKUP(order_details__2[[#This Row],[CategoryID]],categories[],2,FALSE)</f>
        <v>Grains/Cereals</v>
      </c>
      <c r="R92">
        <f>VLOOKUP(order_details__2[[#This Row],[OrderID]],orders[],21,FALSE)</f>
        <v>8</v>
      </c>
    </row>
    <row r="93" spans="1:18" x14ac:dyDescent="0.2">
      <c r="A93">
        <v>10283</v>
      </c>
      <c r="B93">
        <v>15</v>
      </c>
      <c r="C93">
        <v>12.4</v>
      </c>
      <c r="D93">
        <v>20</v>
      </c>
      <c r="E93">
        <v>0</v>
      </c>
      <c r="F93">
        <f>order_details__2[[#This Row],[UnitPrice]]*order_details__2[[#This Row],[Quantity]]</f>
        <v>248</v>
      </c>
      <c r="G93">
        <f>VLOOKUP(order_details__2[[#This Row],[ProductID]],products[],3,FALSE)</f>
        <v>6</v>
      </c>
      <c r="H93">
        <f>VLOOKUP(order_details__2[[#This Row],[OrderID]],orders[],20,FALSE)</f>
        <v>1996</v>
      </c>
      <c r="I93" t="str">
        <f>VLOOKUP(order_details__2[[#This Row],[ProductID]],products[],2,FALSE)</f>
        <v>Genen Shouyu</v>
      </c>
      <c r="J93" t="str">
        <f>VLOOKUP(order_details__2[[#This Row],[SupplierID]],suppliers[],2,FALSE)</f>
        <v>Mayumi's</v>
      </c>
      <c r="K93" t="str">
        <f>VLOOKUP(order_details__2[[#This Row],[OrderID]],orders[],14,FALSE)</f>
        <v>Venezuela</v>
      </c>
      <c r="L93">
        <f>VLOOKUP(order_details__2[[#This Row],[OrderID]],orders[],7,FALSE)</f>
        <v>3</v>
      </c>
      <c r="M93" t="str">
        <f>VLOOKUP(order_details__2[[#This Row],[ShipVia ]],shippers[],2,FALSE)</f>
        <v>Federal Shipping</v>
      </c>
      <c r="N93" t="str">
        <f>VLOOKUP(order_details__2[[#This Row],[OrderID]],orders[],2,FALSE)</f>
        <v>LILAS</v>
      </c>
      <c r="O93" t="str">
        <f>VLOOKUP(order_details__2[[#This Row],[OrderID]],orders[],18,FALSE)</f>
        <v xml:space="preserve">Southern                                          </v>
      </c>
      <c r="P93">
        <f>VLOOKUP(order_details__2[[#This Row],[ProductID]],products[],4,FALSE)</f>
        <v>2</v>
      </c>
      <c r="Q93" t="str">
        <f>VLOOKUP(order_details__2[[#This Row],[CategoryID]],categories[],2,FALSE)</f>
        <v>Condiments</v>
      </c>
      <c r="R93">
        <f>VLOOKUP(order_details__2[[#This Row],[OrderID]],orders[],21,FALSE)</f>
        <v>8</v>
      </c>
    </row>
    <row r="94" spans="1:18" x14ac:dyDescent="0.2">
      <c r="A94">
        <v>10283</v>
      </c>
      <c r="B94">
        <v>19</v>
      </c>
      <c r="C94">
        <v>7.3</v>
      </c>
      <c r="D94">
        <v>18</v>
      </c>
      <c r="E94">
        <v>0</v>
      </c>
      <c r="F94">
        <f>order_details__2[[#This Row],[UnitPrice]]*order_details__2[[#This Row],[Quantity]]</f>
        <v>131.4</v>
      </c>
      <c r="G94">
        <f>VLOOKUP(order_details__2[[#This Row],[ProductID]],products[],3,FALSE)</f>
        <v>8</v>
      </c>
      <c r="H94">
        <f>VLOOKUP(order_details__2[[#This Row],[OrderID]],orders[],20,FALSE)</f>
        <v>1996</v>
      </c>
      <c r="I94" t="str">
        <f>VLOOKUP(order_details__2[[#This Row],[ProductID]],products[],2,FALSE)</f>
        <v>Teatime Chocolate Biscuits</v>
      </c>
      <c r="J94" t="str">
        <f>VLOOKUP(order_details__2[[#This Row],[SupplierID]],suppliers[],2,FALSE)</f>
        <v>Specialty Biscuits, Ltd.</v>
      </c>
      <c r="K94" t="str">
        <f>VLOOKUP(order_details__2[[#This Row],[OrderID]],orders[],14,FALSE)</f>
        <v>Venezuela</v>
      </c>
      <c r="L94">
        <f>VLOOKUP(order_details__2[[#This Row],[OrderID]],orders[],7,FALSE)</f>
        <v>3</v>
      </c>
      <c r="M94" t="str">
        <f>VLOOKUP(order_details__2[[#This Row],[ShipVia ]],shippers[],2,FALSE)</f>
        <v>Federal Shipping</v>
      </c>
      <c r="N94" t="str">
        <f>VLOOKUP(order_details__2[[#This Row],[OrderID]],orders[],2,FALSE)</f>
        <v>LILAS</v>
      </c>
      <c r="O94" t="str">
        <f>VLOOKUP(order_details__2[[#This Row],[OrderID]],orders[],18,FALSE)</f>
        <v xml:space="preserve">Southern                                          </v>
      </c>
      <c r="P94">
        <f>VLOOKUP(order_details__2[[#This Row],[ProductID]],products[],4,FALSE)</f>
        <v>3</v>
      </c>
      <c r="Q94" t="str">
        <f>VLOOKUP(order_details__2[[#This Row],[CategoryID]],categories[],2,FALSE)</f>
        <v>Confections</v>
      </c>
      <c r="R94">
        <f>VLOOKUP(order_details__2[[#This Row],[OrderID]],orders[],21,FALSE)</f>
        <v>8</v>
      </c>
    </row>
    <row r="95" spans="1:18" x14ac:dyDescent="0.2">
      <c r="A95">
        <v>10283</v>
      </c>
      <c r="B95">
        <v>60</v>
      </c>
      <c r="C95">
        <v>27.2</v>
      </c>
      <c r="D95">
        <v>35</v>
      </c>
      <c r="E95">
        <v>0</v>
      </c>
      <c r="F95">
        <f>order_details__2[[#This Row],[UnitPrice]]*order_details__2[[#This Row],[Quantity]]</f>
        <v>952</v>
      </c>
      <c r="G95">
        <f>VLOOKUP(order_details__2[[#This Row],[ProductID]],products[],3,FALSE)</f>
        <v>28</v>
      </c>
      <c r="H95">
        <f>VLOOKUP(order_details__2[[#This Row],[OrderID]],orders[],20,FALSE)</f>
        <v>1996</v>
      </c>
      <c r="I95" t="str">
        <f>VLOOKUP(order_details__2[[#This Row],[ProductID]],products[],2,FALSE)</f>
        <v>Camembert Pierrot</v>
      </c>
      <c r="J95" t="str">
        <f>VLOOKUP(order_details__2[[#This Row],[SupplierID]],suppliers[],2,FALSE)</f>
        <v>Gai pturage</v>
      </c>
      <c r="K95" t="str">
        <f>VLOOKUP(order_details__2[[#This Row],[OrderID]],orders[],14,FALSE)</f>
        <v>Venezuela</v>
      </c>
      <c r="L95">
        <f>VLOOKUP(order_details__2[[#This Row],[OrderID]],orders[],7,FALSE)</f>
        <v>3</v>
      </c>
      <c r="M95" t="str">
        <f>VLOOKUP(order_details__2[[#This Row],[ShipVia ]],shippers[],2,FALSE)</f>
        <v>Federal Shipping</v>
      </c>
      <c r="N95" t="str">
        <f>VLOOKUP(order_details__2[[#This Row],[OrderID]],orders[],2,FALSE)</f>
        <v>LILAS</v>
      </c>
      <c r="O95" t="str">
        <f>VLOOKUP(order_details__2[[#This Row],[OrderID]],orders[],18,FALSE)</f>
        <v xml:space="preserve">Southern                                          </v>
      </c>
      <c r="P95">
        <f>VLOOKUP(order_details__2[[#This Row],[ProductID]],products[],4,FALSE)</f>
        <v>4</v>
      </c>
      <c r="Q95" t="str">
        <f>VLOOKUP(order_details__2[[#This Row],[CategoryID]],categories[],2,FALSE)</f>
        <v>Dairy Products</v>
      </c>
      <c r="R95">
        <f>VLOOKUP(order_details__2[[#This Row],[OrderID]],orders[],21,FALSE)</f>
        <v>8</v>
      </c>
    </row>
    <row r="96" spans="1:18" x14ac:dyDescent="0.2">
      <c r="A96">
        <v>10283</v>
      </c>
      <c r="B96">
        <v>72</v>
      </c>
      <c r="C96">
        <v>27.8</v>
      </c>
      <c r="D96">
        <v>3</v>
      </c>
      <c r="E96">
        <v>0</v>
      </c>
      <c r="F96">
        <f>order_details__2[[#This Row],[UnitPrice]]*order_details__2[[#This Row],[Quantity]]</f>
        <v>83.4</v>
      </c>
      <c r="G96">
        <f>VLOOKUP(order_details__2[[#This Row],[ProductID]],products[],3,FALSE)</f>
        <v>14</v>
      </c>
      <c r="H96">
        <f>VLOOKUP(order_details__2[[#This Row],[OrderID]],orders[],20,FALSE)</f>
        <v>1996</v>
      </c>
      <c r="I96" t="str">
        <f>VLOOKUP(order_details__2[[#This Row],[ProductID]],products[],2,FALSE)</f>
        <v>Mozzarella di Giovanni</v>
      </c>
      <c r="J96" t="str">
        <f>VLOOKUP(order_details__2[[#This Row],[SupplierID]],suppliers[],2,FALSE)</f>
        <v>Formaggi Fortini s.r.l.</v>
      </c>
      <c r="K96" t="str">
        <f>VLOOKUP(order_details__2[[#This Row],[OrderID]],orders[],14,FALSE)</f>
        <v>Venezuela</v>
      </c>
      <c r="L96">
        <f>VLOOKUP(order_details__2[[#This Row],[OrderID]],orders[],7,FALSE)</f>
        <v>3</v>
      </c>
      <c r="M96" t="str">
        <f>VLOOKUP(order_details__2[[#This Row],[ShipVia ]],shippers[],2,FALSE)</f>
        <v>Federal Shipping</v>
      </c>
      <c r="N96" t="str">
        <f>VLOOKUP(order_details__2[[#This Row],[OrderID]],orders[],2,FALSE)</f>
        <v>LILAS</v>
      </c>
      <c r="O96" t="str">
        <f>VLOOKUP(order_details__2[[#This Row],[OrderID]],orders[],18,FALSE)</f>
        <v xml:space="preserve">Southern                                          </v>
      </c>
      <c r="P96">
        <f>VLOOKUP(order_details__2[[#This Row],[ProductID]],products[],4,FALSE)</f>
        <v>4</v>
      </c>
      <c r="Q96" t="str">
        <f>VLOOKUP(order_details__2[[#This Row],[CategoryID]],categories[],2,FALSE)</f>
        <v>Dairy Products</v>
      </c>
      <c r="R96">
        <f>VLOOKUP(order_details__2[[#This Row],[OrderID]],orders[],21,FALSE)</f>
        <v>8</v>
      </c>
    </row>
    <row r="97" spans="1:18" x14ac:dyDescent="0.2">
      <c r="A97">
        <v>10284</v>
      </c>
      <c r="B97">
        <v>27</v>
      </c>
      <c r="C97">
        <v>35.1</v>
      </c>
      <c r="D97">
        <v>15</v>
      </c>
      <c r="E97">
        <v>0</v>
      </c>
      <c r="F97">
        <f>order_details__2[[#This Row],[UnitPrice]]*order_details__2[[#This Row],[Quantity]]</f>
        <v>526.5</v>
      </c>
      <c r="G97">
        <f>VLOOKUP(order_details__2[[#This Row],[ProductID]],products[],3,FALSE)</f>
        <v>11</v>
      </c>
      <c r="H97">
        <f>VLOOKUP(order_details__2[[#This Row],[OrderID]],orders[],20,FALSE)</f>
        <v>1996</v>
      </c>
      <c r="I97" t="str">
        <f>VLOOKUP(order_details__2[[#This Row],[ProductID]],products[],2,FALSE)</f>
        <v>Schoggi Schokolade</v>
      </c>
      <c r="J97" t="str">
        <f>VLOOKUP(order_details__2[[#This Row],[SupplierID]],suppliers[],2,FALSE)</f>
        <v>Heli Swaren GmbH &amp; Co. KG</v>
      </c>
      <c r="K97" t="str">
        <f>VLOOKUP(order_details__2[[#This Row],[OrderID]],orders[],14,FALSE)</f>
        <v>Germany</v>
      </c>
      <c r="L97">
        <f>VLOOKUP(order_details__2[[#This Row],[OrderID]],orders[],7,FALSE)</f>
        <v>1</v>
      </c>
      <c r="M97" t="str">
        <f>VLOOKUP(order_details__2[[#This Row],[ShipVia ]],shippers[],2,FALSE)</f>
        <v>Speedy Express</v>
      </c>
      <c r="N97" t="str">
        <f>VLOOKUP(order_details__2[[#This Row],[OrderID]],orders[],2,FALSE)</f>
        <v>LEHMS</v>
      </c>
      <c r="O97" t="str">
        <f>VLOOKUP(order_details__2[[#This Row],[OrderID]],orders[],18,FALSE)</f>
        <v xml:space="preserve">Eastern                                           </v>
      </c>
      <c r="P97">
        <f>VLOOKUP(order_details__2[[#This Row],[ProductID]],products[],4,FALSE)</f>
        <v>3</v>
      </c>
      <c r="Q97" t="str">
        <f>VLOOKUP(order_details__2[[#This Row],[CategoryID]],categories[],2,FALSE)</f>
        <v>Confections</v>
      </c>
      <c r="R97">
        <f>VLOOKUP(order_details__2[[#This Row],[OrderID]],orders[],21,FALSE)</f>
        <v>8</v>
      </c>
    </row>
    <row r="98" spans="1:18" x14ac:dyDescent="0.2">
      <c r="A98">
        <v>10284</v>
      </c>
      <c r="B98">
        <v>44</v>
      </c>
      <c r="C98">
        <v>15.5</v>
      </c>
      <c r="D98">
        <v>21</v>
      </c>
      <c r="E98">
        <v>0</v>
      </c>
      <c r="F98">
        <f>order_details__2[[#This Row],[UnitPrice]]*order_details__2[[#This Row],[Quantity]]</f>
        <v>325.5</v>
      </c>
      <c r="G98">
        <f>VLOOKUP(order_details__2[[#This Row],[ProductID]],products[],3,FALSE)</f>
        <v>20</v>
      </c>
      <c r="H98">
        <f>VLOOKUP(order_details__2[[#This Row],[OrderID]],orders[],20,FALSE)</f>
        <v>1996</v>
      </c>
      <c r="I98" t="str">
        <f>VLOOKUP(order_details__2[[#This Row],[ProductID]],products[],2,FALSE)</f>
        <v>Gula Malacca</v>
      </c>
      <c r="J98" t="str">
        <f>VLOOKUP(order_details__2[[#This Row],[SupplierID]],suppliers[],2,FALSE)</f>
        <v>Leka Trading</v>
      </c>
      <c r="K98" t="str">
        <f>VLOOKUP(order_details__2[[#This Row],[OrderID]],orders[],14,FALSE)</f>
        <v>Germany</v>
      </c>
      <c r="L98">
        <f>VLOOKUP(order_details__2[[#This Row],[OrderID]],orders[],7,FALSE)</f>
        <v>1</v>
      </c>
      <c r="M98" t="str">
        <f>VLOOKUP(order_details__2[[#This Row],[ShipVia ]],shippers[],2,FALSE)</f>
        <v>Speedy Express</v>
      </c>
      <c r="N98" t="str">
        <f>VLOOKUP(order_details__2[[#This Row],[OrderID]],orders[],2,FALSE)</f>
        <v>LEHMS</v>
      </c>
      <c r="O98" t="str">
        <f>VLOOKUP(order_details__2[[#This Row],[OrderID]],orders[],18,FALSE)</f>
        <v xml:space="preserve">Eastern                                           </v>
      </c>
      <c r="P98">
        <f>VLOOKUP(order_details__2[[#This Row],[ProductID]],products[],4,FALSE)</f>
        <v>2</v>
      </c>
      <c r="Q98" t="str">
        <f>VLOOKUP(order_details__2[[#This Row],[CategoryID]],categories[],2,FALSE)</f>
        <v>Condiments</v>
      </c>
      <c r="R98">
        <f>VLOOKUP(order_details__2[[#This Row],[OrderID]],orders[],21,FALSE)</f>
        <v>8</v>
      </c>
    </row>
    <row r="99" spans="1:18" x14ac:dyDescent="0.2">
      <c r="A99">
        <v>10284</v>
      </c>
      <c r="B99">
        <v>60</v>
      </c>
      <c r="C99">
        <v>27.2</v>
      </c>
      <c r="D99">
        <v>20</v>
      </c>
      <c r="E99">
        <v>0</v>
      </c>
      <c r="F99">
        <f>order_details__2[[#This Row],[UnitPrice]]*order_details__2[[#This Row],[Quantity]]</f>
        <v>544</v>
      </c>
      <c r="G99">
        <f>VLOOKUP(order_details__2[[#This Row],[ProductID]],products[],3,FALSE)</f>
        <v>28</v>
      </c>
      <c r="H99">
        <f>VLOOKUP(order_details__2[[#This Row],[OrderID]],orders[],20,FALSE)</f>
        <v>1996</v>
      </c>
      <c r="I99" t="str">
        <f>VLOOKUP(order_details__2[[#This Row],[ProductID]],products[],2,FALSE)</f>
        <v>Camembert Pierrot</v>
      </c>
      <c r="J99" t="str">
        <f>VLOOKUP(order_details__2[[#This Row],[SupplierID]],suppliers[],2,FALSE)</f>
        <v>Gai pturage</v>
      </c>
      <c r="K99" t="str">
        <f>VLOOKUP(order_details__2[[#This Row],[OrderID]],orders[],14,FALSE)</f>
        <v>Germany</v>
      </c>
      <c r="L99">
        <f>VLOOKUP(order_details__2[[#This Row],[OrderID]],orders[],7,FALSE)</f>
        <v>1</v>
      </c>
      <c r="M99" t="str">
        <f>VLOOKUP(order_details__2[[#This Row],[ShipVia ]],shippers[],2,FALSE)</f>
        <v>Speedy Express</v>
      </c>
      <c r="N99" t="str">
        <f>VLOOKUP(order_details__2[[#This Row],[OrderID]],orders[],2,FALSE)</f>
        <v>LEHMS</v>
      </c>
      <c r="O99" t="str">
        <f>VLOOKUP(order_details__2[[#This Row],[OrderID]],orders[],18,FALSE)</f>
        <v xml:space="preserve">Eastern                                           </v>
      </c>
      <c r="P99">
        <f>VLOOKUP(order_details__2[[#This Row],[ProductID]],products[],4,FALSE)</f>
        <v>4</v>
      </c>
      <c r="Q99" t="str">
        <f>VLOOKUP(order_details__2[[#This Row],[CategoryID]],categories[],2,FALSE)</f>
        <v>Dairy Products</v>
      </c>
      <c r="R99">
        <f>VLOOKUP(order_details__2[[#This Row],[OrderID]],orders[],21,FALSE)</f>
        <v>8</v>
      </c>
    </row>
    <row r="100" spans="1:18" x14ac:dyDescent="0.2">
      <c r="A100">
        <v>10284</v>
      </c>
      <c r="B100">
        <v>67</v>
      </c>
      <c r="C100">
        <v>11.2</v>
      </c>
      <c r="D100">
        <v>5</v>
      </c>
      <c r="E100">
        <v>0</v>
      </c>
      <c r="F100">
        <f>order_details__2[[#This Row],[UnitPrice]]*order_details__2[[#This Row],[Quantity]]</f>
        <v>56</v>
      </c>
      <c r="G100">
        <f>VLOOKUP(order_details__2[[#This Row],[ProductID]],products[],3,FALSE)</f>
        <v>16</v>
      </c>
      <c r="H100">
        <f>VLOOKUP(order_details__2[[#This Row],[OrderID]],orders[],20,FALSE)</f>
        <v>1996</v>
      </c>
      <c r="I100" t="str">
        <f>VLOOKUP(order_details__2[[#This Row],[ProductID]],products[],2,FALSE)</f>
        <v>Laughing Lumberjack Lager</v>
      </c>
      <c r="J100" t="str">
        <f>VLOOKUP(order_details__2[[#This Row],[SupplierID]],suppliers[],2,FALSE)</f>
        <v>Bigfoot Breweries</v>
      </c>
      <c r="K100" t="str">
        <f>VLOOKUP(order_details__2[[#This Row],[OrderID]],orders[],14,FALSE)</f>
        <v>Germany</v>
      </c>
      <c r="L100">
        <f>VLOOKUP(order_details__2[[#This Row],[OrderID]],orders[],7,FALSE)</f>
        <v>1</v>
      </c>
      <c r="M100" t="str">
        <f>VLOOKUP(order_details__2[[#This Row],[ShipVia ]],shippers[],2,FALSE)</f>
        <v>Speedy Express</v>
      </c>
      <c r="N100" t="str">
        <f>VLOOKUP(order_details__2[[#This Row],[OrderID]],orders[],2,FALSE)</f>
        <v>LEHMS</v>
      </c>
      <c r="O100" t="str">
        <f>VLOOKUP(order_details__2[[#This Row],[OrderID]],orders[],18,FALSE)</f>
        <v xml:space="preserve">Eastern                                           </v>
      </c>
      <c r="P100">
        <f>VLOOKUP(order_details__2[[#This Row],[ProductID]],products[],4,FALSE)</f>
        <v>1</v>
      </c>
      <c r="Q100" t="str">
        <f>VLOOKUP(order_details__2[[#This Row],[CategoryID]],categories[],2,FALSE)</f>
        <v>Beverages</v>
      </c>
      <c r="R100">
        <f>VLOOKUP(order_details__2[[#This Row],[OrderID]],orders[],21,FALSE)</f>
        <v>8</v>
      </c>
    </row>
    <row r="101" spans="1:18" x14ac:dyDescent="0.2">
      <c r="A101">
        <v>10285</v>
      </c>
      <c r="B101">
        <v>1</v>
      </c>
      <c r="C101">
        <v>14.4</v>
      </c>
      <c r="D101">
        <v>45</v>
      </c>
      <c r="E101">
        <v>0</v>
      </c>
      <c r="F101">
        <f>order_details__2[[#This Row],[UnitPrice]]*order_details__2[[#This Row],[Quantity]]</f>
        <v>648</v>
      </c>
      <c r="G101">
        <f>VLOOKUP(order_details__2[[#This Row],[ProductID]],products[],3,FALSE)</f>
        <v>1</v>
      </c>
      <c r="H101">
        <f>VLOOKUP(order_details__2[[#This Row],[OrderID]],orders[],20,FALSE)</f>
        <v>1996</v>
      </c>
      <c r="I101" t="str">
        <f>VLOOKUP(order_details__2[[#This Row],[ProductID]],products[],2,FALSE)</f>
        <v>Chai</v>
      </c>
      <c r="J101" t="str">
        <f>VLOOKUP(order_details__2[[#This Row],[SupplierID]],suppliers[],2,FALSE)</f>
        <v>Exotic Liquids</v>
      </c>
      <c r="K101" t="str">
        <f>VLOOKUP(order_details__2[[#This Row],[OrderID]],orders[],14,FALSE)</f>
        <v>Germany</v>
      </c>
      <c r="L101">
        <f>VLOOKUP(order_details__2[[#This Row],[OrderID]],orders[],7,FALSE)</f>
        <v>2</v>
      </c>
      <c r="M101" t="str">
        <f>VLOOKUP(order_details__2[[#This Row],[ShipVia ]],shippers[],2,FALSE)</f>
        <v>United Package</v>
      </c>
      <c r="N101" t="str">
        <f>VLOOKUP(order_details__2[[#This Row],[OrderID]],orders[],2,FALSE)</f>
        <v>QUICK</v>
      </c>
      <c r="O101" t="str">
        <f>VLOOKUP(order_details__2[[#This Row],[OrderID]],orders[],18,FALSE)</f>
        <v xml:space="preserve">Eastern                                           </v>
      </c>
      <c r="P101">
        <f>VLOOKUP(order_details__2[[#This Row],[ProductID]],products[],4,FALSE)</f>
        <v>1</v>
      </c>
      <c r="Q101" t="str">
        <f>VLOOKUP(order_details__2[[#This Row],[CategoryID]],categories[],2,FALSE)</f>
        <v>Beverages</v>
      </c>
      <c r="R101">
        <f>VLOOKUP(order_details__2[[#This Row],[OrderID]],orders[],21,FALSE)</f>
        <v>8</v>
      </c>
    </row>
    <row r="102" spans="1:18" x14ac:dyDescent="0.2">
      <c r="A102">
        <v>10285</v>
      </c>
      <c r="B102">
        <v>40</v>
      </c>
      <c r="C102">
        <v>14.7</v>
      </c>
      <c r="D102">
        <v>40</v>
      </c>
      <c r="E102">
        <v>0</v>
      </c>
      <c r="F102">
        <f>order_details__2[[#This Row],[UnitPrice]]*order_details__2[[#This Row],[Quantity]]</f>
        <v>588</v>
      </c>
      <c r="G102">
        <f>VLOOKUP(order_details__2[[#This Row],[ProductID]],products[],3,FALSE)</f>
        <v>19</v>
      </c>
      <c r="H102">
        <f>VLOOKUP(order_details__2[[#This Row],[OrderID]],orders[],20,FALSE)</f>
        <v>1996</v>
      </c>
      <c r="I102" t="str">
        <f>VLOOKUP(order_details__2[[#This Row],[ProductID]],products[],2,FALSE)</f>
        <v>Boston Crab Meat</v>
      </c>
      <c r="J102" t="str">
        <f>VLOOKUP(order_details__2[[#This Row],[SupplierID]],suppliers[],2,FALSE)</f>
        <v>New England Seafood Cannery</v>
      </c>
      <c r="K102" t="str">
        <f>VLOOKUP(order_details__2[[#This Row],[OrderID]],orders[],14,FALSE)</f>
        <v>Germany</v>
      </c>
      <c r="L102">
        <f>VLOOKUP(order_details__2[[#This Row],[OrderID]],orders[],7,FALSE)</f>
        <v>2</v>
      </c>
      <c r="M102" t="str">
        <f>VLOOKUP(order_details__2[[#This Row],[ShipVia ]],shippers[],2,FALSE)</f>
        <v>United Package</v>
      </c>
      <c r="N102" t="str">
        <f>VLOOKUP(order_details__2[[#This Row],[OrderID]],orders[],2,FALSE)</f>
        <v>QUICK</v>
      </c>
      <c r="O102" t="str">
        <f>VLOOKUP(order_details__2[[#This Row],[OrderID]],orders[],18,FALSE)</f>
        <v xml:space="preserve">Eastern                                           </v>
      </c>
      <c r="P102">
        <f>VLOOKUP(order_details__2[[#This Row],[ProductID]],products[],4,FALSE)</f>
        <v>8</v>
      </c>
      <c r="Q102" t="str">
        <f>VLOOKUP(order_details__2[[#This Row],[CategoryID]],categories[],2,FALSE)</f>
        <v>Seafood</v>
      </c>
      <c r="R102">
        <f>VLOOKUP(order_details__2[[#This Row],[OrderID]],orders[],21,FALSE)</f>
        <v>8</v>
      </c>
    </row>
    <row r="103" spans="1:18" x14ac:dyDescent="0.2">
      <c r="A103">
        <v>10285</v>
      </c>
      <c r="B103">
        <v>53</v>
      </c>
      <c r="C103">
        <v>26.2</v>
      </c>
      <c r="D103">
        <v>36</v>
      </c>
      <c r="E103">
        <v>0</v>
      </c>
      <c r="F103">
        <f>order_details__2[[#This Row],[UnitPrice]]*order_details__2[[#This Row],[Quantity]]</f>
        <v>943.19999999999993</v>
      </c>
      <c r="G103">
        <f>VLOOKUP(order_details__2[[#This Row],[ProductID]],products[],3,FALSE)</f>
        <v>24</v>
      </c>
      <c r="H103">
        <f>VLOOKUP(order_details__2[[#This Row],[OrderID]],orders[],20,FALSE)</f>
        <v>1996</v>
      </c>
      <c r="I103" t="str">
        <f>VLOOKUP(order_details__2[[#This Row],[ProductID]],products[],2,FALSE)</f>
        <v>Perth Pasties</v>
      </c>
      <c r="J103" t="str">
        <f>VLOOKUP(order_details__2[[#This Row],[SupplierID]],suppliers[],2,FALSE)</f>
        <v>G'day, Mate</v>
      </c>
      <c r="K103" t="str">
        <f>VLOOKUP(order_details__2[[#This Row],[OrderID]],orders[],14,FALSE)</f>
        <v>Germany</v>
      </c>
      <c r="L103">
        <f>VLOOKUP(order_details__2[[#This Row],[OrderID]],orders[],7,FALSE)</f>
        <v>2</v>
      </c>
      <c r="M103" t="str">
        <f>VLOOKUP(order_details__2[[#This Row],[ShipVia ]],shippers[],2,FALSE)</f>
        <v>United Package</v>
      </c>
      <c r="N103" t="str">
        <f>VLOOKUP(order_details__2[[#This Row],[OrderID]],orders[],2,FALSE)</f>
        <v>QUICK</v>
      </c>
      <c r="O103" t="str">
        <f>VLOOKUP(order_details__2[[#This Row],[OrderID]],orders[],18,FALSE)</f>
        <v xml:space="preserve">Eastern                                           </v>
      </c>
      <c r="P103">
        <f>VLOOKUP(order_details__2[[#This Row],[ProductID]],products[],4,FALSE)</f>
        <v>6</v>
      </c>
      <c r="Q103" t="str">
        <f>VLOOKUP(order_details__2[[#This Row],[CategoryID]],categories[],2,FALSE)</f>
        <v>Meat/Poultry</v>
      </c>
      <c r="R103">
        <f>VLOOKUP(order_details__2[[#This Row],[OrderID]],orders[],21,FALSE)</f>
        <v>8</v>
      </c>
    </row>
    <row r="104" spans="1:18" x14ac:dyDescent="0.2">
      <c r="A104">
        <v>10286</v>
      </c>
      <c r="B104">
        <v>35</v>
      </c>
      <c r="C104">
        <v>14.4</v>
      </c>
      <c r="D104">
        <v>100</v>
      </c>
      <c r="E104">
        <v>0</v>
      </c>
      <c r="F104">
        <f>order_details__2[[#This Row],[UnitPrice]]*order_details__2[[#This Row],[Quantity]]</f>
        <v>1440</v>
      </c>
      <c r="G104">
        <f>VLOOKUP(order_details__2[[#This Row],[ProductID]],products[],3,FALSE)</f>
        <v>16</v>
      </c>
      <c r="H104">
        <f>VLOOKUP(order_details__2[[#This Row],[OrderID]],orders[],20,FALSE)</f>
        <v>1996</v>
      </c>
      <c r="I104" t="str">
        <f>VLOOKUP(order_details__2[[#This Row],[ProductID]],products[],2,FALSE)</f>
        <v>Steeleye Stout</v>
      </c>
      <c r="J104" t="str">
        <f>VLOOKUP(order_details__2[[#This Row],[SupplierID]],suppliers[],2,FALSE)</f>
        <v>Bigfoot Breweries</v>
      </c>
      <c r="K104" t="str">
        <f>VLOOKUP(order_details__2[[#This Row],[OrderID]],orders[],14,FALSE)</f>
        <v>Germany</v>
      </c>
      <c r="L104">
        <f>VLOOKUP(order_details__2[[#This Row],[OrderID]],orders[],7,FALSE)</f>
        <v>3</v>
      </c>
      <c r="M104" t="str">
        <f>VLOOKUP(order_details__2[[#This Row],[ShipVia ]],shippers[],2,FALSE)</f>
        <v>Federal Shipping</v>
      </c>
      <c r="N104" t="str">
        <f>VLOOKUP(order_details__2[[#This Row],[OrderID]],orders[],2,FALSE)</f>
        <v>QUICK</v>
      </c>
      <c r="O104" t="str">
        <f>VLOOKUP(order_details__2[[#This Row],[OrderID]],orders[],18,FALSE)</f>
        <v xml:space="preserve">Northern                                          </v>
      </c>
      <c r="P104">
        <f>VLOOKUP(order_details__2[[#This Row],[ProductID]],products[],4,FALSE)</f>
        <v>1</v>
      </c>
      <c r="Q104" t="str">
        <f>VLOOKUP(order_details__2[[#This Row],[CategoryID]],categories[],2,FALSE)</f>
        <v>Beverages</v>
      </c>
      <c r="R104">
        <f>VLOOKUP(order_details__2[[#This Row],[OrderID]],orders[],21,FALSE)</f>
        <v>8</v>
      </c>
    </row>
    <row r="105" spans="1:18" x14ac:dyDescent="0.2">
      <c r="A105">
        <v>10286</v>
      </c>
      <c r="B105">
        <v>62</v>
      </c>
      <c r="C105">
        <v>39.4</v>
      </c>
      <c r="D105">
        <v>40</v>
      </c>
      <c r="E105">
        <v>0</v>
      </c>
      <c r="F105">
        <f>order_details__2[[#This Row],[UnitPrice]]*order_details__2[[#This Row],[Quantity]]</f>
        <v>1576</v>
      </c>
      <c r="G105">
        <f>VLOOKUP(order_details__2[[#This Row],[ProductID]],products[],3,FALSE)</f>
        <v>29</v>
      </c>
      <c r="H105">
        <f>VLOOKUP(order_details__2[[#This Row],[OrderID]],orders[],20,FALSE)</f>
        <v>1996</v>
      </c>
      <c r="I105" t="str">
        <f>VLOOKUP(order_details__2[[#This Row],[ProductID]],products[],2,FALSE)</f>
        <v>Tarte au sucre</v>
      </c>
      <c r="J105" t="str">
        <f>VLOOKUP(order_details__2[[#This Row],[SupplierID]],suppliers[],2,FALSE)</f>
        <v>Forts d'rables</v>
      </c>
      <c r="K105" t="str">
        <f>VLOOKUP(order_details__2[[#This Row],[OrderID]],orders[],14,FALSE)</f>
        <v>Germany</v>
      </c>
      <c r="L105">
        <f>VLOOKUP(order_details__2[[#This Row],[OrderID]],orders[],7,FALSE)</f>
        <v>3</v>
      </c>
      <c r="M105" t="str">
        <f>VLOOKUP(order_details__2[[#This Row],[ShipVia ]],shippers[],2,FALSE)</f>
        <v>Federal Shipping</v>
      </c>
      <c r="N105" t="str">
        <f>VLOOKUP(order_details__2[[#This Row],[OrderID]],orders[],2,FALSE)</f>
        <v>QUICK</v>
      </c>
      <c r="O105" t="str">
        <f>VLOOKUP(order_details__2[[#This Row],[OrderID]],orders[],18,FALSE)</f>
        <v xml:space="preserve">Northern                                          </v>
      </c>
      <c r="P105">
        <f>VLOOKUP(order_details__2[[#This Row],[ProductID]],products[],4,FALSE)</f>
        <v>3</v>
      </c>
      <c r="Q105" t="str">
        <f>VLOOKUP(order_details__2[[#This Row],[CategoryID]],categories[],2,FALSE)</f>
        <v>Confections</v>
      </c>
      <c r="R105">
        <f>VLOOKUP(order_details__2[[#This Row],[OrderID]],orders[],21,FALSE)</f>
        <v>8</v>
      </c>
    </row>
    <row r="106" spans="1:18" x14ac:dyDescent="0.2">
      <c r="A106">
        <v>10287</v>
      </c>
      <c r="B106">
        <v>16</v>
      </c>
      <c r="C106">
        <v>13.9</v>
      </c>
      <c r="D106">
        <v>40</v>
      </c>
      <c r="E106">
        <v>0</v>
      </c>
      <c r="F106">
        <f>order_details__2[[#This Row],[UnitPrice]]*order_details__2[[#This Row],[Quantity]]</f>
        <v>556</v>
      </c>
      <c r="G106">
        <f>VLOOKUP(order_details__2[[#This Row],[ProductID]],products[],3,FALSE)</f>
        <v>7</v>
      </c>
      <c r="H106">
        <f>VLOOKUP(order_details__2[[#This Row],[OrderID]],orders[],20,FALSE)</f>
        <v>1996</v>
      </c>
      <c r="I106" t="str">
        <f>VLOOKUP(order_details__2[[#This Row],[ProductID]],products[],2,FALSE)</f>
        <v>Pavlova</v>
      </c>
      <c r="J106" t="str">
        <f>VLOOKUP(order_details__2[[#This Row],[SupplierID]],suppliers[],2,FALSE)</f>
        <v>Pavlova, Ltd.</v>
      </c>
      <c r="K106" t="str">
        <f>VLOOKUP(order_details__2[[#This Row],[OrderID]],orders[],14,FALSE)</f>
        <v>Brazil</v>
      </c>
      <c r="L106">
        <f>VLOOKUP(order_details__2[[#This Row],[OrderID]],orders[],7,FALSE)</f>
        <v>3</v>
      </c>
      <c r="M106" t="str">
        <f>VLOOKUP(order_details__2[[#This Row],[ShipVia ]],shippers[],2,FALSE)</f>
        <v>Federal Shipping</v>
      </c>
      <c r="N106" t="str">
        <f>VLOOKUP(order_details__2[[#This Row],[OrderID]],orders[],2,FALSE)</f>
        <v>RICAR</v>
      </c>
      <c r="O106" t="str">
        <f>VLOOKUP(order_details__2[[#This Row],[OrderID]],orders[],18,FALSE)</f>
        <v xml:space="preserve">Northern                                          </v>
      </c>
      <c r="P106">
        <f>VLOOKUP(order_details__2[[#This Row],[ProductID]],products[],4,FALSE)</f>
        <v>3</v>
      </c>
      <c r="Q106" t="str">
        <f>VLOOKUP(order_details__2[[#This Row],[CategoryID]],categories[],2,FALSE)</f>
        <v>Confections</v>
      </c>
      <c r="R106">
        <f>VLOOKUP(order_details__2[[#This Row],[OrderID]],orders[],21,FALSE)</f>
        <v>8</v>
      </c>
    </row>
    <row r="107" spans="1:18" x14ac:dyDescent="0.2">
      <c r="A107">
        <v>10287</v>
      </c>
      <c r="B107">
        <v>34</v>
      </c>
      <c r="C107">
        <v>11.2</v>
      </c>
      <c r="D107">
        <v>20</v>
      </c>
      <c r="E107">
        <v>0</v>
      </c>
      <c r="F107">
        <f>order_details__2[[#This Row],[UnitPrice]]*order_details__2[[#This Row],[Quantity]]</f>
        <v>224</v>
      </c>
      <c r="G107">
        <f>VLOOKUP(order_details__2[[#This Row],[ProductID]],products[],3,FALSE)</f>
        <v>16</v>
      </c>
      <c r="H107">
        <f>VLOOKUP(order_details__2[[#This Row],[OrderID]],orders[],20,FALSE)</f>
        <v>1996</v>
      </c>
      <c r="I107" t="str">
        <f>VLOOKUP(order_details__2[[#This Row],[ProductID]],products[],2,FALSE)</f>
        <v>Sasquatch Ale</v>
      </c>
      <c r="J107" t="str">
        <f>VLOOKUP(order_details__2[[#This Row],[SupplierID]],suppliers[],2,FALSE)</f>
        <v>Bigfoot Breweries</v>
      </c>
      <c r="K107" t="str">
        <f>VLOOKUP(order_details__2[[#This Row],[OrderID]],orders[],14,FALSE)</f>
        <v>Brazil</v>
      </c>
      <c r="L107">
        <f>VLOOKUP(order_details__2[[#This Row],[OrderID]],orders[],7,FALSE)</f>
        <v>3</v>
      </c>
      <c r="M107" t="str">
        <f>VLOOKUP(order_details__2[[#This Row],[ShipVia ]],shippers[],2,FALSE)</f>
        <v>Federal Shipping</v>
      </c>
      <c r="N107" t="str">
        <f>VLOOKUP(order_details__2[[#This Row],[OrderID]],orders[],2,FALSE)</f>
        <v>RICAR</v>
      </c>
      <c r="O107" t="str">
        <f>VLOOKUP(order_details__2[[#This Row],[OrderID]],orders[],18,FALSE)</f>
        <v xml:space="preserve">Northern                                          </v>
      </c>
      <c r="P107">
        <f>VLOOKUP(order_details__2[[#This Row],[ProductID]],products[],4,FALSE)</f>
        <v>1</v>
      </c>
      <c r="Q107" t="str">
        <f>VLOOKUP(order_details__2[[#This Row],[CategoryID]],categories[],2,FALSE)</f>
        <v>Beverages</v>
      </c>
      <c r="R107">
        <f>VLOOKUP(order_details__2[[#This Row],[OrderID]],orders[],21,FALSE)</f>
        <v>8</v>
      </c>
    </row>
    <row r="108" spans="1:18" x14ac:dyDescent="0.2">
      <c r="A108">
        <v>10287</v>
      </c>
      <c r="B108">
        <v>46</v>
      </c>
      <c r="C108">
        <v>9.6</v>
      </c>
      <c r="D108">
        <v>15</v>
      </c>
      <c r="E108">
        <v>0</v>
      </c>
      <c r="F108">
        <f>order_details__2[[#This Row],[UnitPrice]]*order_details__2[[#This Row],[Quantity]]</f>
        <v>144</v>
      </c>
      <c r="G108">
        <f>VLOOKUP(order_details__2[[#This Row],[ProductID]],products[],3,FALSE)</f>
        <v>21</v>
      </c>
      <c r="H108">
        <f>VLOOKUP(order_details__2[[#This Row],[OrderID]],orders[],20,FALSE)</f>
        <v>1996</v>
      </c>
      <c r="I108" t="str">
        <f>VLOOKUP(order_details__2[[#This Row],[ProductID]],products[],2,FALSE)</f>
        <v>Spegesild</v>
      </c>
      <c r="J108" t="str">
        <f>VLOOKUP(order_details__2[[#This Row],[SupplierID]],suppliers[],2,FALSE)</f>
        <v>Lyngbysild</v>
      </c>
      <c r="K108" t="str">
        <f>VLOOKUP(order_details__2[[#This Row],[OrderID]],orders[],14,FALSE)</f>
        <v>Brazil</v>
      </c>
      <c r="L108">
        <f>VLOOKUP(order_details__2[[#This Row],[OrderID]],orders[],7,FALSE)</f>
        <v>3</v>
      </c>
      <c r="M108" t="str">
        <f>VLOOKUP(order_details__2[[#This Row],[ShipVia ]],shippers[],2,FALSE)</f>
        <v>Federal Shipping</v>
      </c>
      <c r="N108" t="str">
        <f>VLOOKUP(order_details__2[[#This Row],[OrderID]],orders[],2,FALSE)</f>
        <v>RICAR</v>
      </c>
      <c r="O108" t="str">
        <f>VLOOKUP(order_details__2[[#This Row],[OrderID]],orders[],18,FALSE)</f>
        <v xml:space="preserve">Northern                                          </v>
      </c>
      <c r="P108">
        <f>VLOOKUP(order_details__2[[#This Row],[ProductID]],products[],4,FALSE)</f>
        <v>8</v>
      </c>
      <c r="Q108" t="str">
        <f>VLOOKUP(order_details__2[[#This Row],[CategoryID]],categories[],2,FALSE)</f>
        <v>Seafood</v>
      </c>
      <c r="R108">
        <f>VLOOKUP(order_details__2[[#This Row],[OrderID]],orders[],21,FALSE)</f>
        <v>8</v>
      </c>
    </row>
    <row r="109" spans="1:18" x14ac:dyDescent="0.2">
      <c r="A109">
        <v>10288</v>
      </c>
      <c r="B109">
        <v>54</v>
      </c>
      <c r="C109">
        <v>5.9</v>
      </c>
      <c r="D109">
        <v>10</v>
      </c>
      <c r="E109">
        <v>0</v>
      </c>
      <c r="F109">
        <f>order_details__2[[#This Row],[UnitPrice]]*order_details__2[[#This Row],[Quantity]]</f>
        <v>59</v>
      </c>
      <c r="G109">
        <f>VLOOKUP(order_details__2[[#This Row],[ProductID]],products[],3,FALSE)</f>
        <v>25</v>
      </c>
      <c r="H109">
        <f>VLOOKUP(order_details__2[[#This Row],[OrderID]],orders[],20,FALSE)</f>
        <v>1996</v>
      </c>
      <c r="I109" t="str">
        <f>VLOOKUP(order_details__2[[#This Row],[ProductID]],products[],2,FALSE)</f>
        <v>Tourtire</v>
      </c>
      <c r="J109" t="str">
        <f>VLOOKUP(order_details__2[[#This Row],[SupplierID]],suppliers[],2,FALSE)</f>
        <v>Ma Maison</v>
      </c>
      <c r="K109" t="str">
        <f>VLOOKUP(order_details__2[[#This Row],[OrderID]],orders[],14,FALSE)</f>
        <v>Italy</v>
      </c>
      <c r="L109">
        <f>VLOOKUP(order_details__2[[#This Row],[OrderID]],orders[],7,FALSE)</f>
        <v>1</v>
      </c>
      <c r="M109" t="str">
        <f>VLOOKUP(order_details__2[[#This Row],[ShipVia ]],shippers[],2,FALSE)</f>
        <v>Speedy Express</v>
      </c>
      <c r="N109" t="str">
        <f>VLOOKUP(order_details__2[[#This Row],[OrderID]],orders[],2,FALSE)</f>
        <v>REGGC</v>
      </c>
      <c r="O109" t="str">
        <f>VLOOKUP(order_details__2[[#This Row],[OrderID]],orders[],18,FALSE)</f>
        <v xml:space="preserve">Eastern                                           </v>
      </c>
      <c r="P109">
        <f>VLOOKUP(order_details__2[[#This Row],[ProductID]],products[],4,FALSE)</f>
        <v>6</v>
      </c>
      <c r="Q109" t="str">
        <f>VLOOKUP(order_details__2[[#This Row],[CategoryID]],categories[],2,FALSE)</f>
        <v>Meat/Poultry</v>
      </c>
      <c r="R109">
        <f>VLOOKUP(order_details__2[[#This Row],[OrderID]],orders[],21,FALSE)</f>
        <v>8</v>
      </c>
    </row>
    <row r="110" spans="1:18" x14ac:dyDescent="0.2">
      <c r="A110">
        <v>10288</v>
      </c>
      <c r="B110">
        <v>68</v>
      </c>
      <c r="C110">
        <v>10</v>
      </c>
      <c r="D110">
        <v>3</v>
      </c>
      <c r="E110">
        <v>0</v>
      </c>
      <c r="F110">
        <f>order_details__2[[#This Row],[UnitPrice]]*order_details__2[[#This Row],[Quantity]]</f>
        <v>30</v>
      </c>
      <c r="G110">
        <f>VLOOKUP(order_details__2[[#This Row],[ProductID]],products[],3,FALSE)</f>
        <v>8</v>
      </c>
      <c r="H110">
        <f>VLOOKUP(order_details__2[[#This Row],[OrderID]],orders[],20,FALSE)</f>
        <v>1996</v>
      </c>
      <c r="I110" t="str">
        <f>VLOOKUP(order_details__2[[#This Row],[ProductID]],products[],2,FALSE)</f>
        <v>Scottish Longbreads</v>
      </c>
      <c r="J110" t="str">
        <f>VLOOKUP(order_details__2[[#This Row],[SupplierID]],suppliers[],2,FALSE)</f>
        <v>Specialty Biscuits, Ltd.</v>
      </c>
      <c r="K110" t="str">
        <f>VLOOKUP(order_details__2[[#This Row],[OrderID]],orders[],14,FALSE)</f>
        <v>Italy</v>
      </c>
      <c r="L110">
        <f>VLOOKUP(order_details__2[[#This Row],[OrderID]],orders[],7,FALSE)</f>
        <v>1</v>
      </c>
      <c r="M110" t="str">
        <f>VLOOKUP(order_details__2[[#This Row],[ShipVia ]],shippers[],2,FALSE)</f>
        <v>Speedy Express</v>
      </c>
      <c r="N110" t="str">
        <f>VLOOKUP(order_details__2[[#This Row],[OrderID]],orders[],2,FALSE)</f>
        <v>REGGC</v>
      </c>
      <c r="O110" t="str">
        <f>VLOOKUP(order_details__2[[#This Row],[OrderID]],orders[],18,FALSE)</f>
        <v xml:space="preserve">Eastern                                           </v>
      </c>
      <c r="P110">
        <f>VLOOKUP(order_details__2[[#This Row],[ProductID]],products[],4,FALSE)</f>
        <v>3</v>
      </c>
      <c r="Q110" t="str">
        <f>VLOOKUP(order_details__2[[#This Row],[CategoryID]],categories[],2,FALSE)</f>
        <v>Confections</v>
      </c>
      <c r="R110">
        <f>VLOOKUP(order_details__2[[#This Row],[OrderID]],orders[],21,FALSE)</f>
        <v>8</v>
      </c>
    </row>
    <row r="111" spans="1:18" x14ac:dyDescent="0.2">
      <c r="A111">
        <v>10289</v>
      </c>
      <c r="B111">
        <v>3</v>
      </c>
      <c r="C111">
        <v>8</v>
      </c>
      <c r="D111">
        <v>30</v>
      </c>
      <c r="E111">
        <v>0</v>
      </c>
      <c r="F111">
        <f>order_details__2[[#This Row],[UnitPrice]]*order_details__2[[#This Row],[Quantity]]</f>
        <v>240</v>
      </c>
      <c r="G111">
        <f>VLOOKUP(order_details__2[[#This Row],[ProductID]],products[],3,FALSE)</f>
        <v>1</v>
      </c>
      <c r="H111">
        <f>VLOOKUP(order_details__2[[#This Row],[OrderID]],orders[],20,FALSE)</f>
        <v>1996</v>
      </c>
      <c r="I111" t="str">
        <f>VLOOKUP(order_details__2[[#This Row],[ProductID]],products[],2,FALSE)</f>
        <v>Aniseed Syrup</v>
      </c>
      <c r="J111" t="str">
        <f>VLOOKUP(order_details__2[[#This Row],[SupplierID]],suppliers[],2,FALSE)</f>
        <v>Exotic Liquids</v>
      </c>
      <c r="K111" t="str">
        <f>VLOOKUP(order_details__2[[#This Row],[OrderID]],orders[],14,FALSE)</f>
        <v>UK</v>
      </c>
      <c r="L111">
        <f>VLOOKUP(order_details__2[[#This Row],[OrderID]],orders[],7,FALSE)</f>
        <v>3</v>
      </c>
      <c r="M111" t="str">
        <f>VLOOKUP(order_details__2[[#This Row],[ShipVia ]],shippers[],2,FALSE)</f>
        <v>Federal Shipping</v>
      </c>
      <c r="N111" t="str">
        <f>VLOOKUP(order_details__2[[#This Row],[OrderID]],orders[],2,FALSE)</f>
        <v>BSBEV</v>
      </c>
      <c r="O111" t="str">
        <f>VLOOKUP(order_details__2[[#This Row],[OrderID]],orders[],18,FALSE)</f>
        <v xml:space="preserve">Westerns                                          </v>
      </c>
      <c r="P111">
        <f>VLOOKUP(order_details__2[[#This Row],[ProductID]],products[],4,FALSE)</f>
        <v>2</v>
      </c>
      <c r="Q111" t="str">
        <f>VLOOKUP(order_details__2[[#This Row],[CategoryID]],categories[],2,FALSE)</f>
        <v>Condiments</v>
      </c>
      <c r="R111">
        <f>VLOOKUP(order_details__2[[#This Row],[OrderID]],orders[],21,FALSE)</f>
        <v>8</v>
      </c>
    </row>
    <row r="112" spans="1:18" x14ac:dyDescent="0.2">
      <c r="A112">
        <v>10289</v>
      </c>
      <c r="B112">
        <v>64</v>
      </c>
      <c r="C112">
        <v>26.6</v>
      </c>
      <c r="D112">
        <v>9</v>
      </c>
      <c r="E112">
        <v>0</v>
      </c>
      <c r="F112">
        <f>order_details__2[[#This Row],[UnitPrice]]*order_details__2[[#This Row],[Quantity]]</f>
        <v>239.4</v>
      </c>
      <c r="G112">
        <f>VLOOKUP(order_details__2[[#This Row],[ProductID]],products[],3,FALSE)</f>
        <v>12</v>
      </c>
      <c r="H112">
        <f>VLOOKUP(order_details__2[[#This Row],[OrderID]],orders[],20,FALSE)</f>
        <v>1996</v>
      </c>
      <c r="I112" t="str">
        <f>VLOOKUP(order_details__2[[#This Row],[ProductID]],products[],2,FALSE)</f>
        <v>Wimmers gute Semmelkndel</v>
      </c>
      <c r="J112" t="str">
        <f>VLOOKUP(order_details__2[[#This Row],[SupplierID]],suppliers[],2,FALSE)</f>
        <v>Plutzer Lebensmittelgromrkte AG</v>
      </c>
      <c r="K112" t="str">
        <f>VLOOKUP(order_details__2[[#This Row],[OrderID]],orders[],14,FALSE)</f>
        <v>UK</v>
      </c>
      <c r="L112">
        <f>VLOOKUP(order_details__2[[#This Row],[OrderID]],orders[],7,FALSE)</f>
        <v>3</v>
      </c>
      <c r="M112" t="str">
        <f>VLOOKUP(order_details__2[[#This Row],[ShipVia ]],shippers[],2,FALSE)</f>
        <v>Federal Shipping</v>
      </c>
      <c r="N112" t="str">
        <f>VLOOKUP(order_details__2[[#This Row],[OrderID]],orders[],2,FALSE)</f>
        <v>BSBEV</v>
      </c>
      <c r="O112" t="str">
        <f>VLOOKUP(order_details__2[[#This Row],[OrderID]],orders[],18,FALSE)</f>
        <v xml:space="preserve">Westerns                                          </v>
      </c>
      <c r="P112">
        <f>VLOOKUP(order_details__2[[#This Row],[ProductID]],products[],4,FALSE)</f>
        <v>5</v>
      </c>
      <c r="Q112" t="str">
        <f>VLOOKUP(order_details__2[[#This Row],[CategoryID]],categories[],2,FALSE)</f>
        <v>Grains/Cereals</v>
      </c>
      <c r="R112">
        <f>VLOOKUP(order_details__2[[#This Row],[OrderID]],orders[],21,FALSE)</f>
        <v>8</v>
      </c>
    </row>
    <row r="113" spans="1:18" x14ac:dyDescent="0.2">
      <c r="A113">
        <v>10290</v>
      </c>
      <c r="B113">
        <v>5</v>
      </c>
      <c r="C113">
        <v>17</v>
      </c>
      <c r="D113">
        <v>20</v>
      </c>
      <c r="E113">
        <v>0</v>
      </c>
      <c r="F113">
        <f>order_details__2[[#This Row],[UnitPrice]]*order_details__2[[#This Row],[Quantity]]</f>
        <v>340</v>
      </c>
      <c r="G113">
        <f>VLOOKUP(order_details__2[[#This Row],[ProductID]],products[],3,FALSE)</f>
        <v>2</v>
      </c>
      <c r="H113">
        <f>VLOOKUP(order_details__2[[#This Row],[OrderID]],orders[],20,FALSE)</f>
        <v>1996</v>
      </c>
      <c r="I113" t="str">
        <f>VLOOKUP(order_details__2[[#This Row],[ProductID]],products[],2,FALSE)</f>
        <v>Chef Anton's Gumbo Mix</v>
      </c>
      <c r="J113" t="str">
        <f>VLOOKUP(order_details__2[[#This Row],[SupplierID]],suppliers[],2,FALSE)</f>
        <v>New Orleans Cajun Delights</v>
      </c>
      <c r="K113" t="str">
        <f>VLOOKUP(order_details__2[[#This Row],[OrderID]],orders[],14,FALSE)</f>
        <v>Brazil</v>
      </c>
      <c r="L113">
        <f>VLOOKUP(order_details__2[[#This Row],[OrderID]],orders[],7,FALSE)</f>
        <v>1</v>
      </c>
      <c r="M113" t="str">
        <f>VLOOKUP(order_details__2[[#This Row],[ShipVia ]],shippers[],2,FALSE)</f>
        <v>Speedy Express</v>
      </c>
      <c r="N113" t="str">
        <f>VLOOKUP(order_details__2[[#This Row],[OrderID]],orders[],2,FALSE)</f>
        <v>COMMI</v>
      </c>
      <c r="O113" t="str">
        <f>VLOOKUP(order_details__2[[#This Row],[OrderID]],orders[],18,FALSE)</f>
        <v xml:space="preserve">Northern                                          </v>
      </c>
      <c r="P113">
        <f>VLOOKUP(order_details__2[[#This Row],[ProductID]],products[],4,FALSE)</f>
        <v>2</v>
      </c>
      <c r="Q113" t="str">
        <f>VLOOKUP(order_details__2[[#This Row],[CategoryID]],categories[],2,FALSE)</f>
        <v>Condiments</v>
      </c>
      <c r="R113">
        <f>VLOOKUP(order_details__2[[#This Row],[OrderID]],orders[],21,FALSE)</f>
        <v>8</v>
      </c>
    </row>
    <row r="114" spans="1:18" x14ac:dyDescent="0.2">
      <c r="A114">
        <v>10290</v>
      </c>
      <c r="B114">
        <v>29</v>
      </c>
      <c r="C114">
        <v>99</v>
      </c>
      <c r="D114">
        <v>15</v>
      </c>
      <c r="E114">
        <v>0</v>
      </c>
      <c r="F114">
        <f>order_details__2[[#This Row],[UnitPrice]]*order_details__2[[#This Row],[Quantity]]</f>
        <v>1485</v>
      </c>
      <c r="G114">
        <f>VLOOKUP(order_details__2[[#This Row],[ProductID]],products[],3,FALSE)</f>
        <v>12</v>
      </c>
      <c r="H114">
        <f>VLOOKUP(order_details__2[[#This Row],[OrderID]],orders[],20,FALSE)</f>
        <v>1996</v>
      </c>
      <c r="I114" t="str">
        <f>VLOOKUP(order_details__2[[#This Row],[ProductID]],products[],2,FALSE)</f>
        <v>Thringer Rostbratwurst</v>
      </c>
      <c r="J114" t="str">
        <f>VLOOKUP(order_details__2[[#This Row],[SupplierID]],suppliers[],2,FALSE)</f>
        <v>Plutzer Lebensmittelgromrkte AG</v>
      </c>
      <c r="K114" t="str">
        <f>VLOOKUP(order_details__2[[#This Row],[OrderID]],orders[],14,FALSE)</f>
        <v>Brazil</v>
      </c>
      <c r="L114">
        <f>VLOOKUP(order_details__2[[#This Row],[OrderID]],orders[],7,FALSE)</f>
        <v>1</v>
      </c>
      <c r="M114" t="str">
        <f>VLOOKUP(order_details__2[[#This Row],[ShipVia ]],shippers[],2,FALSE)</f>
        <v>Speedy Express</v>
      </c>
      <c r="N114" t="str">
        <f>VLOOKUP(order_details__2[[#This Row],[OrderID]],orders[],2,FALSE)</f>
        <v>COMMI</v>
      </c>
      <c r="O114" t="str">
        <f>VLOOKUP(order_details__2[[#This Row],[OrderID]],orders[],18,FALSE)</f>
        <v xml:space="preserve">Northern                                          </v>
      </c>
      <c r="P114">
        <f>VLOOKUP(order_details__2[[#This Row],[ProductID]],products[],4,FALSE)</f>
        <v>6</v>
      </c>
      <c r="Q114" t="str">
        <f>VLOOKUP(order_details__2[[#This Row],[CategoryID]],categories[],2,FALSE)</f>
        <v>Meat/Poultry</v>
      </c>
      <c r="R114">
        <f>VLOOKUP(order_details__2[[#This Row],[OrderID]],orders[],21,FALSE)</f>
        <v>8</v>
      </c>
    </row>
    <row r="115" spans="1:18" x14ac:dyDescent="0.2">
      <c r="A115">
        <v>10290</v>
      </c>
      <c r="B115">
        <v>49</v>
      </c>
      <c r="C115">
        <v>16</v>
      </c>
      <c r="D115">
        <v>15</v>
      </c>
      <c r="E115">
        <v>0</v>
      </c>
      <c r="F115">
        <f>order_details__2[[#This Row],[UnitPrice]]*order_details__2[[#This Row],[Quantity]]</f>
        <v>240</v>
      </c>
      <c r="G115">
        <f>VLOOKUP(order_details__2[[#This Row],[ProductID]],products[],3,FALSE)</f>
        <v>23</v>
      </c>
      <c r="H115">
        <f>VLOOKUP(order_details__2[[#This Row],[OrderID]],orders[],20,FALSE)</f>
        <v>1996</v>
      </c>
      <c r="I115" t="str">
        <f>VLOOKUP(order_details__2[[#This Row],[ProductID]],products[],2,FALSE)</f>
        <v>Maxilaku</v>
      </c>
      <c r="J115" t="str">
        <f>VLOOKUP(order_details__2[[#This Row],[SupplierID]],suppliers[],2,FALSE)</f>
        <v>Karkki Oy</v>
      </c>
      <c r="K115" t="str">
        <f>VLOOKUP(order_details__2[[#This Row],[OrderID]],orders[],14,FALSE)</f>
        <v>Brazil</v>
      </c>
      <c r="L115">
        <f>VLOOKUP(order_details__2[[#This Row],[OrderID]],orders[],7,FALSE)</f>
        <v>1</v>
      </c>
      <c r="M115" t="str">
        <f>VLOOKUP(order_details__2[[#This Row],[ShipVia ]],shippers[],2,FALSE)</f>
        <v>Speedy Express</v>
      </c>
      <c r="N115" t="str">
        <f>VLOOKUP(order_details__2[[#This Row],[OrderID]],orders[],2,FALSE)</f>
        <v>COMMI</v>
      </c>
      <c r="O115" t="str">
        <f>VLOOKUP(order_details__2[[#This Row],[OrderID]],orders[],18,FALSE)</f>
        <v xml:space="preserve">Northern                                          </v>
      </c>
      <c r="P115">
        <f>VLOOKUP(order_details__2[[#This Row],[ProductID]],products[],4,FALSE)</f>
        <v>3</v>
      </c>
      <c r="Q115" t="str">
        <f>VLOOKUP(order_details__2[[#This Row],[CategoryID]],categories[],2,FALSE)</f>
        <v>Confections</v>
      </c>
      <c r="R115">
        <f>VLOOKUP(order_details__2[[#This Row],[OrderID]],orders[],21,FALSE)</f>
        <v>8</v>
      </c>
    </row>
    <row r="116" spans="1:18" x14ac:dyDescent="0.2">
      <c r="A116">
        <v>10290</v>
      </c>
      <c r="B116">
        <v>77</v>
      </c>
      <c r="C116">
        <v>10.4</v>
      </c>
      <c r="D116">
        <v>10</v>
      </c>
      <c r="E116">
        <v>0</v>
      </c>
      <c r="F116">
        <f>order_details__2[[#This Row],[UnitPrice]]*order_details__2[[#This Row],[Quantity]]</f>
        <v>104</v>
      </c>
      <c r="G116">
        <f>VLOOKUP(order_details__2[[#This Row],[ProductID]],products[],3,FALSE)</f>
        <v>12</v>
      </c>
      <c r="H116">
        <f>VLOOKUP(order_details__2[[#This Row],[OrderID]],orders[],20,FALSE)</f>
        <v>1996</v>
      </c>
      <c r="I116" t="str">
        <f>VLOOKUP(order_details__2[[#This Row],[ProductID]],products[],2,FALSE)</f>
        <v>Original Frankfurter grne Soe</v>
      </c>
      <c r="J116" t="str">
        <f>VLOOKUP(order_details__2[[#This Row],[SupplierID]],suppliers[],2,FALSE)</f>
        <v>Plutzer Lebensmittelgromrkte AG</v>
      </c>
      <c r="K116" t="str">
        <f>VLOOKUP(order_details__2[[#This Row],[OrderID]],orders[],14,FALSE)</f>
        <v>Brazil</v>
      </c>
      <c r="L116">
        <f>VLOOKUP(order_details__2[[#This Row],[OrderID]],orders[],7,FALSE)</f>
        <v>1</v>
      </c>
      <c r="M116" t="str">
        <f>VLOOKUP(order_details__2[[#This Row],[ShipVia ]],shippers[],2,FALSE)</f>
        <v>Speedy Express</v>
      </c>
      <c r="N116" t="str">
        <f>VLOOKUP(order_details__2[[#This Row],[OrderID]],orders[],2,FALSE)</f>
        <v>COMMI</v>
      </c>
      <c r="O116" t="str">
        <f>VLOOKUP(order_details__2[[#This Row],[OrderID]],orders[],18,FALSE)</f>
        <v xml:space="preserve">Northern                                          </v>
      </c>
      <c r="P116">
        <f>VLOOKUP(order_details__2[[#This Row],[ProductID]],products[],4,FALSE)</f>
        <v>2</v>
      </c>
      <c r="Q116" t="str">
        <f>VLOOKUP(order_details__2[[#This Row],[CategoryID]],categories[],2,FALSE)</f>
        <v>Condiments</v>
      </c>
      <c r="R116">
        <f>VLOOKUP(order_details__2[[#This Row],[OrderID]],orders[],21,FALSE)</f>
        <v>8</v>
      </c>
    </row>
    <row r="117" spans="1:18" x14ac:dyDescent="0.2">
      <c r="A117">
        <v>10291</v>
      </c>
      <c r="B117">
        <v>13</v>
      </c>
      <c r="C117">
        <v>4.8</v>
      </c>
      <c r="D117">
        <v>20</v>
      </c>
      <c r="E117">
        <v>0</v>
      </c>
      <c r="F117">
        <f>order_details__2[[#This Row],[UnitPrice]]*order_details__2[[#This Row],[Quantity]]</f>
        <v>96</v>
      </c>
      <c r="G117">
        <f>VLOOKUP(order_details__2[[#This Row],[ProductID]],products[],3,FALSE)</f>
        <v>6</v>
      </c>
      <c r="H117">
        <f>VLOOKUP(order_details__2[[#This Row],[OrderID]],orders[],20,FALSE)</f>
        <v>1996</v>
      </c>
      <c r="I117" t="str">
        <f>VLOOKUP(order_details__2[[#This Row],[ProductID]],products[],2,FALSE)</f>
        <v>Konbu</v>
      </c>
      <c r="J117" t="str">
        <f>VLOOKUP(order_details__2[[#This Row],[SupplierID]],suppliers[],2,FALSE)</f>
        <v>Mayumi's</v>
      </c>
      <c r="K117" t="str">
        <f>VLOOKUP(order_details__2[[#This Row],[OrderID]],orders[],14,FALSE)</f>
        <v>Brazil</v>
      </c>
      <c r="L117">
        <f>VLOOKUP(order_details__2[[#This Row],[OrderID]],orders[],7,FALSE)</f>
        <v>2</v>
      </c>
      <c r="M117" t="str">
        <f>VLOOKUP(order_details__2[[#This Row],[ShipVia ]],shippers[],2,FALSE)</f>
        <v>United Package</v>
      </c>
      <c r="N117" t="str">
        <f>VLOOKUP(order_details__2[[#This Row],[OrderID]],orders[],2,FALSE)</f>
        <v>QUEDE</v>
      </c>
      <c r="O117" t="str">
        <f>VLOOKUP(order_details__2[[#This Row],[OrderID]],orders[],18,FALSE)</f>
        <v xml:space="preserve">Westerns                                          </v>
      </c>
      <c r="P117">
        <f>VLOOKUP(order_details__2[[#This Row],[ProductID]],products[],4,FALSE)</f>
        <v>8</v>
      </c>
      <c r="Q117" t="str">
        <f>VLOOKUP(order_details__2[[#This Row],[CategoryID]],categories[],2,FALSE)</f>
        <v>Seafood</v>
      </c>
      <c r="R117">
        <f>VLOOKUP(order_details__2[[#This Row],[OrderID]],orders[],21,FALSE)</f>
        <v>8</v>
      </c>
    </row>
    <row r="118" spans="1:18" x14ac:dyDescent="0.2">
      <c r="A118">
        <v>10291</v>
      </c>
      <c r="B118">
        <v>44</v>
      </c>
      <c r="C118">
        <v>15.5</v>
      </c>
      <c r="D118">
        <v>24</v>
      </c>
      <c r="E118">
        <v>0</v>
      </c>
      <c r="F118">
        <f>order_details__2[[#This Row],[UnitPrice]]*order_details__2[[#This Row],[Quantity]]</f>
        <v>372</v>
      </c>
      <c r="G118">
        <f>VLOOKUP(order_details__2[[#This Row],[ProductID]],products[],3,FALSE)</f>
        <v>20</v>
      </c>
      <c r="H118">
        <f>VLOOKUP(order_details__2[[#This Row],[OrderID]],orders[],20,FALSE)</f>
        <v>1996</v>
      </c>
      <c r="I118" t="str">
        <f>VLOOKUP(order_details__2[[#This Row],[ProductID]],products[],2,FALSE)</f>
        <v>Gula Malacca</v>
      </c>
      <c r="J118" t="str">
        <f>VLOOKUP(order_details__2[[#This Row],[SupplierID]],suppliers[],2,FALSE)</f>
        <v>Leka Trading</v>
      </c>
      <c r="K118" t="str">
        <f>VLOOKUP(order_details__2[[#This Row],[OrderID]],orders[],14,FALSE)</f>
        <v>Brazil</v>
      </c>
      <c r="L118">
        <f>VLOOKUP(order_details__2[[#This Row],[OrderID]],orders[],7,FALSE)</f>
        <v>2</v>
      </c>
      <c r="M118" t="str">
        <f>VLOOKUP(order_details__2[[#This Row],[ShipVia ]],shippers[],2,FALSE)</f>
        <v>United Package</v>
      </c>
      <c r="N118" t="str">
        <f>VLOOKUP(order_details__2[[#This Row],[OrderID]],orders[],2,FALSE)</f>
        <v>QUEDE</v>
      </c>
      <c r="O118" t="str">
        <f>VLOOKUP(order_details__2[[#This Row],[OrderID]],orders[],18,FALSE)</f>
        <v xml:space="preserve">Westerns                                          </v>
      </c>
      <c r="P118">
        <f>VLOOKUP(order_details__2[[#This Row],[ProductID]],products[],4,FALSE)</f>
        <v>2</v>
      </c>
      <c r="Q118" t="str">
        <f>VLOOKUP(order_details__2[[#This Row],[CategoryID]],categories[],2,FALSE)</f>
        <v>Condiments</v>
      </c>
      <c r="R118">
        <f>VLOOKUP(order_details__2[[#This Row],[OrderID]],orders[],21,FALSE)</f>
        <v>8</v>
      </c>
    </row>
    <row r="119" spans="1:18" x14ac:dyDescent="0.2">
      <c r="A119">
        <v>10291</v>
      </c>
      <c r="B119">
        <v>51</v>
      </c>
      <c r="C119">
        <v>42.4</v>
      </c>
      <c r="D119">
        <v>2</v>
      </c>
      <c r="E119">
        <v>0</v>
      </c>
      <c r="F119">
        <f>order_details__2[[#This Row],[UnitPrice]]*order_details__2[[#This Row],[Quantity]]</f>
        <v>84.8</v>
      </c>
      <c r="G119">
        <f>VLOOKUP(order_details__2[[#This Row],[ProductID]],products[],3,FALSE)</f>
        <v>24</v>
      </c>
      <c r="H119">
        <f>VLOOKUP(order_details__2[[#This Row],[OrderID]],orders[],20,FALSE)</f>
        <v>1996</v>
      </c>
      <c r="I119" t="str">
        <f>VLOOKUP(order_details__2[[#This Row],[ProductID]],products[],2,FALSE)</f>
        <v>Manjimup Dried Apples</v>
      </c>
      <c r="J119" t="str">
        <f>VLOOKUP(order_details__2[[#This Row],[SupplierID]],suppliers[],2,FALSE)</f>
        <v>G'day, Mate</v>
      </c>
      <c r="K119" t="str">
        <f>VLOOKUP(order_details__2[[#This Row],[OrderID]],orders[],14,FALSE)</f>
        <v>Brazil</v>
      </c>
      <c r="L119">
        <f>VLOOKUP(order_details__2[[#This Row],[OrderID]],orders[],7,FALSE)</f>
        <v>2</v>
      </c>
      <c r="M119" t="str">
        <f>VLOOKUP(order_details__2[[#This Row],[ShipVia ]],shippers[],2,FALSE)</f>
        <v>United Package</v>
      </c>
      <c r="N119" t="str">
        <f>VLOOKUP(order_details__2[[#This Row],[OrderID]],orders[],2,FALSE)</f>
        <v>QUEDE</v>
      </c>
      <c r="O119" t="str">
        <f>VLOOKUP(order_details__2[[#This Row],[OrderID]],orders[],18,FALSE)</f>
        <v xml:space="preserve">Westerns                                          </v>
      </c>
      <c r="P119">
        <f>VLOOKUP(order_details__2[[#This Row],[ProductID]],products[],4,FALSE)</f>
        <v>7</v>
      </c>
      <c r="Q119" t="str">
        <f>VLOOKUP(order_details__2[[#This Row],[CategoryID]],categories[],2,FALSE)</f>
        <v>Produce</v>
      </c>
      <c r="R119">
        <f>VLOOKUP(order_details__2[[#This Row],[OrderID]],orders[],21,FALSE)</f>
        <v>8</v>
      </c>
    </row>
    <row r="120" spans="1:18" x14ac:dyDescent="0.2">
      <c r="A120">
        <v>10292</v>
      </c>
      <c r="B120">
        <v>20</v>
      </c>
      <c r="C120">
        <v>64.8</v>
      </c>
      <c r="D120">
        <v>20</v>
      </c>
      <c r="E120">
        <v>0</v>
      </c>
      <c r="F120">
        <f>order_details__2[[#This Row],[UnitPrice]]*order_details__2[[#This Row],[Quantity]]</f>
        <v>1296</v>
      </c>
      <c r="G120">
        <f>VLOOKUP(order_details__2[[#This Row],[ProductID]],products[],3,FALSE)</f>
        <v>8</v>
      </c>
      <c r="H120">
        <f>VLOOKUP(order_details__2[[#This Row],[OrderID]],orders[],20,FALSE)</f>
        <v>1996</v>
      </c>
      <c r="I120" t="str">
        <f>VLOOKUP(order_details__2[[#This Row],[ProductID]],products[],2,FALSE)</f>
        <v>Sir Rodney's Marmalade</v>
      </c>
      <c r="J120" t="str">
        <f>VLOOKUP(order_details__2[[#This Row],[SupplierID]],suppliers[],2,FALSE)</f>
        <v>Specialty Biscuits, Ltd.</v>
      </c>
      <c r="K120" t="str">
        <f>VLOOKUP(order_details__2[[#This Row],[OrderID]],orders[],14,FALSE)</f>
        <v>Brazil</v>
      </c>
      <c r="L120">
        <f>VLOOKUP(order_details__2[[#This Row],[OrderID]],orders[],7,FALSE)</f>
        <v>2</v>
      </c>
      <c r="M120" t="str">
        <f>VLOOKUP(order_details__2[[#This Row],[ShipVia ]],shippers[],2,FALSE)</f>
        <v>United Package</v>
      </c>
      <c r="N120" t="str">
        <f>VLOOKUP(order_details__2[[#This Row],[OrderID]],orders[],2,FALSE)</f>
        <v>TRADH</v>
      </c>
      <c r="O120" t="str">
        <f>VLOOKUP(order_details__2[[#This Row],[OrderID]],orders[],18,FALSE)</f>
        <v xml:space="preserve">Eastern                                           </v>
      </c>
      <c r="P120">
        <f>VLOOKUP(order_details__2[[#This Row],[ProductID]],products[],4,FALSE)</f>
        <v>3</v>
      </c>
      <c r="Q120" t="str">
        <f>VLOOKUP(order_details__2[[#This Row],[CategoryID]],categories[],2,FALSE)</f>
        <v>Confections</v>
      </c>
      <c r="R120">
        <f>VLOOKUP(order_details__2[[#This Row],[OrderID]],orders[],21,FALSE)</f>
        <v>8</v>
      </c>
    </row>
    <row r="121" spans="1:18" x14ac:dyDescent="0.2">
      <c r="A121">
        <v>10293</v>
      </c>
      <c r="B121">
        <v>18</v>
      </c>
      <c r="C121">
        <v>50</v>
      </c>
      <c r="D121">
        <v>12</v>
      </c>
      <c r="E121">
        <v>0</v>
      </c>
      <c r="F121">
        <f>order_details__2[[#This Row],[UnitPrice]]*order_details__2[[#This Row],[Quantity]]</f>
        <v>600</v>
      </c>
      <c r="G121">
        <f>VLOOKUP(order_details__2[[#This Row],[ProductID]],products[],3,FALSE)</f>
        <v>7</v>
      </c>
      <c r="H121">
        <f>VLOOKUP(order_details__2[[#This Row],[OrderID]],orders[],20,FALSE)</f>
        <v>1996</v>
      </c>
      <c r="I121" t="str">
        <f>VLOOKUP(order_details__2[[#This Row],[ProductID]],products[],2,FALSE)</f>
        <v>Carnarvon Tigers</v>
      </c>
      <c r="J121" t="str">
        <f>VLOOKUP(order_details__2[[#This Row],[SupplierID]],suppliers[],2,FALSE)</f>
        <v>Pavlova, Ltd.</v>
      </c>
      <c r="K121" t="str">
        <f>VLOOKUP(order_details__2[[#This Row],[OrderID]],orders[],14,FALSE)</f>
        <v>Mexico</v>
      </c>
      <c r="L121">
        <f>VLOOKUP(order_details__2[[#This Row],[OrderID]],orders[],7,FALSE)</f>
        <v>3</v>
      </c>
      <c r="M121" t="str">
        <f>VLOOKUP(order_details__2[[#This Row],[ShipVia ]],shippers[],2,FALSE)</f>
        <v>Federal Shipping</v>
      </c>
      <c r="N121" t="str">
        <f>VLOOKUP(order_details__2[[#This Row],[OrderID]],orders[],2,FALSE)</f>
        <v>TORTU</v>
      </c>
      <c r="O121" t="str">
        <f>VLOOKUP(order_details__2[[#This Row],[OrderID]],orders[],18,FALSE)</f>
        <v xml:space="preserve">Eastern                                           </v>
      </c>
      <c r="P121">
        <f>VLOOKUP(order_details__2[[#This Row],[ProductID]],products[],4,FALSE)</f>
        <v>8</v>
      </c>
      <c r="Q121" t="str">
        <f>VLOOKUP(order_details__2[[#This Row],[CategoryID]],categories[],2,FALSE)</f>
        <v>Seafood</v>
      </c>
      <c r="R121">
        <f>VLOOKUP(order_details__2[[#This Row],[OrderID]],orders[],21,FALSE)</f>
        <v>8</v>
      </c>
    </row>
    <row r="122" spans="1:18" x14ac:dyDescent="0.2">
      <c r="A122">
        <v>10293</v>
      </c>
      <c r="B122">
        <v>24</v>
      </c>
      <c r="C122">
        <v>3.6</v>
      </c>
      <c r="D122">
        <v>10</v>
      </c>
      <c r="E122">
        <v>0</v>
      </c>
      <c r="F122">
        <f>order_details__2[[#This Row],[UnitPrice]]*order_details__2[[#This Row],[Quantity]]</f>
        <v>36</v>
      </c>
      <c r="G122">
        <f>VLOOKUP(order_details__2[[#This Row],[ProductID]],products[],3,FALSE)</f>
        <v>10</v>
      </c>
      <c r="H122">
        <f>VLOOKUP(order_details__2[[#This Row],[OrderID]],orders[],20,FALSE)</f>
        <v>1996</v>
      </c>
      <c r="I122" t="str">
        <f>VLOOKUP(order_details__2[[#This Row],[ProductID]],products[],2,FALSE)</f>
        <v>Guaran Fantstica</v>
      </c>
      <c r="J122" t="str">
        <f>VLOOKUP(order_details__2[[#This Row],[SupplierID]],suppliers[],2,FALSE)</f>
        <v>Refrescos Americanas LTDA</v>
      </c>
      <c r="K122" t="str">
        <f>VLOOKUP(order_details__2[[#This Row],[OrderID]],orders[],14,FALSE)</f>
        <v>Mexico</v>
      </c>
      <c r="L122">
        <f>VLOOKUP(order_details__2[[#This Row],[OrderID]],orders[],7,FALSE)</f>
        <v>3</v>
      </c>
      <c r="M122" t="str">
        <f>VLOOKUP(order_details__2[[#This Row],[ShipVia ]],shippers[],2,FALSE)</f>
        <v>Federal Shipping</v>
      </c>
      <c r="N122" t="str">
        <f>VLOOKUP(order_details__2[[#This Row],[OrderID]],orders[],2,FALSE)</f>
        <v>TORTU</v>
      </c>
      <c r="O122" t="str">
        <f>VLOOKUP(order_details__2[[#This Row],[OrderID]],orders[],18,FALSE)</f>
        <v xml:space="preserve">Eastern                                           </v>
      </c>
      <c r="P122">
        <f>VLOOKUP(order_details__2[[#This Row],[ProductID]],products[],4,FALSE)</f>
        <v>1</v>
      </c>
      <c r="Q122" t="str">
        <f>VLOOKUP(order_details__2[[#This Row],[CategoryID]],categories[],2,FALSE)</f>
        <v>Beverages</v>
      </c>
      <c r="R122">
        <f>VLOOKUP(order_details__2[[#This Row],[OrderID]],orders[],21,FALSE)</f>
        <v>8</v>
      </c>
    </row>
    <row r="123" spans="1:18" x14ac:dyDescent="0.2">
      <c r="A123">
        <v>10293</v>
      </c>
      <c r="B123">
        <v>63</v>
      </c>
      <c r="C123">
        <v>35.1</v>
      </c>
      <c r="D123">
        <v>5</v>
      </c>
      <c r="E123">
        <v>0</v>
      </c>
      <c r="F123">
        <f>order_details__2[[#This Row],[UnitPrice]]*order_details__2[[#This Row],[Quantity]]</f>
        <v>175.5</v>
      </c>
      <c r="G123">
        <f>VLOOKUP(order_details__2[[#This Row],[ProductID]],products[],3,FALSE)</f>
        <v>7</v>
      </c>
      <c r="H123">
        <f>VLOOKUP(order_details__2[[#This Row],[OrderID]],orders[],20,FALSE)</f>
        <v>1996</v>
      </c>
      <c r="I123" t="str">
        <f>VLOOKUP(order_details__2[[#This Row],[ProductID]],products[],2,FALSE)</f>
        <v>Vegie-spread</v>
      </c>
      <c r="J123" t="str">
        <f>VLOOKUP(order_details__2[[#This Row],[SupplierID]],suppliers[],2,FALSE)</f>
        <v>Pavlova, Ltd.</v>
      </c>
      <c r="K123" t="str">
        <f>VLOOKUP(order_details__2[[#This Row],[OrderID]],orders[],14,FALSE)</f>
        <v>Mexico</v>
      </c>
      <c r="L123">
        <f>VLOOKUP(order_details__2[[#This Row],[OrderID]],orders[],7,FALSE)</f>
        <v>3</v>
      </c>
      <c r="M123" t="str">
        <f>VLOOKUP(order_details__2[[#This Row],[ShipVia ]],shippers[],2,FALSE)</f>
        <v>Federal Shipping</v>
      </c>
      <c r="N123" t="str">
        <f>VLOOKUP(order_details__2[[#This Row],[OrderID]],orders[],2,FALSE)</f>
        <v>TORTU</v>
      </c>
      <c r="O123" t="str">
        <f>VLOOKUP(order_details__2[[#This Row],[OrderID]],orders[],18,FALSE)</f>
        <v xml:space="preserve">Eastern                                           </v>
      </c>
      <c r="P123">
        <f>VLOOKUP(order_details__2[[#This Row],[ProductID]],products[],4,FALSE)</f>
        <v>2</v>
      </c>
      <c r="Q123" t="str">
        <f>VLOOKUP(order_details__2[[#This Row],[CategoryID]],categories[],2,FALSE)</f>
        <v>Condiments</v>
      </c>
      <c r="R123">
        <f>VLOOKUP(order_details__2[[#This Row],[OrderID]],orders[],21,FALSE)</f>
        <v>8</v>
      </c>
    </row>
    <row r="124" spans="1:18" x14ac:dyDescent="0.2">
      <c r="A124">
        <v>10293</v>
      </c>
      <c r="B124">
        <v>75</v>
      </c>
      <c r="C124">
        <v>6.2</v>
      </c>
      <c r="D124">
        <v>6</v>
      </c>
      <c r="E124">
        <v>0</v>
      </c>
      <c r="F124">
        <f>order_details__2[[#This Row],[UnitPrice]]*order_details__2[[#This Row],[Quantity]]</f>
        <v>37.200000000000003</v>
      </c>
      <c r="G124">
        <f>VLOOKUP(order_details__2[[#This Row],[ProductID]],products[],3,FALSE)</f>
        <v>12</v>
      </c>
      <c r="H124">
        <f>VLOOKUP(order_details__2[[#This Row],[OrderID]],orders[],20,FALSE)</f>
        <v>1996</v>
      </c>
      <c r="I124" t="str">
        <f>VLOOKUP(order_details__2[[#This Row],[ProductID]],products[],2,FALSE)</f>
        <v>Rhnbru Klosterbier</v>
      </c>
      <c r="J124" t="str">
        <f>VLOOKUP(order_details__2[[#This Row],[SupplierID]],suppliers[],2,FALSE)</f>
        <v>Plutzer Lebensmittelgromrkte AG</v>
      </c>
      <c r="K124" t="str">
        <f>VLOOKUP(order_details__2[[#This Row],[OrderID]],orders[],14,FALSE)</f>
        <v>Mexico</v>
      </c>
      <c r="L124">
        <f>VLOOKUP(order_details__2[[#This Row],[OrderID]],orders[],7,FALSE)</f>
        <v>3</v>
      </c>
      <c r="M124" t="str">
        <f>VLOOKUP(order_details__2[[#This Row],[ShipVia ]],shippers[],2,FALSE)</f>
        <v>Federal Shipping</v>
      </c>
      <c r="N124" t="str">
        <f>VLOOKUP(order_details__2[[#This Row],[OrderID]],orders[],2,FALSE)</f>
        <v>TORTU</v>
      </c>
      <c r="O124" t="str">
        <f>VLOOKUP(order_details__2[[#This Row],[OrderID]],orders[],18,FALSE)</f>
        <v xml:space="preserve">Eastern                                           </v>
      </c>
      <c r="P124">
        <f>VLOOKUP(order_details__2[[#This Row],[ProductID]],products[],4,FALSE)</f>
        <v>1</v>
      </c>
      <c r="Q124" t="str">
        <f>VLOOKUP(order_details__2[[#This Row],[CategoryID]],categories[],2,FALSE)</f>
        <v>Beverages</v>
      </c>
      <c r="R124">
        <f>VLOOKUP(order_details__2[[#This Row],[OrderID]],orders[],21,FALSE)</f>
        <v>8</v>
      </c>
    </row>
    <row r="125" spans="1:18" x14ac:dyDescent="0.2">
      <c r="A125">
        <v>10294</v>
      </c>
      <c r="B125">
        <v>1</v>
      </c>
      <c r="C125">
        <v>14.4</v>
      </c>
      <c r="D125">
        <v>18</v>
      </c>
      <c r="E125">
        <v>0</v>
      </c>
      <c r="F125">
        <f>order_details__2[[#This Row],[UnitPrice]]*order_details__2[[#This Row],[Quantity]]</f>
        <v>259.2</v>
      </c>
      <c r="G125">
        <f>VLOOKUP(order_details__2[[#This Row],[ProductID]],products[],3,FALSE)</f>
        <v>1</v>
      </c>
      <c r="H125">
        <f>VLOOKUP(order_details__2[[#This Row],[OrderID]],orders[],20,FALSE)</f>
        <v>1996</v>
      </c>
      <c r="I125" t="str">
        <f>VLOOKUP(order_details__2[[#This Row],[ProductID]],products[],2,FALSE)</f>
        <v>Chai</v>
      </c>
      <c r="J125" t="str">
        <f>VLOOKUP(order_details__2[[#This Row],[SupplierID]],suppliers[],2,FALSE)</f>
        <v>Exotic Liquids</v>
      </c>
      <c r="K125" t="str">
        <f>VLOOKUP(order_details__2[[#This Row],[OrderID]],orders[],14,FALSE)</f>
        <v>USA</v>
      </c>
      <c r="L125">
        <f>VLOOKUP(order_details__2[[#This Row],[OrderID]],orders[],7,FALSE)</f>
        <v>2</v>
      </c>
      <c r="M125" t="str">
        <f>VLOOKUP(order_details__2[[#This Row],[ShipVia ]],shippers[],2,FALSE)</f>
        <v>United Package</v>
      </c>
      <c r="N125" t="str">
        <f>VLOOKUP(order_details__2[[#This Row],[OrderID]],orders[],2,FALSE)</f>
        <v>RATTC</v>
      </c>
      <c r="O125" t="str">
        <f>VLOOKUP(order_details__2[[#This Row],[OrderID]],orders[],18,FALSE)</f>
        <v xml:space="preserve">Eastern                                           </v>
      </c>
      <c r="P125">
        <f>VLOOKUP(order_details__2[[#This Row],[ProductID]],products[],4,FALSE)</f>
        <v>1</v>
      </c>
      <c r="Q125" t="str">
        <f>VLOOKUP(order_details__2[[#This Row],[CategoryID]],categories[],2,FALSE)</f>
        <v>Beverages</v>
      </c>
      <c r="R125">
        <f>VLOOKUP(order_details__2[[#This Row],[OrderID]],orders[],21,FALSE)</f>
        <v>8</v>
      </c>
    </row>
    <row r="126" spans="1:18" x14ac:dyDescent="0.2">
      <c r="A126">
        <v>10294</v>
      </c>
      <c r="B126">
        <v>17</v>
      </c>
      <c r="C126">
        <v>31.2</v>
      </c>
      <c r="D126">
        <v>15</v>
      </c>
      <c r="E126">
        <v>0</v>
      </c>
      <c r="F126">
        <f>order_details__2[[#This Row],[UnitPrice]]*order_details__2[[#This Row],[Quantity]]</f>
        <v>468</v>
      </c>
      <c r="G126">
        <f>VLOOKUP(order_details__2[[#This Row],[ProductID]],products[],3,FALSE)</f>
        <v>7</v>
      </c>
      <c r="H126">
        <f>VLOOKUP(order_details__2[[#This Row],[OrderID]],orders[],20,FALSE)</f>
        <v>1996</v>
      </c>
      <c r="I126" t="str">
        <f>VLOOKUP(order_details__2[[#This Row],[ProductID]],products[],2,FALSE)</f>
        <v>Alice Mutton</v>
      </c>
      <c r="J126" t="str">
        <f>VLOOKUP(order_details__2[[#This Row],[SupplierID]],suppliers[],2,FALSE)</f>
        <v>Pavlova, Ltd.</v>
      </c>
      <c r="K126" t="str">
        <f>VLOOKUP(order_details__2[[#This Row],[OrderID]],orders[],14,FALSE)</f>
        <v>USA</v>
      </c>
      <c r="L126">
        <f>VLOOKUP(order_details__2[[#This Row],[OrderID]],orders[],7,FALSE)</f>
        <v>2</v>
      </c>
      <c r="M126" t="str">
        <f>VLOOKUP(order_details__2[[#This Row],[ShipVia ]],shippers[],2,FALSE)</f>
        <v>United Package</v>
      </c>
      <c r="N126" t="str">
        <f>VLOOKUP(order_details__2[[#This Row],[OrderID]],orders[],2,FALSE)</f>
        <v>RATTC</v>
      </c>
      <c r="O126" t="str">
        <f>VLOOKUP(order_details__2[[#This Row],[OrderID]],orders[],18,FALSE)</f>
        <v xml:space="preserve">Eastern                                           </v>
      </c>
      <c r="P126">
        <f>VLOOKUP(order_details__2[[#This Row],[ProductID]],products[],4,FALSE)</f>
        <v>6</v>
      </c>
      <c r="Q126" t="str">
        <f>VLOOKUP(order_details__2[[#This Row],[CategoryID]],categories[],2,FALSE)</f>
        <v>Meat/Poultry</v>
      </c>
      <c r="R126">
        <f>VLOOKUP(order_details__2[[#This Row],[OrderID]],orders[],21,FALSE)</f>
        <v>8</v>
      </c>
    </row>
    <row r="127" spans="1:18" x14ac:dyDescent="0.2">
      <c r="A127">
        <v>10294</v>
      </c>
      <c r="B127">
        <v>43</v>
      </c>
      <c r="C127">
        <v>36.799999999999997</v>
      </c>
      <c r="D127">
        <v>15</v>
      </c>
      <c r="E127">
        <v>0</v>
      </c>
      <c r="F127">
        <f>order_details__2[[#This Row],[UnitPrice]]*order_details__2[[#This Row],[Quantity]]</f>
        <v>552</v>
      </c>
      <c r="G127">
        <f>VLOOKUP(order_details__2[[#This Row],[ProductID]],products[],3,FALSE)</f>
        <v>20</v>
      </c>
      <c r="H127">
        <f>VLOOKUP(order_details__2[[#This Row],[OrderID]],orders[],20,FALSE)</f>
        <v>1996</v>
      </c>
      <c r="I127" t="str">
        <f>VLOOKUP(order_details__2[[#This Row],[ProductID]],products[],2,FALSE)</f>
        <v>Ipoh Coffee</v>
      </c>
      <c r="J127" t="str">
        <f>VLOOKUP(order_details__2[[#This Row],[SupplierID]],suppliers[],2,FALSE)</f>
        <v>Leka Trading</v>
      </c>
      <c r="K127" t="str">
        <f>VLOOKUP(order_details__2[[#This Row],[OrderID]],orders[],14,FALSE)</f>
        <v>USA</v>
      </c>
      <c r="L127">
        <f>VLOOKUP(order_details__2[[#This Row],[OrderID]],orders[],7,FALSE)</f>
        <v>2</v>
      </c>
      <c r="M127" t="str">
        <f>VLOOKUP(order_details__2[[#This Row],[ShipVia ]],shippers[],2,FALSE)</f>
        <v>United Package</v>
      </c>
      <c r="N127" t="str">
        <f>VLOOKUP(order_details__2[[#This Row],[OrderID]],orders[],2,FALSE)</f>
        <v>RATTC</v>
      </c>
      <c r="O127" t="str">
        <f>VLOOKUP(order_details__2[[#This Row],[OrderID]],orders[],18,FALSE)</f>
        <v xml:space="preserve">Eastern                                           </v>
      </c>
      <c r="P127">
        <f>VLOOKUP(order_details__2[[#This Row],[ProductID]],products[],4,FALSE)</f>
        <v>1</v>
      </c>
      <c r="Q127" t="str">
        <f>VLOOKUP(order_details__2[[#This Row],[CategoryID]],categories[],2,FALSE)</f>
        <v>Beverages</v>
      </c>
      <c r="R127">
        <f>VLOOKUP(order_details__2[[#This Row],[OrderID]],orders[],21,FALSE)</f>
        <v>8</v>
      </c>
    </row>
    <row r="128" spans="1:18" x14ac:dyDescent="0.2">
      <c r="A128">
        <v>10294</v>
      </c>
      <c r="B128">
        <v>60</v>
      </c>
      <c r="C128">
        <v>27.2</v>
      </c>
      <c r="D128">
        <v>21</v>
      </c>
      <c r="E128">
        <v>0</v>
      </c>
      <c r="F128">
        <f>order_details__2[[#This Row],[UnitPrice]]*order_details__2[[#This Row],[Quantity]]</f>
        <v>571.19999999999993</v>
      </c>
      <c r="G128">
        <f>VLOOKUP(order_details__2[[#This Row],[ProductID]],products[],3,FALSE)</f>
        <v>28</v>
      </c>
      <c r="H128">
        <f>VLOOKUP(order_details__2[[#This Row],[OrderID]],orders[],20,FALSE)</f>
        <v>1996</v>
      </c>
      <c r="I128" t="str">
        <f>VLOOKUP(order_details__2[[#This Row],[ProductID]],products[],2,FALSE)</f>
        <v>Camembert Pierrot</v>
      </c>
      <c r="J128" t="str">
        <f>VLOOKUP(order_details__2[[#This Row],[SupplierID]],suppliers[],2,FALSE)</f>
        <v>Gai pturage</v>
      </c>
      <c r="K128" t="str">
        <f>VLOOKUP(order_details__2[[#This Row],[OrderID]],orders[],14,FALSE)</f>
        <v>USA</v>
      </c>
      <c r="L128">
        <f>VLOOKUP(order_details__2[[#This Row],[OrderID]],orders[],7,FALSE)</f>
        <v>2</v>
      </c>
      <c r="M128" t="str">
        <f>VLOOKUP(order_details__2[[#This Row],[ShipVia ]],shippers[],2,FALSE)</f>
        <v>United Package</v>
      </c>
      <c r="N128" t="str">
        <f>VLOOKUP(order_details__2[[#This Row],[OrderID]],orders[],2,FALSE)</f>
        <v>RATTC</v>
      </c>
      <c r="O128" t="str">
        <f>VLOOKUP(order_details__2[[#This Row],[OrderID]],orders[],18,FALSE)</f>
        <v xml:space="preserve">Eastern                                           </v>
      </c>
      <c r="P128">
        <f>VLOOKUP(order_details__2[[#This Row],[ProductID]],products[],4,FALSE)</f>
        <v>4</v>
      </c>
      <c r="Q128" t="str">
        <f>VLOOKUP(order_details__2[[#This Row],[CategoryID]],categories[],2,FALSE)</f>
        <v>Dairy Products</v>
      </c>
      <c r="R128">
        <f>VLOOKUP(order_details__2[[#This Row],[OrderID]],orders[],21,FALSE)</f>
        <v>8</v>
      </c>
    </row>
    <row r="129" spans="1:18" x14ac:dyDescent="0.2">
      <c r="A129">
        <v>10294</v>
      </c>
      <c r="B129">
        <v>75</v>
      </c>
      <c r="C129">
        <v>6.2</v>
      </c>
      <c r="D129">
        <v>6</v>
      </c>
      <c r="E129">
        <v>0</v>
      </c>
      <c r="F129">
        <f>order_details__2[[#This Row],[UnitPrice]]*order_details__2[[#This Row],[Quantity]]</f>
        <v>37.200000000000003</v>
      </c>
      <c r="G129">
        <f>VLOOKUP(order_details__2[[#This Row],[ProductID]],products[],3,FALSE)</f>
        <v>12</v>
      </c>
      <c r="H129">
        <f>VLOOKUP(order_details__2[[#This Row],[OrderID]],orders[],20,FALSE)</f>
        <v>1996</v>
      </c>
      <c r="I129" t="str">
        <f>VLOOKUP(order_details__2[[#This Row],[ProductID]],products[],2,FALSE)</f>
        <v>Rhnbru Klosterbier</v>
      </c>
      <c r="J129" t="str">
        <f>VLOOKUP(order_details__2[[#This Row],[SupplierID]],suppliers[],2,FALSE)</f>
        <v>Plutzer Lebensmittelgromrkte AG</v>
      </c>
      <c r="K129" t="str">
        <f>VLOOKUP(order_details__2[[#This Row],[OrderID]],orders[],14,FALSE)</f>
        <v>USA</v>
      </c>
      <c r="L129">
        <f>VLOOKUP(order_details__2[[#This Row],[OrderID]],orders[],7,FALSE)</f>
        <v>2</v>
      </c>
      <c r="M129" t="str">
        <f>VLOOKUP(order_details__2[[#This Row],[ShipVia ]],shippers[],2,FALSE)</f>
        <v>United Package</v>
      </c>
      <c r="N129" t="str">
        <f>VLOOKUP(order_details__2[[#This Row],[OrderID]],orders[],2,FALSE)</f>
        <v>RATTC</v>
      </c>
      <c r="O129" t="str">
        <f>VLOOKUP(order_details__2[[#This Row],[OrderID]],orders[],18,FALSE)</f>
        <v xml:space="preserve">Eastern                                           </v>
      </c>
      <c r="P129">
        <f>VLOOKUP(order_details__2[[#This Row],[ProductID]],products[],4,FALSE)</f>
        <v>1</v>
      </c>
      <c r="Q129" t="str">
        <f>VLOOKUP(order_details__2[[#This Row],[CategoryID]],categories[],2,FALSE)</f>
        <v>Beverages</v>
      </c>
      <c r="R129">
        <f>VLOOKUP(order_details__2[[#This Row],[OrderID]],orders[],21,FALSE)</f>
        <v>8</v>
      </c>
    </row>
    <row r="130" spans="1:18" x14ac:dyDescent="0.2">
      <c r="A130">
        <v>10295</v>
      </c>
      <c r="B130">
        <v>56</v>
      </c>
      <c r="C130">
        <v>30.4</v>
      </c>
      <c r="D130">
        <v>4</v>
      </c>
      <c r="E130">
        <v>0</v>
      </c>
      <c r="F130">
        <f>order_details__2[[#This Row],[UnitPrice]]*order_details__2[[#This Row],[Quantity]]</f>
        <v>121.6</v>
      </c>
      <c r="G130">
        <f>VLOOKUP(order_details__2[[#This Row],[ProductID]],products[],3,FALSE)</f>
        <v>26</v>
      </c>
      <c r="H130">
        <f>VLOOKUP(order_details__2[[#This Row],[OrderID]],orders[],20,FALSE)</f>
        <v>1996</v>
      </c>
      <c r="I130" t="str">
        <f>VLOOKUP(order_details__2[[#This Row],[ProductID]],products[],2,FALSE)</f>
        <v>Gnocchi di nonna Alice</v>
      </c>
      <c r="J130" t="str">
        <f>VLOOKUP(order_details__2[[#This Row],[SupplierID]],suppliers[],2,FALSE)</f>
        <v>Pasta Buttini s.r.l.</v>
      </c>
      <c r="K130" t="str">
        <f>VLOOKUP(order_details__2[[#This Row],[OrderID]],orders[],14,FALSE)</f>
        <v>France</v>
      </c>
      <c r="L130">
        <f>VLOOKUP(order_details__2[[#This Row],[OrderID]],orders[],7,FALSE)</f>
        <v>2</v>
      </c>
      <c r="M130" t="str">
        <f>VLOOKUP(order_details__2[[#This Row],[ShipVia ]],shippers[],2,FALSE)</f>
        <v>United Package</v>
      </c>
      <c r="N130" t="str">
        <f>VLOOKUP(order_details__2[[#This Row],[OrderID]],orders[],2,FALSE)</f>
        <v>VINET</v>
      </c>
      <c r="O130" t="str">
        <f>VLOOKUP(order_details__2[[#This Row],[OrderID]],orders[],18,FALSE)</f>
        <v xml:space="preserve">Eastern                                           </v>
      </c>
      <c r="P130">
        <f>VLOOKUP(order_details__2[[#This Row],[ProductID]],products[],4,FALSE)</f>
        <v>5</v>
      </c>
      <c r="Q130" t="str">
        <f>VLOOKUP(order_details__2[[#This Row],[CategoryID]],categories[],2,FALSE)</f>
        <v>Grains/Cereals</v>
      </c>
      <c r="R130">
        <f>VLOOKUP(order_details__2[[#This Row],[OrderID]],orders[],21,FALSE)</f>
        <v>9</v>
      </c>
    </row>
    <row r="131" spans="1:18" x14ac:dyDescent="0.2">
      <c r="A131">
        <v>10296</v>
      </c>
      <c r="B131">
        <v>11</v>
      </c>
      <c r="C131">
        <v>16.8</v>
      </c>
      <c r="D131">
        <v>12</v>
      </c>
      <c r="E131">
        <v>0</v>
      </c>
      <c r="F131">
        <f>order_details__2[[#This Row],[UnitPrice]]*order_details__2[[#This Row],[Quantity]]</f>
        <v>201.60000000000002</v>
      </c>
      <c r="G131">
        <f>VLOOKUP(order_details__2[[#This Row],[ProductID]],products[],3,FALSE)</f>
        <v>5</v>
      </c>
      <c r="H131">
        <f>VLOOKUP(order_details__2[[#This Row],[OrderID]],orders[],20,FALSE)</f>
        <v>1996</v>
      </c>
      <c r="I131" t="str">
        <f>VLOOKUP(order_details__2[[#This Row],[ProductID]],products[],2,FALSE)</f>
        <v>Queso Cabrales</v>
      </c>
      <c r="J131" t="str">
        <f>VLOOKUP(order_details__2[[#This Row],[SupplierID]],suppliers[],2,FALSE)</f>
        <v>Cooperativa de Quesos 'Las Cabras'</v>
      </c>
      <c r="K131" t="str">
        <f>VLOOKUP(order_details__2[[#This Row],[OrderID]],orders[],14,FALSE)</f>
        <v>Venezuela</v>
      </c>
      <c r="L131">
        <f>VLOOKUP(order_details__2[[#This Row],[OrderID]],orders[],7,FALSE)</f>
        <v>1</v>
      </c>
      <c r="M131" t="str">
        <f>VLOOKUP(order_details__2[[#This Row],[ShipVia ]],shippers[],2,FALSE)</f>
        <v>Speedy Express</v>
      </c>
      <c r="N131" t="str">
        <f>VLOOKUP(order_details__2[[#This Row],[OrderID]],orders[],2,FALSE)</f>
        <v>LILAS</v>
      </c>
      <c r="O131" t="str">
        <f>VLOOKUP(order_details__2[[#This Row],[OrderID]],orders[],18,FALSE)</f>
        <v xml:space="preserve">Westerns                                          </v>
      </c>
      <c r="P131">
        <f>VLOOKUP(order_details__2[[#This Row],[ProductID]],products[],4,FALSE)</f>
        <v>4</v>
      </c>
      <c r="Q131" t="str">
        <f>VLOOKUP(order_details__2[[#This Row],[CategoryID]],categories[],2,FALSE)</f>
        <v>Dairy Products</v>
      </c>
      <c r="R131">
        <f>VLOOKUP(order_details__2[[#This Row],[OrderID]],orders[],21,FALSE)</f>
        <v>9</v>
      </c>
    </row>
    <row r="132" spans="1:18" x14ac:dyDescent="0.2">
      <c r="A132">
        <v>10296</v>
      </c>
      <c r="B132">
        <v>16</v>
      </c>
      <c r="C132">
        <v>13.9</v>
      </c>
      <c r="D132">
        <v>30</v>
      </c>
      <c r="E132">
        <v>0</v>
      </c>
      <c r="F132">
        <f>order_details__2[[#This Row],[UnitPrice]]*order_details__2[[#This Row],[Quantity]]</f>
        <v>417</v>
      </c>
      <c r="G132">
        <f>VLOOKUP(order_details__2[[#This Row],[ProductID]],products[],3,FALSE)</f>
        <v>7</v>
      </c>
      <c r="H132">
        <f>VLOOKUP(order_details__2[[#This Row],[OrderID]],orders[],20,FALSE)</f>
        <v>1996</v>
      </c>
      <c r="I132" t="str">
        <f>VLOOKUP(order_details__2[[#This Row],[ProductID]],products[],2,FALSE)</f>
        <v>Pavlova</v>
      </c>
      <c r="J132" t="str">
        <f>VLOOKUP(order_details__2[[#This Row],[SupplierID]],suppliers[],2,FALSE)</f>
        <v>Pavlova, Ltd.</v>
      </c>
      <c r="K132" t="str">
        <f>VLOOKUP(order_details__2[[#This Row],[OrderID]],orders[],14,FALSE)</f>
        <v>Venezuela</v>
      </c>
      <c r="L132">
        <f>VLOOKUP(order_details__2[[#This Row],[OrderID]],orders[],7,FALSE)</f>
        <v>1</v>
      </c>
      <c r="M132" t="str">
        <f>VLOOKUP(order_details__2[[#This Row],[ShipVia ]],shippers[],2,FALSE)</f>
        <v>Speedy Express</v>
      </c>
      <c r="N132" t="str">
        <f>VLOOKUP(order_details__2[[#This Row],[OrderID]],orders[],2,FALSE)</f>
        <v>LILAS</v>
      </c>
      <c r="O132" t="str">
        <f>VLOOKUP(order_details__2[[#This Row],[OrderID]],orders[],18,FALSE)</f>
        <v xml:space="preserve">Westerns                                          </v>
      </c>
      <c r="P132">
        <f>VLOOKUP(order_details__2[[#This Row],[ProductID]],products[],4,FALSE)</f>
        <v>3</v>
      </c>
      <c r="Q132" t="str">
        <f>VLOOKUP(order_details__2[[#This Row],[CategoryID]],categories[],2,FALSE)</f>
        <v>Confections</v>
      </c>
      <c r="R132">
        <f>VLOOKUP(order_details__2[[#This Row],[OrderID]],orders[],21,FALSE)</f>
        <v>9</v>
      </c>
    </row>
    <row r="133" spans="1:18" x14ac:dyDescent="0.2">
      <c r="A133">
        <v>10296</v>
      </c>
      <c r="B133">
        <v>69</v>
      </c>
      <c r="C133">
        <v>28.8</v>
      </c>
      <c r="D133">
        <v>15</v>
      </c>
      <c r="E133">
        <v>0</v>
      </c>
      <c r="F133">
        <f>order_details__2[[#This Row],[UnitPrice]]*order_details__2[[#This Row],[Quantity]]</f>
        <v>432</v>
      </c>
      <c r="G133">
        <f>VLOOKUP(order_details__2[[#This Row],[ProductID]],products[],3,FALSE)</f>
        <v>15</v>
      </c>
      <c r="H133">
        <f>VLOOKUP(order_details__2[[#This Row],[OrderID]],orders[],20,FALSE)</f>
        <v>1996</v>
      </c>
      <c r="I133" t="str">
        <f>VLOOKUP(order_details__2[[#This Row],[ProductID]],products[],2,FALSE)</f>
        <v>Gudbrandsdalsost</v>
      </c>
      <c r="J133" t="str">
        <f>VLOOKUP(order_details__2[[#This Row],[SupplierID]],suppliers[],2,FALSE)</f>
        <v>Norske Meierier</v>
      </c>
      <c r="K133" t="str">
        <f>VLOOKUP(order_details__2[[#This Row],[OrderID]],orders[],14,FALSE)</f>
        <v>Venezuela</v>
      </c>
      <c r="L133">
        <f>VLOOKUP(order_details__2[[#This Row],[OrderID]],orders[],7,FALSE)</f>
        <v>1</v>
      </c>
      <c r="M133" t="str">
        <f>VLOOKUP(order_details__2[[#This Row],[ShipVia ]],shippers[],2,FALSE)</f>
        <v>Speedy Express</v>
      </c>
      <c r="N133" t="str">
        <f>VLOOKUP(order_details__2[[#This Row],[OrderID]],orders[],2,FALSE)</f>
        <v>LILAS</v>
      </c>
      <c r="O133" t="str">
        <f>VLOOKUP(order_details__2[[#This Row],[OrderID]],orders[],18,FALSE)</f>
        <v xml:space="preserve">Westerns                                          </v>
      </c>
      <c r="P133">
        <f>VLOOKUP(order_details__2[[#This Row],[ProductID]],products[],4,FALSE)</f>
        <v>4</v>
      </c>
      <c r="Q133" t="str">
        <f>VLOOKUP(order_details__2[[#This Row],[CategoryID]],categories[],2,FALSE)</f>
        <v>Dairy Products</v>
      </c>
      <c r="R133">
        <f>VLOOKUP(order_details__2[[#This Row],[OrderID]],orders[],21,FALSE)</f>
        <v>9</v>
      </c>
    </row>
    <row r="134" spans="1:18" x14ac:dyDescent="0.2">
      <c r="A134">
        <v>10297</v>
      </c>
      <c r="B134">
        <v>39</v>
      </c>
      <c r="C134">
        <v>14.4</v>
      </c>
      <c r="D134">
        <v>60</v>
      </c>
      <c r="E134">
        <v>0</v>
      </c>
      <c r="F134">
        <f>order_details__2[[#This Row],[UnitPrice]]*order_details__2[[#This Row],[Quantity]]</f>
        <v>864</v>
      </c>
      <c r="G134">
        <f>VLOOKUP(order_details__2[[#This Row],[ProductID]],products[],3,FALSE)</f>
        <v>18</v>
      </c>
      <c r="H134">
        <f>VLOOKUP(order_details__2[[#This Row],[OrderID]],orders[],20,FALSE)</f>
        <v>1996</v>
      </c>
      <c r="I134" t="str">
        <f>VLOOKUP(order_details__2[[#This Row],[ProductID]],products[],2,FALSE)</f>
        <v>Chartreuse verte</v>
      </c>
      <c r="J134" t="str">
        <f>VLOOKUP(order_details__2[[#This Row],[SupplierID]],suppliers[],2,FALSE)</f>
        <v>Aux joyeux ecclsiastiques</v>
      </c>
      <c r="K134" t="str">
        <f>VLOOKUP(order_details__2[[#This Row],[OrderID]],orders[],14,FALSE)</f>
        <v>France</v>
      </c>
      <c r="L134">
        <f>VLOOKUP(order_details__2[[#This Row],[OrderID]],orders[],7,FALSE)</f>
        <v>2</v>
      </c>
      <c r="M134" t="str">
        <f>VLOOKUP(order_details__2[[#This Row],[ShipVia ]],shippers[],2,FALSE)</f>
        <v>United Package</v>
      </c>
      <c r="N134" t="str">
        <f>VLOOKUP(order_details__2[[#This Row],[OrderID]],orders[],2,FALSE)</f>
        <v>BLONP</v>
      </c>
      <c r="O134" t="str">
        <f>VLOOKUP(order_details__2[[#This Row],[OrderID]],orders[],18,FALSE)</f>
        <v xml:space="preserve">Eastern                                           </v>
      </c>
      <c r="P134">
        <f>VLOOKUP(order_details__2[[#This Row],[ProductID]],products[],4,FALSE)</f>
        <v>1</v>
      </c>
      <c r="Q134" t="str">
        <f>VLOOKUP(order_details__2[[#This Row],[CategoryID]],categories[],2,FALSE)</f>
        <v>Beverages</v>
      </c>
      <c r="R134">
        <f>VLOOKUP(order_details__2[[#This Row],[OrderID]],orders[],21,FALSE)</f>
        <v>9</v>
      </c>
    </row>
    <row r="135" spans="1:18" x14ac:dyDescent="0.2">
      <c r="A135">
        <v>10297</v>
      </c>
      <c r="B135">
        <v>72</v>
      </c>
      <c r="C135">
        <v>27.8</v>
      </c>
      <c r="D135">
        <v>20</v>
      </c>
      <c r="E135">
        <v>0</v>
      </c>
      <c r="F135">
        <f>order_details__2[[#This Row],[UnitPrice]]*order_details__2[[#This Row],[Quantity]]</f>
        <v>556</v>
      </c>
      <c r="G135">
        <f>VLOOKUP(order_details__2[[#This Row],[ProductID]],products[],3,FALSE)</f>
        <v>14</v>
      </c>
      <c r="H135">
        <f>VLOOKUP(order_details__2[[#This Row],[OrderID]],orders[],20,FALSE)</f>
        <v>1996</v>
      </c>
      <c r="I135" t="str">
        <f>VLOOKUP(order_details__2[[#This Row],[ProductID]],products[],2,FALSE)</f>
        <v>Mozzarella di Giovanni</v>
      </c>
      <c r="J135" t="str">
        <f>VLOOKUP(order_details__2[[#This Row],[SupplierID]],suppliers[],2,FALSE)</f>
        <v>Formaggi Fortini s.r.l.</v>
      </c>
      <c r="K135" t="str">
        <f>VLOOKUP(order_details__2[[#This Row],[OrderID]],orders[],14,FALSE)</f>
        <v>France</v>
      </c>
      <c r="L135">
        <f>VLOOKUP(order_details__2[[#This Row],[OrderID]],orders[],7,FALSE)</f>
        <v>2</v>
      </c>
      <c r="M135" t="str">
        <f>VLOOKUP(order_details__2[[#This Row],[ShipVia ]],shippers[],2,FALSE)</f>
        <v>United Package</v>
      </c>
      <c r="N135" t="str">
        <f>VLOOKUP(order_details__2[[#This Row],[OrderID]],orders[],2,FALSE)</f>
        <v>BLONP</v>
      </c>
      <c r="O135" t="str">
        <f>VLOOKUP(order_details__2[[#This Row],[OrderID]],orders[],18,FALSE)</f>
        <v xml:space="preserve">Eastern                                           </v>
      </c>
      <c r="P135">
        <f>VLOOKUP(order_details__2[[#This Row],[ProductID]],products[],4,FALSE)</f>
        <v>4</v>
      </c>
      <c r="Q135" t="str">
        <f>VLOOKUP(order_details__2[[#This Row],[CategoryID]],categories[],2,FALSE)</f>
        <v>Dairy Products</v>
      </c>
      <c r="R135">
        <f>VLOOKUP(order_details__2[[#This Row],[OrderID]],orders[],21,FALSE)</f>
        <v>9</v>
      </c>
    </row>
    <row r="136" spans="1:18" x14ac:dyDescent="0.2">
      <c r="A136">
        <v>10298</v>
      </c>
      <c r="B136">
        <v>2</v>
      </c>
      <c r="C136">
        <v>15.2</v>
      </c>
      <c r="D136">
        <v>40</v>
      </c>
      <c r="E136">
        <v>0</v>
      </c>
      <c r="F136">
        <f>order_details__2[[#This Row],[UnitPrice]]*order_details__2[[#This Row],[Quantity]]</f>
        <v>608</v>
      </c>
      <c r="G136">
        <f>VLOOKUP(order_details__2[[#This Row],[ProductID]],products[],3,FALSE)</f>
        <v>1</v>
      </c>
      <c r="H136">
        <f>VLOOKUP(order_details__2[[#This Row],[OrderID]],orders[],20,FALSE)</f>
        <v>1996</v>
      </c>
      <c r="I136" t="str">
        <f>VLOOKUP(order_details__2[[#This Row],[ProductID]],products[],2,FALSE)</f>
        <v>Chang</v>
      </c>
      <c r="J136" t="str">
        <f>VLOOKUP(order_details__2[[#This Row],[SupplierID]],suppliers[],2,FALSE)</f>
        <v>Exotic Liquids</v>
      </c>
      <c r="K136" t="str">
        <f>VLOOKUP(order_details__2[[#This Row],[OrderID]],orders[],14,FALSE)</f>
        <v>Ireland</v>
      </c>
      <c r="L136">
        <f>VLOOKUP(order_details__2[[#This Row],[OrderID]],orders[],7,FALSE)</f>
        <v>2</v>
      </c>
      <c r="M136" t="str">
        <f>VLOOKUP(order_details__2[[#This Row],[ShipVia ]],shippers[],2,FALSE)</f>
        <v>United Package</v>
      </c>
      <c r="N136" t="str">
        <f>VLOOKUP(order_details__2[[#This Row],[OrderID]],orders[],2,FALSE)</f>
        <v>HUNGO</v>
      </c>
      <c r="O136" t="str">
        <f>VLOOKUP(order_details__2[[#This Row],[OrderID]],orders[],18,FALSE)</f>
        <v xml:space="preserve">Westerns                                          </v>
      </c>
      <c r="P136">
        <f>VLOOKUP(order_details__2[[#This Row],[ProductID]],products[],4,FALSE)</f>
        <v>1</v>
      </c>
      <c r="Q136" t="str">
        <f>VLOOKUP(order_details__2[[#This Row],[CategoryID]],categories[],2,FALSE)</f>
        <v>Beverages</v>
      </c>
      <c r="R136">
        <f>VLOOKUP(order_details__2[[#This Row],[OrderID]],orders[],21,FALSE)</f>
        <v>9</v>
      </c>
    </row>
    <row r="137" spans="1:18" x14ac:dyDescent="0.2">
      <c r="A137">
        <v>10298</v>
      </c>
      <c r="B137">
        <v>36</v>
      </c>
      <c r="C137">
        <v>15.2</v>
      </c>
      <c r="D137">
        <v>40</v>
      </c>
      <c r="E137">
        <v>0</v>
      </c>
      <c r="F137">
        <f>order_details__2[[#This Row],[UnitPrice]]*order_details__2[[#This Row],[Quantity]]</f>
        <v>608</v>
      </c>
      <c r="G137">
        <f>VLOOKUP(order_details__2[[#This Row],[ProductID]],products[],3,FALSE)</f>
        <v>17</v>
      </c>
      <c r="H137">
        <f>VLOOKUP(order_details__2[[#This Row],[OrderID]],orders[],20,FALSE)</f>
        <v>1996</v>
      </c>
      <c r="I137" t="str">
        <f>VLOOKUP(order_details__2[[#This Row],[ProductID]],products[],2,FALSE)</f>
        <v>Inlagd Sill</v>
      </c>
      <c r="J137" t="str">
        <f>VLOOKUP(order_details__2[[#This Row],[SupplierID]],suppliers[],2,FALSE)</f>
        <v>Svensk Sjfda AB</v>
      </c>
      <c r="K137" t="str">
        <f>VLOOKUP(order_details__2[[#This Row],[OrderID]],orders[],14,FALSE)</f>
        <v>Ireland</v>
      </c>
      <c r="L137">
        <f>VLOOKUP(order_details__2[[#This Row],[OrderID]],orders[],7,FALSE)</f>
        <v>2</v>
      </c>
      <c r="M137" t="str">
        <f>VLOOKUP(order_details__2[[#This Row],[ShipVia ]],shippers[],2,FALSE)</f>
        <v>United Package</v>
      </c>
      <c r="N137" t="str">
        <f>VLOOKUP(order_details__2[[#This Row],[OrderID]],orders[],2,FALSE)</f>
        <v>HUNGO</v>
      </c>
      <c r="O137" t="str">
        <f>VLOOKUP(order_details__2[[#This Row],[OrderID]],orders[],18,FALSE)</f>
        <v xml:space="preserve">Westerns                                          </v>
      </c>
      <c r="P137">
        <f>VLOOKUP(order_details__2[[#This Row],[ProductID]],products[],4,FALSE)</f>
        <v>8</v>
      </c>
      <c r="Q137" t="str">
        <f>VLOOKUP(order_details__2[[#This Row],[CategoryID]],categories[],2,FALSE)</f>
        <v>Seafood</v>
      </c>
      <c r="R137">
        <f>VLOOKUP(order_details__2[[#This Row],[OrderID]],orders[],21,FALSE)</f>
        <v>9</v>
      </c>
    </row>
    <row r="138" spans="1:18" x14ac:dyDescent="0.2">
      <c r="A138">
        <v>10298</v>
      </c>
      <c r="B138">
        <v>59</v>
      </c>
      <c r="C138">
        <v>44</v>
      </c>
      <c r="D138">
        <v>30</v>
      </c>
      <c r="E138">
        <v>0</v>
      </c>
      <c r="F138">
        <f>order_details__2[[#This Row],[UnitPrice]]*order_details__2[[#This Row],[Quantity]]</f>
        <v>1320</v>
      </c>
      <c r="G138">
        <f>VLOOKUP(order_details__2[[#This Row],[ProductID]],products[],3,FALSE)</f>
        <v>28</v>
      </c>
      <c r="H138">
        <f>VLOOKUP(order_details__2[[#This Row],[OrderID]],orders[],20,FALSE)</f>
        <v>1996</v>
      </c>
      <c r="I138" t="str">
        <f>VLOOKUP(order_details__2[[#This Row],[ProductID]],products[],2,FALSE)</f>
        <v>Raclette Courdavault</v>
      </c>
      <c r="J138" t="str">
        <f>VLOOKUP(order_details__2[[#This Row],[SupplierID]],suppliers[],2,FALSE)</f>
        <v>Gai pturage</v>
      </c>
      <c r="K138" t="str">
        <f>VLOOKUP(order_details__2[[#This Row],[OrderID]],orders[],14,FALSE)</f>
        <v>Ireland</v>
      </c>
      <c r="L138">
        <f>VLOOKUP(order_details__2[[#This Row],[OrderID]],orders[],7,FALSE)</f>
        <v>2</v>
      </c>
      <c r="M138" t="str">
        <f>VLOOKUP(order_details__2[[#This Row],[ShipVia ]],shippers[],2,FALSE)</f>
        <v>United Package</v>
      </c>
      <c r="N138" t="str">
        <f>VLOOKUP(order_details__2[[#This Row],[OrderID]],orders[],2,FALSE)</f>
        <v>HUNGO</v>
      </c>
      <c r="O138" t="str">
        <f>VLOOKUP(order_details__2[[#This Row],[OrderID]],orders[],18,FALSE)</f>
        <v xml:space="preserve">Westerns                                          </v>
      </c>
      <c r="P138">
        <f>VLOOKUP(order_details__2[[#This Row],[ProductID]],products[],4,FALSE)</f>
        <v>4</v>
      </c>
      <c r="Q138" t="str">
        <f>VLOOKUP(order_details__2[[#This Row],[CategoryID]],categories[],2,FALSE)</f>
        <v>Dairy Products</v>
      </c>
      <c r="R138">
        <f>VLOOKUP(order_details__2[[#This Row],[OrderID]],orders[],21,FALSE)</f>
        <v>9</v>
      </c>
    </row>
    <row r="139" spans="1:18" x14ac:dyDescent="0.2">
      <c r="A139">
        <v>10298</v>
      </c>
      <c r="B139">
        <v>62</v>
      </c>
      <c r="C139">
        <v>39.4</v>
      </c>
      <c r="D139">
        <v>15</v>
      </c>
      <c r="E139">
        <v>0</v>
      </c>
      <c r="F139">
        <f>order_details__2[[#This Row],[UnitPrice]]*order_details__2[[#This Row],[Quantity]]</f>
        <v>591</v>
      </c>
      <c r="G139">
        <f>VLOOKUP(order_details__2[[#This Row],[ProductID]],products[],3,FALSE)</f>
        <v>29</v>
      </c>
      <c r="H139">
        <f>VLOOKUP(order_details__2[[#This Row],[OrderID]],orders[],20,FALSE)</f>
        <v>1996</v>
      </c>
      <c r="I139" t="str">
        <f>VLOOKUP(order_details__2[[#This Row],[ProductID]],products[],2,FALSE)</f>
        <v>Tarte au sucre</v>
      </c>
      <c r="J139" t="str">
        <f>VLOOKUP(order_details__2[[#This Row],[SupplierID]],suppliers[],2,FALSE)</f>
        <v>Forts d'rables</v>
      </c>
      <c r="K139" t="str">
        <f>VLOOKUP(order_details__2[[#This Row],[OrderID]],orders[],14,FALSE)</f>
        <v>Ireland</v>
      </c>
      <c r="L139">
        <f>VLOOKUP(order_details__2[[#This Row],[OrderID]],orders[],7,FALSE)</f>
        <v>2</v>
      </c>
      <c r="M139" t="str">
        <f>VLOOKUP(order_details__2[[#This Row],[ShipVia ]],shippers[],2,FALSE)</f>
        <v>United Package</v>
      </c>
      <c r="N139" t="str">
        <f>VLOOKUP(order_details__2[[#This Row],[OrderID]],orders[],2,FALSE)</f>
        <v>HUNGO</v>
      </c>
      <c r="O139" t="str">
        <f>VLOOKUP(order_details__2[[#This Row],[OrderID]],orders[],18,FALSE)</f>
        <v xml:space="preserve">Westerns                                          </v>
      </c>
      <c r="P139">
        <f>VLOOKUP(order_details__2[[#This Row],[ProductID]],products[],4,FALSE)</f>
        <v>3</v>
      </c>
      <c r="Q139" t="str">
        <f>VLOOKUP(order_details__2[[#This Row],[CategoryID]],categories[],2,FALSE)</f>
        <v>Confections</v>
      </c>
      <c r="R139">
        <f>VLOOKUP(order_details__2[[#This Row],[OrderID]],orders[],21,FALSE)</f>
        <v>9</v>
      </c>
    </row>
    <row r="140" spans="1:18" x14ac:dyDescent="0.2">
      <c r="A140">
        <v>10299</v>
      </c>
      <c r="B140">
        <v>19</v>
      </c>
      <c r="C140">
        <v>7.3</v>
      </c>
      <c r="D140">
        <v>15</v>
      </c>
      <c r="E140">
        <v>0</v>
      </c>
      <c r="F140">
        <f>order_details__2[[#This Row],[UnitPrice]]*order_details__2[[#This Row],[Quantity]]</f>
        <v>109.5</v>
      </c>
      <c r="G140">
        <f>VLOOKUP(order_details__2[[#This Row],[ProductID]],products[],3,FALSE)</f>
        <v>8</v>
      </c>
      <c r="H140">
        <f>VLOOKUP(order_details__2[[#This Row],[OrderID]],orders[],20,FALSE)</f>
        <v>1996</v>
      </c>
      <c r="I140" t="str">
        <f>VLOOKUP(order_details__2[[#This Row],[ProductID]],products[],2,FALSE)</f>
        <v>Teatime Chocolate Biscuits</v>
      </c>
      <c r="J140" t="str">
        <f>VLOOKUP(order_details__2[[#This Row],[SupplierID]],suppliers[],2,FALSE)</f>
        <v>Specialty Biscuits, Ltd.</v>
      </c>
      <c r="K140" t="str">
        <f>VLOOKUP(order_details__2[[#This Row],[OrderID]],orders[],14,FALSE)</f>
        <v>Brazil</v>
      </c>
      <c r="L140">
        <f>VLOOKUP(order_details__2[[#This Row],[OrderID]],orders[],7,FALSE)</f>
        <v>2</v>
      </c>
      <c r="M140" t="str">
        <f>VLOOKUP(order_details__2[[#This Row],[ShipVia ]],shippers[],2,FALSE)</f>
        <v>United Package</v>
      </c>
      <c r="N140" t="str">
        <f>VLOOKUP(order_details__2[[#This Row],[OrderID]],orders[],2,FALSE)</f>
        <v>RICAR</v>
      </c>
      <c r="O140" t="str">
        <f>VLOOKUP(order_details__2[[#This Row],[OrderID]],orders[],18,FALSE)</f>
        <v xml:space="preserve">Eastern                                           </v>
      </c>
      <c r="P140">
        <f>VLOOKUP(order_details__2[[#This Row],[ProductID]],products[],4,FALSE)</f>
        <v>3</v>
      </c>
      <c r="Q140" t="str">
        <f>VLOOKUP(order_details__2[[#This Row],[CategoryID]],categories[],2,FALSE)</f>
        <v>Confections</v>
      </c>
      <c r="R140">
        <f>VLOOKUP(order_details__2[[#This Row],[OrderID]],orders[],21,FALSE)</f>
        <v>9</v>
      </c>
    </row>
    <row r="141" spans="1:18" x14ac:dyDescent="0.2">
      <c r="A141">
        <v>10299</v>
      </c>
      <c r="B141">
        <v>70</v>
      </c>
      <c r="C141">
        <v>12</v>
      </c>
      <c r="D141">
        <v>20</v>
      </c>
      <c r="E141">
        <v>0</v>
      </c>
      <c r="F141">
        <f>order_details__2[[#This Row],[UnitPrice]]*order_details__2[[#This Row],[Quantity]]</f>
        <v>240</v>
      </c>
      <c r="G141">
        <f>VLOOKUP(order_details__2[[#This Row],[ProductID]],products[],3,FALSE)</f>
        <v>7</v>
      </c>
      <c r="H141">
        <f>VLOOKUP(order_details__2[[#This Row],[OrderID]],orders[],20,FALSE)</f>
        <v>1996</v>
      </c>
      <c r="I141" t="str">
        <f>VLOOKUP(order_details__2[[#This Row],[ProductID]],products[],2,FALSE)</f>
        <v>Outback Lager</v>
      </c>
      <c r="J141" t="str">
        <f>VLOOKUP(order_details__2[[#This Row],[SupplierID]],suppliers[],2,FALSE)</f>
        <v>Pavlova, Ltd.</v>
      </c>
      <c r="K141" t="str">
        <f>VLOOKUP(order_details__2[[#This Row],[OrderID]],orders[],14,FALSE)</f>
        <v>Brazil</v>
      </c>
      <c r="L141">
        <f>VLOOKUP(order_details__2[[#This Row],[OrderID]],orders[],7,FALSE)</f>
        <v>2</v>
      </c>
      <c r="M141" t="str">
        <f>VLOOKUP(order_details__2[[#This Row],[ShipVia ]],shippers[],2,FALSE)</f>
        <v>United Package</v>
      </c>
      <c r="N141" t="str">
        <f>VLOOKUP(order_details__2[[#This Row],[OrderID]],orders[],2,FALSE)</f>
        <v>RICAR</v>
      </c>
      <c r="O141" t="str">
        <f>VLOOKUP(order_details__2[[#This Row],[OrderID]],orders[],18,FALSE)</f>
        <v xml:space="preserve">Eastern                                           </v>
      </c>
      <c r="P141">
        <f>VLOOKUP(order_details__2[[#This Row],[ProductID]],products[],4,FALSE)</f>
        <v>1</v>
      </c>
      <c r="Q141" t="str">
        <f>VLOOKUP(order_details__2[[#This Row],[CategoryID]],categories[],2,FALSE)</f>
        <v>Beverages</v>
      </c>
      <c r="R141">
        <f>VLOOKUP(order_details__2[[#This Row],[OrderID]],orders[],21,FALSE)</f>
        <v>9</v>
      </c>
    </row>
    <row r="142" spans="1:18" x14ac:dyDescent="0.2">
      <c r="A142">
        <v>10300</v>
      </c>
      <c r="B142">
        <v>66</v>
      </c>
      <c r="C142">
        <v>13.6</v>
      </c>
      <c r="D142">
        <v>30</v>
      </c>
      <c r="E142">
        <v>0</v>
      </c>
      <c r="F142">
        <f>order_details__2[[#This Row],[UnitPrice]]*order_details__2[[#This Row],[Quantity]]</f>
        <v>408</v>
      </c>
      <c r="G142">
        <f>VLOOKUP(order_details__2[[#This Row],[ProductID]],products[],3,FALSE)</f>
        <v>2</v>
      </c>
      <c r="H142">
        <f>VLOOKUP(order_details__2[[#This Row],[OrderID]],orders[],20,FALSE)</f>
        <v>1996</v>
      </c>
      <c r="I142" t="str">
        <f>VLOOKUP(order_details__2[[#This Row],[ProductID]],products[],2,FALSE)</f>
        <v>Louisiana Hot Spiced Okra</v>
      </c>
      <c r="J142" t="str">
        <f>VLOOKUP(order_details__2[[#This Row],[SupplierID]],suppliers[],2,FALSE)</f>
        <v>New Orleans Cajun Delights</v>
      </c>
      <c r="K142" t="str">
        <f>VLOOKUP(order_details__2[[#This Row],[OrderID]],orders[],14,FALSE)</f>
        <v>Italy</v>
      </c>
      <c r="L142">
        <f>VLOOKUP(order_details__2[[#This Row],[OrderID]],orders[],7,FALSE)</f>
        <v>2</v>
      </c>
      <c r="M142" t="str">
        <f>VLOOKUP(order_details__2[[#This Row],[ShipVia ]],shippers[],2,FALSE)</f>
        <v>United Package</v>
      </c>
      <c r="N142" t="str">
        <f>VLOOKUP(order_details__2[[#This Row],[OrderID]],orders[],2,FALSE)</f>
        <v>MAGAA</v>
      </c>
      <c r="O142" t="str">
        <f>VLOOKUP(order_details__2[[#This Row],[OrderID]],orders[],18,FALSE)</f>
        <v xml:space="preserve">Eastern                                           </v>
      </c>
      <c r="P142">
        <f>VLOOKUP(order_details__2[[#This Row],[ProductID]],products[],4,FALSE)</f>
        <v>2</v>
      </c>
      <c r="Q142" t="str">
        <f>VLOOKUP(order_details__2[[#This Row],[CategoryID]],categories[],2,FALSE)</f>
        <v>Condiments</v>
      </c>
      <c r="R142">
        <f>VLOOKUP(order_details__2[[#This Row],[OrderID]],orders[],21,FALSE)</f>
        <v>9</v>
      </c>
    </row>
    <row r="143" spans="1:18" x14ac:dyDescent="0.2">
      <c r="A143">
        <v>10300</v>
      </c>
      <c r="B143">
        <v>68</v>
      </c>
      <c r="C143">
        <v>10</v>
      </c>
      <c r="D143">
        <v>20</v>
      </c>
      <c r="E143">
        <v>0</v>
      </c>
      <c r="F143">
        <f>order_details__2[[#This Row],[UnitPrice]]*order_details__2[[#This Row],[Quantity]]</f>
        <v>200</v>
      </c>
      <c r="G143">
        <f>VLOOKUP(order_details__2[[#This Row],[ProductID]],products[],3,FALSE)</f>
        <v>8</v>
      </c>
      <c r="H143">
        <f>VLOOKUP(order_details__2[[#This Row],[OrderID]],orders[],20,FALSE)</f>
        <v>1996</v>
      </c>
      <c r="I143" t="str">
        <f>VLOOKUP(order_details__2[[#This Row],[ProductID]],products[],2,FALSE)</f>
        <v>Scottish Longbreads</v>
      </c>
      <c r="J143" t="str">
        <f>VLOOKUP(order_details__2[[#This Row],[SupplierID]],suppliers[],2,FALSE)</f>
        <v>Specialty Biscuits, Ltd.</v>
      </c>
      <c r="K143" t="str">
        <f>VLOOKUP(order_details__2[[#This Row],[OrderID]],orders[],14,FALSE)</f>
        <v>Italy</v>
      </c>
      <c r="L143">
        <f>VLOOKUP(order_details__2[[#This Row],[OrderID]],orders[],7,FALSE)</f>
        <v>2</v>
      </c>
      <c r="M143" t="str">
        <f>VLOOKUP(order_details__2[[#This Row],[ShipVia ]],shippers[],2,FALSE)</f>
        <v>United Package</v>
      </c>
      <c r="N143" t="str">
        <f>VLOOKUP(order_details__2[[#This Row],[OrderID]],orders[],2,FALSE)</f>
        <v>MAGAA</v>
      </c>
      <c r="O143" t="str">
        <f>VLOOKUP(order_details__2[[#This Row],[OrderID]],orders[],18,FALSE)</f>
        <v xml:space="preserve">Eastern                                           </v>
      </c>
      <c r="P143">
        <f>VLOOKUP(order_details__2[[#This Row],[ProductID]],products[],4,FALSE)</f>
        <v>3</v>
      </c>
      <c r="Q143" t="str">
        <f>VLOOKUP(order_details__2[[#This Row],[CategoryID]],categories[],2,FALSE)</f>
        <v>Confections</v>
      </c>
      <c r="R143">
        <f>VLOOKUP(order_details__2[[#This Row],[OrderID]],orders[],21,FALSE)</f>
        <v>9</v>
      </c>
    </row>
    <row r="144" spans="1:18" x14ac:dyDescent="0.2">
      <c r="A144">
        <v>10301</v>
      </c>
      <c r="B144">
        <v>40</v>
      </c>
      <c r="C144">
        <v>14.7</v>
      </c>
      <c r="D144">
        <v>10</v>
      </c>
      <c r="E144">
        <v>0</v>
      </c>
      <c r="F144">
        <f>order_details__2[[#This Row],[UnitPrice]]*order_details__2[[#This Row],[Quantity]]</f>
        <v>147</v>
      </c>
      <c r="G144">
        <f>VLOOKUP(order_details__2[[#This Row],[ProductID]],products[],3,FALSE)</f>
        <v>19</v>
      </c>
      <c r="H144">
        <f>VLOOKUP(order_details__2[[#This Row],[OrderID]],orders[],20,FALSE)</f>
        <v>1996</v>
      </c>
      <c r="I144" t="str">
        <f>VLOOKUP(order_details__2[[#This Row],[ProductID]],products[],2,FALSE)</f>
        <v>Boston Crab Meat</v>
      </c>
      <c r="J144" t="str">
        <f>VLOOKUP(order_details__2[[#This Row],[SupplierID]],suppliers[],2,FALSE)</f>
        <v>New England Seafood Cannery</v>
      </c>
      <c r="K144" t="str">
        <f>VLOOKUP(order_details__2[[#This Row],[OrderID]],orders[],14,FALSE)</f>
        <v>Germany</v>
      </c>
      <c r="L144">
        <f>VLOOKUP(order_details__2[[#This Row],[OrderID]],orders[],7,FALSE)</f>
        <v>2</v>
      </c>
      <c r="M144" t="str">
        <f>VLOOKUP(order_details__2[[#This Row],[ShipVia ]],shippers[],2,FALSE)</f>
        <v>United Package</v>
      </c>
      <c r="N144" t="str">
        <f>VLOOKUP(order_details__2[[#This Row],[OrderID]],orders[],2,FALSE)</f>
        <v>WANDK</v>
      </c>
      <c r="O144" t="str">
        <f>VLOOKUP(order_details__2[[#This Row],[OrderID]],orders[],18,FALSE)</f>
        <v xml:space="preserve">Northern                                          </v>
      </c>
      <c r="P144">
        <f>VLOOKUP(order_details__2[[#This Row],[ProductID]],products[],4,FALSE)</f>
        <v>8</v>
      </c>
      <c r="Q144" t="str">
        <f>VLOOKUP(order_details__2[[#This Row],[CategoryID]],categories[],2,FALSE)</f>
        <v>Seafood</v>
      </c>
      <c r="R144">
        <f>VLOOKUP(order_details__2[[#This Row],[OrderID]],orders[],21,FALSE)</f>
        <v>9</v>
      </c>
    </row>
    <row r="145" spans="1:18" x14ac:dyDescent="0.2">
      <c r="A145">
        <v>10301</v>
      </c>
      <c r="B145">
        <v>56</v>
      </c>
      <c r="C145">
        <v>30.4</v>
      </c>
      <c r="D145">
        <v>20</v>
      </c>
      <c r="E145">
        <v>0</v>
      </c>
      <c r="F145">
        <f>order_details__2[[#This Row],[UnitPrice]]*order_details__2[[#This Row],[Quantity]]</f>
        <v>608</v>
      </c>
      <c r="G145">
        <f>VLOOKUP(order_details__2[[#This Row],[ProductID]],products[],3,FALSE)</f>
        <v>26</v>
      </c>
      <c r="H145">
        <f>VLOOKUP(order_details__2[[#This Row],[OrderID]],orders[],20,FALSE)</f>
        <v>1996</v>
      </c>
      <c r="I145" t="str">
        <f>VLOOKUP(order_details__2[[#This Row],[ProductID]],products[],2,FALSE)</f>
        <v>Gnocchi di nonna Alice</v>
      </c>
      <c r="J145" t="str">
        <f>VLOOKUP(order_details__2[[#This Row],[SupplierID]],suppliers[],2,FALSE)</f>
        <v>Pasta Buttini s.r.l.</v>
      </c>
      <c r="K145" t="str">
        <f>VLOOKUP(order_details__2[[#This Row],[OrderID]],orders[],14,FALSE)</f>
        <v>Germany</v>
      </c>
      <c r="L145">
        <f>VLOOKUP(order_details__2[[#This Row],[OrderID]],orders[],7,FALSE)</f>
        <v>2</v>
      </c>
      <c r="M145" t="str">
        <f>VLOOKUP(order_details__2[[#This Row],[ShipVia ]],shippers[],2,FALSE)</f>
        <v>United Package</v>
      </c>
      <c r="N145" t="str">
        <f>VLOOKUP(order_details__2[[#This Row],[OrderID]],orders[],2,FALSE)</f>
        <v>WANDK</v>
      </c>
      <c r="O145" t="str">
        <f>VLOOKUP(order_details__2[[#This Row],[OrderID]],orders[],18,FALSE)</f>
        <v xml:space="preserve">Northern                                          </v>
      </c>
      <c r="P145">
        <f>VLOOKUP(order_details__2[[#This Row],[ProductID]],products[],4,FALSE)</f>
        <v>5</v>
      </c>
      <c r="Q145" t="str">
        <f>VLOOKUP(order_details__2[[#This Row],[CategoryID]],categories[],2,FALSE)</f>
        <v>Grains/Cereals</v>
      </c>
      <c r="R145">
        <f>VLOOKUP(order_details__2[[#This Row],[OrderID]],orders[],21,FALSE)</f>
        <v>9</v>
      </c>
    </row>
    <row r="146" spans="1:18" x14ac:dyDescent="0.2">
      <c r="A146">
        <v>10302</v>
      </c>
      <c r="B146">
        <v>17</v>
      </c>
      <c r="C146">
        <v>31.2</v>
      </c>
      <c r="D146">
        <v>40</v>
      </c>
      <c r="E146">
        <v>0</v>
      </c>
      <c r="F146">
        <f>order_details__2[[#This Row],[UnitPrice]]*order_details__2[[#This Row],[Quantity]]</f>
        <v>1248</v>
      </c>
      <c r="G146">
        <f>VLOOKUP(order_details__2[[#This Row],[ProductID]],products[],3,FALSE)</f>
        <v>7</v>
      </c>
      <c r="H146">
        <f>VLOOKUP(order_details__2[[#This Row],[OrderID]],orders[],20,FALSE)</f>
        <v>1996</v>
      </c>
      <c r="I146" t="str">
        <f>VLOOKUP(order_details__2[[#This Row],[ProductID]],products[],2,FALSE)</f>
        <v>Alice Mutton</v>
      </c>
      <c r="J146" t="str">
        <f>VLOOKUP(order_details__2[[#This Row],[SupplierID]],suppliers[],2,FALSE)</f>
        <v>Pavlova, Ltd.</v>
      </c>
      <c r="K146" t="str">
        <f>VLOOKUP(order_details__2[[#This Row],[OrderID]],orders[],14,FALSE)</f>
        <v>Belgium</v>
      </c>
      <c r="L146">
        <f>VLOOKUP(order_details__2[[#This Row],[OrderID]],orders[],7,FALSE)</f>
        <v>2</v>
      </c>
      <c r="M146" t="str">
        <f>VLOOKUP(order_details__2[[#This Row],[ShipVia ]],shippers[],2,FALSE)</f>
        <v>United Package</v>
      </c>
      <c r="N146" t="str">
        <f>VLOOKUP(order_details__2[[#This Row],[OrderID]],orders[],2,FALSE)</f>
        <v>SUPRD</v>
      </c>
      <c r="O146" t="str">
        <f>VLOOKUP(order_details__2[[#This Row],[OrderID]],orders[],18,FALSE)</f>
        <v xml:space="preserve">Eastern                                           </v>
      </c>
      <c r="P146">
        <f>VLOOKUP(order_details__2[[#This Row],[ProductID]],products[],4,FALSE)</f>
        <v>6</v>
      </c>
      <c r="Q146" t="str">
        <f>VLOOKUP(order_details__2[[#This Row],[CategoryID]],categories[],2,FALSE)</f>
        <v>Meat/Poultry</v>
      </c>
      <c r="R146">
        <f>VLOOKUP(order_details__2[[#This Row],[OrderID]],orders[],21,FALSE)</f>
        <v>9</v>
      </c>
    </row>
    <row r="147" spans="1:18" x14ac:dyDescent="0.2">
      <c r="A147">
        <v>10302</v>
      </c>
      <c r="B147">
        <v>28</v>
      </c>
      <c r="C147">
        <v>36.4</v>
      </c>
      <c r="D147">
        <v>28</v>
      </c>
      <c r="E147">
        <v>0</v>
      </c>
      <c r="F147">
        <f>order_details__2[[#This Row],[UnitPrice]]*order_details__2[[#This Row],[Quantity]]</f>
        <v>1019.1999999999999</v>
      </c>
      <c r="G147">
        <f>VLOOKUP(order_details__2[[#This Row],[ProductID]],products[],3,FALSE)</f>
        <v>12</v>
      </c>
      <c r="H147">
        <f>VLOOKUP(order_details__2[[#This Row],[OrderID]],orders[],20,FALSE)</f>
        <v>1996</v>
      </c>
      <c r="I147" t="str">
        <f>VLOOKUP(order_details__2[[#This Row],[ProductID]],products[],2,FALSE)</f>
        <v>Rssle Sauerkraut</v>
      </c>
      <c r="J147" t="str">
        <f>VLOOKUP(order_details__2[[#This Row],[SupplierID]],suppliers[],2,FALSE)</f>
        <v>Plutzer Lebensmittelgromrkte AG</v>
      </c>
      <c r="K147" t="str">
        <f>VLOOKUP(order_details__2[[#This Row],[OrderID]],orders[],14,FALSE)</f>
        <v>Belgium</v>
      </c>
      <c r="L147">
        <f>VLOOKUP(order_details__2[[#This Row],[OrderID]],orders[],7,FALSE)</f>
        <v>2</v>
      </c>
      <c r="M147" t="str">
        <f>VLOOKUP(order_details__2[[#This Row],[ShipVia ]],shippers[],2,FALSE)</f>
        <v>United Package</v>
      </c>
      <c r="N147" t="str">
        <f>VLOOKUP(order_details__2[[#This Row],[OrderID]],orders[],2,FALSE)</f>
        <v>SUPRD</v>
      </c>
      <c r="O147" t="str">
        <f>VLOOKUP(order_details__2[[#This Row],[OrderID]],orders[],18,FALSE)</f>
        <v xml:space="preserve">Eastern                                           </v>
      </c>
      <c r="P147">
        <f>VLOOKUP(order_details__2[[#This Row],[ProductID]],products[],4,FALSE)</f>
        <v>7</v>
      </c>
      <c r="Q147" t="str">
        <f>VLOOKUP(order_details__2[[#This Row],[CategoryID]],categories[],2,FALSE)</f>
        <v>Produce</v>
      </c>
      <c r="R147">
        <f>VLOOKUP(order_details__2[[#This Row],[OrderID]],orders[],21,FALSE)</f>
        <v>9</v>
      </c>
    </row>
    <row r="148" spans="1:18" x14ac:dyDescent="0.2">
      <c r="A148">
        <v>10302</v>
      </c>
      <c r="B148">
        <v>43</v>
      </c>
      <c r="C148">
        <v>36.799999999999997</v>
      </c>
      <c r="D148">
        <v>12</v>
      </c>
      <c r="E148">
        <v>0</v>
      </c>
      <c r="F148">
        <f>order_details__2[[#This Row],[UnitPrice]]*order_details__2[[#This Row],[Quantity]]</f>
        <v>441.59999999999997</v>
      </c>
      <c r="G148">
        <f>VLOOKUP(order_details__2[[#This Row],[ProductID]],products[],3,FALSE)</f>
        <v>20</v>
      </c>
      <c r="H148">
        <f>VLOOKUP(order_details__2[[#This Row],[OrderID]],orders[],20,FALSE)</f>
        <v>1996</v>
      </c>
      <c r="I148" t="str">
        <f>VLOOKUP(order_details__2[[#This Row],[ProductID]],products[],2,FALSE)</f>
        <v>Ipoh Coffee</v>
      </c>
      <c r="J148" t="str">
        <f>VLOOKUP(order_details__2[[#This Row],[SupplierID]],suppliers[],2,FALSE)</f>
        <v>Leka Trading</v>
      </c>
      <c r="K148" t="str">
        <f>VLOOKUP(order_details__2[[#This Row],[OrderID]],orders[],14,FALSE)</f>
        <v>Belgium</v>
      </c>
      <c r="L148">
        <f>VLOOKUP(order_details__2[[#This Row],[OrderID]],orders[],7,FALSE)</f>
        <v>2</v>
      </c>
      <c r="M148" t="str">
        <f>VLOOKUP(order_details__2[[#This Row],[ShipVia ]],shippers[],2,FALSE)</f>
        <v>United Package</v>
      </c>
      <c r="N148" t="str">
        <f>VLOOKUP(order_details__2[[#This Row],[OrderID]],orders[],2,FALSE)</f>
        <v>SUPRD</v>
      </c>
      <c r="O148" t="str">
        <f>VLOOKUP(order_details__2[[#This Row],[OrderID]],orders[],18,FALSE)</f>
        <v xml:space="preserve">Eastern                                           </v>
      </c>
      <c r="P148">
        <f>VLOOKUP(order_details__2[[#This Row],[ProductID]],products[],4,FALSE)</f>
        <v>1</v>
      </c>
      <c r="Q148" t="str">
        <f>VLOOKUP(order_details__2[[#This Row],[CategoryID]],categories[],2,FALSE)</f>
        <v>Beverages</v>
      </c>
      <c r="R148">
        <f>VLOOKUP(order_details__2[[#This Row],[OrderID]],orders[],21,FALSE)</f>
        <v>9</v>
      </c>
    </row>
    <row r="149" spans="1:18" x14ac:dyDescent="0.2">
      <c r="A149">
        <v>10303</v>
      </c>
      <c r="B149">
        <v>40</v>
      </c>
      <c r="C149">
        <v>14.7</v>
      </c>
      <c r="D149">
        <v>40</v>
      </c>
      <c r="E149">
        <v>0</v>
      </c>
      <c r="F149">
        <f>order_details__2[[#This Row],[UnitPrice]]*order_details__2[[#This Row],[Quantity]]</f>
        <v>588</v>
      </c>
      <c r="G149">
        <f>VLOOKUP(order_details__2[[#This Row],[ProductID]],products[],3,FALSE)</f>
        <v>19</v>
      </c>
      <c r="H149">
        <f>VLOOKUP(order_details__2[[#This Row],[OrderID]],orders[],20,FALSE)</f>
        <v>1996</v>
      </c>
      <c r="I149" t="str">
        <f>VLOOKUP(order_details__2[[#This Row],[ProductID]],products[],2,FALSE)</f>
        <v>Boston Crab Meat</v>
      </c>
      <c r="J149" t="str">
        <f>VLOOKUP(order_details__2[[#This Row],[SupplierID]],suppliers[],2,FALSE)</f>
        <v>New England Seafood Cannery</v>
      </c>
      <c r="K149" t="str">
        <f>VLOOKUP(order_details__2[[#This Row],[OrderID]],orders[],14,FALSE)</f>
        <v>Spain</v>
      </c>
      <c r="L149">
        <f>VLOOKUP(order_details__2[[#This Row],[OrderID]],orders[],7,FALSE)</f>
        <v>2</v>
      </c>
      <c r="M149" t="str">
        <f>VLOOKUP(order_details__2[[#This Row],[ShipVia ]],shippers[],2,FALSE)</f>
        <v>United Package</v>
      </c>
      <c r="N149" t="str">
        <f>VLOOKUP(order_details__2[[#This Row],[OrderID]],orders[],2,FALSE)</f>
        <v>GODOS</v>
      </c>
      <c r="O149" t="str">
        <f>VLOOKUP(order_details__2[[#This Row],[OrderID]],orders[],18,FALSE)</f>
        <v xml:space="preserve">Westerns                                          </v>
      </c>
      <c r="P149">
        <f>VLOOKUP(order_details__2[[#This Row],[ProductID]],products[],4,FALSE)</f>
        <v>8</v>
      </c>
      <c r="Q149" t="str">
        <f>VLOOKUP(order_details__2[[#This Row],[CategoryID]],categories[],2,FALSE)</f>
        <v>Seafood</v>
      </c>
      <c r="R149">
        <f>VLOOKUP(order_details__2[[#This Row],[OrderID]],orders[],21,FALSE)</f>
        <v>9</v>
      </c>
    </row>
    <row r="150" spans="1:18" x14ac:dyDescent="0.2">
      <c r="A150">
        <v>10303</v>
      </c>
      <c r="B150">
        <v>65</v>
      </c>
      <c r="C150">
        <v>16.8</v>
      </c>
      <c r="D150">
        <v>30</v>
      </c>
      <c r="E150">
        <v>0</v>
      </c>
      <c r="F150">
        <f>order_details__2[[#This Row],[UnitPrice]]*order_details__2[[#This Row],[Quantity]]</f>
        <v>504</v>
      </c>
      <c r="G150">
        <f>VLOOKUP(order_details__2[[#This Row],[ProductID]],products[],3,FALSE)</f>
        <v>2</v>
      </c>
      <c r="H150">
        <f>VLOOKUP(order_details__2[[#This Row],[OrderID]],orders[],20,FALSE)</f>
        <v>1996</v>
      </c>
      <c r="I150" t="str">
        <f>VLOOKUP(order_details__2[[#This Row],[ProductID]],products[],2,FALSE)</f>
        <v>Louisiana Fiery Hot Pepper Sauce</v>
      </c>
      <c r="J150" t="str">
        <f>VLOOKUP(order_details__2[[#This Row],[SupplierID]],suppliers[],2,FALSE)</f>
        <v>New Orleans Cajun Delights</v>
      </c>
      <c r="K150" t="str">
        <f>VLOOKUP(order_details__2[[#This Row],[OrderID]],orders[],14,FALSE)</f>
        <v>Spain</v>
      </c>
      <c r="L150">
        <f>VLOOKUP(order_details__2[[#This Row],[OrderID]],orders[],7,FALSE)</f>
        <v>2</v>
      </c>
      <c r="M150" t="str">
        <f>VLOOKUP(order_details__2[[#This Row],[ShipVia ]],shippers[],2,FALSE)</f>
        <v>United Package</v>
      </c>
      <c r="N150" t="str">
        <f>VLOOKUP(order_details__2[[#This Row],[OrderID]],orders[],2,FALSE)</f>
        <v>GODOS</v>
      </c>
      <c r="O150" t="str">
        <f>VLOOKUP(order_details__2[[#This Row],[OrderID]],orders[],18,FALSE)</f>
        <v xml:space="preserve">Westerns                                          </v>
      </c>
      <c r="P150">
        <f>VLOOKUP(order_details__2[[#This Row],[ProductID]],products[],4,FALSE)</f>
        <v>2</v>
      </c>
      <c r="Q150" t="str">
        <f>VLOOKUP(order_details__2[[#This Row],[CategoryID]],categories[],2,FALSE)</f>
        <v>Condiments</v>
      </c>
      <c r="R150">
        <f>VLOOKUP(order_details__2[[#This Row],[OrderID]],orders[],21,FALSE)</f>
        <v>9</v>
      </c>
    </row>
    <row r="151" spans="1:18" x14ac:dyDescent="0.2">
      <c r="A151">
        <v>10303</v>
      </c>
      <c r="B151">
        <v>68</v>
      </c>
      <c r="C151">
        <v>10</v>
      </c>
      <c r="D151">
        <v>15</v>
      </c>
      <c r="E151">
        <v>0</v>
      </c>
      <c r="F151">
        <f>order_details__2[[#This Row],[UnitPrice]]*order_details__2[[#This Row],[Quantity]]</f>
        <v>150</v>
      </c>
      <c r="G151">
        <f>VLOOKUP(order_details__2[[#This Row],[ProductID]],products[],3,FALSE)</f>
        <v>8</v>
      </c>
      <c r="H151">
        <f>VLOOKUP(order_details__2[[#This Row],[OrderID]],orders[],20,FALSE)</f>
        <v>1996</v>
      </c>
      <c r="I151" t="str">
        <f>VLOOKUP(order_details__2[[#This Row],[ProductID]],products[],2,FALSE)</f>
        <v>Scottish Longbreads</v>
      </c>
      <c r="J151" t="str">
        <f>VLOOKUP(order_details__2[[#This Row],[SupplierID]],suppliers[],2,FALSE)</f>
        <v>Specialty Biscuits, Ltd.</v>
      </c>
      <c r="K151" t="str">
        <f>VLOOKUP(order_details__2[[#This Row],[OrderID]],orders[],14,FALSE)</f>
        <v>Spain</v>
      </c>
      <c r="L151">
        <f>VLOOKUP(order_details__2[[#This Row],[OrderID]],orders[],7,FALSE)</f>
        <v>2</v>
      </c>
      <c r="M151" t="str">
        <f>VLOOKUP(order_details__2[[#This Row],[ShipVia ]],shippers[],2,FALSE)</f>
        <v>United Package</v>
      </c>
      <c r="N151" t="str">
        <f>VLOOKUP(order_details__2[[#This Row],[OrderID]],orders[],2,FALSE)</f>
        <v>GODOS</v>
      </c>
      <c r="O151" t="str">
        <f>VLOOKUP(order_details__2[[#This Row],[OrderID]],orders[],18,FALSE)</f>
        <v xml:space="preserve">Westerns                                          </v>
      </c>
      <c r="P151">
        <f>VLOOKUP(order_details__2[[#This Row],[ProductID]],products[],4,FALSE)</f>
        <v>3</v>
      </c>
      <c r="Q151" t="str">
        <f>VLOOKUP(order_details__2[[#This Row],[CategoryID]],categories[],2,FALSE)</f>
        <v>Confections</v>
      </c>
      <c r="R151">
        <f>VLOOKUP(order_details__2[[#This Row],[OrderID]],orders[],21,FALSE)</f>
        <v>9</v>
      </c>
    </row>
    <row r="152" spans="1:18" x14ac:dyDescent="0.2">
      <c r="A152">
        <v>10304</v>
      </c>
      <c r="B152">
        <v>49</v>
      </c>
      <c r="C152">
        <v>16</v>
      </c>
      <c r="D152">
        <v>30</v>
      </c>
      <c r="E152">
        <v>0</v>
      </c>
      <c r="F152">
        <f>order_details__2[[#This Row],[UnitPrice]]*order_details__2[[#This Row],[Quantity]]</f>
        <v>480</v>
      </c>
      <c r="G152">
        <f>VLOOKUP(order_details__2[[#This Row],[ProductID]],products[],3,FALSE)</f>
        <v>23</v>
      </c>
      <c r="H152">
        <f>VLOOKUP(order_details__2[[#This Row],[OrderID]],orders[],20,FALSE)</f>
        <v>1996</v>
      </c>
      <c r="I152" t="str">
        <f>VLOOKUP(order_details__2[[#This Row],[ProductID]],products[],2,FALSE)</f>
        <v>Maxilaku</v>
      </c>
      <c r="J152" t="str">
        <f>VLOOKUP(order_details__2[[#This Row],[SupplierID]],suppliers[],2,FALSE)</f>
        <v>Karkki Oy</v>
      </c>
      <c r="K152" t="str">
        <f>VLOOKUP(order_details__2[[#This Row],[OrderID]],orders[],14,FALSE)</f>
        <v>Mexico</v>
      </c>
      <c r="L152">
        <f>VLOOKUP(order_details__2[[#This Row],[OrderID]],orders[],7,FALSE)</f>
        <v>2</v>
      </c>
      <c r="M152" t="str">
        <f>VLOOKUP(order_details__2[[#This Row],[ShipVia ]],shippers[],2,FALSE)</f>
        <v>United Package</v>
      </c>
      <c r="N152" t="str">
        <f>VLOOKUP(order_details__2[[#This Row],[OrderID]],orders[],2,FALSE)</f>
        <v>TORTU</v>
      </c>
      <c r="O152" t="str">
        <f>VLOOKUP(order_details__2[[#This Row],[OrderID]],orders[],18,FALSE)</f>
        <v xml:space="preserve">Eastern                                           </v>
      </c>
      <c r="P152">
        <f>VLOOKUP(order_details__2[[#This Row],[ProductID]],products[],4,FALSE)</f>
        <v>3</v>
      </c>
      <c r="Q152" t="str">
        <f>VLOOKUP(order_details__2[[#This Row],[CategoryID]],categories[],2,FALSE)</f>
        <v>Confections</v>
      </c>
      <c r="R152">
        <f>VLOOKUP(order_details__2[[#This Row],[OrderID]],orders[],21,FALSE)</f>
        <v>9</v>
      </c>
    </row>
    <row r="153" spans="1:18" x14ac:dyDescent="0.2">
      <c r="A153">
        <v>10304</v>
      </c>
      <c r="B153">
        <v>59</v>
      </c>
      <c r="C153">
        <v>44</v>
      </c>
      <c r="D153">
        <v>10</v>
      </c>
      <c r="E153">
        <v>0</v>
      </c>
      <c r="F153">
        <f>order_details__2[[#This Row],[UnitPrice]]*order_details__2[[#This Row],[Quantity]]</f>
        <v>440</v>
      </c>
      <c r="G153">
        <f>VLOOKUP(order_details__2[[#This Row],[ProductID]],products[],3,FALSE)</f>
        <v>28</v>
      </c>
      <c r="H153">
        <f>VLOOKUP(order_details__2[[#This Row],[OrderID]],orders[],20,FALSE)</f>
        <v>1996</v>
      </c>
      <c r="I153" t="str">
        <f>VLOOKUP(order_details__2[[#This Row],[ProductID]],products[],2,FALSE)</f>
        <v>Raclette Courdavault</v>
      </c>
      <c r="J153" t="str">
        <f>VLOOKUP(order_details__2[[#This Row],[SupplierID]],suppliers[],2,FALSE)</f>
        <v>Gai pturage</v>
      </c>
      <c r="K153" t="str">
        <f>VLOOKUP(order_details__2[[#This Row],[OrderID]],orders[],14,FALSE)</f>
        <v>Mexico</v>
      </c>
      <c r="L153">
        <f>VLOOKUP(order_details__2[[#This Row],[OrderID]],orders[],7,FALSE)</f>
        <v>2</v>
      </c>
      <c r="M153" t="str">
        <f>VLOOKUP(order_details__2[[#This Row],[ShipVia ]],shippers[],2,FALSE)</f>
        <v>United Package</v>
      </c>
      <c r="N153" t="str">
        <f>VLOOKUP(order_details__2[[#This Row],[OrderID]],orders[],2,FALSE)</f>
        <v>TORTU</v>
      </c>
      <c r="O153" t="str">
        <f>VLOOKUP(order_details__2[[#This Row],[OrderID]],orders[],18,FALSE)</f>
        <v xml:space="preserve">Eastern                                           </v>
      </c>
      <c r="P153">
        <f>VLOOKUP(order_details__2[[#This Row],[ProductID]],products[],4,FALSE)</f>
        <v>4</v>
      </c>
      <c r="Q153" t="str">
        <f>VLOOKUP(order_details__2[[#This Row],[CategoryID]],categories[],2,FALSE)</f>
        <v>Dairy Products</v>
      </c>
      <c r="R153">
        <f>VLOOKUP(order_details__2[[#This Row],[OrderID]],orders[],21,FALSE)</f>
        <v>9</v>
      </c>
    </row>
    <row r="154" spans="1:18" x14ac:dyDescent="0.2">
      <c r="A154">
        <v>10304</v>
      </c>
      <c r="B154">
        <v>71</v>
      </c>
      <c r="C154">
        <v>17.2</v>
      </c>
      <c r="D154">
        <v>2</v>
      </c>
      <c r="E154">
        <v>0</v>
      </c>
      <c r="F154">
        <f>order_details__2[[#This Row],[UnitPrice]]*order_details__2[[#This Row],[Quantity]]</f>
        <v>34.4</v>
      </c>
      <c r="G154">
        <f>VLOOKUP(order_details__2[[#This Row],[ProductID]],products[],3,FALSE)</f>
        <v>15</v>
      </c>
      <c r="H154">
        <f>VLOOKUP(order_details__2[[#This Row],[OrderID]],orders[],20,FALSE)</f>
        <v>1996</v>
      </c>
      <c r="I154" t="str">
        <f>VLOOKUP(order_details__2[[#This Row],[ProductID]],products[],2,FALSE)</f>
        <v>Flotemysost</v>
      </c>
      <c r="J154" t="str">
        <f>VLOOKUP(order_details__2[[#This Row],[SupplierID]],suppliers[],2,FALSE)</f>
        <v>Norske Meierier</v>
      </c>
      <c r="K154" t="str">
        <f>VLOOKUP(order_details__2[[#This Row],[OrderID]],orders[],14,FALSE)</f>
        <v>Mexico</v>
      </c>
      <c r="L154">
        <f>VLOOKUP(order_details__2[[#This Row],[OrderID]],orders[],7,FALSE)</f>
        <v>2</v>
      </c>
      <c r="M154" t="str">
        <f>VLOOKUP(order_details__2[[#This Row],[ShipVia ]],shippers[],2,FALSE)</f>
        <v>United Package</v>
      </c>
      <c r="N154" t="str">
        <f>VLOOKUP(order_details__2[[#This Row],[OrderID]],orders[],2,FALSE)</f>
        <v>TORTU</v>
      </c>
      <c r="O154" t="str">
        <f>VLOOKUP(order_details__2[[#This Row],[OrderID]],orders[],18,FALSE)</f>
        <v xml:space="preserve">Eastern                                           </v>
      </c>
      <c r="P154">
        <f>VLOOKUP(order_details__2[[#This Row],[ProductID]],products[],4,FALSE)</f>
        <v>4</v>
      </c>
      <c r="Q154" t="str">
        <f>VLOOKUP(order_details__2[[#This Row],[CategoryID]],categories[],2,FALSE)</f>
        <v>Dairy Products</v>
      </c>
      <c r="R154">
        <f>VLOOKUP(order_details__2[[#This Row],[OrderID]],orders[],21,FALSE)</f>
        <v>9</v>
      </c>
    </row>
    <row r="155" spans="1:18" x14ac:dyDescent="0.2">
      <c r="A155">
        <v>10305</v>
      </c>
      <c r="B155">
        <v>18</v>
      </c>
      <c r="C155">
        <v>50</v>
      </c>
      <c r="D155">
        <v>25</v>
      </c>
      <c r="E155">
        <v>0</v>
      </c>
      <c r="F155">
        <f>order_details__2[[#This Row],[UnitPrice]]*order_details__2[[#This Row],[Quantity]]</f>
        <v>1250</v>
      </c>
      <c r="G155">
        <f>VLOOKUP(order_details__2[[#This Row],[ProductID]],products[],3,FALSE)</f>
        <v>7</v>
      </c>
      <c r="H155">
        <f>VLOOKUP(order_details__2[[#This Row],[OrderID]],orders[],20,FALSE)</f>
        <v>1996</v>
      </c>
      <c r="I155" t="str">
        <f>VLOOKUP(order_details__2[[#This Row],[ProductID]],products[],2,FALSE)</f>
        <v>Carnarvon Tigers</v>
      </c>
      <c r="J155" t="str">
        <f>VLOOKUP(order_details__2[[#This Row],[SupplierID]],suppliers[],2,FALSE)</f>
        <v>Pavlova, Ltd.</v>
      </c>
      <c r="K155" t="str">
        <f>VLOOKUP(order_details__2[[#This Row],[OrderID]],orders[],14,FALSE)</f>
        <v>USA</v>
      </c>
      <c r="L155">
        <f>VLOOKUP(order_details__2[[#This Row],[OrderID]],orders[],7,FALSE)</f>
        <v>3</v>
      </c>
      <c r="M155" t="str">
        <f>VLOOKUP(order_details__2[[#This Row],[ShipVia ]],shippers[],2,FALSE)</f>
        <v>Federal Shipping</v>
      </c>
      <c r="N155" t="str">
        <f>VLOOKUP(order_details__2[[#This Row],[OrderID]],orders[],2,FALSE)</f>
        <v>OLDWO</v>
      </c>
      <c r="O155" t="str">
        <f>VLOOKUP(order_details__2[[#This Row],[OrderID]],orders[],18,FALSE)</f>
        <v xml:space="preserve">Northern                                          </v>
      </c>
      <c r="P155">
        <f>VLOOKUP(order_details__2[[#This Row],[ProductID]],products[],4,FALSE)</f>
        <v>8</v>
      </c>
      <c r="Q155" t="str">
        <f>VLOOKUP(order_details__2[[#This Row],[CategoryID]],categories[],2,FALSE)</f>
        <v>Seafood</v>
      </c>
      <c r="R155">
        <f>VLOOKUP(order_details__2[[#This Row],[OrderID]],orders[],21,FALSE)</f>
        <v>9</v>
      </c>
    </row>
    <row r="156" spans="1:18" x14ac:dyDescent="0.2">
      <c r="A156">
        <v>10305</v>
      </c>
      <c r="B156">
        <v>29</v>
      </c>
      <c r="C156">
        <v>99</v>
      </c>
      <c r="D156">
        <v>25</v>
      </c>
      <c r="E156">
        <v>0</v>
      </c>
      <c r="F156">
        <f>order_details__2[[#This Row],[UnitPrice]]*order_details__2[[#This Row],[Quantity]]</f>
        <v>2475</v>
      </c>
      <c r="G156">
        <f>VLOOKUP(order_details__2[[#This Row],[ProductID]],products[],3,FALSE)</f>
        <v>12</v>
      </c>
      <c r="H156">
        <f>VLOOKUP(order_details__2[[#This Row],[OrderID]],orders[],20,FALSE)</f>
        <v>1996</v>
      </c>
      <c r="I156" t="str">
        <f>VLOOKUP(order_details__2[[#This Row],[ProductID]],products[],2,FALSE)</f>
        <v>Thringer Rostbratwurst</v>
      </c>
      <c r="J156" t="str">
        <f>VLOOKUP(order_details__2[[#This Row],[SupplierID]],suppliers[],2,FALSE)</f>
        <v>Plutzer Lebensmittelgromrkte AG</v>
      </c>
      <c r="K156" t="str">
        <f>VLOOKUP(order_details__2[[#This Row],[OrderID]],orders[],14,FALSE)</f>
        <v>USA</v>
      </c>
      <c r="L156">
        <f>VLOOKUP(order_details__2[[#This Row],[OrderID]],orders[],7,FALSE)</f>
        <v>3</v>
      </c>
      <c r="M156" t="str">
        <f>VLOOKUP(order_details__2[[#This Row],[ShipVia ]],shippers[],2,FALSE)</f>
        <v>Federal Shipping</v>
      </c>
      <c r="N156" t="str">
        <f>VLOOKUP(order_details__2[[#This Row],[OrderID]],orders[],2,FALSE)</f>
        <v>OLDWO</v>
      </c>
      <c r="O156" t="str">
        <f>VLOOKUP(order_details__2[[#This Row],[OrderID]],orders[],18,FALSE)</f>
        <v xml:space="preserve">Northern                                          </v>
      </c>
      <c r="P156">
        <f>VLOOKUP(order_details__2[[#This Row],[ProductID]],products[],4,FALSE)</f>
        <v>6</v>
      </c>
      <c r="Q156" t="str">
        <f>VLOOKUP(order_details__2[[#This Row],[CategoryID]],categories[],2,FALSE)</f>
        <v>Meat/Poultry</v>
      </c>
      <c r="R156">
        <f>VLOOKUP(order_details__2[[#This Row],[OrderID]],orders[],21,FALSE)</f>
        <v>9</v>
      </c>
    </row>
    <row r="157" spans="1:18" x14ac:dyDescent="0.2">
      <c r="A157">
        <v>10305</v>
      </c>
      <c r="B157">
        <v>39</v>
      </c>
      <c r="C157">
        <v>14.4</v>
      </c>
      <c r="D157">
        <v>30</v>
      </c>
      <c r="E157">
        <v>0</v>
      </c>
      <c r="F157">
        <f>order_details__2[[#This Row],[UnitPrice]]*order_details__2[[#This Row],[Quantity]]</f>
        <v>432</v>
      </c>
      <c r="G157">
        <f>VLOOKUP(order_details__2[[#This Row],[ProductID]],products[],3,FALSE)</f>
        <v>18</v>
      </c>
      <c r="H157">
        <f>VLOOKUP(order_details__2[[#This Row],[OrderID]],orders[],20,FALSE)</f>
        <v>1996</v>
      </c>
      <c r="I157" t="str">
        <f>VLOOKUP(order_details__2[[#This Row],[ProductID]],products[],2,FALSE)</f>
        <v>Chartreuse verte</v>
      </c>
      <c r="J157" t="str">
        <f>VLOOKUP(order_details__2[[#This Row],[SupplierID]],suppliers[],2,FALSE)</f>
        <v>Aux joyeux ecclsiastiques</v>
      </c>
      <c r="K157" t="str">
        <f>VLOOKUP(order_details__2[[#This Row],[OrderID]],orders[],14,FALSE)</f>
        <v>USA</v>
      </c>
      <c r="L157">
        <f>VLOOKUP(order_details__2[[#This Row],[OrderID]],orders[],7,FALSE)</f>
        <v>3</v>
      </c>
      <c r="M157" t="str">
        <f>VLOOKUP(order_details__2[[#This Row],[ShipVia ]],shippers[],2,FALSE)</f>
        <v>Federal Shipping</v>
      </c>
      <c r="N157" t="str">
        <f>VLOOKUP(order_details__2[[#This Row],[OrderID]],orders[],2,FALSE)</f>
        <v>OLDWO</v>
      </c>
      <c r="O157" t="str">
        <f>VLOOKUP(order_details__2[[#This Row],[OrderID]],orders[],18,FALSE)</f>
        <v xml:space="preserve">Northern                                          </v>
      </c>
      <c r="P157">
        <f>VLOOKUP(order_details__2[[#This Row],[ProductID]],products[],4,FALSE)</f>
        <v>1</v>
      </c>
      <c r="Q157" t="str">
        <f>VLOOKUP(order_details__2[[#This Row],[CategoryID]],categories[],2,FALSE)</f>
        <v>Beverages</v>
      </c>
      <c r="R157">
        <f>VLOOKUP(order_details__2[[#This Row],[OrderID]],orders[],21,FALSE)</f>
        <v>9</v>
      </c>
    </row>
    <row r="158" spans="1:18" x14ac:dyDescent="0.2">
      <c r="A158">
        <v>10306</v>
      </c>
      <c r="B158">
        <v>30</v>
      </c>
      <c r="C158">
        <v>20.7</v>
      </c>
      <c r="D158">
        <v>10</v>
      </c>
      <c r="E158">
        <v>0</v>
      </c>
      <c r="F158">
        <f>order_details__2[[#This Row],[UnitPrice]]*order_details__2[[#This Row],[Quantity]]</f>
        <v>207</v>
      </c>
      <c r="G158">
        <f>VLOOKUP(order_details__2[[#This Row],[ProductID]],products[],3,FALSE)</f>
        <v>13</v>
      </c>
      <c r="H158">
        <f>VLOOKUP(order_details__2[[#This Row],[OrderID]],orders[],20,FALSE)</f>
        <v>1996</v>
      </c>
      <c r="I158" t="str">
        <f>VLOOKUP(order_details__2[[#This Row],[ProductID]],products[],2,FALSE)</f>
        <v>Nord-Ost Matjeshering</v>
      </c>
      <c r="J158" t="str">
        <f>VLOOKUP(order_details__2[[#This Row],[SupplierID]],suppliers[],2,FALSE)</f>
        <v>Nord-Ost-Fisch Handelsgesellschaft mbH</v>
      </c>
      <c r="K158" t="str">
        <f>VLOOKUP(order_details__2[[#This Row],[OrderID]],orders[],14,FALSE)</f>
        <v>Spain</v>
      </c>
      <c r="L158">
        <f>VLOOKUP(order_details__2[[#This Row],[OrderID]],orders[],7,FALSE)</f>
        <v>3</v>
      </c>
      <c r="M158" t="str">
        <f>VLOOKUP(order_details__2[[#This Row],[ShipVia ]],shippers[],2,FALSE)</f>
        <v>Federal Shipping</v>
      </c>
      <c r="N158" t="str">
        <f>VLOOKUP(order_details__2[[#This Row],[OrderID]],orders[],2,FALSE)</f>
        <v>ROMEY</v>
      </c>
      <c r="O158" t="str">
        <f>VLOOKUP(order_details__2[[#This Row],[OrderID]],orders[],18,FALSE)</f>
        <v xml:space="preserve">Eastern                                           </v>
      </c>
      <c r="P158">
        <f>VLOOKUP(order_details__2[[#This Row],[ProductID]],products[],4,FALSE)</f>
        <v>8</v>
      </c>
      <c r="Q158" t="str">
        <f>VLOOKUP(order_details__2[[#This Row],[CategoryID]],categories[],2,FALSE)</f>
        <v>Seafood</v>
      </c>
      <c r="R158">
        <f>VLOOKUP(order_details__2[[#This Row],[OrderID]],orders[],21,FALSE)</f>
        <v>9</v>
      </c>
    </row>
    <row r="159" spans="1:18" x14ac:dyDescent="0.2">
      <c r="A159">
        <v>10306</v>
      </c>
      <c r="B159">
        <v>53</v>
      </c>
      <c r="C159">
        <v>26.2</v>
      </c>
      <c r="D159">
        <v>10</v>
      </c>
      <c r="E159">
        <v>0</v>
      </c>
      <c r="F159">
        <f>order_details__2[[#This Row],[UnitPrice]]*order_details__2[[#This Row],[Quantity]]</f>
        <v>262</v>
      </c>
      <c r="G159">
        <f>VLOOKUP(order_details__2[[#This Row],[ProductID]],products[],3,FALSE)</f>
        <v>24</v>
      </c>
      <c r="H159">
        <f>VLOOKUP(order_details__2[[#This Row],[OrderID]],orders[],20,FALSE)</f>
        <v>1996</v>
      </c>
      <c r="I159" t="str">
        <f>VLOOKUP(order_details__2[[#This Row],[ProductID]],products[],2,FALSE)</f>
        <v>Perth Pasties</v>
      </c>
      <c r="J159" t="str">
        <f>VLOOKUP(order_details__2[[#This Row],[SupplierID]],suppliers[],2,FALSE)</f>
        <v>G'day, Mate</v>
      </c>
      <c r="K159" t="str">
        <f>VLOOKUP(order_details__2[[#This Row],[OrderID]],orders[],14,FALSE)</f>
        <v>Spain</v>
      </c>
      <c r="L159">
        <f>VLOOKUP(order_details__2[[#This Row],[OrderID]],orders[],7,FALSE)</f>
        <v>3</v>
      </c>
      <c r="M159" t="str">
        <f>VLOOKUP(order_details__2[[#This Row],[ShipVia ]],shippers[],2,FALSE)</f>
        <v>Federal Shipping</v>
      </c>
      <c r="N159" t="str">
        <f>VLOOKUP(order_details__2[[#This Row],[OrderID]],orders[],2,FALSE)</f>
        <v>ROMEY</v>
      </c>
      <c r="O159" t="str">
        <f>VLOOKUP(order_details__2[[#This Row],[OrderID]],orders[],18,FALSE)</f>
        <v xml:space="preserve">Eastern                                           </v>
      </c>
      <c r="P159">
        <f>VLOOKUP(order_details__2[[#This Row],[ProductID]],products[],4,FALSE)</f>
        <v>6</v>
      </c>
      <c r="Q159" t="str">
        <f>VLOOKUP(order_details__2[[#This Row],[CategoryID]],categories[],2,FALSE)</f>
        <v>Meat/Poultry</v>
      </c>
      <c r="R159">
        <f>VLOOKUP(order_details__2[[#This Row],[OrderID]],orders[],21,FALSE)</f>
        <v>9</v>
      </c>
    </row>
    <row r="160" spans="1:18" x14ac:dyDescent="0.2">
      <c r="A160">
        <v>10306</v>
      </c>
      <c r="B160">
        <v>54</v>
      </c>
      <c r="C160">
        <v>5.9</v>
      </c>
      <c r="D160">
        <v>5</v>
      </c>
      <c r="E160">
        <v>0</v>
      </c>
      <c r="F160">
        <f>order_details__2[[#This Row],[UnitPrice]]*order_details__2[[#This Row],[Quantity]]</f>
        <v>29.5</v>
      </c>
      <c r="G160">
        <f>VLOOKUP(order_details__2[[#This Row],[ProductID]],products[],3,FALSE)</f>
        <v>25</v>
      </c>
      <c r="H160">
        <f>VLOOKUP(order_details__2[[#This Row],[OrderID]],orders[],20,FALSE)</f>
        <v>1996</v>
      </c>
      <c r="I160" t="str">
        <f>VLOOKUP(order_details__2[[#This Row],[ProductID]],products[],2,FALSE)</f>
        <v>Tourtire</v>
      </c>
      <c r="J160" t="str">
        <f>VLOOKUP(order_details__2[[#This Row],[SupplierID]],suppliers[],2,FALSE)</f>
        <v>Ma Maison</v>
      </c>
      <c r="K160" t="str">
        <f>VLOOKUP(order_details__2[[#This Row],[OrderID]],orders[],14,FALSE)</f>
        <v>Spain</v>
      </c>
      <c r="L160">
        <f>VLOOKUP(order_details__2[[#This Row],[OrderID]],orders[],7,FALSE)</f>
        <v>3</v>
      </c>
      <c r="M160" t="str">
        <f>VLOOKUP(order_details__2[[#This Row],[ShipVia ]],shippers[],2,FALSE)</f>
        <v>Federal Shipping</v>
      </c>
      <c r="N160" t="str">
        <f>VLOOKUP(order_details__2[[#This Row],[OrderID]],orders[],2,FALSE)</f>
        <v>ROMEY</v>
      </c>
      <c r="O160" t="str">
        <f>VLOOKUP(order_details__2[[#This Row],[OrderID]],orders[],18,FALSE)</f>
        <v xml:space="preserve">Eastern                                           </v>
      </c>
      <c r="P160">
        <f>VLOOKUP(order_details__2[[#This Row],[ProductID]],products[],4,FALSE)</f>
        <v>6</v>
      </c>
      <c r="Q160" t="str">
        <f>VLOOKUP(order_details__2[[#This Row],[CategoryID]],categories[],2,FALSE)</f>
        <v>Meat/Poultry</v>
      </c>
      <c r="R160">
        <f>VLOOKUP(order_details__2[[#This Row],[OrderID]],orders[],21,FALSE)</f>
        <v>9</v>
      </c>
    </row>
    <row r="161" spans="1:18" x14ac:dyDescent="0.2">
      <c r="A161">
        <v>10307</v>
      </c>
      <c r="B161">
        <v>62</v>
      </c>
      <c r="C161">
        <v>39.4</v>
      </c>
      <c r="D161">
        <v>10</v>
      </c>
      <c r="E161">
        <v>0</v>
      </c>
      <c r="F161">
        <f>order_details__2[[#This Row],[UnitPrice]]*order_details__2[[#This Row],[Quantity]]</f>
        <v>394</v>
      </c>
      <c r="G161">
        <f>VLOOKUP(order_details__2[[#This Row],[ProductID]],products[],3,FALSE)</f>
        <v>29</v>
      </c>
      <c r="H161">
        <f>VLOOKUP(order_details__2[[#This Row],[OrderID]],orders[],20,FALSE)</f>
        <v>1996</v>
      </c>
      <c r="I161" t="str">
        <f>VLOOKUP(order_details__2[[#This Row],[ProductID]],products[],2,FALSE)</f>
        <v>Tarte au sucre</v>
      </c>
      <c r="J161" t="str">
        <f>VLOOKUP(order_details__2[[#This Row],[SupplierID]],suppliers[],2,FALSE)</f>
        <v>Forts d'rables</v>
      </c>
      <c r="K161" t="str">
        <f>VLOOKUP(order_details__2[[#This Row],[OrderID]],orders[],14,FALSE)</f>
        <v>USA</v>
      </c>
      <c r="L161">
        <f>VLOOKUP(order_details__2[[#This Row],[OrderID]],orders[],7,FALSE)</f>
        <v>2</v>
      </c>
      <c r="M161" t="str">
        <f>VLOOKUP(order_details__2[[#This Row],[ShipVia ]],shippers[],2,FALSE)</f>
        <v>United Package</v>
      </c>
      <c r="N161" t="str">
        <f>VLOOKUP(order_details__2[[#This Row],[OrderID]],orders[],2,FALSE)</f>
        <v>LONEP</v>
      </c>
      <c r="O161" t="str">
        <f>VLOOKUP(order_details__2[[#This Row],[OrderID]],orders[],18,FALSE)</f>
        <v xml:space="preserve">Eastern                                           </v>
      </c>
      <c r="P161">
        <f>VLOOKUP(order_details__2[[#This Row],[ProductID]],products[],4,FALSE)</f>
        <v>3</v>
      </c>
      <c r="Q161" t="str">
        <f>VLOOKUP(order_details__2[[#This Row],[CategoryID]],categories[],2,FALSE)</f>
        <v>Confections</v>
      </c>
      <c r="R161">
        <f>VLOOKUP(order_details__2[[#This Row],[OrderID]],orders[],21,FALSE)</f>
        <v>9</v>
      </c>
    </row>
    <row r="162" spans="1:18" x14ac:dyDescent="0.2">
      <c r="A162">
        <v>10307</v>
      </c>
      <c r="B162">
        <v>68</v>
      </c>
      <c r="C162">
        <v>10</v>
      </c>
      <c r="D162">
        <v>3</v>
      </c>
      <c r="E162">
        <v>0</v>
      </c>
      <c r="F162">
        <f>order_details__2[[#This Row],[UnitPrice]]*order_details__2[[#This Row],[Quantity]]</f>
        <v>30</v>
      </c>
      <c r="G162">
        <f>VLOOKUP(order_details__2[[#This Row],[ProductID]],products[],3,FALSE)</f>
        <v>8</v>
      </c>
      <c r="H162">
        <f>VLOOKUP(order_details__2[[#This Row],[OrderID]],orders[],20,FALSE)</f>
        <v>1996</v>
      </c>
      <c r="I162" t="str">
        <f>VLOOKUP(order_details__2[[#This Row],[ProductID]],products[],2,FALSE)</f>
        <v>Scottish Longbreads</v>
      </c>
      <c r="J162" t="str">
        <f>VLOOKUP(order_details__2[[#This Row],[SupplierID]],suppliers[],2,FALSE)</f>
        <v>Specialty Biscuits, Ltd.</v>
      </c>
      <c r="K162" t="str">
        <f>VLOOKUP(order_details__2[[#This Row],[OrderID]],orders[],14,FALSE)</f>
        <v>USA</v>
      </c>
      <c r="L162">
        <f>VLOOKUP(order_details__2[[#This Row],[OrderID]],orders[],7,FALSE)</f>
        <v>2</v>
      </c>
      <c r="M162" t="str">
        <f>VLOOKUP(order_details__2[[#This Row],[ShipVia ]],shippers[],2,FALSE)</f>
        <v>United Package</v>
      </c>
      <c r="N162" t="str">
        <f>VLOOKUP(order_details__2[[#This Row],[OrderID]],orders[],2,FALSE)</f>
        <v>LONEP</v>
      </c>
      <c r="O162" t="str">
        <f>VLOOKUP(order_details__2[[#This Row],[OrderID]],orders[],18,FALSE)</f>
        <v xml:space="preserve">Eastern                                           </v>
      </c>
      <c r="P162">
        <f>VLOOKUP(order_details__2[[#This Row],[ProductID]],products[],4,FALSE)</f>
        <v>3</v>
      </c>
      <c r="Q162" t="str">
        <f>VLOOKUP(order_details__2[[#This Row],[CategoryID]],categories[],2,FALSE)</f>
        <v>Confections</v>
      </c>
      <c r="R162">
        <f>VLOOKUP(order_details__2[[#This Row],[OrderID]],orders[],21,FALSE)</f>
        <v>9</v>
      </c>
    </row>
    <row r="163" spans="1:18" x14ac:dyDescent="0.2">
      <c r="A163">
        <v>10308</v>
      </c>
      <c r="B163">
        <v>69</v>
      </c>
      <c r="C163">
        <v>28.8</v>
      </c>
      <c r="D163">
        <v>1</v>
      </c>
      <c r="E163">
        <v>0</v>
      </c>
      <c r="F163">
        <f>order_details__2[[#This Row],[UnitPrice]]*order_details__2[[#This Row],[Quantity]]</f>
        <v>28.8</v>
      </c>
      <c r="G163">
        <f>VLOOKUP(order_details__2[[#This Row],[ProductID]],products[],3,FALSE)</f>
        <v>15</v>
      </c>
      <c r="H163">
        <f>VLOOKUP(order_details__2[[#This Row],[OrderID]],orders[],20,FALSE)</f>
        <v>1996</v>
      </c>
      <c r="I163" t="str">
        <f>VLOOKUP(order_details__2[[#This Row],[ProductID]],products[],2,FALSE)</f>
        <v>Gudbrandsdalsost</v>
      </c>
      <c r="J163" t="str">
        <f>VLOOKUP(order_details__2[[#This Row],[SupplierID]],suppliers[],2,FALSE)</f>
        <v>Norske Meierier</v>
      </c>
      <c r="K163" t="str">
        <f>VLOOKUP(order_details__2[[#This Row],[OrderID]],orders[],14,FALSE)</f>
        <v>Mexico</v>
      </c>
      <c r="L163">
        <f>VLOOKUP(order_details__2[[#This Row],[OrderID]],orders[],7,FALSE)</f>
        <v>3</v>
      </c>
      <c r="M163" t="str">
        <f>VLOOKUP(order_details__2[[#This Row],[ShipVia ]],shippers[],2,FALSE)</f>
        <v>Federal Shipping</v>
      </c>
      <c r="N163" t="str">
        <f>VLOOKUP(order_details__2[[#This Row],[OrderID]],orders[],2,FALSE)</f>
        <v>ANATR</v>
      </c>
      <c r="O163" t="str">
        <f>VLOOKUP(order_details__2[[#This Row],[OrderID]],orders[],18,FALSE)</f>
        <v xml:space="preserve">Westerns                                          </v>
      </c>
      <c r="P163">
        <f>VLOOKUP(order_details__2[[#This Row],[ProductID]],products[],4,FALSE)</f>
        <v>4</v>
      </c>
      <c r="Q163" t="str">
        <f>VLOOKUP(order_details__2[[#This Row],[CategoryID]],categories[],2,FALSE)</f>
        <v>Dairy Products</v>
      </c>
      <c r="R163">
        <f>VLOOKUP(order_details__2[[#This Row],[OrderID]],orders[],21,FALSE)</f>
        <v>9</v>
      </c>
    </row>
    <row r="164" spans="1:18" x14ac:dyDescent="0.2">
      <c r="A164">
        <v>10308</v>
      </c>
      <c r="B164">
        <v>70</v>
      </c>
      <c r="C164">
        <v>12</v>
      </c>
      <c r="D164">
        <v>5</v>
      </c>
      <c r="E164">
        <v>0</v>
      </c>
      <c r="F164">
        <f>order_details__2[[#This Row],[UnitPrice]]*order_details__2[[#This Row],[Quantity]]</f>
        <v>60</v>
      </c>
      <c r="G164">
        <f>VLOOKUP(order_details__2[[#This Row],[ProductID]],products[],3,FALSE)</f>
        <v>7</v>
      </c>
      <c r="H164">
        <f>VLOOKUP(order_details__2[[#This Row],[OrderID]],orders[],20,FALSE)</f>
        <v>1996</v>
      </c>
      <c r="I164" t="str">
        <f>VLOOKUP(order_details__2[[#This Row],[ProductID]],products[],2,FALSE)</f>
        <v>Outback Lager</v>
      </c>
      <c r="J164" t="str">
        <f>VLOOKUP(order_details__2[[#This Row],[SupplierID]],suppliers[],2,FALSE)</f>
        <v>Pavlova, Ltd.</v>
      </c>
      <c r="K164" t="str">
        <f>VLOOKUP(order_details__2[[#This Row],[OrderID]],orders[],14,FALSE)</f>
        <v>Mexico</v>
      </c>
      <c r="L164">
        <f>VLOOKUP(order_details__2[[#This Row],[OrderID]],orders[],7,FALSE)</f>
        <v>3</v>
      </c>
      <c r="M164" t="str">
        <f>VLOOKUP(order_details__2[[#This Row],[ShipVia ]],shippers[],2,FALSE)</f>
        <v>Federal Shipping</v>
      </c>
      <c r="N164" t="str">
        <f>VLOOKUP(order_details__2[[#This Row],[OrderID]],orders[],2,FALSE)</f>
        <v>ANATR</v>
      </c>
      <c r="O164" t="str">
        <f>VLOOKUP(order_details__2[[#This Row],[OrderID]],orders[],18,FALSE)</f>
        <v xml:space="preserve">Westerns                                          </v>
      </c>
      <c r="P164">
        <f>VLOOKUP(order_details__2[[#This Row],[ProductID]],products[],4,FALSE)</f>
        <v>1</v>
      </c>
      <c r="Q164" t="str">
        <f>VLOOKUP(order_details__2[[#This Row],[CategoryID]],categories[],2,FALSE)</f>
        <v>Beverages</v>
      </c>
      <c r="R164">
        <f>VLOOKUP(order_details__2[[#This Row],[OrderID]],orders[],21,FALSE)</f>
        <v>9</v>
      </c>
    </row>
    <row r="165" spans="1:18" x14ac:dyDescent="0.2">
      <c r="A165">
        <v>10309</v>
      </c>
      <c r="B165">
        <v>4</v>
      </c>
      <c r="C165">
        <v>17.600000000000001</v>
      </c>
      <c r="D165">
        <v>20</v>
      </c>
      <c r="E165">
        <v>0</v>
      </c>
      <c r="F165">
        <f>order_details__2[[#This Row],[UnitPrice]]*order_details__2[[#This Row],[Quantity]]</f>
        <v>352</v>
      </c>
      <c r="G165">
        <f>VLOOKUP(order_details__2[[#This Row],[ProductID]],products[],3,FALSE)</f>
        <v>2</v>
      </c>
      <c r="H165">
        <f>VLOOKUP(order_details__2[[#This Row],[OrderID]],orders[],20,FALSE)</f>
        <v>1996</v>
      </c>
      <c r="I165" t="str">
        <f>VLOOKUP(order_details__2[[#This Row],[ProductID]],products[],2,FALSE)</f>
        <v>Chef Anton's Cajun Seasoning</v>
      </c>
      <c r="J165" t="str">
        <f>VLOOKUP(order_details__2[[#This Row],[SupplierID]],suppliers[],2,FALSE)</f>
        <v>New Orleans Cajun Delights</v>
      </c>
      <c r="K165" t="str">
        <f>VLOOKUP(order_details__2[[#This Row],[OrderID]],orders[],14,FALSE)</f>
        <v>Ireland</v>
      </c>
      <c r="L165">
        <f>VLOOKUP(order_details__2[[#This Row],[OrderID]],orders[],7,FALSE)</f>
        <v>1</v>
      </c>
      <c r="M165" t="str">
        <f>VLOOKUP(order_details__2[[#This Row],[ShipVia ]],shippers[],2,FALSE)</f>
        <v>Speedy Express</v>
      </c>
      <c r="N165" t="str">
        <f>VLOOKUP(order_details__2[[#This Row],[OrderID]],orders[],2,FALSE)</f>
        <v>HUNGO</v>
      </c>
      <c r="O165" t="str">
        <f>VLOOKUP(order_details__2[[#This Row],[OrderID]],orders[],18,FALSE)</f>
        <v xml:space="preserve">Southern                                          </v>
      </c>
      <c r="P165">
        <f>VLOOKUP(order_details__2[[#This Row],[ProductID]],products[],4,FALSE)</f>
        <v>2</v>
      </c>
      <c r="Q165" t="str">
        <f>VLOOKUP(order_details__2[[#This Row],[CategoryID]],categories[],2,FALSE)</f>
        <v>Condiments</v>
      </c>
      <c r="R165">
        <f>VLOOKUP(order_details__2[[#This Row],[OrderID]],orders[],21,FALSE)</f>
        <v>9</v>
      </c>
    </row>
    <row r="166" spans="1:18" x14ac:dyDescent="0.2">
      <c r="A166">
        <v>10309</v>
      </c>
      <c r="B166">
        <v>6</v>
      </c>
      <c r="C166">
        <v>20</v>
      </c>
      <c r="D166">
        <v>30</v>
      </c>
      <c r="E166">
        <v>0</v>
      </c>
      <c r="F166">
        <f>order_details__2[[#This Row],[UnitPrice]]*order_details__2[[#This Row],[Quantity]]</f>
        <v>600</v>
      </c>
      <c r="G166">
        <f>VLOOKUP(order_details__2[[#This Row],[ProductID]],products[],3,FALSE)</f>
        <v>3</v>
      </c>
      <c r="H166">
        <f>VLOOKUP(order_details__2[[#This Row],[OrderID]],orders[],20,FALSE)</f>
        <v>1996</v>
      </c>
      <c r="I166" t="str">
        <f>VLOOKUP(order_details__2[[#This Row],[ProductID]],products[],2,FALSE)</f>
        <v>Grandma's Boysenberry Spread</v>
      </c>
      <c r="J166" t="str">
        <f>VLOOKUP(order_details__2[[#This Row],[SupplierID]],suppliers[],2,FALSE)</f>
        <v>Grandma Kelly's Homestead</v>
      </c>
      <c r="K166" t="str">
        <f>VLOOKUP(order_details__2[[#This Row],[OrderID]],orders[],14,FALSE)</f>
        <v>Ireland</v>
      </c>
      <c r="L166">
        <f>VLOOKUP(order_details__2[[#This Row],[OrderID]],orders[],7,FALSE)</f>
        <v>1</v>
      </c>
      <c r="M166" t="str">
        <f>VLOOKUP(order_details__2[[#This Row],[ShipVia ]],shippers[],2,FALSE)</f>
        <v>Speedy Express</v>
      </c>
      <c r="N166" t="str">
        <f>VLOOKUP(order_details__2[[#This Row],[OrderID]],orders[],2,FALSE)</f>
        <v>HUNGO</v>
      </c>
      <c r="O166" t="str">
        <f>VLOOKUP(order_details__2[[#This Row],[OrderID]],orders[],18,FALSE)</f>
        <v xml:space="preserve">Southern                                          </v>
      </c>
      <c r="P166">
        <f>VLOOKUP(order_details__2[[#This Row],[ProductID]],products[],4,FALSE)</f>
        <v>2</v>
      </c>
      <c r="Q166" t="str">
        <f>VLOOKUP(order_details__2[[#This Row],[CategoryID]],categories[],2,FALSE)</f>
        <v>Condiments</v>
      </c>
      <c r="R166">
        <f>VLOOKUP(order_details__2[[#This Row],[OrderID]],orders[],21,FALSE)</f>
        <v>9</v>
      </c>
    </row>
    <row r="167" spans="1:18" x14ac:dyDescent="0.2">
      <c r="A167">
        <v>10309</v>
      </c>
      <c r="B167">
        <v>42</v>
      </c>
      <c r="C167">
        <v>11.2</v>
      </c>
      <c r="D167">
        <v>2</v>
      </c>
      <c r="E167">
        <v>0</v>
      </c>
      <c r="F167">
        <f>order_details__2[[#This Row],[UnitPrice]]*order_details__2[[#This Row],[Quantity]]</f>
        <v>22.4</v>
      </c>
      <c r="G167">
        <f>VLOOKUP(order_details__2[[#This Row],[ProductID]],products[],3,FALSE)</f>
        <v>20</v>
      </c>
      <c r="H167">
        <f>VLOOKUP(order_details__2[[#This Row],[OrderID]],orders[],20,FALSE)</f>
        <v>1996</v>
      </c>
      <c r="I167" t="str">
        <f>VLOOKUP(order_details__2[[#This Row],[ProductID]],products[],2,FALSE)</f>
        <v>Singaporean Hokkien Fried Mee</v>
      </c>
      <c r="J167" t="str">
        <f>VLOOKUP(order_details__2[[#This Row],[SupplierID]],suppliers[],2,FALSE)</f>
        <v>Leka Trading</v>
      </c>
      <c r="K167" t="str">
        <f>VLOOKUP(order_details__2[[#This Row],[OrderID]],orders[],14,FALSE)</f>
        <v>Ireland</v>
      </c>
      <c r="L167">
        <f>VLOOKUP(order_details__2[[#This Row],[OrderID]],orders[],7,FALSE)</f>
        <v>1</v>
      </c>
      <c r="M167" t="str">
        <f>VLOOKUP(order_details__2[[#This Row],[ShipVia ]],shippers[],2,FALSE)</f>
        <v>Speedy Express</v>
      </c>
      <c r="N167" t="str">
        <f>VLOOKUP(order_details__2[[#This Row],[OrderID]],orders[],2,FALSE)</f>
        <v>HUNGO</v>
      </c>
      <c r="O167" t="str">
        <f>VLOOKUP(order_details__2[[#This Row],[OrderID]],orders[],18,FALSE)</f>
        <v xml:space="preserve">Southern                                          </v>
      </c>
      <c r="P167">
        <f>VLOOKUP(order_details__2[[#This Row],[ProductID]],products[],4,FALSE)</f>
        <v>5</v>
      </c>
      <c r="Q167" t="str">
        <f>VLOOKUP(order_details__2[[#This Row],[CategoryID]],categories[],2,FALSE)</f>
        <v>Grains/Cereals</v>
      </c>
      <c r="R167">
        <f>VLOOKUP(order_details__2[[#This Row],[OrderID]],orders[],21,FALSE)</f>
        <v>9</v>
      </c>
    </row>
    <row r="168" spans="1:18" x14ac:dyDescent="0.2">
      <c r="A168">
        <v>10309</v>
      </c>
      <c r="B168">
        <v>43</v>
      </c>
      <c r="C168">
        <v>36.799999999999997</v>
      </c>
      <c r="D168">
        <v>20</v>
      </c>
      <c r="E168">
        <v>0</v>
      </c>
      <c r="F168">
        <f>order_details__2[[#This Row],[UnitPrice]]*order_details__2[[#This Row],[Quantity]]</f>
        <v>736</v>
      </c>
      <c r="G168">
        <f>VLOOKUP(order_details__2[[#This Row],[ProductID]],products[],3,FALSE)</f>
        <v>20</v>
      </c>
      <c r="H168">
        <f>VLOOKUP(order_details__2[[#This Row],[OrderID]],orders[],20,FALSE)</f>
        <v>1996</v>
      </c>
      <c r="I168" t="str">
        <f>VLOOKUP(order_details__2[[#This Row],[ProductID]],products[],2,FALSE)</f>
        <v>Ipoh Coffee</v>
      </c>
      <c r="J168" t="str">
        <f>VLOOKUP(order_details__2[[#This Row],[SupplierID]],suppliers[],2,FALSE)</f>
        <v>Leka Trading</v>
      </c>
      <c r="K168" t="str">
        <f>VLOOKUP(order_details__2[[#This Row],[OrderID]],orders[],14,FALSE)</f>
        <v>Ireland</v>
      </c>
      <c r="L168">
        <f>VLOOKUP(order_details__2[[#This Row],[OrderID]],orders[],7,FALSE)</f>
        <v>1</v>
      </c>
      <c r="M168" t="str">
        <f>VLOOKUP(order_details__2[[#This Row],[ShipVia ]],shippers[],2,FALSE)</f>
        <v>Speedy Express</v>
      </c>
      <c r="N168" t="str">
        <f>VLOOKUP(order_details__2[[#This Row],[OrderID]],orders[],2,FALSE)</f>
        <v>HUNGO</v>
      </c>
      <c r="O168" t="str">
        <f>VLOOKUP(order_details__2[[#This Row],[OrderID]],orders[],18,FALSE)</f>
        <v xml:space="preserve">Southern                                          </v>
      </c>
      <c r="P168">
        <f>VLOOKUP(order_details__2[[#This Row],[ProductID]],products[],4,FALSE)</f>
        <v>1</v>
      </c>
      <c r="Q168" t="str">
        <f>VLOOKUP(order_details__2[[#This Row],[CategoryID]],categories[],2,FALSE)</f>
        <v>Beverages</v>
      </c>
      <c r="R168">
        <f>VLOOKUP(order_details__2[[#This Row],[OrderID]],orders[],21,FALSE)</f>
        <v>9</v>
      </c>
    </row>
    <row r="169" spans="1:18" x14ac:dyDescent="0.2">
      <c r="A169">
        <v>10309</v>
      </c>
      <c r="B169">
        <v>71</v>
      </c>
      <c r="C169">
        <v>17.2</v>
      </c>
      <c r="D169">
        <v>3</v>
      </c>
      <c r="E169">
        <v>0</v>
      </c>
      <c r="F169">
        <f>order_details__2[[#This Row],[UnitPrice]]*order_details__2[[#This Row],[Quantity]]</f>
        <v>51.599999999999994</v>
      </c>
      <c r="G169">
        <f>VLOOKUP(order_details__2[[#This Row],[ProductID]],products[],3,FALSE)</f>
        <v>15</v>
      </c>
      <c r="H169">
        <f>VLOOKUP(order_details__2[[#This Row],[OrderID]],orders[],20,FALSE)</f>
        <v>1996</v>
      </c>
      <c r="I169" t="str">
        <f>VLOOKUP(order_details__2[[#This Row],[ProductID]],products[],2,FALSE)</f>
        <v>Flotemysost</v>
      </c>
      <c r="J169" t="str">
        <f>VLOOKUP(order_details__2[[#This Row],[SupplierID]],suppliers[],2,FALSE)</f>
        <v>Norske Meierier</v>
      </c>
      <c r="K169" t="str">
        <f>VLOOKUP(order_details__2[[#This Row],[OrderID]],orders[],14,FALSE)</f>
        <v>Ireland</v>
      </c>
      <c r="L169">
        <f>VLOOKUP(order_details__2[[#This Row],[OrderID]],orders[],7,FALSE)</f>
        <v>1</v>
      </c>
      <c r="M169" t="str">
        <f>VLOOKUP(order_details__2[[#This Row],[ShipVia ]],shippers[],2,FALSE)</f>
        <v>Speedy Express</v>
      </c>
      <c r="N169" t="str">
        <f>VLOOKUP(order_details__2[[#This Row],[OrderID]],orders[],2,FALSE)</f>
        <v>HUNGO</v>
      </c>
      <c r="O169" t="str">
        <f>VLOOKUP(order_details__2[[#This Row],[OrderID]],orders[],18,FALSE)</f>
        <v xml:space="preserve">Southern                                          </v>
      </c>
      <c r="P169">
        <f>VLOOKUP(order_details__2[[#This Row],[ProductID]],products[],4,FALSE)</f>
        <v>4</v>
      </c>
      <c r="Q169" t="str">
        <f>VLOOKUP(order_details__2[[#This Row],[CategoryID]],categories[],2,FALSE)</f>
        <v>Dairy Products</v>
      </c>
      <c r="R169">
        <f>VLOOKUP(order_details__2[[#This Row],[OrderID]],orders[],21,FALSE)</f>
        <v>9</v>
      </c>
    </row>
    <row r="170" spans="1:18" x14ac:dyDescent="0.2">
      <c r="A170">
        <v>10310</v>
      </c>
      <c r="B170">
        <v>16</v>
      </c>
      <c r="C170">
        <v>13.9</v>
      </c>
      <c r="D170">
        <v>10</v>
      </c>
      <c r="E170">
        <v>0</v>
      </c>
      <c r="F170">
        <f>order_details__2[[#This Row],[UnitPrice]]*order_details__2[[#This Row],[Quantity]]</f>
        <v>139</v>
      </c>
      <c r="G170">
        <f>VLOOKUP(order_details__2[[#This Row],[ProductID]],products[],3,FALSE)</f>
        <v>7</v>
      </c>
      <c r="H170">
        <f>VLOOKUP(order_details__2[[#This Row],[OrderID]],orders[],20,FALSE)</f>
        <v>1996</v>
      </c>
      <c r="I170" t="str">
        <f>VLOOKUP(order_details__2[[#This Row],[ProductID]],products[],2,FALSE)</f>
        <v>Pavlova</v>
      </c>
      <c r="J170" t="str">
        <f>VLOOKUP(order_details__2[[#This Row],[SupplierID]],suppliers[],2,FALSE)</f>
        <v>Pavlova, Ltd.</v>
      </c>
      <c r="K170" t="str">
        <f>VLOOKUP(order_details__2[[#This Row],[OrderID]],orders[],14,FALSE)</f>
        <v>USA</v>
      </c>
      <c r="L170">
        <f>VLOOKUP(order_details__2[[#This Row],[OrderID]],orders[],7,FALSE)</f>
        <v>2</v>
      </c>
      <c r="M170" t="str">
        <f>VLOOKUP(order_details__2[[#This Row],[ShipVia ]],shippers[],2,FALSE)</f>
        <v>United Package</v>
      </c>
      <c r="N170" t="str">
        <f>VLOOKUP(order_details__2[[#This Row],[OrderID]],orders[],2,FALSE)</f>
        <v>THEBI</v>
      </c>
      <c r="O170" t="str">
        <f>VLOOKUP(order_details__2[[#This Row],[OrderID]],orders[],18,FALSE)</f>
        <v xml:space="preserve">Northern                                          </v>
      </c>
      <c r="P170">
        <f>VLOOKUP(order_details__2[[#This Row],[ProductID]],products[],4,FALSE)</f>
        <v>3</v>
      </c>
      <c r="Q170" t="str">
        <f>VLOOKUP(order_details__2[[#This Row],[CategoryID]],categories[],2,FALSE)</f>
        <v>Confections</v>
      </c>
      <c r="R170">
        <f>VLOOKUP(order_details__2[[#This Row],[OrderID]],orders[],21,FALSE)</f>
        <v>9</v>
      </c>
    </row>
    <row r="171" spans="1:18" x14ac:dyDescent="0.2">
      <c r="A171">
        <v>10310</v>
      </c>
      <c r="B171">
        <v>62</v>
      </c>
      <c r="C171">
        <v>39.4</v>
      </c>
      <c r="D171">
        <v>5</v>
      </c>
      <c r="E171">
        <v>0</v>
      </c>
      <c r="F171">
        <f>order_details__2[[#This Row],[UnitPrice]]*order_details__2[[#This Row],[Quantity]]</f>
        <v>197</v>
      </c>
      <c r="G171">
        <f>VLOOKUP(order_details__2[[#This Row],[ProductID]],products[],3,FALSE)</f>
        <v>29</v>
      </c>
      <c r="H171">
        <f>VLOOKUP(order_details__2[[#This Row],[OrderID]],orders[],20,FALSE)</f>
        <v>1996</v>
      </c>
      <c r="I171" t="str">
        <f>VLOOKUP(order_details__2[[#This Row],[ProductID]],products[],2,FALSE)</f>
        <v>Tarte au sucre</v>
      </c>
      <c r="J171" t="str">
        <f>VLOOKUP(order_details__2[[#This Row],[SupplierID]],suppliers[],2,FALSE)</f>
        <v>Forts d'rables</v>
      </c>
      <c r="K171" t="str">
        <f>VLOOKUP(order_details__2[[#This Row],[OrderID]],orders[],14,FALSE)</f>
        <v>USA</v>
      </c>
      <c r="L171">
        <f>VLOOKUP(order_details__2[[#This Row],[OrderID]],orders[],7,FALSE)</f>
        <v>2</v>
      </c>
      <c r="M171" t="str">
        <f>VLOOKUP(order_details__2[[#This Row],[ShipVia ]],shippers[],2,FALSE)</f>
        <v>United Package</v>
      </c>
      <c r="N171" t="str">
        <f>VLOOKUP(order_details__2[[#This Row],[OrderID]],orders[],2,FALSE)</f>
        <v>THEBI</v>
      </c>
      <c r="O171" t="str">
        <f>VLOOKUP(order_details__2[[#This Row],[OrderID]],orders[],18,FALSE)</f>
        <v xml:space="preserve">Northern                                          </v>
      </c>
      <c r="P171">
        <f>VLOOKUP(order_details__2[[#This Row],[ProductID]],products[],4,FALSE)</f>
        <v>3</v>
      </c>
      <c r="Q171" t="str">
        <f>VLOOKUP(order_details__2[[#This Row],[CategoryID]],categories[],2,FALSE)</f>
        <v>Confections</v>
      </c>
      <c r="R171">
        <f>VLOOKUP(order_details__2[[#This Row],[OrderID]],orders[],21,FALSE)</f>
        <v>9</v>
      </c>
    </row>
    <row r="172" spans="1:18" x14ac:dyDescent="0.2">
      <c r="A172">
        <v>10311</v>
      </c>
      <c r="B172">
        <v>42</v>
      </c>
      <c r="C172">
        <v>11.2</v>
      </c>
      <c r="D172">
        <v>6</v>
      </c>
      <c r="E172">
        <v>0</v>
      </c>
      <c r="F172">
        <f>order_details__2[[#This Row],[UnitPrice]]*order_details__2[[#This Row],[Quantity]]</f>
        <v>67.199999999999989</v>
      </c>
      <c r="G172">
        <f>VLOOKUP(order_details__2[[#This Row],[ProductID]],products[],3,FALSE)</f>
        <v>20</v>
      </c>
      <c r="H172">
        <f>VLOOKUP(order_details__2[[#This Row],[OrderID]],orders[],20,FALSE)</f>
        <v>1996</v>
      </c>
      <c r="I172" t="str">
        <f>VLOOKUP(order_details__2[[#This Row],[ProductID]],products[],2,FALSE)</f>
        <v>Singaporean Hokkien Fried Mee</v>
      </c>
      <c r="J172" t="str">
        <f>VLOOKUP(order_details__2[[#This Row],[SupplierID]],suppliers[],2,FALSE)</f>
        <v>Leka Trading</v>
      </c>
      <c r="K172" t="str">
        <f>VLOOKUP(order_details__2[[#This Row],[OrderID]],orders[],14,FALSE)</f>
        <v>France</v>
      </c>
      <c r="L172">
        <f>VLOOKUP(order_details__2[[#This Row],[OrderID]],orders[],7,FALSE)</f>
        <v>3</v>
      </c>
      <c r="M172" t="str">
        <f>VLOOKUP(order_details__2[[#This Row],[ShipVia ]],shippers[],2,FALSE)</f>
        <v>Federal Shipping</v>
      </c>
      <c r="N172" t="str">
        <f>VLOOKUP(order_details__2[[#This Row],[OrderID]],orders[],2,FALSE)</f>
        <v>DUMON</v>
      </c>
      <c r="O172" t="str">
        <f>VLOOKUP(order_details__2[[#This Row],[OrderID]],orders[],18,FALSE)</f>
        <v xml:space="preserve">Eastern                                           </v>
      </c>
      <c r="P172">
        <f>VLOOKUP(order_details__2[[#This Row],[ProductID]],products[],4,FALSE)</f>
        <v>5</v>
      </c>
      <c r="Q172" t="str">
        <f>VLOOKUP(order_details__2[[#This Row],[CategoryID]],categories[],2,FALSE)</f>
        <v>Grains/Cereals</v>
      </c>
      <c r="R172">
        <f>VLOOKUP(order_details__2[[#This Row],[OrderID]],orders[],21,FALSE)</f>
        <v>9</v>
      </c>
    </row>
    <row r="173" spans="1:18" x14ac:dyDescent="0.2">
      <c r="A173">
        <v>10311</v>
      </c>
      <c r="B173">
        <v>69</v>
      </c>
      <c r="C173">
        <v>28.8</v>
      </c>
      <c r="D173">
        <v>7</v>
      </c>
      <c r="E173">
        <v>0</v>
      </c>
      <c r="F173">
        <f>order_details__2[[#This Row],[UnitPrice]]*order_details__2[[#This Row],[Quantity]]</f>
        <v>201.6</v>
      </c>
      <c r="G173">
        <f>VLOOKUP(order_details__2[[#This Row],[ProductID]],products[],3,FALSE)</f>
        <v>15</v>
      </c>
      <c r="H173">
        <f>VLOOKUP(order_details__2[[#This Row],[OrderID]],orders[],20,FALSE)</f>
        <v>1996</v>
      </c>
      <c r="I173" t="str">
        <f>VLOOKUP(order_details__2[[#This Row],[ProductID]],products[],2,FALSE)</f>
        <v>Gudbrandsdalsost</v>
      </c>
      <c r="J173" t="str">
        <f>VLOOKUP(order_details__2[[#This Row],[SupplierID]],suppliers[],2,FALSE)</f>
        <v>Norske Meierier</v>
      </c>
      <c r="K173" t="str">
        <f>VLOOKUP(order_details__2[[#This Row],[OrderID]],orders[],14,FALSE)</f>
        <v>France</v>
      </c>
      <c r="L173">
        <f>VLOOKUP(order_details__2[[#This Row],[OrderID]],orders[],7,FALSE)</f>
        <v>3</v>
      </c>
      <c r="M173" t="str">
        <f>VLOOKUP(order_details__2[[#This Row],[ShipVia ]],shippers[],2,FALSE)</f>
        <v>Federal Shipping</v>
      </c>
      <c r="N173" t="str">
        <f>VLOOKUP(order_details__2[[#This Row],[OrderID]],orders[],2,FALSE)</f>
        <v>DUMON</v>
      </c>
      <c r="O173" t="str">
        <f>VLOOKUP(order_details__2[[#This Row],[OrderID]],orders[],18,FALSE)</f>
        <v xml:space="preserve">Eastern                                           </v>
      </c>
      <c r="P173">
        <f>VLOOKUP(order_details__2[[#This Row],[ProductID]],products[],4,FALSE)</f>
        <v>4</v>
      </c>
      <c r="Q173" t="str">
        <f>VLOOKUP(order_details__2[[#This Row],[CategoryID]],categories[],2,FALSE)</f>
        <v>Dairy Products</v>
      </c>
      <c r="R173">
        <f>VLOOKUP(order_details__2[[#This Row],[OrderID]],orders[],21,FALSE)</f>
        <v>9</v>
      </c>
    </row>
    <row r="174" spans="1:18" x14ac:dyDescent="0.2">
      <c r="A174">
        <v>10312</v>
      </c>
      <c r="B174">
        <v>28</v>
      </c>
      <c r="C174">
        <v>36.4</v>
      </c>
      <c r="D174">
        <v>4</v>
      </c>
      <c r="E174">
        <v>0</v>
      </c>
      <c r="F174">
        <f>order_details__2[[#This Row],[UnitPrice]]*order_details__2[[#This Row],[Quantity]]</f>
        <v>145.6</v>
      </c>
      <c r="G174">
        <f>VLOOKUP(order_details__2[[#This Row],[ProductID]],products[],3,FALSE)</f>
        <v>12</v>
      </c>
      <c r="H174">
        <f>VLOOKUP(order_details__2[[#This Row],[OrderID]],orders[],20,FALSE)</f>
        <v>1996</v>
      </c>
      <c r="I174" t="str">
        <f>VLOOKUP(order_details__2[[#This Row],[ProductID]],products[],2,FALSE)</f>
        <v>Rssle Sauerkraut</v>
      </c>
      <c r="J174" t="str">
        <f>VLOOKUP(order_details__2[[#This Row],[SupplierID]],suppliers[],2,FALSE)</f>
        <v>Plutzer Lebensmittelgromrkte AG</v>
      </c>
      <c r="K174" t="str">
        <f>VLOOKUP(order_details__2[[#This Row],[OrderID]],orders[],14,FALSE)</f>
        <v>Germany</v>
      </c>
      <c r="L174">
        <f>VLOOKUP(order_details__2[[#This Row],[OrderID]],orders[],7,FALSE)</f>
        <v>2</v>
      </c>
      <c r="M174" t="str">
        <f>VLOOKUP(order_details__2[[#This Row],[ShipVia ]],shippers[],2,FALSE)</f>
        <v>United Package</v>
      </c>
      <c r="N174" t="str">
        <f>VLOOKUP(order_details__2[[#This Row],[OrderID]],orders[],2,FALSE)</f>
        <v>WANDK</v>
      </c>
      <c r="O174" t="str">
        <f>VLOOKUP(order_details__2[[#This Row],[OrderID]],orders[],18,FALSE)</f>
        <v xml:space="preserve">Eastern                                           </v>
      </c>
      <c r="P174">
        <f>VLOOKUP(order_details__2[[#This Row],[ProductID]],products[],4,FALSE)</f>
        <v>7</v>
      </c>
      <c r="Q174" t="str">
        <f>VLOOKUP(order_details__2[[#This Row],[CategoryID]],categories[],2,FALSE)</f>
        <v>Produce</v>
      </c>
      <c r="R174">
        <f>VLOOKUP(order_details__2[[#This Row],[OrderID]],orders[],21,FALSE)</f>
        <v>9</v>
      </c>
    </row>
    <row r="175" spans="1:18" x14ac:dyDescent="0.2">
      <c r="A175">
        <v>10312</v>
      </c>
      <c r="B175">
        <v>43</v>
      </c>
      <c r="C175">
        <v>36.799999999999997</v>
      </c>
      <c r="D175">
        <v>24</v>
      </c>
      <c r="E175">
        <v>0</v>
      </c>
      <c r="F175">
        <f>order_details__2[[#This Row],[UnitPrice]]*order_details__2[[#This Row],[Quantity]]</f>
        <v>883.19999999999993</v>
      </c>
      <c r="G175">
        <f>VLOOKUP(order_details__2[[#This Row],[ProductID]],products[],3,FALSE)</f>
        <v>20</v>
      </c>
      <c r="H175">
        <f>VLOOKUP(order_details__2[[#This Row],[OrderID]],orders[],20,FALSE)</f>
        <v>1996</v>
      </c>
      <c r="I175" t="str">
        <f>VLOOKUP(order_details__2[[#This Row],[ProductID]],products[],2,FALSE)</f>
        <v>Ipoh Coffee</v>
      </c>
      <c r="J175" t="str">
        <f>VLOOKUP(order_details__2[[#This Row],[SupplierID]],suppliers[],2,FALSE)</f>
        <v>Leka Trading</v>
      </c>
      <c r="K175" t="str">
        <f>VLOOKUP(order_details__2[[#This Row],[OrderID]],orders[],14,FALSE)</f>
        <v>Germany</v>
      </c>
      <c r="L175">
        <f>VLOOKUP(order_details__2[[#This Row],[OrderID]],orders[],7,FALSE)</f>
        <v>2</v>
      </c>
      <c r="M175" t="str">
        <f>VLOOKUP(order_details__2[[#This Row],[ShipVia ]],shippers[],2,FALSE)</f>
        <v>United Package</v>
      </c>
      <c r="N175" t="str">
        <f>VLOOKUP(order_details__2[[#This Row],[OrderID]],orders[],2,FALSE)</f>
        <v>WANDK</v>
      </c>
      <c r="O175" t="str">
        <f>VLOOKUP(order_details__2[[#This Row],[OrderID]],orders[],18,FALSE)</f>
        <v xml:space="preserve">Eastern                                           </v>
      </c>
      <c r="P175">
        <f>VLOOKUP(order_details__2[[#This Row],[ProductID]],products[],4,FALSE)</f>
        <v>1</v>
      </c>
      <c r="Q175" t="str">
        <f>VLOOKUP(order_details__2[[#This Row],[CategoryID]],categories[],2,FALSE)</f>
        <v>Beverages</v>
      </c>
      <c r="R175">
        <f>VLOOKUP(order_details__2[[#This Row],[OrderID]],orders[],21,FALSE)</f>
        <v>9</v>
      </c>
    </row>
    <row r="176" spans="1:18" x14ac:dyDescent="0.2">
      <c r="A176">
        <v>10312</v>
      </c>
      <c r="B176">
        <v>53</v>
      </c>
      <c r="C176">
        <v>26.2</v>
      </c>
      <c r="D176">
        <v>20</v>
      </c>
      <c r="E176">
        <v>0</v>
      </c>
      <c r="F176">
        <f>order_details__2[[#This Row],[UnitPrice]]*order_details__2[[#This Row],[Quantity]]</f>
        <v>524</v>
      </c>
      <c r="G176">
        <f>VLOOKUP(order_details__2[[#This Row],[ProductID]],products[],3,FALSE)</f>
        <v>24</v>
      </c>
      <c r="H176">
        <f>VLOOKUP(order_details__2[[#This Row],[OrderID]],orders[],20,FALSE)</f>
        <v>1996</v>
      </c>
      <c r="I176" t="str">
        <f>VLOOKUP(order_details__2[[#This Row],[ProductID]],products[],2,FALSE)</f>
        <v>Perth Pasties</v>
      </c>
      <c r="J176" t="str">
        <f>VLOOKUP(order_details__2[[#This Row],[SupplierID]],suppliers[],2,FALSE)</f>
        <v>G'day, Mate</v>
      </c>
      <c r="K176" t="str">
        <f>VLOOKUP(order_details__2[[#This Row],[OrderID]],orders[],14,FALSE)</f>
        <v>Germany</v>
      </c>
      <c r="L176">
        <f>VLOOKUP(order_details__2[[#This Row],[OrderID]],orders[],7,FALSE)</f>
        <v>2</v>
      </c>
      <c r="M176" t="str">
        <f>VLOOKUP(order_details__2[[#This Row],[ShipVia ]],shippers[],2,FALSE)</f>
        <v>United Package</v>
      </c>
      <c r="N176" t="str">
        <f>VLOOKUP(order_details__2[[#This Row],[OrderID]],orders[],2,FALSE)</f>
        <v>WANDK</v>
      </c>
      <c r="O176" t="str">
        <f>VLOOKUP(order_details__2[[#This Row],[OrderID]],orders[],18,FALSE)</f>
        <v xml:space="preserve">Eastern                                           </v>
      </c>
      <c r="P176">
        <f>VLOOKUP(order_details__2[[#This Row],[ProductID]],products[],4,FALSE)</f>
        <v>6</v>
      </c>
      <c r="Q176" t="str">
        <f>VLOOKUP(order_details__2[[#This Row],[CategoryID]],categories[],2,FALSE)</f>
        <v>Meat/Poultry</v>
      </c>
      <c r="R176">
        <f>VLOOKUP(order_details__2[[#This Row],[OrderID]],orders[],21,FALSE)</f>
        <v>9</v>
      </c>
    </row>
    <row r="177" spans="1:18" x14ac:dyDescent="0.2">
      <c r="A177">
        <v>10312</v>
      </c>
      <c r="B177">
        <v>75</v>
      </c>
      <c r="C177">
        <v>6.2</v>
      </c>
      <c r="D177">
        <v>10</v>
      </c>
      <c r="E177">
        <v>0</v>
      </c>
      <c r="F177">
        <f>order_details__2[[#This Row],[UnitPrice]]*order_details__2[[#This Row],[Quantity]]</f>
        <v>62</v>
      </c>
      <c r="G177">
        <f>VLOOKUP(order_details__2[[#This Row],[ProductID]],products[],3,FALSE)</f>
        <v>12</v>
      </c>
      <c r="H177">
        <f>VLOOKUP(order_details__2[[#This Row],[OrderID]],orders[],20,FALSE)</f>
        <v>1996</v>
      </c>
      <c r="I177" t="str">
        <f>VLOOKUP(order_details__2[[#This Row],[ProductID]],products[],2,FALSE)</f>
        <v>Rhnbru Klosterbier</v>
      </c>
      <c r="J177" t="str">
        <f>VLOOKUP(order_details__2[[#This Row],[SupplierID]],suppliers[],2,FALSE)</f>
        <v>Plutzer Lebensmittelgromrkte AG</v>
      </c>
      <c r="K177" t="str">
        <f>VLOOKUP(order_details__2[[#This Row],[OrderID]],orders[],14,FALSE)</f>
        <v>Germany</v>
      </c>
      <c r="L177">
        <f>VLOOKUP(order_details__2[[#This Row],[OrderID]],orders[],7,FALSE)</f>
        <v>2</v>
      </c>
      <c r="M177" t="str">
        <f>VLOOKUP(order_details__2[[#This Row],[ShipVia ]],shippers[],2,FALSE)</f>
        <v>United Package</v>
      </c>
      <c r="N177" t="str">
        <f>VLOOKUP(order_details__2[[#This Row],[OrderID]],orders[],2,FALSE)</f>
        <v>WANDK</v>
      </c>
      <c r="O177" t="str">
        <f>VLOOKUP(order_details__2[[#This Row],[OrderID]],orders[],18,FALSE)</f>
        <v xml:space="preserve">Eastern                                           </v>
      </c>
      <c r="P177">
        <f>VLOOKUP(order_details__2[[#This Row],[ProductID]],products[],4,FALSE)</f>
        <v>1</v>
      </c>
      <c r="Q177" t="str">
        <f>VLOOKUP(order_details__2[[#This Row],[CategoryID]],categories[],2,FALSE)</f>
        <v>Beverages</v>
      </c>
      <c r="R177">
        <f>VLOOKUP(order_details__2[[#This Row],[OrderID]],orders[],21,FALSE)</f>
        <v>9</v>
      </c>
    </row>
    <row r="178" spans="1:18" x14ac:dyDescent="0.2">
      <c r="A178">
        <v>10313</v>
      </c>
      <c r="B178">
        <v>36</v>
      </c>
      <c r="C178">
        <v>15.2</v>
      </c>
      <c r="D178">
        <v>12</v>
      </c>
      <c r="E178">
        <v>0</v>
      </c>
      <c r="F178">
        <f>order_details__2[[#This Row],[UnitPrice]]*order_details__2[[#This Row],[Quantity]]</f>
        <v>182.39999999999998</v>
      </c>
      <c r="G178">
        <f>VLOOKUP(order_details__2[[#This Row],[ProductID]],products[],3,FALSE)</f>
        <v>17</v>
      </c>
      <c r="H178">
        <f>VLOOKUP(order_details__2[[#This Row],[OrderID]],orders[],20,FALSE)</f>
        <v>1996</v>
      </c>
      <c r="I178" t="str">
        <f>VLOOKUP(order_details__2[[#This Row],[ProductID]],products[],2,FALSE)</f>
        <v>Inlagd Sill</v>
      </c>
      <c r="J178" t="str">
        <f>VLOOKUP(order_details__2[[#This Row],[SupplierID]],suppliers[],2,FALSE)</f>
        <v>Svensk Sjfda AB</v>
      </c>
      <c r="K178" t="str">
        <f>VLOOKUP(order_details__2[[#This Row],[OrderID]],orders[],14,FALSE)</f>
        <v>Germany</v>
      </c>
      <c r="L178">
        <f>VLOOKUP(order_details__2[[#This Row],[OrderID]],orders[],7,FALSE)</f>
        <v>2</v>
      </c>
      <c r="M178" t="str">
        <f>VLOOKUP(order_details__2[[#This Row],[ShipVia ]],shippers[],2,FALSE)</f>
        <v>United Package</v>
      </c>
      <c r="N178" t="str">
        <f>VLOOKUP(order_details__2[[#This Row],[OrderID]],orders[],2,FALSE)</f>
        <v>QUICK</v>
      </c>
      <c r="O178" t="str">
        <f>VLOOKUP(order_details__2[[#This Row],[OrderID]],orders[],18,FALSE)</f>
        <v xml:space="preserve">Eastern                                           </v>
      </c>
      <c r="P178">
        <f>VLOOKUP(order_details__2[[#This Row],[ProductID]],products[],4,FALSE)</f>
        <v>8</v>
      </c>
      <c r="Q178" t="str">
        <f>VLOOKUP(order_details__2[[#This Row],[CategoryID]],categories[],2,FALSE)</f>
        <v>Seafood</v>
      </c>
      <c r="R178">
        <f>VLOOKUP(order_details__2[[#This Row],[OrderID]],orders[],21,FALSE)</f>
        <v>9</v>
      </c>
    </row>
    <row r="179" spans="1:18" x14ac:dyDescent="0.2">
      <c r="A179">
        <v>10314</v>
      </c>
      <c r="B179">
        <v>32</v>
      </c>
      <c r="C179">
        <v>25.6</v>
      </c>
      <c r="D179">
        <v>40</v>
      </c>
      <c r="E179">
        <v>0</v>
      </c>
      <c r="F179">
        <f>order_details__2[[#This Row],[UnitPrice]]*order_details__2[[#This Row],[Quantity]]</f>
        <v>1024</v>
      </c>
      <c r="G179">
        <f>VLOOKUP(order_details__2[[#This Row],[ProductID]],products[],3,FALSE)</f>
        <v>14</v>
      </c>
      <c r="H179">
        <f>VLOOKUP(order_details__2[[#This Row],[OrderID]],orders[],20,FALSE)</f>
        <v>1996</v>
      </c>
      <c r="I179" t="str">
        <f>VLOOKUP(order_details__2[[#This Row],[ProductID]],products[],2,FALSE)</f>
        <v>Mascarpone Fabioli</v>
      </c>
      <c r="J179" t="str">
        <f>VLOOKUP(order_details__2[[#This Row],[SupplierID]],suppliers[],2,FALSE)</f>
        <v>Formaggi Fortini s.r.l.</v>
      </c>
      <c r="K179" t="str">
        <f>VLOOKUP(order_details__2[[#This Row],[OrderID]],orders[],14,FALSE)</f>
        <v>USA</v>
      </c>
      <c r="L179">
        <f>VLOOKUP(order_details__2[[#This Row],[OrderID]],orders[],7,FALSE)</f>
        <v>2</v>
      </c>
      <c r="M179" t="str">
        <f>VLOOKUP(order_details__2[[#This Row],[ShipVia ]],shippers[],2,FALSE)</f>
        <v>United Package</v>
      </c>
      <c r="N179" t="str">
        <f>VLOOKUP(order_details__2[[#This Row],[OrderID]],orders[],2,FALSE)</f>
        <v>RATTC</v>
      </c>
      <c r="O179" t="str">
        <f>VLOOKUP(order_details__2[[#This Row],[OrderID]],orders[],18,FALSE)</f>
        <v xml:space="preserve">Eastern                                           </v>
      </c>
      <c r="P179">
        <f>VLOOKUP(order_details__2[[#This Row],[ProductID]],products[],4,FALSE)</f>
        <v>4</v>
      </c>
      <c r="Q179" t="str">
        <f>VLOOKUP(order_details__2[[#This Row],[CategoryID]],categories[],2,FALSE)</f>
        <v>Dairy Products</v>
      </c>
      <c r="R179">
        <f>VLOOKUP(order_details__2[[#This Row],[OrderID]],orders[],21,FALSE)</f>
        <v>9</v>
      </c>
    </row>
    <row r="180" spans="1:18" x14ac:dyDescent="0.2">
      <c r="A180">
        <v>10314</v>
      </c>
      <c r="B180">
        <v>58</v>
      </c>
      <c r="C180">
        <v>10.6</v>
      </c>
      <c r="D180">
        <v>30</v>
      </c>
      <c r="E180">
        <v>0</v>
      </c>
      <c r="F180">
        <f>order_details__2[[#This Row],[UnitPrice]]*order_details__2[[#This Row],[Quantity]]</f>
        <v>318</v>
      </c>
      <c r="G180">
        <f>VLOOKUP(order_details__2[[#This Row],[ProductID]],products[],3,FALSE)</f>
        <v>27</v>
      </c>
      <c r="H180">
        <f>VLOOKUP(order_details__2[[#This Row],[OrderID]],orders[],20,FALSE)</f>
        <v>1996</v>
      </c>
      <c r="I180" t="str">
        <f>VLOOKUP(order_details__2[[#This Row],[ProductID]],products[],2,FALSE)</f>
        <v>Escargots de Bourgogne</v>
      </c>
      <c r="J180" t="str">
        <f>VLOOKUP(order_details__2[[#This Row],[SupplierID]],suppliers[],2,FALSE)</f>
        <v>Escargots Nouveaux</v>
      </c>
      <c r="K180" t="str">
        <f>VLOOKUP(order_details__2[[#This Row],[OrderID]],orders[],14,FALSE)</f>
        <v>USA</v>
      </c>
      <c r="L180">
        <f>VLOOKUP(order_details__2[[#This Row],[OrderID]],orders[],7,FALSE)</f>
        <v>2</v>
      </c>
      <c r="M180" t="str">
        <f>VLOOKUP(order_details__2[[#This Row],[ShipVia ]],shippers[],2,FALSE)</f>
        <v>United Package</v>
      </c>
      <c r="N180" t="str">
        <f>VLOOKUP(order_details__2[[#This Row],[OrderID]],orders[],2,FALSE)</f>
        <v>RATTC</v>
      </c>
      <c r="O180" t="str">
        <f>VLOOKUP(order_details__2[[#This Row],[OrderID]],orders[],18,FALSE)</f>
        <v xml:space="preserve">Eastern                                           </v>
      </c>
      <c r="P180">
        <f>VLOOKUP(order_details__2[[#This Row],[ProductID]],products[],4,FALSE)</f>
        <v>8</v>
      </c>
      <c r="Q180" t="str">
        <f>VLOOKUP(order_details__2[[#This Row],[CategoryID]],categories[],2,FALSE)</f>
        <v>Seafood</v>
      </c>
      <c r="R180">
        <f>VLOOKUP(order_details__2[[#This Row],[OrderID]],orders[],21,FALSE)</f>
        <v>9</v>
      </c>
    </row>
    <row r="181" spans="1:18" x14ac:dyDescent="0.2">
      <c r="A181">
        <v>10314</v>
      </c>
      <c r="B181">
        <v>62</v>
      </c>
      <c r="C181">
        <v>39.4</v>
      </c>
      <c r="D181">
        <v>25</v>
      </c>
      <c r="E181">
        <v>0</v>
      </c>
      <c r="F181">
        <f>order_details__2[[#This Row],[UnitPrice]]*order_details__2[[#This Row],[Quantity]]</f>
        <v>985</v>
      </c>
      <c r="G181">
        <f>VLOOKUP(order_details__2[[#This Row],[ProductID]],products[],3,FALSE)</f>
        <v>29</v>
      </c>
      <c r="H181">
        <f>VLOOKUP(order_details__2[[#This Row],[OrderID]],orders[],20,FALSE)</f>
        <v>1996</v>
      </c>
      <c r="I181" t="str">
        <f>VLOOKUP(order_details__2[[#This Row],[ProductID]],products[],2,FALSE)</f>
        <v>Tarte au sucre</v>
      </c>
      <c r="J181" t="str">
        <f>VLOOKUP(order_details__2[[#This Row],[SupplierID]],suppliers[],2,FALSE)</f>
        <v>Forts d'rables</v>
      </c>
      <c r="K181" t="str">
        <f>VLOOKUP(order_details__2[[#This Row],[OrderID]],orders[],14,FALSE)</f>
        <v>USA</v>
      </c>
      <c r="L181">
        <f>VLOOKUP(order_details__2[[#This Row],[OrderID]],orders[],7,FALSE)</f>
        <v>2</v>
      </c>
      <c r="M181" t="str">
        <f>VLOOKUP(order_details__2[[#This Row],[ShipVia ]],shippers[],2,FALSE)</f>
        <v>United Package</v>
      </c>
      <c r="N181" t="str">
        <f>VLOOKUP(order_details__2[[#This Row],[OrderID]],orders[],2,FALSE)</f>
        <v>RATTC</v>
      </c>
      <c r="O181" t="str">
        <f>VLOOKUP(order_details__2[[#This Row],[OrderID]],orders[],18,FALSE)</f>
        <v xml:space="preserve">Eastern                                           </v>
      </c>
      <c r="P181">
        <f>VLOOKUP(order_details__2[[#This Row],[ProductID]],products[],4,FALSE)</f>
        <v>3</v>
      </c>
      <c r="Q181" t="str">
        <f>VLOOKUP(order_details__2[[#This Row],[CategoryID]],categories[],2,FALSE)</f>
        <v>Confections</v>
      </c>
      <c r="R181">
        <f>VLOOKUP(order_details__2[[#This Row],[OrderID]],orders[],21,FALSE)</f>
        <v>9</v>
      </c>
    </row>
    <row r="182" spans="1:18" x14ac:dyDescent="0.2">
      <c r="A182">
        <v>10315</v>
      </c>
      <c r="B182">
        <v>34</v>
      </c>
      <c r="C182">
        <v>11.2</v>
      </c>
      <c r="D182">
        <v>14</v>
      </c>
      <c r="E182">
        <v>0</v>
      </c>
      <c r="F182">
        <f>order_details__2[[#This Row],[UnitPrice]]*order_details__2[[#This Row],[Quantity]]</f>
        <v>156.79999999999998</v>
      </c>
      <c r="G182">
        <f>VLOOKUP(order_details__2[[#This Row],[ProductID]],products[],3,FALSE)</f>
        <v>16</v>
      </c>
      <c r="H182">
        <f>VLOOKUP(order_details__2[[#This Row],[OrderID]],orders[],20,FALSE)</f>
        <v>1996</v>
      </c>
      <c r="I182" t="str">
        <f>VLOOKUP(order_details__2[[#This Row],[ProductID]],products[],2,FALSE)</f>
        <v>Sasquatch Ale</v>
      </c>
      <c r="J182" t="str">
        <f>VLOOKUP(order_details__2[[#This Row],[SupplierID]],suppliers[],2,FALSE)</f>
        <v>Bigfoot Breweries</v>
      </c>
      <c r="K182" t="str">
        <f>VLOOKUP(order_details__2[[#This Row],[OrderID]],orders[],14,FALSE)</f>
        <v>UK</v>
      </c>
      <c r="L182">
        <f>VLOOKUP(order_details__2[[#This Row],[OrderID]],orders[],7,FALSE)</f>
        <v>2</v>
      </c>
      <c r="M182" t="str">
        <f>VLOOKUP(order_details__2[[#This Row],[ShipVia ]],shippers[],2,FALSE)</f>
        <v>United Package</v>
      </c>
      <c r="N182" t="str">
        <f>VLOOKUP(order_details__2[[#This Row],[OrderID]],orders[],2,FALSE)</f>
        <v>ISLAT</v>
      </c>
      <c r="O182" t="str">
        <f>VLOOKUP(order_details__2[[#This Row],[OrderID]],orders[],18,FALSE)</f>
        <v xml:space="preserve">Eastern                                           </v>
      </c>
      <c r="P182">
        <f>VLOOKUP(order_details__2[[#This Row],[ProductID]],products[],4,FALSE)</f>
        <v>1</v>
      </c>
      <c r="Q182" t="str">
        <f>VLOOKUP(order_details__2[[#This Row],[CategoryID]],categories[],2,FALSE)</f>
        <v>Beverages</v>
      </c>
      <c r="R182">
        <f>VLOOKUP(order_details__2[[#This Row],[OrderID]],orders[],21,FALSE)</f>
        <v>9</v>
      </c>
    </row>
    <row r="183" spans="1:18" x14ac:dyDescent="0.2">
      <c r="A183">
        <v>10315</v>
      </c>
      <c r="B183">
        <v>70</v>
      </c>
      <c r="C183">
        <v>12</v>
      </c>
      <c r="D183">
        <v>30</v>
      </c>
      <c r="E183">
        <v>0</v>
      </c>
      <c r="F183">
        <f>order_details__2[[#This Row],[UnitPrice]]*order_details__2[[#This Row],[Quantity]]</f>
        <v>360</v>
      </c>
      <c r="G183">
        <f>VLOOKUP(order_details__2[[#This Row],[ProductID]],products[],3,FALSE)</f>
        <v>7</v>
      </c>
      <c r="H183">
        <f>VLOOKUP(order_details__2[[#This Row],[OrderID]],orders[],20,FALSE)</f>
        <v>1996</v>
      </c>
      <c r="I183" t="str">
        <f>VLOOKUP(order_details__2[[#This Row],[ProductID]],products[],2,FALSE)</f>
        <v>Outback Lager</v>
      </c>
      <c r="J183" t="str">
        <f>VLOOKUP(order_details__2[[#This Row],[SupplierID]],suppliers[],2,FALSE)</f>
        <v>Pavlova, Ltd.</v>
      </c>
      <c r="K183" t="str">
        <f>VLOOKUP(order_details__2[[#This Row],[OrderID]],orders[],14,FALSE)</f>
        <v>UK</v>
      </c>
      <c r="L183">
        <f>VLOOKUP(order_details__2[[#This Row],[OrderID]],orders[],7,FALSE)</f>
        <v>2</v>
      </c>
      <c r="M183" t="str">
        <f>VLOOKUP(order_details__2[[#This Row],[ShipVia ]],shippers[],2,FALSE)</f>
        <v>United Package</v>
      </c>
      <c r="N183" t="str">
        <f>VLOOKUP(order_details__2[[#This Row],[OrderID]],orders[],2,FALSE)</f>
        <v>ISLAT</v>
      </c>
      <c r="O183" t="str">
        <f>VLOOKUP(order_details__2[[#This Row],[OrderID]],orders[],18,FALSE)</f>
        <v xml:space="preserve">Eastern                                           </v>
      </c>
      <c r="P183">
        <f>VLOOKUP(order_details__2[[#This Row],[ProductID]],products[],4,FALSE)</f>
        <v>1</v>
      </c>
      <c r="Q183" t="str">
        <f>VLOOKUP(order_details__2[[#This Row],[CategoryID]],categories[],2,FALSE)</f>
        <v>Beverages</v>
      </c>
      <c r="R183">
        <f>VLOOKUP(order_details__2[[#This Row],[OrderID]],orders[],21,FALSE)</f>
        <v>9</v>
      </c>
    </row>
    <row r="184" spans="1:18" x14ac:dyDescent="0.2">
      <c r="A184">
        <v>10316</v>
      </c>
      <c r="B184">
        <v>41</v>
      </c>
      <c r="C184">
        <v>7.7</v>
      </c>
      <c r="D184">
        <v>10</v>
      </c>
      <c r="E184">
        <v>0</v>
      </c>
      <c r="F184">
        <f>order_details__2[[#This Row],[UnitPrice]]*order_details__2[[#This Row],[Quantity]]</f>
        <v>77</v>
      </c>
      <c r="G184">
        <f>VLOOKUP(order_details__2[[#This Row],[ProductID]],products[],3,FALSE)</f>
        <v>19</v>
      </c>
      <c r="H184">
        <f>VLOOKUP(order_details__2[[#This Row],[OrderID]],orders[],20,FALSE)</f>
        <v>1996</v>
      </c>
      <c r="I184" t="str">
        <f>VLOOKUP(order_details__2[[#This Row],[ProductID]],products[],2,FALSE)</f>
        <v>Jack's New England Clam Chowder</v>
      </c>
      <c r="J184" t="str">
        <f>VLOOKUP(order_details__2[[#This Row],[SupplierID]],suppliers[],2,FALSE)</f>
        <v>New England Seafood Cannery</v>
      </c>
      <c r="K184" t="str">
        <f>VLOOKUP(order_details__2[[#This Row],[OrderID]],orders[],14,FALSE)</f>
        <v>USA</v>
      </c>
      <c r="L184">
        <f>VLOOKUP(order_details__2[[#This Row],[OrderID]],orders[],7,FALSE)</f>
        <v>3</v>
      </c>
      <c r="M184" t="str">
        <f>VLOOKUP(order_details__2[[#This Row],[ShipVia ]],shippers[],2,FALSE)</f>
        <v>Federal Shipping</v>
      </c>
      <c r="N184" t="str">
        <f>VLOOKUP(order_details__2[[#This Row],[OrderID]],orders[],2,FALSE)</f>
        <v>RATTC</v>
      </c>
      <c r="O184" t="str">
        <f>VLOOKUP(order_details__2[[#This Row],[OrderID]],orders[],18,FALSE)</f>
        <v xml:space="preserve">Eastern                                           </v>
      </c>
      <c r="P184">
        <f>VLOOKUP(order_details__2[[#This Row],[ProductID]],products[],4,FALSE)</f>
        <v>8</v>
      </c>
      <c r="Q184" t="str">
        <f>VLOOKUP(order_details__2[[#This Row],[CategoryID]],categories[],2,FALSE)</f>
        <v>Seafood</v>
      </c>
      <c r="R184">
        <f>VLOOKUP(order_details__2[[#This Row],[OrderID]],orders[],21,FALSE)</f>
        <v>9</v>
      </c>
    </row>
    <row r="185" spans="1:18" x14ac:dyDescent="0.2">
      <c r="A185">
        <v>10316</v>
      </c>
      <c r="B185">
        <v>62</v>
      </c>
      <c r="C185">
        <v>39.4</v>
      </c>
      <c r="D185">
        <v>70</v>
      </c>
      <c r="E185">
        <v>0</v>
      </c>
      <c r="F185">
        <f>order_details__2[[#This Row],[UnitPrice]]*order_details__2[[#This Row],[Quantity]]</f>
        <v>2758</v>
      </c>
      <c r="G185">
        <f>VLOOKUP(order_details__2[[#This Row],[ProductID]],products[],3,FALSE)</f>
        <v>29</v>
      </c>
      <c r="H185">
        <f>VLOOKUP(order_details__2[[#This Row],[OrderID]],orders[],20,FALSE)</f>
        <v>1996</v>
      </c>
      <c r="I185" t="str">
        <f>VLOOKUP(order_details__2[[#This Row],[ProductID]],products[],2,FALSE)</f>
        <v>Tarte au sucre</v>
      </c>
      <c r="J185" t="str">
        <f>VLOOKUP(order_details__2[[#This Row],[SupplierID]],suppliers[],2,FALSE)</f>
        <v>Forts d'rables</v>
      </c>
      <c r="K185" t="str">
        <f>VLOOKUP(order_details__2[[#This Row],[OrderID]],orders[],14,FALSE)</f>
        <v>USA</v>
      </c>
      <c r="L185">
        <f>VLOOKUP(order_details__2[[#This Row],[OrderID]],orders[],7,FALSE)</f>
        <v>3</v>
      </c>
      <c r="M185" t="str">
        <f>VLOOKUP(order_details__2[[#This Row],[ShipVia ]],shippers[],2,FALSE)</f>
        <v>Federal Shipping</v>
      </c>
      <c r="N185" t="str">
        <f>VLOOKUP(order_details__2[[#This Row],[OrderID]],orders[],2,FALSE)</f>
        <v>RATTC</v>
      </c>
      <c r="O185" t="str">
        <f>VLOOKUP(order_details__2[[#This Row],[OrderID]],orders[],18,FALSE)</f>
        <v xml:space="preserve">Eastern                                           </v>
      </c>
      <c r="P185">
        <f>VLOOKUP(order_details__2[[#This Row],[ProductID]],products[],4,FALSE)</f>
        <v>3</v>
      </c>
      <c r="Q185" t="str">
        <f>VLOOKUP(order_details__2[[#This Row],[CategoryID]],categories[],2,FALSE)</f>
        <v>Confections</v>
      </c>
      <c r="R185">
        <f>VLOOKUP(order_details__2[[#This Row],[OrderID]],orders[],21,FALSE)</f>
        <v>9</v>
      </c>
    </row>
    <row r="186" spans="1:18" x14ac:dyDescent="0.2">
      <c r="A186">
        <v>10317</v>
      </c>
      <c r="B186">
        <v>1</v>
      </c>
      <c r="C186">
        <v>14.4</v>
      </c>
      <c r="D186">
        <v>20</v>
      </c>
      <c r="E186">
        <v>0</v>
      </c>
      <c r="F186">
        <f>order_details__2[[#This Row],[UnitPrice]]*order_details__2[[#This Row],[Quantity]]</f>
        <v>288</v>
      </c>
      <c r="G186">
        <f>VLOOKUP(order_details__2[[#This Row],[ProductID]],products[],3,FALSE)</f>
        <v>1</v>
      </c>
      <c r="H186">
        <f>VLOOKUP(order_details__2[[#This Row],[OrderID]],orders[],20,FALSE)</f>
        <v>1996</v>
      </c>
      <c r="I186" t="str">
        <f>VLOOKUP(order_details__2[[#This Row],[ProductID]],products[],2,FALSE)</f>
        <v>Chai</v>
      </c>
      <c r="J186" t="str">
        <f>VLOOKUP(order_details__2[[#This Row],[SupplierID]],suppliers[],2,FALSE)</f>
        <v>Exotic Liquids</v>
      </c>
      <c r="K186" t="str">
        <f>VLOOKUP(order_details__2[[#This Row],[OrderID]],orders[],14,FALSE)</f>
        <v>USA</v>
      </c>
      <c r="L186">
        <f>VLOOKUP(order_details__2[[#This Row],[OrderID]],orders[],7,FALSE)</f>
        <v>1</v>
      </c>
      <c r="M186" t="str">
        <f>VLOOKUP(order_details__2[[#This Row],[ShipVia ]],shippers[],2,FALSE)</f>
        <v>Speedy Express</v>
      </c>
      <c r="N186" t="str">
        <f>VLOOKUP(order_details__2[[#This Row],[OrderID]],orders[],2,FALSE)</f>
        <v>LONEP</v>
      </c>
      <c r="O186" t="str">
        <f>VLOOKUP(order_details__2[[#This Row],[OrderID]],orders[],18,FALSE)</f>
        <v xml:space="preserve">Westerns                                          </v>
      </c>
      <c r="P186">
        <f>VLOOKUP(order_details__2[[#This Row],[ProductID]],products[],4,FALSE)</f>
        <v>1</v>
      </c>
      <c r="Q186" t="str">
        <f>VLOOKUP(order_details__2[[#This Row],[CategoryID]],categories[],2,FALSE)</f>
        <v>Beverages</v>
      </c>
      <c r="R186">
        <f>VLOOKUP(order_details__2[[#This Row],[OrderID]],orders[],21,FALSE)</f>
        <v>9</v>
      </c>
    </row>
    <row r="187" spans="1:18" x14ac:dyDescent="0.2">
      <c r="A187">
        <v>10318</v>
      </c>
      <c r="B187">
        <v>41</v>
      </c>
      <c r="C187">
        <v>7.7</v>
      </c>
      <c r="D187">
        <v>20</v>
      </c>
      <c r="E187">
        <v>0</v>
      </c>
      <c r="F187">
        <f>order_details__2[[#This Row],[UnitPrice]]*order_details__2[[#This Row],[Quantity]]</f>
        <v>154</v>
      </c>
      <c r="G187">
        <f>VLOOKUP(order_details__2[[#This Row],[ProductID]],products[],3,FALSE)</f>
        <v>19</v>
      </c>
      <c r="H187">
        <f>VLOOKUP(order_details__2[[#This Row],[OrderID]],orders[],20,FALSE)</f>
        <v>1996</v>
      </c>
      <c r="I187" t="str">
        <f>VLOOKUP(order_details__2[[#This Row],[ProductID]],products[],2,FALSE)</f>
        <v>Jack's New England Clam Chowder</v>
      </c>
      <c r="J187" t="str">
        <f>VLOOKUP(order_details__2[[#This Row],[SupplierID]],suppliers[],2,FALSE)</f>
        <v>New England Seafood Cannery</v>
      </c>
      <c r="K187" t="str">
        <f>VLOOKUP(order_details__2[[#This Row],[OrderID]],orders[],14,FALSE)</f>
        <v>UK</v>
      </c>
      <c r="L187">
        <f>VLOOKUP(order_details__2[[#This Row],[OrderID]],orders[],7,FALSE)</f>
        <v>2</v>
      </c>
      <c r="M187" t="str">
        <f>VLOOKUP(order_details__2[[#This Row],[ShipVia ]],shippers[],2,FALSE)</f>
        <v>United Package</v>
      </c>
      <c r="N187" t="str">
        <f>VLOOKUP(order_details__2[[#This Row],[OrderID]],orders[],2,FALSE)</f>
        <v>ISLAT</v>
      </c>
      <c r="O187" t="str">
        <f>VLOOKUP(order_details__2[[#This Row],[OrderID]],orders[],18,FALSE)</f>
        <v xml:space="preserve">Northern                                          </v>
      </c>
      <c r="P187">
        <f>VLOOKUP(order_details__2[[#This Row],[ProductID]],products[],4,FALSE)</f>
        <v>8</v>
      </c>
      <c r="Q187" t="str">
        <f>VLOOKUP(order_details__2[[#This Row],[CategoryID]],categories[],2,FALSE)</f>
        <v>Seafood</v>
      </c>
      <c r="R187">
        <f>VLOOKUP(order_details__2[[#This Row],[OrderID]],orders[],21,FALSE)</f>
        <v>10</v>
      </c>
    </row>
    <row r="188" spans="1:18" x14ac:dyDescent="0.2">
      <c r="A188">
        <v>10318</v>
      </c>
      <c r="B188">
        <v>76</v>
      </c>
      <c r="C188">
        <v>14.4</v>
      </c>
      <c r="D188">
        <v>6</v>
      </c>
      <c r="E188">
        <v>0</v>
      </c>
      <c r="F188">
        <f>order_details__2[[#This Row],[UnitPrice]]*order_details__2[[#This Row],[Quantity]]</f>
        <v>86.4</v>
      </c>
      <c r="G188">
        <f>VLOOKUP(order_details__2[[#This Row],[ProductID]],products[],3,FALSE)</f>
        <v>23</v>
      </c>
      <c r="H188">
        <f>VLOOKUP(order_details__2[[#This Row],[OrderID]],orders[],20,FALSE)</f>
        <v>1996</v>
      </c>
      <c r="I188" t="str">
        <f>VLOOKUP(order_details__2[[#This Row],[ProductID]],products[],2,FALSE)</f>
        <v>Lakkalikri</v>
      </c>
      <c r="J188" t="str">
        <f>VLOOKUP(order_details__2[[#This Row],[SupplierID]],suppliers[],2,FALSE)</f>
        <v>Karkki Oy</v>
      </c>
      <c r="K188" t="str">
        <f>VLOOKUP(order_details__2[[#This Row],[OrderID]],orders[],14,FALSE)</f>
        <v>UK</v>
      </c>
      <c r="L188">
        <f>VLOOKUP(order_details__2[[#This Row],[OrderID]],orders[],7,FALSE)</f>
        <v>2</v>
      </c>
      <c r="M188" t="str">
        <f>VLOOKUP(order_details__2[[#This Row],[ShipVia ]],shippers[],2,FALSE)</f>
        <v>United Package</v>
      </c>
      <c r="N188" t="str">
        <f>VLOOKUP(order_details__2[[#This Row],[OrderID]],orders[],2,FALSE)</f>
        <v>ISLAT</v>
      </c>
      <c r="O188" t="str">
        <f>VLOOKUP(order_details__2[[#This Row],[OrderID]],orders[],18,FALSE)</f>
        <v xml:space="preserve">Northern                                          </v>
      </c>
      <c r="P188">
        <f>VLOOKUP(order_details__2[[#This Row],[ProductID]],products[],4,FALSE)</f>
        <v>1</v>
      </c>
      <c r="Q188" t="str">
        <f>VLOOKUP(order_details__2[[#This Row],[CategoryID]],categories[],2,FALSE)</f>
        <v>Beverages</v>
      </c>
      <c r="R188">
        <f>VLOOKUP(order_details__2[[#This Row],[OrderID]],orders[],21,FALSE)</f>
        <v>10</v>
      </c>
    </row>
    <row r="189" spans="1:18" x14ac:dyDescent="0.2">
      <c r="A189">
        <v>10319</v>
      </c>
      <c r="B189">
        <v>17</v>
      </c>
      <c r="C189">
        <v>31.2</v>
      </c>
      <c r="D189">
        <v>8</v>
      </c>
      <c r="E189">
        <v>0</v>
      </c>
      <c r="F189">
        <f>order_details__2[[#This Row],[UnitPrice]]*order_details__2[[#This Row],[Quantity]]</f>
        <v>249.6</v>
      </c>
      <c r="G189">
        <f>VLOOKUP(order_details__2[[#This Row],[ProductID]],products[],3,FALSE)</f>
        <v>7</v>
      </c>
      <c r="H189">
        <f>VLOOKUP(order_details__2[[#This Row],[OrderID]],orders[],20,FALSE)</f>
        <v>1996</v>
      </c>
      <c r="I189" t="str">
        <f>VLOOKUP(order_details__2[[#This Row],[ProductID]],products[],2,FALSE)</f>
        <v>Alice Mutton</v>
      </c>
      <c r="J189" t="str">
        <f>VLOOKUP(order_details__2[[#This Row],[SupplierID]],suppliers[],2,FALSE)</f>
        <v>Pavlova, Ltd.</v>
      </c>
      <c r="K189" t="str">
        <f>VLOOKUP(order_details__2[[#This Row],[OrderID]],orders[],14,FALSE)</f>
        <v>Mexico</v>
      </c>
      <c r="L189">
        <f>VLOOKUP(order_details__2[[#This Row],[OrderID]],orders[],7,FALSE)</f>
        <v>3</v>
      </c>
      <c r="M189" t="str">
        <f>VLOOKUP(order_details__2[[#This Row],[ShipVia ]],shippers[],2,FALSE)</f>
        <v>Federal Shipping</v>
      </c>
      <c r="N189" t="str">
        <f>VLOOKUP(order_details__2[[#This Row],[OrderID]],orders[],2,FALSE)</f>
        <v>TORTU</v>
      </c>
      <c r="O189" t="str">
        <f>VLOOKUP(order_details__2[[#This Row],[OrderID]],orders[],18,FALSE)</f>
        <v xml:space="preserve">Westerns                                          </v>
      </c>
      <c r="P189">
        <f>VLOOKUP(order_details__2[[#This Row],[ProductID]],products[],4,FALSE)</f>
        <v>6</v>
      </c>
      <c r="Q189" t="str">
        <f>VLOOKUP(order_details__2[[#This Row],[CategoryID]],categories[],2,FALSE)</f>
        <v>Meat/Poultry</v>
      </c>
      <c r="R189">
        <f>VLOOKUP(order_details__2[[#This Row],[OrderID]],orders[],21,FALSE)</f>
        <v>10</v>
      </c>
    </row>
    <row r="190" spans="1:18" x14ac:dyDescent="0.2">
      <c r="A190">
        <v>10319</v>
      </c>
      <c r="B190">
        <v>28</v>
      </c>
      <c r="C190">
        <v>36.4</v>
      </c>
      <c r="D190">
        <v>14</v>
      </c>
      <c r="E190">
        <v>0</v>
      </c>
      <c r="F190">
        <f>order_details__2[[#This Row],[UnitPrice]]*order_details__2[[#This Row],[Quantity]]</f>
        <v>509.59999999999997</v>
      </c>
      <c r="G190">
        <f>VLOOKUP(order_details__2[[#This Row],[ProductID]],products[],3,FALSE)</f>
        <v>12</v>
      </c>
      <c r="H190">
        <f>VLOOKUP(order_details__2[[#This Row],[OrderID]],orders[],20,FALSE)</f>
        <v>1996</v>
      </c>
      <c r="I190" t="str">
        <f>VLOOKUP(order_details__2[[#This Row],[ProductID]],products[],2,FALSE)</f>
        <v>Rssle Sauerkraut</v>
      </c>
      <c r="J190" t="str">
        <f>VLOOKUP(order_details__2[[#This Row],[SupplierID]],suppliers[],2,FALSE)</f>
        <v>Plutzer Lebensmittelgromrkte AG</v>
      </c>
      <c r="K190" t="str">
        <f>VLOOKUP(order_details__2[[#This Row],[OrderID]],orders[],14,FALSE)</f>
        <v>Mexico</v>
      </c>
      <c r="L190">
        <f>VLOOKUP(order_details__2[[#This Row],[OrderID]],orders[],7,FALSE)</f>
        <v>3</v>
      </c>
      <c r="M190" t="str">
        <f>VLOOKUP(order_details__2[[#This Row],[ShipVia ]],shippers[],2,FALSE)</f>
        <v>Federal Shipping</v>
      </c>
      <c r="N190" t="str">
        <f>VLOOKUP(order_details__2[[#This Row],[OrderID]],orders[],2,FALSE)</f>
        <v>TORTU</v>
      </c>
      <c r="O190" t="str">
        <f>VLOOKUP(order_details__2[[#This Row],[OrderID]],orders[],18,FALSE)</f>
        <v xml:space="preserve">Westerns                                          </v>
      </c>
      <c r="P190">
        <f>VLOOKUP(order_details__2[[#This Row],[ProductID]],products[],4,FALSE)</f>
        <v>7</v>
      </c>
      <c r="Q190" t="str">
        <f>VLOOKUP(order_details__2[[#This Row],[CategoryID]],categories[],2,FALSE)</f>
        <v>Produce</v>
      </c>
      <c r="R190">
        <f>VLOOKUP(order_details__2[[#This Row],[OrderID]],orders[],21,FALSE)</f>
        <v>10</v>
      </c>
    </row>
    <row r="191" spans="1:18" x14ac:dyDescent="0.2">
      <c r="A191">
        <v>10319</v>
      </c>
      <c r="B191">
        <v>76</v>
      </c>
      <c r="C191">
        <v>14.4</v>
      </c>
      <c r="D191">
        <v>30</v>
      </c>
      <c r="E191">
        <v>0</v>
      </c>
      <c r="F191">
        <f>order_details__2[[#This Row],[UnitPrice]]*order_details__2[[#This Row],[Quantity]]</f>
        <v>432</v>
      </c>
      <c r="G191">
        <f>VLOOKUP(order_details__2[[#This Row],[ProductID]],products[],3,FALSE)</f>
        <v>23</v>
      </c>
      <c r="H191">
        <f>VLOOKUP(order_details__2[[#This Row],[OrderID]],orders[],20,FALSE)</f>
        <v>1996</v>
      </c>
      <c r="I191" t="str">
        <f>VLOOKUP(order_details__2[[#This Row],[ProductID]],products[],2,FALSE)</f>
        <v>Lakkalikri</v>
      </c>
      <c r="J191" t="str">
        <f>VLOOKUP(order_details__2[[#This Row],[SupplierID]],suppliers[],2,FALSE)</f>
        <v>Karkki Oy</v>
      </c>
      <c r="K191" t="str">
        <f>VLOOKUP(order_details__2[[#This Row],[OrderID]],orders[],14,FALSE)</f>
        <v>Mexico</v>
      </c>
      <c r="L191">
        <f>VLOOKUP(order_details__2[[#This Row],[OrderID]],orders[],7,FALSE)</f>
        <v>3</v>
      </c>
      <c r="M191" t="str">
        <f>VLOOKUP(order_details__2[[#This Row],[ShipVia ]],shippers[],2,FALSE)</f>
        <v>Federal Shipping</v>
      </c>
      <c r="N191" t="str">
        <f>VLOOKUP(order_details__2[[#This Row],[OrderID]],orders[],2,FALSE)</f>
        <v>TORTU</v>
      </c>
      <c r="O191" t="str">
        <f>VLOOKUP(order_details__2[[#This Row],[OrderID]],orders[],18,FALSE)</f>
        <v xml:space="preserve">Westerns                                          </v>
      </c>
      <c r="P191">
        <f>VLOOKUP(order_details__2[[#This Row],[ProductID]],products[],4,FALSE)</f>
        <v>1</v>
      </c>
      <c r="Q191" t="str">
        <f>VLOOKUP(order_details__2[[#This Row],[CategoryID]],categories[],2,FALSE)</f>
        <v>Beverages</v>
      </c>
      <c r="R191">
        <f>VLOOKUP(order_details__2[[#This Row],[OrderID]],orders[],21,FALSE)</f>
        <v>10</v>
      </c>
    </row>
    <row r="192" spans="1:18" x14ac:dyDescent="0.2">
      <c r="A192">
        <v>10320</v>
      </c>
      <c r="B192">
        <v>71</v>
      </c>
      <c r="C192">
        <v>17.2</v>
      </c>
      <c r="D192">
        <v>30</v>
      </c>
      <c r="E192">
        <v>0</v>
      </c>
      <c r="F192">
        <f>order_details__2[[#This Row],[UnitPrice]]*order_details__2[[#This Row],[Quantity]]</f>
        <v>516</v>
      </c>
      <c r="G192">
        <f>VLOOKUP(order_details__2[[#This Row],[ProductID]],products[],3,FALSE)</f>
        <v>15</v>
      </c>
      <c r="H192">
        <f>VLOOKUP(order_details__2[[#This Row],[OrderID]],orders[],20,FALSE)</f>
        <v>1996</v>
      </c>
      <c r="I192" t="str">
        <f>VLOOKUP(order_details__2[[#This Row],[ProductID]],products[],2,FALSE)</f>
        <v>Flotemysost</v>
      </c>
      <c r="J192" t="str">
        <f>VLOOKUP(order_details__2[[#This Row],[SupplierID]],suppliers[],2,FALSE)</f>
        <v>Norske Meierier</v>
      </c>
      <c r="K192" t="str">
        <f>VLOOKUP(order_details__2[[#This Row],[OrderID]],orders[],14,FALSE)</f>
        <v>Finland</v>
      </c>
      <c r="L192">
        <f>VLOOKUP(order_details__2[[#This Row],[OrderID]],orders[],7,FALSE)</f>
        <v>3</v>
      </c>
      <c r="M192" t="str">
        <f>VLOOKUP(order_details__2[[#This Row],[ShipVia ]],shippers[],2,FALSE)</f>
        <v>Federal Shipping</v>
      </c>
      <c r="N192" t="str">
        <f>VLOOKUP(order_details__2[[#This Row],[OrderID]],orders[],2,FALSE)</f>
        <v>WARTH</v>
      </c>
      <c r="O192" t="str">
        <f>VLOOKUP(order_details__2[[#This Row],[OrderID]],orders[],18,FALSE)</f>
        <v xml:space="preserve">Eastern                                           </v>
      </c>
      <c r="P192">
        <f>VLOOKUP(order_details__2[[#This Row],[ProductID]],products[],4,FALSE)</f>
        <v>4</v>
      </c>
      <c r="Q192" t="str">
        <f>VLOOKUP(order_details__2[[#This Row],[CategoryID]],categories[],2,FALSE)</f>
        <v>Dairy Products</v>
      </c>
      <c r="R192">
        <f>VLOOKUP(order_details__2[[#This Row],[OrderID]],orders[],21,FALSE)</f>
        <v>10</v>
      </c>
    </row>
    <row r="193" spans="1:18" x14ac:dyDescent="0.2">
      <c r="A193">
        <v>10321</v>
      </c>
      <c r="B193">
        <v>35</v>
      </c>
      <c r="C193">
        <v>14.4</v>
      </c>
      <c r="D193">
        <v>10</v>
      </c>
      <c r="E193">
        <v>0</v>
      </c>
      <c r="F193">
        <f>order_details__2[[#This Row],[UnitPrice]]*order_details__2[[#This Row],[Quantity]]</f>
        <v>144</v>
      </c>
      <c r="G193">
        <f>VLOOKUP(order_details__2[[#This Row],[ProductID]],products[],3,FALSE)</f>
        <v>16</v>
      </c>
      <c r="H193">
        <f>VLOOKUP(order_details__2[[#This Row],[OrderID]],orders[],20,FALSE)</f>
        <v>1996</v>
      </c>
      <c r="I193" t="str">
        <f>VLOOKUP(order_details__2[[#This Row],[ProductID]],products[],2,FALSE)</f>
        <v>Steeleye Stout</v>
      </c>
      <c r="J193" t="str">
        <f>VLOOKUP(order_details__2[[#This Row],[SupplierID]],suppliers[],2,FALSE)</f>
        <v>Bigfoot Breweries</v>
      </c>
      <c r="K193" t="str">
        <f>VLOOKUP(order_details__2[[#This Row],[OrderID]],orders[],14,FALSE)</f>
        <v>UK</v>
      </c>
      <c r="L193">
        <f>VLOOKUP(order_details__2[[#This Row],[OrderID]],orders[],7,FALSE)</f>
        <v>2</v>
      </c>
      <c r="M193" t="str">
        <f>VLOOKUP(order_details__2[[#This Row],[ShipVia ]],shippers[],2,FALSE)</f>
        <v>United Package</v>
      </c>
      <c r="N193" t="str">
        <f>VLOOKUP(order_details__2[[#This Row],[OrderID]],orders[],2,FALSE)</f>
        <v>ISLAT</v>
      </c>
      <c r="O193" t="str">
        <f>VLOOKUP(order_details__2[[#This Row],[OrderID]],orders[],18,FALSE)</f>
        <v xml:space="preserve">Southern                                          </v>
      </c>
      <c r="P193">
        <f>VLOOKUP(order_details__2[[#This Row],[ProductID]],products[],4,FALSE)</f>
        <v>1</v>
      </c>
      <c r="Q193" t="str">
        <f>VLOOKUP(order_details__2[[#This Row],[CategoryID]],categories[],2,FALSE)</f>
        <v>Beverages</v>
      </c>
      <c r="R193">
        <f>VLOOKUP(order_details__2[[#This Row],[OrderID]],orders[],21,FALSE)</f>
        <v>10</v>
      </c>
    </row>
    <row r="194" spans="1:18" x14ac:dyDescent="0.2">
      <c r="A194">
        <v>10322</v>
      </c>
      <c r="B194">
        <v>52</v>
      </c>
      <c r="C194">
        <v>5.6</v>
      </c>
      <c r="D194">
        <v>20</v>
      </c>
      <c r="E194">
        <v>0</v>
      </c>
      <c r="F194">
        <f>order_details__2[[#This Row],[UnitPrice]]*order_details__2[[#This Row],[Quantity]]</f>
        <v>112</v>
      </c>
      <c r="G194">
        <f>VLOOKUP(order_details__2[[#This Row],[ProductID]],products[],3,FALSE)</f>
        <v>24</v>
      </c>
      <c r="H194">
        <f>VLOOKUP(order_details__2[[#This Row],[OrderID]],orders[],20,FALSE)</f>
        <v>1996</v>
      </c>
      <c r="I194" t="str">
        <f>VLOOKUP(order_details__2[[#This Row],[ProductID]],products[],2,FALSE)</f>
        <v>Filo Mix</v>
      </c>
      <c r="J194" t="str">
        <f>VLOOKUP(order_details__2[[#This Row],[SupplierID]],suppliers[],2,FALSE)</f>
        <v>G'day, Mate</v>
      </c>
      <c r="K194" t="str">
        <f>VLOOKUP(order_details__2[[#This Row],[OrderID]],orders[],14,FALSE)</f>
        <v>Mexico</v>
      </c>
      <c r="L194">
        <f>VLOOKUP(order_details__2[[#This Row],[OrderID]],orders[],7,FALSE)</f>
        <v>3</v>
      </c>
      <c r="M194" t="str">
        <f>VLOOKUP(order_details__2[[#This Row],[ShipVia ]],shippers[],2,FALSE)</f>
        <v>Federal Shipping</v>
      </c>
      <c r="N194" t="str">
        <f>VLOOKUP(order_details__2[[#This Row],[OrderID]],orders[],2,FALSE)</f>
        <v>PERIC</v>
      </c>
      <c r="O194" t="str">
        <f>VLOOKUP(order_details__2[[#This Row],[OrderID]],orders[],18,FALSE)</f>
        <v xml:space="preserve">Westerns                                          </v>
      </c>
      <c r="P194">
        <f>VLOOKUP(order_details__2[[#This Row],[ProductID]],products[],4,FALSE)</f>
        <v>5</v>
      </c>
      <c r="Q194" t="str">
        <f>VLOOKUP(order_details__2[[#This Row],[CategoryID]],categories[],2,FALSE)</f>
        <v>Grains/Cereals</v>
      </c>
      <c r="R194">
        <f>VLOOKUP(order_details__2[[#This Row],[OrderID]],orders[],21,FALSE)</f>
        <v>10</v>
      </c>
    </row>
    <row r="195" spans="1:18" x14ac:dyDescent="0.2">
      <c r="A195">
        <v>10323</v>
      </c>
      <c r="B195">
        <v>15</v>
      </c>
      <c r="C195">
        <v>12.4</v>
      </c>
      <c r="D195">
        <v>5</v>
      </c>
      <c r="E195">
        <v>0</v>
      </c>
      <c r="F195">
        <f>order_details__2[[#This Row],[UnitPrice]]*order_details__2[[#This Row],[Quantity]]</f>
        <v>62</v>
      </c>
      <c r="G195">
        <f>VLOOKUP(order_details__2[[#This Row],[ProductID]],products[],3,FALSE)</f>
        <v>6</v>
      </c>
      <c r="H195">
        <f>VLOOKUP(order_details__2[[#This Row],[OrderID]],orders[],20,FALSE)</f>
        <v>1996</v>
      </c>
      <c r="I195" t="str">
        <f>VLOOKUP(order_details__2[[#This Row],[ProductID]],products[],2,FALSE)</f>
        <v>Genen Shouyu</v>
      </c>
      <c r="J195" t="str">
        <f>VLOOKUP(order_details__2[[#This Row],[SupplierID]],suppliers[],2,FALSE)</f>
        <v>Mayumi's</v>
      </c>
      <c r="K195" t="str">
        <f>VLOOKUP(order_details__2[[#This Row],[OrderID]],orders[],14,FALSE)</f>
        <v>Germany</v>
      </c>
      <c r="L195">
        <f>VLOOKUP(order_details__2[[#This Row],[OrderID]],orders[],7,FALSE)</f>
        <v>1</v>
      </c>
      <c r="M195" t="str">
        <f>VLOOKUP(order_details__2[[#This Row],[ShipVia ]],shippers[],2,FALSE)</f>
        <v>Speedy Express</v>
      </c>
      <c r="N195" t="str">
        <f>VLOOKUP(order_details__2[[#This Row],[OrderID]],orders[],2,FALSE)</f>
        <v>KOENE</v>
      </c>
      <c r="O195" t="str">
        <f>VLOOKUP(order_details__2[[#This Row],[OrderID]],orders[],18,FALSE)</f>
        <v xml:space="preserve">Eastern                                           </v>
      </c>
      <c r="P195">
        <f>VLOOKUP(order_details__2[[#This Row],[ProductID]],products[],4,FALSE)</f>
        <v>2</v>
      </c>
      <c r="Q195" t="str">
        <f>VLOOKUP(order_details__2[[#This Row],[CategoryID]],categories[],2,FALSE)</f>
        <v>Condiments</v>
      </c>
      <c r="R195">
        <f>VLOOKUP(order_details__2[[#This Row],[OrderID]],orders[],21,FALSE)</f>
        <v>10</v>
      </c>
    </row>
    <row r="196" spans="1:18" x14ac:dyDescent="0.2">
      <c r="A196">
        <v>10323</v>
      </c>
      <c r="B196">
        <v>25</v>
      </c>
      <c r="C196">
        <v>11.2</v>
      </c>
      <c r="D196">
        <v>4</v>
      </c>
      <c r="E196">
        <v>0</v>
      </c>
      <c r="F196">
        <f>order_details__2[[#This Row],[UnitPrice]]*order_details__2[[#This Row],[Quantity]]</f>
        <v>44.8</v>
      </c>
      <c r="G196">
        <f>VLOOKUP(order_details__2[[#This Row],[ProductID]],products[],3,FALSE)</f>
        <v>11</v>
      </c>
      <c r="H196">
        <f>VLOOKUP(order_details__2[[#This Row],[OrderID]],orders[],20,FALSE)</f>
        <v>1996</v>
      </c>
      <c r="I196" t="str">
        <f>VLOOKUP(order_details__2[[#This Row],[ProductID]],products[],2,FALSE)</f>
        <v>NuNuCa Nu-Nougat-Creme</v>
      </c>
      <c r="J196" t="str">
        <f>VLOOKUP(order_details__2[[#This Row],[SupplierID]],suppliers[],2,FALSE)</f>
        <v>Heli Swaren GmbH &amp; Co. KG</v>
      </c>
      <c r="K196" t="str">
        <f>VLOOKUP(order_details__2[[#This Row],[OrderID]],orders[],14,FALSE)</f>
        <v>Germany</v>
      </c>
      <c r="L196">
        <f>VLOOKUP(order_details__2[[#This Row],[OrderID]],orders[],7,FALSE)</f>
        <v>1</v>
      </c>
      <c r="M196" t="str">
        <f>VLOOKUP(order_details__2[[#This Row],[ShipVia ]],shippers[],2,FALSE)</f>
        <v>Speedy Express</v>
      </c>
      <c r="N196" t="str">
        <f>VLOOKUP(order_details__2[[#This Row],[OrderID]],orders[],2,FALSE)</f>
        <v>KOENE</v>
      </c>
      <c r="O196" t="str">
        <f>VLOOKUP(order_details__2[[#This Row],[OrderID]],orders[],18,FALSE)</f>
        <v xml:space="preserve">Eastern                                           </v>
      </c>
      <c r="P196">
        <f>VLOOKUP(order_details__2[[#This Row],[ProductID]],products[],4,FALSE)</f>
        <v>3</v>
      </c>
      <c r="Q196" t="str">
        <f>VLOOKUP(order_details__2[[#This Row],[CategoryID]],categories[],2,FALSE)</f>
        <v>Confections</v>
      </c>
      <c r="R196">
        <f>VLOOKUP(order_details__2[[#This Row],[OrderID]],orders[],21,FALSE)</f>
        <v>10</v>
      </c>
    </row>
    <row r="197" spans="1:18" x14ac:dyDescent="0.2">
      <c r="A197">
        <v>10323</v>
      </c>
      <c r="B197">
        <v>39</v>
      </c>
      <c r="C197">
        <v>14.4</v>
      </c>
      <c r="D197">
        <v>4</v>
      </c>
      <c r="E197">
        <v>0</v>
      </c>
      <c r="F197">
        <f>order_details__2[[#This Row],[UnitPrice]]*order_details__2[[#This Row],[Quantity]]</f>
        <v>57.6</v>
      </c>
      <c r="G197">
        <f>VLOOKUP(order_details__2[[#This Row],[ProductID]],products[],3,FALSE)</f>
        <v>18</v>
      </c>
      <c r="H197">
        <f>VLOOKUP(order_details__2[[#This Row],[OrderID]],orders[],20,FALSE)</f>
        <v>1996</v>
      </c>
      <c r="I197" t="str">
        <f>VLOOKUP(order_details__2[[#This Row],[ProductID]],products[],2,FALSE)</f>
        <v>Chartreuse verte</v>
      </c>
      <c r="J197" t="str">
        <f>VLOOKUP(order_details__2[[#This Row],[SupplierID]],suppliers[],2,FALSE)</f>
        <v>Aux joyeux ecclsiastiques</v>
      </c>
      <c r="K197" t="str">
        <f>VLOOKUP(order_details__2[[#This Row],[OrderID]],orders[],14,FALSE)</f>
        <v>Germany</v>
      </c>
      <c r="L197">
        <f>VLOOKUP(order_details__2[[#This Row],[OrderID]],orders[],7,FALSE)</f>
        <v>1</v>
      </c>
      <c r="M197" t="str">
        <f>VLOOKUP(order_details__2[[#This Row],[ShipVia ]],shippers[],2,FALSE)</f>
        <v>Speedy Express</v>
      </c>
      <c r="N197" t="str">
        <f>VLOOKUP(order_details__2[[#This Row],[OrderID]],orders[],2,FALSE)</f>
        <v>KOENE</v>
      </c>
      <c r="O197" t="str">
        <f>VLOOKUP(order_details__2[[#This Row],[OrderID]],orders[],18,FALSE)</f>
        <v xml:space="preserve">Eastern                                           </v>
      </c>
      <c r="P197">
        <f>VLOOKUP(order_details__2[[#This Row],[ProductID]],products[],4,FALSE)</f>
        <v>1</v>
      </c>
      <c r="Q197" t="str">
        <f>VLOOKUP(order_details__2[[#This Row],[CategoryID]],categories[],2,FALSE)</f>
        <v>Beverages</v>
      </c>
      <c r="R197">
        <f>VLOOKUP(order_details__2[[#This Row],[OrderID]],orders[],21,FALSE)</f>
        <v>10</v>
      </c>
    </row>
    <row r="198" spans="1:18" x14ac:dyDescent="0.2">
      <c r="A198">
        <v>10324</v>
      </c>
      <c r="B198">
        <v>16</v>
      </c>
      <c r="C198">
        <v>13.9</v>
      </c>
      <c r="D198">
        <v>21</v>
      </c>
      <c r="E198">
        <v>0</v>
      </c>
      <c r="F198">
        <f>order_details__2[[#This Row],[UnitPrice]]*order_details__2[[#This Row],[Quantity]]</f>
        <v>291.90000000000003</v>
      </c>
      <c r="G198">
        <f>VLOOKUP(order_details__2[[#This Row],[ProductID]],products[],3,FALSE)</f>
        <v>7</v>
      </c>
      <c r="H198">
        <f>VLOOKUP(order_details__2[[#This Row],[OrderID]],orders[],20,FALSE)</f>
        <v>1996</v>
      </c>
      <c r="I198" t="str">
        <f>VLOOKUP(order_details__2[[#This Row],[ProductID]],products[],2,FALSE)</f>
        <v>Pavlova</v>
      </c>
      <c r="J198" t="str">
        <f>VLOOKUP(order_details__2[[#This Row],[SupplierID]],suppliers[],2,FALSE)</f>
        <v>Pavlova, Ltd.</v>
      </c>
      <c r="K198" t="str">
        <f>VLOOKUP(order_details__2[[#This Row],[OrderID]],orders[],14,FALSE)</f>
        <v>USA</v>
      </c>
      <c r="L198">
        <f>VLOOKUP(order_details__2[[#This Row],[OrderID]],orders[],7,FALSE)</f>
        <v>1</v>
      </c>
      <c r="M198" t="str">
        <f>VLOOKUP(order_details__2[[#This Row],[ShipVia ]],shippers[],2,FALSE)</f>
        <v>Speedy Express</v>
      </c>
      <c r="N198" t="str">
        <f>VLOOKUP(order_details__2[[#This Row],[OrderID]],orders[],2,FALSE)</f>
        <v>SAVEA</v>
      </c>
      <c r="O198" t="str">
        <f>VLOOKUP(order_details__2[[#This Row],[OrderID]],orders[],18,FALSE)</f>
        <v xml:space="preserve">Northern                                          </v>
      </c>
      <c r="P198">
        <f>VLOOKUP(order_details__2[[#This Row],[ProductID]],products[],4,FALSE)</f>
        <v>3</v>
      </c>
      <c r="Q198" t="str">
        <f>VLOOKUP(order_details__2[[#This Row],[CategoryID]],categories[],2,FALSE)</f>
        <v>Confections</v>
      </c>
      <c r="R198">
        <f>VLOOKUP(order_details__2[[#This Row],[OrderID]],orders[],21,FALSE)</f>
        <v>10</v>
      </c>
    </row>
    <row r="199" spans="1:18" x14ac:dyDescent="0.2">
      <c r="A199">
        <v>10324</v>
      </c>
      <c r="B199">
        <v>35</v>
      </c>
      <c r="C199">
        <v>14.4</v>
      </c>
      <c r="D199">
        <v>70</v>
      </c>
      <c r="E199">
        <v>0</v>
      </c>
      <c r="F199">
        <f>order_details__2[[#This Row],[UnitPrice]]*order_details__2[[#This Row],[Quantity]]</f>
        <v>1008</v>
      </c>
      <c r="G199">
        <f>VLOOKUP(order_details__2[[#This Row],[ProductID]],products[],3,FALSE)</f>
        <v>16</v>
      </c>
      <c r="H199">
        <f>VLOOKUP(order_details__2[[#This Row],[OrderID]],orders[],20,FALSE)</f>
        <v>1996</v>
      </c>
      <c r="I199" t="str">
        <f>VLOOKUP(order_details__2[[#This Row],[ProductID]],products[],2,FALSE)</f>
        <v>Steeleye Stout</v>
      </c>
      <c r="J199" t="str">
        <f>VLOOKUP(order_details__2[[#This Row],[SupplierID]],suppliers[],2,FALSE)</f>
        <v>Bigfoot Breweries</v>
      </c>
      <c r="K199" t="str">
        <f>VLOOKUP(order_details__2[[#This Row],[OrderID]],orders[],14,FALSE)</f>
        <v>USA</v>
      </c>
      <c r="L199">
        <f>VLOOKUP(order_details__2[[#This Row],[OrderID]],orders[],7,FALSE)</f>
        <v>1</v>
      </c>
      <c r="M199" t="str">
        <f>VLOOKUP(order_details__2[[#This Row],[ShipVia ]],shippers[],2,FALSE)</f>
        <v>Speedy Express</v>
      </c>
      <c r="N199" t="str">
        <f>VLOOKUP(order_details__2[[#This Row],[OrderID]],orders[],2,FALSE)</f>
        <v>SAVEA</v>
      </c>
      <c r="O199" t="str">
        <f>VLOOKUP(order_details__2[[#This Row],[OrderID]],orders[],18,FALSE)</f>
        <v xml:space="preserve">Northern                                          </v>
      </c>
      <c r="P199">
        <f>VLOOKUP(order_details__2[[#This Row],[ProductID]],products[],4,FALSE)</f>
        <v>1</v>
      </c>
      <c r="Q199" t="str">
        <f>VLOOKUP(order_details__2[[#This Row],[CategoryID]],categories[],2,FALSE)</f>
        <v>Beverages</v>
      </c>
      <c r="R199">
        <f>VLOOKUP(order_details__2[[#This Row],[OrderID]],orders[],21,FALSE)</f>
        <v>10</v>
      </c>
    </row>
    <row r="200" spans="1:18" x14ac:dyDescent="0.2">
      <c r="A200">
        <v>10324</v>
      </c>
      <c r="B200">
        <v>46</v>
      </c>
      <c r="C200">
        <v>9.6</v>
      </c>
      <c r="D200">
        <v>30</v>
      </c>
      <c r="E200">
        <v>0</v>
      </c>
      <c r="F200">
        <f>order_details__2[[#This Row],[UnitPrice]]*order_details__2[[#This Row],[Quantity]]</f>
        <v>288</v>
      </c>
      <c r="G200">
        <f>VLOOKUP(order_details__2[[#This Row],[ProductID]],products[],3,FALSE)</f>
        <v>21</v>
      </c>
      <c r="H200">
        <f>VLOOKUP(order_details__2[[#This Row],[OrderID]],orders[],20,FALSE)</f>
        <v>1996</v>
      </c>
      <c r="I200" t="str">
        <f>VLOOKUP(order_details__2[[#This Row],[ProductID]],products[],2,FALSE)</f>
        <v>Spegesild</v>
      </c>
      <c r="J200" t="str">
        <f>VLOOKUP(order_details__2[[#This Row],[SupplierID]],suppliers[],2,FALSE)</f>
        <v>Lyngbysild</v>
      </c>
      <c r="K200" t="str">
        <f>VLOOKUP(order_details__2[[#This Row],[OrderID]],orders[],14,FALSE)</f>
        <v>USA</v>
      </c>
      <c r="L200">
        <f>VLOOKUP(order_details__2[[#This Row],[OrderID]],orders[],7,FALSE)</f>
        <v>1</v>
      </c>
      <c r="M200" t="str">
        <f>VLOOKUP(order_details__2[[#This Row],[ShipVia ]],shippers[],2,FALSE)</f>
        <v>Speedy Express</v>
      </c>
      <c r="N200" t="str">
        <f>VLOOKUP(order_details__2[[#This Row],[OrderID]],orders[],2,FALSE)</f>
        <v>SAVEA</v>
      </c>
      <c r="O200" t="str">
        <f>VLOOKUP(order_details__2[[#This Row],[OrderID]],orders[],18,FALSE)</f>
        <v xml:space="preserve">Northern                                          </v>
      </c>
      <c r="P200">
        <f>VLOOKUP(order_details__2[[#This Row],[ProductID]],products[],4,FALSE)</f>
        <v>8</v>
      </c>
      <c r="Q200" t="str">
        <f>VLOOKUP(order_details__2[[#This Row],[CategoryID]],categories[],2,FALSE)</f>
        <v>Seafood</v>
      </c>
      <c r="R200">
        <f>VLOOKUP(order_details__2[[#This Row],[OrderID]],orders[],21,FALSE)</f>
        <v>10</v>
      </c>
    </row>
    <row r="201" spans="1:18" x14ac:dyDescent="0.2">
      <c r="A201">
        <v>10324</v>
      </c>
      <c r="B201">
        <v>59</v>
      </c>
      <c r="C201">
        <v>44</v>
      </c>
      <c r="D201">
        <v>40</v>
      </c>
      <c r="E201">
        <v>0</v>
      </c>
      <c r="F201">
        <f>order_details__2[[#This Row],[UnitPrice]]*order_details__2[[#This Row],[Quantity]]</f>
        <v>1760</v>
      </c>
      <c r="G201">
        <f>VLOOKUP(order_details__2[[#This Row],[ProductID]],products[],3,FALSE)</f>
        <v>28</v>
      </c>
      <c r="H201">
        <f>VLOOKUP(order_details__2[[#This Row],[OrderID]],orders[],20,FALSE)</f>
        <v>1996</v>
      </c>
      <c r="I201" t="str">
        <f>VLOOKUP(order_details__2[[#This Row],[ProductID]],products[],2,FALSE)</f>
        <v>Raclette Courdavault</v>
      </c>
      <c r="J201" t="str">
        <f>VLOOKUP(order_details__2[[#This Row],[SupplierID]],suppliers[],2,FALSE)</f>
        <v>Gai pturage</v>
      </c>
      <c r="K201" t="str">
        <f>VLOOKUP(order_details__2[[#This Row],[OrderID]],orders[],14,FALSE)</f>
        <v>USA</v>
      </c>
      <c r="L201">
        <f>VLOOKUP(order_details__2[[#This Row],[OrderID]],orders[],7,FALSE)</f>
        <v>1</v>
      </c>
      <c r="M201" t="str">
        <f>VLOOKUP(order_details__2[[#This Row],[ShipVia ]],shippers[],2,FALSE)</f>
        <v>Speedy Express</v>
      </c>
      <c r="N201" t="str">
        <f>VLOOKUP(order_details__2[[#This Row],[OrderID]],orders[],2,FALSE)</f>
        <v>SAVEA</v>
      </c>
      <c r="O201" t="str">
        <f>VLOOKUP(order_details__2[[#This Row],[OrderID]],orders[],18,FALSE)</f>
        <v xml:space="preserve">Northern                                          </v>
      </c>
      <c r="P201">
        <f>VLOOKUP(order_details__2[[#This Row],[ProductID]],products[],4,FALSE)</f>
        <v>4</v>
      </c>
      <c r="Q201" t="str">
        <f>VLOOKUP(order_details__2[[#This Row],[CategoryID]],categories[],2,FALSE)</f>
        <v>Dairy Products</v>
      </c>
      <c r="R201">
        <f>VLOOKUP(order_details__2[[#This Row],[OrderID]],orders[],21,FALSE)</f>
        <v>10</v>
      </c>
    </row>
    <row r="202" spans="1:18" x14ac:dyDescent="0.2">
      <c r="A202">
        <v>10324</v>
      </c>
      <c r="B202">
        <v>63</v>
      </c>
      <c r="C202">
        <v>35.1</v>
      </c>
      <c r="D202">
        <v>80</v>
      </c>
      <c r="E202">
        <v>0</v>
      </c>
      <c r="F202">
        <f>order_details__2[[#This Row],[UnitPrice]]*order_details__2[[#This Row],[Quantity]]</f>
        <v>2808</v>
      </c>
      <c r="G202">
        <f>VLOOKUP(order_details__2[[#This Row],[ProductID]],products[],3,FALSE)</f>
        <v>7</v>
      </c>
      <c r="H202">
        <f>VLOOKUP(order_details__2[[#This Row],[OrderID]],orders[],20,FALSE)</f>
        <v>1996</v>
      </c>
      <c r="I202" t="str">
        <f>VLOOKUP(order_details__2[[#This Row],[ProductID]],products[],2,FALSE)</f>
        <v>Vegie-spread</v>
      </c>
      <c r="J202" t="str">
        <f>VLOOKUP(order_details__2[[#This Row],[SupplierID]],suppliers[],2,FALSE)</f>
        <v>Pavlova, Ltd.</v>
      </c>
      <c r="K202" t="str">
        <f>VLOOKUP(order_details__2[[#This Row],[OrderID]],orders[],14,FALSE)</f>
        <v>USA</v>
      </c>
      <c r="L202">
        <f>VLOOKUP(order_details__2[[#This Row],[OrderID]],orders[],7,FALSE)</f>
        <v>1</v>
      </c>
      <c r="M202" t="str">
        <f>VLOOKUP(order_details__2[[#This Row],[ShipVia ]],shippers[],2,FALSE)</f>
        <v>Speedy Express</v>
      </c>
      <c r="N202" t="str">
        <f>VLOOKUP(order_details__2[[#This Row],[OrderID]],orders[],2,FALSE)</f>
        <v>SAVEA</v>
      </c>
      <c r="O202" t="str">
        <f>VLOOKUP(order_details__2[[#This Row],[OrderID]],orders[],18,FALSE)</f>
        <v xml:space="preserve">Northern                                          </v>
      </c>
      <c r="P202">
        <f>VLOOKUP(order_details__2[[#This Row],[ProductID]],products[],4,FALSE)</f>
        <v>2</v>
      </c>
      <c r="Q202" t="str">
        <f>VLOOKUP(order_details__2[[#This Row],[CategoryID]],categories[],2,FALSE)</f>
        <v>Condiments</v>
      </c>
      <c r="R202">
        <f>VLOOKUP(order_details__2[[#This Row],[OrderID]],orders[],21,FALSE)</f>
        <v>10</v>
      </c>
    </row>
    <row r="203" spans="1:18" x14ac:dyDescent="0.2">
      <c r="A203">
        <v>10325</v>
      </c>
      <c r="B203">
        <v>6</v>
      </c>
      <c r="C203">
        <v>20</v>
      </c>
      <c r="D203">
        <v>6</v>
      </c>
      <c r="E203">
        <v>0</v>
      </c>
      <c r="F203">
        <f>order_details__2[[#This Row],[UnitPrice]]*order_details__2[[#This Row],[Quantity]]</f>
        <v>120</v>
      </c>
      <c r="G203">
        <f>VLOOKUP(order_details__2[[#This Row],[ProductID]],products[],3,FALSE)</f>
        <v>3</v>
      </c>
      <c r="H203">
        <f>VLOOKUP(order_details__2[[#This Row],[OrderID]],orders[],20,FALSE)</f>
        <v>1996</v>
      </c>
      <c r="I203" t="str">
        <f>VLOOKUP(order_details__2[[#This Row],[ProductID]],products[],2,FALSE)</f>
        <v>Grandma's Boysenberry Spread</v>
      </c>
      <c r="J203" t="str">
        <f>VLOOKUP(order_details__2[[#This Row],[SupplierID]],suppliers[],2,FALSE)</f>
        <v>Grandma Kelly's Homestead</v>
      </c>
      <c r="K203" t="str">
        <f>VLOOKUP(order_details__2[[#This Row],[OrderID]],orders[],14,FALSE)</f>
        <v>Germany</v>
      </c>
      <c r="L203">
        <f>VLOOKUP(order_details__2[[#This Row],[OrderID]],orders[],7,FALSE)</f>
        <v>3</v>
      </c>
      <c r="M203" t="str">
        <f>VLOOKUP(order_details__2[[#This Row],[ShipVia ]],shippers[],2,FALSE)</f>
        <v>Federal Shipping</v>
      </c>
      <c r="N203" t="str">
        <f>VLOOKUP(order_details__2[[#This Row],[OrderID]],orders[],2,FALSE)</f>
        <v>KOENE</v>
      </c>
      <c r="O203" t="str">
        <f>VLOOKUP(order_details__2[[#This Row],[OrderID]],orders[],18,FALSE)</f>
        <v xml:space="preserve">Eastern                                           </v>
      </c>
      <c r="P203">
        <f>VLOOKUP(order_details__2[[#This Row],[ProductID]],products[],4,FALSE)</f>
        <v>2</v>
      </c>
      <c r="Q203" t="str">
        <f>VLOOKUP(order_details__2[[#This Row],[CategoryID]],categories[],2,FALSE)</f>
        <v>Condiments</v>
      </c>
      <c r="R203">
        <f>VLOOKUP(order_details__2[[#This Row],[OrderID]],orders[],21,FALSE)</f>
        <v>10</v>
      </c>
    </row>
    <row r="204" spans="1:18" x14ac:dyDescent="0.2">
      <c r="A204">
        <v>10325</v>
      </c>
      <c r="B204">
        <v>13</v>
      </c>
      <c r="C204">
        <v>4.8</v>
      </c>
      <c r="D204">
        <v>12</v>
      </c>
      <c r="E204">
        <v>0</v>
      </c>
      <c r="F204">
        <f>order_details__2[[#This Row],[UnitPrice]]*order_details__2[[#This Row],[Quantity]]</f>
        <v>57.599999999999994</v>
      </c>
      <c r="G204">
        <f>VLOOKUP(order_details__2[[#This Row],[ProductID]],products[],3,FALSE)</f>
        <v>6</v>
      </c>
      <c r="H204">
        <f>VLOOKUP(order_details__2[[#This Row],[OrderID]],orders[],20,FALSE)</f>
        <v>1996</v>
      </c>
      <c r="I204" t="str">
        <f>VLOOKUP(order_details__2[[#This Row],[ProductID]],products[],2,FALSE)</f>
        <v>Konbu</v>
      </c>
      <c r="J204" t="str">
        <f>VLOOKUP(order_details__2[[#This Row],[SupplierID]],suppliers[],2,FALSE)</f>
        <v>Mayumi's</v>
      </c>
      <c r="K204" t="str">
        <f>VLOOKUP(order_details__2[[#This Row],[OrderID]],orders[],14,FALSE)</f>
        <v>Germany</v>
      </c>
      <c r="L204">
        <f>VLOOKUP(order_details__2[[#This Row],[OrderID]],orders[],7,FALSE)</f>
        <v>3</v>
      </c>
      <c r="M204" t="str">
        <f>VLOOKUP(order_details__2[[#This Row],[ShipVia ]],shippers[],2,FALSE)</f>
        <v>Federal Shipping</v>
      </c>
      <c r="N204" t="str">
        <f>VLOOKUP(order_details__2[[#This Row],[OrderID]],orders[],2,FALSE)</f>
        <v>KOENE</v>
      </c>
      <c r="O204" t="str">
        <f>VLOOKUP(order_details__2[[#This Row],[OrderID]],orders[],18,FALSE)</f>
        <v xml:space="preserve">Eastern                                           </v>
      </c>
      <c r="P204">
        <f>VLOOKUP(order_details__2[[#This Row],[ProductID]],products[],4,FALSE)</f>
        <v>8</v>
      </c>
      <c r="Q204" t="str">
        <f>VLOOKUP(order_details__2[[#This Row],[CategoryID]],categories[],2,FALSE)</f>
        <v>Seafood</v>
      </c>
      <c r="R204">
        <f>VLOOKUP(order_details__2[[#This Row],[OrderID]],orders[],21,FALSE)</f>
        <v>10</v>
      </c>
    </row>
    <row r="205" spans="1:18" x14ac:dyDescent="0.2">
      <c r="A205">
        <v>10325</v>
      </c>
      <c r="B205">
        <v>14</v>
      </c>
      <c r="C205">
        <v>18.600000000000001</v>
      </c>
      <c r="D205">
        <v>9</v>
      </c>
      <c r="E205">
        <v>0</v>
      </c>
      <c r="F205">
        <f>order_details__2[[#This Row],[UnitPrice]]*order_details__2[[#This Row],[Quantity]]</f>
        <v>167.4</v>
      </c>
      <c r="G205">
        <f>VLOOKUP(order_details__2[[#This Row],[ProductID]],products[],3,FALSE)</f>
        <v>6</v>
      </c>
      <c r="H205">
        <f>VLOOKUP(order_details__2[[#This Row],[OrderID]],orders[],20,FALSE)</f>
        <v>1996</v>
      </c>
      <c r="I205" t="str">
        <f>VLOOKUP(order_details__2[[#This Row],[ProductID]],products[],2,FALSE)</f>
        <v>Tofu</v>
      </c>
      <c r="J205" t="str">
        <f>VLOOKUP(order_details__2[[#This Row],[SupplierID]],suppliers[],2,FALSE)</f>
        <v>Mayumi's</v>
      </c>
      <c r="K205" t="str">
        <f>VLOOKUP(order_details__2[[#This Row],[OrderID]],orders[],14,FALSE)</f>
        <v>Germany</v>
      </c>
      <c r="L205">
        <f>VLOOKUP(order_details__2[[#This Row],[OrderID]],orders[],7,FALSE)</f>
        <v>3</v>
      </c>
      <c r="M205" t="str">
        <f>VLOOKUP(order_details__2[[#This Row],[ShipVia ]],shippers[],2,FALSE)</f>
        <v>Federal Shipping</v>
      </c>
      <c r="N205" t="str">
        <f>VLOOKUP(order_details__2[[#This Row],[OrderID]],orders[],2,FALSE)</f>
        <v>KOENE</v>
      </c>
      <c r="O205" t="str">
        <f>VLOOKUP(order_details__2[[#This Row],[OrderID]],orders[],18,FALSE)</f>
        <v xml:space="preserve">Eastern                                           </v>
      </c>
      <c r="P205">
        <f>VLOOKUP(order_details__2[[#This Row],[ProductID]],products[],4,FALSE)</f>
        <v>7</v>
      </c>
      <c r="Q205" t="str">
        <f>VLOOKUP(order_details__2[[#This Row],[CategoryID]],categories[],2,FALSE)</f>
        <v>Produce</v>
      </c>
      <c r="R205">
        <f>VLOOKUP(order_details__2[[#This Row],[OrderID]],orders[],21,FALSE)</f>
        <v>10</v>
      </c>
    </row>
    <row r="206" spans="1:18" x14ac:dyDescent="0.2">
      <c r="A206">
        <v>10325</v>
      </c>
      <c r="B206">
        <v>31</v>
      </c>
      <c r="C206">
        <v>10</v>
      </c>
      <c r="D206">
        <v>4</v>
      </c>
      <c r="E206">
        <v>0</v>
      </c>
      <c r="F206">
        <f>order_details__2[[#This Row],[UnitPrice]]*order_details__2[[#This Row],[Quantity]]</f>
        <v>40</v>
      </c>
      <c r="G206">
        <f>VLOOKUP(order_details__2[[#This Row],[ProductID]],products[],3,FALSE)</f>
        <v>14</v>
      </c>
      <c r="H206">
        <f>VLOOKUP(order_details__2[[#This Row],[OrderID]],orders[],20,FALSE)</f>
        <v>1996</v>
      </c>
      <c r="I206" t="str">
        <f>VLOOKUP(order_details__2[[#This Row],[ProductID]],products[],2,FALSE)</f>
        <v>Gorgonzola Telino</v>
      </c>
      <c r="J206" t="str">
        <f>VLOOKUP(order_details__2[[#This Row],[SupplierID]],suppliers[],2,FALSE)</f>
        <v>Formaggi Fortini s.r.l.</v>
      </c>
      <c r="K206" t="str">
        <f>VLOOKUP(order_details__2[[#This Row],[OrderID]],orders[],14,FALSE)</f>
        <v>Germany</v>
      </c>
      <c r="L206">
        <f>VLOOKUP(order_details__2[[#This Row],[OrderID]],orders[],7,FALSE)</f>
        <v>3</v>
      </c>
      <c r="M206" t="str">
        <f>VLOOKUP(order_details__2[[#This Row],[ShipVia ]],shippers[],2,FALSE)</f>
        <v>Federal Shipping</v>
      </c>
      <c r="N206" t="str">
        <f>VLOOKUP(order_details__2[[#This Row],[OrderID]],orders[],2,FALSE)</f>
        <v>KOENE</v>
      </c>
      <c r="O206" t="str">
        <f>VLOOKUP(order_details__2[[#This Row],[OrderID]],orders[],18,FALSE)</f>
        <v xml:space="preserve">Eastern                                           </v>
      </c>
      <c r="P206">
        <f>VLOOKUP(order_details__2[[#This Row],[ProductID]],products[],4,FALSE)</f>
        <v>4</v>
      </c>
      <c r="Q206" t="str">
        <f>VLOOKUP(order_details__2[[#This Row],[CategoryID]],categories[],2,FALSE)</f>
        <v>Dairy Products</v>
      </c>
      <c r="R206">
        <f>VLOOKUP(order_details__2[[#This Row],[OrderID]],orders[],21,FALSE)</f>
        <v>10</v>
      </c>
    </row>
    <row r="207" spans="1:18" x14ac:dyDescent="0.2">
      <c r="A207">
        <v>10325</v>
      </c>
      <c r="B207">
        <v>72</v>
      </c>
      <c r="C207">
        <v>27.8</v>
      </c>
      <c r="D207">
        <v>40</v>
      </c>
      <c r="E207">
        <v>0</v>
      </c>
      <c r="F207">
        <f>order_details__2[[#This Row],[UnitPrice]]*order_details__2[[#This Row],[Quantity]]</f>
        <v>1112</v>
      </c>
      <c r="G207">
        <f>VLOOKUP(order_details__2[[#This Row],[ProductID]],products[],3,FALSE)</f>
        <v>14</v>
      </c>
      <c r="H207">
        <f>VLOOKUP(order_details__2[[#This Row],[OrderID]],orders[],20,FALSE)</f>
        <v>1996</v>
      </c>
      <c r="I207" t="str">
        <f>VLOOKUP(order_details__2[[#This Row],[ProductID]],products[],2,FALSE)</f>
        <v>Mozzarella di Giovanni</v>
      </c>
      <c r="J207" t="str">
        <f>VLOOKUP(order_details__2[[#This Row],[SupplierID]],suppliers[],2,FALSE)</f>
        <v>Formaggi Fortini s.r.l.</v>
      </c>
      <c r="K207" t="str">
        <f>VLOOKUP(order_details__2[[#This Row],[OrderID]],orders[],14,FALSE)</f>
        <v>Germany</v>
      </c>
      <c r="L207">
        <f>VLOOKUP(order_details__2[[#This Row],[OrderID]],orders[],7,FALSE)</f>
        <v>3</v>
      </c>
      <c r="M207" t="str">
        <f>VLOOKUP(order_details__2[[#This Row],[ShipVia ]],shippers[],2,FALSE)</f>
        <v>Federal Shipping</v>
      </c>
      <c r="N207" t="str">
        <f>VLOOKUP(order_details__2[[#This Row],[OrderID]],orders[],2,FALSE)</f>
        <v>KOENE</v>
      </c>
      <c r="O207" t="str">
        <f>VLOOKUP(order_details__2[[#This Row],[OrderID]],orders[],18,FALSE)</f>
        <v xml:space="preserve">Eastern                                           </v>
      </c>
      <c r="P207">
        <f>VLOOKUP(order_details__2[[#This Row],[ProductID]],products[],4,FALSE)</f>
        <v>4</v>
      </c>
      <c r="Q207" t="str">
        <f>VLOOKUP(order_details__2[[#This Row],[CategoryID]],categories[],2,FALSE)</f>
        <v>Dairy Products</v>
      </c>
      <c r="R207">
        <f>VLOOKUP(order_details__2[[#This Row],[OrderID]],orders[],21,FALSE)</f>
        <v>10</v>
      </c>
    </row>
    <row r="208" spans="1:18" x14ac:dyDescent="0.2">
      <c r="A208">
        <v>10326</v>
      </c>
      <c r="B208">
        <v>4</v>
      </c>
      <c r="C208">
        <v>17.600000000000001</v>
      </c>
      <c r="D208">
        <v>24</v>
      </c>
      <c r="E208">
        <v>0</v>
      </c>
      <c r="F208">
        <f>order_details__2[[#This Row],[UnitPrice]]*order_details__2[[#This Row],[Quantity]]</f>
        <v>422.40000000000003</v>
      </c>
      <c r="G208">
        <f>VLOOKUP(order_details__2[[#This Row],[ProductID]],products[],3,FALSE)</f>
        <v>2</v>
      </c>
      <c r="H208">
        <f>VLOOKUP(order_details__2[[#This Row],[OrderID]],orders[],20,FALSE)</f>
        <v>1996</v>
      </c>
      <c r="I208" t="str">
        <f>VLOOKUP(order_details__2[[#This Row],[ProductID]],products[],2,FALSE)</f>
        <v>Chef Anton's Cajun Seasoning</v>
      </c>
      <c r="J208" t="str">
        <f>VLOOKUP(order_details__2[[#This Row],[SupplierID]],suppliers[],2,FALSE)</f>
        <v>New Orleans Cajun Delights</v>
      </c>
      <c r="K208" t="str">
        <f>VLOOKUP(order_details__2[[#This Row],[OrderID]],orders[],14,FALSE)</f>
        <v>Spain</v>
      </c>
      <c r="L208">
        <f>VLOOKUP(order_details__2[[#This Row],[OrderID]],orders[],7,FALSE)</f>
        <v>2</v>
      </c>
      <c r="M208" t="str">
        <f>VLOOKUP(order_details__2[[#This Row],[ShipVia ]],shippers[],2,FALSE)</f>
        <v>United Package</v>
      </c>
      <c r="N208" t="str">
        <f>VLOOKUP(order_details__2[[#This Row],[OrderID]],orders[],2,FALSE)</f>
        <v>BOLID</v>
      </c>
      <c r="O208" t="str">
        <f>VLOOKUP(order_details__2[[#This Row],[OrderID]],orders[],18,FALSE)</f>
        <v xml:space="preserve">Eastern                                           </v>
      </c>
      <c r="P208">
        <f>VLOOKUP(order_details__2[[#This Row],[ProductID]],products[],4,FALSE)</f>
        <v>2</v>
      </c>
      <c r="Q208" t="str">
        <f>VLOOKUP(order_details__2[[#This Row],[CategoryID]],categories[],2,FALSE)</f>
        <v>Condiments</v>
      </c>
      <c r="R208">
        <f>VLOOKUP(order_details__2[[#This Row],[OrderID]],orders[],21,FALSE)</f>
        <v>10</v>
      </c>
    </row>
    <row r="209" spans="1:18" x14ac:dyDescent="0.2">
      <c r="A209">
        <v>10326</v>
      </c>
      <c r="B209">
        <v>57</v>
      </c>
      <c r="C209">
        <v>15.6</v>
      </c>
      <c r="D209">
        <v>16</v>
      </c>
      <c r="E209">
        <v>0</v>
      </c>
      <c r="F209">
        <f>order_details__2[[#This Row],[UnitPrice]]*order_details__2[[#This Row],[Quantity]]</f>
        <v>249.6</v>
      </c>
      <c r="G209">
        <f>VLOOKUP(order_details__2[[#This Row],[ProductID]],products[],3,FALSE)</f>
        <v>26</v>
      </c>
      <c r="H209">
        <f>VLOOKUP(order_details__2[[#This Row],[OrderID]],orders[],20,FALSE)</f>
        <v>1996</v>
      </c>
      <c r="I209" t="str">
        <f>VLOOKUP(order_details__2[[#This Row],[ProductID]],products[],2,FALSE)</f>
        <v>Ravioli Angelo</v>
      </c>
      <c r="J209" t="str">
        <f>VLOOKUP(order_details__2[[#This Row],[SupplierID]],suppliers[],2,FALSE)</f>
        <v>Pasta Buttini s.r.l.</v>
      </c>
      <c r="K209" t="str">
        <f>VLOOKUP(order_details__2[[#This Row],[OrderID]],orders[],14,FALSE)</f>
        <v>Spain</v>
      </c>
      <c r="L209">
        <f>VLOOKUP(order_details__2[[#This Row],[OrderID]],orders[],7,FALSE)</f>
        <v>2</v>
      </c>
      <c r="M209" t="str">
        <f>VLOOKUP(order_details__2[[#This Row],[ShipVia ]],shippers[],2,FALSE)</f>
        <v>United Package</v>
      </c>
      <c r="N209" t="str">
        <f>VLOOKUP(order_details__2[[#This Row],[OrderID]],orders[],2,FALSE)</f>
        <v>BOLID</v>
      </c>
      <c r="O209" t="str">
        <f>VLOOKUP(order_details__2[[#This Row],[OrderID]],orders[],18,FALSE)</f>
        <v xml:space="preserve">Eastern                                           </v>
      </c>
      <c r="P209">
        <f>VLOOKUP(order_details__2[[#This Row],[ProductID]],products[],4,FALSE)</f>
        <v>5</v>
      </c>
      <c r="Q209" t="str">
        <f>VLOOKUP(order_details__2[[#This Row],[CategoryID]],categories[],2,FALSE)</f>
        <v>Grains/Cereals</v>
      </c>
      <c r="R209">
        <f>VLOOKUP(order_details__2[[#This Row],[OrderID]],orders[],21,FALSE)</f>
        <v>10</v>
      </c>
    </row>
    <row r="210" spans="1:18" x14ac:dyDescent="0.2">
      <c r="A210">
        <v>10326</v>
      </c>
      <c r="B210">
        <v>75</v>
      </c>
      <c r="C210">
        <v>6.2</v>
      </c>
      <c r="D210">
        <v>50</v>
      </c>
      <c r="E210">
        <v>0</v>
      </c>
      <c r="F210">
        <f>order_details__2[[#This Row],[UnitPrice]]*order_details__2[[#This Row],[Quantity]]</f>
        <v>310</v>
      </c>
      <c r="G210">
        <f>VLOOKUP(order_details__2[[#This Row],[ProductID]],products[],3,FALSE)</f>
        <v>12</v>
      </c>
      <c r="H210">
        <f>VLOOKUP(order_details__2[[#This Row],[OrderID]],orders[],20,FALSE)</f>
        <v>1996</v>
      </c>
      <c r="I210" t="str">
        <f>VLOOKUP(order_details__2[[#This Row],[ProductID]],products[],2,FALSE)</f>
        <v>Rhnbru Klosterbier</v>
      </c>
      <c r="J210" t="str">
        <f>VLOOKUP(order_details__2[[#This Row],[SupplierID]],suppliers[],2,FALSE)</f>
        <v>Plutzer Lebensmittelgromrkte AG</v>
      </c>
      <c r="K210" t="str">
        <f>VLOOKUP(order_details__2[[#This Row],[OrderID]],orders[],14,FALSE)</f>
        <v>Spain</v>
      </c>
      <c r="L210">
        <f>VLOOKUP(order_details__2[[#This Row],[OrderID]],orders[],7,FALSE)</f>
        <v>2</v>
      </c>
      <c r="M210" t="str">
        <f>VLOOKUP(order_details__2[[#This Row],[ShipVia ]],shippers[],2,FALSE)</f>
        <v>United Package</v>
      </c>
      <c r="N210" t="str">
        <f>VLOOKUP(order_details__2[[#This Row],[OrderID]],orders[],2,FALSE)</f>
        <v>BOLID</v>
      </c>
      <c r="O210" t="str">
        <f>VLOOKUP(order_details__2[[#This Row],[OrderID]],orders[],18,FALSE)</f>
        <v xml:space="preserve">Eastern                                           </v>
      </c>
      <c r="P210">
        <f>VLOOKUP(order_details__2[[#This Row],[ProductID]],products[],4,FALSE)</f>
        <v>1</v>
      </c>
      <c r="Q210" t="str">
        <f>VLOOKUP(order_details__2[[#This Row],[CategoryID]],categories[],2,FALSE)</f>
        <v>Beverages</v>
      </c>
      <c r="R210">
        <f>VLOOKUP(order_details__2[[#This Row],[OrderID]],orders[],21,FALSE)</f>
        <v>10</v>
      </c>
    </row>
    <row r="211" spans="1:18" x14ac:dyDescent="0.2">
      <c r="A211">
        <v>10327</v>
      </c>
      <c r="B211">
        <v>2</v>
      </c>
      <c r="C211">
        <v>15.2</v>
      </c>
      <c r="D211">
        <v>25</v>
      </c>
      <c r="E211">
        <v>0</v>
      </c>
      <c r="F211">
        <f>order_details__2[[#This Row],[UnitPrice]]*order_details__2[[#This Row],[Quantity]]</f>
        <v>380</v>
      </c>
      <c r="G211">
        <f>VLOOKUP(order_details__2[[#This Row],[ProductID]],products[],3,FALSE)</f>
        <v>1</v>
      </c>
      <c r="H211">
        <f>VLOOKUP(order_details__2[[#This Row],[OrderID]],orders[],20,FALSE)</f>
        <v>1996</v>
      </c>
      <c r="I211" t="str">
        <f>VLOOKUP(order_details__2[[#This Row],[ProductID]],products[],2,FALSE)</f>
        <v>Chang</v>
      </c>
      <c r="J211" t="str">
        <f>VLOOKUP(order_details__2[[#This Row],[SupplierID]],suppliers[],2,FALSE)</f>
        <v>Exotic Liquids</v>
      </c>
      <c r="K211" t="str">
        <f>VLOOKUP(order_details__2[[#This Row],[OrderID]],orders[],14,FALSE)</f>
        <v>Sweden</v>
      </c>
      <c r="L211">
        <f>VLOOKUP(order_details__2[[#This Row],[OrderID]],orders[],7,FALSE)</f>
        <v>1</v>
      </c>
      <c r="M211" t="str">
        <f>VLOOKUP(order_details__2[[#This Row],[ShipVia ]],shippers[],2,FALSE)</f>
        <v>Speedy Express</v>
      </c>
      <c r="N211" t="str">
        <f>VLOOKUP(order_details__2[[#This Row],[OrderID]],orders[],2,FALSE)</f>
        <v>FOLKO</v>
      </c>
      <c r="O211" t="str">
        <f>VLOOKUP(order_details__2[[#This Row],[OrderID]],orders[],18,FALSE)</f>
        <v xml:space="preserve">Eastern                                           </v>
      </c>
      <c r="P211">
        <f>VLOOKUP(order_details__2[[#This Row],[ProductID]],products[],4,FALSE)</f>
        <v>1</v>
      </c>
      <c r="Q211" t="str">
        <f>VLOOKUP(order_details__2[[#This Row],[CategoryID]],categories[],2,FALSE)</f>
        <v>Beverages</v>
      </c>
      <c r="R211">
        <f>VLOOKUP(order_details__2[[#This Row],[OrderID]],orders[],21,FALSE)</f>
        <v>10</v>
      </c>
    </row>
    <row r="212" spans="1:18" x14ac:dyDescent="0.2">
      <c r="A212">
        <v>10327</v>
      </c>
      <c r="B212">
        <v>11</v>
      </c>
      <c r="C212">
        <v>16.8</v>
      </c>
      <c r="D212">
        <v>50</v>
      </c>
      <c r="E212">
        <v>0</v>
      </c>
      <c r="F212">
        <f>order_details__2[[#This Row],[UnitPrice]]*order_details__2[[#This Row],[Quantity]]</f>
        <v>840</v>
      </c>
      <c r="G212">
        <f>VLOOKUP(order_details__2[[#This Row],[ProductID]],products[],3,FALSE)</f>
        <v>5</v>
      </c>
      <c r="H212">
        <f>VLOOKUP(order_details__2[[#This Row],[OrderID]],orders[],20,FALSE)</f>
        <v>1996</v>
      </c>
      <c r="I212" t="str">
        <f>VLOOKUP(order_details__2[[#This Row],[ProductID]],products[],2,FALSE)</f>
        <v>Queso Cabrales</v>
      </c>
      <c r="J212" t="str">
        <f>VLOOKUP(order_details__2[[#This Row],[SupplierID]],suppliers[],2,FALSE)</f>
        <v>Cooperativa de Quesos 'Las Cabras'</v>
      </c>
      <c r="K212" t="str">
        <f>VLOOKUP(order_details__2[[#This Row],[OrderID]],orders[],14,FALSE)</f>
        <v>Sweden</v>
      </c>
      <c r="L212">
        <f>VLOOKUP(order_details__2[[#This Row],[OrderID]],orders[],7,FALSE)</f>
        <v>1</v>
      </c>
      <c r="M212" t="str">
        <f>VLOOKUP(order_details__2[[#This Row],[ShipVia ]],shippers[],2,FALSE)</f>
        <v>Speedy Express</v>
      </c>
      <c r="N212" t="str">
        <f>VLOOKUP(order_details__2[[#This Row],[OrderID]],orders[],2,FALSE)</f>
        <v>FOLKO</v>
      </c>
      <c r="O212" t="str">
        <f>VLOOKUP(order_details__2[[#This Row],[OrderID]],orders[],18,FALSE)</f>
        <v xml:space="preserve">Eastern                                           </v>
      </c>
      <c r="P212">
        <f>VLOOKUP(order_details__2[[#This Row],[ProductID]],products[],4,FALSE)</f>
        <v>4</v>
      </c>
      <c r="Q212" t="str">
        <f>VLOOKUP(order_details__2[[#This Row],[CategoryID]],categories[],2,FALSE)</f>
        <v>Dairy Products</v>
      </c>
      <c r="R212">
        <f>VLOOKUP(order_details__2[[#This Row],[OrderID]],orders[],21,FALSE)</f>
        <v>10</v>
      </c>
    </row>
    <row r="213" spans="1:18" x14ac:dyDescent="0.2">
      <c r="A213">
        <v>10327</v>
      </c>
      <c r="B213">
        <v>30</v>
      </c>
      <c r="C213">
        <v>20.7</v>
      </c>
      <c r="D213">
        <v>35</v>
      </c>
      <c r="E213">
        <v>0</v>
      </c>
      <c r="F213">
        <f>order_details__2[[#This Row],[UnitPrice]]*order_details__2[[#This Row],[Quantity]]</f>
        <v>724.5</v>
      </c>
      <c r="G213">
        <f>VLOOKUP(order_details__2[[#This Row],[ProductID]],products[],3,FALSE)</f>
        <v>13</v>
      </c>
      <c r="H213">
        <f>VLOOKUP(order_details__2[[#This Row],[OrderID]],orders[],20,FALSE)</f>
        <v>1996</v>
      </c>
      <c r="I213" t="str">
        <f>VLOOKUP(order_details__2[[#This Row],[ProductID]],products[],2,FALSE)</f>
        <v>Nord-Ost Matjeshering</v>
      </c>
      <c r="J213" t="str">
        <f>VLOOKUP(order_details__2[[#This Row],[SupplierID]],suppliers[],2,FALSE)</f>
        <v>Nord-Ost-Fisch Handelsgesellschaft mbH</v>
      </c>
      <c r="K213" t="str">
        <f>VLOOKUP(order_details__2[[#This Row],[OrderID]],orders[],14,FALSE)</f>
        <v>Sweden</v>
      </c>
      <c r="L213">
        <f>VLOOKUP(order_details__2[[#This Row],[OrderID]],orders[],7,FALSE)</f>
        <v>1</v>
      </c>
      <c r="M213" t="str">
        <f>VLOOKUP(order_details__2[[#This Row],[ShipVia ]],shippers[],2,FALSE)</f>
        <v>Speedy Express</v>
      </c>
      <c r="N213" t="str">
        <f>VLOOKUP(order_details__2[[#This Row],[OrderID]],orders[],2,FALSE)</f>
        <v>FOLKO</v>
      </c>
      <c r="O213" t="str">
        <f>VLOOKUP(order_details__2[[#This Row],[OrderID]],orders[],18,FALSE)</f>
        <v xml:space="preserve">Eastern                                           </v>
      </c>
      <c r="P213">
        <f>VLOOKUP(order_details__2[[#This Row],[ProductID]],products[],4,FALSE)</f>
        <v>8</v>
      </c>
      <c r="Q213" t="str">
        <f>VLOOKUP(order_details__2[[#This Row],[CategoryID]],categories[],2,FALSE)</f>
        <v>Seafood</v>
      </c>
      <c r="R213">
        <f>VLOOKUP(order_details__2[[#This Row],[OrderID]],orders[],21,FALSE)</f>
        <v>10</v>
      </c>
    </row>
    <row r="214" spans="1:18" x14ac:dyDescent="0.2">
      <c r="A214">
        <v>10327</v>
      </c>
      <c r="B214">
        <v>58</v>
      </c>
      <c r="C214">
        <v>10.6</v>
      </c>
      <c r="D214">
        <v>30</v>
      </c>
      <c r="E214">
        <v>0</v>
      </c>
      <c r="F214">
        <f>order_details__2[[#This Row],[UnitPrice]]*order_details__2[[#This Row],[Quantity]]</f>
        <v>318</v>
      </c>
      <c r="G214">
        <f>VLOOKUP(order_details__2[[#This Row],[ProductID]],products[],3,FALSE)</f>
        <v>27</v>
      </c>
      <c r="H214">
        <f>VLOOKUP(order_details__2[[#This Row],[OrderID]],orders[],20,FALSE)</f>
        <v>1996</v>
      </c>
      <c r="I214" t="str">
        <f>VLOOKUP(order_details__2[[#This Row],[ProductID]],products[],2,FALSE)</f>
        <v>Escargots de Bourgogne</v>
      </c>
      <c r="J214" t="str">
        <f>VLOOKUP(order_details__2[[#This Row],[SupplierID]],suppliers[],2,FALSE)</f>
        <v>Escargots Nouveaux</v>
      </c>
      <c r="K214" t="str">
        <f>VLOOKUP(order_details__2[[#This Row],[OrderID]],orders[],14,FALSE)</f>
        <v>Sweden</v>
      </c>
      <c r="L214">
        <f>VLOOKUP(order_details__2[[#This Row],[OrderID]],orders[],7,FALSE)</f>
        <v>1</v>
      </c>
      <c r="M214" t="str">
        <f>VLOOKUP(order_details__2[[#This Row],[ShipVia ]],shippers[],2,FALSE)</f>
        <v>Speedy Express</v>
      </c>
      <c r="N214" t="str">
        <f>VLOOKUP(order_details__2[[#This Row],[OrderID]],orders[],2,FALSE)</f>
        <v>FOLKO</v>
      </c>
      <c r="O214" t="str">
        <f>VLOOKUP(order_details__2[[#This Row],[OrderID]],orders[],18,FALSE)</f>
        <v xml:space="preserve">Eastern                                           </v>
      </c>
      <c r="P214">
        <f>VLOOKUP(order_details__2[[#This Row],[ProductID]],products[],4,FALSE)</f>
        <v>8</v>
      </c>
      <c r="Q214" t="str">
        <f>VLOOKUP(order_details__2[[#This Row],[CategoryID]],categories[],2,FALSE)</f>
        <v>Seafood</v>
      </c>
      <c r="R214">
        <f>VLOOKUP(order_details__2[[#This Row],[OrderID]],orders[],21,FALSE)</f>
        <v>10</v>
      </c>
    </row>
    <row r="215" spans="1:18" x14ac:dyDescent="0.2">
      <c r="A215">
        <v>10328</v>
      </c>
      <c r="B215">
        <v>59</v>
      </c>
      <c r="C215">
        <v>44</v>
      </c>
      <c r="D215">
        <v>9</v>
      </c>
      <c r="E215">
        <v>0</v>
      </c>
      <c r="F215">
        <f>order_details__2[[#This Row],[UnitPrice]]*order_details__2[[#This Row],[Quantity]]</f>
        <v>396</v>
      </c>
      <c r="G215">
        <f>VLOOKUP(order_details__2[[#This Row],[ProductID]],products[],3,FALSE)</f>
        <v>28</v>
      </c>
      <c r="H215">
        <f>VLOOKUP(order_details__2[[#This Row],[OrderID]],orders[],20,FALSE)</f>
        <v>1996</v>
      </c>
      <c r="I215" t="str">
        <f>VLOOKUP(order_details__2[[#This Row],[ProductID]],products[],2,FALSE)</f>
        <v>Raclette Courdavault</v>
      </c>
      <c r="J215" t="str">
        <f>VLOOKUP(order_details__2[[#This Row],[SupplierID]],suppliers[],2,FALSE)</f>
        <v>Gai pturage</v>
      </c>
      <c r="K215" t="str">
        <f>VLOOKUP(order_details__2[[#This Row],[OrderID]],orders[],14,FALSE)</f>
        <v>Portugal</v>
      </c>
      <c r="L215">
        <f>VLOOKUP(order_details__2[[#This Row],[OrderID]],orders[],7,FALSE)</f>
        <v>3</v>
      </c>
      <c r="M215" t="str">
        <f>VLOOKUP(order_details__2[[#This Row],[ShipVia ]],shippers[],2,FALSE)</f>
        <v>Federal Shipping</v>
      </c>
      <c r="N215" t="str">
        <f>VLOOKUP(order_details__2[[#This Row],[OrderID]],orders[],2,FALSE)</f>
        <v>FURIB</v>
      </c>
      <c r="O215" t="str">
        <f>VLOOKUP(order_details__2[[#This Row],[OrderID]],orders[],18,FALSE)</f>
        <v xml:space="preserve">Eastern                                           </v>
      </c>
      <c r="P215">
        <f>VLOOKUP(order_details__2[[#This Row],[ProductID]],products[],4,FALSE)</f>
        <v>4</v>
      </c>
      <c r="Q215" t="str">
        <f>VLOOKUP(order_details__2[[#This Row],[CategoryID]],categories[],2,FALSE)</f>
        <v>Dairy Products</v>
      </c>
      <c r="R215">
        <f>VLOOKUP(order_details__2[[#This Row],[OrderID]],orders[],21,FALSE)</f>
        <v>10</v>
      </c>
    </row>
    <row r="216" spans="1:18" x14ac:dyDescent="0.2">
      <c r="A216">
        <v>10328</v>
      </c>
      <c r="B216">
        <v>65</v>
      </c>
      <c r="C216">
        <v>16.8</v>
      </c>
      <c r="D216">
        <v>40</v>
      </c>
      <c r="E216">
        <v>0</v>
      </c>
      <c r="F216">
        <f>order_details__2[[#This Row],[UnitPrice]]*order_details__2[[#This Row],[Quantity]]</f>
        <v>672</v>
      </c>
      <c r="G216">
        <f>VLOOKUP(order_details__2[[#This Row],[ProductID]],products[],3,FALSE)</f>
        <v>2</v>
      </c>
      <c r="H216">
        <f>VLOOKUP(order_details__2[[#This Row],[OrderID]],orders[],20,FALSE)</f>
        <v>1996</v>
      </c>
      <c r="I216" t="str">
        <f>VLOOKUP(order_details__2[[#This Row],[ProductID]],products[],2,FALSE)</f>
        <v>Louisiana Fiery Hot Pepper Sauce</v>
      </c>
      <c r="J216" t="str">
        <f>VLOOKUP(order_details__2[[#This Row],[SupplierID]],suppliers[],2,FALSE)</f>
        <v>New Orleans Cajun Delights</v>
      </c>
      <c r="K216" t="str">
        <f>VLOOKUP(order_details__2[[#This Row],[OrderID]],orders[],14,FALSE)</f>
        <v>Portugal</v>
      </c>
      <c r="L216">
        <f>VLOOKUP(order_details__2[[#This Row],[OrderID]],orders[],7,FALSE)</f>
        <v>3</v>
      </c>
      <c r="M216" t="str">
        <f>VLOOKUP(order_details__2[[#This Row],[ShipVia ]],shippers[],2,FALSE)</f>
        <v>Federal Shipping</v>
      </c>
      <c r="N216" t="str">
        <f>VLOOKUP(order_details__2[[#This Row],[OrderID]],orders[],2,FALSE)</f>
        <v>FURIB</v>
      </c>
      <c r="O216" t="str">
        <f>VLOOKUP(order_details__2[[#This Row],[OrderID]],orders[],18,FALSE)</f>
        <v xml:space="preserve">Eastern                                           </v>
      </c>
      <c r="P216">
        <f>VLOOKUP(order_details__2[[#This Row],[ProductID]],products[],4,FALSE)</f>
        <v>2</v>
      </c>
      <c r="Q216" t="str">
        <f>VLOOKUP(order_details__2[[#This Row],[CategoryID]],categories[],2,FALSE)</f>
        <v>Condiments</v>
      </c>
      <c r="R216">
        <f>VLOOKUP(order_details__2[[#This Row],[OrderID]],orders[],21,FALSE)</f>
        <v>10</v>
      </c>
    </row>
    <row r="217" spans="1:18" x14ac:dyDescent="0.2">
      <c r="A217">
        <v>10328</v>
      </c>
      <c r="B217">
        <v>68</v>
      </c>
      <c r="C217">
        <v>10</v>
      </c>
      <c r="D217">
        <v>10</v>
      </c>
      <c r="E217">
        <v>0</v>
      </c>
      <c r="F217">
        <f>order_details__2[[#This Row],[UnitPrice]]*order_details__2[[#This Row],[Quantity]]</f>
        <v>100</v>
      </c>
      <c r="G217">
        <f>VLOOKUP(order_details__2[[#This Row],[ProductID]],products[],3,FALSE)</f>
        <v>8</v>
      </c>
      <c r="H217">
        <f>VLOOKUP(order_details__2[[#This Row],[OrderID]],orders[],20,FALSE)</f>
        <v>1996</v>
      </c>
      <c r="I217" t="str">
        <f>VLOOKUP(order_details__2[[#This Row],[ProductID]],products[],2,FALSE)</f>
        <v>Scottish Longbreads</v>
      </c>
      <c r="J217" t="str">
        <f>VLOOKUP(order_details__2[[#This Row],[SupplierID]],suppliers[],2,FALSE)</f>
        <v>Specialty Biscuits, Ltd.</v>
      </c>
      <c r="K217" t="str">
        <f>VLOOKUP(order_details__2[[#This Row],[OrderID]],orders[],14,FALSE)</f>
        <v>Portugal</v>
      </c>
      <c r="L217">
        <f>VLOOKUP(order_details__2[[#This Row],[OrderID]],orders[],7,FALSE)</f>
        <v>3</v>
      </c>
      <c r="M217" t="str">
        <f>VLOOKUP(order_details__2[[#This Row],[ShipVia ]],shippers[],2,FALSE)</f>
        <v>Federal Shipping</v>
      </c>
      <c r="N217" t="str">
        <f>VLOOKUP(order_details__2[[#This Row],[OrderID]],orders[],2,FALSE)</f>
        <v>FURIB</v>
      </c>
      <c r="O217" t="str">
        <f>VLOOKUP(order_details__2[[#This Row],[OrderID]],orders[],18,FALSE)</f>
        <v xml:space="preserve">Eastern                                           </v>
      </c>
      <c r="P217">
        <f>VLOOKUP(order_details__2[[#This Row],[ProductID]],products[],4,FALSE)</f>
        <v>3</v>
      </c>
      <c r="Q217" t="str">
        <f>VLOOKUP(order_details__2[[#This Row],[CategoryID]],categories[],2,FALSE)</f>
        <v>Confections</v>
      </c>
      <c r="R217">
        <f>VLOOKUP(order_details__2[[#This Row],[OrderID]],orders[],21,FALSE)</f>
        <v>10</v>
      </c>
    </row>
    <row r="218" spans="1:18" x14ac:dyDescent="0.2">
      <c r="A218">
        <v>10329</v>
      </c>
      <c r="B218">
        <v>19</v>
      </c>
      <c r="C218">
        <v>7.3</v>
      </c>
      <c r="D218">
        <v>10</v>
      </c>
      <c r="E218">
        <v>0</v>
      </c>
      <c r="F218">
        <f>order_details__2[[#This Row],[UnitPrice]]*order_details__2[[#This Row],[Quantity]]</f>
        <v>73</v>
      </c>
      <c r="G218">
        <f>VLOOKUP(order_details__2[[#This Row],[ProductID]],products[],3,FALSE)</f>
        <v>8</v>
      </c>
      <c r="H218">
        <f>VLOOKUP(order_details__2[[#This Row],[OrderID]],orders[],20,FALSE)</f>
        <v>1996</v>
      </c>
      <c r="I218" t="str">
        <f>VLOOKUP(order_details__2[[#This Row],[ProductID]],products[],2,FALSE)</f>
        <v>Teatime Chocolate Biscuits</v>
      </c>
      <c r="J218" t="str">
        <f>VLOOKUP(order_details__2[[#This Row],[SupplierID]],suppliers[],2,FALSE)</f>
        <v>Specialty Biscuits, Ltd.</v>
      </c>
      <c r="K218" t="str">
        <f>VLOOKUP(order_details__2[[#This Row],[OrderID]],orders[],14,FALSE)</f>
        <v>USA</v>
      </c>
      <c r="L218">
        <f>VLOOKUP(order_details__2[[#This Row],[OrderID]],orders[],7,FALSE)</f>
        <v>2</v>
      </c>
      <c r="M218" t="str">
        <f>VLOOKUP(order_details__2[[#This Row],[ShipVia ]],shippers[],2,FALSE)</f>
        <v>United Package</v>
      </c>
      <c r="N218" t="str">
        <f>VLOOKUP(order_details__2[[#This Row],[OrderID]],orders[],2,FALSE)</f>
        <v>SPLIR</v>
      </c>
      <c r="O218" t="str">
        <f>VLOOKUP(order_details__2[[#This Row],[OrderID]],orders[],18,FALSE)</f>
        <v xml:space="preserve">Eastern                                           </v>
      </c>
      <c r="P218">
        <f>VLOOKUP(order_details__2[[#This Row],[ProductID]],products[],4,FALSE)</f>
        <v>3</v>
      </c>
      <c r="Q218" t="str">
        <f>VLOOKUP(order_details__2[[#This Row],[CategoryID]],categories[],2,FALSE)</f>
        <v>Confections</v>
      </c>
      <c r="R218">
        <f>VLOOKUP(order_details__2[[#This Row],[OrderID]],orders[],21,FALSE)</f>
        <v>10</v>
      </c>
    </row>
    <row r="219" spans="1:18" x14ac:dyDescent="0.2">
      <c r="A219">
        <v>10329</v>
      </c>
      <c r="B219">
        <v>30</v>
      </c>
      <c r="C219">
        <v>20.7</v>
      </c>
      <c r="D219">
        <v>8</v>
      </c>
      <c r="E219">
        <v>0</v>
      </c>
      <c r="F219">
        <f>order_details__2[[#This Row],[UnitPrice]]*order_details__2[[#This Row],[Quantity]]</f>
        <v>165.6</v>
      </c>
      <c r="G219">
        <f>VLOOKUP(order_details__2[[#This Row],[ProductID]],products[],3,FALSE)</f>
        <v>13</v>
      </c>
      <c r="H219">
        <f>VLOOKUP(order_details__2[[#This Row],[OrderID]],orders[],20,FALSE)</f>
        <v>1996</v>
      </c>
      <c r="I219" t="str">
        <f>VLOOKUP(order_details__2[[#This Row],[ProductID]],products[],2,FALSE)</f>
        <v>Nord-Ost Matjeshering</v>
      </c>
      <c r="J219" t="str">
        <f>VLOOKUP(order_details__2[[#This Row],[SupplierID]],suppliers[],2,FALSE)</f>
        <v>Nord-Ost-Fisch Handelsgesellschaft mbH</v>
      </c>
      <c r="K219" t="str">
        <f>VLOOKUP(order_details__2[[#This Row],[OrderID]],orders[],14,FALSE)</f>
        <v>USA</v>
      </c>
      <c r="L219">
        <f>VLOOKUP(order_details__2[[#This Row],[OrderID]],orders[],7,FALSE)</f>
        <v>2</v>
      </c>
      <c r="M219" t="str">
        <f>VLOOKUP(order_details__2[[#This Row],[ShipVia ]],shippers[],2,FALSE)</f>
        <v>United Package</v>
      </c>
      <c r="N219" t="str">
        <f>VLOOKUP(order_details__2[[#This Row],[OrderID]],orders[],2,FALSE)</f>
        <v>SPLIR</v>
      </c>
      <c r="O219" t="str">
        <f>VLOOKUP(order_details__2[[#This Row],[OrderID]],orders[],18,FALSE)</f>
        <v xml:space="preserve">Eastern                                           </v>
      </c>
      <c r="P219">
        <f>VLOOKUP(order_details__2[[#This Row],[ProductID]],products[],4,FALSE)</f>
        <v>8</v>
      </c>
      <c r="Q219" t="str">
        <f>VLOOKUP(order_details__2[[#This Row],[CategoryID]],categories[],2,FALSE)</f>
        <v>Seafood</v>
      </c>
      <c r="R219">
        <f>VLOOKUP(order_details__2[[#This Row],[OrderID]],orders[],21,FALSE)</f>
        <v>10</v>
      </c>
    </row>
    <row r="220" spans="1:18" x14ac:dyDescent="0.2">
      <c r="A220">
        <v>10329</v>
      </c>
      <c r="B220">
        <v>38</v>
      </c>
      <c r="C220">
        <v>210.8</v>
      </c>
      <c r="D220">
        <v>20</v>
      </c>
      <c r="E220">
        <v>0</v>
      </c>
      <c r="F220">
        <f>order_details__2[[#This Row],[UnitPrice]]*order_details__2[[#This Row],[Quantity]]</f>
        <v>4216</v>
      </c>
      <c r="G220">
        <f>VLOOKUP(order_details__2[[#This Row],[ProductID]],products[],3,FALSE)</f>
        <v>18</v>
      </c>
      <c r="H220">
        <f>VLOOKUP(order_details__2[[#This Row],[OrderID]],orders[],20,FALSE)</f>
        <v>1996</v>
      </c>
      <c r="I220" t="str">
        <f>VLOOKUP(order_details__2[[#This Row],[ProductID]],products[],2,FALSE)</f>
        <v>Cte de Blaye</v>
      </c>
      <c r="J220" t="str">
        <f>VLOOKUP(order_details__2[[#This Row],[SupplierID]],suppliers[],2,FALSE)</f>
        <v>Aux joyeux ecclsiastiques</v>
      </c>
      <c r="K220" t="str">
        <f>VLOOKUP(order_details__2[[#This Row],[OrderID]],orders[],14,FALSE)</f>
        <v>USA</v>
      </c>
      <c r="L220">
        <f>VLOOKUP(order_details__2[[#This Row],[OrderID]],orders[],7,FALSE)</f>
        <v>2</v>
      </c>
      <c r="M220" t="str">
        <f>VLOOKUP(order_details__2[[#This Row],[ShipVia ]],shippers[],2,FALSE)</f>
        <v>United Package</v>
      </c>
      <c r="N220" t="str">
        <f>VLOOKUP(order_details__2[[#This Row],[OrderID]],orders[],2,FALSE)</f>
        <v>SPLIR</v>
      </c>
      <c r="O220" t="str">
        <f>VLOOKUP(order_details__2[[#This Row],[OrderID]],orders[],18,FALSE)</f>
        <v xml:space="preserve">Eastern                                           </v>
      </c>
      <c r="P220">
        <f>VLOOKUP(order_details__2[[#This Row],[ProductID]],products[],4,FALSE)</f>
        <v>1</v>
      </c>
      <c r="Q220" t="str">
        <f>VLOOKUP(order_details__2[[#This Row],[CategoryID]],categories[],2,FALSE)</f>
        <v>Beverages</v>
      </c>
      <c r="R220">
        <f>VLOOKUP(order_details__2[[#This Row],[OrderID]],orders[],21,FALSE)</f>
        <v>10</v>
      </c>
    </row>
    <row r="221" spans="1:18" x14ac:dyDescent="0.2">
      <c r="A221">
        <v>10329</v>
      </c>
      <c r="B221">
        <v>56</v>
      </c>
      <c r="C221">
        <v>30.4</v>
      </c>
      <c r="D221">
        <v>12</v>
      </c>
      <c r="E221">
        <v>0</v>
      </c>
      <c r="F221">
        <f>order_details__2[[#This Row],[UnitPrice]]*order_details__2[[#This Row],[Quantity]]</f>
        <v>364.79999999999995</v>
      </c>
      <c r="G221">
        <f>VLOOKUP(order_details__2[[#This Row],[ProductID]],products[],3,FALSE)</f>
        <v>26</v>
      </c>
      <c r="H221">
        <f>VLOOKUP(order_details__2[[#This Row],[OrderID]],orders[],20,FALSE)</f>
        <v>1996</v>
      </c>
      <c r="I221" t="str">
        <f>VLOOKUP(order_details__2[[#This Row],[ProductID]],products[],2,FALSE)</f>
        <v>Gnocchi di nonna Alice</v>
      </c>
      <c r="J221" t="str">
        <f>VLOOKUP(order_details__2[[#This Row],[SupplierID]],suppliers[],2,FALSE)</f>
        <v>Pasta Buttini s.r.l.</v>
      </c>
      <c r="K221" t="str">
        <f>VLOOKUP(order_details__2[[#This Row],[OrderID]],orders[],14,FALSE)</f>
        <v>USA</v>
      </c>
      <c r="L221">
        <f>VLOOKUP(order_details__2[[#This Row],[OrderID]],orders[],7,FALSE)</f>
        <v>2</v>
      </c>
      <c r="M221" t="str">
        <f>VLOOKUP(order_details__2[[#This Row],[ShipVia ]],shippers[],2,FALSE)</f>
        <v>United Package</v>
      </c>
      <c r="N221" t="str">
        <f>VLOOKUP(order_details__2[[#This Row],[OrderID]],orders[],2,FALSE)</f>
        <v>SPLIR</v>
      </c>
      <c r="O221" t="str">
        <f>VLOOKUP(order_details__2[[#This Row],[OrderID]],orders[],18,FALSE)</f>
        <v xml:space="preserve">Eastern                                           </v>
      </c>
      <c r="P221">
        <f>VLOOKUP(order_details__2[[#This Row],[ProductID]],products[],4,FALSE)</f>
        <v>5</v>
      </c>
      <c r="Q221" t="str">
        <f>VLOOKUP(order_details__2[[#This Row],[CategoryID]],categories[],2,FALSE)</f>
        <v>Grains/Cereals</v>
      </c>
      <c r="R221">
        <f>VLOOKUP(order_details__2[[#This Row],[OrderID]],orders[],21,FALSE)</f>
        <v>10</v>
      </c>
    </row>
    <row r="222" spans="1:18" x14ac:dyDescent="0.2">
      <c r="A222">
        <v>10330</v>
      </c>
      <c r="B222">
        <v>26</v>
      </c>
      <c r="C222">
        <v>24.9</v>
      </c>
      <c r="D222">
        <v>50</v>
      </c>
      <c r="E222">
        <v>0</v>
      </c>
      <c r="F222">
        <f>order_details__2[[#This Row],[UnitPrice]]*order_details__2[[#This Row],[Quantity]]</f>
        <v>1245</v>
      </c>
      <c r="G222">
        <f>VLOOKUP(order_details__2[[#This Row],[ProductID]],products[],3,FALSE)</f>
        <v>11</v>
      </c>
      <c r="H222">
        <f>VLOOKUP(order_details__2[[#This Row],[OrderID]],orders[],20,FALSE)</f>
        <v>1996</v>
      </c>
      <c r="I222" t="str">
        <f>VLOOKUP(order_details__2[[#This Row],[ProductID]],products[],2,FALSE)</f>
        <v>Gumbr Gummibrchen</v>
      </c>
      <c r="J222" t="str">
        <f>VLOOKUP(order_details__2[[#This Row],[SupplierID]],suppliers[],2,FALSE)</f>
        <v>Heli Swaren GmbH &amp; Co. KG</v>
      </c>
      <c r="K222" t="str">
        <f>VLOOKUP(order_details__2[[#This Row],[OrderID]],orders[],14,FALSE)</f>
        <v>Venezuela</v>
      </c>
      <c r="L222">
        <f>VLOOKUP(order_details__2[[#This Row],[OrderID]],orders[],7,FALSE)</f>
        <v>1</v>
      </c>
      <c r="M222" t="str">
        <f>VLOOKUP(order_details__2[[#This Row],[ShipVia ]],shippers[],2,FALSE)</f>
        <v>Speedy Express</v>
      </c>
      <c r="N222" t="str">
        <f>VLOOKUP(order_details__2[[#This Row],[OrderID]],orders[],2,FALSE)</f>
        <v>LILAS</v>
      </c>
      <c r="O222" t="str">
        <f>VLOOKUP(order_details__2[[#This Row],[OrderID]],orders[],18,FALSE)</f>
        <v xml:space="preserve">Southern                                          </v>
      </c>
      <c r="P222">
        <f>VLOOKUP(order_details__2[[#This Row],[ProductID]],products[],4,FALSE)</f>
        <v>3</v>
      </c>
      <c r="Q222" t="str">
        <f>VLOOKUP(order_details__2[[#This Row],[CategoryID]],categories[],2,FALSE)</f>
        <v>Confections</v>
      </c>
      <c r="R222">
        <f>VLOOKUP(order_details__2[[#This Row],[OrderID]],orders[],21,FALSE)</f>
        <v>10</v>
      </c>
    </row>
    <row r="223" spans="1:18" x14ac:dyDescent="0.2">
      <c r="A223">
        <v>10330</v>
      </c>
      <c r="B223">
        <v>72</v>
      </c>
      <c r="C223">
        <v>27.8</v>
      </c>
      <c r="D223">
        <v>25</v>
      </c>
      <c r="E223">
        <v>0</v>
      </c>
      <c r="F223">
        <f>order_details__2[[#This Row],[UnitPrice]]*order_details__2[[#This Row],[Quantity]]</f>
        <v>695</v>
      </c>
      <c r="G223">
        <f>VLOOKUP(order_details__2[[#This Row],[ProductID]],products[],3,FALSE)</f>
        <v>14</v>
      </c>
      <c r="H223">
        <f>VLOOKUP(order_details__2[[#This Row],[OrderID]],orders[],20,FALSE)</f>
        <v>1996</v>
      </c>
      <c r="I223" t="str">
        <f>VLOOKUP(order_details__2[[#This Row],[ProductID]],products[],2,FALSE)</f>
        <v>Mozzarella di Giovanni</v>
      </c>
      <c r="J223" t="str">
        <f>VLOOKUP(order_details__2[[#This Row],[SupplierID]],suppliers[],2,FALSE)</f>
        <v>Formaggi Fortini s.r.l.</v>
      </c>
      <c r="K223" t="str">
        <f>VLOOKUP(order_details__2[[#This Row],[OrderID]],orders[],14,FALSE)</f>
        <v>Venezuela</v>
      </c>
      <c r="L223">
        <f>VLOOKUP(order_details__2[[#This Row],[OrderID]],orders[],7,FALSE)</f>
        <v>1</v>
      </c>
      <c r="M223" t="str">
        <f>VLOOKUP(order_details__2[[#This Row],[ShipVia ]],shippers[],2,FALSE)</f>
        <v>Speedy Express</v>
      </c>
      <c r="N223" t="str">
        <f>VLOOKUP(order_details__2[[#This Row],[OrderID]],orders[],2,FALSE)</f>
        <v>LILAS</v>
      </c>
      <c r="O223" t="str">
        <f>VLOOKUP(order_details__2[[#This Row],[OrderID]],orders[],18,FALSE)</f>
        <v xml:space="preserve">Southern                                          </v>
      </c>
      <c r="P223">
        <f>VLOOKUP(order_details__2[[#This Row],[ProductID]],products[],4,FALSE)</f>
        <v>4</v>
      </c>
      <c r="Q223" t="str">
        <f>VLOOKUP(order_details__2[[#This Row],[CategoryID]],categories[],2,FALSE)</f>
        <v>Dairy Products</v>
      </c>
      <c r="R223">
        <f>VLOOKUP(order_details__2[[#This Row],[OrderID]],orders[],21,FALSE)</f>
        <v>10</v>
      </c>
    </row>
    <row r="224" spans="1:18" x14ac:dyDescent="0.2">
      <c r="A224">
        <v>10331</v>
      </c>
      <c r="B224">
        <v>54</v>
      </c>
      <c r="C224">
        <v>5.9</v>
      </c>
      <c r="D224">
        <v>15</v>
      </c>
      <c r="E224">
        <v>0</v>
      </c>
      <c r="F224">
        <f>order_details__2[[#This Row],[UnitPrice]]*order_details__2[[#This Row],[Quantity]]</f>
        <v>88.5</v>
      </c>
      <c r="G224">
        <f>VLOOKUP(order_details__2[[#This Row],[ProductID]],products[],3,FALSE)</f>
        <v>25</v>
      </c>
      <c r="H224">
        <f>VLOOKUP(order_details__2[[#This Row],[OrderID]],orders[],20,FALSE)</f>
        <v>1996</v>
      </c>
      <c r="I224" t="str">
        <f>VLOOKUP(order_details__2[[#This Row],[ProductID]],products[],2,FALSE)</f>
        <v>Tourtire</v>
      </c>
      <c r="J224" t="str">
        <f>VLOOKUP(order_details__2[[#This Row],[SupplierID]],suppliers[],2,FALSE)</f>
        <v>Ma Maison</v>
      </c>
      <c r="K224" t="str">
        <f>VLOOKUP(order_details__2[[#This Row],[OrderID]],orders[],14,FALSE)</f>
        <v>France</v>
      </c>
      <c r="L224">
        <f>VLOOKUP(order_details__2[[#This Row],[OrderID]],orders[],7,FALSE)</f>
        <v>1</v>
      </c>
      <c r="M224" t="str">
        <f>VLOOKUP(order_details__2[[#This Row],[ShipVia ]],shippers[],2,FALSE)</f>
        <v>Speedy Express</v>
      </c>
      <c r="N224" t="str">
        <f>VLOOKUP(order_details__2[[#This Row],[OrderID]],orders[],2,FALSE)</f>
        <v>BONAP</v>
      </c>
      <c r="O224" t="str">
        <f>VLOOKUP(order_details__2[[#This Row],[OrderID]],orders[],18,FALSE)</f>
        <v xml:space="preserve">Northern                                          </v>
      </c>
      <c r="P224">
        <f>VLOOKUP(order_details__2[[#This Row],[ProductID]],products[],4,FALSE)</f>
        <v>6</v>
      </c>
      <c r="Q224" t="str">
        <f>VLOOKUP(order_details__2[[#This Row],[CategoryID]],categories[],2,FALSE)</f>
        <v>Meat/Poultry</v>
      </c>
      <c r="R224">
        <f>VLOOKUP(order_details__2[[#This Row],[OrderID]],orders[],21,FALSE)</f>
        <v>10</v>
      </c>
    </row>
    <row r="225" spans="1:18" x14ac:dyDescent="0.2">
      <c r="A225">
        <v>10332</v>
      </c>
      <c r="B225">
        <v>18</v>
      </c>
      <c r="C225">
        <v>50</v>
      </c>
      <c r="D225">
        <v>40</v>
      </c>
      <c r="E225">
        <v>0</v>
      </c>
      <c r="F225">
        <f>order_details__2[[#This Row],[UnitPrice]]*order_details__2[[#This Row],[Quantity]]</f>
        <v>2000</v>
      </c>
      <c r="G225">
        <f>VLOOKUP(order_details__2[[#This Row],[ProductID]],products[],3,FALSE)</f>
        <v>7</v>
      </c>
      <c r="H225">
        <f>VLOOKUP(order_details__2[[#This Row],[OrderID]],orders[],20,FALSE)</f>
        <v>1996</v>
      </c>
      <c r="I225" t="str">
        <f>VLOOKUP(order_details__2[[#This Row],[ProductID]],products[],2,FALSE)</f>
        <v>Carnarvon Tigers</v>
      </c>
      <c r="J225" t="str">
        <f>VLOOKUP(order_details__2[[#This Row],[SupplierID]],suppliers[],2,FALSE)</f>
        <v>Pavlova, Ltd.</v>
      </c>
      <c r="K225" t="str">
        <f>VLOOKUP(order_details__2[[#This Row],[OrderID]],orders[],14,FALSE)</f>
        <v>Canada</v>
      </c>
      <c r="L225">
        <f>VLOOKUP(order_details__2[[#This Row],[OrderID]],orders[],7,FALSE)</f>
        <v>2</v>
      </c>
      <c r="M225" t="str">
        <f>VLOOKUP(order_details__2[[#This Row],[ShipVia ]],shippers[],2,FALSE)</f>
        <v>United Package</v>
      </c>
      <c r="N225" t="str">
        <f>VLOOKUP(order_details__2[[#This Row],[OrderID]],orders[],2,FALSE)</f>
        <v>MEREP</v>
      </c>
      <c r="O225" t="str">
        <f>VLOOKUP(order_details__2[[#This Row],[OrderID]],orders[],18,FALSE)</f>
        <v xml:space="preserve">Southern                                          </v>
      </c>
      <c r="P225">
        <f>VLOOKUP(order_details__2[[#This Row],[ProductID]],products[],4,FALSE)</f>
        <v>8</v>
      </c>
      <c r="Q225" t="str">
        <f>VLOOKUP(order_details__2[[#This Row],[CategoryID]],categories[],2,FALSE)</f>
        <v>Seafood</v>
      </c>
      <c r="R225">
        <f>VLOOKUP(order_details__2[[#This Row],[OrderID]],orders[],21,FALSE)</f>
        <v>10</v>
      </c>
    </row>
    <row r="226" spans="1:18" x14ac:dyDescent="0.2">
      <c r="A226">
        <v>10332</v>
      </c>
      <c r="B226">
        <v>42</v>
      </c>
      <c r="C226">
        <v>11.2</v>
      </c>
      <c r="D226">
        <v>10</v>
      </c>
      <c r="E226">
        <v>0</v>
      </c>
      <c r="F226">
        <f>order_details__2[[#This Row],[UnitPrice]]*order_details__2[[#This Row],[Quantity]]</f>
        <v>112</v>
      </c>
      <c r="G226">
        <f>VLOOKUP(order_details__2[[#This Row],[ProductID]],products[],3,FALSE)</f>
        <v>20</v>
      </c>
      <c r="H226">
        <f>VLOOKUP(order_details__2[[#This Row],[OrderID]],orders[],20,FALSE)</f>
        <v>1996</v>
      </c>
      <c r="I226" t="str">
        <f>VLOOKUP(order_details__2[[#This Row],[ProductID]],products[],2,FALSE)</f>
        <v>Singaporean Hokkien Fried Mee</v>
      </c>
      <c r="J226" t="str">
        <f>VLOOKUP(order_details__2[[#This Row],[SupplierID]],suppliers[],2,FALSE)</f>
        <v>Leka Trading</v>
      </c>
      <c r="K226" t="str">
        <f>VLOOKUP(order_details__2[[#This Row],[OrderID]],orders[],14,FALSE)</f>
        <v>Canada</v>
      </c>
      <c r="L226">
        <f>VLOOKUP(order_details__2[[#This Row],[OrderID]],orders[],7,FALSE)</f>
        <v>2</v>
      </c>
      <c r="M226" t="str">
        <f>VLOOKUP(order_details__2[[#This Row],[ShipVia ]],shippers[],2,FALSE)</f>
        <v>United Package</v>
      </c>
      <c r="N226" t="str">
        <f>VLOOKUP(order_details__2[[#This Row],[OrderID]],orders[],2,FALSE)</f>
        <v>MEREP</v>
      </c>
      <c r="O226" t="str">
        <f>VLOOKUP(order_details__2[[#This Row],[OrderID]],orders[],18,FALSE)</f>
        <v xml:space="preserve">Southern                                          </v>
      </c>
      <c r="P226">
        <f>VLOOKUP(order_details__2[[#This Row],[ProductID]],products[],4,FALSE)</f>
        <v>5</v>
      </c>
      <c r="Q226" t="str">
        <f>VLOOKUP(order_details__2[[#This Row],[CategoryID]],categories[],2,FALSE)</f>
        <v>Grains/Cereals</v>
      </c>
      <c r="R226">
        <f>VLOOKUP(order_details__2[[#This Row],[OrderID]],orders[],21,FALSE)</f>
        <v>10</v>
      </c>
    </row>
    <row r="227" spans="1:18" x14ac:dyDescent="0.2">
      <c r="A227">
        <v>10332</v>
      </c>
      <c r="B227">
        <v>47</v>
      </c>
      <c r="C227">
        <v>7.6</v>
      </c>
      <c r="D227">
        <v>16</v>
      </c>
      <c r="E227">
        <v>0</v>
      </c>
      <c r="F227">
        <f>order_details__2[[#This Row],[UnitPrice]]*order_details__2[[#This Row],[Quantity]]</f>
        <v>121.6</v>
      </c>
      <c r="G227">
        <f>VLOOKUP(order_details__2[[#This Row],[ProductID]],products[],3,FALSE)</f>
        <v>22</v>
      </c>
      <c r="H227">
        <f>VLOOKUP(order_details__2[[#This Row],[OrderID]],orders[],20,FALSE)</f>
        <v>1996</v>
      </c>
      <c r="I227" t="str">
        <f>VLOOKUP(order_details__2[[#This Row],[ProductID]],products[],2,FALSE)</f>
        <v>Zaanse koeken</v>
      </c>
      <c r="J227" t="str">
        <f>VLOOKUP(order_details__2[[#This Row],[SupplierID]],suppliers[],2,FALSE)</f>
        <v>Zaanse Snoepfabriek</v>
      </c>
      <c r="K227" t="str">
        <f>VLOOKUP(order_details__2[[#This Row],[OrderID]],orders[],14,FALSE)</f>
        <v>Canada</v>
      </c>
      <c r="L227">
        <f>VLOOKUP(order_details__2[[#This Row],[OrderID]],orders[],7,FALSE)</f>
        <v>2</v>
      </c>
      <c r="M227" t="str">
        <f>VLOOKUP(order_details__2[[#This Row],[ShipVia ]],shippers[],2,FALSE)</f>
        <v>United Package</v>
      </c>
      <c r="N227" t="str">
        <f>VLOOKUP(order_details__2[[#This Row],[OrderID]],orders[],2,FALSE)</f>
        <v>MEREP</v>
      </c>
      <c r="O227" t="str">
        <f>VLOOKUP(order_details__2[[#This Row],[OrderID]],orders[],18,FALSE)</f>
        <v xml:space="preserve">Southern                                          </v>
      </c>
      <c r="P227">
        <f>VLOOKUP(order_details__2[[#This Row],[ProductID]],products[],4,FALSE)</f>
        <v>3</v>
      </c>
      <c r="Q227" t="str">
        <f>VLOOKUP(order_details__2[[#This Row],[CategoryID]],categories[],2,FALSE)</f>
        <v>Confections</v>
      </c>
      <c r="R227">
        <f>VLOOKUP(order_details__2[[#This Row],[OrderID]],orders[],21,FALSE)</f>
        <v>10</v>
      </c>
    </row>
    <row r="228" spans="1:18" x14ac:dyDescent="0.2">
      <c r="A228">
        <v>10333</v>
      </c>
      <c r="B228">
        <v>14</v>
      </c>
      <c r="C228">
        <v>18.600000000000001</v>
      </c>
      <c r="D228">
        <v>10</v>
      </c>
      <c r="E228">
        <v>0</v>
      </c>
      <c r="F228">
        <f>order_details__2[[#This Row],[UnitPrice]]*order_details__2[[#This Row],[Quantity]]</f>
        <v>186</v>
      </c>
      <c r="G228">
        <f>VLOOKUP(order_details__2[[#This Row],[ProductID]],products[],3,FALSE)</f>
        <v>6</v>
      </c>
      <c r="H228">
        <f>VLOOKUP(order_details__2[[#This Row],[OrderID]],orders[],20,FALSE)</f>
        <v>1996</v>
      </c>
      <c r="I228" t="str">
        <f>VLOOKUP(order_details__2[[#This Row],[ProductID]],products[],2,FALSE)</f>
        <v>Tofu</v>
      </c>
      <c r="J228" t="str">
        <f>VLOOKUP(order_details__2[[#This Row],[SupplierID]],suppliers[],2,FALSE)</f>
        <v>Mayumi's</v>
      </c>
      <c r="K228" t="str">
        <f>VLOOKUP(order_details__2[[#This Row],[OrderID]],orders[],14,FALSE)</f>
        <v>Finland</v>
      </c>
      <c r="L228">
        <f>VLOOKUP(order_details__2[[#This Row],[OrderID]],orders[],7,FALSE)</f>
        <v>3</v>
      </c>
      <c r="M228" t="str">
        <f>VLOOKUP(order_details__2[[#This Row],[ShipVia ]],shippers[],2,FALSE)</f>
        <v>Federal Shipping</v>
      </c>
      <c r="N228" t="str">
        <f>VLOOKUP(order_details__2[[#This Row],[OrderID]],orders[],2,FALSE)</f>
        <v>WARTH</v>
      </c>
      <c r="O228" t="str">
        <f>VLOOKUP(order_details__2[[#This Row],[OrderID]],orders[],18,FALSE)</f>
        <v xml:space="preserve">Eastern                                           </v>
      </c>
      <c r="P228">
        <f>VLOOKUP(order_details__2[[#This Row],[ProductID]],products[],4,FALSE)</f>
        <v>7</v>
      </c>
      <c r="Q228" t="str">
        <f>VLOOKUP(order_details__2[[#This Row],[CategoryID]],categories[],2,FALSE)</f>
        <v>Produce</v>
      </c>
      <c r="R228">
        <f>VLOOKUP(order_details__2[[#This Row],[OrderID]],orders[],21,FALSE)</f>
        <v>10</v>
      </c>
    </row>
    <row r="229" spans="1:18" x14ac:dyDescent="0.2">
      <c r="A229">
        <v>10333</v>
      </c>
      <c r="B229">
        <v>21</v>
      </c>
      <c r="C229">
        <v>8</v>
      </c>
      <c r="D229">
        <v>10</v>
      </c>
      <c r="E229">
        <v>0</v>
      </c>
      <c r="F229">
        <f>order_details__2[[#This Row],[UnitPrice]]*order_details__2[[#This Row],[Quantity]]</f>
        <v>80</v>
      </c>
      <c r="G229">
        <f>VLOOKUP(order_details__2[[#This Row],[ProductID]],products[],3,FALSE)</f>
        <v>8</v>
      </c>
      <c r="H229">
        <f>VLOOKUP(order_details__2[[#This Row],[OrderID]],orders[],20,FALSE)</f>
        <v>1996</v>
      </c>
      <c r="I229" t="str">
        <f>VLOOKUP(order_details__2[[#This Row],[ProductID]],products[],2,FALSE)</f>
        <v>Sir Rodney's Scones</v>
      </c>
      <c r="J229" t="str">
        <f>VLOOKUP(order_details__2[[#This Row],[SupplierID]],suppliers[],2,FALSE)</f>
        <v>Specialty Biscuits, Ltd.</v>
      </c>
      <c r="K229" t="str">
        <f>VLOOKUP(order_details__2[[#This Row],[OrderID]],orders[],14,FALSE)</f>
        <v>Finland</v>
      </c>
      <c r="L229">
        <f>VLOOKUP(order_details__2[[#This Row],[OrderID]],orders[],7,FALSE)</f>
        <v>3</v>
      </c>
      <c r="M229" t="str">
        <f>VLOOKUP(order_details__2[[#This Row],[ShipVia ]],shippers[],2,FALSE)</f>
        <v>Federal Shipping</v>
      </c>
      <c r="N229" t="str">
        <f>VLOOKUP(order_details__2[[#This Row],[OrderID]],orders[],2,FALSE)</f>
        <v>WARTH</v>
      </c>
      <c r="O229" t="str">
        <f>VLOOKUP(order_details__2[[#This Row],[OrderID]],orders[],18,FALSE)</f>
        <v xml:space="preserve">Eastern                                           </v>
      </c>
      <c r="P229">
        <f>VLOOKUP(order_details__2[[#This Row],[ProductID]],products[],4,FALSE)</f>
        <v>3</v>
      </c>
      <c r="Q229" t="str">
        <f>VLOOKUP(order_details__2[[#This Row],[CategoryID]],categories[],2,FALSE)</f>
        <v>Confections</v>
      </c>
      <c r="R229">
        <f>VLOOKUP(order_details__2[[#This Row],[OrderID]],orders[],21,FALSE)</f>
        <v>10</v>
      </c>
    </row>
    <row r="230" spans="1:18" x14ac:dyDescent="0.2">
      <c r="A230">
        <v>10333</v>
      </c>
      <c r="B230">
        <v>71</v>
      </c>
      <c r="C230">
        <v>17.2</v>
      </c>
      <c r="D230">
        <v>40</v>
      </c>
      <c r="E230">
        <v>0</v>
      </c>
      <c r="F230">
        <f>order_details__2[[#This Row],[UnitPrice]]*order_details__2[[#This Row],[Quantity]]</f>
        <v>688</v>
      </c>
      <c r="G230">
        <f>VLOOKUP(order_details__2[[#This Row],[ProductID]],products[],3,FALSE)</f>
        <v>15</v>
      </c>
      <c r="H230">
        <f>VLOOKUP(order_details__2[[#This Row],[OrderID]],orders[],20,FALSE)</f>
        <v>1996</v>
      </c>
      <c r="I230" t="str">
        <f>VLOOKUP(order_details__2[[#This Row],[ProductID]],products[],2,FALSE)</f>
        <v>Flotemysost</v>
      </c>
      <c r="J230" t="str">
        <f>VLOOKUP(order_details__2[[#This Row],[SupplierID]],suppliers[],2,FALSE)</f>
        <v>Norske Meierier</v>
      </c>
      <c r="K230" t="str">
        <f>VLOOKUP(order_details__2[[#This Row],[OrderID]],orders[],14,FALSE)</f>
        <v>Finland</v>
      </c>
      <c r="L230">
        <f>VLOOKUP(order_details__2[[#This Row],[OrderID]],orders[],7,FALSE)</f>
        <v>3</v>
      </c>
      <c r="M230" t="str">
        <f>VLOOKUP(order_details__2[[#This Row],[ShipVia ]],shippers[],2,FALSE)</f>
        <v>Federal Shipping</v>
      </c>
      <c r="N230" t="str">
        <f>VLOOKUP(order_details__2[[#This Row],[OrderID]],orders[],2,FALSE)</f>
        <v>WARTH</v>
      </c>
      <c r="O230" t="str">
        <f>VLOOKUP(order_details__2[[#This Row],[OrderID]],orders[],18,FALSE)</f>
        <v xml:space="preserve">Eastern                                           </v>
      </c>
      <c r="P230">
        <f>VLOOKUP(order_details__2[[#This Row],[ProductID]],products[],4,FALSE)</f>
        <v>4</v>
      </c>
      <c r="Q230" t="str">
        <f>VLOOKUP(order_details__2[[#This Row],[CategoryID]],categories[],2,FALSE)</f>
        <v>Dairy Products</v>
      </c>
      <c r="R230">
        <f>VLOOKUP(order_details__2[[#This Row],[OrderID]],orders[],21,FALSE)</f>
        <v>10</v>
      </c>
    </row>
    <row r="231" spans="1:18" x14ac:dyDescent="0.2">
      <c r="A231">
        <v>10334</v>
      </c>
      <c r="B231">
        <v>52</v>
      </c>
      <c r="C231">
        <v>5.6</v>
      </c>
      <c r="D231">
        <v>8</v>
      </c>
      <c r="E231">
        <v>0</v>
      </c>
      <c r="F231">
        <f>order_details__2[[#This Row],[UnitPrice]]*order_details__2[[#This Row],[Quantity]]</f>
        <v>44.8</v>
      </c>
      <c r="G231">
        <f>VLOOKUP(order_details__2[[#This Row],[ProductID]],products[],3,FALSE)</f>
        <v>24</v>
      </c>
      <c r="H231">
        <f>VLOOKUP(order_details__2[[#This Row],[OrderID]],orders[],20,FALSE)</f>
        <v>1996</v>
      </c>
      <c r="I231" t="str">
        <f>VLOOKUP(order_details__2[[#This Row],[ProductID]],products[],2,FALSE)</f>
        <v>Filo Mix</v>
      </c>
      <c r="J231" t="str">
        <f>VLOOKUP(order_details__2[[#This Row],[SupplierID]],suppliers[],2,FALSE)</f>
        <v>G'day, Mate</v>
      </c>
      <c r="K231" t="str">
        <f>VLOOKUP(order_details__2[[#This Row],[OrderID]],orders[],14,FALSE)</f>
        <v>France</v>
      </c>
      <c r="L231">
        <f>VLOOKUP(order_details__2[[#This Row],[OrderID]],orders[],7,FALSE)</f>
        <v>2</v>
      </c>
      <c r="M231" t="str">
        <f>VLOOKUP(order_details__2[[#This Row],[ShipVia ]],shippers[],2,FALSE)</f>
        <v>United Package</v>
      </c>
      <c r="N231" t="str">
        <f>VLOOKUP(order_details__2[[#This Row],[OrderID]],orders[],2,FALSE)</f>
        <v>VICTE</v>
      </c>
      <c r="O231" t="str">
        <f>VLOOKUP(order_details__2[[#This Row],[OrderID]],orders[],18,FALSE)</f>
        <v xml:space="preserve">Northern                                          </v>
      </c>
      <c r="P231">
        <f>VLOOKUP(order_details__2[[#This Row],[ProductID]],products[],4,FALSE)</f>
        <v>5</v>
      </c>
      <c r="Q231" t="str">
        <f>VLOOKUP(order_details__2[[#This Row],[CategoryID]],categories[],2,FALSE)</f>
        <v>Grains/Cereals</v>
      </c>
      <c r="R231">
        <f>VLOOKUP(order_details__2[[#This Row],[OrderID]],orders[],21,FALSE)</f>
        <v>10</v>
      </c>
    </row>
    <row r="232" spans="1:18" x14ac:dyDescent="0.2">
      <c r="A232">
        <v>10334</v>
      </c>
      <c r="B232">
        <v>68</v>
      </c>
      <c r="C232">
        <v>10</v>
      </c>
      <c r="D232">
        <v>10</v>
      </c>
      <c r="E232">
        <v>0</v>
      </c>
      <c r="F232">
        <f>order_details__2[[#This Row],[UnitPrice]]*order_details__2[[#This Row],[Quantity]]</f>
        <v>100</v>
      </c>
      <c r="G232">
        <f>VLOOKUP(order_details__2[[#This Row],[ProductID]],products[],3,FALSE)</f>
        <v>8</v>
      </c>
      <c r="H232">
        <f>VLOOKUP(order_details__2[[#This Row],[OrderID]],orders[],20,FALSE)</f>
        <v>1996</v>
      </c>
      <c r="I232" t="str">
        <f>VLOOKUP(order_details__2[[#This Row],[ProductID]],products[],2,FALSE)</f>
        <v>Scottish Longbreads</v>
      </c>
      <c r="J232" t="str">
        <f>VLOOKUP(order_details__2[[#This Row],[SupplierID]],suppliers[],2,FALSE)</f>
        <v>Specialty Biscuits, Ltd.</v>
      </c>
      <c r="K232" t="str">
        <f>VLOOKUP(order_details__2[[#This Row],[OrderID]],orders[],14,FALSE)</f>
        <v>France</v>
      </c>
      <c r="L232">
        <f>VLOOKUP(order_details__2[[#This Row],[OrderID]],orders[],7,FALSE)</f>
        <v>2</v>
      </c>
      <c r="M232" t="str">
        <f>VLOOKUP(order_details__2[[#This Row],[ShipVia ]],shippers[],2,FALSE)</f>
        <v>United Package</v>
      </c>
      <c r="N232" t="str">
        <f>VLOOKUP(order_details__2[[#This Row],[OrderID]],orders[],2,FALSE)</f>
        <v>VICTE</v>
      </c>
      <c r="O232" t="str">
        <f>VLOOKUP(order_details__2[[#This Row],[OrderID]],orders[],18,FALSE)</f>
        <v xml:space="preserve">Northern                                          </v>
      </c>
      <c r="P232">
        <f>VLOOKUP(order_details__2[[#This Row],[ProductID]],products[],4,FALSE)</f>
        <v>3</v>
      </c>
      <c r="Q232" t="str">
        <f>VLOOKUP(order_details__2[[#This Row],[CategoryID]],categories[],2,FALSE)</f>
        <v>Confections</v>
      </c>
      <c r="R232">
        <f>VLOOKUP(order_details__2[[#This Row],[OrderID]],orders[],21,FALSE)</f>
        <v>10</v>
      </c>
    </row>
    <row r="233" spans="1:18" x14ac:dyDescent="0.2">
      <c r="A233">
        <v>10335</v>
      </c>
      <c r="B233">
        <v>2</v>
      </c>
      <c r="C233">
        <v>15.2</v>
      </c>
      <c r="D233">
        <v>7</v>
      </c>
      <c r="E233">
        <v>0</v>
      </c>
      <c r="F233">
        <f>order_details__2[[#This Row],[UnitPrice]]*order_details__2[[#This Row],[Quantity]]</f>
        <v>106.39999999999999</v>
      </c>
      <c r="G233">
        <f>VLOOKUP(order_details__2[[#This Row],[ProductID]],products[],3,FALSE)</f>
        <v>1</v>
      </c>
      <c r="H233">
        <f>VLOOKUP(order_details__2[[#This Row],[OrderID]],orders[],20,FALSE)</f>
        <v>1996</v>
      </c>
      <c r="I233" t="str">
        <f>VLOOKUP(order_details__2[[#This Row],[ProductID]],products[],2,FALSE)</f>
        <v>Chang</v>
      </c>
      <c r="J233" t="str">
        <f>VLOOKUP(order_details__2[[#This Row],[SupplierID]],suppliers[],2,FALSE)</f>
        <v>Exotic Liquids</v>
      </c>
      <c r="K233" t="str">
        <f>VLOOKUP(order_details__2[[#This Row],[OrderID]],orders[],14,FALSE)</f>
        <v>Ireland</v>
      </c>
      <c r="L233">
        <f>VLOOKUP(order_details__2[[#This Row],[OrderID]],orders[],7,FALSE)</f>
        <v>2</v>
      </c>
      <c r="M233" t="str">
        <f>VLOOKUP(order_details__2[[#This Row],[ShipVia ]],shippers[],2,FALSE)</f>
        <v>United Package</v>
      </c>
      <c r="N233" t="str">
        <f>VLOOKUP(order_details__2[[#This Row],[OrderID]],orders[],2,FALSE)</f>
        <v>HUNGO</v>
      </c>
      <c r="O233" t="str">
        <f>VLOOKUP(order_details__2[[#This Row],[OrderID]],orders[],18,FALSE)</f>
        <v xml:space="preserve">Westerns                                          </v>
      </c>
      <c r="P233">
        <f>VLOOKUP(order_details__2[[#This Row],[ProductID]],products[],4,FALSE)</f>
        <v>1</v>
      </c>
      <c r="Q233" t="str">
        <f>VLOOKUP(order_details__2[[#This Row],[CategoryID]],categories[],2,FALSE)</f>
        <v>Beverages</v>
      </c>
      <c r="R233">
        <f>VLOOKUP(order_details__2[[#This Row],[OrderID]],orders[],21,FALSE)</f>
        <v>10</v>
      </c>
    </row>
    <row r="234" spans="1:18" x14ac:dyDescent="0.2">
      <c r="A234">
        <v>10335</v>
      </c>
      <c r="B234">
        <v>31</v>
      </c>
      <c r="C234">
        <v>10</v>
      </c>
      <c r="D234">
        <v>25</v>
      </c>
      <c r="E234">
        <v>0</v>
      </c>
      <c r="F234">
        <f>order_details__2[[#This Row],[UnitPrice]]*order_details__2[[#This Row],[Quantity]]</f>
        <v>250</v>
      </c>
      <c r="G234">
        <f>VLOOKUP(order_details__2[[#This Row],[ProductID]],products[],3,FALSE)</f>
        <v>14</v>
      </c>
      <c r="H234">
        <f>VLOOKUP(order_details__2[[#This Row],[OrderID]],orders[],20,FALSE)</f>
        <v>1996</v>
      </c>
      <c r="I234" t="str">
        <f>VLOOKUP(order_details__2[[#This Row],[ProductID]],products[],2,FALSE)</f>
        <v>Gorgonzola Telino</v>
      </c>
      <c r="J234" t="str">
        <f>VLOOKUP(order_details__2[[#This Row],[SupplierID]],suppliers[],2,FALSE)</f>
        <v>Formaggi Fortini s.r.l.</v>
      </c>
      <c r="K234" t="str">
        <f>VLOOKUP(order_details__2[[#This Row],[OrderID]],orders[],14,FALSE)</f>
        <v>Ireland</v>
      </c>
      <c r="L234">
        <f>VLOOKUP(order_details__2[[#This Row],[OrderID]],orders[],7,FALSE)</f>
        <v>2</v>
      </c>
      <c r="M234" t="str">
        <f>VLOOKUP(order_details__2[[#This Row],[ShipVia ]],shippers[],2,FALSE)</f>
        <v>United Package</v>
      </c>
      <c r="N234" t="str">
        <f>VLOOKUP(order_details__2[[#This Row],[OrderID]],orders[],2,FALSE)</f>
        <v>HUNGO</v>
      </c>
      <c r="O234" t="str">
        <f>VLOOKUP(order_details__2[[#This Row],[OrderID]],orders[],18,FALSE)</f>
        <v xml:space="preserve">Westerns                                          </v>
      </c>
      <c r="P234">
        <f>VLOOKUP(order_details__2[[#This Row],[ProductID]],products[],4,FALSE)</f>
        <v>4</v>
      </c>
      <c r="Q234" t="str">
        <f>VLOOKUP(order_details__2[[#This Row],[CategoryID]],categories[],2,FALSE)</f>
        <v>Dairy Products</v>
      </c>
      <c r="R234">
        <f>VLOOKUP(order_details__2[[#This Row],[OrderID]],orders[],21,FALSE)</f>
        <v>10</v>
      </c>
    </row>
    <row r="235" spans="1:18" x14ac:dyDescent="0.2">
      <c r="A235">
        <v>10335</v>
      </c>
      <c r="B235">
        <v>32</v>
      </c>
      <c r="C235">
        <v>25.6</v>
      </c>
      <c r="D235">
        <v>6</v>
      </c>
      <c r="E235">
        <v>0</v>
      </c>
      <c r="F235">
        <f>order_details__2[[#This Row],[UnitPrice]]*order_details__2[[#This Row],[Quantity]]</f>
        <v>153.60000000000002</v>
      </c>
      <c r="G235">
        <f>VLOOKUP(order_details__2[[#This Row],[ProductID]],products[],3,FALSE)</f>
        <v>14</v>
      </c>
      <c r="H235">
        <f>VLOOKUP(order_details__2[[#This Row],[OrderID]],orders[],20,FALSE)</f>
        <v>1996</v>
      </c>
      <c r="I235" t="str">
        <f>VLOOKUP(order_details__2[[#This Row],[ProductID]],products[],2,FALSE)</f>
        <v>Mascarpone Fabioli</v>
      </c>
      <c r="J235" t="str">
        <f>VLOOKUP(order_details__2[[#This Row],[SupplierID]],suppliers[],2,FALSE)</f>
        <v>Formaggi Fortini s.r.l.</v>
      </c>
      <c r="K235" t="str">
        <f>VLOOKUP(order_details__2[[#This Row],[OrderID]],orders[],14,FALSE)</f>
        <v>Ireland</v>
      </c>
      <c r="L235">
        <f>VLOOKUP(order_details__2[[#This Row],[OrderID]],orders[],7,FALSE)</f>
        <v>2</v>
      </c>
      <c r="M235" t="str">
        <f>VLOOKUP(order_details__2[[#This Row],[ShipVia ]],shippers[],2,FALSE)</f>
        <v>United Package</v>
      </c>
      <c r="N235" t="str">
        <f>VLOOKUP(order_details__2[[#This Row],[OrderID]],orders[],2,FALSE)</f>
        <v>HUNGO</v>
      </c>
      <c r="O235" t="str">
        <f>VLOOKUP(order_details__2[[#This Row],[OrderID]],orders[],18,FALSE)</f>
        <v xml:space="preserve">Westerns                                          </v>
      </c>
      <c r="P235">
        <f>VLOOKUP(order_details__2[[#This Row],[ProductID]],products[],4,FALSE)</f>
        <v>4</v>
      </c>
      <c r="Q235" t="str">
        <f>VLOOKUP(order_details__2[[#This Row],[CategoryID]],categories[],2,FALSE)</f>
        <v>Dairy Products</v>
      </c>
      <c r="R235">
        <f>VLOOKUP(order_details__2[[#This Row],[OrderID]],orders[],21,FALSE)</f>
        <v>10</v>
      </c>
    </row>
    <row r="236" spans="1:18" x14ac:dyDescent="0.2">
      <c r="A236">
        <v>10335</v>
      </c>
      <c r="B236">
        <v>51</v>
      </c>
      <c r="C236">
        <v>42.4</v>
      </c>
      <c r="D236">
        <v>48</v>
      </c>
      <c r="E236">
        <v>0</v>
      </c>
      <c r="F236">
        <f>order_details__2[[#This Row],[UnitPrice]]*order_details__2[[#This Row],[Quantity]]</f>
        <v>2035.1999999999998</v>
      </c>
      <c r="G236">
        <f>VLOOKUP(order_details__2[[#This Row],[ProductID]],products[],3,FALSE)</f>
        <v>24</v>
      </c>
      <c r="H236">
        <f>VLOOKUP(order_details__2[[#This Row],[OrderID]],orders[],20,FALSE)</f>
        <v>1996</v>
      </c>
      <c r="I236" t="str">
        <f>VLOOKUP(order_details__2[[#This Row],[ProductID]],products[],2,FALSE)</f>
        <v>Manjimup Dried Apples</v>
      </c>
      <c r="J236" t="str">
        <f>VLOOKUP(order_details__2[[#This Row],[SupplierID]],suppliers[],2,FALSE)</f>
        <v>G'day, Mate</v>
      </c>
      <c r="K236" t="str">
        <f>VLOOKUP(order_details__2[[#This Row],[OrderID]],orders[],14,FALSE)</f>
        <v>Ireland</v>
      </c>
      <c r="L236">
        <f>VLOOKUP(order_details__2[[#This Row],[OrderID]],orders[],7,FALSE)</f>
        <v>2</v>
      </c>
      <c r="M236" t="str">
        <f>VLOOKUP(order_details__2[[#This Row],[ShipVia ]],shippers[],2,FALSE)</f>
        <v>United Package</v>
      </c>
      <c r="N236" t="str">
        <f>VLOOKUP(order_details__2[[#This Row],[OrderID]],orders[],2,FALSE)</f>
        <v>HUNGO</v>
      </c>
      <c r="O236" t="str">
        <f>VLOOKUP(order_details__2[[#This Row],[OrderID]],orders[],18,FALSE)</f>
        <v xml:space="preserve">Westerns                                          </v>
      </c>
      <c r="P236">
        <f>VLOOKUP(order_details__2[[#This Row],[ProductID]],products[],4,FALSE)</f>
        <v>7</v>
      </c>
      <c r="Q236" t="str">
        <f>VLOOKUP(order_details__2[[#This Row],[CategoryID]],categories[],2,FALSE)</f>
        <v>Produce</v>
      </c>
      <c r="R236">
        <f>VLOOKUP(order_details__2[[#This Row],[OrderID]],orders[],21,FALSE)</f>
        <v>10</v>
      </c>
    </row>
    <row r="237" spans="1:18" x14ac:dyDescent="0.2">
      <c r="A237">
        <v>10336</v>
      </c>
      <c r="B237">
        <v>4</v>
      </c>
      <c r="C237">
        <v>17.600000000000001</v>
      </c>
      <c r="D237">
        <v>18</v>
      </c>
      <c r="E237">
        <v>0</v>
      </c>
      <c r="F237">
        <f>order_details__2[[#This Row],[UnitPrice]]*order_details__2[[#This Row],[Quantity]]</f>
        <v>316.8</v>
      </c>
      <c r="G237">
        <f>VLOOKUP(order_details__2[[#This Row],[ProductID]],products[],3,FALSE)</f>
        <v>2</v>
      </c>
      <c r="H237">
        <f>VLOOKUP(order_details__2[[#This Row],[OrderID]],orders[],20,FALSE)</f>
        <v>1996</v>
      </c>
      <c r="I237" t="str">
        <f>VLOOKUP(order_details__2[[#This Row],[ProductID]],products[],2,FALSE)</f>
        <v>Chef Anton's Cajun Seasoning</v>
      </c>
      <c r="J237" t="str">
        <f>VLOOKUP(order_details__2[[#This Row],[SupplierID]],suppliers[],2,FALSE)</f>
        <v>New Orleans Cajun Delights</v>
      </c>
      <c r="K237" t="str">
        <f>VLOOKUP(order_details__2[[#This Row],[OrderID]],orders[],14,FALSE)</f>
        <v>Portugal</v>
      </c>
      <c r="L237">
        <f>VLOOKUP(order_details__2[[#This Row],[OrderID]],orders[],7,FALSE)</f>
        <v>2</v>
      </c>
      <c r="M237" t="str">
        <f>VLOOKUP(order_details__2[[#This Row],[ShipVia ]],shippers[],2,FALSE)</f>
        <v>United Package</v>
      </c>
      <c r="N237" t="str">
        <f>VLOOKUP(order_details__2[[#This Row],[OrderID]],orders[],2,FALSE)</f>
        <v>PRINI</v>
      </c>
      <c r="O237" t="str">
        <f>VLOOKUP(order_details__2[[#This Row],[OrderID]],orders[],18,FALSE)</f>
        <v xml:space="preserve">Westerns                                          </v>
      </c>
      <c r="P237">
        <f>VLOOKUP(order_details__2[[#This Row],[ProductID]],products[],4,FALSE)</f>
        <v>2</v>
      </c>
      <c r="Q237" t="str">
        <f>VLOOKUP(order_details__2[[#This Row],[CategoryID]],categories[],2,FALSE)</f>
        <v>Condiments</v>
      </c>
      <c r="R237">
        <f>VLOOKUP(order_details__2[[#This Row],[OrderID]],orders[],21,FALSE)</f>
        <v>10</v>
      </c>
    </row>
    <row r="238" spans="1:18" x14ac:dyDescent="0.2">
      <c r="A238">
        <v>10337</v>
      </c>
      <c r="B238">
        <v>23</v>
      </c>
      <c r="C238">
        <v>7.2</v>
      </c>
      <c r="D238">
        <v>40</v>
      </c>
      <c r="E238">
        <v>0</v>
      </c>
      <c r="F238">
        <f>order_details__2[[#This Row],[UnitPrice]]*order_details__2[[#This Row],[Quantity]]</f>
        <v>288</v>
      </c>
      <c r="G238">
        <f>VLOOKUP(order_details__2[[#This Row],[ProductID]],products[],3,FALSE)</f>
        <v>9</v>
      </c>
      <c r="H238">
        <f>VLOOKUP(order_details__2[[#This Row],[OrderID]],orders[],20,FALSE)</f>
        <v>1996</v>
      </c>
      <c r="I238" t="str">
        <f>VLOOKUP(order_details__2[[#This Row],[ProductID]],products[],2,FALSE)</f>
        <v>Tunnbrd</v>
      </c>
      <c r="J238" t="str">
        <f>VLOOKUP(order_details__2[[#This Row],[SupplierID]],suppliers[],2,FALSE)</f>
        <v>PB Knckebrd AB</v>
      </c>
      <c r="K238" t="str">
        <f>VLOOKUP(order_details__2[[#This Row],[OrderID]],orders[],14,FALSE)</f>
        <v>Germany</v>
      </c>
      <c r="L238">
        <f>VLOOKUP(order_details__2[[#This Row],[OrderID]],orders[],7,FALSE)</f>
        <v>3</v>
      </c>
      <c r="M238" t="str">
        <f>VLOOKUP(order_details__2[[#This Row],[ShipVia ]],shippers[],2,FALSE)</f>
        <v>Federal Shipping</v>
      </c>
      <c r="N238" t="str">
        <f>VLOOKUP(order_details__2[[#This Row],[OrderID]],orders[],2,FALSE)</f>
        <v>FRANK</v>
      </c>
      <c r="O238" t="str">
        <f>VLOOKUP(order_details__2[[#This Row],[OrderID]],orders[],18,FALSE)</f>
        <v xml:space="preserve">Eastern                                           </v>
      </c>
      <c r="P238">
        <f>VLOOKUP(order_details__2[[#This Row],[ProductID]],products[],4,FALSE)</f>
        <v>5</v>
      </c>
      <c r="Q238" t="str">
        <f>VLOOKUP(order_details__2[[#This Row],[CategoryID]],categories[],2,FALSE)</f>
        <v>Grains/Cereals</v>
      </c>
      <c r="R238">
        <f>VLOOKUP(order_details__2[[#This Row],[OrderID]],orders[],21,FALSE)</f>
        <v>10</v>
      </c>
    </row>
    <row r="239" spans="1:18" x14ac:dyDescent="0.2">
      <c r="A239">
        <v>10337</v>
      </c>
      <c r="B239">
        <v>26</v>
      </c>
      <c r="C239">
        <v>24.9</v>
      </c>
      <c r="D239">
        <v>24</v>
      </c>
      <c r="E239">
        <v>0</v>
      </c>
      <c r="F239">
        <f>order_details__2[[#This Row],[UnitPrice]]*order_details__2[[#This Row],[Quantity]]</f>
        <v>597.59999999999991</v>
      </c>
      <c r="G239">
        <f>VLOOKUP(order_details__2[[#This Row],[ProductID]],products[],3,FALSE)</f>
        <v>11</v>
      </c>
      <c r="H239">
        <f>VLOOKUP(order_details__2[[#This Row],[OrderID]],orders[],20,FALSE)</f>
        <v>1996</v>
      </c>
      <c r="I239" t="str">
        <f>VLOOKUP(order_details__2[[#This Row],[ProductID]],products[],2,FALSE)</f>
        <v>Gumbr Gummibrchen</v>
      </c>
      <c r="J239" t="str">
        <f>VLOOKUP(order_details__2[[#This Row],[SupplierID]],suppliers[],2,FALSE)</f>
        <v>Heli Swaren GmbH &amp; Co. KG</v>
      </c>
      <c r="K239" t="str">
        <f>VLOOKUP(order_details__2[[#This Row],[OrderID]],orders[],14,FALSE)</f>
        <v>Germany</v>
      </c>
      <c r="L239">
        <f>VLOOKUP(order_details__2[[#This Row],[OrderID]],orders[],7,FALSE)</f>
        <v>3</v>
      </c>
      <c r="M239" t="str">
        <f>VLOOKUP(order_details__2[[#This Row],[ShipVia ]],shippers[],2,FALSE)</f>
        <v>Federal Shipping</v>
      </c>
      <c r="N239" t="str">
        <f>VLOOKUP(order_details__2[[#This Row],[OrderID]],orders[],2,FALSE)</f>
        <v>FRANK</v>
      </c>
      <c r="O239" t="str">
        <f>VLOOKUP(order_details__2[[#This Row],[OrderID]],orders[],18,FALSE)</f>
        <v xml:space="preserve">Eastern                                           </v>
      </c>
      <c r="P239">
        <f>VLOOKUP(order_details__2[[#This Row],[ProductID]],products[],4,FALSE)</f>
        <v>3</v>
      </c>
      <c r="Q239" t="str">
        <f>VLOOKUP(order_details__2[[#This Row],[CategoryID]],categories[],2,FALSE)</f>
        <v>Confections</v>
      </c>
      <c r="R239">
        <f>VLOOKUP(order_details__2[[#This Row],[OrderID]],orders[],21,FALSE)</f>
        <v>10</v>
      </c>
    </row>
    <row r="240" spans="1:18" x14ac:dyDescent="0.2">
      <c r="A240">
        <v>10337</v>
      </c>
      <c r="B240">
        <v>36</v>
      </c>
      <c r="C240">
        <v>15.2</v>
      </c>
      <c r="D240">
        <v>20</v>
      </c>
      <c r="E240">
        <v>0</v>
      </c>
      <c r="F240">
        <f>order_details__2[[#This Row],[UnitPrice]]*order_details__2[[#This Row],[Quantity]]</f>
        <v>304</v>
      </c>
      <c r="G240">
        <f>VLOOKUP(order_details__2[[#This Row],[ProductID]],products[],3,FALSE)</f>
        <v>17</v>
      </c>
      <c r="H240">
        <f>VLOOKUP(order_details__2[[#This Row],[OrderID]],orders[],20,FALSE)</f>
        <v>1996</v>
      </c>
      <c r="I240" t="str">
        <f>VLOOKUP(order_details__2[[#This Row],[ProductID]],products[],2,FALSE)</f>
        <v>Inlagd Sill</v>
      </c>
      <c r="J240" t="str">
        <f>VLOOKUP(order_details__2[[#This Row],[SupplierID]],suppliers[],2,FALSE)</f>
        <v>Svensk Sjfda AB</v>
      </c>
      <c r="K240" t="str">
        <f>VLOOKUP(order_details__2[[#This Row],[OrderID]],orders[],14,FALSE)</f>
        <v>Germany</v>
      </c>
      <c r="L240">
        <f>VLOOKUP(order_details__2[[#This Row],[OrderID]],orders[],7,FALSE)</f>
        <v>3</v>
      </c>
      <c r="M240" t="str">
        <f>VLOOKUP(order_details__2[[#This Row],[ShipVia ]],shippers[],2,FALSE)</f>
        <v>Federal Shipping</v>
      </c>
      <c r="N240" t="str">
        <f>VLOOKUP(order_details__2[[#This Row],[OrderID]],orders[],2,FALSE)</f>
        <v>FRANK</v>
      </c>
      <c r="O240" t="str">
        <f>VLOOKUP(order_details__2[[#This Row],[OrderID]],orders[],18,FALSE)</f>
        <v xml:space="preserve">Eastern                                           </v>
      </c>
      <c r="P240">
        <f>VLOOKUP(order_details__2[[#This Row],[ProductID]],products[],4,FALSE)</f>
        <v>8</v>
      </c>
      <c r="Q240" t="str">
        <f>VLOOKUP(order_details__2[[#This Row],[CategoryID]],categories[],2,FALSE)</f>
        <v>Seafood</v>
      </c>
      <c r="R240">
        <f>VLOOKUP(order_details__2[[#This Row],[OrderID]],orders[],21,FALSE)</f>
        <v>10</v>
      </c>
    </row>
    <row r="241" spans="1:18" x14ac:dyDescent="0.2">
      <c r="A241">
        <v>10337</v>
      </c>
      <c r="B241">
        <v>37</v>
      </c>
      <c r="C241">
        <v>20.8</v>
      </c>
      <c r="D241">
        <v>28</v>
      </c>
      <c r="E241">
        <v>0</v>
      </c>
      <c r="F241">
        <f>order_details__2[[#This Row],[UnitPrice]]*order_details__2[[#This Row],[Quantity]]</f>
        <v>582.4</v>
      </c>
      <c r="G241">
        <f>VLOOKUP(order_details__2[[#This Row],[ProductID]],products[],3,FALSE)</f>
        <v>17</v>
      </c>
      <c r="H241">
        <f>VLOOKUP(order_details__2[[#This Row],[OrderID]],orders[],20,FALSE)</f>
        <v>1996</v>
      </c>
      <c r="I241" t="str">
        <f>VLOOKUP(order_details__2[[#This Row],[ProductID]],products[],2,FALSE)</f>
        <v>Gravad lax</v>
      </c>
      <c r="J241" t="str">
        <f>VLOOKUP(order_details__2[[#This Row],[SupplierID]],suppliers[],2,FALSE)</f>
        <v>Svensk Sjfda AB</v>
      </c>
      <c r="K241" t="str">
        <f>VLOOKUP(order_details__2[[#This Row],[OrderID]],orders[],14,FALSE)</f>
        <v>Germany</v>
      </c>
      <c r="L241">
        <f>VLOOKUP(order_details__2[[#This Row],[OrderID]],orders[],7,FALSE)</f>
        <v>3</v>
      </c>
      <c r="M241" t="str">
        <f>VLOOKUP(order_details__2[[#This Row],[ShipVia ]],shippers[],2,FALSE)</f>
        <v>Federal Shipping</v>
      </c>
      <c r="N241" t="str">
        <f>VLOOKUP(order_details__2[[#This Row],[OrderID]],orders[],2,FALSE)</f>
        <v>FRANK</v>
      </c>
      <c r="O241" t="str">
        <f>VLOOKUP(order_details__2[[#This Row],[OrderID]],orders[],18,FALSE)</f>
        <v xml:space="preserve">Eastern                                           </v>
      </c>
      <c r="P241">
        <f>VLOOKUP(order_details__2[[#This Row],[ProductID]],products[],4,FALSE)</f>
        <v>8</v>
      </c>
      <c r="Q241" t="str">
        <f>VLOOKUP(order_details__2[[#This Row],[CategoryID]],categories[],2,FALSE)</f>
        <v>Seafood</v>
      </c>
      <c r="R241">
        <f>VLOOKUP(order_details__2[[#This Row],[OrderID]],orders[],21,FALSE)</f>
        <v>10</v>
      </c>
    </row>
    <row r="242" spans="1:18" x14ac:dyDescent="0.2">
      <c r="A242">
        <v>10337</v>
      </c>
      <c r="B242">
        <v>72</v>
      </c>
      <c r="C242">
        <v>27.8</v>
      </c>
      <c r="D242">
        <v>25</v>
      </c>
      <c r="E242">
        <v>0</v>
      </c>
      <c r="F242">
        <f>order_details__2[[#This Row],[UnitPrice]]*order_details__2[[#This Row],[Quantity]]</f>
        <v>695</v>
      </c>
      <c r="G242">
        <f>VLOOKUP(order_details__2[[#This Row],[ProductID]],products[],3,FALSE)</f>
        <v>14</v>
      </c>
      <c r="H242">
        <f>VLOOKUP(order_details__2[[#This Row],[OrderID]],orders[],20,FALSE)</f>
        <v>1996</v>
      </c>
      <c r="I242" t="str">
        <f>VLOOKUP(order_details__2[[#This Row],[ProductID]],products[],2,FALSE)</f>
        <v>Mozzarella di Giovanni</v>
      </c>
      <c r="J242" t="str">
        <f>VLOOKUP(order_details__2[[#This Row],[SupplierID]],suppliers[],2,FALSE)</f>
        <v>Formaggi Fortini s.r.l.</v>
      </c>
      <c r="K242" t="str">
        <f>VLOOKUP(order_details__2[[#This Row],[OrderID]],orders[],14,FALSE)</f>
        <v>Germany</v>
      </c>
      <c r="L242">
        <f>VLOOKUP(order_details__2[[#This Row],[OrderID]],orders[],7,FALSE)</f>
        <v>3</v>
      </c>
      <c r="M242" t="str">
        <f>VLOOKUP(order_details__2[[#This Row],[ShipVia ]],shippers[],2,FALSE)</f>
        <v>Federal Shipping</v>
      </c>
      <c r="N242" t="str">
        <f>VLOOKUP(order_details__2[[#This Row],[OrderID]],orders[],2,FALSE)</f>
        <v>FRANK</v>
      </c>
      <c r="O242" t="str">
        <f>VLOOKUP(order_details__2[[#This Row],[OrderID]],orders[],18,FALSE)</f>
        <v xml:space="preserve">Eastern                                           </v>
      </c>
      <c r="P242">
        <f>VLOOKUP(order_details__2[[#This Row],[ProductID]],products[],4,FALSE)</f>
        <v>4</v>
      </c>
      <c r="Q242" t="str">
        <f>VLOOKUP(order_details__2[[#This Row],[CategoryID]],categories[],2,FALSE)</f>
        <v>Dairy Products</v>
      </c>
      <c r="R242">
        <f>VLOOKUP(order_details__2[[#This Row],[OrderID]],orders[],21,FALSE)</f>
        <v>10</v>
      </c>
    </row>
    <row r="243" spans="1:18" x14ac:dyDescent="0.2">
      <c r="A243">
        <v>10338</v>
      </c>
      <c r="B243">
        <v>17</v>
      </c>
      <c r="C243">
        <v>31.2</v>
      </c>
      <c r="D243">
        <v>20</v>
      </c>
      <c r="E243">
        <v>0</v>
      </c>
      <c r="F243">
        <f>order_details__2[[#This Row],[UnitPrice]]*order_details__2[[#This Row],[Quantity]]</f>
        <v>624</v>
      </c>
      <c r="G243">
        <f>VLOOKUP(order_details__2[[#This Row],[ProductID]],products[],3,FALSE)</f>
        <v>7</v>
      </c>
      <c r="H243">
        <f>VLOOKUP(order_details__2[[#This Row],[OrderID]],orders[],20,FALSE)</f>
        <v>1996</v>
      </c>
      <c r="I243" t="str">
        <f>VLOOKUP(order_details__2[[#This Row],[ProductID]],products[],2,FALSE)</f>
        <v>Alice Mutton</v>
      </c>
      <c r="J243" t="str">
        <f>VLOOKUP(order_details__2[[#This Row],[SupplierID]],suppliers[],2,FALSE)</f>
        <v>Pavlova, Ltd.</v>
      </c>
      <c r="K243" t="str">
        <f>VLOOKUP(order_details__2[[#This Row],[OrderID]],orders[],14,FALSE)</f>
        <v>USA</v>
      </c>
      <c r="L243">
        <f>VLOOKUP(order_details__2[[#This Row],[OrderID]],orders[],7,FALSE)</f>
        <v>3</v>
      </c>
      <c r="M243" t="str">
        <f>VLOOKUP(order_details__2[[#This Row],[ShipVia ]],shippers[],2,FALSE)</f>
        <v>Federal Shipping</v>
      </c>
      <c r="N243" t="str">
        <f>VLOOKUP(order_details__2[[#This Row],[OrderID]],orders[],2,FALSE)</f>
        <v>OLDWO</v>
      </c>
      <c r="O243" t="str">
        <f>VLOOKUP(order_details__2[[#This Row],[OrderID]],orders[],18,FALSE)</f>
        <v xml:space="preserve">Eastern                                           </v>
      </c>
      <c r="P243">
        <f>VLOOKUP(order_details__2[[#This Row],[ProductID]],products[],4,FALSE)</f>
        <v>6</v>
      </c>
      <c r="Q243" t="str">
        <f>VLOOKUP(order_details__2[[#This Row],[CategoryID]],categories[],2,FALSE)</f>
        <v>Meat/Poultry</v>
      </c>
      <c r="R243">
        <f>VLOOKUP(order_details__2[[#This Row],[OrderID]],orders[],21,FALSE)</f>
        <v>10</v>
      </c>
    </row>
    <row r="244" spans="1:18" x14ac:dyDescent="0.2">
      <c r="A244">
        <v>10338</v>
      </c>
      <c r="B244">
        <v>30</v>
      </c>
      <c r="C244">
        <v>20.7</v>
      </c>
      <c r="D244">
        <v>15</v>
      </c>
      <c r="E244">
        <v>0</v>
      </c>
      <c r="F244">
        <f>order_details__2[[#This Row],[UnitPrice]]*order_details__2[[#This Row],[Quantity]]</f>
        <v>310.5</v>
      </c>
      <c r="G244">
        <f>VLOOKUP(order_details__2[[#This Row],[ProductID]],products[],3,FALSE)</f>
        <v>13</v>
      </c>
      <c r="H244">
        <f>VLOOKUP(order_details__2[[#This Row],[OrderID]],orders[],20,FALSE)</f>
        <v>1996</v>
      </c>
      <c r="I244" t="str">
        <f>VLOOKUP(order_details__2[[#This Row],[ProductID]],products[],2,FALSE)</f>
        <v>Nord-Ost Matjeshering</v>
      </c>
      <c r="J244" t="str">
        <f>VLOOKUP(order_details__2[[#This Row],[SupplierID]],suppliers[],2,FALSE)</f>
        <v>Nord-Ost-Fisch Handelsgesellschaft mbH</v>
      </c>
      <c r="K244" t="str">
        <f>VLOOKUP(order_details__2[[#This Row],[OrderID]],orders[],14,FALSE)</f>
        <v>USA</v>
      </c>
      <c r="L244">
        <f>VLOOKUP(order_details__2[[#This Row],[OrderID]],orders[],7,FALSE)</f>
        <v>3</v>
      </c>
      <c r="M244" t="str">
        <f>VLOOKUP(order_details__2[[#This Row],[ShipVia ]],shippers[],2,FALSE)</f>
        <v>Federal Shipping</v>
      </c>
      <c r="N244" t="str">
        <f>VLOOKUP(order_details__2[[#This Row],[OrderID]],orders[],2,FALSE)</f>
        <v>OLDWO</v>
      </c>
      <c r="O244" t="str">
        <f>VLOOKUP(order_details__2[[#This Row],[OrderID]],orders[],18,FALSE)</f>
        <v xml:space="preserve">Eastern                                           </v>
      </c>
      <c r="P244">
        <f>VLOOKUP(order_details__2[[#This Row],[ProductID]],products[],4,FALSE)</f>
        <v>8</v>
      </c>
      <c r="Q244" t="str">
        <f>VLOOKUP(order_details__2[[#This Row],[CategoryID]],categories[],2,FALSE)</f>
        <v>Seafood</v>
      </c>
      <c r="R244">
        <f>VLOOKUP(order_details__2[[#This Row],[OrderID]],orders[],21,FALSE)</f>
        <v>10</v>
      </c>
    </row>
    <row r="245" spans="1:18" x14ac:dyDescent="0.2">
      <c r="A245">
        <v>10339</v>
      </c>
      <c r="B245">
        <v>4</v>
      </c>
      <c r="C245">
        <v>17.600000000000001</v>
      </c>
      <c r="D245">
        <v>10</v>
      </c>
      <c r="E245">
        <v>0</v>
      </c>
      <c r="F245">
        <f>order_details__2[[#This Row],[UnitPrice]]*order_details__2[[#This Row],[Quantity]]</f>
        <v>176</v>
      </c>
      <c r="G245">
        <f>VLOOKUP(order_details__2[[#This Row],[ProductID]],products[],3,FALSE)</f>
        <v>2</v>
      </c>
      <c r="H245">
        <f>VLOOKUP(order_details__2[[#This Row],[OrderID]],orders[],20,FALSE)</f>
        <v>1996</v>
      </c>
      <c r="I245" t="str">
        <f>VLOOKUP(order_details__2[[#This Row],[ProductID]],products[],2,FALSE)</f>
        <v>Chef Anton's Cajun Seasoning</v>
      </c>
      <c r="J245" t="str">
        <f>VLOOKUP(order_details__2[[#This Row],[SupplierID]],suppliers[],2,FALSE)</f>
        <v>New Orleans Cajun Delights</v>
      </c>
      <c r="K245" t="str">
        <f>VLOOKUP(order_details__2[[#This Row],[OrderID]],orders[],14,FALSE)</f>
        <v>Canada</v>
      </c>
      <c r="L245">
        <f>VLOOKUP(order_details__2[[#This Row],[OrderID]],orders[],7,FALSE)</f>
        <v>2</v>
      </c>
      <c r="M245" t="str">
        <f>VLOOKUP(order_details__2[[#This Row],[ShipVia ]],shippers[],2,FALSE)</f>
        <v>United Package</v>
      </c>
      <c r="N245" t="str">
        <f>VLOOKUP(order_details__2[[#This Row],[OrderID]],orders[],2,FALSE)</f>
        <v>MEREP</v>
      </c>
      <c r="O245" t="str">
        <f>VLOOKUP(order_details__2[[#This Row],[OrderID]],orders[],18,FALSE)</f>
        <v xml:space="preserve">Eastern                                           </v>
      </c>
      <c r="P245">
        <f>VLOOKUP(order_details__2[[#This Row],[ProductID]],products[],4,FALSE)</f>
        <v>2</v>
      </c>
      <c r="Q245" t="str">
        <f>VLOOKUP(order_details__2[[#This Row],[CategoryID]],categories[],2,FALSE)</f>
        <v>Condiments</v>
      </c>
      <c r="R245">
        <f>VLOOKUP(order_details__2[[#This Row],[OrderID]],orders[],21,FALSE)</f>
        <v>10</v>
      </c>
    </row>
    <row r="246" spans="1:18" x14ac:dyDescent="0.2">
      <c r="A246">
        <v>10339</v>
      </c>
      <c r="B246">
        <v>17</v>
      </c>
      <c r="C246">
        <v>31.2</v>
      </c>
      <c r="D246">
        <v>70</v>
      </c>
      <c r="E246">
        <v>0</v>
      </c>
      <c r="F246">
        <f>order_details__2[[#This Row],[UnitPrice]]*order_details__2[[#This Row],[Quantity]]</f>
        <v>2184</v>
      </c>
      <c r="G246">
        <f>VLOOKUP(order_details__2[[#This Row],[ProductID]],products[],3,FALSE)</f>
        <v>7</v>
      </c>
      <c r="H246">
        <f>VLOOKUP(order_details__2[[#This Row],[OrderID]],orders[],20,FALSE)</f>
        <v>1996</v>
      </c>
      <c r="I246" t="str">
        <f>VLOOKUP(order_details__2[[#This Row],[ProductID]],products[],2,FALSE)</f>
        <v>Alice Mutton</v>
      </c>
      <c r="J246" t="str">
        <f>VLOOKUP(order_details__2[[#This Row],[SupplierID]],suppliers[],2,FALSE)</f>
        <v>Pavlova, Ltd.</v>
      </c>
      <c r="K246" t="str">
        <f>VLOOKUP(order_details__2[[#This Row],[OrderID]],orders[],14,FALSE)</f>
        <v>Canada</v>
      </c>
      <c r="L246">
        <f>VLOOKUP(order_details__2[[#This Row],[OrderID]],orders[],7,FALSE)</f>
        <v>2</v>
      </c>
      <c r="M246" t="str">
        <f>VLOOKUP(order_details__2[[#This Row],[ShipVia ]],shippers[],2,FALSE)</f>
        <v>United Package</v>
      </c>
      <c r="N246" t="str">
        <f>VLOOKUP(order_details__2[[#This Row],[OrderID]],orders[],2,FALSE)</f>
        <v>MEREP</v>
      </c>
      <c r="O246" t="str">
        <f>VLOOKUP(order_details__2[[#This Row],[OrderID]],orders[],18,FALSE)</f>
        <v xml:space="preserve">Eastern                                           </v>
      </c>
      <c r="P246">
        <f>VLOOKUP(order_details__2[[#This Row],[ProductID]],products[],4,FALSE)</f>
        <v>6</v>
      </c>
      <c r="Q246" t="str">
        <f>VLOOKUP(order_details__2[[#This Row],[CategoryID]],categories[],2,FALSE)</f>
        <v>Meat/Poultry</v>
      </c>
      <c r="R246">
        <f>VLOOKUP(order_details__2[[#This Row],[OrderID]],orders[],21,FALSE)</f>
        <v>10</v>
      </c>
    </row>
    <row r="247" spans="1:18" x14ac:dyDescent="0.2">
      <c r="A247">
        <v>10339</v>
      </c>
      <c r="B247">
        <v>62</v>
      </c>
      <c r="C247">
        <v>39.4</v>
      </c>
      <c r="D247">
        <v>28</v>
      </c>
      <c r="E247">
        <v>0</v>
      </c>
      <c r="F247">
        <f>order_details__2[[#This Row],[UnitPrice]]*order_details__2[[#This Row],[Quantity]]</f>
        <v>1103.2</v>
      </c>
      <c r="G247">
        <f>VLOOKUP(order_details__2[[#This Row],[ProductID]],products[],3,FALSE)</f>
        <v>29</v>
      </c>
      <c r="H247">
        <f>VLOOKUP(order_details__2[[#This Row],[OrderID]],orders[],20,FALSE)</f>
        <v>1996</v>
      </c>
      <c r="I247" t="str">
        <f>VLOOKUP(order_details__2[[#This Row],[ProductID]],products[],2,FALSE)</f>
        <v>Tarte au sucre</v>
      </c>
      <c r="J247" t="str">
        <f>VLOOKUP(order_details__2[[#This Row],[SupplierID]],suppliers[],2,FALSE)</f>
        <v>Forts d'rables</v>
      </c>
      <c r="K247" t="str">
        <f>VLOOKUP(order_details__2[[#This Row],[OrderID]],orders[],14,FALSE)</f>
        <v>Canada</v>
      </c>
      <c r="L247">
        <f>VLOOKUP(order_details__2[[#This Row],[OrderID]],orders[],7,FALSE)</f>
        <v>2</v>
      </c>
      <c r="M247" t="str">
        <f>VLOOKUP(order_details__2[[#This Row],[ShipVia ]],shippers[],2,FALSE)</f>
        <v>United Package</v>
      </c>
      <c r="N247" t="str">
        <f>VLOOKUP(order_details__2[[#This Row],[OrderID]],orders[],2,FALSE)</f>
        <v>MEREP</v>
      </c>
      <c r="O247" t="str">
        <f>VLOOKUP(order_details__2[[#This Row],[OrderID]],orders[],18,FALSE)</f>
        <v xml:space="preserve">Eastern                                           </v>
      </c>
      <c r="P247">
        <f>VLOOKUP(order_details__2[[#This Row],[ProductID]],products[],4,FALSE)</f>
        <v>3</v>
      </c>
      <c r="Q247" t="str">
        <f>VLOOKUP(order_details__2[[#This Row],[CategoryID]],categories[],2,FALSE)</f>
        <v>Confections</v>
      </c>
      <c r="R247">
        <f>VLOOKUP(order_details__2[[#This Row],[OrderID]],orders[],21,FALSE)</f>
        <v>10</v>
      </c>
    </row>
    <row r="248" spans="1:18" x14ac:dyDescent="0.2">
      <c r="A248">
        <v>10340</v>
      </c>
      <c r="B248">
        <v>18</v>
      </c>
      <c r="C248">
        <v>50</v>
      </c>
      <c r="D248">
        <v>20</v>
      </c>
      <c r="E248">
        <v>0</v>
      </c>
      <c r="F248">
        <f>order_details__2[[#This Row],[UnitPrice]]*order_details__2[[#This Row],[Quantity]]</f>
        <v>1000</v>
      </c>
      <c r="G248">
        <f>VLOOKUP(order_details__2[[#This Row],[ProductID]],products[],3,FALSE)</f>
        <v>7</v>
      </c>
      <c r="H248">
        <f>VLOOKUP(order_details__2[[#This Row],[OrderID]],orders[],20,FALSE)</f>
        <v>1996</v>
      </c>
      <c r="I248" t="str">
        <f>VLOOKUP(order_details__2[[#This Row],[ProductID]],products[],2,FALSE)</f>
        <v>Carnarvon Tigers</v>
      </c>
      <c r="J248" t="str">
        <f>VLOOKUP(order_details__2[[#This Row],[SupplierID]],suppliers[],2,FALSE)</f>
        <v>Pavlova, Ltd.</v>
      </c>
      <c r="K248" t="str">
        <f>VLOOKUP(order_details__2[[#This Row],[OrderID]],orders[],14,FALSE)</f>
        <v>France</v>
      </c>
      <c r="L248">
        <f>VLOOKUP(order_details__2[[#This Row],[OrderID]],orders[],7,FALSE)</f>
        <v>3</v>
      </c>
      <c r="M248" t="str">
        <f>VLOOKUP(order_details__2[[#This Row],[ShipVia ]],shippers[],2,FALSE)</f>
        <v>Federal Shipping</v>
      </c>
      <c r="N248" t="str">
        <f>VLOOKUP(order_details__2[[#This Row],[OrderID]],orders[],2,FALSE)</f>
        <v>BONAP</v>
      </c>
      <c r="O248" t="str">
        <f>VLOOKUP(order_details__2[[#This Row],[OrderID]],orders[],18,FALSE)</f>
        <v xml:space="preserve">Eastern                                           </v>
      </c>
      <c r="P248">
        <f>VLOOKUP(order_details__2[[#This Row],[ProductID]],products[],4,FALSE)</f>
        <v>8</v>
      </c>
      <c r="Q248" t="str">
        <f>VLOOKUP(order_details__2[[#This Row],[CategoryID]],categories[],2,FALSE)</f>
        <v>Seafood</v>
      </c>
      <c r="R248">
        <f>VLOOKUP(order_details__2[[#This Row],[OrderID]],orders[],21,FALSE)</f>
        <v>10</v>
      </c>
    </row>
    <row r="249" spans="1:18" x14ac:dyDescent="0.2">
      <c r="A249">
        <v>10340</v>
      </c>
      <c r="B249">
        <v>41</v>
      </c>
      <c r="C249">
        <v>7.7</v>
      </c>
      <c r="D249">
        <v>12</v>
      </c>
      <c r="E249">
        <v>0</v>
      </c>
      <c r="F249">
        <f>order_details__2[[#This Row],[UnitPrice]]*order_details__2[[#This Row],[Quantity]]</f>
        <v>92.4</v>
      </c>
      <c r="G249">
        <f>VLOOKUP(order_details__2[[#This Row],[ProductID]],products[],3,FALSE)</f>
        <v>19</v>
      </c>
      <c r="H249">
        <f>VLOOKUP(order_details__2[[#This Row],[OrderID]],orders[],20,FALSE)</f>
        <v>1996</v>
      </c>
      <c r="I249" t="str">
        <f>VLOOKUP(order_details__2[[#This Row],[ProductID]],products[],2,FALSE)</f>
        <v>Jack's New England Clam Chowder</v>
      </c>
      <c r="J249" t="str">
        <f>VLOOKUP(order_details__2[[#This Row],[SupplierID]],suppliers[],2,FALSE)</f>
        <v>New England Seafood Cannery</v>
      </c>
      <c r="K249" t="str">
        <f>VLOOKUP(order_details__2[[#This Row],[OrderID]],orders[],14,FALSE)</f>
        <v>France</v>
      </c>
      <c r="L249">
        <f>VLOOKUP(order_details__2[[#This Row],[OrderID]],orders[],7,FALSE)</f>
        <v>3</v>
      </c>
      <c r="M249" t="str">
        <f>VLOOKUP(order_details__2[[#This Row],[ShipVia ]],shippers[],2,FALSE)</f>
        <v>Federal Shipping</v>
      </c>
      <c r="N249" t="str">
        <f>VLOOKUP(order_details__2[[#This Row],[OrderID]],orders[],2,FALSE)</f>
        <v>BONAP</v>
      </c>
      <c r="O249" t="str">
        <f>VLOOKUP(order_details__2[[#This Row],[OrderID]],orders[],18,FALSE)</f>
        <v xml:space="preserve">Eastern                                           </v>
      </c>
      <c r="P249">
        <f>VLOOKUP(order_details__2[[#This Row],[ProductID]],products[],4,FALSE)</f>
        <v>8</v>
      </c>
      <c r="Q249" t="str">
        <f>VLOOKUP(order_details__2[[#This Row],[CategoryID]],categories[],2,FALSE)</f>
        <v>Seafood</v>
      </c>
      <c r="R249">
        <f>VLOOKUP(order_details__2[[#This Row],[OrderID]],orders[],21,FALSE)</f>
        <v>10</v>
      </c>
    </row>
    <row r="250" spans="1:18" x14ac:dyDescent="0.2">
      <c r="A250">
        <v>10340</v>
      </c>
      <c r="B250">
        <v>43</v>
      </c>
      <c r="C250">
        <v>36.799999999999997</v>
      </c>
      <c r="D250">
        <v>40</v>
      </c>
      <c r="E250">
        <v>0</v>
      </c>
      <c r="F250">
        <f>order_details__2[[#This Row],[UnitPrice]]*order_details__2[[#This Row],[Quantity]]</f>
        <v>1472</v>
      </c>
      <c r="G250">
        <f>VLOOKUP(order_details__2[[#This Row],[ProductID]],products[],3,FALSE)</f>
        <v>20</v>
      </c>
      <c r="H250">
        <f>VLOOKUP(order_details__2[[#This Row],[OrderID]],orders[],20,FALSE)</f>
        <v>1996</v>
      </c>
      <c r="I250" t="str">
        <f>VLOOKUP(order_details__2[[#This Row],[ProductID]],products[],2,FALSE)</f>
        <v>Ipoh Coffee</v>
      </c>
      <c r="J250" t="str">
        <f>VLOOKUP(order_details__2[[#This Row],[SupplierID]],suppliers[],2,FALSE)</f>
        <v>Leka Trading</v>
      </c>
      <c r="K250" t="str">
        <f>VLOOKUP(order_details__2[[#This Row],[OrderID]],orders[],14,FALSE)</f>
        <v>France</v>
      </c>
      <c r="L250">
        <f>VLOOKUP(order_details__2[[#This Row],[OrderID]],orders[],7,FALSE)</f>
        <v>3</v>
      </c>
      <c r="M250" t="str">
        <f>VLOOKUP(order_details__2[[#This Row],[ShipVia ]],shippers[],2,FALSE)</f>
        <v>Federal Shipping</v>
      </c>
      <c r="N250" t="str">
        <f>VLOOKUP(order_details__2[[#This Row],[OrderID]],orders[],2,FALSE)</f>
        <v>BONAP</v>
      </c>
      <c r="O250" t="str">
        <f>VLOOKUP(order_details__2[[#This Row],[OrderID]],orders[],18,FALSE)</f>
        <v xml:space="preserve">Eastern                                           </v>
      </c>
      <c r="P250">
        <f>VLOOKUP(order_details__2[[#This Row],[ProductID]],products[],4,FALSE)</f>
        <v>1</v>
      </c>
      <c r="Q250" t="str">
        <f>VLOOKUP(order_details__2[[#This Row],[CategoryID]],categories[],2,FALSE)</f>
        <v>Beverages</v>
      </c>
      <c r="R250">
        <f>VLOOKUP(order_details__2[[#This Row],[OrderID]],orders[],21,FALSE)</f>
        <v>10</v>
      </c>
    </row>
    <row r="251" spans="1:18" x14ac:dyDescent="0.2">
      <c r="A251">
        <v>10341</v>
      </c>
      <c r="B251">
        <v>33</v>
      </c>
      <c r="C251">
        <v>2</v>
      </c>
      <c r="D251">
        <v>8</v>
      </c>
      <c r="E251">
        <v>0</v>
      </c>
      <c r="F251">
        <f>order_details__2[[#This Row],[UnitPrice]]*order_details__2[[#This Row],[Quantity]]</f>
        <v>16</v>
      </c>
      <c r="G251">
        <f>VLOOKUP(order_details__2[[#This Row],[ProductID]],products[],3,FALSE)</f>
        <v>15</v>
      </c>
      <c r="H251">
        <f>VLOOKUP(order_details__2[[#This Row],[OrderID]],orders[],20,FALSE)</f>
        <v>1996</v>
      </c>
      <c r="I251" t="str">
        <f>VLOOKUP(order_details__2[[#This Row],[ProductID]],products[],2,FALSE)</f>
        <v>Geitost</v>
      </c>
      <c r="J251" t="str">
        <f>VLOOKUP(order_details__2[[#This Row],[SupplierID]],suppliers[],2,FALSE)</f>
        <v>Norske Meierier</v>
      </c>
      <c r="K251" t="str">
        <f>VLOOKUP(order_details__2[[#This Row],[OrderID]],orders[],14,FALSE)</f>
        <v>Denmark</v>
      </c>
      <c r="L251">
        <f>VLOOKUP(order_details__2[[#This Row],[OrderID]],orders[],7,FALSE)</f>
        <v>3</v>
      </c>
      <c r="M251" t="str">
        <f>VLOOKUP(order_details__2[[#This Row],[ShipVia ]],shippers[],2,FALSE)</f>
        <v>Federal Shipping</v>
      </c>
      <c r="N251" t="str">
        <f>VLOOKUP(order_details__2[[#This Row],[OrderID]],orders[],2,FALSE)</f>
        <v>SIMOB</v>
      </c>
      <c r="O251" t="str">
        <f>VLOOKUP(order_details__2[[#This Row],[OrderID]],orders[],18,FALSE)</f>
        <v xml:space="preserve">Westerns                                          </v>
      </c>
      <c r="P251">
        <f>VLOOKUP(order_details__2[[#This Row],[ProductID]],products[],4,FALSE)</f>
        <v>4</v>
      </c>
      <c r="Q251" t="str">
        <f>VLOOKUP(order_details__2[[#This Row],[CategoryID]],categories[],2,FALSE)</f>
        <v>Dairy Products</v>
      </c>
      <c r="R251">
        <f>VLOOKUP(order_details__2[[#This Row],[OrderID]],orders[],21,FALSE)</f>
        <v>10</v>
      </c>
    </row>
    <row r="252" spans="1:18" x14ac:dyDescent="0.2">
      <c r="A252">
        <v>10341</v>
      </c>
      <c r="B252">
        <v>59</v>
      </c>
      <c r="C252">
        <v>44</v>
      </c>
      <c r="D252">
        <v>9</v>
      </c>
      <c r="E252">
        <v>0</v>
      </c>
      <c r="F252">
        <f>order_details__2[[#This Row],[UnitPrice]]*order_details__2[[#This Row],[Quantity]]</f>
        <v>396</v>
      </c>
      <c r="G252">
        <f>VLOOKUP(order_details__2[[#This Row],[ProductID]],products[],3,FALSE)</f>
        <v>28</v>
      </c>
      <c r="H252">
        <f>VLOOKUP(order_details__2[[#This Row],[OrderID]],orders[],20,FALSE)</f>
        <v>1996</v>
      </c>
      <c r="I252" t="str">
        <f>VLOOKUP(order_details__2[[#This Row],[ProductID]],products[],2,FALSE)</f>
        <v>Raclette Courdavault</v>
      </c>
      <c r="J252" t="str">
        <f>VLOOKUP(order_details__2[[#This Row],[SupplierID]],suppliers[],2,FALSE)</f>
        <v>Gai pturage</v>
      </c>
      <c r="K252" t="str">
        <f>VLOOKUP(order_details__2[[#This Row],[OrderID]],orders[],14,FALSE)</f>
        <v>Denmark</v>
      </c>
      <c r="L252">
        <f>VLOOKUP(order_details__2[[#This Row],[OrderID]],orders[],7,FALSE)</f>
        <v>3</v>
      </c>
      <c r="M252" t="str">
        <f>VLOOKUP(order_details__2[[#This Row],[ShipVia ]],shippers[],2,FALSE)</f>
        <v>Federal Shipping</v>
      </c>
      <c r="N252" t="str">
        <f>VLOOKUP(order_details__2[[#This Row],[OrderID]],orders[],2,FALSE)</f>
        <v>SIMOB</v>
      </c>
      <c r="O252" t="str">
        <f>VLOOKUP(order_details__2[[#This Row],[OrderID]],orders[],18,FALSE)</f>
        <v xml:space="preserve">Westerns                                          </v>
      </c>
      <c r="P252">
        <f>VLOOKUP(order_details__2[[#This Row],[ProductID]],products[],4,FALSE)</f>
        <v>4</v>
      </c>
      <c r="Q252" t="str">
        <f>VLOOKUP(order_details__2[[#This Row],[CategoryID]],categories[],2,FALSE)</f>
        <v>Dairy Products</v>
      </c>
      <c r="R252">
        <f>VLOOKUP(order_details__2[[#This Row],[OrderID]],orders[],21,FALSE)</f>
        <v>10</v>
      </c>
    </row>
    <row r="253" spans="1:18" x14ac:dyDescent="0.2">
      <c r="A253">
        <v>10342</v>
      </c>
      <c r="B253">
        <v>2</v>
      </c>
      <c r="C253">
        <v>15.2</v>
      </c>
      <c r="D253">
        <v>24</v>
      </c>
      <c r="E253">
        <v>0</v>
      </c>
      <c r="F253">
        <f>order_details__2[[#This Row],[UnitPrice]]*order_details__2[[#This Row],[Quantity]]</f>
        <v>364.79999999999995</v>
      </c>
      <c r="G253">
        <f>VLOOKUP(order_details__2[[#This Row],[ProductID]],products[],3,FALSE)</f>
        <v>1</v>
      </c>
      <c r="H253">
        <f>VLOOKUP(order_details__2[[#This Row],[OrderID]],orders[],20,FALSE)</f>
        <v>1996</v>
      </c>
      <c r="I253" t="str">
        <f>VLOOKUP(order_details__2[[#This Row],[ProductID]],products[],2,FALSE)</f>
        <v>Chang</v>
      </c>
      <c r="J253" t="str">
        <f>VLOOKUP(order_details__2[[#This Row],[SupplierID]],suppliers[],2,FALSE)</f>
        <v>Exotic Liquids</v>
      </c>
      <c r="K253" t="str">
        <f>VLOOKUP(order_details__2[[#This Row],[OrderID]],orders[],14,FALSE)</f>
        <v>Germany</v>
      </c>
      <c r="L253">
        <f>VLOOKUP(order_details__2[[#This Row],[OrderID]],orders[],7,FALSE)</f>
        <v>2</v>
      </c>
      <c r="M253" t="str">
        <f>VLOOKUP(order_details__2[[#This Row],[ShipVia ]],shippers[],2,FALSE)</f>
        <v>United Package</v>
      </c>
      <c r="N253" t="str">
        <f>VLOOKUP(order_details__2[[#This Row],[OrderID]],orders[],2,FALSE)</f>
        <v>FRANK</v>
      </c>
      <c r="O253" t="str">
        <f>VLOOKUP(order_details__2[[#This Row],[OrderID]],orders[],18,FALSE)</f>
        <v xml:space="preserve">Eastern                                           </v>
      </c>
      <c r="P253">
        <f>VLOOKUP(order_details__2[[#This Row],[ProductID]],products[],4,FALSE)</f>
        <v>1</v>
      </c>
      <c r="Q253" t="str">
        <f>VLOOKUP(order_details__2[[#This Row],[CategoryID]],categories[],2,FALSE)</f>
        <v>Beverages</v>
      </c>
      <c r="R253">
        <f>VLOOKUP(order_details__2[[#This Row],[OrderID]],orders[],21,FALSE)</f>
        <v>10</v>
      </c>
    </row>
    <row r="254" spans="1:18" x14ac:dyDescent="0.2">
      <c r="A254">
        <v>10342</v>
      </c>
      <c r="B254">
        <v>31</v>
      </c>
      <c r="C254">
        <v>10</v>
      </c>
      <c r="D254">
        <v>56</v>
      </c>
      <c r="E254">
        <v>0</v>
      </c>
      <c r="F254">
        <f>order_details__2[[#This Row],[UnitPrice]]*order_details__2[[#This Row],[Quantity]]</f>
        <v>560</v>
      </c>
      <c r="G254">
        <f>VLOOKUP(order_details__2[[#This Row],[ProductID]],products[],3,FALSE)</f>
        <v>14</v>
      </c>
      <c r="H254">
        <f>VLOOKUP(order_details__2[[#This Row],[OrderID]],orders[],20,FALSE)</f>
        <v>1996</v>
      </c>
      <c r="I254" t="str">
        <f>VLOOKUP(order_details__2[[#This Row],[ProductID]],products[],2,FALSE)</f>
        <v>Gorgonzola Telino</v>
      </c>
      <c r="J254" t="str">
        <f>VLOOKUP(order_details__2[[#This Row],[SupplierID]],suppliers[],2,FALSE)</f>
        <v>Formaggi Fortini s.r.l.</v>
      </c>
      <c r="K254" t="str">
        <f>VLOOKUP(order_details__2[[#This Row],[OrderID]],orders[],14,FALSE)</f>
        <v>Germany</v>
      </c>
      <c r="L254">
        <f>VLOOKUP(order_details__2[[#This Row],[OrderID]],orders[],7,FALSE)</f>
        <v>2</v>
      </c>
      <c r="M254" t="str">
        <f>VLOOKUP(order_details__2[[#This Row],[ShipVia ]],shippers[],2,FALSE)</f>
        <v>United Package</v>
      </c>
      <c r="N254" t="str">
        <f>VLOOKUP(order_details__2[[#This Row],[OrderID]],orders[],2,FALSE)</f>
        <v>FRANK</v>
      </c>
      <c r="O254" t="str">
        <f>VLOOKUP(order_details__2[[#This Row],[OrderID]],orders[],18,FALSE)</f>
        <v xml:space="preserve">Eastern                                           </v>
      </c>
      <c r="P254">
        <f>VLOOKUP(order_details__2[[#This Row],[ProductID]],products[],4,FALSE)</f>
        <v>4</v>
      </c>
      <c r="Q254" t="str">
        <f>VLOOKUP(order_details__2[[#This Row],[CategoryID]],categories[],2,FALSE)</f>
        <v>Dairy Products</v>
      </c>
      <c r="R254">
        <f>VLOOKUP(order_details__2[[#This Row],[OrderID]],orders[],21,FALSE)</f>
        <v>10</v>
      </c>
    </row>
    <row r="255" spans="1:18" x14ac:dyDescent="0.2">
      <c r="A255">
        <v>10342</v>
      </c>
      <c r="B255">
        <v>36</v>
      </c>
      <c r="C255">
        <v>15.2</v>
      </c>
      <c r="D255">
        <v>40</v>
      </c>
      <c r="E255">
        <v>0</v>
      </c>
      <c r="F255">
        <f>order_details__2[[#This Row],[UnitPrice]]*order_details__2[[#This Row],[Quantity]]</f>
        <v>608</v>
      </c>
      <c r="G255">
        <f>VLOOKUP(order_details__2[[#This Row],[ProductID]],products[],3,FALSE)</f>
        <v>17</v>
      </c>
      <c r="H255">
        <f>VLOOKUP(order_details__2[[#This Row],[OrderID]],orders[],20,FALSE)</f>
        <v>1996</v>
      </c>
      <c r="I255" t="str">
        <f>VLOOKUP(order_details__2[[#This Row],[ProductID]],products[],2,FALSE)</f>
        <v>Inlagd Sill</v>
      </c>
      <c r="J255" t="str">
        <f>VLOOKUP(order_details__2[[#This Row],[SupplierID]],suppliers[],2,FALSE)</f>
        <v>Svensk Sjfda AB</v>
      </c>
      <c r="K255" t="str">
        <f>VLOOKUP(order_details__2[[#This Row],[OrderID]],orders[],14,FALSE)</f>
        <v>Germany</v>
      </c>
      <c r="L255">
        <f>VLOOKUP(order_details__2[[#This Row],[OrderID]],orders[],7,FALSE)</f>
        <v>2</v>
      </c>
      <c r="M255" t="str">
        <f>VLOOKUP(order_details__2[[#This Row],[ShipVia ]],shippers[],2,FALSE)</f>
        <v>United Package</v>
      </c>
      <c r="N255" t="str">
        <f>VLOOKUP(order_details__2[[#This Row],[OrderID]],orders[],2,FALSE)</f>
        <v>FRANK</v>
      </c>
      <c r="O255" t="str">
        <f>VLOOKUP(order_details__2[[#This Row],[OrderID]],orders[],18,FALSE)</f>
        <v xml:space="preserve">Eastern                                           </v>
      </c>
      <c r="P255">
        <f>VLOOKUP(order_details__2[[#This Row],[ProductID]],products[],4,FALSE)</f>
        <v>8</v>
      </c>
      <c r="Q255" t="str">
        <f>VLOOKUP(order_details__2[[#This Row],[CategoryID]],categories[],2,FALSE)</f>
        <v>Seafood</v>
      </c>
      <c r="R255">
        <f>VLOOKUP(order_details__2[[#This Row],[OrderID]],orders[],21,FALSE)</f>
        <v>10</v>
      </c>
    </row>
    <row r="256" spans="1:18" x14ac:dyDescent="0.2">
      <c r="A256">
        <v>10342</v>
      </c>
      <c r="B256">
        <v>55</v>
      </c>
      <c r="C256">
        <v>19.2</v>
      </c>
      <c r="D256">
        <v>40</v>
      </c>
      <c r="E256">
        <v>0</v>
      </c>
      <c r="F256">
        <f>order_details__2[[#This Row],[UnitPrice]]*order_details__2[[#This Row],[Quantity]]</f>
        <v>768</v>
      </c>
      <c r="G256">
        <f>VLOOKUP(order_details__2[[#This Row],[ProductID]],products[],3,FALSE)</f>
        <v>25</v>
      </c>
      <c r="H256">
        <f>VLOOKUP(order_details__2[[#This Row],[OrderID]],orders[],20,FALSE)</f>
        <v>1996</v>
      </c>
      <c r="I256" t="str">
        <f>VLOOKUP(order_details__2[[#This Row],[ProductID]],products[],2,FALSE)</f>
        <v>Pt chinois</v>
      </c>
      <c r="J256" t="str">
        <f>VLOOKUP(order_details__2[[#This Row],[SupplierID]],suppliers[],2,FALSE)</f>
        <v>Ma Maison</v>
      </c>
      <c r="K256" t="str">
        <f>VLOOKUP(order_details__2[[#This Row],[OrderID]],orders[],14,FALSE)</f>
        <v>Germany</v>
      </c>
      <c r="L256">
        <f>VLOOKUP(order_details__2[[#This Row],[OrderID]],orders[],7,FALSE)</f>
        <v>2</v>
      </c>
      <c r="M256" t="str">
        <f>VLOOKUP(order_details__2[[#This Row],[ShipVia ]],shippers[],2,FALSE)</f>
        <v>United Package</v>
      </c>
      <c r="N256" t="str">
        <f>VLOOKUP(order_details__2[[#This Row],[OrderID]],orders[],2,FALSE)</f>
        <v>FRANK</v>
      </c>
      <c r="O256" t="str">
        <f>VLOOKUP(order_details__2[[#This Row],[OrderID]],orders[],18,FALSE)</f>
        <v xml:space="preserve">Eastern                                           </v>
      </c>
      <c r="P256">
        <f>VLOOKUP(order_details__2[[#This Row],[ProductID]],products[],4,FALSE)</f>
        <v>6</v>
      </c>
      <c r="Q256" t="str">
        <f>VLOOKUP(order_details__2[[#This Row],[CategoryID]],categories[],2,FALSE)</f>
        <v>Meat/Poultry</v>
      </c>
      <c r="R256">
        <f>VLOOKUP(order_details__2[[#This Row],[OrderID]],orders[],21,FALSE)</f>
        <v>10</v>
      </c>
    </row>
    <row r="257" spans="1:18" x14ac:dyDescent="0.2">
      <c r="A257">
        <v>10343</v>
      </c>
      <c r="B257">
        <v>64</v>
      </c>
      <c r="C257">
        <v>26.6</v>
      </c>
      <c r="D257">
        <v>50</v>
      </c>
      <c r="E257">
        <v>0</v>
      </c>
      <c r="F257">
        <f>order_details__2[[#This Row],[UnitPrice]]*order_details__2[[#This Row],[Quantity]]</f>
        <v>1330</v>
      </c>
      <c r="G257">
        <f>VLOOKUP(order_details__2[[#This Row],[ProductID]],products[],3,FALSE)</f>
        <v>12</v>
      </c>
      <c r="H257">
        <f>VLOOKUP(order_details__2[[#This Row],[OrderID]],orders[],20,FALSE)</f>
        <v>1996</v>
      </c>
      <c r="I257" t="str">
        <f>VLOOKUP(order_details__2[[#This Row],[ProductID]],products[],2,FALSE)</f>
        <v>Wimmers gute Semmelkndel</v>
      </c>
      <c r="J257" t="str">
        <f>VLOOKUP(order_details__2[[#This Row],[SupplierID]],suppliers[],2,FALSE)</f>
        <v>Plutzer Lebensmittelgromrkte AG</v>
      </c>
      <c r="K257" t="str">
        <f>VLOOKUP(order_details__2[[#This Row],[OrderID]],orders[],14,FALSE)</f>
        <v>Germany</v>
      </c>
      <c r="L257">
        <f>VLOOKUP(order_details__2[[#This Row],[OrderID]],orders[],7,FALSE)</f>
        <v>1</v>
      </c>
      <c r="M257" t="str">
        <f>VLOOKUP(order_details__2[[#This Row],[ShipVia ]],shippers[],2,FALSE)</f>
        <v>Speedy Express</v>
      </c>
      <c r="N257" t="str">
        <f>VLOOKUP(order_details__2[[#This Row],[OrderID]],orders[],2,FALSE)</f>
        <v>LEHMS</v>
      </c>
      <c r="O257" t="str">
        <f>VLOOKUP(order_details__2[[#This Row],[OrderID]],orders[],18,FALSE)</f>
        <v xml:space="preserve">Eastern                                           </v>
      </c>
      <c r="P257">
        <f>VLOOKUP(order_details__2[[#This Row],[ProductID]],products[],4,FALSE)</f>
        <v>5</v>
      </c>
      <c r="Q257" t="str">
        <f>VLOOKUP(order_details__2[[#This Row],[CategoryID]],categories[],2,FALSE)</f>
        <v>Grains/Cereals</v>
      </c>
      <c r="R257">
        <f>VLOOKUP(order_details__2[[#This Row],[OrderID]],orders[],21,FALSE)</f>
        <v>10</v>
      </c>
    </row>
    <row r="258" spans="1:18" x14ac:dyDescent="0.2">
      <c r="A258">
        <v>10343</v>
      </c>
      <c r="B258">
        <v>68</v>
      </c>
      <c r="C258">
        <v>10</v>
      </c>
      <c r="D258">
        <v>4</v>
      </c>
      <c r="E258">
        <v>0</v>
      </c>
      <c r="F258">
        <f>order_details__2[[#This Row],[UnitPrice]]*order_details__2[[#This Row],[Quantity]]</f>
        <v>40</v>
      </c>
      <c r="G258">
        <f>VLOOKUP(order_details__2[[#This Row],[ProductID]],products[],3,FALSE)</f>
        <v>8</v>
      </c>
      <c r="H258">
        <f>VLOOKUP(order_details__2[[#This Row],[OrderID]],orders[],20,FALSE)</f>
        <v>1996</v>
      </c>
      <c r="I258" t="str">
        <f>VLOOKUP(order_details__2[[#This Row],[ProductID]],products[],2,FALSE)</f>
        <v>Scottish Longbreads</v>
      </c>
      <c r="J258" t="str">
        <f>VLOOKUP(order_details__2[[#This Row],[SupplierID]],suppliers[],2,FALSE)</f>
        <v>Specialty Biscuits, Ltd.</v>
      </c>
      <c r="K258" t="str">
        <f>VLOOKUP(order_details__2[[#This Row],[OrderID]],orders[],14,FALSE)</f>
        <v>Germany</v>
      </c>
      <c r="L258">
        <f>VLOOKUP(order_details__2[[#This Row],[OrderID]],orders[],7,FALSE)</f>
        <v>1</v>
      </c>
      <c r="M258" t="str">
        <f>VLOOKUP(order_details__2[[#This Row],[ShipVia ]],shippers[],2,FALSE)</f>
        <v>Speedy Express</v>
      </c>
      <c r="N258" t="str">
        <f>VLOOKUP(order_details__2[[#This Row],[OrderID]],orders[],2,FALSE)</f>
        <v>LEHMS</v>
      </c>
      <c r="O258" t="str">
        <f>VLOOKUP(order_details__2[[#This Row],[OrderID]],orders[],18,FALSE)</f>
        <v xml:space="preserve">Eastern                                           </v>
      </c>
      <c r="P258">
        <f>VLOOKUP(order_details__2[[#This Row],[ProductID]],products[],4,FALSE)</f>
        <v>3</v>
      </c>
      <c r="Q258" t="str">
        <f>VLOOKUP(order_details__2[[#This Row],[CategoryID]],categories[],2,FALSE)</f>
        <v>Confections</v>
      </c>
      <c r="R258">
        <f>VLOOKUP(order_details__2[[#This Row],[OrderID]],orders[],21,FALSE)</f>
        <v>10</v>
      </c>
    </row>
    <row r="259" spans="1:18" x14ac:dyDescent="0.2">
      <c r="A259">
        <v>10343</v>
      </c>
      <c r="B259">
        <v>76</v>
      </c>
      <c r="C259">
        <v>14.4</v>
      </c>
      <c r="D259">
        <v>15</v>
      </c>
      <c r="E259">
        <v>0</v>
      </c>
      <c r="F259">
        <f>order_details__2[[#This Row],[UnitPrice]]*order_details__2[[#This Row],[Quantity]]</f>
        <v>216</v>
      </c>
      <c r="G259">
        <f>VLOOKUP(order_details__2[[#This Row],[ProductID]],products[],3,FALSE)</f>
        <v>23</v>
      </c>
      <c r="H259">
        <f>VLOOKUP(order_details__2[[#This Row],[OrderID]],orders[],20,FALSE)</f>
        <v>1996</v>
      </c>
      <c r="I259" t="str">
        <f>VLOOKUP(order_details__2[[#This Row],[ProductID]],products[],2,FALSE)</f>
        <v>Lakkalikri</v>
      </c>
      <c r="J259" t="str">
        <f>VLOOKUP(order_details__2[[#This Row],[SupplierID]],suppliers[],2,FALSE)</f>
        <v>Karkki Oy</v>
      </c>
      <c r="K259" t="str">
        <f>VLOOKUP(order_details__2[[#This Row],[OrderID]],orders[],14,FALSE)</f>
        <v>Germany</v>
      </c>
      <c r="L259">
        <f>VLOOKUP(order_details__2[[#This Row],[OrderID]],orders[],7,FALSE)</f>
        <v>1</v>
      </c>
      <c r="M259" t="str">
        <f>VLOOKUP(order_details__2[[#This Row],[ShipVia ]],shippers[],2,FALSE)</f>
        <v>Speedy Express</v>
      </c>
      <c r="N259" t="str">
        <f>VLOOKUP(order_details__2[[#This Row],[OrderID]],orders[],2,FALSE)</f>
        <v>LEHMS</v>
      </c>
      <c r="O259" t="str">
        <f>VLOOKUP(order_details__2[[#This Row],[OrderID]],orders[],18,FALSE)</f>
        <v xml:space="preserve">Eastern                                           </v>
      </c>
      <c r="P259">
        <f>VLOOKUP(order_details__2[[#This Row],[ProductID]],products[],4,FALSE)</f>
        <v>1</v>
      </c>
      <c r="Q259" t="str">
        <f>VLOOKUP(order_details__2[[#This Row],[CategoryID]],categories[],2,FALSE)</f>
        <v>Beverages</v>
      </c>
      <c r="R259">
        <f>VLOOKUP(order_details__2[[#This Row],[OrderID]],orders[],21,FALSE)</f>
        <v>10</v>
      </c>
    </row>
    <row r="260" spans="1:18" x14ac:dyDescent="0.2">
      <c r="A260">
        <v>10344</v>
      </c>
      <c r="B260">
        <v>4</v>
      </c>
      <c r="C260">
        <v>17.600000000000001</v>
      </c>
      <c r="D260">
        <v>35</v>
      </c>
      <c r="E260">
        <v>0</v>
      </c>
      <c r="F260">
        <f>order_details__2[[#This Row],[UnitPrice]]*order_details__2[[#This Row],[Quantity]]</f>
        <v>616</v>
      </c>
      <c r="G260">
        <f>VLOOKUP(order_details__2[[#This Row],[ProductID]],products[],3,FALSE)</f>
        <v>2</v>
      </c>
      <c r="H260">
        <f>VLOOKUP(order_details__2[[#This Row],[OrderID]],orders[],20,FALSE)</f>
        <v>1996</v>
      </c>
      <c r="I260" t="str">
        <f>VLOOKUP(order_details__2[[#This Row],[ProductID]],products[],2,FALSE)</f>
        <v>Chef Anton's Cajun Seasoning</v>
      </c>
      <c r="J260" t="str">
        <f>VLOOKUP(order_details__2[[#This Row],[SupplierID]],suppliers[],2,FALSE)</f>
        <v>New Orleans Cajun Delights</v>
      </c>
      <c r="K260" t="str">
        <f>VLOOKUP(order_details__2[[#This Row],[OrderID]],orders[],14,FALSE)</f>
        <v>USA</v>
      </c>
      <c r="L260">
        <f>VLOOKUP(order_details__2[[#This Row],[OrderID]],orders[],7,FALSE)</f>
        <v>2</v>
      </c>
      <c r="M260" t="str">
        <f>VLOOKUP(order_details__2[[#This Row],[ShipVia ]],shippers[],2,FALSE)</f>
        <v>United Package</v>
      </c>
      <c r="N260" t="str">
        <f>VLOOKUP(order_details__2[[#This Row],[OrderID]],orders[],2,FALSE)</f>
        <v>WHITC</v>
      </c>
      <c r="O260" t="str">
        <f>VLOOKUP(order_details__2[[#This Row],[OrderID]],orders[],18,FALSE)</f>
        <v xml:space="preserve">Eastern                                           </v>
      </c>
      <c r="P260">
        <f>VLOOKUP(order_details__2[[#This Row],[ProductID]],products[],4,FALSE)</f>
        <v>2</v>
      </c>
      <c r="Q260" t="str">
        <f>VLOOKUP(order_details__2[[#This Row],[CategoryID]],categories[],2,FALSE)</f>
        <v>Condiments</v>
      </c>
      <c r="R260">
        <f>VLOOKUP(order_details__2[[#This Row],[OrderID]],orders[],21,FALSE)</f>
        <v>11</v>
      </c>
    </row>
    <row r="261" spans="1:18" x14ac:dyDescent="0.2">
      <c r="A261">
        <v>10344</v>
      </c>
      <c r="B261">
        <v>8</v>
      </c>
      <c r="C261">
        <v>32</v>
      </c>
      <c r="D261">
        <v>70</v>
      </c>
      <c r="E261">
        <v>0</v>
      </c>
      <c r="F261">
        <f>order_details__2[[#This Row],[UnitPrice]]*order_details__2[[#This Row],[Quantity]]</f>
        <v>2240</v>
      </c>
      <c r="G261">
        <f>VLOOKUP(order_details__2[[#This Row],[ProductID]],products[],3,FALSE)</f>
        <v>3</v>
      </c>
      <c r="H261">
        <f>VLOOKUP(order_details__2[[#This Row],[OrderID]],orders[],20,FALSE)</f>
        <v>1996</v>
      </c>
      <c r="I261" t="str">
        <f>VLOOKUP(order_details__2[[#This Row],[ProductID]],products[],2,FALSE)</f>
        <v>Northwoods Cranberry Sauce</v>
      </c>
      <c r="J261" t="str">
        <f>VLOOKUP(order_details__2[[#This Row],[SupplierID]],suppliers[],2,FALSE)</f>
        <v>Grandma Kelly's Homestead</v>
      </c>
      <c r="K261" t="str">
        <f>VLOOKUP(order_details__2[[#This Row],[OrderID]],orders[],14,FALSE)</f>
        <v>USA</v>
      </c>
      <c r="L261">
        <f>VLOOKUP(order_details__2[[#This Row],[OrderID]],orders[],7,FALSE)</f>
        <v>2</v>
      </c>
      <c r="M261" t="str">
        <f>VLOOKUP(order_details__2[[#This Row],[ShipVia ]],shippers[],2,FALSE)</f>
        <v>United Package</v>
      </c>
      <c r="N261" t="str">
        <f>VLOOKUP(order_details__2[[#This Row],[OrderID]],orders[],2,FALSE)</f>
        <v>WHITC</v>
      </c>
      <c r="O261" t="str">
        <f>VLOOKUP(order_details__2[[#This Row],[OrderID]],orders[],18,FALSE)</f>
        <v xml:space="preserve">Eastern                                           </v>
      </c>
      <c r="P261">
        <f>VLOOKUP(order_details__2[[#This Row],[ProductID]],products[],4,FALSE)</f>
        <v>2</v>
      </c>
      <c r="Q261" t="str">
        <f>VLOOKUP(order_details__2[[#This Row],[CategoryID]],categories[],2,FALSE)</f>
        <v>Condiments</v>
      </c>
      <c r="R261">
        <f>VLOOKUP(order_details__2[[#This Row],[OrderID]],orders[],21,FALSE)</f>
        <v>11</v>
      </c>
    </row>
    <row r="262" spans="1:18" x14ac:dyDescent="0.2">
      <c r="A262">
        <v>10345</v>
      </c>
      <c r="B262">
        <v>8</v>
      </c>
      <c r="C262">
        <v>32</v>
      </c>
      <c r="D262">
        <v>70</v>
      </c>
      <c r="E262">
        <v>0</v>
      </c>
      <c r="F262">
        <f>order_details__2[[#This Row],[UnitPrice]]*order_details__2[[#This Row],[Quantity]]</f>
        <v>2240</v>
      </c>
      <c r="G262">
        <f>VLOOKUP(order_details__2[[#This Row],[ProductID]],products[],3,FALSE)</f>
        <v>3</v>
      </c>
      <c r="H262">
        <f>VLOOKUP(order_details__2[[#This Row],[OrderID]],orders[],20,FALSE)</f>
        <v>1996</v>
      </c>
      <c r="I262" t="str">
        <f>VLOOKUP(order_details__2[[#This Row],[ProductID]],products[],2,FALSE)</f>
        <v>Northwoods Cranberry Sauce</v>
      </c>
      <c r="J262" t="str">
        <f>VLOOKUP(order_details__2[[#This Row],[SupplierID]],suppliers[],2,FALSE)</f>
        <v>Grandma Kelly's Homestead</v>
      </c>
      <c r="K262" t="str">
        <f>VLOOKUP(order_details__2[[#This Row],[OrderID]],orders[],14,FALSE)</f>
        <v>Germany</v>
      </c>
      <c r="L262">
        <f>VLOOKUP(order_details__2[[#This Row],[OrderID]],orders[],7,FALSE)</f>
        <v>2</v>
      </c>
      <c r="M262" t="str">
        <f>VLOOKUP(order_details__2[[#This Row],[ShipVia ]],shippers[],2,FALSE)</f>
        <v>United Package</v>
      </c>
      <c r="N262" t="str">
        <f>VLOOKUP(order_details__2[[#This Row],[OrderID]],orders[],2,FALSE)</f>
        <v>QUICK</v>
      </c>
      <c r="O262" t="str">
        <f>VLOOKUP(order_details__2[[#This Row],[OrderID]],orders[],18,FALSE)</f>
        <v xml:space="preserve">Eastern                                           </v>
      </c>
      <c r="P262">
        <f>VLOOKUP(order_details__2[[#This Row],[ProductID]],products[],4,FALSE)</f>
        <v>2</v>
      </c>
      <c r="Q262" t="str">
        <f>VLOOKUP(order_details__2[[#This Row],[CategoryID]],categories[],2,FALSE)</f>
        <v>Condiments</v>
      </c>
      <c r="R262">
        <f>VLOOKUP(order_details__2[[#This Row],[OrderID]],orders[],21,FALSE)</f>
        <v>11</v>
      </c>
    </row>
    <row r="263" spans="1:18" x14ac:dyDescent="0.2">
      <c r="A263">
        <v>10345</v>
      </c>
      <c r="B263">
        <v>19</v>
      </c>
      <c r="C263">
        <v>7.3</v>
      </c>
      <c r="D263">
        <v>80</v>
      </c>
      <c r="E263">
        <v>0</v>
      </c>
      <c r="F263">
        <f>order_details__2[[#This Row],[UnitPrice]]*order_details__2[[#This Row],[Quantity]]</f>
        <v>584</v>
      </c>
      <c r="G263">
        <f>VLOOKUP(order_details__2[[#This Row],[ProductID]],products[],3,FALSE)</f>
        <v>8</v>
      </c>
      <c r="H263">
        <f>VLOOKUP(order_details__2[[#This Row],[OrderID]],orders[],20,FALSE)</f>
        <v>1996</v>
      </c>
      <c r="I263" t="str">
        <f>VLOOKUP(order_details__2[[#This Row],[ProductID]],products[],2,FALSE)</f>
        <v>Teatime Chocolate Biscuits</v>
      </c>
      <c r="J263" t="str">
        <f>VLOOKUP(order_details__2[[#This Row],[SupplierID]],suppliers[],2,FALSE)</f>
        <v>Specialty Biscuits, Ltd.</v>
      </c>
      <c r="K263" t="str">
        <f>VLOOKUP(order_details__2[[#This Row],[OrderID]],orders[],14,FALSE)</f>
        <v>Germany</v>
      </c>
      <c r="L263">
        <f>VLOOKUP(order_details__2[[#This Row],[OrderID]],orders[],7,FALSE)</f>
        <v>2</v>
      </c>
      <c r="M263" t="str">
        <f>VLOOKUP(order_details__2[[#This Row],[ShipVia ]],shippers[],2,FALSE)</f>
        <v>United Package</v>
      </c>
      <c r="N263" t="str">
        <f>VLOOKUP(order_details__2[[#This Row],[OrderID]],orders[],2,FALSE)</f>
        <v>QUICK</v>
      </c>
      <c r="O263" t="str">
        <f>VLOOKUP(order_details__2[[#This Row],[OrderID]],orders[],18,FALSE)</f>
        <v xml:space="preserve">Eastern                                           </v>
      </c>
      <c r="P263">
        <f>VLOOKUP(order_details__2[[#This Row],[ProductID]],products[],4,FALSE)</f>
        <v>3</v>
      </c>
      <c r="Q263" t="str">
        <f>VLOOKUP(order_details__2[[#This Row],[CategoryID]],categories[],2,FALSE)</f>
        <v>Confections</v>
      </c>
      <c r="R263">
        <f>VLOOKUP(order_details__2[[#This Row],[OrderID]],orders[],21,FALSE)</f>
        <v>11</v>
      </c>
    </row>
    <row r="264" spans="1:18" x14ac:dyDescent="0.2">
      <c r="A264">
        <v>10345</v>
      </c>
      <c r="B264">
        <v>42</v>
      </c>
      <c r="C264">
        <v>11.2</v>
      </c>
      <c r="D264">
        <v>9</v>
      </c>
      <c r="E264">
        <v>0</v>
      </c>
      <c r="F264">
        <f>order_details__2[[#This Row],[UnitPrice]]*order_details__2[[#This Row],[Quantity]]</f>
        <v>100.8</v>
      </c>
      <c r="G264">
        <f>VLOOKUP(order_details__2[[#This Row],[ProductID]],products[],3,FALSE)</f>
        <v>20</v>
      </c>
      <c r="H264">
        <f>VLOOKUP(order_details__2[[#This Row],[OrderID]],orders[],20,FALSE)</f>
        <v>1996</v>
      </c>
      <c r="I264" t="str">
        <f>VLOOKUP(order_details__2[[#This Row],[ProductID]],products[],2,FALSE)</f>
        <v>Singaporean Hokkien Fried Mee</v>
      </c>
      <c r="J264" t="str">
        <f>VLOOKUP(order_details__2[[#This Row],[SupplierID]],suppliers[],2,FALSE)</f>
        <v>Leka Trading</v>
      </c>
      <c r="K264" t="str">
        <f>VLOOKUP(order_details__2[[#This Row],[OrderID]],orders[],14,FALSE)</f>
        <v>Germany</v>
      </c>
      <c r="L264">
        <f>VLOOKUP(order_details__2[[#This Row],[OrderID]],orders[],7,FALSE)</f>
        <v>2</v>
      </c>
      <c r="M264" t="str">
        <f>VLOOKUP(order_details__2[[#This Row],[ShipVia ]],shippers[],2,FALSE)</f>
        <v>United Package</v>
      </c>
      <c r="N264" t="str">
        <f>VLOOKUP(order_details__2[[#This Row],[OrderID]],orders[],2,FALSE)</f>
        <v>QUICK</v>
      </c>
      <c r="O264" t="str">
        <f>VLOOKUP(order_details__2[[#This Row],[OrderID]],orders[],18,FALSE)</f>
        <v xml:space="preserve">Eastern                                           </v>
      </c>
      <c r="P264">
        <f>VLOOKUP(order_details__2[[#This Row],[ProductID]],products[],4,FALSE)</f>
        <v>5</v>
      </c>
      <c r="Q264" t="str">
        <f>VLOOKUP(order_details__2[[#This Row],[CategoryID]],categories[],2,FALSE)</f>
        <v>Grains/Cereals</v>
      </c>
      <c r="R264">
        <f>VLOOKUP(order_details__2[[#This Row],[OrderID]],orders[],21,FALSE)</f>
        <v>11</v>
      </c>
    </row>
    <row r="265" spans="1:18" x14ac:dyDescent="0.2">
      <c r="A265">
        <v>10346</v>
      </c>
      <c r="B265">
        <v>17</v>
      </c>
      <c r="C265">
        <v>31.2</v>
      </c>
      <c r="D265">
        <v>36</v>
      </c>
      <c r="E265">
        <v>0</v>
      </c>
      <c r="F265">
        <f>order_details__2[[#This Row],[UnitPrice]]*order_details__2[[#This Row],[Quantity]]</f>
        <v>1123.2</v>
      </c>
      <c r="G265">
        <f>VLOOKUP(order_details__2[[#This Row],[ProductID]],products[],3,FALSE)</f>
        <v>7</v>
      </c>
      <c r="H265">
        <f>VLOOKUP(order_details__2[[#This Row],[OrderID]],orders[],20,FALSE)</f>
        <v>1996</v>
      </c>
      <c r="I265" t="str">
        <f>VLOOKUP(order_details__2[[#This Row],[ProductID]],products[],2,FALSE)</f>
        <v>Alice Mutton</v>
      </c>
      <c r="J265" t="str">
        <f>VLOOKUP(order_details__2[[#This Row],[SupplierID]],suppliers[],2,FALSE)</f>
        <v>Pavlova, Ltd.</v>
      </c>
      <c r="K265" t="str">
        <f>VLOOKUP(order_details__2[[#This Row],[OrderID]],orders[],14,FALSE)</f>
        <v>USA</v>
      </c>
      <c r="L265">
        <f>VLOOKUP(order_details__2[[#This Row],[OrderID]],orders[],7,FALSE)</f>
        <v>3</v>
      </c>
      <c r="M265" t="str">
        <f>VLOOKUP(order_details__2[[#This Row],[ShipVia ]],shippers[],2,FALSE)</f>
        <v>Federal Shipping</v>
      </c>
      <c r="N265" t="str">
        <f>VLOOKUP(order_details__2[[#This Row],[OrderID]],orders[],2,FALSE)</f>
        <v>RATTC</v>
      </c>
      <c r="O265" t="str">
        <f>VLOOKUP(order_details__2[[#This Row],[OrderID]],orders[],18,FALSE)</f>
        <v xml:space="preserve">Southern                                          </v>
      </c>
      <c r="P265">
        <f>VLOOKUP(order_details__2[[#This Row],[ProductID]],products[],4,FALSE)</f>
        <v>6</v>
      </c>
      <c r="Q265" t="str">
        <f>VLOOKUP(order_details__2[[#This Row],[CategoryID]],categories[],2,FALSE)</f>
        <v>Meat/Poultry</v>
      </c>
      <c r="R265">
        <f>VLOOKUP(order_details__2[[#This Row],[OrderID]],orders[],21,FALSE)</f>
        <v>11</v>
      </c>
    </row>
    <row r="266" spans="1:18" x14ac:dyDescent="0.2">
      <c r="A266">
        <v>10346</v>
      </c>
      <c r="B266">
        <v>56</v>
      </c>
      <c r="C266">
        <v>30.4</v>
      </c>
      <c r="D266">
        <v>20</v>
      </c>
      <c r="E266">
        <v>0</v>
      </c>
      <c r="F266">
        <f>order_details__2[[#This Row],[UnitPrice]]*order_details__2[[#This Row],[Quantity]]</f>
        <v>608</v>
      </c>
      <c r="G266">
        <f>VLOOKUP(order_details__2[[#This Row],[ProductID]],products[],3,FALSE)</f>
        <v>26</v>
      </c>
      <c r="H266">
        <f>VLOOKUP(order_details__2[[#This Row],[OrderID]],orders[],20,FALSE)</f>
        <v>1996</v>
      </c>
      <c r="I266" t="str">
        <f>VLOOKUP(order_details__2[[#This Row],[ProductID]],products[],2,FALSE)</f>
        <v>Gnocchi di nonna Alice</v>
      </c>
      <c r="J266" t="str">
        <f>VLOOKUP(order_details__2[[#This Row],[SupplierID]],suppliers[],2,FALSE)</f>
        <v>Pasta Buttini s.r.l.</v>
      </c>
      <c r="K266" t="str">
        <f>VLOOKUP(order_details__2[[#This Row],[OrderID]],orders[],14,FALSE)</f>
        <v>USA</v>
      </c>
      <c r="L266">
        <f>VLOOKUP(order_details__2[[#This Row],[OrderID]],orders[],7,FALSE)</f>
        <v>3</v>
      </c>
      <c r="M266" t="str">
        <f>VLOOKUP(order_details__2[[#This Row],[ShipVia ]],shippers[],2,FALSE)</f>
        <v>Federal Shipping</v>
      </c>
      <c r="N266" t="str">
        <f>VLOOKUP(order_details__2[[#This Row],[OrderID]],orders[],2,FALSE)</f>
        <v>RATTC</v>
      </c>
      <c r="O266" t="str">
        <f>VLOOKUP(order_details__2[[#This Row],[OrderID]],orders[],18,FALSE)</f>
        <v xml:space="preserve">Southern                                          </v>
      </c>
      <c r="P266">
        <f>VLOOKUP(order_details__2[[#This Row],[ProductID]],products[],4,FALSE)</f>
        <v>5</v>
      </c>
      <c r="Q266" t="str">
        <f>VLOOKUP(order_details__2[[#This Row],[CategoryID]],categories[],2,FALSE)</f>
        <v>Grains/Cereals</v>
      </c>
      <c r="R266">
        <f>VLOOKUP(order_details__2[[#This Row],[OrderID]],orders[],21,FALSE)</f>
        <v>11</v>
      </c>
    </row>
    <row r="267" spans="1:18" x14ac:dyDescent="0.2">
      <c r="A267">
        <v>10347</v>
      </c>
      <c r="B267">
        <v>25</v>
      </c>
      <c r="C267">
        <v>11.2</v>
      </c>
      <c r="D267">
        <v>10</v>
      </c>
      <c r="E267">
        <v>0</v>
      </c>
      <c r="F267">
        <f>order_details__2[[#This Row],[UnitPrice]]*order_details__2[[#This Row],[Quantity]]</f>
        <v>112</v>
      </c>
      <c r="G267">
        <f>VLOOKUP(order_details__2[[#This Row],[ProductID]],products[],3,FALSE)</f>
        <v>11</v>
      </c>
      <c r="H267">
        <f>VLOOKUP(order_details__2[[#This Row],[OrderID]],orders[],20,FALSE)</f>
        <v>1996</v>
      </c>
      <c r="I267" t="str">
        <f>VLOOKUP(order_details__2[[#This Row],[ProductID]],products[],2,FALSE)</f>
        <v>NuNuCa Nu-Nougat-Creme</v>
      </c>
      <c r="J267" t="str">
        <f>VLOOKUP(order_details__2[[#This Row],[SupplierID]],suppliers[],2,FALSE)</f>
        <v>Heli Swaren GmbH &amp; Co. KG</v>
      </c>
      <c r="K267" t="str">
        <f>VLOOKUP(order_details__2[[#This Row],[OrderID]],orders[],14,FALSE)</f>
        <v>Brazil</v>
      </c>
      <c r="L267">
        <f>VLOOKUP(order_details__2[[#This Row],[OrderID]],orders[],7,FALSE)</f>
        <v>3</v>
      </c>
      <c r="M267" t="str">
        <f>VLOOKUP(order_details__2[[#This Row],[ShipVia ]],shippers[],2,FALSE)</f>
        <v>Federal Shipping</v>
      </c>
      <c r="N267" t="str">
        <f>VLOOKUP(order_details__2[[#This Row],[OrderID]],orders[],2,FALSE)</f>
        <v>FAMIA</v>
      </c>
      <c r="O267" t="str">
        <f>VLOOKUP(order_details__2[[#This Row],[OrderID]],orders[],18,FALSE)</f>
        <v xml:space="preserve">Eastern                                           </v>
      </c>
      <c r="P267">
        <f>VLOOKUP(order_details__2[[#This Row],[ProductID]],products[],4,FALSE)</f>
        <v>3</v>
      </c>
      <c r="Q267" t="str">
        <f>VLOOKUP(order_details__2[[#This Row],[CategoryID]],categories[],2,FALSE)</f>
        <v>Confections</v>
      </c>
      <c r="R267">
        <f>VLOOKUP(order_details__2[[#This Row],[OrderID]],orders[],21,FALSE)</f>
        <v>11</v>
      </c>
    </row>
    <row r="268" spans="1:18" x14ac:dyDescent="0.2">
      <c r="A268">
        <v>10347</v>
      </c>
      <c r="B268">
        <v>39</v>
      </c>
      <c r="C268">
        <v>14.4</v>
      </c>
      <c r="D268">
        <v>50</v>
      </c>
      <c r="E268">
        <v>0</v>
      </c>
      <c r="F268">
        <f>order_details__2[[#This Row],[UnitPrice]]*order_details__2[[#This Row],[Quantity]]</f>
        <v>720</v>
      </c>
      <c r="G268">
        <f>VLOOKUP(order_details__2[[#This Row],[ProductID]],products[],3,FALSE)</f>
        <v>18</v>
      </c>
      <c r="H268">
        <f>VLOOKUP(order_details__2[[#This Row],[OrderID]],orders[],20,FALSE)</f>
        <v>1996</v>
      </c>
      <c r="I268" t="str">
        <f>VLOOKUP(order_details__2[[#This Row],[ProductID]],products[],2,FALSE)</f>
        <v>Chartreuse verte</v>
      </c>
      <c r="J268" t="str">
        <f>VLOOKUP(order_details__2[[#This Row],[SupplierID]],suppliers[],2,FALSE)</f>
        <v>Aux joyeux ecclsiastiques</v>
      </c>
      <c r="K268" t="str">
        <f>VLOOKUP(order_details__2[[#This Row],[OrderID]],orders[],14,FALSE)</f>
        <v>Brazil</v>
      </c>
      <c r="L268">
        <f>VLOOKUP(order_details__2[[#This Row],[OrderID]],orders[],7,FALSE)</f>
        <v>3</v>
      </c>
      <c r="M268" t="str">
        <f>VLOOKUP(order_details__2[[#This Row],[ShipVia ]],shippers[],2,FALSE)</f>
        <v>Federal Shipping</v>
      </c>
      <c r="N268" t="str">
        <f>VLOOKUP(order_details__2[[#This Row],[OrderID]],orders[],2,FALSE)</f>
        <v>FAMIA</v>
      </c>
      <c r="O268" t="str">
        <f>VLOOKUP(order_details__2[[#This Row],[OrderID]],orders[],18,FALSE)</f>
        <v xml:space="preserve">Eastern                                           </v>
      </c>
      <c r="P268">
        <f>VLOOKUP(order_details__2[[#This Row],[ProductID]],products[],4,FALSE)</f>
        <v>1</v>
      </c>
      <c r="Q268" t="str">
        <f>VLOOKUP(order_details__2[[#This Row],[CategoryID]],categories[],2,FALSE)</f>
        <v>Beverages</v>
      </c>
      <c r="R268">
        <f>VLOOKUP(order_details__2[[#This Row],[OrderID]],orders[],21,FALSE)</f>
        <v>11</v>
      </c>
    </row>
    <row r="269" spans="1:18" x14ac:dyDescent="0.2">
      <c r="A269">
        <v>10347</v>
      </c>
      <c r="B269">
        <v>40</v>
      </c>
      <c r="C269">
        <v>14.7</v>
      </c>
      <c r="D269">
        <v>4</v>
      </c>
      <c r="E269">
        <v>0</v>
      </c>
      <c r="F269">
        <f>order_details__2[[#This Row],[UnitPrice]]*order_details__2[[#This Row],[Quantity]]</f>
        <v>58.8</v>
      </c>
      <c r="G269">
        <f>VLOOKUP(order_details__2[[#This Row],[ProductID]],products[],3,FALSE)</f>
        <v>19</v>
      </c>
      <c r="H269">
        <f>VLOOKUP(order_details__2[[#This Row],[OrderID]],orders[],20,FALSE)</f>
        <v>1996</v>
      </c>
      <c r="I269" t="str">
        <f>VLOOKUP(order_details__2[[#This Row],[ProductID]],products[],2,FALSE)</f>
        <v>Boston Crab Meat</v>
      </c>
      <c r="J269" t="str">
        <f>VLOOKUP(order_details__2[[#This Row],[SupplierID]],suppliers[],2,FALSE)</f>
        <v>New England Seafood Cannery</v>
      </c>
      <c r="K269" t="str">
        <f>VLOOKUP(order_details__2[[#This Row],[OrderID]],orders[],14,FALSE)</f>
        <v>Brazil</v>
      </c>
      <c r="L269">
        <f>VLOOKUP(order_details__2[[#This Row],[OrderID]],orders[],7,FALSE)</f>
        <v>3</v>
      </c>
      <c r="M269" t="str">
        <f>VLOOKUP(order_details__2[[#This Row],[ShipVia ]],shippers[],2,FALSE)</f>
        <v>Federal Shipping</v>
      </c>
      <c r="N269" t="str">
        <f>VLOOKUP(order_details__2[[#This Row],[OrderID]],orders[],2,FALSE)</f>
        <v>FAMIA</v>
      </c>
      <c r="O269" t="str">
        <f>VLOOKUP(order_details__2[[#This Row],[OrderID]],orders[],18,FALSE)</f>
        <v xml:space="preserve">Eastern                                           </v>
      </c>
      <c r="P269">
        <f>VLOOKUP(order_details__2[[#This Row],[ProductID]],products[],4,FALSE)</f>
        <v>8</v>
      </c>
      <c r="Q269" t="str">
        <f>VLOOKUP(order_details__2[[#This Row],[CategoryID]],categories[],2,FALSE)</f>
        <v>Seafood</v>
      </c>
      <c r="R269">
        <f>VLOOKUP(order_details__2[[#This Row],[OrderID]],orders[],21,FALSE)</f>
        <v>11</v>
      </c>
    </row>
    <row r="270" spans="1:18" x14ac:dyDescent="0.2">
      <c r="A270">
        <v>10347</v>
      </c>
      <c r="B270">
        <v>75</v>
      </c>
      <c r="C270">
        <v>6.2</v>
      </c>
      <c r="D270">
        <v>6</v>
      </c>
      <c r="E270">
        <v>0</v>
      </c>
      <c r="F270">
        <f>order_details__2[[#This Row],[UnitPrice]]*order_details__2[[#This Row],[Quantity]]</f>
        <v>37.200000000000003</v>
      </c>
      <c r="G270">
        <f>VLOOKUP(order_details__2[[#This Row],[ProductID]],products[],3,FALSE)</f>
        <v>12</v>
      </c>
      <c r="H270">
        <f>VLOOKUP(order_details__2[[#This Row],[OrderID]],orders[],20,FALSE)</f>
        <v>1996</v>
      </c>
      <c r="I270" t="str">
        <f>VLOOKUP(order_details__2[[#This Row],[ProductID]],products[],2,FALSE)</f>
        <v>Rhnbru Klosterbier</v>
      </c>
      <c r="J270" t="str">
        <f>VLOOKUP(order_details__2[[#This Row],[SupplierID]],suppliers[],2,FALSE)</f>
        <v>Plutzer Lebensmittelgromrkte AG</v>
      </c>
      <c r="K270" t="str">
        <f>VLOOKUP(order_details__2[[#This Row],[OrderID]],orders[],14,FALSE)</f>
        <v>Brazil</v>
      </c>
      <c r="L270">
        <f>VLOOKUP(order_details__2[[#This Row],[OrderID]],orders[],7,FALSE)</f>
        <v>3</v>
      </c>
      <c r="M270" t="str">
        <f>VLOOKUP(order_details__2[[#This Row],[ShipVia ]],shippers[],2,FALSE)</f>
        <v>Federal Shipping</v>
      </c>
      <c r="N270" t="str">
        <f>VLOOKUP(order_details__2[[#This Row],[OrderID]],orders[],2,FALSE)</f>
        <v>FAMIA</v>
      </c>
      <c r="O270" t="str">
        <f>VLOOKUP(order_details__2[[#This Row],[OrderID]],orders[],18,FALSE)</f>
        <v xml:space="preserve">Eastern                                           </v>
      </c>
      <c r="P270">
        <f>VLOOKUP(order_details__2[[#This Row],[ProductID]],products[],4,FALSE)</f>
        <v>1</v>
      </c>
      <c r="Q270" t="str">
        <f>VLOOKUP(order_details__2[[#This Row],[CategoryID]],categories[],2,FALSE)</f>
        <v>Beverages</v>
      </c>
      <c r="R270">
        <f>VLOOKUP(order_details__2[[#This Row],[OrderID]],orders[],21,FALSE)</f>
        <v>11</v>
      </c>
    </row>
    <row r="271" spans="1:18" x14ac:dyDescent="0.2">
      <c r="A271">
        <v>10348</v>
      </c>
      <c r="B271">
        <v>1</v>
      </c>
      <c r="C271">
        <v>14.4</v>
      </c>
      <c r="D271">
        <v>15</v>
      </c>
      <c r="E271">
        <v>0</v>
      </c>
      <c r="F271">
        <f>order_details__2[[#This Row],[UnitPrice]]*order_details__2[[#This Row],[Quantity]]</f>
        <v>216</v>
      </c>
      <c r="G271">
        <f>VLOOKUP(order_details__2[[#This Row],[ProductID]],products[],3,FALSE)</f>
        <v>1</v>
      </c>
      <c r="H271">
        <f>VLOOKUP(order_details__2[[#This Row],[OrderID]],orders[],20,FALSE)</f>
        <v>1996</v>
      </c>
      <c r="I271" t="str">
        <f>VLOOKUP(order_details__2[[#This Row],[ProductID]],products[],2,FALSE)</f>
        <v>Chai</v>
      </c>
      <c r="J271" t="str">
        <f>VLOOKUP(order_details__2[[#This Row],[SupplierID]],suppliers[],2,FALSE)</f>
        <v>Exotic Liquids</v>
      </c>
      <c r="K271" t="str">
        <f>VLOOKUP(order_details__2[[#This Row],[OrderID]],orders[],14,FALSE)</f>
        <v>Germany</v>
      </c>
      <c r="L271">
        <f>VLOOKUP(order_details__2[[#This Row],[OrderID]],orders[],7,FALSE)</f>
        <v>2</v>
      </c>
      <c r="M271" t="str">
        <f>VLOOKUP(order_details__2[[#This Row],[ShipVia ]],shippers[],2,FALSE)</f>
        <v>United Package</v>
      </c>
      <c r="N271" t="str">
        <f>VLOOKUP(order_details__2[[#This Row],[OrderID]],orders[],2,FALSE)</f>
        <v>WANDK</v>
      </c>
      <c r="O271" t="str">
        <f>VLOOKUP(order_details__2[[#This Row],[OrderID]],orders[],18,FALSE)</f>
        <v xml:space="preserve">Eastern                                           </v>
      </c>
      <c r="P271">
        <f>VLOOKUP(order_details__2[[#This Row],[ProductID]],products[],4,FALSE)</f>
        <v>1</v>
      </c>
      <c r="Q271" t="str">
        <f>VLOOKUP(order_details__2[[#This Row],[CategoryID]],categories[],2,FALSE)</f>
        <v>Beverages</v>
      </c>
      <c r="R271">
        <f>VLOOKUP(order_details__2[[#This Row],[OrderID]],orders[],21,FALSE)</f>
        <v>11</v>
      </c>
    </row>
    <row r="272" spans="1:18" x14ac:dyDescent="0.2">
      <c r="A272">
        <v>10348</v>
      </c>
      <c r="B272">
        <v>23</v>
      </c>
      <c r="C272">
        <v>7.2</v>
      </c>
      <c r="D272">
        <v>25</v>
      </c>
      <c r="E272">
        <v>0</v>
      </c>
      <c r="F272">
        <f>order_details__2[[#This Row],[UnitPrice]]*order_details__2[[#This Row],[Quantity]]</f>
        <v>180</v>
      </c>
      <c r="G272">
        <f>VLOOKUP(order_details__2[[#This Row],[ProductID]],products[],3,FALSE)</f>
        <v>9</v>
      </c>
      <c r="H272">
        <f>VLOOKUP(order_details__2[[#This Row],[OrderID]],orders[],20,FALSE)</f>
        <v>1996</v>
      </c>
      <c r="I272" t="str">
        <f>VLOOKUP(order_details__2[[#This Row],[ProductID]],products[],2,FALSE)</f>
        <v>Tunnbrd</v>
      </c>
      <c r="J272" t="str">
        <f>VLOOKUP(order_details__2[[#This Row],[SupplierID]],suppliers[],2,FALSE)</f>
        <v>PB Knckebrd AB</v>
      </c>
      <c r="K272" t="str">
        <f>VLOOKUP(order_details__2[[#This Row],[OrderID]],orders[],14,FALSE)</f>
        <v>Germany</v>
      </c>
      <c r="L272">
        <f>VLOOKUP(order_details__2[[#This Row],[OrderID]],orders[],7,FALSE)</f>
        <v>2</v>
      </c>
      <c r="M272" t="str">
        <f>VLOOKUP(order_details__2[[#This Row],[ShipVia ]],shippers[],2,FALSE)</f>
        <v>United Package</v>
      </c>
      <c r="N272" t="str">
        <f>VLOOKUP(order_details__2[[#This Row],[OrderID]],orders[],2,FALSE)</f>
        <v>WANDK</v>
      </c>
      <c r="O272" t="str">
        <f>VLOOKUP(order_details__2[[#This Row],[OrderID]],orders[],18,FALSE)</f>
        <v xml:space="preserve">Eastern                                           </v>
      </c>
      <c r="P272">
        <f>VLOOKUP(order_details__2[[#This Row],[ProductID]],products[],4,FALSE)</f>
        <v>5</v>
      </c>
      <c r="Q272" t="str">
        <f>VLOOKUP(order_details__2[[#This Row],[CategoryID]],categories[],2,FALSE)</f>
        <v>Grains/Cereals</v>
      </c>
      <c r="R272">
        <f>VLOOKUP(order_details__2[[#This Row],[OrderID]],orders[],21,FALSE)</f>
        <v>11</v>
      </c>
    </row>
    <row r="273" spans="1:18" x14ac:dyDescent="0.2">
      <c r="A273">
        <v>10349</v>
      </c>
      <c r="B273">
        <v>54</v>
      </c>
      <c r="C273">
        <v>5.9</v>
      </c>
      <c r="D273">
        <v>24</v>
      </c>
      <c r="E273">
        <v>0</v>
      </c>
      <c r="F273">
        <f>order_details__2[[#This Row],[UnitPrice]]*order_details__2[[#This Row],[Quantity]]</f>
        <v>141.60000000000002</v>
      </c>
      <c r="G273">
        <f>VLOOKUP(order_details__2[[#This Row],[ProductID]],products[],3,FALSE)</f>
        <v>25</v>
      </c>
      <c r="H273">
        <f>VLOOKUP(order_details__2[[#This Row],[OrderID]],orders[],20,FALSE)</f>
        <v>1996</v>
      </c>
      <c r="I273" t="str">
        <f>VLOOKUP(order_details__2[[#This Row],[ProductID]],products[],2,FALSE)</f>
        <v>Tourtire</v>
      </c>
      <c r="J273" t="str">
        <f>VLOOKUP(order_details__2[[#This Row],[SupplierID]],suppliers[],2,FALSE)</f>
        <v>Ma Maison</v>
      </c>
      <c r="K273" t="str">
        <f>VLOOKUP(order_details__2[[#This Row],[OrderID]],orders[],14,FALSE)</f>
        <v>USA</v>
      </c>
      <c r="L273">
        <f>VLOOKUP(order_details__2[[#This Row],[OrderID]],orders[],7,FALSE)</f>
        <v>1</v>
      </c>
      <c r="M273" t="str">
        <f>VLOOKUP(order_details__2[[#This Row],[ShipVia ]],shippers[],2,FALSE)</f>
        <v>Speedy Express</v>
      </c>
      <c r="N273" t="str">
        <f>VLOOKUP(order_details__2[[#This Row],[OrderID]],orders[],2,FALSE)</f>
        <v>SPLIR</v>
      </c>
      <c r="O273" t="str">
        <f>VLOOKUP(order_details__2[[#This Row],[OrderID]],orders[],18,FALSE)</f>
        <v xml:space="preserve">Westerns                                          </v>
      </c>
      <c r="P273">
        <f>VLOOKUP(order_details__2[[#This Row],[ProductID]],products[],4,FALSE)</f>
        <v>6</v>
      </c>
      <c r="Q273" t="str">
        <f>VLOOKUP(order_details__2[[#This Row],[CategoryID]],categories[],2,FALSE)</f>
        <v>Meat/Poultry</v>
      </c>
      <c r="R273">
        <f>VLOOKUP(order_details__2[[#This Row],[OrderID]],orders[],21,FALSE)</f>
        <v>11</v>
      </c>
    </row>
    <row r="274" spans="1:18" x14ac:dyDescent="0.2">
      <c r="A274">
        <v>10350</v>
      </c>
      <c r="B274">
        <v>50</v>
      </c>
      <c r="C274">
        <v>13</v>
      </c>
      <c r="D274">
        <v>15</v>
      </c>
      <c r="E274">
        <v>0</v>
      </c>
      <c r="F274">
        <f>order_details__2[[#This Row],[UnitPrice]]*order_details__2[[#This Row],[Quantity]]</f>
        <v>195</v>
      </c>
      <c r="G274">
        <f>VLOOKUP(order_details__2[[#This Row],[ProductID]],products[],3,FALSE)</f>
        <v>23</v>
      </c>
      <c r="H274">
        <f>VLOOKUP(order_details__2[[#This Row],[OrderID]],orders[],20,FALSE)</f>
        <v>1996</v>
      </c>
      <c r="I274" t="str">
        <f>VLOOKUP(order_details__2[[#This Row],[ProductID]],products[],2,FALSE)</f>
        <v>Valkoinen suklaa</v>
      </c>
      <c r="J274" t="str">
        <f>VLOOKUP(order_details__2[[#This Row],[SupplierID]],suppliers[],2,FALSE)</f>
        <v>Karkki Oy</v>
      </c>
      <c r="K274" t="str">
        <f>VLOOKUP(order_details__2[[#This Row],[OrderID]],orders[],14,FALSE)</f>
        <v>France</v>
      </c>
      <c r="L274">
        <f>VLOOKUP(order_details__2[[#This Row],[OrderID]],orders[],7,FALSE)</f>
        <v>2</v>
      </c>
      <c r="M274" t="str">
        <f>VLOOKUP(order_details__2[[#This Row],[ShipVia ]],shippers[],2,FALSE)</f>
        <v>United Package</v>
      </c>
      <c r="N274" t="str">
        <f>VLOOKUP(order_details__2[[#This Row],[OrderID]],orders[],2,FALSE)</f>
        <v>LAMAI</v>
      </c>
      <c r="O274" t="str">
        <f>VLOOKUP(order_details__2[[#This Row],[OrderID]],orders[],18,FALSE)</f>
        <v xml:space="preserve">Westerns                                          </v>
      </c>
      <c r="P274">
        <f>VLOOKUP(order_details__2[[#This Row],[ProductID]],products[],4,FALSE)</f>
        <v>3</v>
      </c>
      <c r="Q274" t="str">
        <f>VLOOKUP(order_details__2[[#This Row],[CategoryID]],categories[],2,FALSE)</f>
        <v>Confections</v>
      </c>
      <c r="R274">
        <f>VLOOKUP(order_details__2[[#This Row],[OrderID]],orders[],21,FALSE)</f>
        <v>11</v>
      </c>
    </row>
    <row r="275" spans="1:18" x14ac:dyDescent="0.2">
      <c r="A275">
        <v>10350</v>
      </c>
      <c r="B275">
        <v>69</v>
      </c>
      <c r="C275">
        <v>28.8</v>
      </c>
      <c r="D275">
        <v>18</v>
      </c>
      <c r="E275">
        <v>0</v>
      </c>
      <c r="F275">
        <f>order_details__2[[#This Row],[UnitPrice]]*order_details__2[[#This Row],[Quantity]]</f>
        <v>518.4</v>
      </c>
      <c r="G275">
        <f>VLOOKUP(order_details__2[[#This Row],[ProductID]],products[],3,FALSE)</f>
        <v>15</v>
      </c>
      <c r="H275">
        <f>VLOOKUP(order_details__2[[#This Row],[OrderID]],orders[],20,FALSE)</f>
        <v>1996</v>
      </c>
      <c r="I275" t="str">
        <f>VLOOKUP(order_details__2[[#This Row],[ProductID]],products[],2,FALSE)</f>
        <v>Gudbrandsdalsost</v>
      </c>
      <c r="J275" t="str">
        <f>VLOOKUP(order_details__2[[#This Row],[SupplierID]],suppliers[],2,FALSE)</f>
        <v>Norske Meierier</v>
      </c>
      <c r="K275" t="str">
        <f>VLOOKUP(order_details__2[[#This Row],[OrderID]],orders[],14,FALSE)</f>
        <v>France</v>
      </c>
      <c r="L275">
        <f>VLOOKUP(order_details__2[[#This Row],[OrderID]],orders[],7,FALSE)</f>
        <v>2</v>
      </c>
      <c r="M275" t="str">
        <f>VLOOKUP(order_details__2[[#This Row],[ShipVia ]],shippers[],2,FALSE)</f>
        <v>United Package</v>
      </c>
      <c r="N275" t="str">
        <f>VLOOKUP(order_details__2[[#This Row],[OrderID]],orders[],2,FALSE)</f>
        <v>LAMAI</v>
      </c>
      <c r="O275" t="str">
        <f>VLOOKUP(order_details__2[[#This Row],[OrderID]],orders[],18,FALSE)</f>
        <v xml:space="preserve">Westerns                                          </v>
      </c>
      <c r="P275">
        <f>VLOOKUP(order_details__2[[#This Row],[ProductID]],products[],4,FALSE)</f>
        <v>4</v>
      </c>
      <c r="Q275" t="str">
        <f>VLOOKUP(order_details__2[[#This Row],[CategoryID]],categories[],2,FALSE)</f>
        <v>Dairy Products</v>
      </c>
      <c r="R275">
        <f>VLOOKUP(order_details__2[[#This Row],[OrderID]],orders[],21,FALSE)</f>
        <v>11</v>
      </c>
    </row>
    <row r="276" spans="1:18" x14ac:dyDescent="0.2">
      <c r="A276">
        <v>10351</v>
      </c>
      <c r="B276">
        <v>38</v>
      </c>
      <c r="C276">
        <v>210.8</v>
      </c>
      <c r="D276">
        <v>20</v>
      </c>
      <c r="E276">
        <v>0</v>
      </c>
      <c r="F276">
        <f>order_details__2[[#This Row],[UnitPrice]]*order_details__2[[#This Row],[Quantity]]</f>
        <v>4216</v>
      </c>
      <c r="G276">
        <f>VLOOKUP(order_details__2[[#This Row],[ProductID]],products[],3,FALSE)</f>
        <v>18</v>
      </c>
      <c r="H276">
        <f>VLOOKUP(order_details__2[[#This Row],[OrderID]],orders[],20,FALSE)</f>
        <v>1996</v>
      </c>
      <c r="I276" t="str">
        <f>VLOOKUP(order_details__2[[#This Row],[ProductID]],products[],2,FALSE)</f>
        <v>Cte de Blaye</v>
      </c>
      <c r="J276" t="str">
        <f>VLOOKUP(order_details__2[[#This Row],[SupplierID]],suppliers[],2,FALSE)</f>
        <v>Aux joyeux ecclsiastiques</v>
      </c>
      <c r="K276" t="str">
        <f>VLOOKUP(order_details__2[[#This Row],[OrderID]],orders[],14,FALSE)</f>
        <v>Austria</v>
      </c>
      <c r="L276">
        <f>VLOOKUP(order_details__2[[#This Row],[OrderID]],orders[],7,FALSE)</f>
        <v>1</v>
      </c>
      <c r="M276" t="str">
        <f>VLOOKUP(order_details__2[[#This Row],[ShipVia ]],shippers[],2,FALSE)</f>
        <v>Speedy Express</v>
      </c>
      <c r="N276" t="str">
        <f>VLOOKUP(order_details__2[[#This Row],[OrderID]],orders[],2,FALSE)</f>
        <v>ERNSH</v>
      </c>
      <c r="O276" t="str">
        <f>VLOOKUP(order_details__2[[#This Row],[OrderID]],orders[],18,FALSE)</f>
        <v xml:space="preserve">Eastern                                           </v>
      </c>
      <c r="P276">
        <f>VLOOKUP(order_details__2[[#This Row],[ProductID]],products[],4,FALSE)</f>
        <v>1</v>
      </c>
      <c r="Q276" t="str">
        <f>VLOOKUP(order_details__2[[#This Row],[CategoryID]],categories[],2,FALSE)</f>
        <v>Beverages</v>
      </c>
      <c r="R276">
        <f>VLOOKUP(order_details__2[[#This Row],[OrderID]],orders[],21,FALSE)</f>
        <v>11</v>
      </c>
    </row>
    <row r="277" spans="1:18" x14ac:dyDescent="0.2">
      <c r="A277">
        <v>10351</v>
      </c>
      <c r="B277">
        <v>41</v>
      </c>
      <c r="C277">
        <v>7.7</v>
      </c>
      <c r="D277">
        <v>13</v>
      </c>
      <c r="E277">
        <v>0</v>
      </c>
      <c r="F277">
        <f>order_details__2[[#This Row],[UnitPrice]]*order_details__2[[#This Row],[Quantity]]</f>
        <v>100.10000000000001</v>
      </c>
      <c r="G277">
        <f>VLOOKUP(order_details__2[[#This Row],[ProductID]],products[],3,FALSE)</f>
        <v>19</v>
      </c>
      <c r="H277">
        <f>VLOOKUP(order_details__2[[#This Row],[OrderID]],orders[],20,FALSE)</f>
        <v>1996</v>
      </c>
      <c r="I277" t="str">
        <f>VLOOKUP(order_details__2[[#This Row],[ProductID]],products[],2,FALSE)</f>
        <v>Jack's New England Clam Chowder</v>
      </c>
      <c r="J277" t="str">
        <f>VLOOKUP(order_details__2[[#This Row],[SupplierID]],suppliers[],2,FALSE)</f>
        <v>New England Seafood Cannery</v>
      </c>
      <c r="K277" t="str">
        <f>VLOOKUP(order_details__2[[#This Row],[OrderID]],orders[],14,FALSE)</f>
        <v>Austria</v>
      </c>
      <c r="L277">
        <f>VLOOKUP(order_details__2[[#This Row],[OrderID]],orders[],7,FALSE)</f>
        <v>1</v>
      </c>
      <c r="M277" t="str">
        <f>VLOOKUP(order_details__2[[#This Row],[ShipVia ]],shippers[],2,FALSE)</f>
        <v>Speedy Express</v>
      </c>
      <c r="N277" t="str">
        <f>VLOOKUP(order_details__2[[#This Row],[OrderID]],orders[],2,FALSE)</f>
        <v>ERNSH</v>
      </c>
      <c r="O277" t="str">
        <f>VLOOKUP(order_details__2[[#This Row],[OrderID]],orders[],18,FALSE)</f>
        <v xml:space="preserve">Eastern                                           </v>
      </c>
      <c r="P277">
        <f>VLOOKUP(order_details__2[[#This Row],[ProductID]],products[],4,FALSE)</f>
        <v>8</v>
      </c>
      <c r="Q277" t="str">
        <f>VLOOKUP(order_details__2[[#This Row],[CategoryID]],categories[],2,FALSE)</f>
        <v>Seafood</v>
      </c>
      <c r="R277">
        <f>VLOOKUP(order_details__2[[#This Row],[OrderID]],orders[],21,FALSE)</f>
        <v>11</v>
      </c>
    </row>
    <row r="278" spans="1:18" x14ac:dyDescent="0.2">
      <c r="A278">
        <v>10351</v>
      </c>
      <c r="B278">
        <v>44</v>
      </c>
      <c r="C278">
        <v>15.5</v>
      </c>
      <c r="D278">
        <v>77</v>
      </c>
      <c r="E278">
        <v>0</v>
      </c>
      <c r="F278">
        <f>order_details__2[[#This Row],[UnitPrice]]*order_details__2[[#This Row],[Quantity]]</f>
        <v>1193.5</v>
      </c>
      <c r="G278">
        <f>VLOOKUP(order_details__2[[#This Row],[ProductID]],products[],3,FALSE)</f>
        <v>20</v>
      </c>
      <c r="H278">
        <f>VLOOKUP(order_details__2[[#This Row],[OrderID]],orders[],20,FALSE)</f>
        <v>1996</v>
      </c>
      <c r="I278" t="str">
        <f>VLOOKUP(order_details__2[[#This Row],[ProductID]],products[],2,FALSE)</f>
        <v>Gula Malacca</v>
      </c>
      <c r="J278" t="str">
        <f>VLOOKUP(order_details__2[[#This Row],[SupplierID]],suppliers[],2,FALSE)</f>
        <v>Leka Trading</v>
      </c>
      <c r="K278" t="str">
        <f>VLOOKUP(order_details__2[[#This Row],[OrderID]],orders[],14,FALSE)</f>
        <v>Austria</v>
      </c>
      <c r="L278">
        <f>VLOOKUP(order_details__2[[#This Row],[OrderID]],orders[],7,FALSE)</f>
        <v>1</v>
      </c>
      <c r="M278" t="str">
        <f>VLOOKUP(order_details__2[[#This Row],[ShipVia ]],shippers[],2,FALSE)</f>
        <v>Speedy Express</v>
      </c>
      <c r="N278" t="str">
        <f>VLOOKUP(order_details__2[[#This Row],[OrderID]],orders[],2,FALSE)</f>
        <v>ERNSH</v>
      </c>
      <c r="O278" t="str">
        <f>VLOOKUP(order_details__2[[#This Row],[OrderID]],orders[],18,FALSE)</f>
        <v xml:space="preserve">Eastern                                           </v>
      </c>
      <c r="P278">
        <f>VLOOKUP(order_details__2[[#This Row],[ProductID]],products[],4,FALSE)</f>
        <v>2</v>
      </c>
      <c r="Q278" t="str">
        <f>VLOOKUP(order_details__2[[#This Row],[CategoryID]],categories[],2,FALSE)</f>
        <v>Condiments</v>
      </c>
      <c r="R278">
        <f>VLOOKUP(order_details__2[[#This Row],[OrderID]],orders[],21,FALSE)</f>
        <v>11</v>
      </c>
    </row>
    <row r="279" spans="1:18" x14ac:dyDescent="0.2">
      <c r="A279">
        <v>10351</v>
      </c>
      <c r="B279">
        <v>65</v>
      </c>
      <c r="C279">
        <v>16.8</v>
      </c>
      <c r="D279">
        <v>10</v>
      </c>
      <c r="E279">
        <v>0</v>
      </c>
      <c r="F279">
        <f>order_details__2[[#This Row],[UnitPrice]]*order_details__2[[#This Row],[Quantity]]</f>
        <v>168</v>
      </c>
      <c r="G279">
        <f>VLOOKUP(order_details__2[[#This Row],[ProductID]],products[],3,FALSE)</f>
        <v>2</v>
      </c>
      <c r="H279">
        <f>VLOOKUP(order_details__2[[#This Row],[OrderID]],orders[],20,FALSE)</f>
        <v>1996</v>
      </c>
      <c r="I279" t="str">
        <f>VLOOKUP(order_details__2[[#This Row],[ProductID]],products[],2,FALSE)</f>
        <v>Louisiana Fiery Hot Pepper Sauce</v>
      </c>
      <c r="J279" t="str">
        <f>VLOOKUP(order_details__2[[#This Row],[SupplierID]],suppliers[],2,FALSE)</f>
        <v>New Orleans Cajun Delights</v>
      </c>
      <c r="K279" t="str">
        <f>VLOOKUP(order_details__2[[#This Row],[OrderID]],orders[],14,FALSE)</f>
        <v>Austria</v>
      </c>
      <c r="L279">
        <f>VLOOKUP(order_details__2[[#This Row],[OrderID]],orders[],7,FALSE)</f>
        <v>1</v>
      </c>
      <c r="M279" t="str">
        <f>VLOOKUP(order_details__2[[#This Row],[ShipVia ]],shippers[],2,FALSE)</f>
        <v>Speedy Express</v>
      </c>
      <c r="N279" t="str">
        <f>VLOOKUP(order_details__2[[#This Row],[OrderID]],orders[],2,FALSE)</f>
        <v>ERNSH</v>
      </c>
      <c r="O279" t="str">
        <f>VLOOKUP(order_details__2[[#This Row],[OrderID]],orders[],18,FALSE)</f>
        <v xml:space="preserve">Eastern                                           </v>
      </c>
      <c r="P279">
        <f>VLOOKUP(order_details__2[[#This Row],[ProductID]],products[],4,FALSE)</f>
        <v>2</v>
      </c>
      <c r="Q279" t="str">
        <f>VLOOKUP(order_details__2[[#This Row],[CategoryID]],categories[],2,FALSE)</f>
        <v>Condiments</v>
      </c>
      <c r="R279">
        <f>VLOOKUP(order_details__2[[#This Row],[OrderID]],orders[],21,FALSE)</f>
        <v>11</v>
      </c>
    </row>
    <row r="280" spans="1:18" x14ac:dyDescent="0.2">
      <c r="A280">
        <v>10352</v>
      </c>
      <c r="B280">
        <v>24</v>
      </c>
      <c r="C280">
        <v>3.6</v>
      </c>
      <c r="D280">
        <v>10</v>
      </c>
      <c r="E280">
        <v>0</v>
      </c>
      <c r="F280">
        <f>order_details__2[[#This Row],[UnitPrice]]*order_details__2[[#This Row],[Quantity]]</f>
        <v>36</v>
      </c>
      <c r="G280">
        <f>VLOOKUP(order_details__2[[#This Row],[ProductID]],products[],3,FALSE)</f>
        <v>10</v>
      </c>
      <c r="H280">
        <f>VLOOKUP(order_details__2[[#This Row],[OrderID]],orders[],20,FALSE)</f>
        <v>1996</v>
      </c>
      <c r="I280" t="str">
        <f>VLOOKUP(order_details__2[[#This Row],[ProductID]],products[],2,FALSE)</f>
        <v>Guaran Fantstica</v>
      </c>
      <c r="J280" t="str">
        <f>VLOOKUP(order_details__2[[#This Row],[SupplierID]],suppliers[],2,FALSE)</f>
        <v>Refrescos Americanas LTDA</v>
      </c>
      <c r="K280" t="str">
        <f>VLOOKUP(order_details__2[[#This Row],[OrderID]],orders[],14,FALSE)</f>
        <v>Portugal</v>
      </c>
      <c r="L280">
        <f>VLOOKUP(order_details__2[[#This Row],[OrderID]],orders[],7,FALSE)</f>
        <v>3</v>
      </c>
      <c r="M280" t="str">
        <f>VLOOKUP(order_details__2[[#This Row],[ShipVia ]],shippers[],2,FALSE)</f>
        <v>Federal Shipping</v>
      </c>
      <c r="N280" t="str">
        <f>VLOOKUP(order_details__2[[#This Row],[OrderID]],orders[],2,FALSE)</f>
        <v>FURIB</v>
      </c>
      <c r="O280" t="str">
        <f>VLOOKUP(order_details__2[[#This Row],[OrderID]],orders[],18,FALSE)</f>
        <v xml:space="preserve">Southern                                          </v>
      </c>
      <c r="P280">
        <f>VLOOKUP(order_details__2[[#This Row],[ProductID]],products[],4,FALSE)</f>
        <v>1</v>
      </c>
      <c r="Q280" t="str">
        <f>VLOOKUP(order_details__2[[#This Row],[CategoryID]],categories[],2,FALSE)</f>
        <v>Beverages</v>
      </c>
      <c r="R280">
        <f>VLOOKUP(order_details__2[[#This Row],[OrderID]],orders[],21,FALSE)</f>
        <v>11</v>
      </c>
    </row>
    <row r="281" spans="1:18" x14ac:dyDescent="0.2">
      <c r="A281">
        <v>10352</v>
      </c>
      <c r="B281">
        <v>54</v>
      </c>
      <c r="C281">
        <v>5.9</v>
      </c>
      <c r="D281">
        <v>20</v>
      </c>
      <c r="E281">
        <v>0</v>
      </c>
      <c r="F281">
        <f>order_details__2[[#This Row],[UnitPrice]]*order_details__2[[#This Row],[Quantity]]</f>
        <v>118</v>
      </c>
      <c r="G281">
        <f>VLOOKUP(order_details__2[[#This Row],[ProductID]],products[],3,FALSE)</f>
        <v>25</v>
      </c>
      <c r="H281">
        <f>VLOOKUP(order_details__2[[#This Row],[OrderID]],orders[],20,FALSE)</f>
        <v>1996</v>
      </c>
      <c r="I281" t="str">
        <f>VLOOKUP(order_details__2[[#This Row],[ProductID]],products[],2,FALSE)</f>
        <v>Tourtire</v>
      </c>
      <c r="J281" t="str">
        <f>VLOOKUP(order_details__2[[#This Row],[SupplierID]],suppliers[],2,FALSE)</f>
        <v>Ma Maison</v>
      </c>
      <c r="K281" t="str">
        <f>VLOOKUP(order_details__2[[#This Row],[OrderID]],orders[],14,FALSE)</f>
        <v>Portugal</v>
      </c>
      <c r="L281">
        <f>VLOOKUP(order_details__2[[#This Row],[OrderID]],orders[],7,FALSE)</f>
        <v>3</v>
      </c>
      <c r="M281" t="str">
        <f>VLOOKUP(order_details__2[[#This Row],[ShipVia ]],shippers[],2,FALSE)</f>
        <v>Federal Shipping</v>
      </c>
      <c r="N281" t="str">
        <f>VLOOKUP(order_details__2[[#This Row],[OrderID]],orders[],2,FALSE)</f>
        <v>FURIB</v>
      </c>
      <c r="O281" t="str">
        <f>VLOOKUP(order_details__2[[#This Row],[OrderID]],orders[],18,FALSE)</f>
        <v xml:space="preserve">Southern                                          </v>
      </c>
      <c r="P281">
        <f>VLOOKUP(order_details__2[[#This Row],[ProductID]],products[],4,FALSE)</f>
        <v>6</v>
      </c>
      <c r="Q281" t="str">
        <f>VLOOKUP(order_details__2[[#This Row],[CategoryID]],categories[],2,FALSE)</f>
        <v>Meat/Poultry</v>
      </c>
      <c r="R281">
        <f>VLOOKUP(order_details__2[[#This Row],[OrderID]],orders[],21,FALSE)</f>
        <v>11</v>
      </c>
    </row>
    <row r="282" spans="1:18" x14ac:dyDescent="0.2">
      <c r="A282">
        <v>10353</v>
      </c>
      <c r="B282">
        <v>11</v>
      </c>
      <c r="C282">
        <v>16.8</v>
      </c>
      <c r="D282">
        <v>12</v>
      </c>
      <c r="E282">
        <v>0</v>
      </c>
      <c r="F282">
        <f>order_details__2[[#This Row],[UnitPrice]]*order_details__2[[#This Row],[Quantity]]</f>
        <v>201.60000000000002</v>
      </c>
      <c r="G282">
        <f>VLOOKUP(order_details__2[[#This Row],[ProductID]],products[],3,FALSE)</f>
        <v>5</v>
      </c>
      <c r="H282">
        <f>VLOOKUP(order_details__2[[#This Row],[OrderID]],orders[],20,FALSE)</f>
        <v>1996</v>
      </c>
      <c r="I282" t="str">
        <f>VLOOKUP(order_details__2[[#This Row],[ProductID]],products[],2,FALSE)</f>
        <v>Queso Cabrales</v>
      </c>
      <c r="J282" t="str">
        <f>VLOOKUP(order_details__2[[#This Row],[SupplierID]],suppliers[],2,FALSE)</f>
        <v>Cooperativa de Quesos 'Las Cabras'</v>
      </c>
      <c r="K282" t="str">
        <f>VLOOKUP(order_details__2[[#This Row],[OrderID]],orders[],14,FALSE)</f>
        <v>Austria</v>
      </c>
      <c r="L282">
        <f>VLOOKUP(order_details__2[[#This Row],[OrderID]],orders[],7,FALSE)</f>
        <v>3</v>
      </c>
      <c r="M282" t="str">
        <f>VLOOKUP(order_details__2[[#This Row],[ShipVia ]],shippers[],2,FALSE)</f>
        <v>Federal Shipping</v>
      </c>
      <c r="N282" t="str">
        <f>VLOOKUP(order_details__2[[#This Row],[OrderID]],orders[],2,FALSE)</f>
        <v>PICCO</v>
      </c>
      <c r="O282" t="str">
        <f>VLOOKUP(order_details__2[[#This Row],[OrderID]],orders[],18,FALSE)</f>
        <v xml:space="preserve">Westerns                                          </v>
      </c>
      <c r="P282">
        <f>VLOOKUP(order_details__2[[#This Row],[ProductID]],products[],4,FALSE)</f>
        <v>4</v>
      </c>
      <c r="Q282" t="str">
        <f>VLOOKUP(order_details__2[[#This Row],[CategoryID]],categories[],2,FALSE)</f>
        <v>Dairy Products</v>
      </c>
      <c r="R282">
        <f>VLOOKUP(order_details__2[[#This Row],[OrderID]],orders[],21,FALSE)</f>
        <v>11</v>
      </c>
    </row>
    <row r="283" spans="1:18" x14ac:dyDescent="0.2">
      <c r="A283">
        <v>10353</v>
      </c>
      <c r="B283">
        <v>38</v>
      </c>
      <c r="C283">
        <v>210.8</v>
      </c>
      <c r="D283">
        <v>50</v>
      </c>
      <c r="E283">
        <v>0</v>
      </c>
      <c r="F283">
        <f>order_details__2[[#This Row],[UnitPrice]]*order_details__2[[#This Row],[Quantity]]</f>
        <v>10540</v>
      </c>
      <c r="G283">
        <f>VLOOKUP(order_details__2[[#This Row],[ProductID]],products[],3,FALSE)</f>
        <v>18</v>
      </c>
      <c r="H283">
        <f>VLOOKUP(order_details__2[[#This Row],[OrderID]],orders[],20,FALSE)</f>
        <v>1996</v>
      </c>
      <c r="I283" t="str">
        <f>VLOOKUP(order_details__2[[#This Row],[ProductID]],products[],2,FALSE)</f>
        <v>Cte de Blaye</v>
      </c>
      <c r="J283" t="str">
        <f>VLOOKUP(order_details__2[[#This Row],[SupplierID]],suppliers[],2,FALSE)</f>
        <v>Aux joyeux ecclsiastiques</v>
      </c>
      <c r="K283" t="str">
        <f>VLOOKUP(order_details__2[[#This Row],[OrderID]],orders[],14,FALSE)</f>
        <v>Austria</v>
      </c>
      <c r="L283">
        <f>VLOOKUP(order_details__2[[#This Row],[OrderID]],orders[],7,FALSE)</f>
        <v>3</v>
      </c>
      <c r="M283" t="str">
        <f>VLOOKUP(order_details__2[[#This Row],[ShipVia ]],shippers[],2,FALSE)</f>
        <v>Federal Shipping</v>
      </c>
      <c r="N283" t="str">
        <f>VLOOKUP(order_details__2[[#This Row],[OrderID]],orders[],2,FALSE)</f>
        <v>PICCO</v>
      </c>
      <c r="O283" t="str">
        <f>VLOOKUP(order_details__2[[#This Row],[OrderID]],orders[],18,FALSE)</f>
        <v xml:space="preserve">Westerns                                          </v>
      </c>
      <c r="P283">
        <f>VLOOKUP(order_details__2[[#This Row],[ProductID]],products[],4,FALSE)</f>
        <v>1</v>
      </c>
      <c r="Q283" t="str">
        <f>VLOOKUP(order_details__2[[#This Row],[CategoryID]],categories[],2,FALSE)</f>
        <v>Beverages</v>
      </c>
      <c r="R283">
        <f>VLOOKUP(order_details__2[[#This Row],[OrderID]],orders[],21,FALSE)</f>
        <v>11</v>
      </c>
    </row>
    <row r="284" spans="1:18" x14ac:dyDescent="0.2">
      <c r="A284">
        <v>10354</v>
      </c>
      <c r="B284">
        <v>1</v>
      </c>
      <c r="C284">
        <v>14.4</v>
      </c>
      <c r="D284">
        <v>12</v>
      </c>
      <c r="E284">
        <v>0</v>
      </c>
      <c r="F284">
        <f>order_details__2[[#This Row],[UnitPrice]]*order_details__2[[#This Row],[Quantity]]</f>
        <v>172.8</v>
      </c>
      <c r="G284">
        <f>VLOOKUP(order_details__2[[#This Row],[ProductID]],products[],3,FALSE)</f>
        <v>1</v>
      </c>
      <c r="H284">
        <f>VLOOKUP(order_details__2[[#This Row],[OrderID]],orders[],20,FALSE)</f>
        <v>1996</v>
      </c>
      <c r="I284" t="str">
        <f>VLOOKUP(order_details__2[[#This Row],[ProductID]],products[],2,FALSE)</f>
        <v>Chai</v>
      </c>
      <c r="J284" t="str">
        <f>VLOOKUP(order_details__2[[#This Row],[SupplierID]],suppliers[],2,FALSE)</f>
        <v>Exotic Liquids</v>
      </c>
      <c r="K284" t="str">
        <f>VLOOKUP(order_details__2[[#This Row],[OrderID]],orders[],14,FALSE)</f>
        <v>Mexico</v>
      </c>
      <c r="L284">
        <f>VLOOKUP(order_details__2[[#This Row],[OrderID]],orders[],7,FALSE)</f>
        <v>3</v>
      </c>
      <c r="M284" t="str">
        <f>VLOOKUP(order_details__2[[#This Row],[ShipVia ]],shippers[],2,FALSE)</f>
        <v>Federal Shipping</v>
      </c>
      <c r="N284" t="str">
        <f>VLOOKUP(order_details__2[[#This Row],[OrderID]],orders[],2,FALSE)</f>
        <v>PERIC</v>
      </c>
      <c r="O284" t="str">
        <f>VLOOKUP(order_details__2[[#This Row],[OrderID]],orders[],18,FALSE)</f>
        <v xml:space="preserve">Northern                                          </v>
      </c>
      <c r="P284">
        <f>VLOOKUP(order_details__2[[#This Row],[ProductID]],products[],4,FALSE)</f>
        <v>1</v>
      </c>
      <c r="Q284" t="str">
        <f>VLOOKUP(order_details__2[[#This Row],[CategoryID]],categories[],2,FALSE)</f>
        <v>Beverages</v>
      </c>
      <c r="R284">
        <f>VLOOKUP(order_details__2[[#This Row],[OrderID]],orders[],21,FALSE)</f>
        <v>11</v>
      </c>
    </row>
    <row r="285" spans="1:18" x14ac:dyDescent="0.2">
      <c r="A285">
        <v>10354</v>
      </c>
      <c r="B285">
        <v>29</v>
      </c>
      <c r="C285">
        <v>99</v>
      </c>
      <c r="D285">
        <v>4</v>
      </c>
      <c r="E285">
        <v>0</v>
      </c>
      <c r="F285">
        <f>order_details__2[[#This Row],[UnitPrice]]*order_details__2[[#This Row],[Quantity]]</f>
        <v>396</v>
      </c>
      <c r="G285">
        <f>VLOOKUP(order_details__2[[#This Row],[ProductID]],products[],3,FALSE)</f>
        <v>12</v>
      </c>
      <c r="H285">
        <f>VLOOKUP(order_details__2[[#This Row],[OrderID]],orders[],20,FALSE)</f>
        <v>1996</v>
      </c>
      <c r="I285" t="str">
        <f>VLOOKUP(order_details__2[[#This Row],[ProductID]],products[],2,FALSE)</f>
        <v>Thringer Rostbratwurst</v>
      </c>
      <c r="J285" t="str">
        <f>VLOOKUP(order_details__2[[#This Row],[SupplierID]],suppliers[],2,FALSE)</f>
        <v>Plutzer Lebensmittelgromrkte AG</v>
      </c>
      <c r="K285" t="str">
        <f>VLOOKUP(order_details__2[[#This Row],[OrderID]],orders[],14,FALSE)</f>
        <v>Mexico</v>
      </c>
      <c r="L285">
        <f>VLOOKUP(order_details__2[[#This Row],[OrderID]],orders[],7,FALSE)</f>
        <v>3</v>
      </c>
      <c r="M285" t="str">
        <f>VLOOKUP(order_details__2[[#This Row],[ShipVia ]],shippers[],2,FALSE)</f>
        <v>Federal Shipping</v>
      </c>
      <c r="N285" t="str">
        <f>VLOOKUP(order_details__2[[#This Row],[OrderID]],orders[],2,FALSE)</f>
        <v>PERIC</v>
      </c>
      <c r="O285" t="str">
        <f>VLOOKUP(order_details__2[[#This Row],[OrderID]],orders[],18,FALSE)</f>
        <v xml:space="preserve">Northern                                          </v>
      </c>
      <c r="P285">
        <f>VLOOKUP(order_details__2[[#This Row],[ProductID]],products[],4,FALSE)</f>
        <v>6</v>
      </c>
      <c r="Q285" t="str">
        <f>VLOOKUP(order_details__2[[#This Row],[CategoryID]],categories[],2,FALSE)</f>
        <v>Meat/Poultry</v>
      </c>
      <c r="R285">
        <f>VLOOKUP(order_details__2[[#This Row],[OrderID]],orders[],21,FALSE)</f>
        <v>11</v>
      </c>
    </row>
    <row r="286" spans="1:18" x14ac:dyDescent="0.2">
      <c r="A286">
        <v>10355</v>
      </c>
      <c r="B286">
        <v>24</v>
      </c>
      <c r="C286">
        <v>3.6</v>
      </c>
      <c r="D286">
        <v>25</v>
      </c>
      <c r="E286">
        <v>0</v>
      </c>
      <c r="F286">
        <f>order_details__2[[#This Row],[UnitPrice]]*order_details__2[[#This Row],[Quantity]]</f>
        <v>90</v>
      </c>
      <c r="G286">
        <f>VLOOKUP(order_details__2[[#This Row],[ProductID]],products[],3,FALSE)</f>
        <v>10</v>
      </c>
      <c r="H286">
        <f>VLOOKUP(order_details__2[[#This Row],[OrderID]],orders[],20,FALSE)</f>
        <v>1996</v>
      </c>
      <c r="I286" t="str">
        <f>VLOOKUP(order_details__2[[#This Row],[ProductID]],products[],2,FALSE)</f>
        <v>Guaran Fantstica</v>
      </c>
      <c r="J286" t="str">
        <f>VLOOKUP(order_details__2[[#This Row],[SupplierID]],suppliers[],2,FALSE)</f>
        <v>Refrescos Americanas LTDA</v>
      </c>
      <c r="K286" t="str">
        <f>VLOOKUP(order_details__2[[#This Row],[OrderID]],orders[],14,FALSE)</f>
        <v>UK</v>
      </c>
      <c r="L286">
        <f>VLOOKUP(order_details__2[[#This Row],[OrderID]],orders[],7,FALSE)</f>
        <v>1</v>
      </c>
      <c r="M286" t="str">
        <f>VLOOKUP(order_details__2[[#This Row],[ShipVia ]],shippers[],2,FALSE)</f>
        <v>Speedy Express</v>
      </c>
      <c r="N286" t="str">
        <f>VLOOKUP(order_details__2[[#This Row],[OrderID]],orders[],2,FALSE)</f>
        <v>AROUT</v>
      </c>
      <c r="O286" t="str">
        <f>VLOOKUP(order_details__2[[#This Row],[OrderID]],orders[],18,FALSE)</f>
        <v xml:space="preserve">Westerns                                          </v>
      </c>
      <c r="P286">
        <f>VLOOKUP(order_details__2[[#This Row],[ProductID]],products[],4,FALSE)</f>
        <v>1</v>
      </c>
      <c r="Q286" t="str">
        <f>VLOOKUP(order_details__2[[#This Row],[CategoryID]],categories[],2,FALSE)</f>
        <v>Beverages</v>
      </c>
      <c r="R286">
        <f>VLOOKUP(order_details__2[[#This Row],[OrderID]],orders[],21,FALSE)</f>
        <v>11</v>
      </c>
    </row>
    <row r="287" spans="1:18" x14ac:dyDescent="0.2">
      <c r="A287">
        <v>10355</v>
      </c>
      <c r="B287">
        <v>57</v>
      </c>
      <c r="C287">
        <v>15.6</v>
      </c>
      <c r="D287">
        <v>25</v>
      </c>
      <c r="E287">
        <v>0</v>
      </c>
      <c r="F287">
        <f>order_details__2[[#This Row],[UnitPrice]]*order_details__2[[#This Row],[Quantity]]</f>
        <v>390</v>
      </c>
      <c r="G287">
        <f>VLOOKUP(order_details__2[[#This Row],[ProductID]],products[],3,FALSE)</f>
        <v>26</v>
      </c>
      <c r="H287">
        <f>VLOOKUP(order_details__2[[#This Row],[OrderID]],orders[],20,FALSE)</f>
        <v>1996</v>
      </c>
      <c r="I287" t="str">
        <f>VLOOKUP(order_details__2[[#This Row],[ProductID]],products[],2,FALSE)</f>
        <v>Ravioli Angelo</v>
      </c>
      <c r="J287" t="str">
        <f>VLOOKUP(order_details__2[[#This Row],[SupplierID]],suppliers[],2,FALSE)</f>
        <v>Pasta Buttini s.r.l.</v>
      </c>
      <c r="K287" t="str">
        <f>VLOOKUP(order_details__2[[#This Row],[OrderID]],orders[],14,FALSE)</f>
        <v>UK</v>
      </c>
      <c r="L287">
        <f>VLOOKUP(order_details__2[[#This Row],[OrderID]],orders[],7,FALSE)</f>
        <v>1</v>
      </c>
      <c r="M287" t="str">
        <f>VLOOKUP(order_details__2[[#This Row],[ShipVia ]],shippers[],2,FALSE)</f>
        <v>Speedy Express</v>
      </c>
      <c r="N287" t="str">
        <f>VLOOKUP(order_details__2[[#This Row],[OrderID]],orders[],2,FALSE)</f>
        <v>AROUT</v>
      </c>
      <c r="O287" t="str">
        <f>VLOOKUP(order_details__2[[#This Row],[OrderID]],orders[],18,FALSE)</f>
        <v xml:space="preserve">Westerns                                          </v>
      </c>
      <c r="P287">
        <f>VLOOKUP(order_details__2[[#This Row],[ProductID]],products[],4,FALSE)</f>
        <v>5</v>
      </c>
      <c r="Q287" t="str">
        <f>VLOOKUP(order_details__2[[#This Row],[CategoryID]],categories[],2,FALSE)</f>
        <v>Grains/Cereals</v>
      </c>
      <c r="R287">
        <f>VLOOKUP(order_details__2[[#This Row],[OrderID]],orders[],21,FALSE)</f>
        <v>11</v>
      </c>
    </row>
    <row r="288" spans="1:18" x14ac:dyDescent="0.2">
      <c r="A288">
        <v>10356</v>
      </c>
      <c r="B288">
        <v>31</v>
      </c>
      <c r="C288">
        <v>10</v>
      </c>
      <c r="D288">
        <v>30</v>
      </c>
      <c r="E288">
        <v>0</v>
      </c>
      <c r="F288">
        <f>order_details__2[[#This Row],[UnitPrice]]*order_details__2[[#This Row],[Quantity]]</f>
        <v>300</v>
      </c>
      <c r="G288">
        <f>VLOOKUP(order_details__2[[#This Row],[ProductID]],products[],3,FALSE)</f>
        <v>14</v>
      </c>
      <c r="H288">
        <f>VLOOKUP(order_details__2[[#This Row],[OrderID]],orders[],20,FALSE)</f>
        <v>1996</v>
      </c>
      <c r="I288" t="str">
        <f>VLOOKUP(order_details__2[[#This Row],[ProductID]],products[],2,FALSE)</f>
        <v>Gorgonzola Telino</v>
      </c>
      <c r="J288" t="str">
        <f>VLOOKUP(order_details__2[[#This Row],[SupplierID]],suppliers[],2,FALSE)</f>
        <v>Formaggi Fortini s.r.l.</v>
      </c>
      <c r="K288" t="str">
        <f>VLOOKUP(order_details__2[[#This Row],[OrderID]],orders[],14,FALSE)</f>
        <v>Germany</v>
      </c>
      <c r="L288">
        <f>VLOOKUP(order_details__2[[#This Row],[OrderID]],orders[],7,FALSE)</f>
        <v>2</v>
      </c>
      <c r="M288" t="str">
        <f>VLOOKUP(order_details__2[[#This Row],[ShipVia ]],shippers[],2,FALSE)</f>
        <v>United Package</v>
      </c>
      <c r="N288" t="str">
        <f>VLOOKUP(order_details__2[[#This Row],[OrderID]],orders[],2,FALSE)</f>
        <v>WANDK</v>
      </c>
      <c r="O288" t="str">
        <f>VLOOKUP(order_details__2[[#This Row],[OrderID]],orders[],18,FALSE)</f>
        <v xml:space="preserve">Westerns                                          </v>
      </c>
      <c r="P288">
        <f>VLOOKUP(order_details__2[[#This Row],[ProductID]],products[],4,FALSE)</f>
        <v>4</v>
      </c>
      <c r="Q288" t="str">
        <f>VLOOKUP(order_details__2[[#This Row],[CategoryID]],categories[],2,FALSE)</f>
        <v>Dairy Products</v>
      </c>
      <c r="R288">
        <f>VLOOKUP(order_details__2[[#This Row],[OrderID]],orders[],21,FALSE)</f>
        <v>11</v>
      </c>
    </row>
    <row r="289" spans="1:18" x14ac:dyDescent="0.2">
      <c r="A289">
        <v>10356</v>
      </c>
      <c r="B289">
        <v>55</v>
      </c>
      <c r="C289">
        <v>19.2</v>
      </c>
      <c r="D289">
        <v>12</v>
      </c>
      <c r="E289">
        <v>0</v>
      </c>
      <c r="F289">
        <f>order_details__2[[#This Row],[UnitPrice]]*order_details__2[[#This Row],[Quantity]]</f>
        <v>230.39999999999998</v>
      </c>
      <c r="G289">
        <f>VLOOKUP(order_details__2[[#This Row],[ProductID]],products[],3,FALSE)</f>
        <v>25</v>
      </c>
      <c r="H289">
        <f>VLOOKUP(order_details__2[[#This Row],[OrderID]],orders[],20,FALSE)</f>
        <v>1996</v>
      </c>
      <c r="I289" t="str">
        <f>VLOOKUP(order_details__2[[#This Row],[ProductID]],products[],2,FALSE)</f>
        <v>Pt chinois</v>
      </c>
      <c r="J289" t="str">
        <f>VLOOKUP(order_details__2[[#This Row],[SupplierID]],suppliers[],2,FALSE)</f>
        <v>Ma Maison</v>
      </c>
      <c r="K289" t="str">
        <f>VLOOKUP(order_details__2[[#This Row],[OrderID]],orders[],14,FALSE)</f>
        <v>Germany</v>
      </c>
      <c r="L289">
        <f>VLOOKUP(order_details__2[[#This Row],[OrderID]],orders[],7,FALSE)</f>
        <v>2</v>
      </c>
      <c r="M289" t="str">
        <f>VLOOKUP(order_details__2[[#This Row],[ShipVia ]],shippers[],2,FALSE)</f>
        <v>United Package</v>
      </c>
      <c r="N289" t="str">
        <f>VLOOKUP(order_details__2[[#This Row],[OrderID]],orders[],2,FALSE)</f>
        <v>WANDK</v>
      </c>
      <c r="O289" t="str">
        <f>VLOOKUP(order_details__2[[#This Row],[OrderID]],orders[],18,FALSE)</f>
        <v xml:space="preserve">Westerns                                          </v>
      </c>
      <c r="P289">
        <f>VLOOKUP(order_details__2[[#This Row],[ProductID]],products[],4,FALSE)</f>
        <v>6</v>
      </c>
      <c r="Q289" t="str">
        <f>VLOOKUP(order_details__2[[#This Row],[CategoryID]],categories[],2,FALSE)</f>
        <v>Meat/Poultry</v>
      </c>
      <c r="R289">
        <f>VLOOKUP(order_details__2[[#This Row],[OrderID]],orders[],21,FALSE)</f>
        <v>11</v>
      </c>
    </row>
    <row r="290" spans="1:18" x14ac:dyDescent="0.2">
      <c r="A290">
        <v>10356</v>
      </c>
      <c r="B290">
        <v>69</v>
      </c>
      <c r="C290">
        <v>28.8</v>
      </c>
      <c r="D290">
        <v>20</v>
      </c>
      <c r="E290">
        <v>0</v>
      </c>
      <c r="F290">
        <f>order_details__2[[#This Row],[UnitPrice]]*order_details__2[[#This Row],[Quantity]]</f>
        <v>576</v>
      </c>
      <c r="G290">
        <f>VLOOKUP(order_details__2[[#This Row],[ProductID]],products[],3,FALSE)</f>
        <v>15</v>
      </c>
      <c r="H290">
        <f>VLOOKUP(order_details__2[[#This Row],[OrderID]],orders[],20,FALSE)</f>
        <v>1996</v>
      </c>
      <c r="I290" t="str">
        <f>VLOOKUP(order_details__2[[#This Row],[ProductID]],products[],2,FALSE)</f>
        <v>Gudbrandsdalsost</v>
      </c>
      <c r="J290" t="str">
        <f>VLOOKUP(order_details__2[[#This Row],[SupplierID]],suppliers[],2,FALSE)</f>
        <v>Norske Meierier</v>
      </c>
      <c r="K290" t="str">
        <f>VLOOKUP(order_details__2[[#This Row],[OrderID]],orders[],14,FALSE)</f>
        <v>Germany</v>
      </c>
      <c r="L290">
        <f>VLOOKUP(order_details__2[[#This Row],[OrderID]],orders[],7,FALSE)</f>
        <v>2</v>
      </c>
      <c r="M290" t="str">
        <f>VLOOKUP(order_details__2[[#This Row],[ShipVia ]],shippers[],2,FALSE)</f>
        <v>United Package</v>
      </c>
      <c r="N290" t="str">
        <f>VLOOKUP(order_details__2[[#This Row],[OrderID]],orders[],2,FALSE)</f>
        <v>WANDK</v>
      </c>
      <c r="O290" t="str">
        <f>VLOOKUP(order_details__2[[#This Row],[OrderID]],orders[],18,FALSE)</f>
        <v xml:space="preserve">Westerns                                          </v>
      </c>
      <c r="P290">
        <f>VLOOKUP(order_details__2[[#This Row],[ProductID]],products[],4,FALSE)</f>
        <v>4</v>
      </c>
      <c r="Q290" t="str">
        <f>VLOOKUP(order_details__2[[#This Row],[CategoryID]],categories[],2,FALSE)</f>
        <v>Dairy Products</v>
      </c>
      <c r="R290">
        <f>VLOOKUP(order_details__2[[#This Row],[OrderID]],orders[],21,FALSE)</f>
        <v>11</v>
      </c>
    </row>
    <row r="291" spans="1:18" x14ac:dyDescent="0.2">
      <c r="A291">
        <v>10357</v>
      </c>
      <c r="B291">
        <v>10</v>
      </c>
      <c r="C291">
        <v>24.8</v>
      </c>
      <c r="D291">
        <v>30</v>
      </c>
      <c r="E291">
        <v>0</v>
      </c>
      <c r="F291">
        <f>order_details__2[[#This Row],[UnitPrice]]*order_details__2[[#This Row],[Quantity]]</f>
        <v>744</v>
      </c>
      <c r="G291">
        <f>VLOOKUP(order_details__2[[#This Row],[ProductID]],products[],3,FALSE)</f>
        <v>4</v>
      </c>
      <c r="H291">
        <f>VLOOKUP(order_details__2[[#This Row],[OrderID]],orders[],20,FALSE)</f>
        <v>1996</v>
      </c>
      <c r="I291" t="str">
        <f>VLOOKUP(order_details__2[[#This Row],[ProductID]],products[],2,FALSE)</f>
        <v>Ikura</v>
      </c>
      <c r="J291" t="str">
        <f>VLOOKUP(order_details__2[[#This Row],[SupplierID]],suppliers[],2,FALSE)</f>
        <v>Tokyo Traders</v>
      </c>
      <c r="K291" t="str">
        <f>VLOOKUP(order_details__2[[#This Row],[OrderID]],orders[],14,FALSE)</f>
        <v>Venezuela</v>
      </c>
      <c r="L291">
        <f>VLOOKUP(order_details__2[[#This Row],[OrderID]],orders[],7,FALSE)</f>
        <v>3</v>
      </c>
      <c r="M291" t="str">
        <f>VLOOKUP(order_details__2[[#This Row],[ShipVia ]],shippers[],2,FALSE)</f>
        <v>Federal Shipping</v>
      </c>
      <c r="N291" t="str">
        <f>VLOOKUP(order_details__2[[#This Row],[OrderID]],orders[],2,FALSE)</f>
        <v>LILAS</v>
      </c>
      <c r="O291" t="str">
        <f>VLOOKUP(order_details__2[[#This Row],[OrderID]],orders[],18,FALSE)</f>
        <v xml:space="preserve">Eastern                                           </v>
      </c>
      <c r="P291">
        <f>VLOOKUP(order_details__2[[#This Row],[ProductID]],products[],4,FALSE)</f>
        <v>8</v>
      </c>
      <c r="Q291" t="str">
        <f>VLOOKUP(order_details__2[[#This Row],[CategoryID]],categories[],2,FALSE)</f>
        <v>Seafood</v>
      </c>
      <c r="R291">
        <f>VLOOKUP(order_details__2[[#This Row],[OrderID]],orders[],21,FALSE)</f>
        <v>11</v>
      </c>
    </row>
    <row r="292" spans="1:18" x14ac:dyDescent="0.2">
      <c r="A292">
        <v>10357</v>
      </c>
      <c r="B292">
        <v>26</v>
      </c>
      <c r="C292">
        <v>24.9</v>
      </c>
      <c r="D292">
        <v>16</v>
      </c>
      <c r="E292">
        <v>0</v>
      </c>
      <c r="F292">
        <f>order_details__2[[#This Row],[UnitPrice]]*order_details__2[[#This Row],[Quantity]]</f>
        <v>398.4</v>
      </c>
      <c r="G292">
        <f>VLOOKUP(order_details__2[[#This Row],[ProductID]],products[],3,FALSE)</f>
        <v>11</v>
      </c>
      <c r="H292">
        <f>VLOOKUP(order_details__2[[#This Row],[OrderID]],orders[],20,FALSE)</f>
        <v>1996</v>
      </c>
      <c r="I292" t="str">
        <f>VLOOKUP(order_details__2[[#This Row],[ProductID]],products[],2,FALSE)</f>
        <v>Gumbr Gummibrchen</v>
      </c>
      <c r="J292" t="str">
        <f>VLOOKUP(order_details__2[[#This Row],[SupplierID]],suppliers[],2,FALSE)</f>
        <v>Heli Swaren GmbH &amp; Co. KG</v>
      </c>
      <c r="K292" t="str">
        <f>VLOOKUP(order_details__2[[#This Row],[OrderID]],orders[],14,FALSE)</f>
        <v>Venezuela</v>
      </c>
      <c r="L292">
        <f>VLOOKUP(order_details__2[[#This Row],[OrderID]],orders[],7,FALSE)</f>
        <v>3</v>
      </c>
      <c r="M292" t="str">
        <f>VLOOKUP(order_details__2[[#This Row],[ShipVia ]],shippers[],2,FALSE)</f>
        <v>Federal Shipping</v>
      </c>
      <c r="N292" t="str">
        <f>VLOOKUP(order_details__2[[#This Row],[OrderID]],orders[],2,FALSE)</f>
        <v>LILAS</v>
      </c>
      <c r="O292" t="str">
        <f>VLOOKUP(order_details__2[[#This Row],[OrderID]],orders[],18,FALSE)</f>
        <v xml:space="preserve">Eastern                                           </v>
      </c>
      <c r="P292">
        <f>VLOOKUP(order_details__2[[#This Row],[ProductID]],products[],4,FALSE)</f>
        <v>3</v>
      </c>
      <c r="Q292" t="str">
        <f>VLOOKUP(order_details__2[[#This Row],[CategoryID]],categories[],2,FALSE)</f>
        <v>Confections</v>
      </c>
      <c r="R292">
        <f>VLOOKUP(order_details__2[[#This Row],[OrderID]],orders[],21,FALSE)</f>
        <v>11</v>
      </c>
    </row>
    <row r="293" spans="1:18" x14ac:dyDescent="0.2">
      <c r="A293">
        <v>10357</v>
      </c>
      <c r="B293">
        <v>60</v>
      </c>
      <c r="C293">
        <v>27.2</v>
      </c>
      <c r="D293">
        <v>8</v>
      </c>
      <c r="E293">
        <v>0</v>
      </c>
      <c r="F293">
        <f>order_details__2[[#This Row],[UnitPrice]]*order_details__2[[#This Row],[Quantity]]</f>
        <v>217.6</v>
      </c>
      <c r="G293">
        <f>VLOOKUP(order_details__2[[#This Row],[ProductID]],products[],3,FALSE)</f>
        <v>28</v>
      </c>
      <c r="H293">
        <f>VLOOKUP(order_details__2[[#This Row],[OrderID]],orders[],20,FALSE)</f>
        <v>1996</v>
      </c>
      <c r="I293" t="str">
        <f>VLOOKUP(order_details__2[[#This Row],[ProductID]],products[],2,FALSE)</f>
        <v>Camembert Pierrot</v>
      </c>
      <c r="J293" t="str">
        <f>VLOOKUP(order_details__2[[#This Row],[SupplierID]],suppliers[],2,FALSE)</f>
        <v>Gai pturage</v>
      </c>
      <c r="K293" t="str">
        <f>VLOOKUP(order_details__2[[#This Row],[OrderID]],orders[],14,FALSE)</f>
        <v>Venezuela</v>
      </c>
      <c r="L293">
        <f>VLOOKUP(order_details__2[[#This Row],[OrderID]],orders[],7,FALSE)</f>
        <v>3</v>
      </c>
      <c r="M293" t="str">
        <f>VLOOKUP(order_details__2[[#This Row],[ShipVia ]],shippers[],2,FALSE)</f>
        <v>Federal Shipping</v>
      </c>
      <c r="N293" t="str">
        <f>VLOOKUP(order_details__2[[#This Row],[OrderID]],orders[],2,FALSE)</f>
        <v>LILAS</v>
      </c>
      <c r="O293" t="str">
        <f>VLOOKUP(order_details__2[[#This Row],[OrderID]],orders[],18,FALSE)</f>
        <v xml:space="preserve">Eastern                                           </v>
      </c>
      <c r="P293">
        <f>VLOOKUP(order_details__2[[#This Row],[ProductID]],products[],4,FALSE)</f>
        <v>4</v>
      </c>
      <c r="Q293" t="str">
        <f>VLOOKUP(order_details__2[[#This Row],[CategoryID]],categories[],2,FALSE)</f>
        <v>Dairy Products</v>
      </c>
      <c r="R293">
        <f>VLOOKUP(order_details__2[[#This Row],[OrderID]],orders[],21,FALSE)</f>
        <v>11</v>
      </c>
    </row>
    <row r="294" spans="1:18" x14ac:dyDescent="0.2">
      <c r="A294">
        <v>10358</v>
      </c>
      <c r="B294">
        <v>24</v>
      </c>
      <c r="C294">
        <v>3.6</v>
      </c>
      <c r="D294">
        <v>10</v>
      </c>
      <c r="E294">
        <v>0</v>
      </c>
      <c r="F294">
        <f>order_details__2[[#This Row],[UnitPrice]]*order_details__2[[#This Row],[Quantity]]</f>
        <v>36</v>
      </c>
      <c r="G294">
        <f>VLOOKUP(order_details__2[[#This Row],[ProductID]],products[],3,FALSE)</f>
        <v>10</v>
      </c>
      <c r="H294">
        <f>VLOOKUP(order_details__2[[#This Row],[OrderID]],orders[],20,FALSE)</f>
        <v>1996</v>
      </c>
      <c r="I294" t="str">
        <f>VLOOKUP(order_details__2[[#This Row],[ProductID]],products[],2,FALSE)</f>
        <v>Guaran Fantstica</v>
      </c>
      <c r="J294" t="str">
        <f>VLOOKUP(order_details__2[[#This Row],[SupplierID]],suppliers[],2,FALSE)</f>
        <v>Refrescos Americanas LTDA</v>
      </c>
      <c r="K294" t="str">
        <f>VLOOKUP(order_details__2[[#This Row],[OrderID]],orders[],14,FALSE)</f>
        <v>France</v>
      </c>
      <c r="L294">
        <f>VLOOKUP(order_details__2[[#This Row],[OrderID]],orders[],7,FALSE)</f>
        <v>1</v>
      </c>
      <c r="M294" t="str">
        <f>VLOOKUP(order_details__2[[#This Row],[ShipVia ]],shippers[],2,FALSE)</f>
        <v>Speedy Express</v>
      </c>
      <c r="N294" t="str">
        <f>VLOOKUP(order_details__2[[#This Row],[OrderID]],orders[],2,FALSE)</f>
        <v>LAMAI</v>
      </c>
      <c r="O294" t="str">
        <f>VLOOKUP(order_details__2[[#This Row],[OrderID]],orders[],18,FALSE)</f>
        <v xml:space="preserve">Eastern                                           </v>
      </c>
      <c r="P294">
        <f>VLOOKUP(order_details__2[[#This Row],[ProductID]],products[],4,FALSE)</f>
        <v>1</v>
      </c>
      <c r="Q294" t="str">
        <f>VLOOKUP(order_details__2[[#This Row],[CategoryID]],categories[],2,FALSE)</f>
        <v>Beverages</v>
      </c>
      <c r="R294">
        <f>VLOOKUP(order_details__2[[#This Row],[OrderID]],orders[],21,FALSE)</f>
        <v>11</v>
      </c>
    </row>
    <row r="295" spans="1:18" x14ac:dyDescent="0.2">
      <c r="A295">
        <v>10358</v>
      </c>
      <c r="B295">
        <v>34</v>
      </c>
      <c r="C295">
        <v>11.2</v>
      </c>
      <c r="D295">
        <v>10</v>
      </c>
      <c r="E295">
        <v>0</v>
      </c>
      <c r="F295">
        <f>order_details__2[[#This Row],[UnitPrice]]*order_details__2[[#This Row],[Quantity]]</f>
        <v>112</v>
      </c>
      <c r="G295">
        <f>VLOOKUP(order_details__2[[#This Row],[ProductID]],products[],3,FALSE)</f>
        <v>16</v>
      </c>
      <c r="H295">
        <f>VLOOKUP(order_details__2[[#This Row],[OrderID]],orders[],20,FALSE)</f>
        <v>1996</v>
      </c>
      <c r="I295" t="str">
        <f>VLOOKUP(order_details__2[[#This Row],[ProductID]],products[],2,FALSE)</f>
        <v>Sasquatch Ale</v>
      </c>
      <c r="J295" t="str">
        <f>VLOOKUP(order_details__2[[#This Row],[SupplierID]],suppliers[],2,FALSE)</f>
        <v>Bigfoot Breweries</v>
      </c>
      <c r="K295" t="str">
        <f>VLOOKUP(order_details__2[[#This Row],[OrderID]],orders[],14,FALSE)</f>
        <v>France</v>
      </c>
      <c r="L295">
        <f>VLOOKUP(order_details__2[[#This Row],[OrderID]],orders[],7,FALSE)</f>
        <v>1</v>
      </c>
      <c r="M295" t="str">
        <f>VLOOKUP(order_details__2[[#This Row],[ShipVia ]],shippers[],2,FALSE)</f>
        <v>Speedy Express</v>
      </c>
      <c r="N295" t="str">
        <f>VLOOKUP(order_details__2[[#This Row],[OrderID]],orders[],2,FALSE)</f>
        <v>LAMAI</v>
      </c>
      <c r="O295" t="str">
        <f>VLOOKUP(order_details__2[[#This Row],[OrderID]],orders[],18,FALSE)</f>
        <v xml:space="preserve">Eastern                                           </v>
      </c>
      <c r="P295">
        <f>VLOOKUP(order_details__2[[#This Row],[ProductID]],products[],4,FALSE)</f>
        <v>1</v>
      </c>
      <c r="Q295" t="str">
        <f>VLOOKUP(order_details__2[[#This Row],[CategoryID]],categories[],2,FALSE)</f>
        <v>Beverages</v>
      </c>
      <c r="R295">
        <f>VLOOKUP(order_details__2[[#This Row],[OrderID]],orders[],21,FALSE)</f>
        <v>11</v>
      </c>
    </row>
    <row r="296" spans="1:18" x14ac:dyDescent="0.2">
      <c r="A296">
        <v>10358</v>
      </c>
      <c r="B296">
        <v>36</v>
      </c>
      <c r="C296">
        <v>15.2</v>
      </c>
      <c r="D296">
        <v>20</v>
      </c>
      <c r="E296">
        <v>0</v>
      </c>
      <c r="F296">
        <f>order_details__2[[#This Row],[UnitPrice]]*order_details__2[[#This Row],[Quantity]]</f>
        <v>304</v>
      </c>
      <c r="G296">
        <f>VLOOKUP(order_details__2[[#This Row],[ProductID]],products[],3,FALSE)</f>
        <v>17</v>
      </c>
      <c r="H296">
        <f>VLOOKUP(order_details__2[[#This Row],[OrderID]],orders[],20,FALSE)</f>
        <v>1996</v>
      </c>
      <c r="I296" t="str">
        <f>VLOOKUP(order_details__2[[#This Row],[ProductID]],products[],2,FALSE)</f>
        <v>Inlagd Sill</v>
      </c>
      <c r="J296" t="str">
        <f>VLOOKUP(order_details__2[[#This Row],[SupplierID]],suppliers[],2,FALSE)</f>
        <v>Svensk Sjfda AB</v>
      </c>
      <c r="K296" t="str">
        <f>VLOOKUP(order_details__2[[#This Row],[OrderID]],orders[],14,FALSE)</f>
        <v>France</v>
      </c>
      <c r="L296">
        <f>VLOOKUP(order_details__2[[#This Row],[OrderID]],orders[],7,FALSE)</f>
        <v>1</v>
      </c>
      <c r="M296" t="str">
        <f>VLOOKUP(order_details__2[[#This Row],[ShipVia ]],shippers[],2,FALSE)</f>
        <v>Speedy Express</v>
      </c>
      <c r="N296" t="str">
        <f>VLOOKUP(order_details__2[[#This Row],[OrderID]],orders[],2,FALSE)</f>
        <v>LAMAI</v>
      </c>
      <c r="O296" t="str">
        <f>VLOOKUP(order_details__2[[#This Row],[OrderID]],orders[],18,FALSE)</f>
        <v xml:space="preserve">Eastern                                           </v>
      </c>
      <c r="P296">
        <f>VLOOKUP(order_details__2[[#This Row],[ProductID]],products[],4,FALSE)</f>
        <v>8</v>
      </c>
      <c r="Q296" t="str">
        <f>VLOOKUP(order_details__2[[#This Row],[CategoryID]],categories[],2,FALSE)</f>
        <v>Seafood</v>
      </c>
      <c r="R296">
        <f>VLOOKUP(order_details__2[[#This Row],[OrderID]],orders[],21,FALSE)</f>
        <v>11</v>
      </c>
    </row>
    <row r="297" spans="1:18" x14ac:dyDescent="0.2">
      <c r="A297">
        <v>10359</v>
      </c>
      <c r="B297">
        <v>16</v>
      </c>
      <c r="C297">
        <v>13.9</v>
      </c>
      <c r="D297">
        <v>56</v>
      </c>
      <c r="E297">
        <v>0</v>
      </c>
      <c r="F297">
        <f>order_details__2[[#This Row],[UnitPrice]]*order_details__2[[#This Row],[Quantity]]</f>
        <v>778.4</v>
      </c>
      <c r="G297">
        <f>VLOOKUP(order_details__2[[#This Row],[ProductID]],products[],3,FALSE)</f>
        <v>7</v>
      </c>
      <c r="H297">
        <f>VLOOKUP(order_details__2[[#This Row],[OrderID]],orders[],20,FALSE)</f>
        <v>1996</v>
      </c>
      <c r="I297" t="str">
        <f>VLOOKUP(order_details__2[[#This Row],[ProductID]],products[],2,FALSE)</f>
        <v>Pavlova</v>
      </c>
      <c r="J297" t="str">
        <f>VLOOKUP(order_details__2[[#This Row],[SupplierID]],suppliers[],2,FALSE)</f>
        <v>Pavlova, Ltd.</v>
      </c>
      <c r="K297" t="str">
        <f>VLOOKUP(order_details__2[[#This Row],[OrderID]],orders[],14,FALSE)</f>
        <v>UK</v>
      </c>
      <c r="L297">
        <f>VLOOKUP(order_details__2[[#This Row],[OrderID]],orders[],7,FALSE)</f>
        <v>3</v>
      </c>
      <c r="M297" t="str">
        <f>VLOOKUP(order_details__2[[#This Row],[ShipVia ]],shippers[],2,FALSE)</f>
        <v>Federal Shipping</v>
      </c>
      <c r="N297" t="str">
        <f>VLOOKUP(order_details__2[[#This Row],[OrderID]],orders[],2,FALSE)</f>
        <v>SEVES</v>
      </c>
      <c r="O297" t="str">
        <f>VLOOKUP(order_details__2[[#This Row],[OrderID]],orders[],18,FALSE)</f>
        <v xml:space="preserve">Eastern                                           </v>
      </c>
      <c r="P297">
        <f>VLOOKUP(order_details__2[[#This Row],[ProductID]],products[],4,FALSE)</f>
        <v>3</v>
      </c>
      <c r="Q297" t="str">
        <f>VLOOKUP(order_details__2[[#This Row],[CategoryID]],categories[],2,FALSE)</f>
        <v>Confections</v>
      </c>
      <c r="R297">
        <f>VLOOKUP(order_details__2[[#This Row],[OrderID]],orders[],21,FALSE)</f>
        <v>11</v>
      </c>
    </row>
    <row r="298" spans="1:18" x14ac:dyDescent="0.2">
      <c r="A298">
        <v>10359</v>
      </c>
      <c r="B298">
        <v>31</v>
      </c>
      <c r="C298">
        <v>10</v>
      </c>
      <c r="D298">
        <v>70</v>
      </c>
      <c r="E298">
        <v>0</v>
      </c>
      <c r="F298">
        <f>order_details__2[[#This Row],[UnitPrice]]*order_details__2[[#This Row],[Quantity]]</f>
        <v>700</v>
      </c>
      <c r="G298">
        <f>VLOOKUP(order_details__2[[#This Row],[ProductID]],products[],3,FALSE)</f>
        <v>14</v>
      </c>
      <c r="H298">
        <f>VLOOKUP(order_details__2[[#This Row],[OrderID]],orders[],20,FALSE)</f>
        <v>1996</v>
      </c>
      <c r="I298" t="str">
        <f>VLOOKUP(order_details__2[[#This Row],[ProductID]],products[],2,FALSE)</f>
        <v>Gorgonzola Telino</v>
      </c>
      <c r="J298" t="str">
        <f>VLOOKUP(order_details__2[[#This Row],[SupplierID]],suppliers[],2,FALSE)</f>
        <v>Formaggi Fortini s.r.l.</v>
      </c>
      <c r="K298" t="str">
        <f>VLOOKUP(order_details__2[[#This Row],[OrderID]],orders[],14,FALSE)</f>
        <v>UK</v>
      </c>
      <c r="L298">
        <f>VLOOKUP(order_details__2[[#This Row],[OrderID]],orders[],7,FALSE)</f>
        <v>3</v>
      </c>
      <c r="M298" t="str">
        <f>VLOOKUP(order_details__2[[#This Row],[ShipVia ]],shippers[],2,FALSE)</f>
        <v>Federal Shipping</v>
      </c>
      <c r="N298" t="str">
        <f>VLOOKUP(order_details__2[[#This Row],[OrderID]],orders[],2,FALSE)</f>
        <v>SEVES</v>
      </c>
      <c r="O298" t="str">
        <f>VLOOKUP(order_details__2[[#This Row],[OrderID]],orders[],18,FALSE)</f>
        <v xml:space="preserve">Eastern                                           </v>
      </c>
      <c r="P298">
        <f>VLOOKUP(order_details__2[[#This Row],[ProductID]],products[],4,FALSE)</f>
        <v>4</v>
      </c>
      <c r="Q298" t="str">
        <f>VLOOKUP(order_details__2[[#This Row],[CategoryID]],categories[],2,FALSE)</f>
        <v>Dairy Products</v>
      </c>
      <c r="R298">
        <f>VLOOKUP(order_details__2[[#This Row],[OrderID]],orders[],21,FALSE)</f>
        <v>11</v>
      </c>
    </row>
    <row r="299" spans="1:18" x14ac:dyDescent="0.2">
      <c r="A299">
        <v>10359</v>
      </c>
      <c r="B299">
        <v>60</v>
      </c>
      <c r="C299">
        <v>27.2</v>
      </c>
      <c r="D299">
        <v>80</v>
      </c>
      <c r="E299">
        <v>0</v>
      </c>
      <c r="F299">
        <f>order_details__2[[#This Row],[UnitPrice]]*order_details__2[[#This Row],[Quantity]]</f>
        <v>2176</v>
      </c>
      <c r="G299">
        <f>VLOOKUP(order_details__2[[#This Row],[ProductID]],products[],3,FALSE)</f>
        <v>28</v>
      </c>
      <c r="H299">
        <f>VLOOKUP(order_details__2[[#This Row],[OrderID]],orders[],20,FALSE)</f>
        <v>1996</v>
      </c>
      <c r="I299" t="str">
        <f>VLOOKUP(order_details__2[[#This Row],[ProductID]],products[],2,FALSE)</f>
        <v>Camembert Pierrot</v>
      </c>
      <c r="J299" t="str">
        <f>VLOOKUP(order_details__2[[#This Row],[SupplierID]],suppliers[],2,FALSE)</f>
        <v>Gai pturage</v>
      </c>
      <c r="K299" t="str">
        <f>VLOOKUP(order_details__2[[#This Row],[OrderID]],orders[],14,FALSE)</f>
        <v>UK</v>
      </c>
      <c r="L299">
        <f>VLOOKUP(order_details__2[[#This Row],[OrderID]],orders[],7,FALSE)</f>
        <v>3</v>
      </c>
      <c r="M299" t="str">
        <f>VLOOKUP(order_details__2[[#This Row],[ShipVia ]],shippers[],2,FALSE)</f>
        <v>Federal Shipping</v>
      </c>
      <c r="N299" t="str">
        <f>VLOOKUP(order_details__2[[#This Row],[OrderID]],orders[],2,FALSE)</f>
        <v>SEVES</v>
      </c>
      <c r="O299" t="str">
        <f>VLOOKUP(order_details__2[[#This Row],[OrderID]],orders[],18,FALSE)</f>
        <v xml:space="preserve">Eastern                                           </v>
      </c>
      <c r="P299">
        <f>VLOOKUP(order_details__2[[#This Row],[ProductID]],products[],4,FALSE)</f>
        <v>4</v>
      </c>
      <c r="Q299" t="str">
        <f>VLOOKUP(order_details__2[[#This Row],[CategoryID]],categories[],2,FALSE)</f>
        <v>Dairy Products</v>
      </c>
      <c r="R299">
        <f>VLOOKUP(order_details__2[[#This Row],[OrderID]],orders[],21,FALSE)</f>
        <v>11</v>
      </c>
    </row>
    <row r="300" spans="1:18" x14ac:dyDescent="0.2">
      <c r="A300">
        <v>10360</v>
      </c>
      <c r="B300">
        <v>28</v>
      </c>
      <c r="C300">
        <v>36.4</v>
      </c>
      <c r="D300">
        <v>30</v>
      </c>
      <c r="E300">
        <v>0</v>
      </c>
      <c r="F300">
        <f>order_details__2[[#This Row],[UnitPrice]]*order_details__2[[#This Row],[Quantity]]</f>
        <v>1092</v>
      </c>
      <c r="G300">
        <f>VLOOKUP(order_details__2[[#This Row],[ProductID]],products[],3,FALSE)</f>
        <v>12</v>
      </c>
      <c r="H300">
        <f>VLOOKUP(order_details__2[[#This Row],[OrderID]],orders[],20,FALSE)</f>
        <v>1996</v>
      </c>
      <c r="I300" t="str">
        <f>VLOOKUP(order_details__2[[#This Row],[ProductID]],products[],2,FALSE)</f>
        <v>Rssle Sauerkraut</v>
      </c>
      <c r="J300" t="str">
        <f>VLOOKUP(order_details__2[[#This Row],[SupplierID]],suppliers[],2,FALSE)</f>
        <v>Plutzer Lebensmittelgromrkte AG</v>
      </c>
      <c r="K300" t="str">
        <f>VLOOKUP(order_details__2[[#This Row],[OrderID]],orders[],14,FALSE)</f>
        <v>France</v>
      </c>
      <c r="L300">
        <f>VLOOKUP(order_details__2[[#This Row],[OrderID]],orders[],7,FALSE)</f>
        <v>3</v>
      </c>
      <c r="M300" t="str">
        <f>VLOOKUP(order_details__2[[#This Row],[ShipVia ]],shippers[],2,FALSE)</f>
        <v>Federal Shipping</v>
      </c>
      <c r="N300" t="str">
        <f>VLOOKUP(order_details__2[[#This Row],[OrderID]],orders[],2,FALSE)</f>
        <v>BLONP</v>
      </c>
      <c r="O300" t="str">
        <f>VLOOKUP(order_details__2[[#This Row],[OrderID]],orders[],18,FALSE)</f>
        <v xml:space="preserve">Eastern                                           </v>
      </c>
      <c r="P300">
        <f>VLOOKUP(order_details__2[[#This Row],[ProductID]],products[],4,FALSE)</f>
        <v>7</v>
      </c>
      <c r="Q300" t="str">
        <f>VLOOKUP(order_details__2[[#This Row],[CategoryID]],categories[],2,FALSE)</f>
        <v>Produce</v>
      </c>
      <c r="R300">
        <f>VLOOKUP(order_details__2[[#This Row],[OrderID]],orders[],21,FALSE)</f>
        <v>11</v>
      </c>
    </row>
    <row r="301" spans="1:18" x14ac:dyDescent="0.2">
      <c r="A301">
        <v>10360</v>
      </c>
      <c r="B301">
        <v>29</v>
      </c>
      <c r="C301">
        <v>99</v>
      </c>
      <c r="D301">
        <v>35</v>
      </c>
      <c r="E301">
        <v>0</v>
      </c>
      <c r="F301">
        <f>order_details__2[[#This Row],[UnitPrice]]*order_details__2[[#This Row],[Quantity]]</f>
        <v>3465</v>
      </c>
      <c r="G301">
        <f>VLOOKUP(order_details__2[[#This Row],[ProductID]],products[],3,FALSE)</f>
        <v>12</v>
      </c>
      <c r="H301">
        <f>VLOOKUP(order_details__2[[#This Row],[OrderID]],orders[],20,FALSE)</f>
        <v>1996</v>
      </c>
      <c r="I301" t="str">
        <f>VLOOKUP(order_details__2[[#This Row],[ProductID]],products[],2,FALSE)</f>
        <v>Thringer Rostbratwurst</v>
      </c>
      <c r="J301" t="str">
        <f>VLOOKUP(order_details__2[[#This Row],[SupplierID]],suppliers[],2,FALSE)</f>
        <v>Plutzer Lebensmittelgromrkte AG</v>
      </c>
      <c r="K301" t="str">
        <f>VLOOKUP(order_details__2[[#This Row],[OrderID]],orders[],14,FALSE)</f>
        <v>France</v>
      </c>
      <c r="L301">
        <f>VLOOKUP(order_details__2[[#This Row],[OrderID]],orders[],7,FALSE)</f>
        <v>3</v>
      </c>
      <c r="M301" t="str">
        <f>VLOOKUP(order_details__2[[#This Row],[ShipVia ]],shippers[],2,FALSE)</f>
        <v>Federal Shipping</v>
      </c>
      <c r="N301" t="str">
        <f>VLOOKUP(order_details__2[[#This Row],[OrderID]],orders[],2,FALSE)</f>
        <v>BLONP</v>
      </c>
      <c r="O301" t="str">
        <f>VLOOKUP(order_details__2[[#This Row],[OrderID]],orders[],18,FALSE)</f>
        <v xml:space="preserve">Eastern                                           </v>
      </c>
      <c r="P301">
        <f>VLOOKUP(order_details__2[[#This Row],[ProductID]],products[],4,FALSE)</f>
        <v>6</v>
      </c>
      <c r="Q301" t="str">
        <f>VLOOKUP(order_details__2[[#This Row],[CategoryID]],categories[],2,FALSE)</f>
        <v>Meat/Poultry</v>
      </c>
      <c r="R301">
        <f>VLOOKUP(order_details__2[[#This Row],[OrderID]],orders[],21,FALSE)</f>
        <v>11</v>
      </c>
    </row>
    <row r="302" spans="1:18" x14ac:dyDescent="0.2">
      <c r="A302">
        <v>10360</v>
      </c>
      <c r="B302">
        <v>38</v>
      </c>
      <c r="C302">
        <v>210.8</v>
      </c>
      <c r="D302">
        <v>10</v>
      </c>
      <c r="E302">
        <v>0</v>
      </c>
      <c r="F302">
        <f>order_details__2[[#This Row],[UnitPrice]]*order_details__2[[#This Row],[Quantity]]</f>
        <v>2108</v>
      </c>
      <c r="G302">
        <f>VLOOKUP(order_details__2[[#This Row],[ProductID]],products[],3,FALSE)</f>
        <v>18</v>
      </c>
      <c r="H302">
        <f>VLOOKUP(order_details__2[[#This Row],[OrderID]],orders[],20,FALSE)</f>
        <v>1996</v>
      </c>
      <c r="I302" t="str">
        <f>VLOOKUP(order_details__2[[#This Row],[ProductID]],products[],2,FALSE)</f>
        <v>Cte de Blaye</v>
      </c>
      <c r="J302" t="str">
        <f>VLOOKUP(order_details__2[[#This Row],[SupplierID]],suppliers[],2,FALSE)</f>
        <v>Aux joyeux ecclsiastiques</v>
      </c>
      <c r="K302" t="str">
        <f>VLOOKUP(order_details__2[[#This Row],[OrderID]],orders[],14,FALSE)</f>
        <v>France</v>
      </c>
      <c r="L302">
        <f>VLOOKUP(order_details__2[[#This Row],[OrderID]],orders[],7,FALSE)</f>
        <v>3</v>
      </c>
      <c r="M302" t="str">
        <f>VLOOKUP(order_details__2[[#This Row],[ShipVia ]],shippers[],2,FALSE)</f>
        <v>Federal Shipping</v>
      </c>
      <c r="N302" t="str">
        <f>VLOOKUP(order_details__2[[#This Row],[OrderID]],orders[],2,FALSE)</f>
        <v>BLONP</v>
      </c>
      <c r="O302" t="str">
        <f>VLOOKUP(order_details__2[[#This Row],[OrderID]],orders[],18,FALSE)</f>
        <v xml:space="preserve">Eastern                                           </v>
      </c>
      <c r="P302">
        <f>VLOOKUP(order_details__2[[#This Row],[ProductID]],products[],4,FALSE)</f>
        <v>1</v>
      </c>
      <c r="Q302" t="str">
        <f>VLOOKUP(order_details__2[[#This Row],[CategoryID]],categories[],2,FALSE)</f>
        <v>Beverages</v>
      </c>
      <c r="R302">
        <f>VLOOKUP(order_details__2[[#This Row],[OrderID]],orders[],21,FALSE)</f>
        <v>11</v>
      </c>
    </row>
    <row r="303" spans="1:18" x14ac:dyDescent="0.2">
      <c r="A303">
        <v>10360</v>
      </c>
      <c r="B303">
        <v>49</v>
      </c>
      <c r="C303">
        <v>16</v>
      </c>
      <c r="D303">
        <v>35</v>
      </c>
      <c r="E303">
        <v>0</v>
      </c>
      <c r="F303">
        <f>order_details__2[[#This Row],[UnitPrice]]*order_details__2[[#This Row],[Quantity]]</f>
        <v>560</v>
      </c>
      <c r="G303">
        <f>VLOOKUP(order_details__2[[#This Row],[ProductID]],products[],3,FALSE)</f>
        <v>23</v>
      </c>
      <c r="H303">
        <f>VLOOKUP(order_details__2[[#This Row],[OrderID]],orders[],20,FALSE)</f>
        <v>1996</v>
      </c>
      <c r="I303" t="str">
        <f>VLOOKUP(order_details__2[[#This Row],[ProductID]],products[],2,FALSE)</f>
        <v>Maxilaku</v>
      </c>
      <c r="J303" t="str">
        <f>VLOOKUP(order_details__2[[#This Row],[SupplierID]],suppliers[],2,FALSE)</f>
        <v>Karkki Oy</v>
      </c>
      <c r="K303" t="str">
        <f>VLOOKUP(order_details__2[[#This Row],[OrderID]],orders[],14,FALSE)</f>
        <v>France</v>
      </c>
      <c r="L303">
        <f>VLOOKUP(order_details__2[[#This Row],[OrderID]],orders[],7,FALSE)</f>
        <v>3</v>
      </c>
      <c r="M303" t="str">
        <f>VLOOKUP(order_details__2[[#This Row],[ShipVia ]],shippers[],2,FALSE)</f>
        <v>Federal Shipping</v>
      </c>
      <c r="N303" t="str">
        <f>VLOOKUP(order_details__2[[#This Row],[OrderID]],orders[],2,FALSE)</f>
        <v>BLONP</v>
      </c>
      <c r="O303" t="str">
        <f>VLOOKUP(order_details__2[[#This Row],[OrderID]],orders[],18,FALSE)</f>
        <v xml:space="preserve">Eastern                                           </v>
      </c>
      <c r="P303">
        <f>VLOOKUP(order_details__2[[#This Row],[ProductID]],products[],4,FALSE)</f>
        <v>3</v>
      </c>
      <c r="Q303" t="str">
        <f>VLOOKUP(order_details__2[[#This Row],[CategoryID]],categories[],2,FALSE)</f>
        <v>Confections</v>
      </c>
      <c r="R303">
        <f>VLOOKUP(order_details__2[[#This Row],[OrderID]],orders[],21,FALSE)</f>
        <v>11</v>
      </c>
    </row>
    <row r="304" spans="1:18" x14ac:dyDescent="0.2">
      <c r="A304">
        <v>10360</v>
      </c>
      <c r="B304">
        <v>54</v>
      </c>
      <c r="C304">
        <v>5.9</v>
      </c>
      <c r="D304">
        <v>28</v>
      </c>
      <c r="E304">
        <v>0</v>
      </c>
      <c r="F304">
        <f>order_details__2[[#This Row],[UnitPrice]]*order_details__2[[#This Row],[Quantity]]</f>
        <v>165.20000000000002</v>
      </c>
      <c r="G304">
        <f>VLOOKUP(order_details__2[[#This Row],[ProductID]],products[],3,FALSE)</f>
        <v>25</v>
      </c>
      <c r="H304">
        <f>VLOOKUP(order_details__2[[#This Row],[OrderID]],orders[],20,FALSE)</f>
        <v>1996</v>
      </c>
      <c r="I304" t="str">
        <f>VLOOKUP(order_details__2[[#This Row],[ProductID]],products[],2,FALSE)</f>
        <v>Tourtire</v>
      </c>
      <c r="J304" t="str">
        <f>VLOOKUP(order_details__2[[#This Row],[SupplierID]],suppliers[],2,FALSE)</f>
        <v>Ma Maison</v>
      </c>
      <c r="K304" t="str">
        <f>VLOOKUP(order_details__2[[#This Row],[OrderID]],orders[],14,FALSE)</f>
        <v>France</v>
      </c>
      <c r="L304">
        <f>VLOOKUP(order_details__2[[#This Row],[OrderID]],orders[],7,FALSE)</f>
        <v>3</v>
      </c>
      <c r="M304" t="str">
        <f>VLOOKUP(order_details__2[[#This Row],[ShipVia ]],shippers[],2,FALSE)</f>
        <v>Federal Shipping</v>
      </c>
      <c r="N304" t="str">
        <f>VLOOKUP(order_details__2[[#This Row],[OrderID]],orders[],2,FALSE)</f>
        <v>BLONP</v>
      </c>
      <c r="O304" t="str">
        <f>VLOOKUP(order_details__2[[#This Row],[OrderID]],orders[],18,FALSE)</f>
        <v xml:space="preserve">Eastern                                           </v>
      </c>
      <c r="P304">
        <f>VLOOKUP(order_details__2[[#This Row],[ProductID]],products[],4,FALSE)</f>
        <v>6</v>
      </c>
      <c r="Q304" t="str">
        <f>VLOOKUP(order_details__2[[#This Row],[CategoryID]],categories[],2,FALSE)</f>
        <v>Meat/Poultry</v>
      </c>
      <c r="R304">
        <f>VLOOKUP(order_details__2[[#This Row],[OrderID]],orders[],21,FALSE)</f>
        <v>11</v>
      </c>
    </row>
    <row r="305" spans="1:18" x14ac:dyDescent="0.2">
      <c r="A305">
        <v>10361</v>
      </c>
      <c r="B305">
        <v>39</v>
      </c>
      <c r="C305">
        <v>14.4</v>
      </c>
      <c r="D305">
        <v>54</v>
      </c>
      <c r="E305">
        <v>0</v>
      </c>
      <c r="F305">
        <f>order_details__2[[#This Row],[UnitPrice]]*order_details__2[[#This Row],[Quantity]]</f>
        <v>777.6</v>
      </c>
      <c r="G305">
        <f>VLOOKUP(order_details__2[[#This Row],[ProductID]],products[],3,FALSE)</f>
        <v>18</v>
      </c>
      <c r="H305">
        <f>VLOOKUP(order_details__2[[#This Row],[OrderID]],orders[],20,FALSE)</f>
        <v>1996</v>
      </c>
      <c r="I305" t="str">
        <f>VLOOKUP(order_details__2[[#This Row],[ProductID]],products[],2,FALSE)</f>
        <v>Chartreuse verte</v>
      </c>
      <c r="J305" t="str">
        <f>VLOOKUP(order_details__2[[#This Row],[SupplierID]],suppliers[],2,FALSE)</f>
        <v>Aux joyeux ecclsiastiques</v>
      </c>
      <c r="K305" t="str">
        <f>VLOOKUP(order_details__2[[#This Row],[OrderID]],orders[],14,FALSE)</f>
        <v>Germany</v>
      </c>
      <c r="L305">
        <f>VLOOKUP(order_details__2[[#This Row],[OrderID]],orders[],7,FALSE)</f>
        <v>2</v>
      </c>
      <c r="M305" t="str">
        <f>VLOOKUP(order_details__2[[#This Row],[ShipVia ]],shippers[],2,FALSE)</f>
        <v>United Package</v>
      </c>
      <c r="N305" t="str">
        <f>VLOOKUP(order_details__2[[#This Row],[OrderID]],orders[],2,FALSE)</f>
        <v>QUICK</v>
      </c>
      <c r="O305" t="str">
        <f>VLOOKUP(order_details__2[[#This Row],[OrderID]],orders[],18,FALSE)</f>
        <v xml:space="preserve">Eastern                                           </v>
      </c>
      <c r="P305">
        <f>VLOOKUP(order_details__2[[#This Row],[ProductID]],products[],4,FALSE)</f>
        <v>1</v>
      </c>
      <c r="Q305" t="str">
        <f>VLOOKUP(order_details__2[[#This Row],[CategoryID]],categories[],2,FALSE)</f>
        <v>Beverages</v>
      </c>
      <c r="R305">
        <f>VLOOKUP(order_details__2[[#This Row],[OrderID]],orders[],21,FALSE)</f>
        <v>11</v>
      </c>
    </row>
    <row r="306" spans="1:18" x14ac:dyDescent="0.2">
      <c r="A306">
        <v>10361</v>
      </c>
      <c r="B306">
        <v>60</v>
      </c>
      <c r="C306">
        <v>27.2</v>
      </c>
      <c r="D306">
        <v>55</v>
      </c>
      <c r="E306">
        <v>0</v>
      </c>
      <c r="F306">
        <f>order_details__2[[#This Row],[UnitPrice]]*order_details__2[[#This Row],[Quantity]]</f>
        <v>1496</v>
      </c>
      <c r="G306">
        <f>VLOOKUP(order_details__2[[#This Row],[ProductID]],products[],3,FALSE)</f>
        <v>28</v>
      </c>
      <c r="H306">
        <f>VLOOKUP(order_details__2[[#This Row],[OrderID]],orders[],20,FALSE)</f>
        <v>1996</v>
      </c>
      <c r="I306" t="str">
        <f>VLOOKUP(order_details__2[[#This Row],[ProductID]],products[],2,FALSE)</f>
        <v>Camembert Pierrot</v>
      </c>
      <c r="J306" t="str">
        <f>VLOOKUP(order_details__2[[#This Row],[SupplierID]],suppliers[],2,FALSE)</f>
        <v>Gai pturage</v>
      </c>
      <c r="K306" t="str">
        <f>VLOOKUP(order_details__2[[#This Row],[OrderID]],orders[],14,FALSE)</f>
        <v>Germany</v>
      </c>
      <c r="L306">
        <f>VLOOKUP(order_details__2[[#This Row],[OrderID]],orders[],7,FALSE)</f>
        <v>2</v>
      </c>
      <c r="M306" t="str">
        <f>VLOOKUP(order_details__2[[#This Row],[ShipVia ]],shippers[],2,FALSE)</f>
        <v>United Package</v>
      </c>
      <c r="N306" t="str">
        <f>VLOOKUP(order_details__2[[#This Row],[OrderID]],orders[],2,FALSE)</f>
        <v>QUICK</v>
      </c>
      <c r="O306" t="str">
        <f>VLOOKUP(order_details__2[[#This Row],[OrderID]],orders[],18,FALSE)</f>
        <v xml:space="preserve">Eastern                                           </v>
      </c>
      <c r="P306">
        <f>VLOOKUP(order_details__2[[#This Row],[ProductID]],products[],4,FALSE)</f>
        <v>4</v>
      </c>
      <c r="Q306" t="str">
        <f>VLOOKUP(order_details__2[[#This Row],[CategoryID]],categories[],2,FALSE)</f>
        <v>Dairy Products</v>
      </c>
      <c r="R306">
        <f>VLOOKUP(order_details__2[[#This Row],[OrderID]],orders[],21,FALSE)</f>
        <v>11</v>
      </c>
    </row>
    <row r="307" spans="1:18" x14ac:dyDescent="0.2">
      <c r="A307">
        <v>10362</v>
      </c>
      <c r="B307">
        <v>25</v>
      </c>
      <c r="C307">
        <v>11.2</v>
      </c>
      <c r="D307">
        <v>50</v>
      </c>
      <c r="E307">
        <v>0</v>
      </c>
      <c r="F307">
        <f>order_details__2[[#This Row],[UnitPrice]]*order_details__2[[#This Row],[Quantity]]</f>
        <v>560</v>
      </c>
      <c r="G307">
        <f>VLOOKUP(order_details__2[[#This Row],[ProductID]],products[],3,FALSE)</f>
        <v>11</v>
      </c>
      <c r="H307">
        <f>VLOOKUP(order_details__2[[#This Row],[OrderID]],orders[],20,FALSE)</f>
        <v>1996</v>
      </c>
      <c r="I307" t="str">
        <f>VLOOKUP(order_details__2[[#This Row],[ProductID]],products[],2,FALSE)</f>
        <v>NuNuCa Nu-Nougat-Creme</v>
      </c>
      <c r="J307" t="str">
        <f>VLOOKUP(order_details__2[[#This Row],[SupplierID]],suppliers[],2,FALSE)</f>
        <v>Heli Swaren GmbH &amp; Co. KG</v>
      </c>
      <c r="K307" t="str">
        <f>VLOOKUP(order_details__2[[#This Row],[OrderID]],orders[],14,FALSE)</f>
        <v>France</v>
      </c>
      <c r="L307">
        <f>VLOOKUP(order_details__2[[#This Row],[OrderID]],orders[],7,FALSE)</f>
        <v>1</v>
      </c>
      <c r="M307" t="str">
        <f>VLOOKUP(order_details__2[[#This Row],[ShipVia ]],shippers[],2,FALSE)</f>
        <v>Speedy Express</v>
      </c>
      <c r="N307" t="str">
        <f>VLOOKUP(order_details__2[[#This Row],[OrderID]],orders[],2,FALSE)</f>
        <v>BONAP</v>
      </c>
      <c r="O307" t="str">
        <f>VLOOKUP(order_details__2[[#This Row],[OrderID]],orders[],18,FALSE)</f>
        <v xml:space="preserve">Southern                                          </v>
      </c>
      <c r="P307">
        <f>VLOOKUP(order_details__2[[#This Row],[ProductID]],products[],4,FALSE)</f>
        <v>3</v>
      </c>
      <c r="Q307" t="str">
        <f>VLOOKUP(order_details__2[[#This Row],[CategoryID]],categories[],2,FALSE)</f>
        <v>Confections</v>
      </c>
      <c r="R307">
        <f>VLOOKUP(order_details__2[[#This Row],[OrderID]],orders[],21,FALSE)</f>
        <v>11</v>
      </c>
    </row>
    <row r="308" spans="1:18" x14ac:dyDescent="0.2">
      <c r="A308">
        <v>10362</v>
      </c>
      <c r="B308">
        <v>51</v>
      </c>
      <c r="C308">
        <v>42.4</v>
      </c>
      <c r="D308">
        <v>20</v>
      </c>
      <c r="E308">
        <v>0</v>
      </c>
      <c r="F308">
        <f>order_details__2[[#This Row],[UnitPrice]]*order_details__2[[#This Row],[Quantity]]</f>
        <v>848</v>
      </c>
      <c r="G308">
        <f>VLOOKUP(order_details__2[[#This Row],[ProductID]],products[],3,FALSE)</f>
        <v>24</v>
      </c>
      <c r="H308">
        <f>VLOOKUP(order_details__2[[#This Row],[OrderID]],orders[],20,FALSE)</f>
        <v>1996</v>
      </c>
      <c r="I308" t="str">
        <f>VLOOKUP(order_details__2[[#This Row],[ProductID]],products[],2,FALSE)</f>
        <v>Manjimup Dried Apples</v>
      </c>
      <c r="J308" t="str">
        <f>VLOOKUP(order_details__2[[#This Row],[SupplierID]],suppliers[],2,FALSE)</f>
        <v>G'day, Mate</v>
      </c>
      <c r="K308" t="str">
        <f>VLOOKUP(order_details__2[[#This Row],[OrderID]],orders[],14,FALSE)</f>
        <v>France</v>
      </c>
      <c r="L308">
        <f>VLOOKUP(order_details__2[[#This Row],[OrderID]],orders[],7,FALSE)</f>
        <v>1</v>
      </c>
      <c r="M308" t="str">
        <f>VLOOKUP(order_details__2[[#This Row],[ShipVia ]],shippers[],2,FALSE)</f>
        <v>Speedy Express</v>
      </c>
      <c r="N308" t="str">
        <f>VLOOKUP(order_details__2[[#This Row],[OrderID]],orders[],2,FALSE)</f>
        <v>BONAP</v>
      </c>
      <c r="O308" t="str">
        <f>VLOOKUP(order_details__2[[#This Row],[OrderID]],orders[],18,FALSE)</f>
        <v xml:space="preserve">Southern                                          </v>
      </c>
      <c r="P308">
        <f>VLOOKUP(order_details__2[[#This Row],[ProductID]],products[],4,FALSE)</f>
        <v>7</v>
      </c>
      <c r="Q308" t="str">
        <f>VLOOKUP(order_details__2[[#This Row],[CategoryID]],categories[],2,FALSE)</f>
        <v>Produce</v>
      </c>
      <c r="R308">
        <f>VLOOKUP(order_details__2[[#This Row],[OrderID]],orders[],21,FALSE)</f>
        <v>11</v>
      </c>
    </row>
    <row r="309" spans="1:18" x14ac:dyDescent="0.2">
      <c r="A309">
        <v>10362</v>
      </c>
      <c r="B309">
        <v>54</v>
      </c>
      <c r="C309">
        <v>5.9</v>
      </c>
      <c r="D309">
        <v>24</v>
      </c>
      <c r="E309">
        <v>0</v>
      </c>
      <c r="F309">
        <f>order_details__2[[#This Row],[UnitPrice]]*order_details__2[[#This Row],[Quantity]]</f>
        <v>141.60000000000002</v>
      </c>
      <c r="G309">
        <f>VLOOKUP(order_details__2[[#This Row],[ProductID]],products[],3,FALSE)</f>
        <v>25</v>
      </c>
      <c r="H309">
        <f>VLOOKUP(order_details__2[[#This Row],[OrderID]],orders[],20,FALSE)</f>
        <v>1996</v>
      </c>
      <c r="I309" t="str">
        <f>VLOOKUP(order_details__2[[#This Row],[ProductID]],products[],2,FALSE)</f>
        <v>Tourtire</v>
      </c>
      <c r="J309" t="str">
        <f>VLOOKUP(order_details__2[[#This Row],[SupplierID]],suppliers[],2,FALSE)</f>
        <v>Ma Maison</v>
      </c>
      <c r="K309" t="str">
        <f>VLOOKUP(order_details__2[[#This Row],[OrderID]],orders[],14,FALSE)</f>
        <v>France</v>
      </c>
      <c r="L309">
        <f>VLOOKUP(order_details__2[[#This Row],[OrderID]],orders[],7,FALSE)</f>
        <v>1</v>
      </c>
      <c r="M309" t="str">
        <f>VLOOKUP(order_details__2[[#This Row],[ShipVia ]],shippers[],2,FALSE)</f>
        <v>Speedy Express</v>
      </c>
      <c r="N309" t="str">
        <f>VLOOKUP(order_details__2[[#This Row],[OrderID]],orders[],2,FALSE)</f>
        <v>BONAP</v>
      </c>
      <c r="O309" t="str">
        <f>VLOOKUP(order_details__2[[#This Row],[OrderID]],orders[],18,FALSE)</f>
        <v xml:space="preserve">Southern                                          </v>
      </c>
      <c r="P309">
        <f>VLOOKUP(order_details__2[[#This Row],[ProductID]],products[],4,FALSE)</f>
        <v>6</v>
      </c>
      <c r="Q309" t="str">
        <f>VLOOKUP(order_details__2[[#This Row],[CategoryID]],categories[],2,FALSE)</f>
        <v>Meat/Poultry</v>
      </c>
      <c r="R309">
        <f>VLOOKUP(order_details__2[[#This Row],[OrderID]],orders[],21,FALSE)</f>
        <v>11</v>
      </c>
    </row>
    <row r="310" spans="1:18" x14ac:dyDescent="0.2">
      <c r="A310">
        <v>10363</v>
      </c>
      <c r="B310">
        <v>31</v>
      </c>
      <c r="C310">
        <v>10</v>
      </c>
      <c r="D310">
        <v>20</v>
      </c>
      <c r="E310">
        <v>0</v>
      </c>
      <c r="F310">
        <f>order_details__2[[#This Row],[UnitPrice]]*order_details__2[[#This Row],[Quantity]]</f>
        <v>200</v>
      </c>
      <c r="G310">
        <f>VLOOKUP(order_details__2[[#This Row],[ProductID]],products[],3,FALSE)</f>
        <v>14</v>
      </c>
      <c r="H310">
        <f>VLOOKUP(order_details__2[[#This Row],[OrderID]],orders[],20,FALSE)</f>
        <v>1996</v>
      </c>
      <c r="I310" t="str">
        <f>VLOOKUP(order_details__2[[#This Row],[ProductID]],products[],2,FALSE)</f>
        <v>Gorgonzola Telino</v>
      </c>
      <c r="J310" t="str">
        <f>VLOOKUP(order_details__2[[#This Row],[SupplierID]],suppliers[],2,FALSE)</f>
        <v>Formaggi Fortini s.r.l.</v>
      </c>
      <c r="K310" t="str">
        <f>VLOOKUP(order_details__2[[#This Row],[OrderID]],orders[],14,FALSE)</f>
        <v>Germany</v>
      </c>
      <c r="L310">
        <f>VLOOKUP(order_details__2[[#This Row],[OrderID]],orders[],7,FALSE)</f>
        <v>3</v>
      </c>
      <c r="M310" t="str">
        <f>VLOOKUP(order_details__2[[#This Row],[ShipVia ]],shippers[],2,FALSE)</f>
        <v>Federal Shipping</v>
      </c>
      <c r="N310" t="str">
        <f>VLOOKUP(order_details__2[[#This Row],[OrderID]],orders[],2,FALSE)</f>
        <v>DRACD</v>
      </c>
      <c r="O310" t="str">
        <f>VLOOKUP(order_details__2[[#This Row],[OrderID]],orders[],18,FALSE)</f>
        <v xml:space="preserve">Eastern                                           </v>
      </c>
      <c r="P310">
        <f>VLOOKUP(order_details__2[[#This Row],[ProductID]],products[],4,FALSE)</f>
        <v>4</v>
      </c>
      <c r="Q310" t="str">
        <f>VLOOKUP(order_details__2[[#This Row],[CategoryID]],categories[],2,FALSE)</f>
        <v>Dairy Products</v>
      </c>
      <c r="R310">
        <f>VLOOKUP(order_details__2[[#This Row],[OrderID]],orders[],21,FALSE)</f>
        <v>11</v>
      </c>
    </row>
    <row r="311" spans="1:18" x14ac:dyDescent="0.2">
      <c r="A311">
        <v>10363</v>
      </c>
      <c r="B311">
        <v>75</v>
      </c>
      <c r="C311">
        <v>6.2</v>
      </c>
      <c r="D311">
        <v>12</v>
      </c>
      <c r="E311">
        <v>0</v>
      </c>
      <c r="F311">
        <f>order_details__2[[#This Row],[UnitPrice]]*order_details__2[[#This Row],[Quantity]]</f>
        <v>74.400000000000006</v>
      </c>
      <c r="G311">
        <f>VLOOKUP(order_details__2[[#This Row],[ProductID]],products[],3,FALSE)</f>
        <v>12</v>
      </c>
      <c r="H311">
        <f>VLOOKUP(order_details__2[[#This Row],[OrderID]],orders[],20,FALSE)</f>
        <v>1996</v>
      </c>
      <c r="I311" t="str">
        <f>VLOOKUP(order_details__2[[#This Row],[ProductID]],products[],2,FALSE)</f>
        <v>Rhnbru Klosterbier</v>
      </c>
      <c r="J311" t="str">
        <f>VLOOKUP(order_details__2[[#This Row],[SupplierID]],suppliers[],2,FALSE)</f>
        <v>Plutzer Lebensmittelgromrkte AG</v>
      </c>
      <c r="K311" t="str">
        <f>VLOOKUP(order_details__2[[#This Row],[OrderID]],orders[],14,FALSE)</f>
        <v>Germany</v>
      </c>
      <c r="L311">
        <f>VLOOKUP(order_details__2[[#This Row],[OrderID]],orders[],7,FALSE)</f>
        <v>3</v>
      </c>
      <c r="M311" t="str">
        <f>VLOOKUP(order_details__2[[#This Row],[ShipVia ]],shippers[],2,FALSE)</f>
        <v>Federal Shipping</v>
      </c>
      <c r="N311" t="str">
        <f>VLOOKUP(order_details__2[[#This Row],[OrderID]],orders[],2,FALSE)</f>
        <v>DRACD</v>
      </c>
      <c r="O311" t="str">
        <f>VLOOKUP(order_details__2[[#This Row],[OrderID]],orders[],18,FALSE)</f>
        <v xml:space="preserve">Eastern                                           </v>
      </c>
      <c r="P311">
        <f>VLOOKUP(order_details__2[[#This Row],[ProductID]],products[],4,FALSE)</f>
        <v>1</v>
      </c>
      <c r="Q311" t="str">
        <f>VLOOKUP(order_details__2[[#This Row],[CategoryID]],categories[],2,FALSE)</f>
        <v>Beverages</v>
      </c>
      <c r="R311">
        <f>VLOOKUP(order_details__2[[#This Row],[OrderID]],orders[],21,FALSE)</f>
        <v>11</v>
      </c>
    </row>
    <row r="312" spans="1:18" x14ac:dyDescent="0.2">
      <c r="A312">
        <v>10363</v>
      </c>
      <c r="B312">
        <v>76</v>
      </c>
      <c r="C312">
        <v>14.4</v>
      </c>
      <c r="D312">
        <v>12</v>
      </c>
      <c r="E312">
        <v>0</v>
      </c>
      <c r="F312">
        <f>order_details__2[[#This Row],[UnitPrice]]*order_details__2[[#This Row],[Quantity]]</f>
        <v>172.8</v>
      </c>
      <c r="G312">
        <f>VLOOKUP(order_details__2[[#This Row],[ProductID]],products[],3,FALSE)</f>
        <v>23</v>
      </c>
      <c r="H312">
        <f>VLOOKUP(order_details__2[[#This Row],[OrderID]],orders[],20,FALSE)</f>
        <v>1996</v>
      </c>
      <c r="I312" t="str">
        <f>VLOOKUP(order_details__2[[#This Row],[ProductID]],products[],2,FALSE)</f>
        <v>Lakkalikri</v>
      </c>
      <c r="J312" t="str">
        <f>VLOOKUP(order_details__2[[#This Row],[SupplierID]],suppliers[],2,FALSE)</f>
        <v>Karkki Oy</v>
      </c>
      <c r="K312" t="str">
        <f>VLOOKUP(order_details__2[[#This Row],[OrderID]],orders[],14,FALSE)</f>
        <v>Germany</v>
      </c>
      <c r="L312">
        <f>VLOOKUP(order_details__2[[#This Row],[OrderID]],orders[],7,FALSE)</f>
        <v>3</v>
      </c>
      <c r="M312" t="str">
        <f>VLOOKUP(order_details__2[[#This Row],[ShipVia ]],shippers[],2,FALSE)</f>
        <v>Federal Shipping</v>
      </c>
      <c r="N312" t="str">
        <f>VLOOKUP(order_details__2[[#This Row],[OrderID]],orders[],2,FALSE)</f>
        <v>DRACD</v>
      </c>
      <c r="O312" t="str">
        <f>VLOOKUP(order_details__2[[#This Row],[OrderID]],orders[],18,FALSE)</f>
        <v xml:space="preserve">Eastern                                           </v>
      </c>
      <c r="P312">
        <f>VLOOKUP(order_details__2[[#This Row],[ProductID]],products[],4,FALSE)</f>
        <v>1</v>
      </c>
      <c r="Q312" t="str">
        <f>VLOOKUP(order_details__2[[#This Row],[CategoryID]],categories[],2,FALSE)</f>
        <v>Beverages</v>
      </c>
      <c r="R312">
        <f>VLOOKUP(order_details__2[[#This Row],[OrderID]],orders[],21,FALSE)</f>
        <v>11</v>
      </c>
    </row>
    <row r="313" spans="1:18" x14ac:dyDescent="0.2">
      <c r="A313">
        <v>10364</v>
      </c>
      <c r="B313">
        <v>69</v>
      </c>
      <c r="C313">
        <v>28.8</v>
      </c>
      <c r="D313">
        <v>30</v>
      </c>
      <c r="E313">
        <v>0</v>
      </c>
      <c r="F313">
        <f>order_details__2[[#This Row],[UnitPrice]]*order_details__2[[#This Row],[Quantity]]</f>
        <v>864</v>
      </c>
      <c r="G313">
        <f>VLOOKUP(order_details__2[[#This Row],[ProductID]],products[],3,FALSE)</f>
        <v>15</v>
      </c>
      <c r="H313">
        <f>VLOOKUP(order_details__2[[#This Row],[OrderID]],orders[],20,FALSE)</f>
        <v>1996</v>
      </c>
      <c r="I313" t="str">
        <f>VLOOKUP(order_details__2[[#This Row],[ProductID]],products[],2,FALSE)</f>
        <v>Gudbrandsdalsost</v>
      </c>
      <c r="J313" t="str">
        <f>VLOOKUP(order_details__2[[#This Row],[SupplierID]],suppliers[],2,FALSE)</f>
        <v>Norske Meierier</v>
      </c>
      <c r="K313" t="str">
        <f>VLOOKUP(order_details__2[[#This Row],[OrderID]],orders[],14,FALSE)</f>
        <v>UK</v>
      </c>
      <c r="L313">
        <f>VLOOKUP(order_details__2[[#This Row],[OrderID]],orders[],7,FALSE)</f>
        <v>1</v>
      </c>
      <c r="M313" t="str">
        <f>VLOOKUP(order_details__2[[#This Row],[ShipVia ]],shippers[],2,FALSE)</f>
        <v>Speedy Express</v>
      </c>
      <c r="N313" t="str">
        <f>VLOOKUP(order_details__2[[#This Row],[OrderID]],orders[],2,FALSE)</f>
        <v>EASTC</v>
      </c>
      <c r="O313" t="str">
        <f>VLOOKUP(order_details__2[[#This Row],[OrderID]],orders[],18,FALSE)</f>
        <v xml:space="preserve">Eastern                                           </v>
      </c>
      <c r="P313">
        <f>VLOOKUP(order_details__2[[#This Row],[ProductID]],products[],4,FALSE)</f>
        <v>4</v>
      </c>
      <c r="Q313" t="str">
        <f>VLOOKUP(order_details__2[[#This Row],[CategoryID]],categories[],2,FALSE)</f>
        <v>Dairy Products</v>
      </c>
      <c r="R313">
        <f>VLOOKUP(order_details__2[[#This Row],[OrderID]],orders[],21,FALSE)</f>
        <v>11</v>
      </c>
    </row>
    <row r="314" spans="1:18" x14ac:dyDescent="0.2">
      <c r="A314">
        <v>10364</v>
      </c>
      <c r="B314">
        <v>71</v>
      </c>
      <c r="C314">
        <v>17.2</v>
      </c>
      <c r="D314">
        <v>5</v>
      </c>
      <c r="E314">
        <v>0</v>
      </c>
      <c r="F314">
        <f>order_details__2[[#This Row],[UnitPrice]]*order_details__2[[#This Row],[Quantity]]</f>
        <v>86</v>
      </c>
      <c r="G314">
        <f>VLOOKUP(order_details__2[[#This Row],[ProductID]],products[],3,FALSE)</f>
        <v>15</v>
      </c>
      <c r="H314">
        <f>VLOOKUP(order_details__2[[#This Row],[OrderID]],orders[],20,FALSE)</f>
        <v>1996</v>
      </c>
      <c r="I314" t="str">
        <f>VLOOKUP(order_details__2[[#This Row],[ProductID]],products[],2,FALSE)</f>
        <v>Flotemysost</v>
      </c>
      <c r="J314" t="str">
        <f>VLOOKUP(order_details__2[[#This Row],[SupplierID]],suppliers[],2,FALSE)</f>
        <v>Norske Meierier</v>
      </c>
      <c r="K314" t="str">
        <f>VLOOKUP(order_details__2[[#This Row],[OrderID]],orders[],14,FALSE)</f>
        <v>UK</v>
      </c>
      <c r="L314">
        <f>VLOOKUP(order_details__2[[#This Row],[OrderID]],orders[],7,FALSE)</f>
        <v>1</v>
      </c>
      <c r="M314" t="str">
        <f>VLOOKUP(order_details__2[[#This Row],[ShipVia ]],shippers[],2,FALSE)</f>
        <v>Speedy Express</v>
      </c>
      <c r="N314" t="str">
        <f>VLOOKUP(order_details__2[[#This Row],[OrderID]],orders[],2,FALSE)</f>
        <v>EASTC</v>
      </c>
      <c r="O314" t="str">
        <f>VLOOKUP(order_details__2[[#This Row],[OrderID]],orders[],18,FALSE)</f>
        <v xml:space="preserve">Eastern                                           </v>
      </c>
      <c r="P314">
        <f>VLOOKUP(order_details__2[[#This Row],[ProductID]],products[],4,FALSE)</f>
        <v>4</v>
      </c>
      <c r="Q314" t="str">
        <f>VLOOKUP(order_details__2[[#This Row],[CategoryID]],categories[],2,FALSE)</f>
        <v>Dairy Products</v>
      </c>
      <c r="R314">
        <f>VLOOKUP(order_details__2[[#This Row],[OrderID]],orders[],21,FALSE)</f>
        <v>11</v>
      </c>
    </row>
    <row r="315" spans="1:18" x14ac:dyDescent="0.2">
      <c r="A315">
        <v>10365</v>
      </c>
      <c r="B315">
        <v>11</v>
      </c>
      <c r="C315">
        <v>16.8</v>
      </c>
      <c r="D315">
        <v>24</v>
      </c>
      <c r="E315">
        <v>0</v>
      </c>
      <c r="F315">
        <f>order_details__2[[#This Row],[UnitPrice]]*order_details__2[[#This Row],[Quantity]]</f>
        <v>403.20000000000005</v>
      </c>
      <c r="G315">
        <f>VLOOKUP(order_details__2[[#This Row],[ProductID]],products[],3,FALSE)</f>
        <v>5</v>
      </c>
      <c r="H315">
        <f>VLOOKUP(order_details__2[[#This Row],[OrderID]],orders[],20,FALSE)</f>
        <v>1996</v>
      </c>
      <c r="I315" t="str">
        <f>VLOOKUP(order_details__2[[#This Row],[ProductID]],products[],2,FALSE)</f>
        <v>Queso Cabrales</v>
      </c>
      <c r="J315" t="str">
        <f>VLOOKUP(order_details__2[[#This Row],[SupplierID]],suppliers[],2,FALSE)</f>
        <v>Cooperativa de Quesos 'Las Cabras'</v>
      </c>
      <c r="K315" t="str">
        <f>VLOOKUP(order_details__2[[#This Row],[OrderID]],orders[],14,FALSE)</f>
        <v>Mexico</v>
      </c>
      <c r="L315">
        <f>VLOOKUP(order_details__2[[#This Row],[OrderID]],orders[],7,FALSE)</f>
        <v>2</v>
      </c>
      <c r="M315" t="str">
        <f>VLOOKUP(order_details__2[[#This Row],[ShipVia ]],shippers[],2,FALSE)</f>
        <v>United Package</v>
      </c>
      <c r="N315" t="str">
        <f>VLOOKUP(order_details__2[[#This Row],[OrderID]],orders[],2,FALSE)</f>
        <v>ANTON</v>
      </c>
      <c r="O315" t="str">
        <f>VLOOKUP(order_details__2[[#This Row],[OrderID]],orders[],18,FALSE)</f>
        <v xml:space="preserve">Southern                                          </v>
      </c>
      <c r="P315">
        <f>VLOOKUP(order_details__2[[#This Row],[ProductID]],products[],4,FALSE)</f>
        <v>4</v>
      </c>
      <c r="Q315" t="str">
        <f>VLOOKUP(order_details__2[[#This Row],[CategoryID]],categories[],2,FALSE)</f>
        <v>Dairy Products</v>
      </c>
      <c r="R315">
        <f>VLOOKUP(order_details__2[[#This Row],[OrderID]],orders[],21,FALSE)</f>
        <v>11</v>
      </c>
    </row>
    <row r="316" spans="1:18" x14ac:dyDescent="0.2">
      <c r="A316">
        <v>10366</v>
      </c>
      <c r="B316">
        <v>65</v>
      </c>
      <c r="C316">
        <v>16.8</v>
      </c>
      <c r="D316">
        <v>5</v>
      </c>
      <c r="E316">
        <v>0</v>
      </c>
      <c r="F316">
        <f>order_details__2[[#This Row],[UnitPrice]]*order_details__2[[#This Row],[Quantity]]</f>
        <v>84</v>
      </c>
      <c r="G316">
        <f>VLOOKUP(order_details__2[[#This Row],[ProductID]],products[],3,FALSE)</f>
        <v>2</v>
      </c>
      <c r="H316">
        <f>VLOOKUP(order_details__2[[#This Row],[OrderID]],orders[],20,FALSE)</f>
        <v>1996</v>
      </c>
      <c r="I316" t="str">
        <f>VLOOKUP(order_details__2[[#This Row],[ProductID]],products[],2,FALSE)</f>
        <v>Louisiana Fiery Hot Pepper Sauce</v>
      </c>
      <c r="J316" t="str">
        <f>VLOOKUP(order_details__2[[#This Row],[SupplierID]],suppliers[],2,FALSE)</f>
        <v>New Orleans Cajun Delights</v>
      </c>
      <c r="K316" t="str">
        <f>VLOOKUP(order_details__2[[#This Row],[OrderID]],orders[],14,FALSE)</f>
        <v>Spain</v>
      </c>
      <c r="L316">
        <f>VLOOKUP(order_details__2[[#This Row],[OrderID]],orders[],7,FALSE)</f>
        <v>2</v>
      </c>
      <c r="M316" t="str">
        <f>VLOOKUP(order_details__2[[#This Row],[ShipVia ]],shippers[],2,FALSE)</f>
        <v>United Package</v>
      </c>
      <c r="N316" t="str">
        <f>VLOOKUP(order_details__2[[#This Row],[OrderID]],orders[],2,FALSE)</f>
        <v>GALED</v>
      </c>
      <c r="O316" t="str">
        <f>VLOOKUP(order_details__2[[#This Row],[OrderID]],orders[],18,FALSE)</f>
        <v xml:space="preserve">Northern                                          </v>
      </c>
      <c r="P316">
        <f>VLOOKUP(order_details__2[[#This Row],[ProductID]],products[],4,FALSE)</f>
        <v>2</v>
      </c>
      <c r="Q316" t="str">
        <f>VLOOKUP(order_details__2[[#This Row],[CategoryID]],categories[],2,FALSE)</f>
        <v>Condiments</v>
      </c>
      <c r="R316">
        <f>VLOOKUP(order_details__2[[#This Row],[OrderID]],orders[],21,FALSE)</f>
        <v>11</v>
      </c>
    </row>
    <row r="317" spans="1:18" x14ac:dyDescent="0.2">
      <c r="A317">
        <v>10366</v>
      </c>
      <c r="B317">
        <v>77</v>
      </c>
      <c r="C317">
        <v>10.4</v>
      </c>
      <c r="D317">
        <v>5</v>
      </c>
      <c r="E317">
        <v>0</v>
      </c>
      <c r="F317">
        <f>order_details__2[[#This Row],[UnitPrice]]*order_details__2[[#This Row],[Quantity]]</f>
        <v>52</v>
      </c>
      <c r="G317">
        <f>VLOOKUP(order_details__2[[#This Row],[ProductID]],products[],3,FALSE)</f>
        <v>12</v>
      </c>
      <c r="H317">
        <f>VLOOKUP(order_details__2[[#This Row],[OrderID]],orders[],20,FALSE)</f>
        <v>1996</v>
      </c>
      <c r="I317" t="str">
        <f>VLOOKUP(order_details__2[[#This Row],[ProductID]],products[],2,FALSE)</f>
        <v>Original Frankfurter grne Soe</v>
      </c>
      <c r="J317" t="str">
        <f>VLOOKUP(order_details__2[[#This Row],[SupplierID]],suppliers[],2,FALSE)</f>
        <v>Plutzer Lebensmittelgromrkte AG</v>
      </c>
      <c r="K317" t="str">
        <f>VLOOKUP(order_details__2[[#This Row],[OrderID]],orders[],14,FALSE)</f>
        <v>Spain</v>
      </c>
      <c r="L317">
        <f>VLOOKUP(order_details__2[[#This Row],[OrderID]],orders[],7,FALSE)</f>
        <v>2</v>
      </c>
      <c r="M317" t="str">
        <f>VLOOKUP(order_details__2[[#This Row],[ShipVia ]],shippers[],2,FALSE)</f>
        <v>United Package</v>
      </c>
      <c r="N317" t="str">
        <f>VLOOKUP(order_details__2[[#This Row],[OrderID]],orders[],2,FALSE)</f>
        <v>GALED</v>
      </c>
      <c r="O317" t="str">
        <f>VLOOKUP(order_details__2[[#This Row],[OrderID]],orders[],18,FALSE)</f>
        <v xml:space="preserve">Northern                                          </v>
      </c>
      <c r="P317">
        <f>VLOOKUP(order_details__2[[#This Row],[ProductID]],products[],4,FALSE)</f>
        <v>2</v>
      </c>
      <c r="Q317" t="str">
        <f>VLOOKUP(order_details__2[[#This Row],[CategoryID]],categories[],2,FALSE)</f>
        <v>Condiments</v>
      </c>
      <c r="R317">
        <f>VLOOKUP(order_details__2[[#This Row],[OrderID]],orders[],21,FALSE)</f>
        <v>11</v>
      </c>
    </row>
    <row r="318" spans="1:18" x14ac:dyDescent="0.2">
      <c r="A318">
        <v>10367</v>
      </c>
      <c r="B318">
        <v>34</v>
      </c>
      <c r="C318">
        <v>11.2</v>
      </c>
      <c r="D318">
        <v>36</v>
      </c>
      <c r="E318">
        <v>0</v>
      </c>
      <c r="F318">
        <f>order_details__2[[#This Row],[UnitPrice]]*order_details__2[[#This Row],[Quantity]]</f>
        <v>403.2</v>
      </c>
      <c r="G318">
        <f>VLOOKUP(order_details__2[[#This Row],[ProductID]],products[],3,FALSE)</f>
        <v>16</v>
      </c>
      <c r="H318">
        <f>VLOOKUP(order_details__2[[#This Row],[OrderID]],orders[],20,FALSE)</f>
        <v>1996</v>
      </c>
      <c r="I318" t="str">
        <f>VLOOKUP(order_details__2[[#This Row],[ProductID]],products[],2,FALSE)</f>
        <v>Sasquatch Ale</v>
      </c>
      <c r="J318" t="str">
        <f>VLOOKUP(order_details__2[[#This Row],[SupplierID]],suppliers[],2,FALSE)</f>
        <v>Bigfoot Breweries</v>
      </c>
      <c r="K318" t="str">
        <f>VLOOKUP(order_details__2[[#This Row],[OrderID]],orders[],14,FALSE)</f>
        <v>Denmark</v>
      </c>
      <c r="L318">
        <f>VLOOKUP(order_details__2[[#This Row],[OrderID]],orders[],7,FALSE)</f>
        <v>3</v>
      </c>
      <c r="M318" t="str">
        <f>VLOOKUP(order_details__2[[#This Row],[ShipVia ]],shippers[],2,FALSE)</f>
        <v>Federal Shipping</v>
      </c>
      <c r="N318" t="str">
        <f>VLOOKUP(order_details__2[[#This Row],[OrderID]],orders[],2,FALSE)</f>
        <v>VAFFE</v>
      </c>
      <c r="O318" t="str">
        <f>VLOOKUP(order_details__2[[#This Row],[OrderID]],orders[],18,FALSE)</f>
        <v xml:space="preserve">Westerns                                          </v>
      </c>
      <c r="P318">
        <f>VLOOKUP(order_details__2[[#This Row],[ProductID]],products[],4,FALSE)</f>
        <v>1</v>
      </c>
      <c r="Q318" t="str">
        <f>VLOOKUP(order_details__2[[#This Row],[CategoryID]],categories[],2,FALSE)</f>
        <v>Beverages</v>
      </c>
      <c r="R318">
        <f>VLOOKUP(order_details__2[[#This Row],[OrderID]],orders[],21,FALSE)</f>
        <v>11</v>
      </c>
    </row>
    <row r="319" spans="1:18" x14ac:dyDescent="0.2">
      <c r="A319">
        <v>10367</v>
      </c>
      <c r="B319">
        <v>54</v>
      </c>
      <c r="C319">
        <v>5.9</v>
      </c>
      <c r="D319">
        <v>18</v>
      </c>
      <c r="E319">
        <v>0</v>
      </c>
      <c r="F319">
        <f>order_details__2[[#This Row],[UnitPrice]]*order_details__2[[#This Row],[Quantity]]</f>
        <v>106.2</v>
      </c>
      <c r="G319">
        <f>VLOOKUP(order_details__2[[#This Row],[ProductID]],products[],3,FALSE)</f>
        <v>25</v>
      </c>
      <c r="H319">
        <f>VLOOKUP(order_details__2[[#This Row],[OrderID]],orders[],20,FALSE)</f>
        <v>1996</v>
      </c>
      <c r="I319" t="str">
        <f>VLOOKUP(order_details__2[[#This Row],[ProductID]],products[],2,FALSE)</f>
        <v>Tourtire</v>
      </c>
      <c r="J319" t="str">
        <f>VLOOKUP(order_details__2[[#This Row],[SupplierID]],suppliers[],2,FALSE)</f>
        <v>Ma Maison</v>
      </c>
      <c r="K319" t="str">
        <f>VLOOKUP(order_details__2[[#This Row],[OrderID]],orders[],14,FALSE)</f>
        <v>Denmark</v>
      </c>
      <c r="L319">
        <f>VLOOKUP(order_details__2[[#This Row],[OrderID]],orders[],7,FALSE)</f>
        <v>3</v>
      </c>
      <c r="M319" t="str">
        <f>VLOOKUP(order_details__2[[#This Row],[ShipVia ]],shippers[],2,FALSE)</f>
        <v>Federal Shipping</v>
      </c>
      <c r="N319" t="str">
        <f>VLOOKUP(order_details__2[[#This Row],[OrderID]],orders[],2,FALSE)</f>
        <v>VAFFE</v>
      </c>
      <c r="O319" t="str">
        <f>VLOOKUP(order_details__2[[#This Row],[OrderID]],orders[],18,FALSE)</f>
        <v xml:space="preserve">Westerns                                          </v>
      </c>
      <c r="P319">
        <f>VLOOKUP(order_details__2[[#This Row],[ProductID]],products[],4,FALSE)</f>
        <v>6</v>
      </c>
      <c r="Q319" t="str">
        <f>VLOOKUP(order_details__2[[#This Row],[CategoryID]],categories[],2,FALSE)</f>
        <v>Meat/Poultry</v>
      </c>
      <c r="R319">
        <f>VLOOKUP(order_details__2[[#This Row],[OrderID]],orders[],21,FALSE)</f>
        <v>11</v>
      </c>
    </row>
    <row r="320" spans="1:18" x14ac:dyDescent="0.2">
      <c r="A320">
        <v>10367</v>
      </c>
      <c r="B320">
        <v>65</v>
      </c>
      <c r="C320">
        <v>16.8</v>
      </c>
      <c r="D320">
        <v>15</v>
      </c>
      <c r="E320">
        <v>0</v>
      </c>
      <c r="F320">
        <f>order_details__2[[#This Row],[UnitPrice]]*order_details__2[[#This Row],[Quantity]]</f>
        <v>252</v>
      </c>
      <c r="G320">
        <f>VLOOKUP(order_details__2[[#This Row],[ProductID]],products[],3,FALSE)</f>
        <v>2</v>
      </c>
      <c r="H320">
        <f>VLOOKUP(order_details__2[[#This Row],[OrderID]],orders[],20,FALSE)</f>
        <v>1996</v>
      </c>
      <c r="I320" t="str">
        <f>VLOOKUP(order_details__2[[#This Row],[ProductID]],products[],2,FALSE)</f>
        <v>Louisiana Fiery Hot Pepper Sauce</v>
      </c>
      <c r="J320" t="str">
        <f>VLOOKUP(order_details__2[[#This Row],[SupplierID]],suppliers[],2,FALSE)</f>
        <v>New Orleans Cajun Delights</v>
      </c>
      <c r="K320" t="str">
        <f>VLOOKUP(order_details__2[[#This Row],[OrderID]],orders[],14,FALSE)</f>
        <v>Denmark</v>
      </c>
      <c r="L320">
        <f>VLOOKUP(order_details__2[[#This Row],[OrderID]],orders[],7,FALSE)</f>
        <v>3</v>
      </c>
      <c r="M320" t="str">
        <f>VLOOKUP(order_details__2[[#This Row],[ShipVia ]],shippers[],2,FALSE)</f>
        <v>Federal Shipping</v>
      </c>
      <c r="N320" t="str">
        <f>VLOOKUP(order_details__2[[#This Row],[OrderID]],orders[],2,FALSE)</f>
        <v>VAFFE</v>
      </c>
      <c r="O320" t="str">
        <f>VLOOKUP(order_details__2[[#This Row],[OrderID]],orders[],18,FALSE)</f>
        <v xml:space="preserve">Westerns                                          </v>
      </c>
      <c r="P320">
        <f>VLOOKUP(order_details__2[[#This Row],[ProductID]],products[],4,FALSE)</f>
        <v>2</v>
      </c>
      <c r="Q320" t="str">
        <f>VLOOKUP(order_details__2[[#This Row],[CategoryID]],categories[],2,FALSE)</f>
        <v>Condiments</v>
      </c>
      <c r="R320">
        <f>VLOOKUP(order_details__2[[#This Row],[OrderID]],orders[],21,FALSE)</f>
        <v>11</v>
      </c>
    </row>
    <row r="321" spans="1:18" x14ac:dyDescent="0.2">
      <c r="A321">
        <v>10367</v>
      </c>
      <c r="B321">
        <v>77</v>
      </c>
      <c r="C321">
        <v>10.4</v>
      </c>
      <c r="D321">
        <v>7</v>
      </c>
      <c r="E321">
        <v>0</v>
      </c>
      <c r="F321">
        <f>order_details__2[[#This Row],[UnitPrice]]*order_details__2[[#This Row],[Quantity]]</f>
        <v>72.8</v>
      </c>
      <c r="G321">
        <f>VLOOKUP(order_details__2[[#This Row],[ProductID]],products[],3,FALSE)</f>
        <v>12</v>
      </c>
      <c r="H321">
        <f>VLOOKUP(order_details__2[[#This Row],[OrderID]],orders[],20,FALSE)</f>
        <v>1996</v>
      </c>
      <c r="I321" t="str">
        <f>VLOOKUP(order_details__2[[#This Row],[ProductID]],products[],2,FALSE)</f>
        <v>Original Frankfurter grne Soe</v>
      </c>
      <c r="J321" t="str">
        <f>VLOOKUP(order_details__2[[#This Row],[SupplierID]],suppliers[],2,FALSE)</f>
        <v>Plutzer Lebensmittelgromrkte AG</v>
      </c>
      <c r="K321" t="str">
        <f>VLOOKUP(order_details__2[[#This Row],[OrderID]],orders[],14,FALSE)</f>
        <v>Denmark</v>
      </c>
      <c r="L321">
        <f>VLOOKUP(order_details__2[[#This Row],[OrderID]],orders[],7,FALSE)</f>
        <v>3</v>
      </c>
      <c r="M321" t="str">
        <f>VLOOKUP(order_details__2[[#This Row],[ShipVia ]],shippers[],2,FALSE)</f>
        <v>Federal Shipping</v>
      </c>
      <c r="N321" t="str">
        <f>VLOOKUP(order_details__2[[#This Row],[OrderID]],orders[],2,FALSE)</f>
        <v>VAFFE</v>
      </c>
      <c r="O321" t="str">
        <f>VLOOKUP(order_details__2[[#This Row],[OrderID]],orders[],18,FALSE)</f>
        <v xml:space="preserve">Westerns                                          </v>
      </c>
      <c r="P321">
        <f>VLOOKUP(order_details__2[[#This Row],[ProductID]],products[],4,FALSE)</f>
        <v>2</v>
      </c>
      <c r="Q321" t="str">
        <f>VLOOKUP(order_details__2[[#This Row],[CategoryID]],categories[],2,FALSE)</f>
        <v>Condiments</v>
      </c>
      <c r="R321">
        <f>VLOOKUP(order_details__2[[#This Row],[OrderID]],orders[],21,FALSE)</f>
        <v>11</v>
      </c>
    </row>
    <row r="322" spans="1:18" x14ac:dyDescent="0.2">
      <c r="A322">
        <v>10368</v>
      </c>
      <c r="B322">
        <v>21</v>
      </c>
      <c r="C322">
        <v>8</v>
      </c>
      <c r="D322">
        <v>5</v>
      </c>
      <c r="E322">
        <v>0</v>
      </c>
      <c r="F322">
        <f>order_details__2[[#This Row],[UnitPrice]]*order_details__2[[#This Row],[Quantity]]</f>
        <v>40</v>
      </c>
      <c r="G322">
        <f>VLOOKUP(order_details__2[[#This Row],[ProductID]],products[],3,FALSE)</f>
        <v>8</v>
      </c>
      <c r="H322">
        <f>VLOOKUP(order_details__2[[#This Row],[OrderID]],orders[],20,FALSE)</f>
        <v>1996</v>
      </c>
      <c r="I322" t="str">
        <f>VLOOKUP(order_details__2[[#This Row],[ProductID]],products[],2,FALSE)</f>
        <v>Sir Rodney's Scones</v>
      </c>
      <c r="J322" t="str">
        <f>VLOOKUP(order_details__2[[#This Row],[SupplierID]],suppliers[],2,FALSE)</f>
        <v>Specialty Biscuits, Ltd.</v>
      </c>
      <c r="K322" t="str">
        <f>VLOOKUP(order_details__2[[#This Row],[OrderID]],orders[],14,FALSE)</f>
        <v>Austria</v>
      </c>
      <c r="L322">
        <f>VLOOKUP(order_details__2[[#This Row],[OrderID]],orders[],7,FALSE)</f>
        <v>2</v>
      </c>
      <c r="M322" t="str">
        <f>VLOOKUP(order_details__2[[#This Row],[ShipVia ]],shippers[],2,FALSE)</f>
        <v>United Package</v>
      </c>
      <c r="N322" t="str">
        <f>VLOOKUP(order_details__2[[#This Row],[OrderID]],orders[],2,FALSE)</f>
        <v>ERNSH</v>
      </c>
      <c r="O322" t="str">
        <f>VLOOKUP(order_details__2[[#This Row],[OrderID]],orders[],18,FALSE)</f>
        <v xml:space="preserve">Eastern                                           </v>
      </c>
      <c r="P322">
        <f>VLOOKUP(order_details__2[[#This Row],[ProductID]],products[],4,FALSE)</f>
        <v>3</v>
      </c>
      <c r="Q322" t="str">
        <f>VLOOKUP(order_details__2[[#This Row],[CategoryID]],categories[],2,FALSE)</f>
        <v>Confections</v>
      </c>
      <c r="R322">
        <f>VLOOKUP(order_details__2[[#This Row],[OrderID]],orders[],21,FALSE)</f>
        <v>11</v>
      </c>
    </row>
    <row r="323" spans="1:18" x14ac:dyDescent="0.2">
      <c r="A323">
        <v>10368</v>
      </c>
      <c r="B323">
        <v>28</v>
      </c>
      <c r="C323">
        <v>36.4</v>
      </c>
      <c r="D323">
        <v>13</v>
      </c>
      <c r="E323">
        <v>0</v>
      </c>
      <c r="F323">
        <f>order_details__2[[#This Row],[UnitPrice]]*order_details__2[[#This Row],[Quantity]]</f>
        <v>473.2</v>
      </c>
      <c r="G323">
        <f>VLOOKUP(order_details__2[[#This Row],[ProductID]],products[],3,FALSE)</f>
        <v>12</v>
      </c>
      <c r="H323">
        <f>VLOOKUP(order_details__2[[#This Row],[OrderID]],orders[],20,FALSE)</f>
        <v>1996</v>
      </c>
      <c r="I323" t="str">
        <f>VLOOKUP(order_details__2[[#This Row],[ProductID]],products[],2,FALSE)</f>
        <v>Rssle Sauerkraut</v>
      </c>
      <c r="J323" t="str">
        <f>VLOOKUP(order_details__2[[#This Row],[SupplierID]],suppliers[],2,FALSE)</f>
        <v>Plutzer Lebensmittelgromrkte AG</v>
      </c>
      <c r="K323" t="str">
        <f>VLOOKUP(order_details__2[[#This Row],[OrderID]],orders[],14,FALSE)</f>
        <v>Austria</v>
      </c>
      <c r="L323">
        <f>VLOOKUP(order_details__2[[#This Row],[OrderID]],orders[],7,FALSE)</f>
        <v>2</v>
      </c>
      <c r="M323" t="str">
        <f>VLOOKUP(order_details__2[[#This Row],[ShipVia ]],shippers[],2,FALSE)</f>
        <v>United Package</v>
      </c>
      <c r="N323" t="str">
        <f>VLOOKUP(order_details__2[[#This Row],[OrderID]],orders[],2,FALSE)</f>
        <v>ERNSH</v>
      </c>
      <c r="O323" t="str">
        <f>VLOOKUP(order_details__2[[#This Row],[OrderID]],orders[],18,FALSE)</f>
        <v xml:space="preserve">Eastern                                           </v>
      </c>
      <c r="P323">
        <f>VLOOKUP(order_details__2[[#This Row],[ProductID]],products[],4,FALSE)</f>
        <v>7</v>
      </c>
      <c r="Q323" t="str">
        <f>VLOOKUP(order_details__2[[#This Row],[CategoryID]],categories[],2,FALSE)</f>
        <v>Produce</v>
      </c>
      <c r="R323">
        <f>VLOOKUP(order_details__2[[#This Row],[OrderID]],orders[],21,FALSE)</f>
        <v>11</v>
      </c>
    </row>
    <row r="324" spans="1:18" x14ac:dyDescent="0.2">
      <c r="A324">
        <v>10368</v>
      </c>
      <c r="B324">
        <v>57</v>
      </c>
      <c r="C324">
        <v>15.6</v>
      </c>
      <c r="D324">
        <v>25</v>
      </c>
      <c r="E324">
        <v>0</v>
      </c>
      <c r="F324">
        <f>order_details__2[[#This Row],[UnitPrice]]*order_details__2[[#This Row],[Quantity]]</f>
        <v>390</v>
      </c>
      <c r="G324">
        <f>VLOOKUP(order_details__2[[#This Row],[ProductID]],products[],3,FALSE)</f>
        <v>26</v>
      </c>
      <c r="H324">
        <f>VLOOKUP(order_details__2[[#This Row],[OrderID]],orders[],20,FALSE)</f>
        <v>1996</v>
      </c>
      <c r="I324" t="str">
        <f>VLOOKUP(order_details__2[[#This Row],[ProductID]],products[],2,FALSE)</f>
        <v>Ravioli Angelo</v>
      </c>
      <c r="J324" t="str">
        <f>VLOOKUP(order_details__2[[#This Row],[SupplierID]],suppliers[],2,FALSE)</f>
        <v>Pasta Buttini s.r.l.</v>
      </c>
      <c r="K324" t="str">
        <f>VLOOKUP(order_details__2[[#This Row],[OrderID]],orders[],14,FALSE)</f>
        <v>Austria</v>
      </c>
      <c r="L324">
        <f>VLOOKUP(order_details__2[[#This Row],[OrderID]],orders[],7,FALSE)</f>
        <v>2</v>
      </c>
      <c r="M324" t="str">
        <f>VLOOKUP(order_details__2[[#This Row],[ShipVia ]],shippers[],2,FALSE)</f>
        <v>United Package</v>
      </c>
      <c r="N324" t="str">
        <f>VLOOKUP(order_details__2[[#This Row],[OrderID]],orders[],2,FALSE)</f>
        <v>ERNSH</v>
      </c>
      <c r="O324" t="str">
        <f>VLOOKUP(order_details__2[[#This Row],[OrderID]],orders[],18,FALSE)</f>
        <v xml:space="preserve">Eastern                                           </v>
      </c>
      <c r="P324">
        <f>VLOOKUP(order_details__2[[#This Row],[ProductID]],products[],4,FALSE)</f>
        <v>5</v>
      </c>
      <c r="Q324" t="str">
        <f>VLOOKUP(order_details__2[[#This Row],[CategoryID]],categories[],2,FALSE)</f>
        <v>Grains/Cereals</v>
      </c>
      <c r="R324">
        <f>VLOOKUP(order_details__2[[#This Row],[OrderID]],orders[],21,FALSE)</f>
        <v>11</v>
      </c>
    </row>
    <row r="325" spans="1:18" x14ac:dyDescent="0.2">
      <c r="A325">
        <v>10368</v>
      </c>
      <c r="B325">
        <v>64</v>
      </c>
      <c r="C325">
        <v>26.6</v>
      </c>
      <c r="D325">
        <v>35</v>
      </c>
      <c r="E325">
        <v>0</v>
      </c>
      <c r="F325">
        <f>order_details__2[[#This Row],[UnitPrice]]*order_details__2[[#This Row],[Quantity]]</f>
        <v>931</v>
      </c>
      <c r="G325">
        <f>VLOOKUP(order_details__2[[#This Row],[ProductID]],products[],3,FALSE)</f>
        <v>12</v>
      </c>
      <c r="H325">
        <f>VLOOKUP(order_details__2[[#This Row],[OrderID]],orders[],20,FALSE)</f>
        <v>1996</v>
      </c>
      <c r="I325" t="str">
        <f>VLOOKUP(order_details__2[[#This Row],[ProductID]],products[],2,FALSE)</f>
        <v>Wimmers gute Semmelkndel</v>
      </c>
      <c r="J325" t="str">
        <f>VLOOKUP(order_details__2[[#This Row],[SupplierID]],suppliers[],2,FALSE)</f>
        <v>Plutzer Lebensmittelgromrkte AG</v>
      </c>
      <c r="K325" t="str">
        <f>VLOOKUP(order_details__2[[#This Row],[OrderID]],orders[],14,FALSE)</f>
        <v>Austria</v>
      </c>
      <c r="L325">
        <f>VLOOKUP(order_details__2[[#This Row],[OrderID]],orders[],7,FALSE)</f>
        <v>2</v>
      </c>
      <c r="M325" t="str">
        <f>VLOOKUP(order_details__2[[#This Row],[ShipVia ]],shippers[],2,FALSE)</f>
        <v>United Package</v>
      </c>
      <c r="N325" t="str">
        <f>VLOOKUP(order_details__2[[#This Row],[OrderID]],orders[],2,FALSE)</f>
        <v>ERNSH</v>
      </c>
      <c r="O325" t="str">
        <f>VLOOKUP(order_details__2[[#This Row],[OrderID]],orders[],18,FALSE)</f>
        <v xml:space="preserve">Eastern                                           </v>
      </c>
      <c r="P325">
        <f>VLOOKUP(order_details__2[[#This Row],[ProductID]],products[],4,FALSE)</f>
        <v>5</v>
      </c>
      <c r="Q325" t="str">
        <f>VLOOKUP(order_details__2[[#This Row],[CategoryID]],categories[],2,FALSE)</f>
        <v>Grains/Cereals</v>
      </c>
      <c r="R325">
        <f>VLOOKUP(order_details__2[[#This Row],[OrderID]],orders[],21,FALSE)</f>
        <v>11</v>
      </c>
    </row>
    <row r="326" spans="1:18" x14ac:dyDescent="0.2">
      <c r="A326">
        <v>10369</v>
      </c>
      <c r="B326">
        <v>29</v>
      </c>
      <c r="C326">
        <v>99</v>
      </c>
      <c r="D326">
        <v>20</v>
      </c>
      <c r="E326">
        <v>0</v>
      </c>
      <c r="F326">
        <f>order_details__2[[#This Row],[UnitPrice]]*order_details__2[[#This Row],[Quantity]]</f>
        <v>1980</v>
      </c>
      <c r="G326">
        <f>VLOOKUP(order_details__2[[#This Row],[ProductID]],products[],3,FALSE)</f>
        <v>12</v>
      </c>
      <c r="H326">
        <f>VLOOKUP(order_details__2[[#This Row],[OrderID]],orders[],20,FALSE)</f>
        <v>1996</v>
      </c>
      <c r="I326" t="str">
        <f>VLOOKUP(order_details__2[[#This Row],[ProductID]],products[],2,FALSE)</f>
        <v>Thringer Rostbratwurst</v>
      </c>
      <c r="J326" t="str">
        <f>VLOOKUP(order_details__2[[#This Row],[SupplierID]],suppliers[],2,FALSE)</f>
        <v>Plutzer Lebensmittelgromrkte AG</v>
      </c>
      <c r="K326" t="str">
        <f>VLOOKUP(order_details__2[[#This Row],[OrderID]],orders[],14,FALSE)</f>
        <v>USA</v>
      </c>
      <c r="L326">
        <f>VLOOKUP(order_details__2[[#This Row],[OrderID]],orders[],7,FALSE)</f>
        <v>2</v>
      </c>
      <c r="M326" t="str">
        <f>VLOOKUP(order_details__2[[#This Row],[ShipVia ]],shippers[],2,FALSE)</f>
        <v>United Package</v>
      </c>
      <c r="N326" t="str">
        <f>VLOOKUP(order_details__2[[#This Row],[OrderID]],orders[],2,FALSE)</f>
        <v>SPLIR</v>
      </c>
      <c r="O326" t="str">
        <f>VLOOKUP(order_details__2[[#This Row],[OrderID]],orders[],18,FALSE)</f>
        <v xml:space="preserve">Northern                                          </v>
      </c>
      <c r="P326">
        <f>VLOOKUP(order_details__2[[#This Row],[ProductID]],products[],4,FALSE)</f>
        <v>6</v>
      </c>
      <c r="Q326" t="str">
        <f>VLOOKUP(order_details__2[[#This Row],[CategoryID]],categories[],2,FALSE)</f>
        <v>Meat/Poultry</v>
      </c>
      <c r="R326">
        <f>VLOOKUP(order_details__2[[#This Row],[OrderID]],orders[],21,FALSE)</f>
        <v>12</v>
      </c>
    </row>
    <row r="327" spans="1:18" x14ac:dyDescent="0.2">
      <c r="A327">
        <v>10369</v>
      </c>
      <c r="B327">
        <v>56</v>
      </c>
      <c r="C327">
        <v>30.4</v>
      </c>
      <c r="D327">
        <v>18</v>
      </c>
      <c r="E327">
        <v>0</v>
      </c>
      <c r="F327">
        <f>order_details__2[[#This Row],[UnitPrice]]*order_details__2[[#This Row],[Quantity]]</f>
        <v>547.19999999999993</v>
      </c>
      <c r="G327">
        <f>VLOOKUP(order_details__2[[#This Row],[ProductID]],products[],3,FALSE)</f>
        <v>26</v>
      </c>
      <c r="H327">
        <f>VLOOKUP(order_details__2[[#This Row],[OrderID]],orders[],20,FALSE)</f>
        <v>1996</v>
      </c>
      <c r="I327" t="str">
        <f>VLOOKUP(order_details__2[[#This Row],[ProductID]],products[],2,FALSE)</f>
        <v>Gnocchi di nonna Alice</v>
      </c>
      <c r="J327" t="str">
        <f>VLOOKUP(order_details__2[[#This Row],[SupplierID]],suppliers[],2,FALSE)</f>
        <v>Pasta Buttini s.r.l.</v>
      </c>
      <c r="K327" t="str">
        <f>VLOOKUP(order_details__2[[#This Row],[OrderID]],orders[],14,FALSE)</f>
        <v>USA</v>
      </c>
      <c r="L327">
        <f>VLOOKUP(order_details__2[[#This Row],[OrderID]],orders[],7,FALSE)</f>
        <v>2</v>
      </c>
      <c r="M327" t="str">
        <f>VLOOKUP(order_details__2[[#This Row],[ShipVia ]],shippers[],2,FALSE)</f>
        <v>United Package</v>
      </c>
      <c r="N327" t="str">
        <f>VLOOKUP(order_details__2[[#This Row],[OrderID]],orders[],2,FALSE)</f>
        <v>SPLIR</v>
      </c>
      <c r="O327" t="str">
        <f>VLOOKUP(order_details__2[[#This Row],[OrderID]],orders[],18,FALSE)</f>
        <v xml:space="preserve">Northern                                          </v>
      </c>
      <c r="P327">
        <f>VLOOKUP(order_details__2[[#This Row],[ProductID]],products[],4,FALSE)</f>
        <v>5</v>
      </c>
      <c r="Q327" t="str">
        <f>VLOOKUP(order_details__2[[#This Row],[CategoryID]],categories[],2,FALSE)</f>
        <v>Grains/Cereals</v>
      </c>
      <c r="R327">
        <f>VLOOKUP(order_details__2[[#This Row],[OrderID]],orders[],21,FALSE)</f>
        <v>12</v>
      </c>
    </row>
    <row r="328" spans="1:18" x14ac:dyDescent="0.2">
      <c r="A328">
        <v>10370</v>
      </c>
      <c r="B328">
        <v>1</v>
      </c>
      <c r="C328">
        <v>14.4</v>
      </c>
      <c r="D328">
        <v>15</v>
      </c>
      <c r="E328">
        <v>0</v>
      </c>
      <c r="F328">
        <f>order_details__2[[#This Row],[UnitPrice]]*order_details__2[[#This Row],[Quantity]]</f>
        <v>216</v>
      </c>
      <c r="G328">
        <f>VLOOKUP(order_details__2[[#This Row],[ProductID]],products[],3,FALSE)</f>
        <v>1</v>
      </c>
      <c r="H328">
        <f>VLOOKUP(order_details__2[[#This Row],[OrderID]],orders[],20,FALSE)</f>
        <v>1996</v>
      </c>
      <c r="I328" t="str">
        <f>VLOOKUP(order_details__2[[#This Row],[ProductID]],products[],2,FALSE)</f>
        <v>Chai</v>
      </c>
      <c r="J328" t="str">
        <f>VLOOKUP(order_details__2[[#This Row],[SupplierID]],suppliers[],2,FALSE)</f>
        <v>Exotic Liquids</v>
      </c>
      <c r="K328" t="str">
        <f>VLOOKUP(order_details__2[[#This Row],[OrderID]],orders[],14,FALSE)</f>
        <v>Switzerland</v>
      </c>
      <c r="L328">
        <f>VLOOKUP(order_details__2[[#This Row],[OrderID]],orders[],7,FALSE)</f>
        <v>2</v>
      </c>
      <c r="M328" t="str">
        <f>VLOOKUP(order_details__2[[#This Row],[ShipVia ]],shippers[],2,FALSE)</f>
        <v>United Package</v>
      </c>
      <c r="N328" t="str">
        <f>VLOOKUP(order_details__2[[#This Row],[OrderID]],orders[],2,FALSE)</f>
        <v>CHOPS</v>
      </c>
      <c r="O328" t="str">
        <f>VLOOKUP(order_details__2[[#This Row],[OrderID]],orders[],18,FALSE)</f>
        <v xml:space="preserve">Westerns                                          </v>
      </c>
      <c r="P328">
        <f>VLOOKUP(order_details__2[[#This Row],[ProductID]],products[],4,FALSE)</f>
        <v>1</v>
      </c>
      <c r="Q328" t="str">
        <f>VLOOKUP(order_details__2[[#This Row],[CategoryID]],categories[],2,FALSE)</f>
        <v>Beverages</v>
      </c>
      <c r="R328">
        <f>VLOOKUP(order_details__2[[#This Row],[OrderID]],orders[],21,FALSE)</f>
        <v>12</v>
      </c>
    </row>
    <row r="329" spans="1:18" x14ac:dyDescent="0.2">
      <c r="A329">
        <v>10370</v>
      </c>
      <c r="B329">
        <v>64</v>
      </c>
      <c r="C329">
        <v>26.6</v>
      </c>
      <c r="D329">
        <v>30</v>
      </c>
      <c r="E329">
        <v>0</v>
      </c>
      <c r="F329">
        <f>order_details__2[[#This Row],[UnitPrice]]*order_details__2[[#This Row],[Quantity]]</f>
        <v>798</v>
      </c>
      <c r="G329">
        <f>VLOOKUP(order_details__2[[#This Row],[ProductID]],products[],3,FALSE)</f>
        <v>12</v>
      </c>
      <c r="H329">
        <f>VLOOKUP(order_details__2[[#This Row],[OrderID]],orders[],20,FALSE)</f>
        <v>1996</v>
      </c>
      <c r="I329" t="str">
        <f>VLOOKUP(order_details__2[[#This Row],[ProductID]],products[],2,FALSE)</f>
        <v>Wimmers gute Semmelkndel</v>
      </c>
      <c r="J329" t="str">
        <f>VLOOKUP(order_details__2[[#This Row],[SupplierID]],suppliers[],2,FALSE)</f>
        <v>Plutzer Lebensmittelgromrkte AG</v>
      </c>
      <c r="K329" t="str">
        <f>VLOOKUP(order_details__2[[#This Row],[OrderID]],orders[],14,FALSE)</f>
        <v>Switzerland</v>
      </c>
      <c r="L329">
        <f>VLOOKUP(order_details__2[[#This Row],[OrderID]],orders[],7,FALSE)</f>
        <v>2</v>
      </c>
      <c r="M329" t="str">
        <f>VLOOKUP(order_details__2[[#This Row],[ShipVia ]],shippers[],2,FALSE)</f>
        <v>United Package</v>
      </c>
      <c r="N329" t="str">
        <f>VLOOKUP(order_details__2[[#This Row],[OrderID]],orders[],2,FALSE)</f>
        <v>CHOPS</v>
      </c>
      <c r="O329" t="str">
        <f>VLOOKUP(order_details__2[[#This Row],[OrderID]],orders[],18,FALSE)</f>
        <v xml:space="preserve">Westerns                                          </v>
      </c>
      <c r="P329">
        <f>VLOOKUP(order_details__2[[#This Row],[ProductID]],products[],4,FALSE)</f>
        <v>5</v>
      </c>
      <c r="Q329" t="str">
        <f>VLOOKUP(order_details__2[[#This Row],[CategoryID]],categories[],2,FALSE)</f>
        <v>Grains/Cereals</v>
      </c>
      <c r="R329">
        <f>VLOOKUP(order_details__2[[#This Row],[OrderID]],orders[],21,FALSE)</f>
        <v>12</v>
      </c>
    </row>
    <row r="330" spans="1:18" x14ac:dyDescent="0.2">
      <c r="A330">
        <v>10370</v>
      </c>
      <c r="B330">
        <v>74</v>
      </c>
      <c r="C330">
        <v>8</v>
      </c>
      <c r="D330">
        <v>20</v>
      </c>
      <c r="E330">
        <v>0</v>
      </c>
      <c r="F330">
        <f>order_details__2[[#This Row],[UnitPrice]]*order_details__2[[#This Row],[Quantity]]</f>
        <v>160</v>
      </c>
      <c r="G330">
        <f>VLOOKUP(order_details__2[[#This Row],[ProductID]],products[],3,FALSE)</f>
        <v>4</v>
      </c>
      <c r="H330">
        <f>VLOOKUP(order_details__2[[#This Row],[OrderID]],orders[],20,FALSE)</f>
        <v>1996</v>
      </c>
      <c r="I330" t="str">
        <f>VLOOKUP(order_details__2[[#This Row],[ProductID]],products[],2,FALSE)</f>
        <v>Longlife Tofu</v>
      </c>
      <c r="J330" t="str">
        <f>VLOOKUP(order_details__2[[#This Row],[SupplierID]],suppliers[],2,FALSE)</f>
        <v>Tokyo Traders</v>
      </c>
      <c r="K330" t="str">
        <f>VLOOKUP(order_details__2[[#This Row],[OrderID]],orders[],14,FALSE)</f>
        <v>Switzerland</v>
      </c>
      <c r="L330">
        <f>VLOOKUP(order_details__2[[#This Row],[OrderID]],orders[],7,FALSE)</f>
        <v>2</v>
      </c>
      <c r="M330" t="str">
        <f>VLOOKUP(order_details__2[[#This Row],[ShipVia ]],shippers[],2,FALSE)</f>
        <v>United Package</v>
      </c>
      <c r="N330" t="str">
        <f>VLOOKUP(order_details__2[[#This Row],[OrderID]],orders[],2,FALSE)</f>
        <v>CHOPS</v>
      </c>
      <c r="O330" t="str">
        <f>VLOOKUP(order_details__2[[#This Row],[OrderID]],orders[],18,FALSE)</f>
        <v xml:space="preserve">Westerns                                          </v>
      </c>
      <c r="P330">
        <f>VLOOKUP(order_details__2[[#This Row],[ProductID]],products[],4,FALSE)</f>
        <v>7</v>
      </c>
      <c r="Q330" t="str">
        <f>VLOOKUP(order_details__2[[#This Row],[CategoryID]],categories[],2,FALSE)</f>
        <v>Produce</v>
      </c>
      <c r="R330">
        <f>VLOOKUP(order_details__2[[#This Row],[OrderID]],orders[],21,FALSE)</f>
        <v>12</v>
      </c>
    </row>
    <row r="331" spans="1:18" x14ac:dyDescent="0.2">
      <c r="A331">
        <v>10371</v>
      </c>
      <c r="B331">
        <v>36</v>
      </c>
      <c r="C331">
        <v>15.2</v>
      </c>
      <c r="D331">
        <v>6</v>
      </c>
      <c r="E331">
        <v>0</v>
      </c>
      <c r="F331">
        <f>order_details__2[[#This Row],[UnitPrice]]*order_details__2[[#This Row],[Quantity]]</f>
        <v>91.199999999999989</v>
      </c>
      <c r="G331">
        <f>VLOOKUP(order_details__2[[#This Row],[ProductID]],products[],3,FALSE)</f>
        <v>17</v>
      </c>
      <c r="H331">
        <f>VLOOKUP(order_details__2[[#This Row],[OrderID]],orders[],20,FALSE)</f>
        <v>1996</v>
      </c>
      <c r="I331" t="str">
        <f>VLOOKUP(order_details__2[[#This Row],[ProductID]],products[],2,FALSE)</f>
        <v>Inlagd Sill</v>
      </c>
      <c r="J331" t="str">
        <f>VLOOKUP(order_details__2[[#This Row],[SupplierID]],suppliers[],2,FALSE)</f>
        <v>Svensk Sjfda AB</v>
      </c>
      <c r="K331" t="str">
        <f>VLOOKUP(order_details__2[[#This Row],[OrderID]],orders[],14,FALSE)</f>
        <v>France</v>
      </c>
      <c r="L331">
        <f>VLOOKUP(order_details__2[[#This Row],[OrderID]],orders[],7,FALSE)</f>
        <v>1</v>
      </c>
      <c r="M331" t="str">
        <f>VLOOKUP(order_details__2[[#This Row],[ShipVia ]],shippers[],2,FALSE)</f>
        <v>Speedy Express</v>
      </c>
      <c r="N331" t="str">
        <f>VLOOKUP(order_details__2[[#This Row],[OrderID]],orders[],2,FALSE)</f>
        <v>LAMAI</v>
      </c>
      <c r="O331" t="str">
        <f>VLOOKUP(order_details__2[[#This Row],[OrderID]],orders[],18,FALSE)</f>
        <v xml:space="preserve">Eastern                                           </v>
      </c>
      <c r="P331">
        <f>VLOOKUP(order_details__2[[#This Row],[ProductID]],products[],4,FALSE)</f>
        <v>8</v>
      </c>
      <c r="Q331" t="str">
        <f>VLOOKUP(order_details__2[[#This Row],[CategoryID]],categories[],2,FALSE)</f>
        <v>Seafood</v>
      </c>
      <c r="R331">
        <f>VLOOKUP(order_details__2[[#This Row],[OrderID]],orders[],21,FALSE)</f>
        <v>12</v>
      </c>
    </row>
    <row r="332" spans="1:18" x14ac:dyDescent="0.2">
      <c r="A332">
        <v>10372</v>
      </c>
      <c r="B332">
        <v>20</v>
      </c>
      <c r="C332">
        <v>64.8</v>
      </c>
      <c r="D332">
        <v>12</v>
      </c>
      <c r="E332">
        <v>0</v>
      </c>
      <c r="F332">
        <f>order_details__2[[#This Row],[UnitPrice]]*order_details__2[[#This Row],[Quantity]]</f>
        <v>777.59999999999991</v>
      </c>
      <c r="G332">
        <f>VLOOKUP(order_details__2[[#This Row],[ProductID]],products[],3,FALSE)</f>
        <v>8</v>
      </c>
      <c r="H332">
        <f>VLOOKUP(order_details__2[[#This Row],[OrderID]],orders[],20,FALSE)</f>
        <v>1996</v>
      </c>
      <c r="I332" t="str">
        <f>VLOOKUP(order_details__2[[#This Row],[ProductID]],products[],2,FALSE)</f>
        <v>Sir Rodney's Marmalade</v>
      </c>
      <c r="J332" t="str">
        <f>VLOOKUP(order_details__2[[#This Row],[SupplierID]],suppliers[],2,FALSE)</f>
        <v>Specialty Biscuits, Ltd.</v>
      </c>
      <c r="K332" t="str">
        <f>VLOOKUP(order_details__2[[#This Row],[OrderID]],orders[],14,FALSE)</f>
        <v>Brazil</v>
      </c>
      <c r="L332">
        <f>VLOOKUP(order_details__2[[#This Row],[OrderID]],orders[],7,FALSE)</f>
        <v>2</v>
      </c>
      <c r="M332" t="str">
        <f>VLOOKUP(order_details__2[[#This Row],[ShipVia ]],shippers[],2,FALSE)</f>
        <v>United Package</v>
      </c>
      <c r="N332" t="str">
        <f>VLOOKUP(order_details__2[[#This Row],[OrderID]],orders[],2,FALSE)</f>
        <v>QUEEN</v>
      </c>
      <c r="O332" t="str">
        <f>VLOOKUP(order_details__2[[#This Row],[OrderID]],orders[],18,FALSE)</f>
        <v xml:space="preserve">Eastern                                           </v>
      </c>
      <c r="P332">
        <f>VLOOKUP(order_details__2[[#This Row],[ProductID]],products[],4,FALSE)</f>
        <v>3</v>
      </c>
      <c r="Q332" t="str">
        <f>VLOOKUP(order_details__2[[#This Row],[CategoryID]],categories[],2,FALSE)</f>
        <v>Confections</v>
      </c>
      <c r="R332">
        <f>VLOOKUP(order_details__2[[#This Row],[OrderID]],orders[],21,FALSE)</f>
        <v>12</v>
      </c>
    </row>
    <row r="333" spans="1:18" x14ac:dyDescent="0.2">
      <c r="A333">
        <v>10372</v>
      </c>
      <c r="B333">
        <v>38</v>
      </c>
      <c r="C333">
        <v>210.8</v>
      </c>
      <c r="D333">
        <v>40</v>
      </c>
      <c r="E333">
        <v>0</v>
      </c>
      <c r="F333">
        <f>order_details__2[[#This Row],[UnitPrice]]*order_details__2[[#This Row],[Quantity]]</f>
        <v>8432</v>
      </c>
      <c r="G333">
        <f>VLOOKUP(order_details__2[[#This Row],[ProductID]],products[],3,FALSE)</f>
        <v>18</v>
      </c>
      <c r="H333">
        <f>VLOOKUP(order_details__2[[#This Row],[OrderID]],orders[],20,FALSE)</f>
        <v>1996</v>
      </c>
      <c r="I333" t="str">
        <f>VLOOKUP(order_details__2[[#This Row],[ProductID]],products[],2,FALSE)</f>
        <v>Cte de Blaye</v>
      </c>
      <c r="J333" t="str">
        <f>VLOOKUP(order_details__2[[#This Row],[SupplierID]],suppliers[],2,FALSE)</f>
        <v>Aux joyeux ecclsiastiques</v>
      </c>
      <c r="K333" t="str">
        <f>VLOOKUP(order_details__2[[#This Row],[OrderID]],orders[],14,FALSE)</f>
        <v>Brazil</v>
      </c>
      <c r="L333">
        <f>VLOOKUP(order_details__2[[#This Row],[OrderID]],orders[],7,FALSE)</f>
        <v>2</v>
      </c>
      <c r="M333" t="str">
        <f>VLOOKUP(order_details__2[[#This Row],[ShipVia ]],shippers[],2,FALSE)</f>
        <v>United Package</v>
      </c>
      <c r="N333" t="str">
        <f>VLOOKUP(order_details__2[[#This Row],[OrderID]],orders[],2,FALSE)</f>
        <v>QUEEN</v>
      </c>
      <c r="O333" t="str">
        <f>VLOOKUP(order_details__2[[#This Row],[OrderID]],orders[],18,FALSE)</f>
        <v xml:space="preserve">Eastern                                           </v>
      </c>
      <c r="P333">
        <f>VLOOKUP(order_details__2[[#This Row],[ProductID]],products[],4,FALSE)</f>
        <v>1</v>
      </c>
      <c r="Q333" t="str">
        <f>VLOOKUP(order_details__2[[#This Row],[CategoryID]],categories[],2,FALSE)</f>
        <v>Beverages</v>
      </c>
      <c r="R333">
        <f>VLOOKUP(order_details__2[[#This Row],[OrderID]],orders[],21,FALSE)</f>
        <v>12</v>
      </c>
    </row>
    <row r="334" spans="1:18" x14ac:dyDescent="0.2">
      <c r="A334">
        <v>10372</v>
      </c>
      <c r="B334">
        <v>60</v>
      </c>
      <c r="C334">
        <v>27.2</v>
      </c>
      <c r="D334">
        <v>70</v>
      </c>
      <c r="E334">
        <v>0</v>
      </c>
      <c r="F334">
        <f>order_details__2[[#This Row],[UnitPrice]]*order_details__2[[#This Row],[Quantity]]</f>
        <v>1904</v>
      </c>
      <c r="G334">
        <f>VLOOKUP(order_details__2[[#This Row],[ProductID]],products[],3,FALSE)</f>
        <v>28</v>
      </c>
      <c r="H334">
        <f>VLOOKUP(order_details__2[[#This Row],[OrderID]],orders[],20,FALSE)</f>
        <v>1996</v>
      </c>
      <c r="I334" t="str">
        <f>VLOOKUP(order_details__2[[#This Row],[ProductID]],products[],2,FALSE)</f>
        <v>Camembert Pierrot</v>
      </c>
      <c r="J334" t="str">
        <f>VLOOKUP(order_details__2[[#This Row],[SupplierID]],suppliers[],2,FALSE)</f>
        <v>Gai pturage</v>
      </c>
      <c r="K334" t="str">
        <f>VLOOKUP(order_details__2[[#This Row],[OrderID]],orders[],14,FALSE)</f>
        <v>Brazil</v>
      </c>
      <c r="L334">
        <f>VLOOKUP(order_details__2[[#This Row],[OrderID]],orders[],7,FALSE)</f>
        <v>2</v>
      </c>
      <c r="M334" t="str">
        <f>VLOOKUP(order_details__2[[#This Row],[ShipVia ]],shippers[],2,FALSE)</f>
        <v>United Package</v>
      </c>
      <c r="N334" t="str">
        <f>VLOOKUP(order_details__2[[#This Row],[OrderID]],orders[],2,FALSE)</f>
        <v>QUEEN</v>
      </c>
      <c r="O334" t="str">
        <f>VLOOKUP(order_details__2[[#This Row],[OrderID]],orders[],18,FALSE)</f>
        <v xml:space="preserve">Eastern                                           </v>
      </c>
      <c r="P334">
        <f>VLOOKUP(order_details__2[[#This Row],[ProductID]],products[],4,FALSE)</f>
        <v>4</v>
      </c>
      <c r="Q334" t="str">
        <f>VLOOKUP(order_details__2[[#This Row],[CategoryID]],categories[],2,FALSE)</f>
        <v>Dairy Products</v>
      </c>
      <c r="R334">
        <f>VLOOKUP(order_details__2[[#This Row],[OrderID]],orders[],21,FALSE)</f>
        <v>12</v>
      </c>
    </row>
    <row r="335" spans="1:18" x14ac:dyDescent="0.2">
      <c r="A335">
        <v>10372</v>
      </c>
      <c r="B335">
        <v>72</v>
      </c>
      <c r="C335">
        <v>27.8</v>
      </c>
      <c r="D335">
        <v>42</v>
      </c>
      <c r="E335">
        <v>0</v>
      </c>
      <c r="F335">
        <f>order_details__2[[#This Row],[UnitPrice]]*order_details__2[[#This Row],[Quantity]]</f>
        <v>1167.6000000000001</v>
      </c>
      <c r="G335">
        <f>VLOOKUP(order_details__2[[#This Row],[ProductID]],products[],3,FALSE)</f>
        <v>14</v>
      </c>
      <c r="H335">
        <f>VLOOKUP(order_details__2[[#This Row],[OrderID]],orders[],20,FALSE)</f>
        <v>1996</v>
      </c>
      <c r="I335" t="str">
        <f>VLOOKUP(order_details__2[[#This Row],[ProductID]],products[],2,FALSE)</f>
        <v>Mozzarella di Giovanni</v>
      </c>
      <c r="J335" t="str">
        <f>VLOOKUP(order_details__2[[#This Row],[SupplierID]],suppliers[],2,FALSE)</f>
        <v>Formaggi Fortini s.r.l.</v>
      </c>
      <c r="K335" t="str">
        <f>VLOOKUP(order_details__2[[#This Row],[OrderID]],orders[],14,FALSE)</f>
        <v>Brazil</v>
      </c>
      <c r="L335">
        <f>VLOOKUP(order_details__2[[#This Row],[OrderID]],orders[],7,FALSE)</f>
        <v>2</v>
      </c>
      <c r="M335" t="str">
        <f>VLOOKUP(order_details__2[[#This Row],[ShipVia ]],shippers[],2,FALSE)</f>
        <v>United Package</v>
      </c>
      <c r="N335" t="str">
        <f>VLOOKUP(order_details__2[[#This Row],[OrderID]],orders[],2,FALSE)</f>
        <v>QUEEN</v>
      </c>
      <c r="O335" t="str">
        <f>VLOOKUP(order_details__2[[#This Row],[OrderID]],orders[],18,FALSE)</f>
        <v xml:space="preserve">Eastern                                           </v>
      </c>
      <c r="P335">
        <f>VLOOKUP(order_details__2[[#This Row],[ProductID]],products[],4,FALSE)</f>
        <v>4</v>
      </c>
      <c r="Q335" t="str">
        <f>VLOOKUP(order_details__2[[#This Row],[CategoryID]],categories[],2,FALSE)</f>
        <v>Dairy Products</v>
      </c>
      <c r="R335">
        <f>VLOOKUP(order_details__2[[#This Row],[OrderID]],orders[],21,FALSE)</f>
        <v>12</v>
      </c>
    </row>
    <row r="336" spans="1:18" x14ac:dyDescent="0.2">
      <c r="A336">
        <v>10373</v>
      </c>
      <c r="B336">
        <v>58</v>
      </c>
      <c r="C336">
        <v>10.6</v>
      </c>
      <c r="D336">
        <v>80</v>
      </c>
      <c r="E336">
        <v>0</v>
      </c>
      <c r="F336">
        <f>order_details__2[[#This Row],[UnitPrice]]*order_details__2[[#This Row],[Quantity]]</f>
        <v>848</v>
      </c>
      <c r="G336">
        <f>VLOOKUP(order_details__2[[#This Row],[ProductID]],products[],3,FALSE)</f>
        <v>27</v>
      </c>
      <c r="H336">
        <f>VLOOKUP(order_details__2[[#This Row],[OrderID]],orders[],20,FALSE)</f>
        <v>1996</v>
      </c>
      <c r="I336" t="str">
        <f>VLOOKUP(order_details__2[[#This Row],[ProductID]],products[],2,FALSE)</f>
        <v>Escargots de Bourgogne</v>
      </c>
      <c r="J336" t="str">
        <f>VLOOKUP(order_details__2[[#This Row],[SupplierID]],suppliers[],2,FALSE)</f>
        <v>Escargots Nouveaux</v>
      </c>
      <c r="K336" t="str">
        <f>VLOOKUP(order_details__2[[#This Row],[OrderID]],orders[],14,FALSE)</f>
        <v>Ireland</v>
      </c>
      <c r="L336">
        <f>VLOOKUP(order_details__2[[#This Row],[OrderID]],orders[],7,FALSE)</f>
        <v>3</v>
      </c>
      <c r="M336" t="str">
        <f>VLOOKUP(order_details__2[[#This Row],[ShipVia ]],shippers[],2,FALSE)</f>
        <v>Federal Shipping</v>
      </c>
      <c r="N336" t="str">
        <f>VLOOKUP(order_details__2[[#This Row],[OrderID]],orders[],2,FALSE)</f>
        <v>HUNGO</v>
      </c>
      <c r="O336" t="str">
        <f>VLOOKUP(order_details__2[[#This Row],[OrderID]],orders[],18,FALSE)</f>
        <v xml:space="preserve">Eastern                                           </v>
      </c>
      <c r="P336">
        <f>VLOOKUP(order_details__2[[#This Row],[ProductID]],products[],4,FALSE)</f>
        <v>8</v>
      </c>
      <c r="Q336" t="str">
        <f>VLOOKUP(order_details__2[[#This Row],[CategoryID]],categories[],2,FALSE)</f>
        <v>Seafood</v>
      </c>
      <c r="R336">
        <f>VLOOKUP(order_details__2[[#This Row],[OrderID]],orders[],21,FALSE)</f>
        <v>12</v>
      </c>
    </row>
    <row r="337" spans="1:18" x14ac:dyDescent="0.2">
      <c r="A337">
        <v>10373</v>
      </c>
      <c r="B337">
        <v>71</v>
      </c>
      <c r="C337">
        <v>17.2</v>
      </c>
      <c r="D337">
        <v>50</v>
      </c>
      <c r="E337">
        <v>0</v>
      </c>
      <c r="F337">
        <f>order_details__2[[#This Row],[UnitPrice]]*order_details__2[[#This Row],[Quantity]]</f>
        <v>860</v>
      </c>
      <c r="G337">
        <f>VLOOKUP(order_details__2[[#This Row],[ProductID]],products[],3,FALSE)</f>
        <v>15</v>
      </c>
      <c r="H337">
        <f>VLOOKUP(order_details__2[[#This Row],[OrderID]],orders[],20,FALSE)</f>
        <v>1996</v>
      </c>
      <c r="I337" t="str">
        <f>VLOOKUP(order_details__2[[#This Row],[ProductID]],products[],2,FALSE)</f>
        <v>Flotemysost</v>
      </c>
      <c r="J337" t="str">
        <f>VLOOKUP(order_details__2[[#This Row],[SupplierID]],suppliers[],2,FALSE)</f>
        <v>Norske Meierier</v>
      </c>
      <c r="K337" t="str">
        <f>VLOOKUP(order_details__2[[#This Row],[OrderID]],orders[],14,FALSE)</f>
        <v>Ireland</v>
      </c>
      <c r="L337">
        <f>VLOOKUP(order_details__2[[#This Row],[OrderID]],orders[],7,FALSE)</f>
        <v>3</v>
      </c>
      <c r="M337" t="str">
        <f>VLOOKUP(order_details__2[[#This Row],[ShipVia ]],shippers[],2,FALSE)</f>
        <v>Federal Shipping</v>
      </c>
      <c r="N337" t="str">
        <f>VLOOKUP(order_details__2[[#This Row],[OrderID]],orders[],2,FALSE)</f>
        <v>HUNGO</v>
      </c>
      <c r="O337" t="str">
        <f>VLOOKUP(order_details__2[[#This Row],[OrderID]],orders[],18,FALSE)</f>
        <v xml:space="preserve">Eastern                                           </v>
      </c>
      <c r="P337">
        <f>VLOOKUP(order_details__2[[#This Row],[ProductID]],products[],4,FALSE)</f>
        <v>4</v>
      </c>
      <c r="Q337" t="str">
        <f>VLOOKUP(order_details__2[[#This Row],[CategoryID]],categories[],2,FALSE)</f>
        <v>Dairy Products</v>
      </c>
      <c r="R337">
        <f>VLOOKUP(order_details__2[[#This Row],[OrderID]],orders[],21,FALSE)</f>
        <v>12</v>
      </c>
    </row>
    <row r="338" spans="1:18" x14ac:dyDescent="0.2">
      <c r="A338">
        <v>10374</v>
      </c>
      <c r="B338">
        <v>31</v>
      </c>
      <c r="C338">
        <v>10</v>
      </c>
      <c r="D338">
        <v>30</v>
      </c>
      <c r="E338">
        <v>0</v>
      </c>
      <c r="F338">
        <f>order_details__2[[#This Row],[UnitPrice]]*order_details__2[[#This Row],[Quantity]]</f>
        <v>300</v>
      </c>
      <c r="G338">
        <f>VLOOKUP(order_details__2[[#This Row],[ProductID]],products[],3,FALSE)</f>
        <v>14</v>
      </c>
      <c r="H338">
        <f>VLOOKUP(order_details__2[[#This Row],[OrderID]],orders[],20,FALSE)</f>
        <v>1996</v>
      </c>
      <c r="I338" t="str">
        <f>VLOOKUP(order_details__2[[#This Row],[ProductID]],products[],2,FALSE)</f>
        <v>Gorgonzola Telino</v>
      </c>
      <c r="J338" t="str">
        <f>VLOOKUP(order_details__2[[#This Row],[SupplierID]],suppliers[],2,FALSE)</f>
        <v>Formaggi Fortini s.r.l.</v>
      </c>
      <c r="K338" t="str">
        <f>VLOOKUP(order_details__2[[#This Row],[OrderID]],orders[],14,FALSE)</f>
        <v>Poland</v>
      </c>
      <c r="L338">
        <f>VLOOKUP(order_details__2[[#This Row],[OrderID]],orders[],7,FALSE)</f>
        <v>3</v>
      </c>
      <c r="M338" t="str">
        <f>VLOOKUP(order_details__2[[#This Row],[ShipVia ]],shippers[],2,FALSE)</f>
        <v>Federal Shipping</v>
      </c>
      <c r="N338" t="str">
        <f>VLOOKUP(order_details__2[[#This Row],[OrderID]],orders[],2,FALSE)</f>
        <v>WOLZA</v>
      </c>
      <c r="O338" t="str">
        <f>VLOOKUP(order_details__2[[#This Row],[OrderID]],orders[],18,FALSE)</f>
        <v xml:space="preserve">Eastern                                           </v>
      </c>
      <c r="P338">
        <f>VLOOKUP(order_details__2[[#This Row],[ProductID]],products[],4,FALSE)</f>
        <v>4</v>
      </c>
      <c r="Q338" t="str">
        <f>VLOOKUP(order_details__2[[#This Row],[CategoryID]],categories[],2,FALSE)</f>
        <v>Dairy Products</v>
      </c>
      <c r="R338">
        <f>VLOOKUP(order_details__2[[#This Row],[OrderID]],orders[],21,FALSE)</f>
        <v>12</v>
      </c>
    </row>
    <row r="339" spans="1:18" x14ac:dyDescent="0.2">
      <c r="A339">
        <v>10374</v>
      </c>
      <c r="B339">
        <v>58</v>
      </c>
      <c r="C339">
        <v>10.6</v>
      </c>
      <c r="D339">
        <v>15</v>
      </c>
      <c r="E339">
        <v>0</v>
      </c>
      <c r="F339">
        <f>order_details__2[[#This Row],[UnitPrice]]*order_details__2[[#This Row],[Quantity]]</f>
        <v>159</v>
      </c>
      <c r="G339">
        <f>VLOOKUP(order_details__2[[#This Row],[ProductID]],products[],3,FALSE)</f>
        <v>27</v>
      </c>
      <c r="H339">
        <f>VLOOKUP(order_details__2[[#This Row],[OrderID]],orders[],20,FALSE)</f>
        <v>1996</v>
      </c>
      <c r="I339" t="str">
        <f>VLOOKUP(order_details__2[[#This Row],[ProductID]],products[],2,FALSE)</f>
        <v>Escargots de Bourgogne</v>
      </c>
      <c r="J339" t="str">
        <f>VLOOKUP(order_details__2[[#This Row],[SupplierID]],suppliers[],2,FALSE)</f>
        <v>Escargots Nouveaux</v>
      </c>
      <c r="K339" t="str">
        <f>VLOOKUP(order_details__2[[#This Row],[OrderID]],orders[],14,FALSE)</f>
        <v>Poland</v>
      </c>
      <c r="L339">
        <f>VLOOKUP(order_details__2[[#This Row],[OrderID]],orders[],7,FALSE)</f>
        <v>3</v>
      </c>
      <c r="M339" t="str">
        <f>VLOOKUP(order_details__2[[#This Row],[ShipVia ]],shippers[],2,FALSE)</f>
        <v>Federal Shipping</v>
      </c>
      <c r="N339" t="str">
        <f>VLOOKUP(order_details__2[[#This Row],[OrderID]],orders[],2,FALSE)</f>
        <v>WOLZA</v>
      </c>
      <c r="O339" t="str">
        <f>VLOOKUP(order_details__2[[#This Row],[OrderID]],orders[],18,FALSE)</f>
        <v xml:space="preserve">Eastern                                           </v>
      </c>
      <c r="P339">
        <f>VLOOKUP(order_details__2[[#This Row],[ProductID]],products[],4,FALSE)</f>
        <v>8</v>
      </c>
      <c r="Q339" t="str">
        <f>VLOOKUP(order_details__2[[#This Row],[CategoryID]],categories[],2,FALSE)</f>
        <v>Seafood</v>
      </c>
      <c r="R339">
        <f>VLOOKUP(order_details__2[[#This Row],[OrderID]],orders[],21,FALSE)</f>
        <v>12</v>
      </c>
    </row>
    <row r="340" spans="1:18" x14ac:dyDescent="0.2">
      <c r="A340">
        <v>10375</v>
      </c>
      <c r="B340">
        <v>14</v>
      </c>
      <c r="C340">
        <v>18.600000000000001</v>
      </c>
      <c r="D340">
        <v>15</v>
      </c>
      <c r="E340">
        <v>0</v>
      </c>
      <c r="F340">
        <f>order_details__2[[#This Row],[UnitPrice]]*order_details__2[[#This Row],[Quantity]]</f>
        <v>279</v>
      </c>
      <c r="G340">
        <f>VLOOKUP(order_details__2[[#This Row],[ProductID]],products[],3,FALSE)</f>
        <v>6</v>
      </c>
      <c r="H340">
        <f>VLOOKUP(order_details__2[[#This Row],[OrderID]],orders[],20,FALSE)</f>
        <v>1996</v>
      </c>
      <c r="I340" t="str">
        <f>VLOOKUP(order_details__2[[#This Row],[ProductID]],products[],2,FALSE)</f>
        <v>Tofu</v>
      </c>
      <c r="J340" t="str">
        <f>VLOOKUP(order_details__2[[#This Row],[SupplierID]],suppliers[],2,FALSE)</f>
        <v>Mayumi's</v>
      </c>
      <c r="K340" t="str">
        <f>VLOOKUP(order_details__2[[#This Row],[OrderID]],orders[],14,FALSE)</f>
        <v>USA</v>
      </c>
      <c r="L340">
        <f>VLOOKUP(order_details__2[[#This Row],[OrderID]],orders[],7,FALSE)</f>
        <v>2</v>
      </c>
      <c r="M340" t="str">
        <f>VLOOKUP(order_details__2[[#This Row],[ShipVia ]],shippers[],2,FALSE)</f>
        <v>United Package</v>
      </c>
      <c r="N340" t="str">
        <f>VLOOKUP(order_details__2[[#This Row],[OrderID]],orders[],2,FALSE)</f>
        <v>HUNGC</v>
      </c>
      <c r="O340" t="str">
        <f>VLOOKUP(order_details__2[[#This Row],[OrderID]],orders[],18,FALSE)</f>
        <v xml:space="preserve">Southern                                          </v>
      </c>
      <c r="P340">
        <f>VLOOKUP(order_details__2[[#This Row],[ProductID]],products[],4,FALSE)</f>
        <v>7</v>
      </c>
      <c r="Q340" t="str">
        <f>VLOOKUP(order_details__2[[#This Row],[CategoryID]],categories[],2,FALSE)</f>
        <v>Produce</v>
      </c>
      <c r="R340">
        <f>VLOOKUP(order_details__2[[#This Row],[OrderID]],orders[],21,FALSE)</f>
        <v>12</v>
      </c>
    </row>
    <row r="341" spans="1:18" x14ac:dyDescent="0.2">
      <c r="A341">
        <v>10375</v>
      </c>
      <c r="B341">
        <v>54</v>
      </c>
      <c r="C341">
        <v>5.9</v>
      </c>
      <c r="D341">
        <v>10</v>
      </c>
      <c r="E341">
        <v>0</v>
      </c>
      <c r="F341">
        <f>order_details__2[[#This Row],[UnitPrice]]*order_details__2[[#This Row],[Quantity]]</f>
        <v>59</v>
      </c>
      <c r="G341">
        <f>VLOOKUP(order_details__2[[#This Row],[ProductID]],products[],3,FALSE)</f>
        <v>25</v>
      </c>
      <c r="H341">
        <f>VLOOKUP(order_details__2[[#This Row],[OrderID]],orders[],20,FALSE)</f>
        <v>1996</v>
      </c>
      <c r="I341" t="str">
        <f>VLOOKUP(order_details__2[[#This Row],[ProductID]],products[],2,FALSE)</f>
        <v>Tourtire</v>
      </c>
      <c r="J341" t="str">
        <f>VLOOKUP(order_details__2[[#This Row],[SupplierID]],suppliers[],2,FALSE)</f>
        <v>Ma Maison</v>
      </c>
      <c r="K341" t="str">
        <f>VLOOKUP(order_details__2[[#This Row],[OrderID]],orders[],14,FALSE)</f>
        <v>USA</v>
      </c>
      <c r="L341">
        <f>VLOOKUP(order_details__2[[#This Row],[OrderID]],orders[],7,FALSE)</f>
        <v>2</v>
      </c>
      <c r="M341" t="str">
        <f>VLOOKUP(order_details__2[[#This Row],[ShipVia ]],shippers[],2,FALSE)</f>
        <v>United Package</v>
      </c>
      <c r="N341" t="str">
        <f>VLOOKUP(order_details__2[[#This Row],[OrderID]],orders[],2,FALSE)</f>
        <v>HUNGC</v>
      </c>
      <c r="O341" t="str">
        <f>VLOOKUP(order_details__2[[#This Row],[OrderID]],orders[],18,FALSE)</f>
        <v xml:space="preserve">Southern                                          </v>
      </c>
      <c r="P341">
        <f>VLOOKUP(order_details__2[[#This Row],[ProductID]],products[],4,FALSE)</f>
        <v>6</v>
      </c>
      <c r="Q341" t="str">
        <f>VLOOKUP(order_details__2[[#This Row],[CategoryID]],categories[],2,FALSE)</f>
        <v>Meat/Poultry</v>
      </c>
      <c r="R341">
        <f>VLOOKUP(order_details__2[[#This Row],[OrderID]],orders[],21,FALSE)</f>
        <v>12</v>
      </c>
    </row>
    <row r="342" spans="1:18" x14ac:dyDescent="0.2">
      <c r="A342">
        <v>10376</v>
      </c>
      <c r="B342">
        <v>31</v>
      </c>
      <c r="C342">
        <v>10</v>
      </c>
      <c r="D342">
        <v>42</v>
      </c>
      <c r="E342">
        <v>0</v>
      </c>
      <c r="F342">
        <f>order_details__2[[#This Row],[UnitPrice]]*order_details__2[[#This Row],[Quantity]]</f>
        <v>420</v>
      </c>
      <c r="G342">
        <f>VLOOKUP(order_details__2[[#This Row],[ProductID]],products[],3,FALSE)</f>
        <v>14</v>
      </c>
      <c r="H342">
        <f>VLOOKUP(order_details__2[[#This Row],[OrderID]],orders[],20,FALSE)</f>
        <v>1996</v>
      </c>
      <c r="I342" t="str">
        <f>VLOOKUP(order_details__2[[#This Row],[ProductID]],products[],2,FALSE)</f>
        <v>Gorgonzola Telino</v>
      </c>
      <c r="J342" t="str">
        <f>VLOOKUP(order_details__2[[#This Row],[SupplierID]],suppliers[],2,FALSE)</f>
        <v>Formaggi Fortini s.r.l.</v>
      </c>
      <c r="K342" t="str">
        <f>VLOOKUP(order_details__2[[#This Row],[OrderID]],orders[],14,FALSE)</f>
        <v>Canada</v>
      </c>
      <c r="L342">
        <f>VLOOKUP(order_details__2[[#This Row],[OrderID]],orders[],7,FALSE)</f>
        <v>2</v>
      </c>
      <c r="M342" t="str">
        <f>VLOOKUP(order_details__2[[#This Row],[ShipVia ]],shippers[],2,FALSE)</f>
        <v>United Package</v>
      </c>
      <c r="N342" t="str">
        <f>VLOOKUP(order_details__2[[#This Row],[OrderID]],orders[],2,FALSE)</f>
        <v>MEREP</v>
      </c>
      <c r="O342" t="str">
        <f>VLOOKUP(order_details__2[[#This Row],[OrderID]],orders[],18,FALSE)</f>
        <v xml:space="preserve">Eastern                                           </v>
      </c>
      <c r="P342">
        <f>VLOOKUP(order_details__2[[#This Row],[ProductID]],products[],4,FALSE)</f>
        <v>4</v>
      </c>
      <c r="Q342" t="str">
        <f>VLOOKUP(order_details__2[[#This Row],[CategoryID]],categories[],2,FALSE)</f>
        <v>Dairy Products</v>
      </c>
      <c r="R342">
        <f>VLOOKUP(order_details__2[[#This Row],[OrderID]],orders[],21,FALSE)</f>
        <v>12</v>
      </c>
    </row>
    <row r="343" spans="1:18" x14ac:dyDescent="0.2">
      <c r="A343">
        <v>10377</v>
      </c>
      <c r="B343">
        <v>28</v>
      </c>
      <c r="C343">
        <v>36.4</v>
      </c>
      <c r="D343">
        <v>20</v>
      </c>
      <c r="E343">
        <v>0</v>
      </c>
      <c r="F343">
        <f>order_details__2[[#This Row],[UnitPrice]]*order_details__2[[#This Row],[Quantity]]</f>
        <v>728</v>
      </c>
      <c r="G343">
        <f>VLOOKUP(order_details__2[[#This Row],[ProductID]],products[],3,FALSE)</f>
        <v>12</v>
      </c>
      <c r="H343">
        <f>VLOOKUP(order_details__2[[#This Row],[OrderID]],orders[],20,FALSE)</f>
        <v>1996</v>
      </c>
      <c r="I343" t="str">
        <f>VLOOKUP(order_details__2[[#This Row],[ProductID]],products[],2,FALSE)</f>
        <v>Rssle Sauerkraut</v>
      </c>
      <c r="J343" t="str">
        <f>VLOOKUP(order_details__2[[#This Row],[SupplierID]],suppliers[],2,FALSE)</f>
        <v>Plutzer Lebensmittelgromrkte AG</v>
      </c>
      <c r="K343" t="str">
        <f>VLOOKUP(order_details__2[[#This Row],[OrderID]],orders[],14,FALSE)</f>
        <v>UK</v>
      </c>
      <c r="L343">
        <f>VLOOKUP(order_details__2[[#This Row],[OrderID]],orders[],7,FALSE)</f>
        <v>3</v>
      </c>
      <c r="M343" t="str">
        <f>VLOOKUP(order_details__2[[#This Row],[ShipVia ]],shippers[],2,FALSE)</f>
        <v>Federal Shipping</v>
      </c>
      <c r="N343" t="str">
        <f>VLOOKUP(order_details__2[[#This Row],[OrderID]],orders[],2,FALSE)</f>
        <v>SEVES</v>
      </c>
      <c r="O343" t="str">
        <f>VLOOKUP(order_details__2[[#This Row],[OrderID]],orders[],18,FALSE)</f>
        <v xml:space="preserve">Eastern                                           </v>
      </c>
      <c r="P343">
        <f>VLOOKUP(order_details__2[[#This Row],[ProductID]],products[],4,FALSE)</f>
        <v>7</v>
      </c>
      <c r="Q343" t="str">
        <f>VLOOKUP(order_details__2[[#This Row],[CategoryID]],categories[],2,FALSE)</f>
        <v>Produce</v>
      </c>
      <c r="R343">
        <f>VLOOKUP(order_details__2[[#This Row],[OrderID]],orders[],21,FALSE)</f>
        <v>12</v>
      </c>
    </row>
    <row r="344" spans="1:18" x14ac:dyDescent="0.2">
      <c r="A344">
        <v>10377</v>
      </c>
      <c r="B344">
        <v>39</v>
      </c>
      <c r="C344">
        <v>14.4</v>
      </c>
      <c r="D344">
        <v>20</v>
      </c>
      <c r="E344">
        <v>0</v>
      </c>
      <c r="F344">
        <f>order_details__2[[#This Row],[UnitPrice]]*order_details__2[[#This Row],[Quantity]]</f>
        <v>288</v>
      </c>
      <c r="G344">
        <f>VLOOKUP(order_details__2[[#This Row],[ProductID]],products[],3,FALSE)</f>
        <v>18</v>
      </c>
      <c r="H344">
        <f>VLOOKUP(order_details__2[[#This Row],[OrderID]],orders[],20,FALSE)</f>
        <v>1996</v>
      </c>
      <c r="I344" t="str">
        <f>VLOOKUP(order_details__2[[#This Row],[ProductID]],products[],2,FALSE)</f>
        <v>Chartreuse verte</v>
      </c>
      <c r="J344" t="str">
        <f>VLOOKUP(order_details__2[[#This Row],[SupplierID]],suppliers[],2,FALSE)</f>
        <v>Aux joyeux ecclsiastiques</v>
      </c>
      <c r="K344" t="str">
        <f>VLOOKUP(order_details__2[[#This Row],[OrderID]],orders[],14,FALSE)</f>
        <v>UK</v>
      </c>
      <c r="L344">
        <f>VLOOKUP(order_details__2[[#This Row],[OrderID]],orders[],7,FALSE)</f>
        <v>3</v>
      </c>
      <c r="M344" t="str">
        <f>VLOOKUP(order_details__2[[#This Row],[ShipVia ]],shippers[],2,FALSE)</f>
        <v>Federal Shipping</v>
      </c>
      <c r="N344" t="str">
        <f>VLOOKUP(order_details__2[[#This Row],[OrderID]],orders[],2,FALSE)</f>
        <v>SEVES</v>
      </c>
      <c r="O344" t="str">
        <f>VLOOKUP(order_details__2[[#This Row],[OrderID]],orders[],18,FALSE)</f>
        <v xml:space="preserve">Eastern                                           </v>
      </c>
      <c r="P344">
        <f>VLOOKUP(order_details__2[[#This Row],[ProductID]],products[],4,FALSE)</f>
        <v>1</v>
      </c>
      <c r="Q344" t="str">
        <f>VLOOKUP(order_details__2[[#This Row],[CategoryID]],categories[],2,FALSE)</f>
        <v>Beverages</v>
      </c>
      <c r="R344">
        <f>VLOOKUP(order_details__2[[#This Row],[OrderID]],orders[],21,FALSE)</f>
        <v>12</v>
      </c>
    </row>
    <row r="345" spans="1:18" x14ac:dyDescent="0.2">
      <c r="A345">
        <v>10378</v>
      </c>
      <c r="B345">
        <v>71</v>
      </c>
      <c r="C345">
        <v>17.2</v>
      </c>
      <c r="D345">
        <v>6</v>
      </c>
      <c r="E345">
        <v>0</v>
      </c>
      <c r="F345">
        <f>order_details__2[[#This Row],[UnitPrice]]*order_details__2[[#This Row],[Quantity]]</f>
        <v>103.19999999999999</v>
      </c>
      <c r="G345">
        <f>VLOOKUP(order_details__2[[#This Row],[ProductID]],products[],3,FALSE)</f>
        <v>15</v>
      </c>
      <c r="H345">
        <f>VLOOKUP(order_details__2[[#This Row],[OrderID]],orders[],20,FALSE)</f>
        <v>1996</v>
      </c>
      <c r="I345" t="str">
        <f>VLOOKUP(order_details__2[[#This Row],[ProductID]],products[],2,FALSE)</f>
        <v>Flotemysost</v>
      </c>
      <c r="J345" t="str">
        <f>VLOOKUP(order_details__2[[#This Row],[SupplierID]],suppliers[],2,FALSE)</f>
        <v>Norske Meierier</v>
      </c>
      <c r="K345" t="str">
        <f>VLOOKUP(order_details__2[[#This Row],[OrderID]],orders[],14,FALSE)</f>
        <v>Sweden</v>
      </c>
      <c r="L345">
        <f>VLOOKUP(order_details__2[[#This Row],[OrderID]],orders[],7,FALSE)</f>
        <v>3</v>
      </c>
      <c r="M345" t="str">
        <f>VLOOKUP(order_details__2[[#This Row],[ShipVia ]],shippers[],2,FALSE)</f>
        <v>Federal Shipping</v>
      </c>
      <c r="N345" t="str">
        <f>VLOOKUP(order_details__2[[#This Row],[OrderID]],orders[],2,FALSE)</f>
        <v>FOLKO</v>
      </c>
      <c r="O345" t="str">
        <f>VLOOKUP(order_details__2[[#This Row],[OrderID]],orders[],18,FALSE)</f>
        <v xml:space="preserve">Eastern                                           </v>
      </c>
      <c r="P345">
        <f>VLOOKUP(order_details__2[[#This Row],[ProductID]],products[],4,FALSE)</f>
        <v>4</v>
      </c>
      <c r="Q345" t="str">
        <f>VLOOKUP(order_details__2[[#This Row],[CategoryID]],categories[],2,FALSE)</f>
        <v>Dairy Products</v>
      </c>
      <c r="R345">
        <f>VLOOKUP(order_details__2[[#This Row],[OrderID]],orders[],21,FALSE)</f>
        <v>12</v>
      </c>
    </row>
    <row r="346" spans="1:18" x14ac:dyDescent="0.2">
      <c r="A346">
        <v>10379</v>
      </c>
      <c r="B346">
        <v>41</v>
      </c>
      <c r="C346">
        <v>7.7</v>
      </c>
      <c r="D346">
        <v>8</v>
      </c>
      <c r="E346">
        <v>0</v>
      </c>
      <c r="F346">
        <f>order_details__2[[#This Row],[UnitPrice]]*order_details__2[[#This Row],[Quantity]]</f>
        <v>61.6</v>
      </c>
      <c r="G346">
        <f>VLOOKUP(order_details__2[[#This Row],[ProductID]],products[],3,FALSE)</f>
        <v>19</v>
      </c>
      <c r="H346">
        <f>VLOOKUP(order_details__2[[#This Row],[OrderID]],orders[],20,FALSE)</f>
        <v>1996</v>
      </c>
      <c r="I346" t="str">
        <f>VLOOKUP(order_details__2[[#This Row],[ProductID]],products[],2,FALSE)</f>
        <v>Jack's New England Clam Chowder</v>
      </c>
      <c r="J346" t="str">
        <f>VLOOKUP(order_details__2[[#This Row],[SupplierID]],suppliers[],2,FALSE)</f>
        <v>New England Seafood Cannery</v>
      </c>
      <c r="K346" t="str">
        <f>VLOOKUP(order_details__2[[#This Row],[OrderID]],orders[],14,FALSE)</f>
        <v>Brazil</v>
      </c>
      <c r="L346">
        <f>VLOOKUP(order_details__2[[#This Row],[OrderID]],orders[],7,FALSE)</f>
        <v>1</v>
      </c>
      <c r="M346" t="str">
        <f>VLOOKUP(order_details__2[[#This Row],[ShipVia ]],shippers[],2,FALSE)</f>
        <v>Speedy Express</v>
      </c>
      <c r="N346" t="str">
        <f>VLOOKUP(order_details__2[[#This Row],[OrderID]],orders[],2,FALSE)</f>
        <v>QUEDE</v>
      </c>
      <c r="O346" t="str">
        <f>VLOOKUP(order_details__2[[#This Row],[OrderID]],orders[],18,FALSE)</f>
        <v xml:space="preserve">Eastern                                           </v>
      </c>
      <c r="P346">
        <f>VLOOKUP(order_details__2[[#This Row],[ProductID]],products[],4,FALSE)</f>
        <v>8</v>
      </c>
      <c r="Q346" t="str">
        <f>VLOOKUP(order_details__2[[#This Row],[CategoryID]],categories[],2,FALSE)</f>
        <v>Seafood</v>
      </c>
      <c r="R346">
        <f>VLOOKUP(order_details__2[[#This Row],[OrderID]],orders[],21,FALSE)</f>
        <v>12</v>
      </c>
    </row>
    <row r="347" spans="1:18" x14ac:dyDescent="0.2">
      <c r="A347">
        <v>10379</v>
      </c>
      <c r="B347">
        <v>63</v>
      </c>
      <c r="C347">
        <v>35.1</v>
      </c>
      <c r="D347">
        <v>16</v>
      </c>
      <c r="E347">
        <v>0</v>
      </c>
      <c r="F347">
        <f>order_details__2[[#This Row],[UnitPrice]]*order_details__2[[#This Row],[Quantity]]</f>
        <v>561.6</v>
      </c>
      <c r="G347">
        <f>VLOOKUP(order_details__2[[#This Row],[ProductID]],products[],3,FALSE)</f>
        <v>7</v>
      </c>
      <c r="H347">
        <f>VLOOKUP(order_details__2[[#This Row],[OrderID]],orders[],20,FALSE)</f>
        <v>1996</v>
      </c>
      <c r="I347" t="str">
        <f>VLOOKUP(order_details__2[[#This Row],[ProductID]],products[],2,FALSE)</f>
        <v>Vegie-spread</v>
      </c>
      <c r="J347" t="str">
        <f>VLOOKUP(order_details__2[[#This Row],[SupplierID]],suppliers[],2,FALSE)</f>
        <v>Pavlova, Ltd.</v>
      </c>
      <c r="K347" t="str">
        <f>VLOOKUP(order_details__2[[#This Row],[OrderID]],orders[],14,FALSE)</f>
        <v>Brazil</v>
      </c>
      <c r="L347">
        <f>VLOOKUP(order_details__2[[#This Row],[OrderID]],orders[],7,FALSE)</f>
        <v>1</v>
      </c>
      <c r="M347" t="str">
        <f>VLOOKUP(order_details__2[[#This Row],[ShipVia ]],shippers[],2,FALSE)</f>
        <v>Speedy Express</v>
      </c>
      <c r="N347" t="str">
        <f>VLOOKUP(order_details__2[[#This Row],[OrderID]],orders[],2,FALSE)</f>
        <v>QUEDE</v>
      </c>
      <c r="O347" t="str">
        <f>VLOOKUP(order_details__2[[#This Row],[OrderID]],orders[],18,FALSE)</f>
        <v xml:space="preserve">Eastern                                           </v>
      </c>
      <c r="P347">
        <f>VLOOKUP(order_details__2[[#This Row],[ProductID]],products[],4,FALSE)</f>
        <v>2</v>
      </c>
      <c r="Q347" t="str">
        <f>VLOOKUP(order_details__2[[#This Row],[CategoryID]],categories[],2,FALSE)</f>
        <v>Condiments</v>
      </c>
      <c r="R347">
        <f>VLOOKUP(order_details__2[[#This Row],[OrderID]],orders[],21,FALSE)</f>
        <v>12</v>
      </c>
    </row>
    <row r="348" spans="1:18" x14ac:dyDescent="0.2">
      <c r="A348">
        <v>10379</v>
      </c>
      <c r="B348">
        <v>65</v>
      </c>
      <c r="C348">
        <v>16.8</v>
      </c>
      <c r="D348">
        <v>20</v>
      </c>
      <c r="E348">
        <v>0</v>
      </c>
      <c r="F348">
        <f>order_details__2[[#This Row],[UnitPrice]]*order_details__2[[#This Row],[Quantity]]</f>
        <v>336</v>
      </c>
      <c r="G348">
        <f>VLOOKUP(order_details__2[[#This Row],[ProductID]],products[],3,FALSE)</f>
        <v>2</v>
      </c>
      <c r="H348">
        <f>VLOOKUP(order_details__2[[#This Row],[OrderID]],orders[],20,FALSE)</f>
        <v>1996</v>
      </c>
      <c r="I348" t="str">
        <f>VLOOKUP(order_details__2[[#This Row],[ProductID]],products[],2,FALSE)</f>
        <v>Louisiana Fiery Hot Pepper Sauce</v>
      </c>
      <c r="J348" t="str">
        <f>VLOOKUP(order_details__2[[#This Row],[SupplierID]],suppliers[],2,FALSE)</f>
        <v>New Orleans Cajun Delights</v>
      </c>
      <c r="K348" t="str">
        <f>VLOOKUP(order_details__2[[#This Row],[OrderID]],orders[],14,FALSE)</f>
        <v>Brazil</v>
      </c>
      <c r="L348">
        <f>VLOOKUP(order_details__2[[#This Row],[OrderID]],orders[],7,FALSE)</f>
        <v>1</v>
      </c>
      <c r="M348" t="str">
        <f>VLOOKUP(order_details__2[[#This Row],[ShipVia ]],shippers[],2,FALSE)</f>
        <v>Speedy Express</v>
      </c>
      <c r="N348" t="str">
        <f>VLOOKUP(order_details__2[[#This Row],[OrderID]],orders[],2,FALSE)</f>
        <v>QUEDE</v>
      </c>
      <c r="O348" t="str">
        <f>VLOOKUP(order_details__2[[#This Row],[OrderID]],orders[],18,FALSE)</f>
        <v xml:space="preserve">Eastern                                           </v>
      </c>
      <c r="P348">
        <f>VLOOKUP(order_details__2[[#This Row],[ProductID]],products[],4,FALSE)</f>
        <v>2</v>
      </c>
      <c r="Q348" t="str">
        <f>VLOOKUP(order_details__2[[#This Row],[CategoryID]],categories[],2,FALSE)</f>
        <v>Condiments</v>
      </c>
      <c r="R348">
        <f>VLOOKUP(order_details__2[[#This Row],[OrderID]],orders[],21,FALSE)</f>
        <v>12</v>
      </c>
    </row>
    <row r="349" spans="1:18" x14ac:dyDescent="0.2">
      <c r="A349">
        <v>10380</v>
      </c>
      <c r="B349">
        <v>30</v>
      </c>
      <c r="C349">
        <v>20.7</v>
      </c>
      <c r="D349">
        <v>18</v>
      </c>
      <c r="E349">
        <v>0</v>
      </c>
      <c r="F349">
        <f>order_details__2[[#This Row],[UnitPrice]]*order_details__2[[#This Row],[Quantity]]</f>
        <v>372.59999999999997</v>
      </c>
      <c r="G349">
        <f>VLOOKUP(order_details__2[[#This Row],[ProductID]],products[],3,FALSE)</f>
        <v>13</v>
      </c>
      <c r="H349">
        <f>VLOOKUP(order_details__2[[#This Row],[OrderID]],orders[],20,FALSE)</f>
        <v>1996</v>
      </c>
      <c r="I349" t="str">
        <f>VLOOKUP(order_details__2[[#This Row],[ProductID]],products[],2,FALSE)</f>
        <v>Nord-Ost Matjeshering</v>
      </c>
      <c r="J349" t="str">
        <f>VLOOKUP(order_details__2[[#This Row],[SupplierID]],suppliers[],2,FALSE)</f>
        <v>Nord-Ost-Fisch Handelsgesellschaft mbH</v>
      </c>
      <c r="K349" t="str">
        <f>VLOOKUP(order_details__2[[#This Row],[OrderID]],orders[],14,FALSE)</f>
        <v>Ireland</v>
      </c>
      <c r="L349">
        <f>VLOOKUP(order_details__2[[#This Row],[OrderID]],orders[],7,FALSE)</f>
        <v>3</v>
      </c>
      <c r="M349" t="str">
        <f>VLOOKUP(order_details__2[[#This Row],[ShipVia ]],shippers[],2,FALSE)</f>
        <v>Federal Shipping</v>
      </c>
      <c r="N349" t="str">
        <f>VLOOKUP(order_details__2[[#This Row],[OrderID]],orders[],2,FALSE)</f>
        <v>HUNGO</v>
      </c>
      <c r="O349" t="str">
        <f>VLOOKUP(order_details__2[[#This Row],[OrderID]],orders[],18,FALSE)</f>
        <v xml:space="preserve">Northern                                          </v>
      </c>
      <c r="P349">
        <f>VLOOKUP(order_details__2[[#This Row],[ProductID]],products[],4,FALSE)</f>
        <v>8</v>
      </c>
      <c r="Q349" t="str">
        <f>VLOOKUP(order_details__2[[#This Row],[CategoryID]],categories[],2,FALSE)</f>
        <v>Seafood</v>
      </c>
      <c r="R349">
        <f>VLOOKUP(order_details__2[[#This Row],[OrderID]],orders[],21,FALSE)</f>
        <v>12</v>
      </c>
    </row>
    <row r="350" spans="1:18" x14ac:dyDescent="0.2">
      <c r="A350">
        <v>10380</v>
      </c>
      <c r="B350">
        <v>53</v>
      </c>
      <c r="C350">
        <v>26.2</v>
      </c>
      <c r="D350">
        <v>20</v>
      </c>
      <c r="E350">
        <v>0</v>
      </c>
      <c r="F350">
        <f>order_details__2[[#This Row],[UnitPrice]]*order_details__2[[#This Row],[Quantity]]</f>
        <v>524</v>
      </c>
      <c r="G350">
        <f>VLOOKUP(order_details__2[[#This Row],[ProductID]],products[],3,FALSE)</f>
        <v>24</v>
      </c>
      <c r="H350">
        <f>VLOOKUP(order_details__2[[#This Row],[OrderID]],orders[],20,FALSE)</f>
        <v>1996</v>
      </c>
      <c r="I350" t="str">
        <f>VLOOKUP(order_details__2[[#This Row],[ProductID]],products[],2,FALSE)</f>
        <v>Perth Pasties</v>
      </c>
      <c r="J350" t="str">
        <f>VLOOKUP(order_details__2[[#This Row],[SupplierID]],suppliers[],2,FALSE)</f>
        <v>G'day, Mate</v>
      </c>
      <c r="K350" t="str">
        <f>VLOOKUP(order_details__2[[#This Row],[OrderID]],orders[],14,FALSE)</f>
        <v>Ireland</v>
      </c>
      <c r="L350">
        <f>VLOOKUP(order_details__2[[#This Row],[OrderID]],orders[],7,FALSE)</f>
        <v>3</v>
      </c>
      <c r="M350" t="str">
        <f>VLOOKUP(order_details__2[[#This Row],[ShipVia ]],shippers[],2,FALSE)</f>
        <v>Federal Shipping</v>
      </c>
      <c r="N350" t="str">
        <f>VLOOKUP(order_details__2[[#This Row],[OrderID]],orders[],2,FALSE)</f>
        <v>HUNGO</v>
      </c>
      <c r="O350" t="str">
        <f>VLOOKUP(order_details__2[[#This Row],[OrderID]],orders[],18,FALSE)</f>
        <v xml:space="preserve">Northern                                          </v>
      </c>
      <c r="P350">
        <f>VLOOKUP(order_details__2[[#This Row],[ProductID]],products[],4,FALSE)</f>
        <v>6</v>
      </c>
      <c r="Q350" t="str">
        <f>VLOOKUP(order_details__2[[#This Row],[CategoryID]],categories[],2,FALSE)</f>
        <v>Meat/Poultry</v>
      </c>
      <c r="R350">
        <f>VLOOKUP(order_details__2[[#This Row],[OrderID]],orders[],21,FALSE)</f>
        <v>12</v>
      </c>
    </row>
    <row r="351" spans="1:18" x14ac:dyDescent="0.2">
      <c r="A351">
        <v>10380</v>
      </c>
      <c r="B351">
        <v>60</v>
      </c>
      <c r="C351">
        <v>27.2</v>
      </c>
      <c r="D351">
        <v>6</v>
      </c>
      <c r="E351">
        <v>0</v>
      </c>
      <c r="F351">
        <f>order_details__2[[#This Row],[UnitPrice]]*order_details__2[[#This Row],[Quantity]]</f>
        <v>163.19999999999999</v>
      </c>
      <c r="G351">
        <f>VLOOKUP(order_details__2[[#This Row],[ProductID]],products[],3,FALSE)</f>
        <v>28</v>
      </c>
      <c r="H351">
        <f>VLOOKUP(order_details__2[[#This Row],[OrderID]],orders[],20,FALSE)</f>
        <v>1996</v>
      </c>
      <c r="I351" t="str">
        <f>VLOOKUP(order_details__2[[#This Row],[ProductID]],products[],2,FALSE)</f>
        <v>Camembert Pierrot</v>
      </c>
      <c r="J351" t="str">
        <f>VLOOKUP(order_details__2[[#This Row],[SupplierID]],suppliers[],2,FALSE)</f>
        <v>Gai pturage</v>
      </c>
      <c r="K351" t="str">
        <f>VLOOKUP(order_details__2[[#This Row],[OrderID]],orders[],14,FALSE)</f>
        <v>Ireland</v>
      </c>
      <c r="L351">
        <f>VLOOKUP(order_details__2[[#This Row],[OrderID]],orders[],7,FALSE)</f>
        <v>3</v>
      </c>
      <c r="M351" t="str">
        <f>VLOOKUP(order_details__2[[#This Row],[ShipVia ]],shippers[],2,FALSE)</f>
        <v>Federal Shipping</v>
      </c>
      <c r="N351" t="str">
        <f>VLOOKUP(order_details__2[[#This Row],[OrderID]],orders[],2,FALSE)</f>
        <v>HUNGO</v>
      </c>
      <c r="O351" t="str">
        <f>VLOOKUP(order_details__2[[#This Row],[OrderID]],orders[],18,FALSE)</f>
        <v xml:space="preserve">Northern                                          </v>
      </c>
      <c r="P351">
        <f>VLOOKUP(order_details__2[[#This Row],[ProductID]],products[],4,FALSE)</f>
        <v>4</v>
      </c>
      <c r="Q351" t="str">
        <f>VLOOKUP(order_details__2[[#This Row],[CategoryID]],categories[],2,FALSE)</f>
        <v>Dairy Products</v>
      </c>
      <c r="R351">
        <f>VLOOKUP(order_details__2[[#This Row],[OrderID]],orders[],21,FALSE)</f>
        <v>12</v>
      </c>
    </row>
    <row r="352" spans="1:18" x14ac:dyDescent="0.2">
      <c r="A352">
        <v>10380</v>
      </c>
      <c r="B352">
        <v>70</v>
      </c>
      <c r="C352">
        <v>12</v>
      </c>
      <c r="D352">
        <v>30</v>
      </c>
      <c r="E352">
        <v>0</v>
      </c>
      <c r="F352">
        <f>order_details__2[[#This Row],[UnitPrice]]*order_details__2[[#This Row],[Quantity]]</f>
        <v>360</v>
      </c>
      <c r="G352">
        <f>VLOOKUP(order_details__2[[#This Row],[ProductID]],products[],3,FALSE)</f>
        <v>7</v>
      </c>
      <c r="H352">
        <f>VLOOKUP(order_details__2[[#This Row],[OrderID]],orders[],20,FALSE)</f>
        <v>1996</v>
      </c>
      <c r="I352" t="str">
        <f>VLOOKUP(order_details__2[[#This Row],[ProductID]],products[],2,FALSE)</f>
        <v>Outback Lager</v>
      </c>
      <c r="J352" t="str">
        <f>VLOOKUP(order_details__2[[#This Row],[SupplierID]],suppliers[],2,FALSE)</f>
        <v>Pavlova, Ltd.</v>
      </c>
      <c r="K352" t="str">
        <f>VLOOKUP(order_details__2[[#This Row],[OrderID]],orders[],14,FALSE)</f>
        <v>Ireland</v>
      </c>
      <c r="L352">
        <f>VLOOKUP(order_details__2[[#This Row],[OrderID]],orders[],7,FALSE)</f>
        <v>3</v>
      </c>
      <c r="M352" t="str">
        <f>VLOOKUP(order_details__2[[#This Row],[ShipVia ]],shippers[],2,FALSE)</f>
        <v>Federal Shipping</v>
      </c>
      <c r="N352" t="str">
        <f>VLOOKUP(order_details__2[[#This Row],[OrderID]],orders[],2,FALSE)</f>
        <v>HUNGO</v>
      </c>
      <c r="O352" t="str">
        <f>VLOOKUP(order_details__2[[#This Row],[OrderID]],orders[],18,FALSE)</f>
        <v xml:space="preserve">Northern                                          </v>
      </c>
      <c r="P352">
        <f>VLOOKUP(order_details__2[[#This Row],[ProductID]],products[],4,FALSE)</f>
        <v>1</v>
      </c>
      <c r="Q352" t="str">
        <f>VLOOKUP(order_details__2[[#This Row],[CategoryID]],categories[],2,FALSE)</f>
        <v>Beverages</v>
      </c>
      <c r="R352">
        <f>VLOOKUP(order_details__2[[#This Row],[OrderID]],orders[],21,FALSE)</f>
        <v>12</v>
      </c>
    </row>
    <row r="353" spans="1:18" x14ac:dyDescent="0.2">
      <c r="A353">
        <v>10381</v>
      </c>
      <c r="B353">
        <v>74</v>
      </c>
      <c r="C353">
        <v>8</v>
      </c>
      <c r="D353">
        <v>14</v>
      </c>
      <c r="E353">
        <v>0</v>
      </c>
      <c r="F353">
        <f>order_details__2[[#This Row],[UnitPrice]]*order_details__2[[#This Row],[Quantity]]</f>
        <v>112</v>
      </c>
      <c r="G353">
        <f>VLOOKUP(order_details__2[[#This Row],[ProductID]],products[],3,FALSE)</f>
        <v>4</v>
      </c>
      <c r="H353">
        <f>VLOOKUP(order_details__2[[#This Row],[OrderID]],orders[],20,FALSE)</f>
        <v>1996</v>
      </c>
      <c r="I353" t="str">
        <f>VLOOKUP(order_details__2[[#This Row],[ProductID]],products[],2,FALSE)</f>
        <v>Longlife Tofu</v>
      </c>
      <c r="J353" t="str">
        <f>VLOOKUP(order_details__2[[#This Row],[SupplierID]],suppliers[],2,FALSE)</f>
        <v>Tokyo Traders</v>
      </c>
      <c r="K353" t="str">
        <f>VLOOKUP(order_details__2[[#This Row],[OrderID]],orders[],14,FALSE)</f>
        <v>Venezuela</v>
      </c>
      <c r="L353">
        <f>VLOOKUP(order_details__2[[#This Row],[OrderID]],orders[],7,FALSE)</f>
        <v>3</v>
      </c>
      <c r="M353" t="str">
        <f>VLOOKUP(order_details__2[[#This Row],[ShipVia ]],shippers[],2,FALSE)</f>
        <v>Federal Shipping</v>
      </c>
      <c r="N353" t="str">
        <f>VLOOKUP(order_details__2[[#This Row],[OrderID]],orders[],2,FALSE)</f>
        <v>LILAS</v>
      </c>
      <c r="O353" t="str">
        <f>VLOOKUP(order_details__2[[#This Row],[OrderID]],orders[],18,FALSE)</f>
        <v xml:space="preserve">Southern                                          </v>
      </c>
      <c r="P353">
        <f>VLOOKUP(order_details__2[[#This Row],[ProductID]],products[],4,FALSE)</f>
        <v>7</v>
      </c>
      <c r="Q353" t="str">
        <f>VLOOKUP(order_details__2[[#This Row],[CategoryID]],categories[],2,FALSE)</f>
        <v>Produce</v>
      </c>
      <c r="R353">
        <f>VLOOKUP(order_details__2[[#This Row],[OrderID]],orders[],21,FALSE)</f>
        <v>12</v>
      </c>
    </row>
    <row r="354" spans="1:18" x14ac:dyDescent="0.2">
      <c r="A354">
        <v>10382</v>
      </c>
      <c r="B354">
        <v>5</v>
      </c>
      <c r="C354">
        <v>17</v>
      </c>
      <c r="D354">
        <v>32</v>
      </c>
      <c r="E354">
        <v>0</v>
      </c>
      <c r="F354">
        <f>order_details__2[[#This Row],[UnitPrice]]*order_details__2[[#This Row],[Quantity]]</f>
        <v>544</v>
      </c>
      <c r="G354">
        <f>VLOOKUP(order_details__2[[#This Row],[ProductID]],products[],3,FALSE)</f>
        <v>2</v>
      </c>
      <c r="H354">
        <f>VLOOKUP(order_details__2[[#This Row],[OrderID]],orders[],20,FALSE)</f>
        <v>1996</v>
      </c>
      <c r="I354" t="str">
        <f>VLOOKUP(order_details__2[[#This Row],[ProductID]],products[],2,FALSE)</f>
        <v>Chef Anton's Gumbo Mix</v>
      </c>
      <c r="J354" t="str">
        <f>VLOOKUP(order_details__2[[#This Row],[SupplierID]],suppliers[],2,FALSE)</f>
        <v>New Orleans Cajun Delights</v>
      </c>
      <c r="K354" t="str">
        <f>VLOOKUP(order_details__2[[#This Row],[OrderID]],orders[],14,FALSE)</f>
        <v>Austria</v>
      </c>
      <c r="L354">
        <f>VLOOKUP(order_details__2[[#This Row],[OrderID]],orders[],7,FALSE)</f>
        <v>1</v>
      </c>
      <c r="M354" t="str">
        <f>VLOOKUP(order_details__2[[#This Row],[ShipVia ]],shippers[],2,FALSE)</f>
        <v>Speedy Express</v>
      </c>
      <c r="N354" t="str">
        <f>VLOOKUP(order_details__2[[#This Row],[OrderID]],orders[],2,FALSE)</f>
        <v>ERNSH</v>
      </c>
      <c r="O354" t="str">
        <f>VLOOKUP(order_details__2[[#This Row],[OrderID]],orders[],18,FALSE)</f>
        <v xml:space="preserve">Eastern                                           </v>
      </c>
      <c r="P354">
        <f>VLOOKUP(order_details__2[[#This Row],[ProductID]],products[],4,FALSE)</f>
        <v>2</v>
      </c>
      <c r="Q354" t="str">
        <f>VLOOKUP(order_details__2[[#This Row],[CategoryID]],categories[],2,FALSE)</f>
        <v>Condiments</v>
      </c>
      <c r="R354">
        <f>VLOOKUP(order_details__2[[#This Row],[OrderID]],orders[],21,FALSE)</f>
        <v>12</v>
      </c>
    </row>
    <row r="355" spans="1:18" x14ac:dyDescent="0.2">
      <c r="A355">
        <v>10382</v>
      </c>
      <c r="B355">
        <v>18</v>
      </c>
      <c r="C355">
        <v>50</v>
      </c>
      <c r="D355">
        <v>9</v>
      </c>
      <c r="E355">
        <v>0</v>
      </c>
      <c r="F355">
        <f>order_details__2[[#This Row],[UnitPrice]]*order_details__2[[#This Row],[Quantity]]</f>
        <v>450</v>
      </c>
      <c r="G355">
        <f>VLOOKUP(order_details__2[[#This Row],[ProductID]],products[],3,FALSE)</f>
        <v>7</v>
      </c>
      <c r="H355">
        <f>VLOOKUP(order_details__2[[#This Row],[OrderID]],orders[],20,FALSE)</f>
        <v>1996</v>
      </c>
      <c r="I355" t="str">
        <f>VLOOKUP(order_details__2[[#This Row],[ProductID]],products[],2,FALSE)</f>
        <v>Carnarvon Tigers</v>
      </c>
      <c r="J355" t="str">
        <f>VLOOKUP(order_details__2[[#This Row],[SupplierID]],suppliers[],2,FALSE)</f>
        <v>Pavlova, Ltd.</v>
      </c>
      <c r="K355" t="str">
        <f>VLOOKUP(order_details__2[[#This Row],[OrderID]],orders[],14,FALSE)</f>
        <v>Austria</v>
      </c>
      <c r="L355">
        <f>VLOOKUP(order_details__2[[#This Row],[OrderID]],orders[],7,FALSE)</f>
        <v>1</v>
      </c>
      <c r="M355" t="str">
        <f>VLOOKUP(order_details__2[[#This Row],[ShipVia ]],shippers[],2,FALSE)</f>
        <v>Speedy Express</v>
      </c>
      <c r="N355" t="str">
        <f>VLOOKUP(order_details__2[[#This Row],[OrderID]],orders[],2,FALSE)</f>
        <v>ERNSH</v>
      </c>
      <c r="O355" t="str">
        <f>VLOOKUP(order_details__2[[#This Row],[OrderID]],orders[],18,FALSE)</f>
        <v xml:space="preserve">Eastern                                           </v>
      </c>
      <c r="P355">
        <f>VLOOKUP(order_details__2[[#This Row],[ProductID]],products[],4,FALSE)</f>
        <v>8</v>
      </c>
      <c r="Q355" t="str">
        <f>VLOOKUP(order_details__2[[#This Row],[CategoryID]],categories[],2,FALSE)</f>
        <v>Seafood</v>
      </c>
      <c r="R355">
        <f>VLOOKUP(order_details__2[[#This Row],[OrderID]],orders[],21,FALSE)</f>
        <v>12</v>
      </c>
    </row>
    <row r="356" spans="1:18" x14ac:dyDescent="0.2">
      <c r="A356">
        <v>10382</v>
      </c>
      <c r="B356">
        <v>29</v>
      </c>
      <c r="C356">
        <v>99</v>
      </c>
      <c r="D356">
        <v>14</v>
      </c>
      <c r="E356">
        <v>0</v>
      </c>
      <c r="F356">
        <f>order_details__2[[#This Row],[UnitPrice]]*order_details__2[[#This Row],[Quantity]]</f>
        <v>1386</v>
      </c>
      <c r="G356">
        <f>VLOOKUP(order_details__2[[#This Row],[ProductID]],products[],3,FALSE)</f>
        <v>12</v>
      </c>
      <c r="H356">
        <f>VLOOKUP(order_details__2[[#This Row],[OrderID]],orders[],20,FALSE)</f>
        <v>1996</v>
      </c>
      <c r="I356" t="str">
        <f>VLOOKUP(order_details__2[[#This Row],[ProductID]],products[],2,FALSE)</f>
        <v>Thringer Rostbratwurst</v>
      </c>
      <c r="J356" t="str">
        <f>VLOOKUP(order_details__2[[#This Row],[SupplierID]],suppliers[],2,FALSE)</f>
        <v>Plutzer Lebensmittelgromrkte AG</v>
      </c>
      <c r="K356" t="str">
        <f>VLOOKUP(order_details__2[[#This Row],[OrderID]],orders[],14,FALSE)</f>
        <v>Austria</v>
      </c>
      <c r="L356">
        <f>VLOOKUP(order_details__2[[#This Row],[OrderID]],orders[],7,FALSE)</f>
        <v>1</v>
      </c>
      <c r="M356" t="str">
        <f>VLOOKUP(order_details__2[[#This Row],[ShipVia ]],shippers[],2,FALSE)</f>
        <v>Speedy Express</v>
      </c>
      <c r="N356" t="str">
        <f>VLOOKUP(order_details__2[[#This Row],[OrderID]],orders[],2,FALSE)</f>
        <v>ERNSH</v>
      </c>
      <c r="O356" t="str">
        <f>VLOOKUP(order_details__2[[#This Row],[OrderID]],orders[],18,FALSE)</f>
        <v xml:space="preserve">Eastern                                           </v>
      </c>
      <c r="P356">
        <f>VLOOKUP(order_details__2[[#This Row],[ProductID]],products[],4,FALSE)</f>
        <v>6</v>
      </c>
      <c r="Q356" t="str">
        <f>VLOOKUP(order_details__2[[#This Row],[CategoryID]],categories[],2,FALSE)</f>
        <v>Meat/Poultry</v>
      </c>
      <c r="R356">
        <f>VLOOKUP(order_details__2[[#This Row],[OrderID]],orders[],21,FALSE)</f>
        <v>12</v>
      </c>
    </row>
    <row r="357" spans="1:18" x14ac:dyDescent="0.2">
      <c r="A357">
        <v>10382</v>
      </c>
      <c r="B357">
        <v>33</v>
      </c>
      <c r="C357">
        <v>2</v>
      </c>
      <c r="D357">
        <v>60</v>
      </c>
      <c r="E357">
        <v>0</v>
      </c>
      <c r="F357">
        <f>order_details__2[[#This Row],[UnitPrice]]*order_details__2[[#This Row],[Quantity]]</f>
        <v>120</v>
      </c>
      <c r="G357">
        <f>VLOOKUP(order_details__2[[#This Row],[ProductID]],products[],3,FALSE)</f>
        <v>15</v>
      </c>
      <c r="H357">
        <f>VLOOKUP(order_details__2[[#This Row],[OrderID]],orders[],20,FALSE)</f>
        <v>1996</v>
      </c>
      <c r="I357" t="str">
        <f>VLOOKUP(order_details__2[[#This Row],[ProductID]],products[],2,FALSE)</f>
        <v>Geitost</v>
      </c>
      <c r="J357" t="str">
        <f>VLOOKUP(order_details__2[[#This Row],[SupplierID]],suppliers[],2,FALSE)</f>
        <v>Norske Meierier</v>
      </c>
      <c r="K357" t="str">
        <f>VLOOKUP(order_details__2[[#This Row],[OrderID]],orders[],14,FALSE)</f>
        <v>Austria</v>
      </c>
      <c r="L357">
        <f>VLOOKUP(order_details__2[[#This Row],[OrderID]],orders[],7,FALSE)</f>
        <v>1</v>
      </c>
      <c r="M357" t="str">
        <f>VLOOKUP(order_details__2[[#This Row],[ShipVia ]],shippers[],2,FALSE)</f>
        <v>Speedy Express</v>
      </c>
      <c r="N357" t="str">
        <f>VLOOKUP(order_details__2[[#This Row],[OrderID]],orders[],2,FALSE)</f>
        <v>ERNSH</v>
      </c>
      <c r="O357" t="str">
        <f>VLOOKUP(order_details__2[[#This Row],[OrderID]],orders[],18,FALSE)</f>
        <v xml:space="preserve">Eastern                                           </v>
      </c>
      <c r="P357">
        <f>VLOOKUP(order_details__2[[#This Row],[ProductID]],products[],4,FALSE)</f>
        <v>4</v>
      </c>
      <c r="Q357" t="str">
        <f>VLOOKUP(order_details__2[[#This Row],[CategoryID]],categories[],2,FALSE)</f>
        <v>Dairy Products</v>
      </c>
      <c r="R357">
        <f>VLOOKUP(order_details__2[[#This Row],[OrderID]],orders[],21,FALSE)</f>
        <v>12</v>
      </c>
    </row>
    <row r="358" spans="1:18" x14ac:dyDescent="0.2">
      <c r="A358">
        <v>10382</v>
      </c>
      <c r="B358">
        <v>74</v>
      </c>
      <c r="C358">
        <v>8</v>
      </c>
      <c r="D358">
        <v>50</v>
      </c>
      <c r="E358">
        <v>0</v>
      </c>
      <c r="F358">
        <f>order_details__2[[#This Row],[UnitPrice]]*order_details__2[[#This Row],[Quantity]]</f>
        <v>400</v>
      </c>
      <c r="G358">
        <f>VLOOKUP(order_details__2[[#This Row],[ProductID]],products[],3,FALSE)</f>
        <v>4</v>
      </c>
      <c r="H358">
        <f>VLOOKUP(order_details__2[[#This Row],[OrderID]],orders[],20,FALSE)</f>
        <v>1996</v>
      </c>
      <c r="I358" t="str">
        <f>VLOOKUP(order_details__2[[#This Row],[ProductID]],products[],2,FALSE)</f>
        <v>Longlife Tofu</v>
      </c>
      <c r="J358" t="str">
        <f>VLOOKUP(order_details__2[[#This Row],[SupplierID]],suppliers[],2,FALSE)</f>
        <v>Tokyo Traders</v>
      </c>
      <c r="K358" t="str">
        <f>VLOOKUP(order_details__2[[#This Row],[OrderID]],orders[],14,FALSE)</f>
        <v>Austria</v>
      </c>
      <c r="L358">
        <f>VLOOKUP(order_details__2[[#This Row],[OrderID]],orders[],7,FALSE)</f>
        <v>1</v>
      </c>
      <c r="M358" t="str">
        <f>VLOOKUP(order_details__2[[#This Row],[ShipVia ]],shippers[],2,FALSE)</f>
        <v>Speedy Express</v>
      </c>
      <c r="N358" t="str">
        <f>VLOOKUP(order_details__2[[#This Row],[OrderID]],orders[],2,FALSE)</f>
        <v>ERNSH</v>
      </c>
      <c r="O358" t="str">
        <f>VLOOKUP(order_details__2[[#This Row],[OrderID]],orders[],18,FALSE)</f>
        <v xml:space="preserve">Eastern                                           </v>
      </c>
      <c r="P358">
        <f>VLOOKUP(order_details__2[[#This Row],[ProductID]],products[],4,FALSE)</f>
        <v>7</v>
      </c>
      <c r="Q358" t="str">
        <f>VLOOKUP(order_details__2[[#This Row],[CategoryID]],categories[],2,FALSE)</f>
        <v>Produce</v>
      </c>
      <c r="R358">
        <f>VLOOKUP(order_details__2[[#This Row],[OrderID]],orders[],21,FALSE)</f>
        <v>12</v>
      </c>
    </row>
    <row r="359" spans="1:18" x14ac:dyDescent="0.2">
      <c r="A359">
        <v>10383</v>
      </c>
      <c r="B359">
        <v>13</v>
      </c>
      <c r="C359">
        <v>4.8</v>
      </c>
      <c r="D359">
        <v>20</v>
      </c>
      <c r="E359">
        <v>0</v>
      </c>
      <c r="F359">
        <f>order_details__2[[#This Row],[UnitPrice]]*order_details__2[[#This Row],[Quantity]]</f>
        <v>96</v>
      </c>
      <c r="G359">
        <f>VLOOKUP(order_details__2[[#This Row],[ProductID]],products[],3,FALSE)</f>
        <v>6</v>
      </c>
      <c r="H359">
        <f>VLOOKUP(order_details__2[[#This Row],[OrderID]],orders[],20,FALSE)</f>
        <v>1996</v>
      </c>
      <c r="I359" t="str">
        <f>VLOOKUP(order_details__2[[#This Row],[ProductID]],products[],2,FALSE)</f>
        <v>Konbu</v>
      </c>
      <c r="J359" t="str">
        <f>VLOOKUP(order_details__2[[#This Row],[SupplierID]],suppliers[],2,FALSE)</f>
        <v>Mayumi's</v>
      </c>
      <c r="K359" t="str">
        <f>VLOOKUP(order_details__2[[#This Row],[OrderID]],orders[],14,FALSE)</f>
        <v>UK</v>
      </c>
      <c r="L359">
        <f>VLOOKUP(order_details__2[[#This Row],[OrderID]],orders[],7,FALSE)</f>
        <v>3</v>
      </c>
      <c r="M359" t="str">
        <f>VLOOKUP(order_details__2[[#This Row],[ShipVia ]],shippers[],2,FALSE)</f>
        <v>Federal Shipping</v>
      </c>
      <c r="N359" t="str">
        <f>VLOOKUP(order_details__2[[#This Row],[OrderID]],orders[],2,FALSE)</f>
        <v>AROUT</v>
      </c>
      <c r="O359" t="str">
        <f>VLOOKUP(order_details__2[[#This Row],[OrderID]],orders[],18,FALSE)</f>
        <v xml:space="preserve">Northern                                          </v>
      </c>
      <c r="P359">
        <f>VLOOKUP(order_details__2[[#This Row],[ProductID]],products[],4,FALSE)</f>
        <v>8</v>
      </c>
      <c r="Q359" t="str">
        <f>VLOOKUP(order_details__2[[#This Row],[CategoryID]],categories[],2,FALSE)</f>
        <v>Seafood</v>
      </c>
      <c r="R359">
        <f>VLOOKUP(order_details__2[[#This Row],[OrderID]],orders[],21,FALSE)</f>
        <v>12</v>
      </c>
    </row>
    <row r="360" spans="1:18" x14ac:dyDescent="0.2">
      <c r="A360">
        <v>10383</v>
      </c>
      <c r="B360">
        <v>50</v>
      </c>
      <c r="C360">
        <v>13</v>
      </c>
      <c r="D360">
        <v>15</v>
      </c>
      <c r="E360">
        <v>0</v>
      </c>
      <c r="F360">
        <f>order_details__2[[#This Row],[UnitPrice]]*order_details__2[[#This Row],[Quantity]]</f>
        <v>195</v>
      </c>
      <c r="G360">
        <f>VLOOKUP(order_details__2[[#This Row],[ProductID]],products[],3,FALSE)</f>
        <v>23</v>
      </c>
      <c r="H360">
        <f>VLOOKUP(order_details__2[[#This Row],[OrderID]],orders[],20,FALSE)</f>
        <v>1996</v>
      </c>
      <c r="I360" t="str">
        <f>VLOOKUP(order_details__2[[#This Row],[ProductID]],products[],2,FALSE)</f>
        <v>Valkoinen suklaa</v>
      </c>
      <c r="J360" t="str">
        <f>VLOOKUP(order_details__2[[#This Row],[SupplierID]],suppliers[],2,FALSE)</f>
        <v>Karkki Oy</v>
      </c>
      <c r="K360" t="str">
        <f>VLOOKUP(order_details__2[[#This Row],[OrderID]],orders[],14,FALSE)</f>
        <v>UK</v>
      </c>
      <c r="L360">
        <f>VLOOKUP(order_details__2[[#This Row],[OrderID]],orders[],7,FALSE)</f>
        <v>3</v>
      </c>
      <c r="M360" t="str">
        <f>VLOOKUP(order_details__2[[#This Row],[ShipVia ]],shippers[],2,FALSE)</f>
        <v>Federal Shipping</v>
      </c>
      <c r="N360" t="str">
        <f>VLOOKUP(order_details__2[[#This Row],[OrderID]],orders[],2,FALSE)</f>
        <v>AROUT</v>
      </c>
      <c r="O360" t="str">
        <f>VLOOKUP(order_details__2[[#This Row],[OrderID]],orders[],18,FALSE)</f>
        <v xml:space="preserve">Northern                                          </v>
      </c>
      <c r="P360">
        <f>VLOOKUP(order_details__2[[#This Row],[ProductID]],products[],4,FALSE)</f>
        <v>3</v>
      </c>
      <c r="Q360" t="str">
        <f>VLOOKUP(order_details__2[[#This Row],[CategoryID]],categories[],2,FALSE)</f>
        <v>Confections</v>
      </c>
      <c r="R360">
        <f>VLOOKUP(order_details__2[[#This Row],[OrderID]],orders[],21,FALSE)</f>
        <v>12</v>
      </c>
    </row>
    <row r="361" spans="1:18" x14ac:dyDescent="0.2">
      <c r="A361">
        <v>10383</v>
      </c>
      <c r="B361">
        <v>56</v>
      </c>
      <c r="C361">
        <v>30.4</v>
      </c>
      <c r="D361">
        <v>20</v>
      </c>
      <c r="E361">
        <v>0</v>
      </c>
      <c r="F361">
        <f>order_details__2[[#This Row],[UnitPrice]]*order_details__2[[#This Row],[Quantity]]</f>
        <v>608</v>
      </c>
      <c r="G361">
        <f>VLOOKUP(order_details__2[[#This Row],[ProductID]],products[],3,FALSE)</f>
        <v>26</v>
      </c>
      <c r="H361">
        <f>VLOOKUP(order_details__2[[#This Row],[OrderID]],orders[],20,FALSE)</f>
        <v>1996</v>
      </c>
      <c r="I361" t="str">
        <f>VLOOKUP(order_details__2[[#This Row],[ProductID]],products[],2,FALSE)</f>
        <v>Gnocchi di nonna Alice</v>
      </c>
      <c r="J361" t="str">
        <f>VLOOKUP(order_details__2[[#This Row],[SupplierID]],suppliers[],2,FALSE)</f>
        <v>Pasta Buttini s.r.l.</v>
      </c>
      <c r="K361" t="str">
        <f>VLOOKUP(order_details__2[[#This Row],[OrderID]],orders[],14,FALSE)</f>
        <v>UK</v>
      </c>
      <c r="L361">
        <f>VLOOKUP(order_details__2[[#This Row],[OrderID]],orders[],7,FALSE)</f>
        <v>3</v>
      </c>
      <c r="M361" t="str">
        <f>VLOOKUP(order_details__2[[#This Row],[ShipVia ]],shippers[],2,FALSE)</f>
        <v>Federal Shipping</v>
      </c>
      <c r="N361" t="str">
        <f>VLOOKUP(order_details__2[[#This Row],[OrderID]],orders[],2,FALSE)</f>
        <v>AROUT</v>
      </c>
      <c r="O361" t="str">
        <f>VLOOKUP(order_details__2[[#This Row],[OrderID]],orders[],18,FALSE)</f>
        <v xml:space="preserve">Northern                                          </v>
      </c>
      <c r="P361">
        <f>VLOOKUP(order_details__2[[#This Row],[ProductID]],products[],4,FALSE)</f>
        <v>5</v>
      </c>
      <c r="Q361" t="str">
        <f>VLOOKUP(order_details__2[[#This Row],[CategoryID]],categories[],2,FALSE)</f>
        <v>Grains/Cereals</v>
      </c>
      <c r="R361">
        <f>VLOOKUP(order_details__2[[#This Row],[OrderID]],orders[],21,FALSE)</f>
        <v>12</v>
      </c>
    </row>
    <row r="362" spans="1:18" x14ac:dyDescent="0.2">
      <c r="A362">
        <v>10384</v>
      </c>
      <c r="B362">
        <v>20</v>
      </c>
      <c r="C362">
        <v>64.8</v>
      </c>
      <c r="D362">
        <v>28</v>
      </c>
      <c r="E362">
        <v>0</v>
      </c>
      <c r="F362">
        <f>order_details__2[[#This Row],[UnitPrice]]*order_details__2[[#This Row],[Quantity]]</f>
        <v>1814.3999999999999</v>
      </c>
      <c r="G362">
        <f>VLOOKUP(order_details__2[[#This Row],[ProductID]],products[],3,FALSE)</f>
        <v>8</v>
      </c>
      <c r="H362">
        <f>VLOOKUP(order_details__2[[#This Row],[OrderID]],orders[],20,FALSE)</f>
        <v>1996</v>
      </c>
      <c r="I362" t="str">
        <f>VLOOKUP(order_details__2[[#This Row],[ProductID]],products[],2,FALSE)</f>
        <v>Sir Rodney's Marmalade</v>
      </c>
      <c r="J362" t="str">
        <f>VLOOKUP(order_details__2[[#This Row],[SupplierID]],suppliers[],2,FALSE)</f>
        <v>Specialty Biscuits, Ltd.</v>
      </c>
      <c r="K362" t="str">
        <f>VLOOKUP(order_details__2[[#This Row],[OrderID]],orders[],14,FALSE)</f>
        <v>Sweden</v>
      </c>
      <c r="L362">
        <f>VLOOKUP(order_details__2[[#This Row],[OrderID]],orders[],7,FALSE)</f>
        <v>3</v>
      </c>
      <c r="M362" t="str">
        <f>VLOOKUP(order_details__2[[#This Row],[ShipVia ]],shippers[],2,FALSE)</f>
        <v>Federal Shipping</v>
      </c>
      <c r="N362" t="str">
        <f>VLOOKUP(order_details__2[[#This Row],[OrderID]],orders[],2,FALSE)</f>
        <v>BERGS</v>
      </c>
      <c r="O362" t="str">
        <f>VLOOKUP(order_details__2[[#This Row],[OrderID]],orders[],18,FALSE)</f>
        <v xml:space="preserve">Southern                                          </v>
      </c>
      <c r="P362">
        <f>VLOOKUP(order_details__2[[#This Row],[ProductID]],products[],4,FALSE)</f>
        <v>3</v>
      </c>
      <c r="Q362" t="str">
        <f>VLOOKUP(order_details__2[[#This Row],[CategoryID]],categories[],2,FALSE)</f>
        <v>Confections</v>
      </c>
      <c r="R362">
        <f>VLOOKUP(order_details__2[[#This Row],[OrderID]],orders[],21,FALSE)</f>
        <v>12</v>
      </c>
    </row>
    <row r="363" spans="1:18" x14ac:dyDescent="0.2">
      <c r="A363">
        <v>10384</v>
      </c>
      <c r="B363">
        <v>60</v>
      </c>
      <c r="C363">
        <v>27.2</v>
      </c>
      <c r="D363">
        <v>15</v>
      </c>
      <c r="E363">
        <v>0</v>
      </c>
      <c r="F363">
        <f>order_details__2[[#This Row],[UnitPrice]]*order_details__2[[#This Row],[Quantity]]</f>
        <v>408</v>
      </c>
      <c r="G363">
        <f>VLOOKUP(order_details__2[[#This Row],[ProductID]],products[],3,FALSE)</f>
        <v>28</v>
      </c>
      <c r="H363">
        <f>VLOOKUP(order_details__2[[#This Row],[OrderID]],orders[],20,FALSE)</f>
        <v>1996</v>
      </c>
      <c r="I363" t="str">
        <f>VLOOKUP(order_details__2[[#This Row],[ProductID]],products[],2,FALSE)</f>
        <v>Camembert Pierrot</v>
      </c>
      <c r="J363" t="str">
        <f>VLOOKUP(order_details__2[[#This Row],[SupplierID]],suppliers[],2,FALSE)</f>
        <v>Gai pturage</v>
      </c>
      <c r="K363" t="str">
        <f>VLOOKUP(order_details__2[[#This Row],[OrderID]],orders[],14,FALSE)</f>
        <v>Sweden</v>
      </c>
      <c r="L363">
        <f>VLOOKUP(order_details__2[[#This Row],[OrderID]],orders[],7,FALSE)</f>
        <v>3</v>
      </c>
      <c r="M363" t="str">
        <f>VLOOKUP(order_details__2[[#This Row],[ShipVia ]],shippers[],2,FALSE)</f>
        <v>Federal Shipping</v>
      </c>
      <c r="N363" t="str">
        <f>VLOOKUP(order_details__2[[#This Row],[OrderID]],orders[],2,FALSE)</f>
        <v>BERGS</v>
      </c>
      <c r="O363" t="str">
        <f>VLOOKUP(order_details__2[[#This Row],[OrderID]],orders[],18,FALSE)</f>
        <v xml:space="preserve">Southern                                          </v>
      </c>
      <c r="P363">
        <f>VLOOKUP(order_details__2[[#This Row],[ProductID]],products[],4,FALSE)</f>
        <v>4</v>
      </c>
      <c r="Q363" t="str">
        <f>VLOOKUP(order_details__2[[#This Row],[CategoryID]],categories[],2,FALSE)</f>
        <v>Dairy Products</v>
      </c>
      <c r="R363">
        <f>VLOOKUP(order_details__2[[#This Row],[OrderID]],orders[],21,FALSE)</f>
        <v>12</v>
      </c>
    </row>
    <row r="364" spans="1:18" x14ac:dyDescent="0.2">
      <c r="A364">
        <v>10385</v>
      </c>
      <c r="B364">
        <v>7</v>
      </c>
      <c r="C364">
        <v>24</v>
      </c>
      <c r="D364">
        <v>10</v>
      </c>
      <c r="E364">
        <v>0</v>
      </c>
      <c r="F364">
        <f>order_details__2[[#This Row],[UnitPrice]]*order_details__2[[#This Row],[Quantity]]</f>
        <v>240</v>
      </c>
      <c r="G364">
        <f>VLOOKUP(order_details__2[[#This Row],[ProductID]],products[],3,FALSE)</f>
        <v>3</v>
      </c>
      <c r="H364">
        <f>VLOOKUP(order_details__2[[#This Row],[OrderID]],orders[],20,FALSE)</f>
        <v>1996</v>
      </c>
      <c r="I364" t="str">
        <f>VLOOKUP(order_details__2[[#This Row],[ProductID]],products[],2,FALSE)</f>
        <v>Uncle Bob's Organic Dried Pears</v>
      </c>
      <c r="J364" t="str">
        <f>VLOOKUP(order_details__2[[#This Row],[SupplierID]],suppliers[],2,FALSE)</f>
        <v>Grandma Kelly's Homestead</v>
      </c>
      <c r="K364" t="str">
        <f>VLOOKUP(order_details__2[[#This Row],[OrderID]],orders[],14,FALSE)</f>
        <v>USA</v>
      </c>
      <c r="L364">
        <f>VLOOKUP(order_details__2[[#This Row],[OrderID]],orders[],7,FALSE)</f>
        <v>2</v>
      </c>
      <c r="M364" t="str">
        <f>VLOOKUP(order_details__2[[#This Row],[ShipVia ]],shippers[],2,FALSE)</f>
        <v>United Package</v>
      </c>
      <c r="N364" t="str">
        <f>VLOOKUP(order_details__2[[#This Row],[OrderID]],orders[],2,FALSE)</f>
        <v>SPLIR</v>
      </c>
      <c r="O364" t="str">
        <f>VLOOKUP(order_details__2[[#This Row],[OrderID]],orders[],18,FALSE)</f>
        <v xml:space="preserve">Eastern                                           </v>
      </c>
      <c r="P364">
        <f>VLOOKUP(order_details__2[[#This Row],[ProductID]],products[],4,FALSE)</f>
        <v>7</v>
      </c>
      <c r="Q364" t="str">
        <f>VLOOKUP(order_details__2[[#This Row],[CategoryID]],categories[],2,FALSE)</f>
        <v>Produce</v>
      </c>
      <c r="R364">
        <f>VLOOKUP(order_details__2[[#This Row],[OrderID]],orders[],21,FALSE)</f>
        <v>12</v>
      </c>
    </row>
    <row r="365" spans="1:18" x14ac:dyDescent="0.2">
      <c r="A365">
        <v>10385</v>
      </c>
      <c r="B365">
        <v>60</v>
      </c>
      <c r="C365">
        <v>27.2</v>
      </c>
      <c r="D365">
        <v>20</v>
      </c>
      <c r="E365">
        <v>0</v>
      </c>
      <c r="F365">
        <f>order_details__2[[#This Row],[UnitPrice]]*order_details__2[[#This Row],[Quantity]]</f>
        <v>544</v>
      </c>
      <c r="G365">
        <f>VLOOKUP(order_details__2[[#This Row],[ProductID]],products[],3,FALSE)</f>
        <v>28</v>
      </c>
      <c r="H365">
        <f>VLOOKUP(order_details__2[[#This Row],[OrderID]],orders[],20,FALSE)</f>
        <v>1996</v>
      </c>
      <c r="I365" t="str">
        <f>VLOOKUP(order_details__2[[#This Row],[ProductID]],products[],2,FALSE)</f>
        <v>Camembert Pierrot</v>
      </c>
      <c r="J365" t="str">
        <f>VLOOKUP(order_details__2[[#This Row],[SupplierID]],suppliers[],2,FALSE)</f>
        <v>Gai pturage</v>
      </c>
      <c r="K365" t="str">
        <f>VLOOKUP(order_details__2[[#This Row],[OrderID]],orders[],14,FALSE)</f>
        <v>USA</v>
      </c>
      <c r="L365">
        <f>VLOOKUP(order_details__2[[#This Row],[OrderID]],orders[],7,FALSE)</f>
        <v>2</v>
      </c>
      <c r="M365" t="str">
        <f>VLOOKUP(order_details__2[[#This Row],[ShipVia ]],shippers[],2,FALSE)</f>
        <v>United Package</v>
      </c>
      <c r="N365" t="str">
        <f>VLOOKUP(order_details__2[[#This Row],[OrderID]],orders[],2,FALSE)</f>
        <v>SPLIR</v>
      </c>
      <c r="O365" t="str">
        <f>VLOOKUP(order_details__2[[#This Row],[OrderID]],orders[],18,FALSE)</f>
        <v xml:space="preserve">Eastern                                           </v>
      </c>
      <c r="P365">
        <f>VLOOKUP(order_details__2[[#This Row],[ProductID]],products[],4,FALSE)</f>
        <v>4</v>
      </c>
      <c r="Q365" t="str">
        <f>VLOOKUP(order_details__2[[#This Row],[CategoryID]],categories[],2,FALSE)</f>
        <v>Dairy Products</v>
      </c>
      <c r="R365">
        <f>VLOOKUP(order_details__2[[#This Row],[OrderID]],orders[],21,FALSE)</f>
        <v>12</v>
      </c>
    </row>
    <row r="366" spans="1:18" x14ac:dyDescent="0.2">
      <c r="A366">
        <v>10385</v>
      </c>
      <c r="B366">
        <v>68</v>
      </c>
      <c r="C366">
        <v>10</v>
      </c>
      <c r="D366">
        <v>8</v>
      </c>
      <c r="E366">
        <v>0</v>
      </c>
      <c r="F366">
        <f>order_details__2[[#This Row],[UnitPrice]]*order_details__2[[#This Row],[Quantity]]</f>
        <v>80</v>
      </c>
      <c r="G366">
        <f>VLOOKUP(order_details__2[[#This Row],[ProductID]],products[],3,FALSE)</f>
        <v>8</v>
      </c>
      <c r="H366">
        <f>VLOOKUP(order_details__2[[#This Row],[OrderID]],orders[],20,FALSE)</f>
        <v>1996</v>
      </c>
      <c r="I366" t="str">
        <f>VLOOKUP(order_details__2[[#This Row],[ProductID]],products[],2,FALSE)</f>
        <v>Scottish Longbreads</v>
      </c>
      <c r="J366" t="str">
        <f>VLOOKUP(order_details__2[[#This Row],[SupplierID]],suppliers[],2,FALSE)</f>
        <v>Specialty Biscuits, Ltd.</v>
      </c>
      <c r="K366" t="str">
        <f>VLOOKUP(order_details__2[[#This Row],[OrderID]],orders[],14,FALSE)</f>
        <v>USA</v>
      </c>
      <c r="L366">
        <f>VLOOKUP(order_details__2[[#This Row],[OrderID]],orders[],7,FALSE)</f>
        <v>2</v>
      </c>
      <c r="M366" t="str">
        <f>VLOOKUP(order_details__2[[#This Row],[ShipVia ]],shippers[],2,FALSE)</f>
        <v>United Package</v>
      </c>
      <c r="N366" t="str">
        <f>VLOOKUP(order_details__2[[#This Row],[OrderID]],orders[],2,FALSE)</f>
        <v>SPLIR</v>
      </c>
      <c r="O366" t="str">
        <f>VLOOKUP(order_details__2[[#This Row],[OrderID]],orders[],18,FALSE)</f>
        <v xml:space="preserve">Eastern                                           </v>
      </c>
      <c r="P366">
        <f>VLOOKUP(order_details__2[[#This Row],[ProductID]],products[],4,FALSE)</f>
        <v>3</v>
      </c>
      <c r="Q366" t="str">
        <f>VLOOKUP(order_details__2[[#This Row],[CategoryID]],categories[],2,FALSE)</f>
        <v>Confections</v>
      </c>
      <c r="R366">
        <f>VLOOKUP(order_details__2[[#This Row],[OrderID]],orders[],21,FALSE)</f>
        <v>12</v>
      </c>
    </row>
    <row r="367" spans="1:18" x14ac:dyDescent="0.2">
      <c r="A367">
        <v>10386</v>
      </c>
      <c r="B367">
        <v>24</v>
      </c>
      <c r="C367">
        <v>3.6</v>
      </c>
      <c r="D367">
        <v>15</v>
      </c>
      <c r="E367">
        <v>0</v>
      </c>
      <c r="F367">
        <f>order_details__2[[#This Row],[UnitPrice]]*order_details__2[[#This Row],[Quantity]]</f>
        <v>54</v>
      </c>
      <c r="G367">
        <f>VLOOKUP(order_details__2[[#This Row],[ProductID]],products[],3,FALSE)</f>
        <v>10</v>
      </c>
      <c r="H367">
        <f>VLOOKUP(order_details__2[[#This Row],[OrderID]],orders[],20,FALSE)</f>
        <v>1996</v>
      </c>
      <c r="I367" t="str">
        <f>VLOOKUP(order_details__2[[#This Row],[ProductID]],products[],2,FALSE)</f>
        <v>Guaran Fantstica</v>
      </c>
      <c r="J367" t="str">
        <f>VLOOKUP(order_details__2[[#This Row],[SupplierID]],suppliers[],2,FALSE)</f>
        <v>Refrescos Americanas LTDA</v>
      </c>
      <c r="K367" t="str">
        <f>VLOOKUP(order_details__2[[#This Row],[OrderID]],orders[],14,FALSE)</f>
        <v>Brazil</v>
      </c>
      <c r="L367">
        <f>VLOOKUP(order_details__2[[#This Row],[OrderID]],orders[],7,FALSE)</f>
        <v>3</v>
      </c>
      <c r="M367" t="str">
        <f>VLOOKUP(order_details__2[[#This Row],[ShipVia ]],shippers[],2,FALSE)</f>
        <v>Federal Shipping</v>
      </c>
      <c r="N367" t="str">
        <f>VLOOKUP(order_details__2[[#This Row],[OrderID]],orders[],2,FALSE)</f>
        <v>FAMIA</v>
      </c>
      <c r="O367" t="str">
        <f>VLOOKUP(order_details__2[[#This Row],[OrderID]],orders[],18,FALSE)</f>
        <v xml:space="preserve">Northern                                          </v>
      </c>
      <c r="P367">
        <f>VLOOKUP(order_details__2[[#This Row],[ProductID]],products[],4,FALSE)</f>
        <v>1</v>
      </c>
      <c r="Q367" t="str">
        <f>VLOOKUP(order_details__2[[#This Row],[CategoryID]],categories[],2,FALSE)</f>
        <v>Beverages</v>
      </c>
      <c r="R367">
        <f>VLOOKUP(order_details__2[[#This Row],[OrderID]],orders[],21,FALSE)</f>
        <v>12</v>
      </c>
    </row>
    <row r="368" spans="1:18" x14ac:dyDescent="0.2">
      <c r="A368">
        <v>10386</v>
      </c>
      <c r="B368">
        <v>34</v>
      </c>
      <c r="C368">
        <v>11.2</v>
      </c>
      <c r="D368">
        <v>10</v>
      </c>
      <c r="E368">
        <v>0</v>
      </c>
      <c r="F368">
        <f>order_details__2[[#This Row],[UnitPrice]]*order_details__2[[#This Row],[Quantity]]</f>
        <v>112</v>
      </c>
      <c r="G368">
        <f>VLOOKUP(order_details__2[[#This Row],[ProductID]],products[],3,FALSE)</f>
        <v>16</v>
      </c>
      <c r="H368">
        <f>VLOOKUP(order_details__2[[#This Row],[OrderID]],orders[],20,FALSE)</f>
        <v>1996</v>
      </c>
      <c r="I368" t="str">
        <f>VLOOKUP(order_details__2[[#This Row],[ProductID]],products[],2,FALSE)</f>
        <v>Sasquatch Ale</v>
      </c>
      <c r="J368" t="str">
        <f>VLOOKUP(order_details__2[[#This Row],[SupplierID]],suppliers[],2,FALSE)</f>
        <v>Bigfoot Breweries</v>
      </c>
      <c r="K368" t="str">
        <f>VLOOKUP(order_details__2[[#This Row],[OrderID]],orders[],14,FALSE)</f>
        <v>Brazil</v>
      </c>
      <c r="L368">
        <f>VLOOKUP(order_details__2[[#This Row],[OrderID]],orders[],7,FALSE)</f>
        <v>3</v>
      </c>
      <c r="M368" t="str">
        <f>VLOOKUP(order_details__2[[#This Row],[ShipVia ]],shippers[],2,FALSE)</f>
        <v>Federal Shipping</v>
      </c>
      <c r="N368" t="str">
        <f>VLOOKUP(order_details__2[[#This Row],[OrderID]],orders[],2,FALSE)</f>
        <v>FAMIA</v>
      </c>
      <c r="O368" t="str">
        <f>VLOOKUP(order_details__2[[#This Row],[OrderID]],orders[],18,FALSE)</f>
        <v xml:space="preserve">Northern                                          </v>
      </c>
      <c r="P368">
        <f>VLOOKUP(order_details__2[[#This Row],[ProductID]],products[],4,FALSE)</f>
        <v>1</v>
      </c>
      <c r="Q368" t="str">
        <f>VLOOKUP(order_details__2[[#This Row],[CategoryID]],categories[],2,FALSE)</f>
        <v>Beverages</v>
      </c>
      <c r="R368">
        <f>VLOOKUP(order_details__2[[#This Row],[OrderID]],orders[],21,FALSE)</f>
        <v>12</v>
      </c>
    </row>
    <row r="369" spans="1:18" x14ac:dyDescent="0.2">
      <c r="A369">
        <v>10387</v>
      </c>
      <c r="B369">
        <v>24</v>
      </c>
      <c r="C369">
        <v>3.6</v>
      </c>
      <c r="D369">
        <v>15</v>
      </c>
      <c r="E369">
        <v>0</v>
      </c>
      <c r="F369">
        <f>order_details__2[[#This Row],[UnitPrice]]*order_details__2[[#This Row],[Quantity]]</f>
        <v>54</v>
      </c>
      <c r="G369">
        <f>VLOOKUP(order_details__2[[#This Row],[ProductID]],products[],3,FALSE)</f>
        <v>10</v>
      </c>
      <c r="H369">
        <f>VLOOKUP(order_details__2[[#This Row],[OrderID]],orders[],20,FALSE)</f>
        <v>1996</v>
      </c>
      <c r="I369" t="str">
        <f>VLOOKUP(order_details__2[[#This Row],[ProductID]],products[],2,FALSE)</f>
        <v>Guaran Fantstica</v>
      </c>
      <c r="J369" t="str">
        <f>VLOOKUP(order_details__2[[#This Row],[SupplierID]],suppliers[],2,FALSE)</f>
        <v>Refrescos Americanas LTDA</v>
      </c>
      <c r="K369" t="str">
        <f>VLOOKUP(order_details__2[[#This Row],[OrderID]],orders[],14,FALSE)</f>
        <v>Norway</v>
      </c>
      <c r="L369">
        <f>VLOOKUP(order_details__2[[#This Row],[OrderID]],orders[],7,FALSE)</f>
        <v>2</v>
      </c>
      <c r="M369" t="str">
        <f>VLOOKUP(order_details__2[[#This Row],[ShipVia ]],shippers[],2,FALSE)</f>
        <v>United Package</v>
      </c>
      <c r="N369" t="str">
        <f>VLOOKUP(order_details__2[[#This Row],[OrderID]],orders[],2,FALSE)</f>
        <v>SANTG</v>
      </c>
      <c r="O369" t="str">
        <f>VLOOKUP(order_details__2[[#This Row],[OrderID]],orders[],18,FALSE)</f>
        <v xml:space="preserve">Eastern                                           </v>
      </c>
      <c r="P369">
        <f>VLOOKUP(order_details__2[[#This Row],[ProductID]],products[],4,FALSE)</f>
        <v>1</v>
      </c>
      <c r="Q369" t="str">
        <f>VLOOKUP(order_details__2[[#This Row],[CategoryID]],categories[],2,FALSE)</f>
        <v>Beverages</v>
      </c>
      <c r="R369">
        <f>VLOOKUP(order_details__2[[#This Row],[OrderID]],orders[],21,FALSE)</f>
        <v>12</v>
      </c>
    </row>
    <row r="370" spans="1:18" x14ac:dyDescent="0.2">
      <c r="A370">
        <v>10387</v>
      </c>
      <c r="B370">
        <v>28</v>
      </c>
      <c r="C370">
        <v>36.4</v>
      </c>
      <c r="D370">
        <v>6</v>
      </c>
      <c r="E370">
        <v>0</v>
      </c>
      <c r="F370">
        <f>order_details__2[[#This Row],[UnitPrice]]*order_details__2[[#This Row],[Quantity]]</f>
        <v>218.39999999999998</v>
      </c>
      <c r="G370">
        <f>VLOOKUP(order_details__2[[#This Row],[ProductID]],products[],3,FALSE)</f>
        <v>12</v>
      </c>
      <c r="H370">
        <f>VLOOKUP(order_details__2[[#This Row],[OrderID]],orders[],20,FALSE)</f>
        <v>1996</v>
      </c>
      <c r="I370" t="str">
        <f>VLOOKUP(order_details__2[[#This Row],[ProductID]],products[],2,FALSE)</f>
        <v>Rssle Sauerkraut</v>
      </c>
      <c r="J370" t="str">
        <f>VLOOKUP(order_details__2[[#This Row],[SupplierID]],suppliers[],2,FALSE)</f>
        <v>Plutzer Lebensmittelgromrkte AG</v>
      </c>
      <c r="K370" t="str">
        <f>VLOOKUP(order_details__2[[#This Row],[OrderID]],orders[],14,FALSE)</f>
        <v>Norway</v>
      </c>
      <c r="L370">
        <f>VLOOKUP(order_details__2[[#This Row],[OrderID]],orders[],7,FALSE)</f>
        <v>2</v>
      </c>
      <c r="M370" t="str">
        <f>VLOOKUP(order_details__2[[#This Row],[ShipVia ]],shippers[],2,FALSE)</f>
        <v>United Package</v>
      </c>
      <c r="N370" t="str">
        <f>VLOOKUP(order_details__2[[#This Row],[OrderID]],orders[],2,FALSE)</f>
        <v>SANTG</v>
      </c>
      <c r="O370" t="str">
        <f>VLOOKUP(order_details__2[[#This Row],[OrderID]],orders[],18,FALSE)</f>
        <v xml:space="preserve">Eastern                                           </v>
      </c>
      <c r="P370">
        <f>VLOOKUP(order_details__2[[#This Row],[ProductID]],products[],4,FALSE)</f>
        <v>7</v>
      </c>
      <c r="Q370" t="str">
        <f>VLOOKUP(order_details__2[[#This Row],[CategoryID]],categories[],2,FALSE)</f>
        <v>Produce</v>
      </c>
      <c r="R370">
        <f>VLOOKUP(order_details__2[[#This Row],[OrderID]],orders[],21,FALSE)</f>
        <v>12</v>
      </c>
    </row>
    <row r="371" spans="1:18" x14ac:dyDescent="0.2">
      <c r="A371">
        <v>10387</v>
      </c>
      <c r="B371">
        <v>59</v>
      </c>
      <c r="C371">
        <v>44</v>
      </c>
      <c r="D371">
        <v>12</v>
      </c>
      <c r="E371">
        <v>0</v>
      </c>
      <c r="F371">
        <f>order_details__2[[#This Row],[UnitPrice]]*order_details__2[[#This Row],[Quantity]]</f>
        <v>528</v>
      </c>
      <c r="G371">
        <f>VLOOKUP(order_details__2[[#This Row],[ProductID]],products[],3,FALSE)</f>
        <v>28</v>
      </c>
      <c r="H371">
        <f>VLOOKUP(order_details__2[[#This Row],[OrderID]],orders[],20,FALSE)</f>
        <v>1996</v>
      </c>
      <c r="I371" t="str">
        <f>VLOOKUP(order_details__2[[#This Row],[ProductID]],products[],2,FALSE)</f>
        <v>Raclette Courdavault</v>
      </c>
      <c r="J371" t="str">
        <f>VLOOKUP(order_details__2[[#This Row],[SupplierID]],suppliers[],2,FALSE)</f>
        <v>Gai pturage</v>
      </c>
      <c r="K371" t="str">
        <f>VLOOKUP(order_details__2[[#This Row],[OrderID]],orders[],14,FALSE)</f>
        <v>Norway</v>
      </c>
      <c r="L371">
        <f>VLOOKUP(order_details__2[[#This Row],[OrderID]],orders[],7,FALSE)</f>
        <v>2</v>
      </c>
      <c r="M371" t="str">
        <f>VLOOKUP(order_details__2[[#This Row],[ShipVia ]],shippers[],2,FALSE)</f>
        <v>United Package</v>
      </c>
      <c r="N371" t="str">
        <f>VLOOKUP(order_details__2[[#This Row],[OrderID]],orders[],2,FALSE)</f>
        <v>SANTG</v>
      </c>
      <c r="O371" t="str">
        <f>VLOOKUP(order_details__2[[#This Row],[OrderID]],orders[],18,FALSE)</f>
        <v xml:space="preserve">Eastern                                           </v>
      </c>
      <c r="P371">
        <f>VLOOKUP(order_details__2[[#This Row],[ProductID]],products[],4,FALSE)</f>
        <v>4</v>
      </c>
      <c r="Q371" t="str">
        <f>VLOOKUP(order_details__2[[#This Row],[CategoryID]],categories[],2,FALSE)</f>
        <v>Dairy Products</v>
      </c>
      <c r="R371">
        <f>VLOOKUP(order_details__2[[#This Row],[OrderID]],orders[],21,FALSE)</f>
        <v>12</v>
      </c>
    </row>
    <row r="372" spans="1:18" x14ac:dyDescent="0.2">
      <c r="A372">
        <v>10387</v>
      </c>
      <c r="B372">
        <v>71</v>
      </c>
      <c r="C372">
        <v>17.2</v>
      </c>
      <c r="D372">
        <v>15</v>
      </c>
      <c r="E372">
        <v>0</v>
      </c>
      <c r="F372">
        <f>order_details__2[[#This Row],[UnitPrice]]*order_details__2[[#This Row],[Quantity]]</f>
        <v>258</v>
      </c>
      <c r="G372">
        <f>VLOOKUP(order_details__2[[#This Row],[ProductID]],products[],3,FALSE)</f>
        <v>15</v>
      </c>
      <c r="H372">
        <f>VLOOKUP(order_details__2[[#This Row],[OrderID]],orders[],20,FALSE)</f>
        <v>1996</v>
      </c>
      <c r="I372" t="str">
        <f>VLOOKUP(order_details__2[[#This Row],[ProductID]],products[],2,FALSE)</f>
        <v>Flotemysost</v>
      </c>
      <c r="J372" t="str">
        <f>VLOOKUP(order_details__2[[#This Row],[SupplierID]],suppliers[],2,FALSE)</f>
        <v>Norske Meierier</v>
      </c>
      <c r="K372" t="str">
        <f>VLOOKUP(order_details__2[[#This Row],[OrderID]],orders[],14,FALSE)</f>
        <v>Norway</v>
      </c>
      <c r="L372">
        <f>VLOOKUP(order_details__2[[#This Row],[OrderID]],orders[],7,FALSE)</f>
        <v>2</v>
      </c>
      <c r="M372" t="str">
        <f>VLOOKUP(order_details__2[[#This Row],[ShipVia ]],shippers[],2,FALSE)</f>
        <v>United Package</v>
      </c>
      <c r="N372" t="str">
        <f>VLOOKUP(order_details__2[[#This Row],[OrderID]],orders[],2,FALSE)</f>
        <v>SANTG</v>
      </c>
      <c r="O372" t="str">
        <f>VLOOKUP(order_details__2[[#This Row],[OrderID]],orders[],18,FALSE)</f>
        <v xml:space="preserve">Eastern                                           </v>
      </c>
      <c r="P372">
        <f>VLOOKUP(order_details__2[[#This Row],[ProductID]],products[],4,FALSE)</f>
        <v>4</v>
      </c>
      <c r="Q372" t="str">
        <f>VLOOKUP(order_details__2[[#This Row],[CategoryID]],categories[],2,FALSE)</f>
        <v>Dairy Products</v>
      </c>
      <c r="R372">
        <f>VLOOKUP(order_details__2[[#This Row],[OrderID]],orders[],21,FALSE)</f>
        <v>12</v>
      </c>
    </row>
    <row r="373" spans="1:18" x14ac:dyDescent="0.2">
      <c r="A373">
        <v>10388</v>
      </c>
      <c r="B373">
        <v>45</v>
      </c>
      <c r="C373">
        <v>7.6</v>
      </c>
      <c r="D373">
        <v>15</v>
      </c>
      <c r="E373">
        <v>0</v>
      </c>
      <c r="F373">
        <f>order_details__2[[#This Row],[UnitPrice]]*order_details__2[[#This Row],[Quantity]]</f>
        <v>114</v>
      </c>
      <c r="G373">
        <f>VLOOKUP(order_details__2[[#This Row],[ProductID]],products[],3,FALSE)</f>
        <v>21</v>
      </c>
      <c r="H373">
        <f>VLOOKUP(order_details__2[[#This Row],[OrderID]],orders[],20,FALSE)</f>
        <v>1996</v>
      </c>
      <c r="I373" t="str">
        <f>VLOOKUP(order_details__2[[#This Row],[ProductID]],products[],2,FALSE)</f>
        <v>Rogede sild</v>
      </c>
      <c r="J373" t="str">
        <f>VLOOKUP(order_details__2[[#This Row],[SupplierID]],suppliers[],2,FALSE)</f>
        <v>Lyngbysild</v>
      </c>
      <c r="K373" t="str">
        <f>VLOOKUP(order_details__2[[#This Row],[OrderID]],orders[],14,FALSE)</f>
        <v>UK</v>
      </c>
      <c r="L373">
        <f>VLOOKUP(order_details__2[[#This Row],[OrderID]],orders[],7,FALSE)</f>
        <v>1</v>
      </c>
      <c r="M373" t="str">
        <f>VLOOKUP(order_details__2[[#This Row],[ShipVia ]],shippers[],2,FALSE)</f>
        <v>Speedy Express</v>
      </c>
      <c r="N373" t="str">
        <f>VLOOKUP(order_details__2[[#This Row],[OrderID]],orders[],2,FALSE)</f>
        <v>SEVES</v>
      </c>
      <c r="O373" t="str">
        <f>VLOOKUP(order_details__2[[#This Row],[OrderID]],orders[],18,FALSE)</f>
        <v xml:space="preserve">Eastern                                           </v>
      </c>
      <c r="P373">
        <f>VLOOKUP(order_details__2[[#This Row],[ProductID]],products[],4,FALSE)</f>
        <v>8</v>
      </c>
      <c r="Q373" t="str">
        <f>VLOOKUP(order_details__2[[#This Row],[CategoryID]],categories[],2,FALSE)</f>
        <v>Seafood</v>
      </c>
      <c r="R373">
        <f>VLOOKUP(order_details__2[[#This Row],[OrderID]],orders[],21,FALSE)</f>
        <v>12</v>
      </c>
    </row>
    <row r="374" spans="1:18" x14ac:dyDescent="0.2">
      <c r="A374">
        <v>10388</v>
      </c>
      <c r="B374">
        <v>52</v>
      </c>
      <c r="C374">
        <v>5.6</v>
      </c>
      <c r="D374">
        <v>20</v>
      </c>
      <c r="E374">
        <v>0</v>
      </c>
      <c r="F374">
        <f>order_details__2[[#This Row],[UnitPrice]]*order_details__2[[#This Row],[Quantity]]</f>
        <v>112</v>
      </c>
      <c r="G374">
        <f>VLOOKUP(order_details__2[[#This Row],[ProductID]],products[],3,FALSE)</f>
        <v>24</v>
      </c>
      <c r="H374">
        <f>VLOOKUP(order_details__2[[#This Row],[OrderID]],orders[],20,FALSE)</f>
        <v>1996</v>
      </c>
      <c r="I374" t="str">
        <f>VLOOKUP(order_details__2[[#This Row],[ProductID]],products[],2,FALSE)</f>
        <v>Filo Mix</v>
      </c>
      <c r="J374" t="str">
        <f>VLOOKUP(order_details__2[[#This Row],[SupplierID]],suppliers[],2,FALSE)</f>
        <v>G'day, Mate</v>
      </c>
      <c r="K374" t="str">
        <f>VLOOKUP(order_details__2[[#This Row],[OrderID]],orders[],14,FALSE)</f>
        <v>UK</v>
      </c>
      <c r="L374">
        <f>VLOOKUP(order_details__2[[#This Row],[OrderID]],orders[],7,FALSE)</f>
        <v>1</v>
      </c>
      <c r="M374" t="str">
        <f>VLOOKUP(order_details__2[[#This Row],[ShipVia ]],shippers[],2,FALSE)</f>
        <v>Speedy Express</v>
      </c>
      <c r="N374" t="str">
        <f>VLOOKUP(order_details__2[[#This Row],[OrderID]],orders[],2,FALSE)</f>
        <v>SEVES</v>
      </c>
      <c r="O374" t="str">
        <f>VLOOKUP(order_details__2[[#This Row],[OrderID]],orders[],18,FALSE)</f>
        <v xml:space="preserve">Eastern                                           </v>
      </c>
      <c r="P374">
        <f>VLOOKUP(order_details__2[[#This Row],[ProductID]],products[],4,FALSE)</f>
        <v>5</v>
      </c>
      <c r="Q374" t="str">
        <f>VLOOKUP(order_details__2[[#This Row],[CategoryID]],categories[],2,FALSE)</f>
        <v>Grains/Cereals</v>
      </c>
      <c r="R374">
        <f>VLOOKUP(order_details__2[[#This Row],[OrderID]],orders[],21,FALSE)</f>
        <v>12</v>
      </c>
    </row>
    <row r="375" spans="1:18" x14ac:dyDescent="0.2">
      <c r="A375">
        <v>10388</v>
      </c>
      <c r="B375">
        <v>53</v>
      </c>
      <c r="C375">
        <v>26.2</v>
      </c>
      <c r="D375">
        <v>40</v>
      </c>
      <c r="E375">
        <v>0</v>
      </c>
      <c r="F375">
        <f>order_details__2[[#This Row],[UnitPrice]]*order_details__2[[#This Row],[Quantity]]</f>
        <v>1048</v>
      </c>
      <c r="G375">
        <f>VLOOKUP(order_details__2[[#This Row],[ProductID]],products[],3,FALSE)</f>
        <v>24</v>
      </c>
      <c r="H375">
        <f>VLOOKUP(order_details__2[[#This Row],[OrderID]],orders[],20,FALSE)</f>
        <v>1996</v>
      </c>
      <c r="I375" t="str">
        <f>VLOOKUP(order_details__2[[#This Row],[ProductID]],products[],2,FALSE)</f>
        <v>Perth Pasties</v>
      </c>
      <c r="J375" t="str">
        <f>VLOOKUP(order_details__2[[#This Row],[SupplierID]],suppliers[],2,FALSE)</f>
        <v>G'day, Mate</v>
      </c>
      <c r="K375" t="str">
        <f>VLOOKUP(order_details__2[[#This Row],[OrderID]],orders[],14,FALSE)</f>
        <v>UK</v>
      </c>
      <c r="L375">
        <f>VLOOKUP(order_details__2[[#This Row],[OrderID]],orders[],7,FALSE)</f>
        <v>1</v>
      </c>
      <c r="M375" t="str">
        <f>VLOOKUP(order_details__2[[#This Row],[ShipVia ]],shippers[],2,FALSE)</f>
        <v>Speedy Express</v>
      </c>
      <c r="N375" t="str">
        <f>VLOOKUP(order_details__2[[#This Row],[OrderID]],orders[],2,FALSE)</f>
        <v>SEVES</v>
      </c>
      <c r="O375" t="str">
        <f>VLOOKUP(order_details__2[[#This Row],[OrderID]],orders[],18,FALSE)</f>
        <v xml:space="preserve">Eastern                                           </v>
      </c>
      <c r="P375">
        <f>VLOOKUP(order_details__2[[#This Row],[ProductID]],products[],4,FALSE)</f>
        <v>6</v>
      </c>
      <c r="Q375" t="str">
        <f>VLOOKUP(order_details__2[[#This Row],[CategoryID]],categories[],2,FALSE)</f>
        <v>Meat/Poultry</v>
      </c>
      <c r="R375">
        <f>VLOOKUP(order_details__2[[#This Row],[OrderID]],orders[],21,FALSE)</f>
        <v>12</v>
      </c>
    </row>
    <row r="376" spans="1:18" x14ac:dyDescent="0.2">
      <c r="A376">
        <v>10389</v>
      </c>
      <c r="B376">
        <v>10</v>
      </c>
      <c r="C376">
        <v>24.8</v>
      </c>
      <c r="D376">
        <v>16</v>
      </c>
      <c r="E376">
        <v>0</v>
      </c>
      <c r="F376">
        <f>order_details__2[[#This Row],[UnitPrice]]*order_details__2[[#This Row],[Quantity]]</f>
        <v>396.8</v>
      </c>
      <c r="G376">
        <f>VLOOKUP(order_details__2[[#This Row],[ProductID]],products[],3,FALSE)</f>
        <v>4</v>
      </c>
      <c r="H376">
        <f>VLOOKUP(order_details__2[[#This Row],[OrderID]],orders[],20,FALSE)</f>
        <v>1996</v>
      </c>
      <c r="I376" t="str">
        <f>VLOOKUP(order_details__2[[#This Row],[ProductID]],products[],2,FALSE)</f>
        <v>Ikura</v>
      </c>
      <c r="J376" t="str">
        <f>VLOOKUP(order_details__2[[#This Row],[SupplierID]],suppliers[],2,FALSE)</f>
        <v>Tokyo Traders</v>
      </c>
      <c r="K376" t="str">
        <f>VLOOKUP(order_details__2[[#This Row],[OrderID]],orders[],14,FALSE)</f>
        <v>Canada</v>
      </c>
      <c r="L376">
        <f>VLOOKUP(order_details__2[[#This Row],[OrderID]],orders[],7,FALSE)</f>
        <v>2</v>
      </c>
      <c r="M376" t="str">
        <f>VLOOKUP(order_details__2[[#This Row],[ShipVia ]],shippers[],2,FALSE)</f>
        <v>United Package</v>
      </c>
      <c r="N376" t="str">
        <f>VLOOKUP(order_details__2[[#This Row],[OrderID]],orders[],2,FALSE)</f>
        <v>BOTTM</v>
      </c>
      <c r="O376" t="str">
        <f>VLOOKUP(order_details__2[[#This Row],[OrderID]],orders[],18,FALSE)</f>
        <v xml:space="preserve">Eastern                                           </v>
      </c>
      <c r="P376">
        <f>VLOOKUP(order_details__2[[#This Row],[ProductID]],products[],4,FALSE)</f>
        <v>8</v>
      </c>
      <c r="Q376" t="str">
        <f>VLOOKUP(order_details__2[[#This Row],[CategoryID]],categories[],2,FALSE)</f>
        <v>Seafood</v>
      </c>
      <c r="R376">
        <f>VLOOKUP(order_details__2[[#This Row],[OrderID]],orders[],21,FALSE)</f>
        <v>12</v>
      </c>
    </row>
    <row r="377" spans="1:18" x14ac:dyDescent="0.2">
      <c r="A377">
        <v>10389</v>
      </c>
      <c r="B377">
        <v>55</v>
      </c>
      <c r="C377">
        <v>19.2</v>
      </c>
      <c r="D377">
        <v>15</v>
      </c>
      <c r="E377">
        <v>0</v>
      </c>
      <c r="F377">
        <f>order_details__2[[#This Row],[UnitPrice]]*order_details__2[[#This Row],[Quantity]]</f>
        <v>288</v>
      </c>
      <c r="G377">
        <f>VLOOKUP(order_details__2[[#This Row],[ProductID]],products[],3,FALSE)</f>
        <v>25</v>
      </c>
      <c r="H377">
        <f>VLOOKUP(order_details__2[[#This Row],[OrderID]],orders[],20,FALSE)</f>
        <v>1996</v>
      </c>
      <c r="I377" t="str">
        <f>VLOOKUP(order_details__2[[#This Row],[ProductID]],products[],2,FALSE)</f>
        <v>Pt chinois</v>
      </c>
      <c r="J377" t="str">
        <f>VLOOKUP(order_details__2[[#This Row],[SupplierID]],suppliers[],2,FALSE)</f>
        <v>Ma Maison</v>
      </c>
      <c r="K377" t="str">
        <f>VLOOKUP(order_details__2[[#This Row],[OrderID]],orders[],14,FALSE)</f>
        <v>Canada</v>
      </c>
      <c r="L377">
        <f>VLOOKUP(order_details__2[[#This Row],[OrderID]],orders[],7,FALSE)</f>
        <v>2</v>
      </c>
      <c r="M377" t="str">
        <f>VLOOKUP(order_details__2[[#This Row],[ShipVia ]],shippers[],2,FALSE)</f>
        <v>United Package</v>
      </c>
      <c r="N377" t="str">
        <f>VLOOKUP(order_details__2[[#This Row],[OrderID]],orders[],2,FALSE)</f>
        <v>BOTTM</v>
      </c>
      <c r="O377" t="str">
        <f>VLOOKUP(order_details__2[[#This Row],[OrderID]],orders[],18,FALSE)</f>
        <v xml:space="preserve">Eastern                                           </v>
      </c>
      <c r="P377">
        <f>VLOOKUP(order_details__2[[#This Row],[ProductID]],products[],4,FALSE)</f>
        <v>6</v>
      </c>
      <c r="Q377" t="str">
        <f>VLOOKUP(order_details__2[[#This Row],[CategoryID]],categories[],2,FALSE)</f>
        <v>Meat/Poultry</v>
      </c>
      <c r="R377">
        <f>VLOOKUP(order_details__2[[#This Row],[OrderID]],orders[],21,FALSE)</f>
        <v>12</v>
      </c>
    </row>
    <row r="378" spans="1:18" x14ac:dyDescent="0.2">
      <c r="A378">
        <v>10389</v>
      </c>
      <c r="B378">
        <v>62</v>
      </c>
      <c r="C378">
        <v>39.4</v>
      </c>
      <c r="D378">
        <v>20</v>
      </c>
      <c r="E378">
        <v>0</v>
      </c>
      <c r="F378">
        <f>order_details__2[[#This Row],[UnitPrice]]*order_details__2[[#This Row],[Quantity]]</f>
        <v>788</v>
      </c>
      <c r="G378">
        <f>VLOOKUP(order_details__2[[#This Row],[ProductID]],products[],3,FALSE)</f>
        <v>29</v>
      </c>
      <c r="H378">
        <f>VLOOKUP(order_details__2[[#This Row],[OrderID]],orders[],20,FALSE)</f>
        <v>1996</v>
      </c>
      <c r="I378" t="str">
        <f>VLOOKUP(order_details__2[[#This Row],[ProductID]],products[],2,FALSE)</f>
        <v>Tarte au sucre</v>
      </c>
      <c r="J378" t="str">
        <f>VLOOKUP(order_details__2[[#This Row],[SupplierID]],suppliers[],2,FALSE)</f>
        <v>Forts d'rables</v>
      </c>
      <c r="K378" t="str">
        <f>VLOOKUP(order_details__2[[#This Row],[OrderID]],orders[],14,FALSE)</f>
        <v>Canada</v>
      </c>
      <c r="L378">
        <f>VLOOKUP(order_details__2[[#This Row],[OrderID]],orders[],7,FALSE)</f>
        <v>2</v>
      </c>
      <c r="M378" t="str">
        <f>VLOOKUP(order_details__2[[#This Row],[ShipVia ]],shippers[],2,FALSE)</f>
        <v>United Package</v>
      </c>
      <c r="N378" t="str">
        <f>VLOOKUP(order_details__2[[#This Row],[OrderID]],orders[],2,FALSE)</f>
        <v>BOTTM</v>
      </c>
      <c r="O378" t="str">
        <f>VLOOKUP(order_details__2[[#This Row],[OrderID]],orders[],18,FALSE)</f>
        <v xml:space="preserve">Eastern                                           </v>
      </c>
      <c r="P378">
        <f>VLOOKUP(order_details__2[[#This Row],[ProductID]],products[],4,FALSE)</f>
        <v>3</v>
      </c>
      <c r="Q378" t="str">
        <f>VLOOKUP(order_details__2[[#This Row],[CategoryID]],categories[],2,FALSE)</f>
        <v>Confections</v>
      </c>
      <c r="R378">
        <f>VLOOKUP(order_details__2[[#This Row],[OrderID]],orders[],21,FALSE)</f>
        <v>12</v>
      </c>
    </row>
    <row r="379" spans="1:18" x14ac:dyDescent="0.2">
      <c r="A379">
        <v>10389</v>
      </c>
      <c r="B379">
        <v>70</v>
      </c>
      <c r="C379">
        <v>12</v>
      </c>
      <c r="D379">
        <v>30</v>
      </c>
      <c r="E379">
        <v>0</v>
      </c>
      <c r="F379">
        <f>order_details__2[[#This Row],[UnitPrice]]*order_details__2[[#This Row],[Quantity]]</f>
        <v>360</v>
      </c>
      <c r="G379">
        <f>VLOOKUP(order_details__2[[#This Row],[ProductID]],products[],3,FALSE)</f>
        <v>7</v>
      </c>
      <c r="H379">
        <f>VLOOKUP(order_details__2[[#This Row],[OrderID]],orders[],20,FALSE)</f>
        <v>1996</v>
      </c>
      <c r="I379" t="str">
        <f>VLOOKUP(order_details__2[[#This Row],[ProductID]],products[],2,FALSE)</f>
        <v>Outback Lager</v>
      </c>
      <c r="J379" t="str">
        <f>VLOOKUP(order_details__2[[#This Row],[SupplierID]],suppliers[],2,FALSE)</f>
        <v>Pavlova, Ltd.</v>
      </c>
      <c r="K379" t="str">
        <f>VLOOKUP(order_details__2[[#This Row],[OrderID]],orders[],14,FALSE)</f>
        <v>Canada</v>
      </c>
      <c r="L379">
        <f>VLOOKUP(order_details__2[[#This Row],[OrderID]],orders[],7,FALSE)</f>
        <v>2</v>
      </c>
      <c r="M379" t="str">
        <f>VLOOKUP(order_details__2[[#This Row],[ShipVia ]],shippers[],2,FALSE)</f>
        <v>United Package</v>
      </c>
      <c r="N379" t="str">
        <f>VLOOKUP(order_details__2[[#This Row],[OrderID]],orders[],2,FALSE)</f>
        <v>BOTTM</v>
      </c>
      <c r="O379" t="str">
        <f>VLOOKUP(order_details__2[[#This Row],[OrderID]],orders[],18,FALSE)</f>
        <v xml:space="preserve">Eastern                                           </v>
      </c>
      <c r="P379">
        <f>VLOOKUP(order_details__2[[#This Row],[ProductID]],products[],4,FALSE)</f>
        <v>1</v>
      </c>
      <c r="Q379" t="str">
        <f>VLOOKUP(order_details__2[[#This Row],[CategoryID]],categories[],2,FALSE)</f>
        <v>Beverages</v>
      </c>
      <c r="R379">
        <f>VLOOKUP(order_details__2[[#This Row],[OrderID]],orders[],21,FALSE)</f>
        <v>12</v>
      </c>
    </row>
    <row r="380" spans="1:18" x14ac:dyDescent="0.2">
      <c r="A380">
        <v>10390</v>
      </c>
      <c r="B380">
        <v>31</v>
      </c>
      <c r="C380">
        <v>10</v>
      </c>
      <c r="D380">
        <v>60</v>
      </c>
      <c r="E380">
        <v>0</v>
      </c>
      <c r="F380">
        <f>order_details__2[[#This Row],[UnitPrice]]*order_details__2[[#This Row],[Quantity]]</f>
        <v>600</v>
      </c>
      <c r="G380">
        <f>VLOOKUP(order_details__2[[#This Row],[ProductID]],products[],3,FALSE)</f>
        <v>14</v>
      </c>
      <c r="H380">
        <f>VLOOKUP(order_details__2[[#This Row],[OrderID]],orders[],20,FALSE)</f>
        <v>1996</v>
      </c>
      <c r="I380" t="str">
        <f>VLOOKUP(order_details__2[[#This Row],[ProductID]],products[],2,FALSE)</f>
        <v>Gorgonzola Telino</v>
      </c>
      <c r="J380" t="str">
        <f>VLOOKUP(order_details__2[[#This Row],[SupplierID]],suppliers[],2,FALSE)</f>
        <v>Formaggi Fortini s.r.l.</v>
      </c>
      <c r="K380" t="str">
        <f>VLOOKUP(order_details__2[[#This Row],[OrderID]],orders[],14,FALSE)</f>
        <v>Austria</v>
      </c>
      <c r="L380">
        <f>VLOOKUP(order_details__2[[#This Row],[OrderID]],orders[],7,FALSE)</f>
        <v>1</v>
      </c>
      <c r="M380" t="str">
        <f>VLOOKUP(order_details__2[[#This Row],[ShipVia ]],shippers[],2,FALSE)</f>
        <v>Speedy Express</v>
      </c>
      <c r="N380" t="str">
        <f>VLOOKUP(order_details__2[[#This Row],[OrderID]],orders[],2,FALSE)</f>
        <v>ERNSH</v>
      </c>
      <c r="O380" t="str">
        <f>VLOOKUP(order_details__2[[#This Row],[OrderID]],orders[],18,FALSE)</f>
        <v xml:space="preserve">Westerns                                          </v>
      </c>
      <c r="P380">
        <f>VLOOKUP(order_details__2[[#This Row],[ProductID]],products[],4,FALSE)</f>
        <v>4</v>
      </c>
      <c r="Q380" t="str">
        <f>VLOOKUP(order_details__2[[#This Row],[CategoryID]],categories[],2,FALSE)</f>
        <v>Dairy Products</v>
      </c>
      <c r="R380">
        <f>VLOOKUP(order_details__2[[#This Row],[OrderID]],orders[],21,FALSE)</f>
        <v>12</v>
      </c>
    </row>
    <row r="381" spans="1:18" x14ac:dyDescent="0.2">
      <c r="A381">
        <v>10390</v>
      </c>
      <c r="B381">
        <v>35</v>
      </c>
      <c r="C381">
        <v>14.4</v>
      </c>
      <c r="D381">
        <v>40</v>
      </c>
      <c r="E381">
        <v>0</v>
      </c>
      <c r="F381">
        <f>order_details__2[[#This Row],[UnitPrice]]*order_details__2[[#This Row],[Quantity]]</f>
        <v>576</v>
      </c>
      <c r="G381">
        <f>VLOOKUP(order_details__2[[#This Row],[ProductID]],products[],3,FALSE)</f>
        <v>16</v>
      </c>
      <c r="H381">
        <f>VLOOKUP(order_details__2[[#This Row],[OrderID]],orders[],20,FALSE)</f>
        <v>1996</v>
      </c>
      <c r="I381" t="str">
        <f>VLOOKUP(order_details__2[[#This Row],[ProductID]],products[],2,FALSE)</f>
        <v>Steeleye Stout</v>
      </c>
      <c r="J381" t="str">
        <f>VLOOKUP(order_details__2[[#This Row],[SupplierID]],suppliers[],2,FALSE)</f>
        <v>Bigfoot Breweries</v>
      </c>
      <c r="K381" t="str">
        <f>VLOOKUP(order_details__2[[#This Row],[OrderID]],orders[],14,FALSE)</f>
        <v>Austria</v>
      </c>
      <c r="L381">
        <f>VLOOKUP(order_details__2[[#This Row],[OrderID]],orders[],7,FALSE)</f>
        <v>1</v>
      </c>
      <c r="M381" t="str">
        <f>VLOOKUP(order_details__2[[#This Row],[ShipVia ]],shippers[],2,FALSE)</f>
        <v>Speedy Express</v>
      </c>
      <c r="N381" t="str">
        <f>VLOOKUP(order_details__2[[#This Row],[OrderID]],orders[],2,FALSE)</f>
        <v>ERNSH</v>
      </c>
      <c r="O381" t="str">
        <f>VLOOKUP(order_details__2[[#This Row],[OrderID]],orders[],18,FALSE)</f>
        <v xml:space="preserve">Westerns                                          </v>
      </c>
      <c r="P381">
        <f>VLOOKUP(order_details__2[[#This Row],[ProductID]],products[],4,FALSE)</f>
        <v>1</v>
      </c>
      <c r="Q381" t="str">
        <f>VLOOKUP(order_details__2[[#This Row],[CategoryID]],categories[],2,FALSE)</f>
        <v>Beverages</v>
      </c>
      <c r="R381">
        <f>VLOOKUP(order_details__2[[#This Row],[OrderID]],orders[],21,FALSE)</f>
        <v>12</v>
      </c>
    </row>
    <row r="382" spans="1:18" x14ac:dyDescent="0.2">
      <c r="A382">
        <v>10390</v>
      </c>
      <c r="B382">
        <v>46</v>
      </c>
      <c r="C382">
        <v>9.6</v>
      </c>
      <c r="D382">
        <v>45</v>
      </c>
      <c r="E382">
        <v>0</v>
      </c>
      <c r="F382">
        <f>order_details__2[[#This Row],[UnitPrice]]*order_details__2[[#This Row],[Quantity]]</f>
        <v>432</v>
      </c>
      <c r="G382">
        <f>VLOOKUP(order_details__2[[#This Row],[ProductID]],products[],3,FALSE)</f>
        <v>21</v>
      </c>
      <c r="H382">
        <f>VLOOKUP(order_details__2[[#This Row],[OrderID]],orders[],20,FALSE)</f>
        <v>1996</v>
      </c>
      <c r="I382" t="str">
        <f>VLOOKUP(order_details__2[[#This Row],[ProductID]],products[],2,FALSE)</f>
        <v>Spegesild</v>
      </c>
      <c r="J382" t="str">
        <f>VLOOKUP(order_details__2[[#This Row],[SupplierID]],suppliers[],2,FALSE)</f>
        <v>Lyngbysild</v>
      </c>
      <c r="K382" t="str">
        <f>VLOOKUP(order_details__2[[#This Row],[OrderID]],orders[],14,FALSE)</f>
        <v>Austria</v>
      </c>
      <c r="L382">
        <f>VLOOKUP(order_details__2[[#This Row],[OrderID]],orders[],7,FALSE)</f>
        <v>1</v>
      </c>
      <c r="M382" t="str">
        <f>VLOOKUP(order_details__2[[#This Row],[ShipVia ]],shippers[],2,FALSE)</f>
        <v>Speedy Express</v>
      </c>
      <c r="N382" t="str">
        <f>VLOOKUP(order_details__2[[#This Row],[OrderID]],orders[],2,FALSE)</f>
        <v>ERNSH</v>
      </c>
      <c r="O382" t="str">
        <f>VLOOKUP(order_details__2[[#This Row],[OrderID]],orders[],18,FALSE)</f>
        <v xml:space="preserve">Westerns                                          </v>
      </c>
      <c r="P382">
        <f>VLOOKUP(order_details__2[[#This Row],[ProductID]],products[],4,FALSE)</f>
        <v>8</v>
      </c>
      <c r="Q382" t="str">
        <f>VLOOKUP(order_details__2[[#This Row],[CategoryID]],categories[],2,FALSE)</f>
        <v>Seafood</v>
      </c>
      <c r="R382">
        <f>VLOOKUP(order_details__2[[#This Row],[OrderID]],orders[],21,FALSE)</f>
        <v>12</v>
      </c>
    </row>
    <row r="383" spans="1:18" x14ac:dyDescent="0.2">
      <c r="A383">
        <v>10390</v>
      </c>
      <c r="B383">
        <v>72</v>
      </c>
      <c r="C383">
        <v>27.8</v>
      </c>
      <c r="D383">
        <v>24</v>
      </c>
      <c r="E383">
        <v>0</v>
      </c>
      <c r="F383">
        <f>order_details__2[[#This Row],[UnitPrice]]*order_details__2[[#This Row],[Quantity]]</f>
        <v>667.2</v>
      </c>
      <c r="G383">
        <f>VLOOKUP(order_details__2[[#This Row],[ProductID]],products[],3,FALSE)</f>
        <v>14</v>
      </c>
      <c r="H383">
        <f>VLOOKUP(order_details__2[[#This Row],[OrderID]],orders[],20,FALSE)</f>
        <v>1996</v>
      </c>
      <c r="I383" t="str">
        <f>VLOOKUP(order_details__2[[#This Row],[ProductID]],products[],2,FALSE)</f>
        <v>Mozzarella di Giovanni</v>
      </c>
      <c r="J383" t="str">
        <f>VLOOKUP(order_details__2[[#This Row],[SupplierID]],suppliers[],2,FALSE)</f>
        <v>Formaggi Fortini s.r.l.</v>
      </c>
      <c r="K383" t="str">
        <f>VLOOKUP(order_details__2[[#This Row],[OrderID]],orders[],14,FALSE)</f>
        <v>Austria</v>
      </c>
      <c r="L383">
        <f>VLOOKUP(order_details__2[[#This Row],[OrderID]],orders[],7,FALSE)</f>
        <v>1</v>
      </c>
      <c r="M383" t="str">
        <f>VLOOKUP(order_details__2[[#This Row],[ShipVia ]],shippers[],2,FALSE)</f>
        <v>Speedy Express</v>
      </c>
      <c r="N383" t="str">
        <f>VLOOKUP(order_details__2[[#This Row],[OrderID]],orders[],2,FALSE)</f>
        <v>ERNSH</v>
      </c>
      <c r="O383" t="str">
        <f>VLOOKUP(order_details__2[[#This Row],[OrderID]],orders[],18,FALSE)</f>
        <v xml:space="preserve">Westerns                                          </v>
      </c>
      <c r="P383">
        <f>VLOOKUP(order_details__2[[#This Row],[ProductID]],products[],4,FALSE)</f>
        <v>4</v>
      </c>
      <c r="Q383" t="str">
        <f>VLOOKUP(order_details__2[[#This Row],[CategoryID]],categories[],2,FALSE)</f>
        <v>Dairy Products</v>
      </c>
      <c r="R383">
        <f>VLOOKUP(order_details__2[[#This Row],[OrderID]],orders[],21,FALSE)</f>
        <v>12</v>
      </c>
    </row>
    <row r="384" spans="1:18" x14ac:dyDescent="0.2">
      <c r="A384">
        <v>10391</v>
      </c>
      <c r="B384">
        <v>13</v>
      </c>
      <c r="C384">
        <v>4.8</v>
      </c>
      <c r="D384">
        <v>18</v>
      </c>
      <c r="E384">
        <v>0</v>
      </c>
      <c r="F384">
        <f>order_details__2[[#This Row],[UnitPrice]]*order_details__2[[#This Row],[Quantity]]</f>
        <v>86.399999999999991</v>
      </c>
      <c r="G384">
        <f>VLOOKUP(order_details__2[[#This Row],[ProductID]],products[],3,FALSE)</f>
        <v>6</v>
      </c>
      <c r="H384">
        <f>VLOOKUP(order_details__2[[#This Row],[OrderID]],orders[],20,FALSE)</f>
        <v>1996</v>
      </c>
      <c r="I384" t="str">
        <f>VLOOKUP(order_details__2[[#This Row],[ProductID]],products[],2,FALSE)</f>
        <v>Konbu</v>
      </c>
      <c r="J384" t="str">
        <f>VLOOKUP(order_details__2[[#This Row],[SupplierID]],suppliers[],2,FALSE)</f>
        <v>Mayumi's</v>
      </c>
      <c r="K384" t="str">
        <f>VLOOKUP(order_details__2[[#This Row],[OrderID]],orders[],14,FALSE)</f>
        <v>Germany</v>
      </c>
      <c r="L384">
        <f>VLOOKUP(order_details__2[[#This Row],[OrderID]],orders[],7,FALSE)</f>
        <v>3</v>
      </c>
      <c r="M384" t="str">
        <f>VLOOKUP(order_details__2[[#This Row],[ShipVia ]],shippers[],2,FALSE)</f>
        <v>Federal Shipping</v>
      </c>
      <c r="N384" t="str">
        <f>VLOOKUP(order_details__2[[#This Row],[OrderID]],orders[],2,FALSE)</f>
        <v>DRACD</v>
      </c>
      <c r="O384" t="str">
        <f>VLOOKUP(order_details__2[[#This Row],[OrderID]],orders[],18,FALSE)</f>
        <v xml:space="preserve">Southern                                          </v>
      </c>
      <c r="P384">
        <f>VLOOKUP(order_details__2[[#This Row],[ProductID]],products[],4,FALSE)</f>
        <v>8</v>
      </c>
      <c r="Q384" t="str">
        <f>VLOOKUP(order_details__2[[#This Row],[CategoryID]],categories[],2,FALSE)</f>
        <v>Seafood</v>
      </c>
      <c r="R384">
        <f>VLOOKUP(order_details__2[[#This Row],[OrderID]],orders[],21,FALSE)</f>
        <v>12</v>
      </c>
    </row>
    <row r="385" spans="1:18" x14ac:dyDescent="0.2">
      <c r="A385">
        <v>10392</v>
      </c>
      <c r="B385">
        <v>69</v>
      </c>
      <c r="C385">
        <v>28.8</v>
      </c>
      <c r="D385">
        <v>50</v>
      </c>
      <c r="E385">
        <v>0</v>
      </c>
      <c r="F385">
        <f>order_details__2[[#This Row],[UnitPrice]]*order_details__2[[#This Row],[Quantity]]</f>
        <v>1440</v>
      </c>
      <c r="G385">
        <f>VLOOKUP(order_details__2[[#This Row],[ProductID]],products[],3,FALSE)</f>
        <v>15</v>
      </c>
      <c r="H385">
        <f>VLOOKUP(order_details__2[[#This Row],[OrderID]],orders[],20,FALSE)</f>
        <v>1996</v>
      </c>
      <c r="I385" t="str">
        <f>VLOOKUP(order_details__2[[#This Row],[ProductID]],products[],2,FALSE)</f>
        <v>Gudbrandsdalsost</v>
      </c>
      <c r="J385" t="str">
        <f>VLOOKUP(order_details__2[[#This Row],[SupplierID]],suppliers[],2,FALSE)</f>
        <v>Norske Meierier</v>
      </c>
      <c r="K385" t="str">
        <f>VLOOKUP(order_details__2[[#This Row],[OrderID]],orders[],14,FALSE)</f>
        <v>Austria</v>
      </c>
      <c r="L385">
        <f>VLOOKUP(order_details__2[[#This Row],[OrderID]],orders[],7,FALSE)</f>
        <v>3</v>
      </c>
      <c r="M385" t="str">
        <f>VLOOKUP(order_details__2[[#This Row],[ShipVia ]],shippers[],2,FALSE)</f>
        <v>Federal Shipping</v>
      </c>
      <c r="N385" t="str">
        <f>VLOOKUP(order_details__2[[#This Row],[OrderID]],orders[],2,FALSE)</f>
        <v>PICCO</v>
      </c>
      <c r="O385" t="str">
        <f>VLOOKUP(order_details__2[[#This Row],[OrderID]],orders[],18,FALSE)</f>
        <v xml:space="preserve">Eastern                                           </v>
      </c>
      <c r="P385">
        <f>VLOOKUP(order_details__2[[#This Row],[ProductID]],products[],4,FALSE)</f>
        <v>4</v>
      </c>
      <c r="Q385" t="str">
        <f>VLOOKUP(order_details__2[[#This Row],[CategoryID]],categories[],2,FALSE)</f>
        <v>Dairy Products</v>
      </c>
      <c r="R385">
        <f>VLOOKUP(order_details__2[[#This Row],[OrderID]],orders[],21,FALSE)</f>
        <v>12</v>
      </c>
    </row>
    <row r="386" spans="1:18" x14ac:dyDescent="0.2">
      <c r="A386">
        <v>10393</v>
      </c>
      <c r="B386">
        <v>2</v>
      </c>
      <c r="C386">
        <v>15.2</v>
      </c>
      <c r="D386">
        <v>25</v>
      </c>
      <c r="E386">
        <v>0</v>
      </c>
      <c r="F386">
        <f>order_details__2[[#This Row],[UnitPrice]]*order_details__2[[#This Row],[Quantity]]</f>
        <v>380</v>
      </c>
      <c r="G386">
        <f>VLOOKUP(order_details__2[[#This Row],[ProductID]],products[],3,FALSE)</f>
        <v>1</v>
      </c>
      <c r="H386">
        <f>VLOOKUP(order_details__2[[#This Row],[OrderID]],orders[],20,FALSE)</f>
        <v>1996</v>
      </c>
      <c r="I386" t="str">
        <f>VLOOKUP(order_details__2[[#This Row],[ProductID]],products[],2,FALSE)</f>
        <v>Chang</v>
      </c>
      <c r="J386" t="str">
        <f>VLOOKUP(order_details__2[[#This Row],[SupplierID]],suppliers[],2,FALSE)</f>
        <v>Exotic Liquids</v>
      </c>
      <c r="K386" t="str">
        <f>VLOOKUP(order_details__2[[#This Row],[OrderID]],orders[],14,FALSE)</f>
        <v>USA</v>
      </c>
      <c r="L386">
        <f>VLOOKUP(order_details__2[[#This Row],[OrderID]],orders[],7,FALSE)</f>
        <v>3</v>
      </c>
      <c r="M386" t="str">
        <f>VLOOKUP(order_details__2[[#This Row],[ShipVia ]],shippers[],2,FALSE)</f>
        <v>Federal Shipping</v>
      </c>
      <c r="N386" t="str">
        <f>VLOOKUP(order_details__2[[#This Row],[OrderID]],orders[],2,FALSE)</f>
        <v>SAVEA</v>
      </c>
      <c r="O386" t="str">
        <f>VLOOKUP(order_details__2[[#This Row],[OrderID]],orders[],18,FALSE)</f>
        <v xml:space="preserve">Eastern                                           </v>
      </c>
      <c r="P386">
        <f>VLOOKUP(order_details__2[[#This Row],[ProductID]],products[],4,FALSE)</f>
        <v>1</v>
      </c>
      <c r="Q386" t="str">
        <f>VLOOKUP(order_details__2[[#This Row],[CategoryID]],categories[],2,FALSE)</f>
        <v>Beverages</v>
      </c>
      <c r="R386">
        <f>VLOOKUP(order_details__2[[#This Row],[OrderID]],orders[],21,FALSE)</f>
        <v>12</v>
      </c>
    </row>
    <row r="387" spans="1:18" x14ac:dyDescent="0.2">
      <c r="A387">
        <v>10393</v>
      </c>
      <c r="B387">
        <v>14</v>
      </c>
      <c r="C387">
        <v>18.600000000000001</v>
      </c>
      <c r="D387">
        <v>42</v>
      </c>
      <c r="E387">
        <v>0</v>
      </c>
      <c r="F387">
        <f>order_details__2[[#This Row],[UnitPrice]]*order_details__2[[#This Row],[Quantity]]</f>
        <v>781.2</v>
      </c>
      <c r="G387">
        <f>VLOOKUP(order_details__2[[#This Row],[ProductID]],products[],3,FALSE)</f>
        <v>6</v>
      </c>
      <c r="H387">
        <f>VLOOKUP(order_details__2[[#This Row],[OrderID]],orders[],20,FALSE)</f>
        <v>1996</v>
      </c>
      <c r="I387" t="str">
        <f>VLOOKUP(order_details__2[[#This Row],[ProductID]],products[],2,FALSE)</f>
        <v>Tofu</v>
      </c>
      <c r="J387" t="str">
        <f>VLOOKUP(order_details__2[[#This Row],[SupplierID]],suppliers[],2,FALSE)</f>
        <v>Mayumi's</v>
      </c>
      <c r="K387" t="str">
        <f>VLOOKUP(order_details__2[[#This Row],[OrderID]],orders[],14,FALSE)</f>
        <v>USA</v>
      </c>
      <c r="L387">
        <f>VLOOKUP(order_details__2[[#This Row],[OrderID]],orders[],7,FALSE)</f>
        <v>3</v>
      </c>
      <c r="M387" t="str">
        <f>VLOOKUP(order_details__2[[#This Row],[ShipVia ]],shippers[],2,FALSE)</f>
        <v>Federal Shipping</v>
      </c>
      <c r="N387" t="str">
        <f>VLOOKUP(order_details__2[[#This Row],[OrderID]],orders[],2,FALSE)</f>
        <v>SAVEA</v>
      </c>
      <c r="O387" t="str">
        <f>VLOOKUP(order_details__2[[#This Row],[OrderID]],orders[],18,FALSE)</f>
        <v xml:space="preserve">Eastern                                           </v>
      </c>
      <c r="P387">
        <f>VLOOKUP(order_details__2[[#This Row],[ProductID]],products[],4,FALSE)</f>
        <v>7</v>
      </c>
      <c r="Q387" t="str">
        <f>VLOOKUP(order_details__2[[#This Row],[CategoryID]],categories[],2,FALSE)</f>
        <v>Produce</v>
      </c>
      <c r="R387">
        <f>VLOOKUP(order_details__2[[#This Row],[OrderID]],orders[],21,FALSE)</f>
        <v>12</v>
      </c>
    </row>
    <row r="388" spans="1:18" x14ac:dyDescent="0.2">
      <c r="A388">
        <v>10393</v>
      </c>
      <c r="B388">
        <v>25</v>
      </c>
      <c r="C388">
        <v>11.2</v>
      </c>
      <c r="D388">
        <v>7</v>
      </c>
      <c r="E388">
        <v>0</v>
      </c>
      <c r="F388">
        <f>order_details__2[[#This Row],[UnitPrice]]*order_details__2[[#This Row],[Quantity]]</f>
        <v>78.399999999999991</v>
      </c>
      <c r="G388">
        <f>VLOOKUP(order_details__2[[#This Row],[ProductID]],products[],3,FALSE)</f>
        <v>11</v>
      </c>
      <c r="H388">
        <f>VLOOKUP(order_details__2[[#This Row],[OrderID]],orders[],20,FALSE)</f>
        <v>1996</v>
      </c>
      <c r="I388" t="str">
        <f>VLOOKUP(order_details__2[[#This Row],[ProductID]],products[],2,FALSE)</f>
        <v>NuNuCa Nu-Nougat-Creme</v>
      </c>
      <c r="J388" t="str">
        <f>VLOOKUP(order_details__2[[#This Row],[SupplierID]],suppliers[],2,FALSE)</f>
        <v>Heli Swaren GmbH &amp; Co. KG</v>
      </c>
      <c r="K388" t="str">
        <f>VLOOKUP(order_details__2[[#This Row],[OrderID]],orders[],14,FALSE)</f>
        <v>USA</v>
      </c>
      <c r="L388">
        <f>VLOOKUP(order_details__2[[#This Row],[OrderID]],orders[],7,FALSE)</f>
        <v>3</v>
      </c>
      <c r="M388" t="str">
        <f>VLOOKUP(order_details__2[[#This Row],[ShipVia ]],shippers[],2,FALSE)</f>
        <v>Federal Shipping</v>
      </c>
      <c r="N388" t="str">
        <f>VLOOKUP(order_details__2[[#This Row],[OrderID]],orders[],2,FALSE)</f>
        <v>SAVEA</v>
      </c>
      <c r="O388" t="str">
        <f>VLOOKUP(order_details__2[[#This Row],[OrderID]],orders[],18,FALSE)</f>
        <v xml:space="preserve">Eastern                                           </v>
      </c>
      <c r="P388">
        <f>VLOOKUP(order_details__2[[#This Row],[ProductID]],products[],4,FALSE)</f>
        <v>3</v>
      </c>
      <c r="Q388" t="str">
        <f>VLOOKUP(order_details__2[[#This Row],[CategoryID]],categories[],2,FALSE)</f>
        <v>Confections</v>
      </c>
      <c r="R388">
        <f>VLOOKUP(order_details__2[[#This Row],[OrderID]],orders[],21,FALSE)</f>
        <v>12</v>
      </c>
    </row>
    <row r="389" spans="1:18" x14ac:dyDescent="0.2">
      <c r="A389">
        <v>10393</v>
      </c>
      <c r="B389">
        <v>26</v>
      </c>
      <c r="C389">
        <v>24.9</v>
      </c>
      <c r="D389">
        <v>70</v>
      </c>
      <c r="E389">
        <v>0</v>
      </c>
      <c r="F389">
        <f>order_details__2[[#This Row],[UnitPrice]]*order_details__2[[#This Row],[Quantity]]</f>
        <v>1743</v>
      </c>
      <c r="G389">
        <f>VLOOKUP(order_details__2[[#This Row],[ProductID]],products[],3,FALSE)</f>
        <v>11</v>
      </c>
      <c r="H389">
        <f>VLOOKUP(order_details__2[[#This Row],[OrderID]],orders[],20,FALSE)</f>
        <v>1996</v>
      </c>
      <c r="I389" t="str">
        <f>VLOOKUP(order_details__2[[#This Row],[ProductID]],products[],2,FALSE)</f>
        <v>Gumbr Gummibrchen</v>
      </c>
      <c r="J389" t="str">
        <f>VLOOKUP(order_details__2[[#This Row],[SupplierID]],suppliers[],2,FALSE)</f>
        <v>Heli Swaren GmbH &amp; Co. KG</v>
      </c>
      <c r="K389" t="str">
        <f>VLOOKUP(order_details__2[[#This Row],[OrderID]],orders[],14,FALSE)</f>
        <v>USA</v>
      </c>
      <c r="L389">
        <f>VLOOKUP(order_details__2[[#This Row],[OrderID]],orders[],7,FALSE)</f>
        <v>3</v>
      </c>
      <c r="M389" t="str">
        <f>VLOOKUP(order_details__2[[#This Row],[ShipVia ]],shippers[],2,FALSE)</f>
        <v>Federal Shipping</v>
      </c>
      <c r="N389" t="str">
        <f>VLOOKUP(order_details__2[[#This Row],[OrderID]],orders[],2,FALSE)</f>
        <v>SAVEA</v>
      </c>
      <c r="O389" t="str">
        <f>VLOOKUP(order_details__2[[#This Row],[OrderID]],orders[],18,FALSE)</f>
        <v xml:space="preserve">Eastern                                           </v>
      </c>
      <c r="P389">
        <f>VLOOKUP(order_details__2[[#This Row],[ProductID]],products[],4,FALSE)</f>
        <v>3</v>
      </c>
      <c r="Q389" t="str">
        <f>VLOOKUP(order_details__2[[#This Row],[CategoryID]],categories[],2,FALSE)</f>
        <v>Confections</v>
      </c>
      <c r="R389">
        <f>VLOOKUP(order_details__2[[#This Row],[OrderID]],orders[],21,FALSE)</f>
        <v>12</v>
      </c>
    </row>
    <row r="390" spans="1:18" x14ac:dyDescent="0.2">
      <c r="A390">
        <v>10393</v>
      </c>
      <c r="B390">
        <v>31</v>
      </c>
      <c r="C390">
        <v>10</v>
      </c>
      <c r="D390">
        <v>32</v>
      </c>
      <c r="E390">
        <v>0</v>
      </c>
      <c r="F390">
        <f>order_details__2[[#This Row],[UnitPrice]]*order_details__2[[#This Row],[Quantity]]</f>
        <v>320</v>
      </c>
      <c r="G390">
        <f>VLOOKUP(order_details__2[[#This Row],[ProductID]],products[],3,FALSE)</f>
        <v>14</v>
      </c>
      <c r="H390">
        <f>VLOOKUP(order_details__2[[#This Row],[OrderID]],orders[],20,FALSE)</f>
        <v>1996</v>
      </c>
      <c r="I390" t="str">
        <f>VLOOKUP(order_details__2[[#This Row],[ProductID]],products[],2,FALSE)</f>
        <v>Gorgonzola Telino</v>
      </c>
      <c r="J390" t="str">
        <f>VLOOKUP(order_details__2[[#This Row],[SupplierID]],suppliers[],2,FALSE)</f>
        <v>Formaggi Fortini s.r.l.</v>
      </c>
      <c r="K390" t="str">
        <f>VLOOKUP(order_details__2[[#This Row],[OrderID]],orders[],14,FALSE)</f>
        <v>USA</v>
      </c>
      <c r="L390">
        <f>VLOOKUP(order_details__2[[#This Row],[OrderID]],orders[],7,FALSE)</f>
        <v>3</v>
      </c>
      <c r="M390" t="str">
        <f>VLOOKUP(order_details__2[[#This Row],[ShipVia ]],shippers[],2,FALSE)</f>
        <v>Federal Shipping</v>
      </c>
      <c r="N390" t="str">
        <f>VLOOKUP(order_details__2[[#This Row],[OrderID]],orders[],2,FALSE)</f>
        <v>SAVEA</v>
      </c>
      <c r="O390" t="str">
        <f>VLOOKUP(order_details__2[[#This Row],[OrderID]],orders[],18,FALSE)</f>
        <v xml:space="preserve">Eastern                                           </v>
      </c>
      <c r="P390">
        <f>VLOOKUP(order_details__2[[#This Row],[ProductID]],products[],4,FALSE)</f>
        <v>4</v>
      </c>
      <c r="Q390" t="str">
        <f>VLOOKUP(order_details__2[[#This Row],[CategoryID]],categories[],2,FALSE)</f>
        <v>Dairy Products</v>
      </c>
      <c r="R390">
        <f>VLOOKUP(order_details__2[[#This Row],[OrderID]],orders[],21,FALSE)</f>
        <v>12</v>
      </c>
    </row>
    <row r="391" spans="1:18" x14ac:dyDescent="0.2">
      <c r="A391">
        <v>10394</v>
      </c>
      <c r="B391">
        <v>13</v>
      </c>
      <c r="C391">
        <v>4.8</v>
      </c>
      <c r="D391">
        <v>10</v>
      </c>
      <c r="E391">
        <v>0</v>
      </c>
      <c r="F391">
        <f>order_details__2[[#This Row],[UnitPrice]]*order_details__2[[#This Row],[Quantity]]</f>
        <v>48</v>
      </c>
      <c r="G391">
        <f>VLOOKUP(order_details__2[[#This Row],[ProductID]],products[],3,FALSE)</f>
        <v>6</v>
      </c>
      <c r="H391">
        <f>VLOOKUP(order_details__2[[#This Row],[OrderID]],orders[],20,FALSE)</f>
        <v>1996</v>
      </c>
      <c r="I391" t="str">
        <f>VLOOKUP(order_details__2[[#This Row],[ProductID]],products[],2,FALSE)</f>
        <v>Konbu</v>
      </c>
      <c r="J391" t="str">
        <f>VLOOKUP(order_details__2[[#This Row],[SupplierID]],suppliers[],2,FALSE)</f>
        <v>Mayumi's</v>
      </c>
      <c r="K391" t="str">
        <f>VLOOKUP(order_details__2[[#This Row],[OrderID]],orders[],14,FALSE)</f>
        <v>USA</v>
      </c>
      <c r="L391">
        <f>VLOOKUP(order_details__2[[#This Row],[OrderID]],orders[],7,FALSE)</f>
        <v>3</v>
      </c>
      <c r="M391" t="str">
        <f>VLOOKUP(order_details__2[[#This Row],[ShipVia ]],shippers[],2,FALSE)</f>
        <v>Federal Shipping</v>
      </c>
      <c r="N391" t="str">
        <f>VLOOKUP(order_details__2[[#This Row],[OrderID]],orders[],2,FALSE)</f>
        <v>HUNGC</v>
      </c>
      <c r="O391" t="str">
        <f>VLOOKUP(order_details__2[[#This Row],[OrderID]],orders[],18,FALSE)</f>
        <v xml:space="preserve">Eastern                                           </v>
      </c>
      <c r="P391">
        <f>VLOOKUP(order_details__2[[#This Row],[ProductID]],products[],4,FALSE)</f>
        <v>8</v>
      </c>
      <c r="Q391" t="str">
        <f>VLOOKUP(order_details__2[[#This Row],[CategoryID]],categories[],2,FALSE)</f>
        <v>Seafood</v>
      </c>
      <c r="R391">
        <f>VLOOKUP(order_details__2[[#This Row],[OrderID]],orders[],21,FALSE)</f>
        <v>12</v>
      </c>
    </row>
    <row r="392" spans="1:18" x14ac:dyDescent="0.2">
      <c r="A392">
        <v>10394</v>
      </c>
      <c r="B392">
        <v>62</v>
      </c>
      <c r="C392">
        <v>39.4</v>
      </c>
      <c r="D392">
        <v>10</v>
      </c>
      <c r="E392">
        <v>0</v>
      </c>
      <c r="F392">
        <f>order_details__2[[#This Row],[UnitPrice]]*order_details__2[[#This Row],[Quantity]]</f>
        <v>394</v>
      </c>
      <c r="G392">
        <f>VLOOKUP(order_details__2[[#This Row],[ProductID]],products[],3,FALSE)</f>
        <v>29</v>
      </c>
      <c r="H392">
        <f>VLOOKUP(order_details__2[[#This Row],[OrderID]],orders[],20,FALSE)</f>
        <v>1996</v>
      </c>
      <c r="I392" t="str">
        <f>VLOOKUP(order_details__2[[#This Row],[ProductID]],products[],2,FALSE)</f>
        <v>Tarte au sucre</v>
      </c>
      <c r="J392" t="str">
        <f>VLOOKUP(order_details__2[[#This Row],[SupplierID]],suppliers[],2,FALSE)</f>
        <v>Forts d'rables</v>
      </c>
      <c r="K392" t="str">
        <f>VLOOKUP(order_details__2[[#This Row],[OrderID]],orders[],14,FALSE)</f>
        <v>USA</v>
      </c>
      <c r="L392">
        <f>VLOOKUP(order_details__2[[#This Row],[OrderID]],orders[],7,FALSE)</f>
        <v>3</v>
      </c>
      <c r="M392" t="str">
        <f>VLOOKUP(order_details__2[[#This Row],[ShipVia ]],shippers[],2,FALSE)</f>
        <v>Federal Shipping</v>
      </c>
      <c r="N392" t="str">
        <f>VLOOKUP(order_details__2[[#This Row],[OrderID]],orders[],2,FALSE)</f>
        <v>HUNGC</v>
      </c>
      <c r="O392" t="str">
        <f>VLOOKUP(order_details__2[[#This Row],[OrderID]],orders[],18,FALSE)</f>
        <v xml:space="preserve">Eastern                                           </v>
      </c>
      <c r="P392">
        <f>VLOOKUP(order_details__2[[#This Row],[ProductID]],products[],4,FALSE)</f>
        <v>3</v>
      </c>
      <c r="Q392" t="str">
        <f>VLOOKUP(order_details__2[[#This Row],[CategoryID]],categories[],2,FALSE)</f>
        <v>Confections</v>
      </c>
      <c r="R392">
        <f>VLOOKUP(order_details__2[[#This Row],[OrderID]],orders[],21,FALSE)</f>
        <v>12</v>
      </c>
    </row>
    <row r="393" spans="1:18" x14ac:dyDescent="0.2">
      <c r="A393">
        <v>10395</v>
      </c>
      <c r="B393">
        <v>46</v>
      </c>
      <c r="C393">
        <v>9.6</v>
      </c>
      <c r="D393">
        <v>28</v>
      </c>
      <c r="E393">
        <v>0</v>
      </c>
      <c r="F393">
        <f>order_details__2[[#This Row],[UnitPrice]]*order_details__2[[#This Row],[Quantity]]</f>
        <v>268.8</v>
      </c>
      <c r="G393">
        <f>VLOOKUP(order_details__2[[#This Row],[ProductID]],products[],3,FALSE)</f>
        <v>21</v>
      </c>
      <c r="H393">
        <f>VLOOKUP(order_details__2[[#This Row],[OrderID]],orders[],20,FALSE)</f>
        <v>1996</v>
      </c>
      <c r="I393" t="str">
        <f>VLOOKUP(order_details__2[[#This Row],[ProductID]],products[],2,FALSE)</f>
        <v>Spegesild</v>
      </c>
      <c r="J393" t="str">
        <f>VLOOKUP(order_details__2[[#This Row],[SupplierID]],suppliers[],2,FALSE)</f>
        <v>Lyngbysild</v>
      </c>
      <c r="K393" t="str">
        <f>VLOOKUP(order_details__2[[#This Row],[OrderID]],orders[],14,FALSE)</f>
        <v>Venezuela</v>
      </c>
      <c r="L393">
        <f>VLOOKUP(order_details__2[[#This Row],[OrderID]],orders[],7,FALSE)</f>
        <v>1</v>
      </c>
      <c r="M393" t="str">
        <f>VLOOKUP(order_details__2[[#This Row],[ShipVia ]],shippers[],2,FALSE)</f>
        <v>Speedy Express</v>
      </c>
      <c r="N393" t="str">
        <f>VLOOKUP(order_details__2[[#This Row],[OrderID]],orders[],2,FALSE)</f>
        <v>HILAA</v>
      </c>
      <c r="O393" t="str">
        <f>VLOOKUP(order_details__2[[#This Row],[OrderID]],orders[],18,FALSE)</f>
        <v xml:space="preserve">Westerns                                          </v>
      </c>
      <c r="P393">
        <f>VLOOKUP(order_details__2[[#This Row],[ProductID]],products[],4,FALSE)</f>
        <v>8</v>
      </c>
      <c r="Q393" t="str">
        <f>VLOOKUP(order_details__2[[#This Row],[CategoryID]],categories[],2,FALSE)</f>
        <v>Seafood</v>
      </c>
      <c r="R393">
        <f>VLOOKUP(order_details__2[[#This Row],[OrderID]],orders[],21,FALSE)</f>
        <v>12</v>
      </c>
    </row>
    <row r="394" spans="1:18" x14ac:dyDescent="0.2">
      <c r="A394">
        <v>10395</v>
      </c>
      <c r="B394">
        <v>53</v>
      </c>
      <c r="C394">
        <v>26.2</v>
      </c>
      <c r="D394">
        <v>70</v>
      </c>
      <c r="E394">
        <v>0</v>
      </c>
      <c r="F394">
        <f>order_details__2[[#This Row],[UnitPrice]]*order_details__2[[#This Row],[Quantity]]</f>
        <v>1834</v>
      </c>
      <c r="G394">
        <f>VLOOKUP(order_details__2[[#This Row],[ProductID]],products[],3,FALSE)</f>
        <v>24</v>
      </c>
      <c r="H394">
        <f>VLOOKUP(order_details__2[[#This Row],[OrderID]],orders[],20,FALSE)</f>
        <v>1996</v>
      </c>
      <c r="I394" t="str">
        <f>VLOOKUP(order_details__2[[#This Row],[ProductID]],products[],2,FALSE)</f>
        <v>Perth Pasties</v>
      </c>
      <c r="J394" t="str">
        <f>VLOOKUP(order_details__2[[#This Row],[SupplierID]],suppliers[],2,FALSE)</f>
        <v>G'day, Mate</v>
      </c>
      <c r="K394" t="str">
        <f>VLOOKUP(order_details__2[[#This Row],[OrderID]],orders[],14,FALSE)</f>
        <v>Venezuela</v>
      </c>
      <c r="L394">
        <f>VLOOKUP(order_details__2[[#This Row],[OrderID]],orders[],7,FALSE)</f>
        <v>1</v>
      </c>
      <c r="M394" t="str">
        <f>VLOOKUP(order_details__2[[#This Row],[ShipVia ]],shippers[],2,FALSE)</f>
        <v>Speedy Express</v>
      </c>
      <c r="N394" t="str">
        <f>VLOOKUP(order_details__2[[#This Row],[OrderID]],orders[],2,FALSE)</f>
        <v>HILAA</v>
      </c>
      <c r="O394" t="str">
        <f>VLOOKUP(order_details__2[[#This Row],[OrderID]],orders[],18,FALSE)</f>
        <v xml:space="preserve">Westerns                                          </v>
      </c>
      <c r="P394">
        <f>VLOOKUP(order_details__2[[#This Row],[ProductID]],products[],4,FALSE)</f>
        <v>6</v>
      </c>
      <c r="Q394" t="str">
        <f>VLOOKUP(order_details__2[[#This Row],[CategoryID]],categories[],2,FALSE)</f>
        <v>Meat/Poultry</v>
      </c>
      <c r="R394">
        <f>VLOOKUP(order_details__2[[#This Row],[OrderID]],orders[],21,FALSE)</f>
        <v>12</v>
      </c>
    </row>
    <row r="395" spans="1:18" x14ac:dyDescent="0.2">
      <c r="A395">
        <v>10395</v>
      </c>
      <c r="B395">
        <v>69</v>
      </c>
      <c r="C395">
        <v>28.8</v>
      </c>
      <c r="D395">
        <v>8</v>
      </c>
      <c r="E395">
        <v>0</v>
      </c>
      <c r="F395">
        <f>order_details__2[[#This Row],[UnitPrice]]*order_details__2[[#This Row],[Quantity]]</f>
        <v>230.4</v>
      </c>
      <c r="G395">
        <f>VLOOKUP(order_details__2[[#This Row],[ProductID]],products[],3,FALSE)</f>
        <v>15</v>
      </c>
      <c r="H395">
        <f>VLOOKUP(order_details__2[[#This Row],[OrderID]],orders[],20,FALSE)</f>
        <v>1996</v>
      </c>
      <c r="I395" t="str">
        <f>VLOOKUP(order_details__2[[#This Row],[ProductID]],products[],2,FALSE)</f>
        <v>Gudbrandsdalsost</v>
      </c>
      <c r="J395" t="str">
        <f>VLOOKUP(order_details__2[[#This Row],[SupplierID]],suppliers[],2,FALSE)</f>
        <v>Norske Meierier</v>
      </c>
      <c r="K395" t="str">
        <f>VLOOKUP(order_details__2[[#This Row],[OrderID]],orders[],14,FALSE)</f>
        <v>Venezuela</v>
      </c>
      <c r="L395">
        <f>VLOOKUP(order_details__2[[#This Row],[OrderID]],orders[],7,FALSE)</f>
        <v>1</v>
      </c>
      <c r="M395" t="str">
        <f>VLOOKUP(order_details__2[[#This Row],[ShipVia ]],shippers[],2,FALSE)</f>
        <v>Speedy Express</v>
      </c>
      <c r="N395" t="str">
        <f>VLOOKUP(order_details__2[[#This Row],[OrderID]],orders[],2,FALSE)</f>
        <v>HILAA</v>
      </c>
      <c r="O395" t="str">
        <f>VLOOKUP(order_details__2[[#This Row],[OrderID]],orders[],18,FALSE)</f>
        <v xml:space="preserve">Westerns                                          </v>
      </c>
      <c r="P395">
        <f>VLOOKUP(order_details__2[[#This Row],[ProductID]],products[],4,FALSE)</f>
        <v>4</v>
      </c>
      <c r="Q395" t="str">
        <f>VLOOKUP(order_details__2[[#This Row],[CategoryID]],categories[],2,FALSE)</f>
        <v>Dairy Products</v>
      </c>
      <c r="R395">
        <f>VLOOKUP(order_details__2[[#This Row],[OrderID]],orders[],21,FALSE)</f>
        <v>12</v>
      </c>
    </row>
    <row r="396" spans="1:18" x14ac:dyDescent="0.2">
      <c r="A396">
        <v>10396</v>
      </c>
      <c r="B396">
        <v>23</v>
      </c>
      <c r="C396">
        <v>7.2</v>
      </c>
      <c r="D396">
        <v>40</v>
      </c>
      <c r="E396">
        <v>0</v>
      </c>
      <c r="F396">
        <f>order_details__2[[#This Row],[UnitPrice]]*order_details__2[[#This Row],[Quantity]]</f>
        <v>288</v>
      </c>
      <c r="G396">
        <f>VLOOKUP(order_details__2[[#This Row],[ProductID]],products[],3,FALSE)</f>
        <v>9</v>
      </c>
      <c r="H396">
        <f>VLOOKUP(order_details__2[[#This Row],[OrderID]],orders[],20,FALSE)</f>
        <v>1996</v>
      </c>
      <c r="I396" t="str">
        <f>VLOOKUP(order_details__2[[#This Row],[ProductID]],products[],2,FALSE)</f>
        <v>Tunnbrd</v>
      </c>
      <c r="J396" t="str">
        <f>VLOOKUP(order_details__2[[#This Row],[SupplierID]],suppliers[],2,FALSE)</f>
        <v>PB Knckebrd AB</v>
      </c>
      <c r="K396" t="str">
        <f>VLOOKUP(order_details__2[[#This Row],[OrderID]],orders[],14,FALSE)</f>
        <v>Germany</v>
      </c>
      <c r="L396">
        <f>VLOOKUP(order_details__2[[#This Row],[OrderID]],orders[],7,FALSE)</f>
        <v>3</v>
      </c>
      <c r="M396" t="str">
        <f>VLOOKUP(order_details__2[[#This Row],[ShipVia ]],shippers[],2,FALSE)</f>
        <v>Federal Shipping</v>
      </c>
      <c r="N396" t="str">
        <f>VLOOKUP(order_details__2[[#This Row],[OrderID]],orders[],2,FALSE)</f>
        <v>FRANK</v>
      </c>
      <c r="O396" t="str">
        <f>VLOOKUP(order_details__2[[#This Row],[OrderID]],orders[],18,FALSE)</f>
        <v xml:space="preserve">Eastern                                           </v>
      </c>
      <c r="P396">
        <f>VLOOKUP(order_details__2[[#This Row],[ProductID]],products[],4,FALSE)</f>
        <v>5</v>
      </c>
      <c r="Q396" t="str">
        <f>VLOOKUP(order_details__2[[#This Row],[CategoryID]],categories[],2,FALSE)</f>
        <v>Grains/Cereals</v>
      </c>
      <c r="R396">
        <f>VLOOKUP(order_details__2[[#This Row],[OrderID]],orders[],21,FALSE)</f>
        <v>12</v>
      </c>
    </row>
    <row r="397" spans="1:18" x14ac:dyDescent="0.2">
      <c r="A397">
        <v>10396</v>
      </c>
      <c r="B397">
        <v>71</v>
      </c>
      <c r="C397">
        <v>17.2</v>
      </c>
      <c r="D397">
        <v>60</v>
      </c>
      <c r="E397">
        <v>0</v>
      </c>
      <c r="F397">
        <f>order_details__2[[#This Row],[UnitPrice]]*order_details__2[[#This Row],[Quantity]]</f>
        <v>1032</v>
      </c>
      <c r="G397">
        <f>VLOOKUP(order_details__2[[#This Row],[ProductID]],products[],3,FALSE)</f>
        <v>15</v>
      </c>
      <c r="H397">
        <f>VLOOKUP(order_details__2[[#This Row],[OrderID]],orders[],20,FALSE)</f>
        <v>1996</v>
      </c>
      <c r="I397" t="str">
        <f>VLOOKUP(order_details__2[[#This Row],[ProductID]],products[],2,FALSE)</f>
        <v>Flotemysost</v>
      </c>
      <c r="J397" t="str">
        <f>VLOOKUP(order_details__2[[#This Row],[SupplierID]],suppliers[],2,FALSE)</f>
        <v>Norske Meierier</v>
      </c>
      <c r="K397" t="str">
        <f>VLOOKUP(order_details__2[[#This Row],[OrderID]],orders[],14,FALSE)</f>
        <v>Germany</v>
      </c>
      <c r="L397">
        <f>VLOOKUP(order_details__2[[#This Row],[OrderID]],orders[],7,FALSE)</f>
        <v>3</v>
      </c>
      <c r="M397" t="str">
        <f>VLOOKUP(order_details__2[[#This Row],[ShipVia ]],shippers[],2,FALSE)</f>
        <v>Federal Shipping</v>
      </c>
      <c r="N397" t="str">
        <f>VLOOKUP(order_details__2[[#This Row],[OrderID]],orders[],2,FALSE)</f>
        <v>FRANK</v>
      </c>
      <c r="O397" t="str">
        <f>VLOOKUP(order_details__2[[#This Row],[OrderID]],orders[],18,FALSE)</f>
        <v xml:space="preserve">Eastern                                           </v>
      </c>
      <c r="P397">
        <f>VLOOKUP(order_details__2[[#This Row],[ProductID]],products[],4,FALSE)</f>
        <v>4</v>
      </c>
      <c r="Q397" t="str">
        <f>VLOOKUP(order_details__2[[#This Row],[CategoryID]],categories[],2,FALSE)</f>
        <v>Dairy Products</v>
      </c>
      <c r="R397">
        <f>VLOOKUP(order_details__2[[#This Row],[OrderID]],orders[],21,FALSE)</f>
        <v>12</v>
      </c>
    </row>
    <row r="398" spans="1:18" x14ac:dyDescent="0.2">
      <c r="A398">
        <v>10396</v>
      </c>
      <c r="B398">
        <v>72</v>
      </c>
      <c r="C398">
        <v>27.8</v>
      </c>
      <c r="D398">
        <v>21</v>
      </c>
      <c r="E398">
        <v>0</v>
      </c>
      <c r="F398">
        <f>order_details__2[[#This Row],[UnitPrice]]*order_details__2[[#This Row],[Quantity]]</f>
        <v>583.80000000000007</v>
      </c>
      <c r="G398">
        <f>VLOOKUP(order_details__2[[#This Row],[ProductID]],products[],3,FALSE)</f>
        <v>14</v>
      </c>
      <c r="H398">
        <f>VLOOKUP(order_details__2[[#This Row],[OrderID]],orders[],20,FALSE)</f>
        <v>1996</v>
      </c>
      <c r="I398" t="str">
        <f>VLOOKUP(order_details__2[[#This Row],[ProductID]],products[],2,FALSE)</f>
        <v>Mozzarella di Giovanni</v>
      </c>
      <c r="J398" t="str">
        <f>VLOOKUP(order_details__2[[#This Row],[SupplierID]],suppliers[],2,FALSE)</f>
        <v>Formaggi Fortini s.r.l.</v>
      </c>
      <c r="K398" t="str">
        <f>VLOOKUP(order_details__2[[#This Row],[OrderID]],orders[],14,FALSE)</f>
        <v>Germany</v>
      </c>
      <c r="L398">
        <f>VLOOKUP(order_details__2[[#This Row],[OrderID]],orders[],7,FALSE)</f>
        <v>3</v>
      </c>
      <c r="M398" t="str">
        <f>VLOOKUP(order_details__2[[#This Row],[ShipVia ]],shippers[],2,FALSE)</f>
        <v>Federal Shipping</v>
      </c>
      <c r="N398" t="str">
        <f>VLOOKUP(order_details__2[[#This Row],[OrderID]],orders[],2,FALSE)</f>
        <v>FRANK</v>
      </c>
      <c r="O398" t="str">
        <f>VLOOKUP(order_details__2[[#This Row],[OrderID]],orders[],18,FALSE)</f>
        <v xml:space="preserve">Eastern                                           </v>
      </c>
      <c r="P398">
        <f>VLOOKUP(order_details__2[[#This Row],[ProductID]],products[],4,FALSE)</f>
        <v>4</v>
      </c>
      <c r="Q398" t="str">
        <f>VLOOKUP(order_details__2[[#This Row],[CategoryID]],categories[],2,FALSE)</f>
        <v>Dairy Products</v>
      </c>
      <c r="R398">
        <f>VLOOKUP(order_details__2[[#This Row],[OrderID]],orders[],21,FALSE)</f>
        <v>12</v>
      </c>
    </row>
    <row r="399" spans="1:18" x14ac:dyDescent="0.2">
      <c r="A399">
        <v>10397</v>
      </c>
      <c r="B399">
        <v>21</v>
      </c>
      <c r="C399">
        <v>8</v>
      </c>
      <c r="D399">
        <v>10</v>
      </c>
      <c r="E399">
        <v>0</v>
      </c>
      <c r="F399">
        <f>order_details__2[[#This Row],[UnitPrice]]*order_details__2[[#This Row],[Quantity]]</f>
        <v>80</v>
      </c>
      <c r="G399">
        <f>VLOOKUP(order_details__2[[#This Row],[ProductID]],products[],3,FALSE)</f>
        <v>8</v>
      </c>
      <c r="H399">
        <f>VLOOKUP(order_details__2[[#This Row],[OrderID]],orders[],20,FALSE)</f>
        <v>1996</v>
      </c>
      <c r="I399" t="str">
        <f>VLOOKUP(order_details__2[[#This Row],[ProductID]],products[],2,FALSE)</f>
        <v>Sir Rodney's Scones</v>
      </c>
      <c r="J399" t="str">
        <f>VLOOKUP(order_details__2[[#This Row],[SupplierID]],suppliers[],2,FALSE)</f>
        <v>Specialty Biscuits, Ltd.</v>
      </c>
      <c r="K399" t="str">
        <f>VLOOKUP(order_details__2[[#This Row],[OrderID]],orders[],14,FALSE)</f>
        <v>Portugal</v>
      </c>
      <c r="L399">
        <f>VLOOKUP(order_details__2[[#This Row],[OrderID]],orders[],7,FALSE)</f>
        <v>1</v>
      </c>
      <c r="M399" t="str">
        <f>VLOOKUP(order_details__2[[#This Row],[ShipVia ]],shippers[],2,FALSE)</f>
        <v>Speedy Express</v>
      </c>
      <c r="N399" t="str">
        <f>VLOOKUP(order_details__2[[#This Row],[OrderID]],orders[],2,FALSE)</f>
        <v>PRINI</v>
      </c>
      <c r="O399" t="str">
        <f>VLOOKUP(order_details__2[[#This Row],[OrderID]],orders[],18,FALSE)</f>
        <v xml:space="preserve">Eastern                                           </v>
      </c>
      <c r="P399">
        <f>VLOOKUP(order_details__2[[#This Row],[ProductID]],products[],4,FALSE)</f>
        <v>3</v>
      </c>
      <c r="Q399" t="str">
        <f>VLOOKUP(order_details__2[[#This Row],[CategoryID]],categories[],2,FALSE)</f>
        <v>Confections</v>
      </c>
      <c r="R399">
        <f>VLOOKUP(order_details__2[[#This Row],[OrderID]],orders[],21,FALSE)</f>
        <v>12</v>
      </c>
    </row>
    <row r="400" spans="1:18" x14ac:dyDescent="0.2">
      <c r="A400">
        <v>10397</v>
      </c>
      <c r="B400">
        <v>51</v>
      </c>
      <c r="C400">
        <v>42.4</v>
      </c>
      <c r="D400">
        <v>18</v>
      </c>
      <c r="E400">
        <v>0</v>
      </c>
      <c r="F400">
        <f>order_details__2[[#This Row],[UnitPrice]]*order_details__2[[#This Row],[Quantity]]</f>
        <v>763.19999999999993</v>
      </c>
      <c r="G400">
        <f>VLOOKUP(order_details__2[[#This Row],[ProductID]],products[],3,FALSE)</f>
        <v>24</v>
      </c>
      <c r="H400">
        <f>VLOOKUP(order_details__2[[#This Row],[OrderID]],orders[],20,FALSE)</f>
        <v>1996</v>
      </c>
      <c r="I400" t="str">
        <f>VLOOKUP(order_details__2[[#This Row],[ProductID]],products[],2,FALSE)</f>
        <v>Manjimup Dried Apples</v>
      </c>
      <c r="J400" t="str">
        <f>VLOOKUP(order_details__2[[#This Row],[SupplierID]],suppliers[],2,FALSE)</f>
        <v>G'day, Mate</v>
      </c>
      <c r="K400" t="str">
        <f>VLOOKUP(order_details__2[[#This Row],[OrderID]],orders[],14,FALSE)</f>
        <v>Portugal</v>
      </c>
      <c r="L400">
        <f>VLOOKUP(order_details__2[[#This Row],[OrderID]],orders[],7,FALSE)</f>
        <v>1</v>
      </c>
      <c r="M400" t="str">
        <f>VLOOKUP(order_details__2[[#This Row],[ShipVia ]],shippers[],2,FALSE)</f>
        <v>Speedy Express</v>
      </c>
      <c r="N400" t="str">
        <f>VLOOKUP(order_details__2[[#This Row],[OrderID]],orders[],2,FALSE)</f>
        <v>PRINI</v>
      </c>
      <c r="O400" t="str">
        <f>VLOOKUP(order_details__2[[#This Row],[OrderID]],orders[],18,FALSE)</f>
        <v xml:space="preserve">Eastern                                           </v>
      </c>
      <c r="P400">
        <f>VLOOKUP(order_details__2[[#This Row],[ProductID]],products[],4,FALSE)</f>
        <v>7</v>
      </c>
      <c r="Q400" t="str">
        <f>VLOOKUP(order_details__2[[#This Row],[CategoryID]],categories[],2,FALSE)</f>
        <v>Produce</v>
      </c>
      <c r="R400">
        <f>VLOOKUP(order_details__2[[#This Row],[OrderID]],orders[],21,FALSE)</f>
        <v>12</v>
      </c>
    </row>
    <row r="401" spans="1:18" x14ac:dyDescent="0.2">
      <c r="A401">
        <v>10398</v>
      </c>
      <c r="B401">
        <v>35</v>
      </c>
      <c r="C401">
        <v>14.4</v>
      </c>
      <c r="D401">
        <v>30</v>
      </c>
      <c r="E401">
        <v>0</v>
      </c>
      <c r="F401">
        <f>order_details__2[[#This Row],[UnitPrice]]*order_details__2[[#This Row],[Quantity]]</f>
        <v>432</v>
      </c>
      <c r="G401">
        <f>VLOOKUP(order_details__2[[#This Row],[ProductID]],products[],3,FALSE)</f>
        <v>16</v>
      </c>
      <c r="H401">
        <f>VLOOKUP(order_details__2[[#This Row],[OrderID]],orders[],20,FALSE)</f>
        <v>1996</v>
      </c>
      <c r="I401" t="str">
        <f>VLOOKUP(order_details__2[[#This Row],[ProductID]],products[],2,FALSE)</f>
        <v>Steeleye Stout</v>
      </c>
      <c r="J401" t="str">
        <f>VLOOKUP(order_details__2[[#This Row],[SupplierID]],suppliers[],2,FALSE)</f>
        <v>Bigfoot Breweries</v>
      </c>
      <c r="K401" t="str">
        <f>VLOOKUP(order_details__2[[#This Row],[OrderID]],orders[],14,FALSE)</f>
        <v>USA</v>
      </c>
      <c r="L401">
        <f>VLOOKUP(order_details__2[[#This Row],[OrderID]],orders[],7,FALSE)</f>
        <v>3</v>
      </c>
      <c r="M401" t="str">
        <f>VLOOKUP(order_details__2[[#This Row],[ShipVia ]],shippers[],2,FALSE)</f>
        <v>Federal Shipping</v>
      </c>
      <c r="N401" t="str">
        <f>VLOOKUP(order_details__2[[#This Row],[OrderID]],orders[],2,FALSE)</f>
        <v>SAVEA</v>
      </c>
      <c r="O401" t="str">
        <f>VLOOKUP(order_details__2[[#This Row],[OrderID]],orders[],18,FALSE)</f>
        <v xml:space="preserve">Eastern                                           </v>
      </c>
      <c r="P401">
        <f>VLOOKUP(order_details__2[[#This Row],[ProductID]],products[],4,FALSE)</f>
        <v>1</v>
      </c>
      <c r="Q401" t="str">
        <f>VLOOKUP(order_details__2[[#This Row],[CategoryID]],categories[],2,FALSE)</f>
        <v>Beverages</v>
      </c>
      <c r="R401">
        <f>VLOOKUP(order_details__2[[#This Row],[OrderID]],orders[],21,FALSE)</f>
        <v>12</v>
      </c>
    </row>
    <row r="402" spans="1:18" x14ac:dyDescent="0.2">
      <c r="A402">
        <v>10398</v>
      </c>
      <c r="B402">
        <v>55</v>
      </c>
      <c r="C402">
        <v>19.2</v>
      </c>
      <c r="D402">
        <v>120</v>
      </c>
      <c r="E402">
        <v>0</v>
      </c>
      <c r="F402">
        <f>order_details__2[[#This Row],[UnitPrice]]*order_details__2[[#This Row],[Quantity]]</f>
        <v>2304</v>
      </c>
      <c r="G402">
        <f>VLOOKUP(order_details__2[[#This Row],[ProductID]],products[],3,FALSE)</f>
        <v>25</v>
      </c>
      <c r="H402">
        <f>VLOOKUP(order_details__2[[#This Row],[OrderID]],orders[],20,FALSE)</f>
        <v>1996</v>
      </c>
      <c r="I402" t="str">
        <f>VLOOKUP(order_details__2[[#This Row],[ProductID]],products[],2,FALSE)</f>
        <v>Pt chinois</v>
      </c>
      <c r="J402" t="str">
        <f>VLOOKUP(order_details__2[[#This Row],[SupplierID]],suppliers[],2,FALSE)</f>
        <v>Ma Maison</v>
      </c>
      <c r="K402" t="str">
        <f>VLOOKUP(order_details__2[[#This Row],[OrderID]],orders[],14,FALSE)</f>
        <v>USA</v>
      </c>
      <c r="L402">
        <f>VLOOKUP(order_details__2[[#This Row],[OrderID]],orders[],7,FALSE)</f>
        <v>3</v>
      </c>
      <c r="M402" t="str">
        <f>VLOOKUP(order_details__2[[#This Row],[ShipVia ]],shippers[],2,FALSE)</f>
        <v>Federal Shipping</v>
      </c>
      <c r="N402" t="str">
        <f>VLOOKUP(order_details__2[[#This Row],[OrderID]],orders[],2,FALSE)</f>
        <v>SAVEA</v>
      </c>
      <c r="O402" t="str">
        <f>VLOOKUP(order_details__2[[#This Row],[OrderID]],orders[],18,FALSE)</f>
        <v xml:space="preserve">Eastern                                           </v>
      </c>
      <c r="P402">
        <f>VLOOKUP(order_details__2[[#This Row],[ProductID]],products[],4,FALSE)</f>
        <v>6</v>
      </c>
      <c r="Q402" t="str">
        <f>VLOOKUP(order_details__2[[#This Row],[CategoryID]],categories[],2,FALSE)</f>
        <v>Meat/Poultry</v>
      </c>
      <c r="R402">
        <f>VLOOKUP(order_details__2[[#This Row],[OrderID]],orders[],21,FALSE)</f>
        <v>12</v>
      </c>
    </row>
    <row r="403" spans="1:18" x14ac:dyDescent="0.2">
      <c r="A403">
        <v>10399</v>
      </c>
      <c r="B403">
        <v>68</v>
      </c>
      <c r="C403">
        <v>10</v>
      </c>
      <c r="D403">
        <v>60</v>
      </c>
      <c r="E403">
        <v>0</v>
      </c>
      <c r="F403">
        <f>order_details__2[[#This Row],[UnitPrice]]*order_details__2[[#This Row],[Quantity]]</f>
        <v>600</v>
      </c>
      <c r="G403">
        <f>VLOOKUP(order_details__2[[#This Row],[ProductID]],products[],3,FALSE)</f>
        <v>8</v>
      </c>
      <c r="H403">
        <f>VLOOKUP(order_details__2[[#This Row],[OrderID]],orders[],20,FALSE)</f>
        <v>1996</v>
      </c>
      <c r="I403" t="str">
        <f>VLOOKUP(order_details__2[[#This Row],[ProductID]],products[],2,FALSE)</f>
        <v>Scottish Longbreads</v>
      </c>
      <c r="J403" t="str">
        <f>VLOOKUP(order_details__2[[#This Row],[SupplierID]],suppliers[],2,FALSE)</f>
        <v>Specialty Biscuits, Ltd.</v>
      </c>
      <c r="K403" t="str">
        <f>VLOOKUP(order_details__2[[#This Row],[OrderID]],orders[],14,FALSE)</f>
        <v>Denmark</v>
      </c>
      <c r="L403">
        <f>VLOOKUP(order_details__2[[#This Row],[OrderID]],orders[],7,FALSE)</f>
        <v>3</v>
      </c>
      <c r="M403" t="str">
        <f>VLOOKUP(order_details__2[[#This Row],[ShipVia ]],shippers[],2,FALSE)</f>
        <v>Federal Shipping</v>
      </c>
      <c r="N403" t="str">
        <f>VLOOKUP(order_details__2[[#This Row],[OrderID]],orders[],2,FALSE)</f>
        <v>VAFFE</v>
      </c>
      <c r="O403" t="str">
        <f>VLOOKUP(order_details__2[[#This Row],[OrderID]],orders[],18,FALSE)</f>
        <v xml:space="preserve">Northern                                          </v>
      </c>
      <c r="P403">
        <f>VLOOKUP(order_details__2[[#This Row],[ProductID]],products[],4,FALSE)</f>
        <v>3</v>
      </c>
      <c r="Q403" t="str">
        <f>VLOOKUP(order_details__2[[#This Row],[CategoryID]],categories[],2,FALSE)</f>
        <v>Confections</v>
      </c>
      <c r="R403">
        <f>VLOOKUP(order_details__2[[#This Row],[OrderID]],orders[],21,FALSE)</f>
        <v>12</v>
      </c>
    </row>
    <row r="404" spans="1:18" x14ac:dyDescent="0.2">
      <c r="A404">
        <v>10399</v>
      </c>
      <c r="B404">
        <v>71</v>
      </c>
      <c r="C404">
        <v>17.2</v>
      </c>
      <c r="D404">
        <v>30</v>
      </c>
      <c r="E404">
        <v>0</v>
      </c>
      <c r="F404">
        <f>order_details__2[[#This Row],[UnitPrice]]*order_details__2[[#This Row],[Quantity]]</f>
        <v>516</v>
      </c>
      <c r="G404">
        <f>VLOOKUP(order_details__2[[#This Row],[ProductID]],products[],3,FALSE)</f>
        <v>15</v>
      </c>
      <c r="H404">
        <f>VLOOKUP(order_details__2[[#This Row],[OrderID]],orders[],20,FALSE)</f>
        <v>1996</v>
      </c>
      <c r="I404" t="str">
        <f>VLOOKUP(order_details__2[[#This Row],[ProductID]],products[],2,FALSE)</f>
        <v>Flotemysost</v>
      </c>
      <c r="J404" t="str">
        <f>VLOOKUP(order_details__2[[#This Row],[SupplierID]],suppliers[],2,FALSE)</f>
        <v>Norske Meierier</v>
      </c>
      <c r="K404" t="str">
        <f>VLOOKUP(order_details__2[[#This Row],[OrderID]],orders[],14,FALSE)</f>
        <v>Denmark</v>
      </c>
      <c r="L404">
        <f>VLOOKUP(order_details__2[[#This Row],[OrderID]],orders[],7,FALSE)</f>
        <v>3</v>
      </c>
      <c r="M404" t="str">
        <f>VLOOKUP(order_details__2[[#This Row],[ShipVia ]],shippers[],2,FALSE)</f>
        <v>Federal Shipping</v>
      </c>
      <c r="N404" t="str">
        <f>VLOOKUP(order_details__2[[#This Row],[OrderID]],orders[],2,FALSE)</f>
        <v>VAFFE</v>
      </c>
      <c r="O404" t="str">
        <f>VLOOKUP(order_details__2[[#This Row],[OrderID]],orders[],18,FALSE)</f>
        <v xml:space="preserve">Northern                                          </v>
      </c>
      <c r="P404">
        <f>VLOOKUP(order_details__2[[#This Row],[ProductID]],products[],4,FALSE)</f>
        <v>4</v>
      </c>
      <c r="Q404" t="str">
        <f>VLOOKUP(order_details__2[[#This Row],[CategoryID]],categories[],2,FALSE)</f>
        <v>Dairy Products</v>
      </c>
      <c r="R404">
        <f>VLOOKUP(order_details__2[[#This Row],[OrderID]],orders[],21,FALSE)</f>
        <v>12</v>
      </c>
    </row>
    <row r="405" spans="1:18" x14ac:dyDescent="0.2">
      <c r="A405">
        <v>10399</v>
      </c>
      <c r="B405">
        <v>76</v>
      </c>
      <c r="C405">
        <v>14.4</v>
      </c>
      <c r="D405">
        <v>35</v>
      </c>
      <c r="E405">
        <v>0</v>
      </c>
      <c r="F405">
        <f>order_details__2[[#This Row],[UnitPrice]]*order_details__2[[#This Row],[Quantity]]</f>
        <v>504</v>
      </c>
      <c r="G405">
        <f>VLOOKUP(order_details__2[[#This Row],[ProductID]],products[],3,FALSE)</f>
        <v>23</v>
      </c>
      <c r="H405">
        <f>VLOOKUP(order_details__2[[#This Row],[OrderID]],orders[],20,FALSE)</f>
        <v>1996</v>
      </c>
      <c r="I405" t="str">
        <f>VLOOKUP(order_details__2[[#This Row],[ProductID]],products[],2,FALSE)</f>
        <v>Lakkalikri</v>
      </c>
      <c r="J405" t="str">
        <f>VLOOKUP(order_details__2[[#This Row],[SupplierID]],suppliers[],2,FALSE)</f>
        <v>Karkki Oy</v>
      </c>
      <c r="K405" t="str">
        <f>VLOOKUP(order_details__2[[#This Row],[OrderID]],orders[],14,FALSE)</f>
        <v>Denmark</v>
      </c>
      <c r="L405">
        <f>VLOOKUP(order_details__2[[#This Row],[OrderID]],orders[],7,FALSE)</f>
        <v>3</v>
      </c>
      <c r="M405" t="str">
        <f>VLOOKUP(order_details__2[[#This Row],[ShipVia ]],shippers[],2,FALSE)</f>
        <v>Federal Shipping</v>
      </c>
      <c r="N405" t="str">
        <f>VLOOKUP(order_details__2[[#This Row],[OrderID]],orders[],2,FALSE)</f>
        <v>VAFFE</v>
      </c>
      <c r="O405" t="str">
        <f>VLOOKUP(order_details__2[[#This Row],[OrderID]],orders[],18,FALSE)</f>
        <v xml:space="preserve">Northern                                          </v>
      </c>
      <c r="P405">
        <f>VLOOKUP(order_details__2[[#This Row],[ProductID]],products[],4,FALSE)</f>
        <v>1</v>
      </c>
      <c r="Q405" t="str">
        <f>VLOOKUP(order_details__2[[#This Row],[CategoryID]],categories[],2,FALSE)</f>
        <v>Beverages</v>
      </c>
      <c r="R405">
        <f>VLOOKUP(order_details__2[[#This Row],[OrderID]],orders[],21,FALSE)</f>
        <v>12</v>
      </c>
    </row>
    <row r="406" spans="1:18" x14ac:dyDescent="0.2">
      <c r="A406">
        <v>10399</v>
      </c>
      <c r="B406">
        <v>77</v>
      </c>
      <c r="C406">
        <v>10.4</v>
      </c>
      <c r="D406">
        <v>14</v>
      </c>
      <c r="E406">
        <v>0</v>
      </c>
      <c r="F406">
        <f>order_details__2[[#This Row],[UnitPrice]]*order_details__2[[#This Row],[Quantity]]</f>
        <v>145.6</v>
      </c>
      <c r="G406">
        <f>VLOOKUP(order_details__2[[#This Row],[ProductID]],products[],3,FALSE)</f>
        <v>12</v>
      </c>
      <c r="H406">
        <f>VLOOKUP(order_details__2[[#This Row],[OrderID]],orders[],20,FALSE)</f>
        <v>1996</v>
      </c>
      <c r="I406" t="str">
        <f>VLOOKUP(order_details__2[[#This Row],[ProductID]],products[],2,FALSE)</f>
        <v>Original Frankfurter grne Soe</v>
      </c>
      <c r="J406" t="str">
        <f>VLOOKUP(order_details__2[[#This Row],[SupplierID]],suppliers[],2,FALSE)</f>
        <v>Plutzer Lebensmittelgromrkte AG</v>
      </c>
      <c r="K406" t="str">
        <f>VLOOKUP(order_details__2[[#This Row],[OrderID]],orders[],14,FALSE)</f>
        <v>Denmark</v>
      </c>
      <c r="L406">
        <f>VLOOKUP(order_details__2[[#This Row],[OrderID]],orders[],7,FALSE)</f>
        <v>3</v>
      </c>
      <c r="M406" t="str">
        <f>VLOOKUP(order_details__2[[#This Row],[ShipVia ]],shippers[],2,FALSE)</f>
        <v>Federal Shipping</v>
      </c>
      <c r="N406" t="str">
        <f>VLOOKUP(order_details__2[[#This Row],[OrderID]],orders[],2,FALSE)</f>
        <v>VAFFE</v>
      </c>
      <c r="O406" t="str">
        <f>VLOOKUP(order_details__2[[#This Row],[OrderID]],orders[],18,FALSE)</f>
        <v xml:space="preserve">Northern                                          </v>
      </c>
      <c r="P406">
        <f>VLOOKUP(order_details__2[[#This Row],[ProductID]],products[],4,FALSE)</f>
        <v>2</v>
      </c>
      <c r="Q406" t="str">
        <f>VLOOKUP(order_details__2[[#This Row],[CategoryID]],categories[],2,FALSE)</f>
        <v>Condiments</v>
      </c>
      <c r="R406">
        <f>VLOOKUP(order_details__2[[#This Row],[OrderID]],orders[],21,FALSE)</f>
        <v>12</v>
      </c>
    </row>
    <row r="407" spans="1:18" x14ac:dyDescent="0.2">
      <c r="A407">
        <v>10400</v>
      </c>
      <c r="B407">
        <v>29</v>
      </c>
      <c r="C407">
        <v>99</v>
      </c>
      <c r="D407">
        <v>21</v>
      </c>
      <c r="E407">
        <v>0</v>
      </c>
      <c r="F407">
        <f>order_details__2[[#This Row],[UnitPrice]]*order_details__2[[#This Row],[Quantity]]</f>
        <v>2079</v>
      </c>
      <c r="G407">
        <f>VLOOKUP(order_details__2[[#This Row],[ProductID]],products[],3,FALSE)</f>
        <v>12</v>
      </c>
      <c r="H407">
        <f>VLOOKUP(order_details__2[[#This Row],[OrderID]],orders[],20,FALSE)</f>
        <v>1997</v>
      </c>
      <c r="I407" t="str">
        <f>VLOOKUP(order_details__2[[#This Row],[ProductID]],products[],2,FALSE)</f>
        <v>Thringer Rostbratwurst</v>
      </c>
      <c r="J407" t="str">
        <f>VLOOKUP(order_details__2[[#This Row],[SupplierID]],suppliers[],2,FALSE)</f>
        <v>Plutzer Lebensmittelgromrkte AG</v>
      </c>
      <c r="K407" t="str">
        <f>VLOOKUP(order_details__2[[#This Row],[OrderID]],orders[],14,FALSE)</f>
        <v>UK</v>
      </c>
      <c r="L407">
        <f>VLOOKUP(order_details__2[[#This Row],[OrderID]],orders[],7,FALSE)</f>
        <v>3</v>
      </c>
      <c r="M407" t="str">
        <f>VLOOKUP(order_details__2[[#This Row],[ShipVia ]],shippers[],2,FALSE)</f>
        <v>Federal Shipping</v>
      </c>
      <c r="N407" t="str">
        <f>VLOOKUP(order_details__2[[#This Row],[OrderID]],orders[],2,FALSE)</f>
        <v>EASTC</v>
      </c>
      <c r="O407" t="str">
        <f>VLOOKUP(order_details__2[[#This Row],[OrderID]],orders[],18,FALSE)</f>
        <v xml:space="preserve">Eastern                                           </v>
      </c>
      <c r="P407">
        <f>VLOOKUP(order_details__2[[#This Row],[ProductID]],products[],4,FALSE)</f>
        <v>6</v>
      </c>
      <c r="Q407" t="str">
        <f>VLOOKUP(order_details__2[[#This Row],[CategoryID]],categories[],2,FALSE)</f>
        <v>Meat/Poultry</v>
      </c>
      <c r="R407">
        <f>VLOOKUP(order_details__2[[#This Row],[OrderID]],orders[],21,FALSE)</f>
        <v>1</v>
      </c>
    </row>
    <row r="408" spans="1:18" x14ac:dyDescent="0.2">
      <c r="A408">
        <v>10400</v>
      </c>
      <c r="B408">
        <v>35</v>
      </c>
      <c r="C408">
        <v>14.4</v>
      </c>
      <c r="D408">
        <v>35</v>
      </c>
      <c r="E408">
        <v>0</v>
      </c>
      <c r="F408">
        <f>order_details__2[[#This Row],[UnitPrice]]*order_details__2[[#This Row],[Quantity]]</f>
        <v>504</v>
      </c>
      <c r="G408">
        <f>VLOOKUP(order_details__2[[#This Row],[ProductID]],products[],3,FALSE)</f>
        <v>16</v>
      </c>
      <c r="H408">
        <f>VLOOKUP(order_details__2[[#This Row],[OrderID]],orders[],20,FALSE)</f>
        <v>1997</v>
      </c>
      <c r="I408" t="str">
        <f>VLOOKUP(order_details__2[[#This Row],[ProductID]],products[],2,FALSE)</f>
        <v>Steeleye Stout</v>
      </c>
      <c r="J408" t="str">
        <f>VLOOKUP(order_details__2[[#This Row],[SupplierID]],suppliers[],2,FALSE)</f>
        <v>Bigfoot Breweries</v>
      </c>
      <c r="K408" t="str">
        <f>VLOOKUP(order_details__2[[#This Row],[OrderID]],orders[],14,FALSE)</f>
        <v>UK</v>
      </c>
      <c r="L408">
        <f>VLOOKUP(order_details__2[[#This Row],[OrderID]],orders[],7,FALSE)</f>
        <v>3</v>
      </c>
      <c r="M408" t="str">
        <f>VLOOKUP(order_details__2[[#This Row],[ShipVia ]],shippers[],2,FALSE)</f>
        <v>Federal Shipping</v>
      </c>
      <c r="N408" t="str">
        <f>VLOOKUP(order_details__2[[#This Row],[OrderID]],orders[],2,FALSE)</f>
        <v>EASTC</v>
      </c>
      <c r="O408" t="str">
        <f>VLOOKUP(order_details__2[[#This Row],[OrderID]],orders[],18,FALSE)</f>
        <v xml:space="preserve">Eastern                                           </v>
      </c>
      <c r="P408">
        <f>VLOOKUP(order_details__2[[#This Row],[ProductID]],products[],4,FALSE)</f>
        <v>1</v>
      </c>
      <c r="Q408" t="str">
        <f>VLOOKUP(order_details__2[[#This Row],[CategoryID]],categories[],2,FALSE)</f>
        <v>Beverages</v>
      </c>
      <c r="R408">
        <f>VLOOKUP(order_details__2[[#This Row],[OrderID]],orders[],21,FALSE)</f>
        <v>1</v>
      </c>
    </row>
    <row r="409" spans="1:18" x14ac:dyDescent="0.2">
      <c r="A409">
        <v>10400</v>
      </c>
      <c r="B409">
        <v>49</v>
      </c>
      <c r="C409">
        <v>16</v>
      </c>
      <c r="D409">
        <v>30</v>
      </c>
      <c r="E409">
        <v>0</v>
      </c>
      <c r="F409">
        <f>order_details__2[[#This Row],[UnitPrice]]*order_details__2[[#This Row],[Quantity]]</f>
        <v>480</v>
      </c>
      <c r="G409">
        <f>VLOOKUP(order_details__2[[#This Row],[ProductID]],products[],3,FALSE)</f>
        <v>23</v>
      </c>
      <c r="H409">
        <f>VLOOKUP(order_details__2[[#This Row],[OrderID]],orders[],20,FALSE)</f>
        <v>1997</v>
      </c>
      <c r="I409" t="str">
        <f>VLOOKUP(order_details__2[[#This Row],[ProductID]],products[],2,FALSE)</f>
        <v>Maxilaku</v>
      </c>
      <c r="J409" t="str">
        <f>VLOOKUP(order_details__2[[#This Row],[SupplierID]],suppliers[],2,FALSE)</f>
        <v>Karkki Oy</v>
      </c>
      <c r="K409" t="str">
        <f>VLOOKUP(order_details__2[[#This Row],[OrderID]],orders[],14,FALSE)</f>
        <v>UK</v>
      </c>
      <c r="L409">
        <f>VLOOKUP(order_details__2[[#This Row],[OrderID]],orders[],7,FALSE)</f>
        <v>3</v>
      </c>
      <c r="M409" t="str">
        <f>VLOOKUP(order_details__2[[#This Row],[ShipVia ]],shippers[],2,FALSE)</f>
        <v>Federal Shipping</v>
      </c>
      <c r="N409" t="str">
        <f>VLOOKUP(order_details__2[[#This Row],[OrderID]],orders[],2,FALSE)</f>
        <v>EASTC</v>
      </c>
      <c r="O409" t="str">
        <f>VLOOKUP(order_details__2[[#This Row],[OrderID]],orders[],18,FALSE)</f>
        <v xml:space="preserve">Eastern                                           </v>
      </c>
      <c r="P409">
        <f>VLOOKUP(order_details__2[[#This Row],[ProductID]],products[],4,FALSE)</f>
        <v>3</v>
      </c>
      <c r="Q409" t="str">
        <f>VLOOKUP(order_details__2[[#This Row],[CategoryID]],categories[],2,FALSE)</f>
        <v>Confections</v>
      </c>
      <c r="R409">
        <f>VLOOKUP(order_details__2[[#This Row],[OrderID]],orders[],21,FALSE)</f>
        <v>1</v>
      </c>
    </row>
    <row r="410" spans="1:18" x14ac:dyDescent="0.2">
      <c r="A410">
        <v>10401</v>
      </c>
      <c r="B410">
        <v>30</v>
      </c>
      <c r="C410">
        <v>20.7</v>
      </c>
      <c r="D410">
        <v>18</v>
      </c>
      <c r="E410">
        <v>0</v>
      </c>
      <c r="F410">
        <f>order_details__2[[#This Row],[UnitPrice]]*order_details__2[[#This Row],[Quantity]]</f>
        <v>372.59999999999997</v>
      </c>
      <c r="G410">
        <f>VLOOKUP(order_details__2[[#This Row],[ProductID]],products[],3,FALSE)</f>
        <v>13</v>
      </c>
      <c r="H410">
        <f>VLOOKUP(order_details__2[[#This Row],[OrderID]],orders[],20,FALSE)</f>
        <v>1997</v>
      </c>
      <c r="I410" t="str">
        <f>VLOOKUP(order_details__2[[#This Row],[ProductID]],products[],2,FALSE)</f>
        <v>Nord-Ost Matjeshering</v>
      </c>
      <c r="J410" t="str">
        <f>VLOOKUP(order_details__2[[#This Row],[SupplierID]],suppliers[],2,FALSE)</f>
        <v>Nord-Ost-Fisch Handelsgesellschaft mbH</v>
      </c>
      <c r="K410" t="str">
        <f>VLOOKUP(order_details__2[[#This Row],[OrderID]],orders[],14,FALSE)</f>
        <v>USA</v>
      </c>
      <c r="L410">
        <f>VLOOKUP(order_details__2[[#This Row],[OrderID]],orders[],7,FALSE)</f>
        <v>1</v>
      </c>
      <c r="M410" t="str">
        <f>VLOOKUP(order_details__2[[#This Row],[ShipVia ]],shippers[],2,FALSE)</f>
        <v>Speedy Express</v>
      </c>
      <c r="N410" t="str">
        <f>VLOOKUP(order_details__2[[#This Row],[OrderID]],orders[],2,FALSE)</f>
        <v>RATTC</v>
      </c>
      <c r="O410" t="str">
        <f>VLOOKUP(order_details__2[[#This Row],[OrderID]],orders[],18,FALSE)</f>
        <v xml:space="preserve">Eastern                                           </v>
      </c>
      <c r="P410">
        <f>VLOOKUP(order_details__2[[#This Row],[ProductID]],products[],4,FALSE)</f>
        <v>8</v>
      </c>
      <c r="Q410" t="str">
        <f>VLOOKUP(order_details__2[[#This Row],[CategoryID]],categories[],2,FALSE)</f>
        <v>Seafood</v>
      </c>
      <c r="R410">
        <f>VLOOKUP(order_details__2[[#This Row],[OrderID]],orders[],21,FALSE)</f>
        <v>1</v>
      </c>
    </row>
    <row r="411" spans="1:18" x14ac:dyDescent="0.2">
      <c r="A411">
        <v>10401</v>
      </c>
      <c r="B411">
        <v>56</v>
      </c>
      <c r="C411">
        <v>30.4</v>
      </c>
      <c r="D411">
        <v>70</v>
      </c>
      <c r="E411">
        <v>0</v>
      </c>
      <c r="F411">
        <f>order_details__2[[#This Row],[UnitPrice]]*order_details__2[[#This Row],[Quantity]]</f>
        <v>2128</v>
      </c>
      <c r="G411">
        <f>VLOOKUP(order_details__2[[#This Row],[ProductID]],products[],3,FALSE)</f>
        <v>26</v>
      </c>
      <c r="H411">
        <f>VLOOKUP(order_details__2[[#This Row],[OrderID]],orders[],20,FALSE)</f>
        <v>1997</v>
      </c>
      <c r="I411" t="str">
        <f>VLOOKUP(order_details__2[[#This Row],[ProductID]],products[],2,FALSE)</f>
        <v>Gnocchi di nonna Alice</v>
      </c>
      <c r="J411" t="str">
        <f>VLOOKUP(order_details__2[[#This Row],[SupplierID]],suppliers[],2,FALSE)</f>
        <v>Pasta Buttini s.r.l.</v>
      </c>
      <c r="K411" t="str">
        <f>VLOOKUP(order_details__2[[#This Row],[OrderID]],orders[],14,FALSE)</f>
        <v>USA</v>
      </c>
      <c r="L411">
        <f>VLOOKUP(order_details__2[[#This Row],[OrderID]],orders[],7,FALSE)</f>
        <v>1</v>
      </c>
      <c r="M411" t="str">
        <f>VLOOKUP(order_details__2[[#This Row],[ShipVia ]],shippers[],2,FALSE)</f>
        <v>Speedy Express</v>
      </c>
      <c r="N411" t="str">
        <f>VLOOKUP(order_details__2[[#This Row],[OrderID]],orders[],2,FALSE)</f>
        <v>RATTC</v>
      </c>
      <c r="O411" t="str">
        <f>VLOOKUP(order_details__2[[#This Row],[OrderID]],orders[],18,FALSE)</f>
        <v xml:space="preserve">Eastern                                           </v>
      </c>
      <c r="P411">
        <f>VLOOKUP(order_details__2[[#This Row],[ProductID]],products[],4,FALSE)</f>
        <v>5</v>
      </c>
      <c r="Q411" t="str">
        <f>VLOOKUP(order_details__2[[#This Row],[CategoryID]],categories[],2,FALSE)</f>
        <v>Grains/Cereals</v>
      </c>
      <c r="R411">
        <f>VLOOKUP(order_details__2[[#This Row],[OrderID]],orders[],21,FALSE)</f>
        <v>1</v>
      </c>
    </row>
    <row r="412" spans="1:18" x14ac:dyDescent="0.2">
      <c r="A412">
        <v>10401</v>
      </c>
      <c r="B412">
        <v>65</v>
      </c>
      <c r="C412">
        <v>16.8</v>
      </c>
      <c r="D412">
        <v>20</v>
      </c>
      <c r="E412">
        <v>0</v>
      </c>
      <c r="F412">
        <f>order_details__2[[#This Row],[UnitPrice]]*order_details__2[[#This Row],[Quantity]]</f>
        <v>336</v>
      </c>
      <c r="G412">
        <f>VLOOKUP(order_details__2[[#This Row],[ProductID]],products[],3,FALSE)</f>
        <v>2</v>
      </c>
      <c r="H412">
        <f>VLOOKUP(order_details__2[[#This Row],[OrderID]],orders[],20,FALSE)</f>
        <v>1997</v>
      </c>
      <c r="I412" t="str">
        <f>VLOOKUP(order_details__2[[#This Row],[ProductID]],products[],2,FALSE)</f>
        <v>Louisiana Fiery Hot Pepper Sauce</v>
      </c>
      <c r="J412" t="str">
        <f>VLOOKUP(order_details__2[[#This Row],[SupplierID]],suppliers[],2,FALSE)</f>
        <v>New Orleans Cajun Delights</v>
      </c>
      <c r="K412" t="str">
        <f>VLOOKUP(order_details__2[[#This Row],[OrderID]],orders[],14,FALSE)</f>
        <v>USA</v>
      </c>
      <c r="L412">
        <f>VLOOKUP(order_details__2[[#This Row],[OrderID]],orders[],7,FALSE)</f>
        <v>1</v>
      </c>
      <c r="M412" t="str">
        <f>VLOOKUP(order_details__2[[#This Row],[ShipVia ]],shippers[],2,FALSE)</f>
        <v>Speedy Express</v>
      </c>
      <c r="N412" t="str">
        <f>VLOOKUP(order_details__2[[#This Row],[OrderID]],orders[],2,FALSE)</f>
        <v>RATTC</v>
      </c>
      <c r="O412" t="str">
        <f>VLOOKUP(order_details__2[[#This Row],[OrderID]],orders[],18,FALSE)</f>
        <v xml:space="preserve">Eastern                                           </v>
      </c>
      <c r="P412">
        <f>VLOOKUP(order_details__2[[#This Row],[ProductID]],products[],4,FALSE)</f>
        <v>2</v>
      </c>
      <c r="Q412" t="str">
        <f>VLOOKUP(order_details__2[[#This Row],[CategoryID]],categories[],2,FALSE)</f>
        <v>Condiments</v>
      </c>
      <c r="R412">
        <f>VLOOKUP(order_details__2[[#This Row],[OrderID]],orders[],21,FALSE)</f>
        <v>1</v>
      </c>
    </row>
    <row r="413" spans="1:18" x14ac:dyDescent="0.2">
      <c r="A413">
        <v>10401</v>
      </c>
      <c r="B413">
        <v>71</v>
      </c>
      <c r="C413">
        <v>17.2</v>
      </c>
      <c r="D413">
        <v>60</v>
      </c>
      <c r="E413">
        <v>0</v>
      </c>
      <c r="F413">
        <f>order_details__2[[#This Row],[UnitPrice]]*order_details__2[[#This Row],[Quantity]]</f>
        <v>1032</v>
      </c>
      <c r="G413">
        <f>VLOOKUP(order_details__2[[#This Row],[ProductID]],products[],3,FALSE)</f>
        <v>15</v>
      </c>
      <c r="H413">
        <f>VLOOKUP(order_details__2[[#This Row],[OrderID]],orders[],20,FALSE)</f>
        <v>1997</v>
      </c>
      <c r="I413" t="str">
        <f>VLOOKUP(order_details__2[[#This Row],[ProductID]],products[],2,FALSE)</f>
        <v>Flotemysost</v>
      </c>
      <c r="J413" t="str">
        <f>VLOOKUP(order_details__2[[#This Row],[SupplierID]],suppliers[],2,FALSE)</f>
        <v>Norske Meierier</v>
      </c>
      <c r="K413" t="str">
        <f>VLOOKUP(order_details__2[[#This Row],[OrderID]],orders[],14,FALSE)</f>
        <v>USA</v>
      </c>
      <c r="L413">
        <f>VLOOKUP(order_details__2[[#This Row],[OrderID]],orders[],7,FALSE)</f>
        <v>1</v>
      </c>
      <c r="M413" t="str">
        <f>VLOOKUP(order_details__2[[#This Row],[ShipVia ]],shippers[],2,FALSE)</f>
        <v>Speedy Express</v>
      </c>
      <c r="N413" t="str">
        <f>VLOOKUP(order_details__2[[#This Row],[OrderID]],orders[],2,FALSE)</f>
        <v>RATTC</v>
      </c>
      <c r="O413" t="str">
        <f>VLOOKUP(order_details__2[[#This Row],[OrderID]],orders[],18,FALSE)</f>
        <v xml:space="preserve">Eastern                                           </v>
      </c>
      <c r="P413">
        <f>VLOOKUP(order_details__2[[#This Row],[ProductID]],products[],4,FALSE)</f>
        <v>4</v>
      </c>
      <c r="Q413" t="str">
        <f>VLOOKUP(order_details__2[[#This Row],[CategoryID]],categories[],2,FALSE)</f>
        <v>Dairy Products</v>
      </c>
      <c r="R413">
        <f>VLOOKUP(order_details__2[[#This Row],[OrderID]],orders[],21,FALSE)</f>
        <v>1</v>
      </c>
    </row>
    <row r="414" spans="1:18" x14ac:dyDescent="0.2">
      <c r="A414">
        <v>10402</v>
      </c>
      <c r="B414">
        <v>23</v>
      </c>
      <c r="C414">
        <v>7.2</v>
      </c>
      <c r="D414">
        <v>60</v>
      </c>
      <c r="E414">
        <v>0</v>
      </c>
      <c r="F414">
        <f>order_details__2[[#This Row],[UnitPrice]]*order_details__2[[#This Row],[Quantity]]</f>
        <v>432</v>
      </c>
      <c r="G414">
        <f>VLOOKUP(order_details__2[[#This Row],[ProductID]],products[],3,FALSE)</f>
        <v>9</v>
      </c>
      <c r="H414">
        <f>VLOOKUP(order_details__2[[#This Row],[OrderID]],orders[],20,FALSE)</f>
        <v>1997</v>
      </c>
      <c r="I414" t="str">
        <f>VLOOKUP(order_details__2[[#This Row],[ProductID]],products[],2,FALSE)</f>
        <v>Tunnbrd</v>
      </c>
      <c r="J414" t="str">
        <f>VLOOKUP(order_details__2[[#This Row],[SupplierID]],suppliers[],2,FALSE)</f>
        <v>PB Knckebrd AB</v>
      </c>
      <c r="K414" t="str">
        <f>VLOOKUP(order_details__2[[#This Row],[OrderID]],orders[],14,FALSE)</f>
        <v>Austria</v>
      </c>
      <c r="L414">
        <f>VLOOKUP(order_details__2[[#This Row],[OrderID]],orders[],7,FALSE)</f>
        <v>2</v>
      </c>
      <c r="M414" t="str">
        <f>VLOOKUP(order_details__2[[#This Row],[ShipVia ]],shippers[],2,FALSE)</f>
        <v>United Package</v>
      </c>
      <c r="N414" t="str">
        <f>VLOOKUP(order_details__2[[#This Row],[OrderID]],orders[],2,FALSE)</f>
        <v>ERNSH</v>
      </c>
      <c r="O414" t="str">
        <f>VLOOKUP(order_details__2[[#This Row],[OrderID]],orders[],18,FALSE)</f>
        <v xml:space="preserve">Northern                                          </v>
      </c>
      <c r="P414">
        <f>VLOOKUP(order_details__2[[#This Row],[ProductID]],products[],4,FALSE)</f>
        <v>5</v>
      </c>
      <c r="Q414" t="str">
        <f>VLOOKUP(order_details__2[[#This Row],[CategoryID]],categories[],2,FALSE)</f>
        <v>Grains/Cereals</v>
      </c>
      <c r="R414">
        <f>VLOOKUP(order_details__2[[#This Row],[OrderID]],orders[],21,FALSE)</f>
        <v>1</v>
      </c>
    </row>
    <row r="415" spans="1:18" x14ac:dyDescent="0.2">
      <c r="A415">
        <v>10402</v>
      </c>
      <c r="B415">
        <v>63</v>
      </c>
      <c r="C415">
        <v>35.1</v>
      </c>
      <c r="D415">
        <v>65</v>
      </c>
      <c r="E415">
        <v>0</v>
      </c>
      <c r="F415">
        <f>order_details__2[[#This Row],[UnitPrice]]*order_details__2[[#This Row],[Quantity]]</f>
        <v>2281.5</v>
      </c>
      <c r="G415">
        <f>VLOOKUP(order_details__2[[#This Row],[ProductID]],products[],3,FALSE)</f>
        <v>7</v>
      </c>
      <c r="H415">
        <f>VLOOKUP(order_details__2[[#This Row],[OrderID]],orders[],20,FALSE)</f>
        <v>1997</v>
      </c>
      <c r="I415" t="str">
        <f>VLOOKUP(order_details__2[[#This Row],[ProductID]],products[],2,FALSE)</f>
        <v>Vegie-spread</v>
      </c>
      <c r="J415" t="str">
        <f>VLOOKUP(order_details__2[[#This Row],[SupplierID]],suppliers[],2,FALSE)</f>
        <v>Pavlova, Ltd.</v>
      </c>
      <c r="K415" t="str">
        <f>VLOOKUP(order_details__2[[#This Row],[OrderID]],orders[],14,FALSE)</f>
        <v>Austria</v>
      </c>
      <c r="L415">
        <f>VLOOKUP(order_details__2[[#This Row],[OrderID]],orders[],7,FALSE)</f>
        <v>2</v>
      </c>
      <c r="M415" t="str">
        <f>VLOOKUP(order_details__2[[#This Row],[ShipVia ]],shippers[],2,FALSE)</f>
        <v>United Package</v>
      </c>
      <c r="N415" t="str">
        <f>VLOOKUP(order_details__2[[#This Row],[OrderID]],orders[],2,FALSE)</f>
        <v>ERNSH</v>
      </c>
      <c r="O415" t="str">
        <f>VLOOKUP(order_details__2[[#This Row],[OrderID]],orders[],18,FALSE)</f>
        <v xml:space="preserve">Northern                                          </v>
      </c>
      <c r="P415">
        <f>VLOOKUP(order_details__2[[#This Row],[ProductID]],products[],4,FALSE)</f>
        <v>2</v>
      </c>
      <c r="Q415" t="str">
        <f>VLOOKUP(order_details__2[[#This Row],[CategoryID]],categories[],2,FALSE)</f>
        <v>Condiments</v>
      </c>
      <c r="R415">
        <f>VLOOKUP(order_details__2[[#This Row],[OrderID]],orders[],21,FALSE)</f>
        <v>1</v>
      </c>
    </row>
    <row r="416" spans="1:18" x14ac:dyDescent="0.2">
      <c r="A416">
        <v>10403</v>
      </c>
      <c r="B416">
        <v>16</v>
      </c>
      <c r="C416">
        <v>13.9</v>
      </c>
      <c r="D416">
        <v>21</v>
      </c>
      <c r="E416">
        <v>0</v>
      </c>
      <c r="F416">
        <f>order_details__2[[#This Row],[UnitPrice]]*order_details__2[[#This Row],[Quantity]]</f>
        <v>291.90000000000003</v>
      </c>
      <c r="G416">
        <f>VLOOKUP(order_details__2[[#This Row],[ProductID]],products[],3,FALSE)</f>
        <v>7</v>
      </c>
      <c r="H416">
        <f>VLOOKUP(order_details__2[[#This Row],[OrderID]],orders[],20,FALSE)</f>
        <v>1997</v>
      </c>
      <c r="I416" t="str">
        <f>VLOOKUP(order_details__2[[#This Row],[ProductID]],products[],2,FALSE)</f>
        <v>Pavlova</v>
      </c>
      <c r="J416" t="str">
        <f>VLOOKUP(order_details__2[[#This Row],[SupplierID]],suppliers[],2,FALSE)</f>
        <v>Pavlova, Ltd.</v>
      </c>
      <c r="K416" t="str">
        <f>VLOOKUP(order_details__2[[#This Row],[OrderID]],orders[],14,FALSE)</f>
        <v>Austria</v>
      </c>
      <c r="L416">
        <f>VLOOKUP(order_details__2[[#This Row],[OrderID]],orders[],7,FALSE)</f>
        <v>3</v>
      </c>
      <c r="M416" t="str">
        <f>VLOOKUP(order_details__2[[#This Row],[ShipVia ]],shippers[],2,FALSE)</f>
        <v>Federal Shipping</v>
      </c>
      <c r="N416" t="str">
        <f>VLOOKUP(order_details__2[[#This Row],[OrderID]],orders[],2,FALSE)</f>
        <v>ERNSH</v>
      </c>
      <c r="O416" t="str">
        <f>VLOOKUP(order_details__2[[#This Row],[OrderID]],orders[],18,FALSE)</f>
        <v xml:space="preserve">Eastern                                           </v>
      </c>
      <c r="P416">
        <f>VLOOKUP(order_details__2[[#This Row],[ProductID]],products[],4,FALSE)</f>
        <v>3</v>
      </c>
      <c r="Q416" t="str">
        <f>VLOOKUP(order_details__2[[#This Row],[CategoryID]],categories[],2,FALSE)</f>
        <v>Confections</v>
      </c>
      <c r="R416">
        <f>VLOOKUP(order_details__2[[#This Row],[OrderID]],orders[],21,FALSE)</f>
        <v>1</v>
      </c>
    </row>
    <row r="417" spans="1:18" x14ac:dyDescent="0.2">
      <c r="A417">
        <v>10403</v>
      </c>
      <c r="B417">
        <v>48</v>
      </c>
      <c r="C417">
        <v>10.199999999999999</v>
      </c>
      <c r="D417">
        <v>70</v>
      </c>
      <c r="E417">
        <v>0</v>
      </c>
      <c r="F417">
        <f>order_details__2[[#This Row],[UnitPrice]]*order_details__2[[#This Row],[Quantity]]</f>
        <v>714</v>
      </c>
      <c r="G417">
        <f>VLOOKUP(order_details__2[[#This Row],[ProductID]],products[],3,FALSE)</f>
        <v>22</v>
      </c>
      <c r="H417">
        <f>VLOOKUP(order_details__2[[#This Row],[OrderID]],orders[],20,FALSE)</f>
        <v>1997</v>
      </c>
      <c r="I417" t="str">
        <f>VLOOKUP(order_details__2[[#This Row],[ProductID]],products[],2,FALSE)</f>
        <v>Chocolade</v>
      </c>
      <c r="J417" t="str">
        <f>VLOOKUP(order_details__2[[#This Row],[SupplierID]],suppliers[],2,FALSE)</f>
        <v>Zaanse Snoepfabriek</v>
      </c>
      <c r="K417" t="str">
        <f>VLOOKUP(order_details__2[[#This Row],[OrderID]],orders[],14,FALSE)</f>
        <v>Austria</v>
      </c>
      <c r="L417">
        <f>VLOOKUP(order_details__2[[#This Row],[OrderID]],orders[],7,FALSE)</f>
        <v>3</v>
      </c>
      <c r="M417" t="str">
        <f>VLOOKUP(order_details__2[[#This Row],[ShipVia ]],shippers[],2,FALSE)</f>
        <v>Federal Shipping</v>
      </c>
      <c r="N417" t="str">
        <f>VLOOKUP(order_details__2[[#This Row],[OrderID]],orders[],2,FALSE)</f>
        <v>ERNSH</v>
      </c>
      <c r="O417" t="str">
        <f>VLOOKUP(order_details__2[[#This Row],[OrderID]],orders[],18,FALSE)</f>
        <v xml:space="preserve">Eastern                                           </v>
      </c>
      <c r="P417">
        <f>VLOOKUP(order_details__2[[#This Row],[ProductID]],products[],4,FALSE)</f>
        <v>3</v>
      </c>
      <c r="Q417" t="str">
        <f>VLOOKUP(order_details__2[[#This Row],[CategoryID]],categories[],2,FALSE)</f>
        <v>Confections</v>
      </c>
      <c r="R417">
        <f>VLOOKUP(order_details__2[[#This Row],[OrderID]],orders[],21,FALSE)</f>
        <v>1</v>
      </c>
    </row>
    <row r="418" spans="1:18" x14ac:dyDescent="0.2">
      <c r="A418">
        <v>10404</v>
      </c>
      <c r="B418">
        <v>26</v>
      </c>
      <c r="C418">
        <v>24.9</v>
      </c>
      <c r="D418">
        <v>30</v>
      </c>
      <c r="E418">
        <v>0</v>
      </c>
      <c r="F418">
        <f>order_details__2[[#This Row],[UnitPrice]]*order_details__2[[#This Row],[Quantity]]</f>
        <v>747</v>
      </c>
      <c r="G418">
        <f>VLOOKUP(order_details__2[[#This Row],[ProductID]],products[],3,FALSE)</f>
        <v>11</v>
      </c>
      <c r="H418">
        <f>VLOOKUP(order_details__2[[#This Row],[OrderID]],orders[],20,FALSE)</f>
        <v>1997</v>
      </c>
      <c r="I418" t="str">
        <f>VLOOKUP(order_details__2[[#This Row],[ProductID]],products[],2,FALSE)</f>
        <v>Gumbr Gummibrchen</v>
      </c>
      <c r="J418" t="str">
        <f>VLOOKUP(order_details__2[[#This Row],[SupplierID]],suppliers[],2,FALSE)</f>
        <v>Heli Swaren GmbH &amp; Co. KG</v>
      </c>
      <c r="K418" t="str">
        <f>VLOOKUP(order_details__2[[#This Row],[OrderID]],orders[],14,FALSE)</f>
        <v>Italy</v>
      </c>
      <c r="L418">
        <f>VLOOKUP(order_details__2[[#This Row],[OrderID]],orders[],7,FALSE)</f>
        <v>1</v>
      </c>
      <c r="M418" t="str">
        <f>VLOOKUP(order_details__2[[#This Row],[ShipVia ]],shippers[],2,FALSE)</f>
        <v>Speedy Express</v>
      </c>
      <c r="N418" t="str">
        <f>VLOOKUP(order_details__2[[#This Row],[OrderID]],orders[],2,FALSE)</f>
        <v>MAGAA</v>
      </c>
      <c r="O418" t="str">
        <f>VLOOKUP(order_details__2[[#This Row],[OrderID]],orders[],18,FALSE)</f>
        <v xml:space="preserve">Eastern                                           </v>
      </c>
      <c r="P418">
        <f>VLOOKUP(order_details__2[[#This Row],[ProductID]],products[],4,FALSE)</f>
        <v>3</v>
      </c>
      <c r="Q418" t="str">
        <f>VLOOKUP(order_details__2[[#This Row],[CategoryID]],categories[],2,FALSE)</f>
        <v>Confections</v>
      </c>
      <c r="R418">
        <f>VLOOKUP(order_details__2[[#This Row],[OrderID]],orders[],21,FALSE)</f>
        <v>1</v>
      </c>
    </row>
    <row r="419" spans="1:18" x14ac:dyDescent="0.2">
      <c r="A419">
        <v>10404</v>
      </c>
      <c r="B419">
        <v>42</v>
      </c>
      <c r="C419">
        <v>11.2</v>
      </c>
      <c r="D419">
        <v>40</v>
      </c>
      <c r="E419">
        <v>0</v>
      </c>
      <c r="F419">
        <f>order_details__2[[#This Row],[UnitPrice]]*order_details__2[[#This Row],[Quantity]]</f>
        <v>448</v>
      </c>
      <c r="G419">
        <f>VLOOKUP(order_details__2[[#This Row],[ProductID]],products[],3,FALSE)</f>
        <v>20</v>
      </c>
      <c r="H419">
        <f>VLOOKUP(order_details__2[[#This Row],[OrderID]],orders[],20,FALSE)</f>
        <v>1997</v>
      </c>
      <c r="I419" t="str">
        <f>VLOOKUP(order_details__2[[#This Row],[ProductID]],products[],2,FALSE)</f>
        <v>Singaporean Hokkien Fried Mee</v>
      </c>
      <c r="J419" t="str">
        <f>VLOOKUP(order_details__2[[#This Row],[SupplierID]],suppliers[],2,FALSE)</f>
        <v>Leka Trading</v>
      </c>
      <c r="K419" t="str">
        <f>VLOOKUP(order_details__2[[#This Row],[OrderID]],orders[],14,FALSE)</f>
        <v>Italy</v>
      </c>
      <c r="L419">
        <f>VLOOKUP(order_details__2[[#This Row],[OrderID]],orders[],7,FALSE)</f>
        <v>1</v>
      </c>
      <c r="M419" t="str">
        <f>VLOOKUP(order_details__2[[#This Row],[ShipVia ]],shippers[],2,FALSE)</f>
        <v>Speedy Express</v>
      </c>
      <c r="N419" t="str">
        <f>VLOOKUP(order_details__2[[#This Row],[OrderID]],orders[],2,FALSE)</f>
        <v>MAGAA</v>
      </c>
      <c r="O419" t="str">
        <f>VLOOKUP(order_details__2[[#This Row],[OrderID]],orders[],18,FALSE)</f>
        <v xml:space="preserve">Eastern                                           </v>
      </c>
      <c r="P419">
        <f>VLOOKUP(order_details__2[[#This Row],[ProductID]],products[],4,FALSE)</f>
        <v>5</v>
      </c>
      <c r="Q419" t="str">
        <f>VLOOKUP(order_details__2[[#This Row],[CategoryID]],categories[],2,FALSE)</f>
        <v>Grains/Cereals</v>
      </c>
      <c r="R419">
        <f>VLOOKUP(order_details__2[[#This Row],[OrderID]],orders[],21,FALSE)</f>
        <v>1</v>
      </c>
    </row>
    <row r="420" spans="1:18" x14ac:dyDescent="0.2">
      <c r="A420">
        <v>10404</v>
      </c>
      <c r="B420">
        <v>49</v>
      </c>
      <c r="C420">
        <v>16</v>
      </c>
      <c r="D420">
        <v>30</v>
      </c>
      <c r="E420">
        <v>0</v>
      </c>
      <c r="F420">
        <f>order_details__2[[#This Row],[UnitPrice]]*order_details__2[[#This Row],[Quantity]]</f>
        <v>480</v>
      </c>
      <c r="G420">
        <f>VLOOKUP(order_details__2[[#This Row],[ProductID]],products[],3,FALSE)</f>
        <v>23</v>
      </c>
      <c r="H420">
        <f>VLOOKUP(order_details__2[[#This Row],[OrderID]],orders[],20,FALSE)</f>
        <v>1997</v>
      </c>
      <c r="I420" t="str">
        <f>VLOOKUP(order_details__2[[#This Row],[ProductID]],products[],2,FALSE)</f>
        <v>Maxilaku</v>
      </c>
      <c r="J420" t="str">
        <f>VLOOKUP(order_details__2[[#This Row],[SupplierID]],suppliers[],2,FALSE)</f>
        <v>Karkki Oy</v>
      </c>
      <c r="K420" t="str">
        <f>VLOOKUP(order_details__2[[#This Row],[OrderID]],orders[],14,FALSE)</f>
        <v>Italy</v>
      </c>
      <c r="L420">
        <f>VLOOKUP(order_details__2[[#This Row],[OrderID]],orders[],7,FALSE)</f>
        <v>1</v>
      </c>
      <c r="M420" t="str">
        <f>VLOOKUP(order_details__2[[#This Row],[ShipVia ]],shippers[],2,FALSE)</f>
        <v>Speedy Express</v>
      </c>
      <c r="N420" t="str">
        <f>VLOOKUP(order_details__2[[#This Row],[OrderID]],orders[],2,FALSE)</f>
        <v>MAGAA</v>
      </c>
      <c r="O420" t="str">
        <f>VLOOKUP(order_details__2[[#This Row],[OrderID]],orders[],18,FALSE)</f>
        <v xml:space="preserve">Eastern                                           </v>
      </c>
      <c r="P420">
        <f>VLOOKUP(order_details__2[[#This Row],[ProductID]],products[],4,FALSE)</f>
        <v>3</v>
      </c>
      <c r="Q420" t="str">
        <f>VLOOKUP(order_details__2[[#This Row],[CategoryID]],categories[],2,FALSE)</f>
        <v>Confections</v>
      </c>
      <c r="R420">
        <f>VLOOKUP(order_details__2[[#This Row],[OrderID]],orders[],21,FALSE)</f>
        <v>1</v>
      </c>
    </row>
    <row r="421" spans="1:18" x14ac:dyDescent="0.2">
      <c r="A421">
        <v>10405</v>
      </c>
      <c r="B421">
        <v>3</v>
      </c>
      <c r="C421">
        <v>8</v>
      </c>
      <c r="D421">
        <v>50</v>
      </c>
      <c r="E421">
        <v>0</v>
      </c>
      <c r="F421">
        <f>order_details__2[[#This Row],[UnitPrice]]*order_details__2[[#This Row],[Quantity]]</f>
        <v>400</v>
      </c>
      <c r="G421">
        <f>VLOOKUP(order_details__2[[#This Row],[ProductID]],products[],3,FALSE)</f>
        <v>1</v>
      </c>
      <c r="H421">
        <f>VLOOKUP(order_details__2[[#This Row],[OrderID]],orders[],20,FALSE)</f>
        <v>1997</v>
      </c>
      <c r="I421" t="str">
        <f>VLOOKUP(order_details__2[[#This Row],[ProductID]],products[],2,FALSE)</f>
        <v>Aniseed Syrup</v>
      </c>
      <c r="J421" t="str">
        <f>VLOOKUP(order_details__2[[#This Row],[SupplierID]],suppliers[],2,FALSE)</f>
        <v>Exotic Liquids</v>
      </c>
      <c r="K421" t="str">
        <f>VLOOKUP(order_details__2[[#This Row],[OrderID]],orders[],14,FALSE)</f>
        <v>Venezuela</v>
      </c>
      <c r="L421">
        <f>VLOOKUP(order_details__2[[#This Row],[OrderID]],orders[],7,FALSE)</f>
        <v>1</v>
      </c>
      <c r="M421" t="str">
        <f>VLOOKUP(order_details__2[[#This Row],[ShipVia ]],shippers[],2,FALSE)</f>
        <v>Speedy Express</v>
      </c>
      <c r="N421" t="str">
        <f>VLOOKUP(order_details__2[[#This Row],[OrderID]],orders[],2,FALSE)</f>
        <v>LINOD</v>
      </c>
      <c r="O421" t="str">
        <f>VLOOKUP(order_details__2[[#This Row],[OrderID]],orders[],18,FALSE)</f>
        <v xml:space="preserve">Eastern                                           </v>
      </c>
      <c r="P421">
        <f>VLOOKUP(order_details__2[[#This Row],[ProductID]],products[],4,FALSE)</f>
        <v>2</v>
      </c>
      <c r="Q421" t="str">
        <f>VLOOKUP(order_details__2[[#This Row],[CategoryID]],categories[],2,FALSE)</f>
        <v>Condiments</v>
      </c>
      <c r="R421">
        <f>VLOOKUP(order_details__2[[#This Row],[OrderID]],orders[],21,FALSE)</f>
        <v>1</v>
      </c>
    </row>
    <row r="422" spans="1:18" x14ac:dyDescent="0.2">
      <c r="A422">
        <v>10406</v>
      </c>
      <c r="B422">
        <v>1</v>
      </c>
      <c r="C422">
        <v>14.4</v>
      </c>
      <c r="D422">
        <v>10</v>
      </c>
      <c r="E422">
        <v>0</v>
      </c>
      <c r="F422">
        <f>order_details__2[[#This Row],[UnitPrice]]*order_details__2[[#This Row],[Quantity]]</f>
        <v>144</v>
      </c>
      <c r="G422">
        <f>VLOOKUP(order_details__2[[#This Row],[ProductID]],products[],3,FALSE)</f>
        <v>1</v>
      </c>
      <c r="H422">
        <f>VLOOKUP(order_details__2[[#This Row],[OrderID]],orders[],20,FALSE)</f>
        <v>1997</v>
      </c>
      <c r="I422" t="str">
        <f>VLOOKUP(order_details__2[[#This Row],[ProductID]],products[],2,FALSE)</f>
        <v>Chai</v>
      </c>
      <c r="J422" t="str">
        <f>VLOOKUP(order_details__2[[#This Row],[SupplierID]],suppliers[],2,FALSE)</f>
        <v>Exotic Liquids</v>
      </c>
      <c r="K422" t="str">
        <f>VLOOKUP(order_details__2[[#This Row],[OrderID]],orders[],14,FALSE)</f>
        <v>Brazil</v>
      </c>
      <c r="L422">
        <f>VLOOKUP(order_details__2[[#This Row],[OrderID]],orders[],7,FALSE)</f>
        <v>1</v>
      </c>
      <c r="M422" t="str">
        <f>VLOOKUP(order_details__2[[#This Row],[ShipVia ]],shippers[],2,FALSE)</f>
        <v>Speedy Express</v>
      </c>
      <c r="N422" t="str">
        <f>VLOOKUP(order_details__2[[#This Row],[OrderID]],orders[],2,FALSE)</f>
        <v>QUEEN</v>
      </c>
      <c r="O422" t="str">
        <f>VLOOKUP(order_details__2[[#This Row],[OrderID]],orders[],18,FALSE)</f>
        <v xml:space="preserve">Westerns                                          </v>
      </c>
      <c r="P422">
        <f>VLOOKUP(order_details__2[[#This Row],[ProductID]],products[],4,FALSE)</f>
        <v>1</v>
      </c>
      <c r="Q422" t="str">
        <f>VLOOKUP(order_details__2[[#This Row],[CategoryID]],categories[],2,FALSE)</f>
        <v>Beverages</v>
      </c>
      <c r="R422">
        <f>VLOOKUP(order_details__2[[#This Row],[OrderID]],orders[],21,FALSE)</f>
        <v>1</v>
      </c>
    </row>
    <row r="423" spans="1:18" x14ac:dyDescent="0.2">
      <c r="A423">
        <v>10406</v>
      </c>
      <c r="B423">
        <v>21</v>
      </c>
      <c r="C423">
        <v>8</v>
      </c>
      <c r="D423">
        <v>30</v>
      </c>
      <c r="E423">
        <v>0</v>
      </c>
      <c r="F423">
        <f>order_details__2[[#This Row],[UnitPrice]]*order_details__2[[#This Row],[Quantity]]</f>
        <v>240</v>
      </c>
      <c r="G423">
        <f>VLOOKUP(order_details__2[[#This Row],[ProductID]],products[],3,FALSE)</f>
        <v>8</v>
      </c>
      <c r="H423">
        <f>VLOOKUP(order_details__2[[#This Row],[OrderID]],orders[],20,FALSE)</f>
        <v>1997</v>
      </c>
      <c r="I423" t="str">
        <f>VLOOKUP(order_details__2[[#This Row],[ProductID]],products[],2,FALSE)</f>
        <v>Sir Rodney's Scones</v>
      </c>
      <c r="J423" t="str">
        <f>VLOOKUP(order_details__2[[#This Row],[SupplierID]],suppliers[],2,FALSE)</f>
        <v>Specialty Biscuits, Ltd.</v>
      </c>
      <c r="K423" t="str">
        <f>VLOOKUP(order_details__2[[#This Row],[OrderID]],orders[],14,FALSE)</f>
        <v>Brazil</v>
      </c>
      <c r="L423">
        <f>VLOOKUP(order_details__2[[#This Row],[OrderID]],orders[],7,FALSE)</f>
        <v>1</v>
      </c>
      <c r="M423" t="str">
        <f>VLOOKUP(order_details__2[[#This Row],[ShipVia ]],shippers[],2,FALSE)</f>
        <v>Speedy Express</v>
      </c>
      <c r="N423" t="str">
        <f>VLOOKUP(order_details__2[[#This Row],[OrderID]],orders[],2,FALSE)</f>
        <v>QUEEN</v>
      </c>
      <c r="O423" t="str">
        <f>VLOOKUP(order_details__2[[#This Row],[OrderID]],orders[],18,FALSE)</f>
        <v xml:space="preserve">Westerns                                          </v>
      </c>
      <c r="P423">
        <f>VLOOKUP(order_details__2[[#This Row],[ProductID]],products[],4,FALSE)</f>
        <v>3</v>
      </c>
      <c r="Q423" t="str">
        <f>VLOOKUP(order_details__2[[#This Row],[CategoryID]],categories[],2,FALSE)</f>
        <v>Confections</v>
      </c>
      <c r="R423">
        <f>VLOOKUP(order_details__2[[#This Row],[OrderID]],orders[],21,FALSE)</f>
        <v>1</v>
      </c>
    </row>
    <row r="424" spans="1:18" x14ac:dyDescent="0.2">
      <c r="A424">
        <v>10406</v>
      </c>
      <c r="B424">
        <v>28</v>
      </c>
      <c r="C424">
        <v>36.4</v>
      </c>
      <c r="D424">
        <v>42</v>
      </c>
      <c r="E424">
        <v>0</v>
      </c>
      <c r="F424">
        <f>order_details__2[[#This Row],[UnitPrice]]*order_details__2[[#This Row],[Quantity]]</f>
        <v>1528.8</v>
      </c>
      <c r="G424">
        <f>VLOOKUP(order_details__2[[#This Row],[ProductID]],products[],3,FALSE)</f>
        <v>12</v>
      </c>
      <c r="H424">
        <f>VLOOKUP(order_details__2[[#This Row],[OrderID]],orders[],20,FALSE)</f>
        <v>1997</v>
      </c>
      <c r="I424" t="str">
        <f>VLOOKUP(order_details__2[[#This Row],[ProductID]],products[],2,FALSE)</f>
        <v>Rssle Sauerkraut</v>
      </c>
      <c r="J424" t="str">
        <f>VLOOKUP(order_details__2[[#This Row],[SupplierID]],suppliers[],2,FALSE)</f>
        <v>Plutzer Lebensmittelgromrkte AG</v>
      </c>
      <c r="K424" t="str">
        <f>VLOOKUP(order_details__2[[#This Row],[OrderID]],orders[],14,FALSE)</f>
        <v>Brazil</v>
      </c>
      <c r="L424">
        <f>VLOOKUP(order_details__2[[#This Row],[OrderID]],orders[],7,FALSE)</f>
        <v>1</v>
      </c>
      <c r="M424" t="str">
        <f>VLOOKUP(order_details__2[[#This Row],[ShipVia ]],shippers[],2,FALSE)</f>
        <v>Speedy Express</v>
      </c>
      <c r="N424" t="str">
        <f>VLOOKUP(order_details__2[[#This Row],[OrderID]],orders[],2,FALSE)</f>
        <v>QUEEN</v>
      </c>
      <c r="O424" t="str">
        <f>VLOOKUP(order_details__2[[#This Row],[OrderID]],orders[],18,FALSE)</f>
        <v xml:space="preserve">Westerns                                          </v>
      </c>
      <c r="P424">
        <f>VLOOKUP(order_details__2[[#This Row],[ProductID]],products[],4,FALSE)</f>
        <v>7</v>
      </c>
      <c r="Q424" t="str">
        <f>VLOOKUP(order_details__2[[#This Row],[CategoryID]],categories[],2,FALSE)</f>
        <v>Produce</v>
      </c>
      <c r="R424">
        <f>VLOOKUP(order_details__2[[#This Row],[OrderID]],orders[],21,FALSE)</f>
        <v>1</v>
      </c>
    </row>
    <row r="425" spans="1:18" x14ac:dyDescent="0.2">
      <c r="A425">
        <v>10406</v>
      </c>
      <c r="B425">
        <v>36</v>
      </c>
      <c r="C425">
        <v>15.2</v>
      </c>
      <c r="D425">
        <v>5</v>
      </c>
      <c r="E425">
        <v>0</v>
      </c>
      <c r="F425">
        <f>order_details__2[[#This Row],[UnitPrice]]*order_details__2[[#This Row],[Quantity]]</f>
        <v>76</v>
      </c>
      <c r="G425">
        <f>VLOOKUP(order_details__2[[#This Row],[ProductID]],products[],3,FALSE)</f>
        <v>17</v>
      </c>
      <c r="H425">
        <f>VLOOKUP(order_details__2[[#This Row],[OrderID]],orders[],20,FALSE)</f>
        <v>1997</v>
      </c>
      <c r="I425" t="str">
        <f>VLOOKUP(order_details__2[[#This Row],[ProductID]],products[],2,FALSE)</f>
        <v>Inlagd Sill</v>
      </c>
      <c r="J425" t="str">
        <f>VLOOKUP(order_details__2[[#This Row],[SupplierID]],suppliers[],2,FALSE)</f>
        <v>Svensk Sjfda AB</v>
      </c>
      <c r="K425" t="str">
        <f>VLOOKUP(order_details__2[[#This Row],[OrderID]],orders[],14,FALSE)</f>
        <v>Brazil</v>
      </c>
      <c r="L425">
        <f>VLOOKUP(order_details__2[[#This Row],[OrderID]],orders[],7,FALSE)</f>
        <v>1</v>
      </c>
      <c r="M425" t="str">
        <f>VLOOKUP(order_details__2[[#This Row],[ShipVia ]],shippers[],2,FALSE)</f>
        <v>Speedy Express</v>
      </c>
      <c r="N425" t="str">
        <f>VLOOKUP(order_details__2[[#This Row],[OrderID]],orders[],2,FALSE)</f>
        <v>QUEEN</v>
      </c>
      <c r="O425" t="str">
        <f>VLOOKUP(order_details__2[[#This Row],[OrderID]],orders[],18,FALSE)</f>
        <v xml:space="preserve">Westerns                                          </v>
      </c>
      <c r="P425">
        <f>VLOOKUP(order_details__2[[#This Row],[ProductID]],products[],4,FALSE)</f>
        <v>8</v>
      </c>
      <c r="Q425" t="str">
        <f>VLOOKUP(order_details__2[[#This Row],[CategoryID]],categories[],2,FALSE)</f>
        <v>Seafood</v>
      </c>
      <c r="R425">
        <f>VLOOKUP(order_details__2[[#This Row],[OrderID]],orders[],21,FALSE)</f>
        <v>1</v>
      </c>
    </row>
    <row r="426" spans="1:18" x14ac:dyDescent="0.2">
      <c r="A426">
        <v>10406</v>
      </c>
      <c r="B426">
        <v>40</v>
      </c>
      <c r="C426">
        <v>14.7</v>
      </c>
      <c r="D426">
        <v>2</v>
      </c>
      <c r="E426">
        <v>0</v>
      </c>
      <c r="F426">
        <f>order_details__2[[#This Row],[UnitPrice]]*order_details__2[[#This Row],[Quantity]]</f>
        <v>29.4</v>
      </c>
      <c r="G426">
        <f>VLOOKUP(order_details__2[[#This Row],[ProductID]],products[],3,FALSE)</f>
        <v>19</v>
      </c>
      <c r="H426">
        <f>VLOOKUP(order_details__2[[#This Row],[OrderID]],orders[],20,FALSE)</f>
        <v>1997</v>
      </c>
      <c r="I426" t="str">
        <f>VLOOKUP(order_details__2[[#This Row],[ProductID]],products[],2,FALSE)</f>
        <v>Boston Crab Meat</v>
      </c>
      <c r="J426" t="str">
        <f>VLOOKUP(order_details__2[[#This Row],[SupplierID]],suppliers[],2,FALSE)</f>
        <v>New England Seafood Cannery</v>
      </c>
      <c r="K426" t="str">
        <f>VLOOKUP(order_details__2[[#This Row],[OrderID]],orders[],14,FALSE)</f>
        <v>Brazil</v>
      </c>
      <c r="L426">
        <f>VLOOKUP(order_details__2[[#This Row],[OrderID]],orders[],7,FALSE)</f>
        <v>1</v>
      </c>
      <c r="M426" t="str">
        <f>VLOOKUP(order_details__2[[#This Row],[ShipVia ]],shippers[],2,FALSE)</f>
        <v>Speedy Express</v>
      </c>
      <c r="N426" t="str">
        <f>VLOOKUP(order_details__2[[#This Row],[OrderID]],orders[],2,FALSE)</f>
        <v>QUEEN</v>
      </c>
      <c r="O426" t="str">
        <f>VLOOKUP(order_details__2[[#This Row],[OrderID]],orders[],18,FALSE)</f>
        <v xml:space="preserve">Westerns                                          </v>
      </c>
      <c r="P426">
        <f>VLOOKUP(order_details__2[[#This Row],[ProductID]],products[],4,FALSE)</f>
        <v>8</v>
      </c>
      <c r="Q426" t="str">
        <f>VLOOKUP(order_details__2[[#This Row],[CategoryID]],categories[],2,FALSE)</f>
        <v>Seafood</v>
      </c>
      <c r="R426">
        <f>VLOOKUP(order_details__2[[#This Row],[OrderID]],orders[],21,FALSE)</f>
        <v>1</v>
      </c>
    </row>
    <row r="427" spans="1:18" x14ac:dyDescent="0.2">
      <c r="A427">
        <v>10407</v>
      </c>
      <c r="B427">
        <v>11</v>
      </c>
      <c r="C427">
        <v>16.8</v>
      </c>
      <c r="D427">
        <v>30</v>
      </c>
      <c r="E427">
        <v>0</v>
      </c>
      <c r="F427">
        <f>order_details__2[[#This Row],[UnitPrice]]*order_details__2[[#This Row],[Quantity]]</f>
        <v>504</v>
      </c>
      <c r="G427">
        <f>VLOOKUP(order_details__2[[#This Row],[ProductID]],products[],3,FALSE)</f>
        <v>5</v>
      </c>
      <c r="H427">
        <f>VLOOKUP(order_details__2[[#This Row],[OrderID]],orders[],20,FALSE)</f>
        <v>1997</v>
      </c>
      <c r="I427" t="str">
        <f>VLOOKUP(order_details__2[[#This Row],[ProductID]],products[],2,FALSE)</f>
        <v>Queso Cabrales</v>
      </c>
      <c r="J427" t="str">
        <f>VLOOKUP(order_details__2[[#This Row],[SupplierID]],suppliers[],2,FALSE)</f>
        <v>Cooperativa de Quesos 'Las Cabras'</v>
      </c>
      <c r="K427" t="str">
        <f>VLOOKUP(order_details__2[[#This Row],[OrderID]],orders[],14,FALSE)</f>
        <v>Germany</v>
      </c>
      <c r="L427">
        <f>VLOOKUP(order_details__2[[#This Row],[OrderID]],orders[],7,FALSE)</f>
        <v>2</v>
      </c>
      <c r="M427" t="str">
        <f>VLOOKUP(order_details__2[[#This Row],[ShipVia ]],shippers[],2,FALSE)</f>
        <v>United Package</v>
      </c>
      <c r="N427" t="str">
        <f>VLOOKUP(order_details__2[[#This Row],[OrderID]],orders[],2,FALSE)</f>
        <v>OTTIK</v>
      </c>
      <c r="O427" t="str">
        <f>VLOOKUP(order_details__2[[#This Row],[OrderID]],orders[],18,FALSE)</f>
        <v xml:space="preserve">Eastern                                           </v>
      </c>
      <c r="P427">
        <f>VLOOKUP(order_details__2[[#This Row],[ProductID]],products[],4,FALSE)</f>
        <v>4</v>
      </c>
      <c r="Q427" t="str">
        <f>VLOOKUP(order_details__2[[#This Row],[CategoryID]],categories[],2,FALSE)</f>
        <v>Dairy Products</v>
      </c>
      <c r="R427">
        <f>VLOOKUP(order_details__2[[#This Row],[OrderID]],orders[],21,FALSE)</f>
        <v>1</v>
      </c>
    </row>
    <row r="428" spans="1:18" x14ac:dyDescent="0.2">
      <c r="A428">
        <v>10407</v>
      </c>
      <c r="B428">
        <v>69</v>
      </c>
      <c r="C428">
        <v>28.8</v>
      </c>
      <c r="D428">
        <v>15</v>
      </c>
      <c r="E428">
        <v>0</v>
      </c>
      <c r="F428">
        <f>order_details__2[[#This Row],[UnitPrice]]*order_details__2[[#This Row],[Quantity]]</f>
        <v>432</v>
      </c>
      <c r="G428">
        <f>VLOOKUP(order_details__2[[#This Row],[ProductID]],products[],3,FALSE)</f>
        <v>15</v>
      </c>
      <c r="H428">
        <f>VLOOKUP(order_details__2[[#This Row],[OrderID]],orders[],20,FALSE)</f>
        <v>1997</v>
      </c>
      <c r="I428" t="str">
        <f>VLOOKUP(order_details__2[[#This Row],[ProductID]],products[],2,FALSE)</f>
        <v>Gudbrandsdalsost</v>
      </c>
      <c r="J428" t="str">
        <f>VLOOKUP(order_details__2[[#This Row],[SupplierID]],suppliers[],2,FALSE)</f>
        <v>Norske Meierier</v>
      </c>
      <c r="K428" t="str">
        <f>VLOOKUP(order_details__2[[#This Row],[OrderID]],orders[],14,FALSE)</f>
        <v>Germany</v>
      </c>
      <c r="L428">
        <f>VLOOKUP(order_details__2[[#This Row],[OrderID]],orders[],7,FALSE)</f>
        <v>2</v>
      </c>
      <c r="M428" t="str">
        <f>VLOOKUP(order_details__2[[#This Row],[ShipVia ]],shippers[],2,FALSE)</f>
        <v>United Package</v>
      </c>
      <c r="N428" t="str">
        <f>VLOOKUP(order_details__2[[#This Row],[OrderID]],orders[],2,FALSE)</f>
        <v>OTTIK</v>
      </c>
      <c r="O428" t="str">
        <f>VLOOKUP(order_details__2[[#This Row],[OrderID]],orders[],18,FALSE)</f>
        <v xml:space="preserve">Eastern                                           </v>
      </c>
      <c r="P428">
        <f>VLOOKUP(order_details__2[[#This Row],[ProductID]],products[],4,FALSE)</f>
        <v>4</v>
      </c>
      <c r="Q428" t="str">
        <f>VLOOKUP(order_details__2[[#This Row],[CategoryID]],categories[],2,FALSE)</f>
        <v>Dairy Products</v>
      </c>
      <c r="R428">
        <f>VLOOKUP(order_details__2[[#This Row],[OrderID]],orders[],21,FALSE)</f>
        <v>1</v>
      </c>
    </row>
    <row r="429" spans="1:18" x14ac:dyDescent="0.2">
      <c r="A429">
        <v>10407</v>
      </c>
      <c r="B429">
        <v>71</v>
      </c>
      <c r="C429">
        <v>17.2</v>
      </c>
      <c r="D429">
        <v>15</v>
      </c>
      <c r="E429">
        <v>0</v>
      </c>
      <c r="F429">
        <f>order_details__2[[#This Row],[UnitPrice]]*order_details__2[[#This Row],[Quantity]]</f>
        <v>258</v>
      </c>
      <c r="G429">
        <f>VLOOKUP(order_details__2[[#This Row],[ProductID]],products[],3,FALSE)</f>
        <v>15</v>
      </c>
      <c r="H429">
        <f>VLOOKUP(order_details__2[[#This Row],[OrderID]],orders[],20,FALSE)</f>
        <v>1997</v>
      </c>
      <c r="I429" t="str">
        <f>VLOOKUP(order_details__2[[#This Row],[ProductID]],products[],2,FALSE)</f>
        <v>Flotemysost</v>
      </c>
      <c r="J429" t="str">
        <f>VLOOKUP(order_details__2[[#This Row],[SupplierID]],suppliers[],2,FALSE)</f>
        <v>Norske Meierier</v>
      </c>
      <c r="K429" t="str">
        <f>VLOOKUP(order_details__2[[#This Row],[OrderID]],orders[],14,FALSE)</f>
        <v>Germany</v>
      </c>
      <c r="L429">
        <f>VLOOKUP(order_details__2[[#This Row],[OrderID]],orders[],7,FALSE)</f>
        <v>2</v>
      </c>
      <c r="M429" t="str">
        <f>VLOOKUP(order_details__2[[#This Row],[ShipVia ]],shippers[],2,FALSE)</f>
        <v>United Package</v>
      </c>
      <c r="N429" t="str">
        <f>VLOOKUP(order_details__2[[#This Row],[OrderID]],orders[],2,FALSE)</f>
        <v>OTTIK</v>
      </c>
      <c r="O429" t="str">
        <f>VLOOKUP(order_details__2[[#This Row],[OrderID]],orders[],18,FALSE)</f>
        <v xml:space="preserve">Eastern                                           </v>
      </c>
      <c r="P429">
        <f>VLOOKUP(order_details__2[[#This Row],[ProductID]],products[],4,FALSE)</f>
        <v>4</v>
      </c>
      <c r="Q429" t="str">
        <f>VLOOKUP(order_details__2[[#This Row],[CategoryID]],categories[],2,FALSE)</f>
        <v>Dairy Products</v>
      </c>
      <c r="R429">
        <f>VLOOKUP(order_details__2[[#This Row],[OrderID]],orders[],21,FALSE)</f>
        <v>1</v>
      </c>
    </row>
    <row r="430" spans="1:18" x14ac:dyDescent="0.2">
      <c r="A430">
        <v>10408</v>
      </c>
      <c r="B430">
        <v>37</v>
      </c>
      <c r="C430">
        <v>20.8</v>
      </c>
      <c r="D430">
        <v>10</v>
      </c>
      <c r="E430">
        <v>0</v>
      </c>
      <c r="F430">
        <f>order_details__2[[#This Row],[UnitPrice]]*order_details__2[[#This Row],[Quantity]]</f>
        <v>208</v>
      </c>
      <c r="G430">
        <f>VLOOKUP(order_details__2[[#This Row],[ProductID]],products[],3,FALSE)</f>
        <v>17</v>
      </c>
      <c r="H430">
        <f>VLOOKUP(order_details__2[[#This Row],[OrderID]],orders[],20,FALSE)</f>
        <v>1997</v>
      </c>
      <c r="I430" t="str">
        <f>VLOOKUP(order_details__2[[#This Row],[ProductID]],products[],2,FALSE)</f>
        <v>Gravad lax</v>
      </c>
      <c r="J430" t="str">
        <f>VLOOKUP(order_details__2[[#This Row],[SupplierID]],suppliers[],2,FALSE)</f>
        <v>Svensk Sjfda AB</v>
      </c>
      <c r="K430" t="str">
        <f>VLOOKUP(order_details__2[[#This Row],[OrderID]],orders[],14,FALSE)</f>
        <v>France</v>
      </c>
      <c r="L430">
        <f>VLOOKUP(order_details__2[[#This Row],[OrderID]],orders[],7,FALSE)</f>
        <v>1</v>
      </c>
      <c r="M430" t="str">
        <f>VLOOKUP(order_details__2[[#This Row],[ShipVia ]],shippers[],2,FALSE)</f>
        <v>Speedy Express</v>
      </c>
      <c r="N430" t="str">
        <f>VLOOKUP(order_details__2[[#This Row],[OrderID]],orders[],2,FALSE)</f>
        <v>FOLIG</v>
      </c>
      <c r="O430" t="str">
        <f>VLOOKUP(order_details__2[[#This Row],[OrderID]],orders[],18,FALSE)</f>
        <v xml:space="preserve">Northern                                          </v>
      </c>
      <c r="P430">
        <f>VLOOKUP(order_details__2[[#This Row],[ProductID]],products[],4,FALSE)</f>
        <v>8</v>
      </c>
      <c r="Q430" t="str">
        <f>VLOOKUP(order_details__2[[#This Row],[CategoryID]],categories[],2,FALSE)</f>
        <v>Seafood</v>
      </c>
      <c r="R430">
        <f>VLOOKUP(order_details__2[[#This Row],[OrderID]],orders[],21,FALSE)</f>
        <v>1</v>
      </c>
    </row>
    <row r="431" spans="1:18" x14ac:dyDescent="0.2">
      <c r="A431">
        <v>10408</v>
      </c>
      <c r="B431">
        <v>54</v>
      </c>
      <c r="C431">
        <v>5.9</v>
      </c>
      <c r="D431">
        <v>6</v>
      </c>
      <c r="E431">
        <v>0</v>
      </c>
      <c r="F431">
        <f>order_details__2[[#This Row],[UnitPrice]]*order_details__2[[#This Row],[Quantity]]</f>
        <v>35.400000000000006</v>
      </c>
      <c r="G431">
        <f>VLOOKUP(order_details__2[[#This Row],[ProductID]],products[],3,FALSE)</f>
        <v>25</v>
      </c>
      <c r="H431">
        <f>VLOOKUP(order_details__2[[#This Row],[OrderID]],orders[],20,FALSE)</f>
        <v>1997</v>
      </c>
      <c r="I431" t="str">
        <f>VLOOKUP(order_details__2[[#This Row],[ProductID]],products[],2,FALSE)</f>
        <v>Tourtire</v>
      </c>
      <c r="J431" t="str">
        <f>VLOOKUP(order_details__2[[#This Row],[SupplierID]],suppliers[],2,FALSE)</f>
        <v>Ma Maison</v>
      </c>
      <c r="K431" t="str">
        <f>VLOOKUP(order_details__2[[#This Row],[OrderID]],orders[],14,FALSE)</f>
        <v>France</v>
      </c>
      <c r="L431">
        <f>VLOOKUP(order_details__2[[#This Row],[OrderID]],orders[],7,FALSE)</f>
        <v>1</v>
      </c>
      <c r="M431" t="str">
        <f>VLOOKUP(order_details__2[[#This Row],[ShipVia ]],shippers[],2,FALSE)</f>
        <v>Speedy Express</v>
      </c>
      <c r="N431" t="str">
        <f>VLOOKUP(order_details__2[[#This Row],[OrderID]],orders[],2,FALSE)</f>
        <v>FOLIG</v>
      </c>
      <c r="O431" t="str">
        <f>VLOOKUP(order_details__2[[#This Row],[OrderID]],orders[],18,FALSE)</f>
        <v xml:space="preserve">Northern                                          </v>
      </c>
      <c r="P431">
        <f>VLOOKUP(order_details__2[[#This Row],[ProductID]],products[],4,FALSE)</f>
        <v>6</v>
      </c>
      <c r="Q431" t="str">
        <f>VLOOKUP(order_details__2[[#This Row],[CategoryID]],categories[],2,FALSE)</f>
        <v>Meat/Poultry</v>
      </c>
      <c r="R431">
        <f>VLOOKUP(order_details__2[[#This Row],[OrderID]],orders[],21,FALSE)</f>
        <v>1</v>
      </c>
    </row>
    <row r="432" spans="1:18" x14ac:dyDescent="0.2">
      <c r="A432">
        <v>10408</v>
      </c>
      <c r="B432">
        <v>62</v>
      </c>
      <c r="C432">
        <v>39.4</v>
      </c>
      <c r="D432">
        <v>35</v>
      </c>
      <c r="E432">
        <v>0</v>
      </c>
      <c r="F432">
        <f>order_details__2[[#This Row],[UnitPrice]]*order_details__2[[#This Row],[Quantity]]</f>
        <v>1379</v>
      </c>
      <c r="G432">
        <f>VLOOKUP(order_details__2[[#This Row],[ProductID]],products[],3,FALSE)</f>
        <v>29</v>
      </c>
      <c r="H432">
        <f>VLOOKUP(order_details__2[[#This Row],[OrderID]],orders[],20,FALSE)</f>
        <v>1997</v>
      </c>
      <c r="I432" t="str">
        <f>VLOOKUP(order_details__2[[#This Row],[ProductID]],products[],2,FALSE)</f>
        <v>Tarte au sucre</v>
      </c>
      <c r="J432" t="str">
        <f>VLOOKUP(order_details__2[[#This Row],[SupplierID]],suppliers[],2,FALSE)</f>
        <v>Forts d'rables</v>
      </c>
      <c r="K432" t="str">
        <f>VLOOKUP(order_details__2[[#This Row],[OrderID]],orders[],14,FALSE)</f>
        <v>France</v>
      </c>
      <c r="L432">
        <f>VLOOKUP(order_details__2[[#This Row],[OrderID]],orders[],7,FALSE)</f>
        <v>1</v>
      </c>
      <c r="M432" t="str">
        <f>VLOOKUP(order_details__2[[#This Row],[ShipVia ]],shippers[],2,FALSE)</f>
        <v>Speedy Express</v>
      </c>
      <c r="N432" t="str">
        <f>VLOOKUP(order_details__2[[#This Row],[OrderID]],orders[],2,FALSE)</f>
        <v>FOLIG</v>
      </c>
      <c r="O432" t="str">
        <f>VLOOKUP(order_details__2[[#This Row],[OrderID]],orders[],18,FALSE)</f>
        <v xml:space="preserve">Northern                                          </v>
      </c>
      <c r="P432">
        <f>VLOOKUP(order_details__2[[#This Row],[ProductID]],products[],4,FALSE)</f>
        <v>3</v>
      </c>
      <c r="Q432" t="str">
        <f>VLOOKUP(order_details__2[[#This Row],[CategoryID]],categories[],2,FALSE)</f>
        <v>Confections</v>
      </c>
      <c r="R432">
        <f>VLOOKUP(order_details__2[[#This Row],[OrderID]],orders[],21,FALSE)</f>
        <v>1</v>
      </c>
    </row>
    <row r="433" spans="1:18" x14ac:dyDescent="0.2">
      <c r="A433">
        <v>10409</v>
      </c>
      <c r="B433">
        <v>14</v>
      </c>
      <c r="C433">
        <v>18.600000000000001</v>
      </c>
      <c r="D433">
        <v>12</v>
      </c>
      <c r="E433">
        <v>0</v>
      </c>
      <c r="F433">
        <f>order_details__2[[#This Row],[UnitPrice]]*order_details__2[[#This Row],[Quantity]]</f>
        <v>223.20000000000002</v>
      </c>
      <c r="G433">
        <f>VLOOKUP(order_details__2[[#This Row],[ProductID]],products[],3,FALSE)</f>
        <v>6</v>
      </c>
      <c r="H433">
        <f>VLOOKUP(order_details__2[[#This Row],[OrderID]],orders[],20,FALSE)</f>
        <v>1997</v>
      </c>
      <c r="I433" t="str">
        <f>VLOOKUP(order_details__2[[#This Row],[ProductID]],products[],2,FALSE)</f>
        <v>Tofu</v>
      </c>
      <c r="J433" t="str">
        <f>VLOOKUP(order_details__2[[#This Row],[SupplierID]],suppliers[],2,FALSE)</f>
        <v>Mayumi's</v>
      </c>
      <c r="K433" t="str">
        <f>VLOOKUP(order_details__2[[#This Row],[OrderID]],orders[],14,FALSE)</f>
        <v>Argentina</v>
      </c>
      <c r="L433">
        <f>VLOOKUP(order_details__2[[#This Row],[OrderID]],orders[],7,FALSE)</f>
        <v>1</v>
      </c>
      <c r="M433" t="str">
        <f>VLOOKUP(order_details__2[[#This Row],[ShipVia ]],shippers[],2,FALSE)</f>
        <v>Speedy Express</v>
      </c>
      <c r="N433" t="str">
        <f>VLOOKUP(order_details__2[[#This Row],[OrderID]],orders[],2,FALSE)</f>
        <v>OCEAN</v>
      </c>
      <c r="O433" t="str">
        <f>VLOOKUP(order_details__2[[#This Row],[OrderID]],orders[],18,FALSE)</f>
        <v xml:space="preserve">Southern                                          </v>
      </c>
      <c r="P433">
        <f>VLOOKUP(order_details__2[[#This Row],[ProductID]],products[],4,FALSE)</f>
        <v>7</v>
      </c>
      <c r="Q433" t="str">
        <f>VLOOKUP(order_details__2[[#This Row],[CategoryID]],categories[],2,FALSE)</f>
        <v>Produce</v>
      </c>
      <c r="R433">
        <f>VLOOKUP(order_details__2[[#This Row],[OrderID]],orders[],21,FALSE)</f>
        <v>1</v>
      </c>
    </row>
    <row r="434" spans="1:18" x14ac:dyDescent="0.2">
      <c r="A434">
        <v>10409</v>
      </c>
      <c r="B434">
        <v>21</v>
      </c>
      <c r="C434">
        <v>8</v>
      </c>
      <c r="D434">
        <v>12</v>
      </c>
      <c r="E434">
        <v>0</v>
      </c>
      <c r="F434">
        <f>order_details__2[[#This Row],[UnitPrice]]*order_details__2[[#This Row],[Quantity]]</f>
        <v>96</v>
      </c>
      <c r="G434">
        <f>VLOOKUP(order_details__2[[#This Row],[ProductID]],products[],3,FALSE)</f>
        <v>8</v>
      </c>
      <c r="H434">
        <f>VLOOKUP(order_details__2[[#This Row],[OrderID]],orders[],20,FALSE)</f>
        <v>1997</v>
      </c>
      <c r="I434" t="str">
        <f>VLOOKUP(order_details__2[[#This Row],[ProductID]],products[],2,FALSE)</f>
        <v>Sir Rodney's Scones</v>
      </c>
      <c r="J434" t="str">
        <f>VLOOKUP(order_details__2[[#This Row],[SupplierID]],suppliers[],2,FALSE)</f>
        <v>Specialty Biscuits, Ltd.</v>
      </c>
      <c r="K434" t="str">
        <f>VLOOKUP(order_details__2[[#This Row],[OrderID]],orders[],14,FALSE)</f>
        <v>Argentina</v>
      </c>
      <c r="L434">
        <f>VLOOKUP(order_details__2[[#This Row],[OrderID]],orders[],7,FALSE)</f>
        <v>1</v>
      </c>
      <c r="M434" t="str">
        <f>VLOOKUP(order_details__2[[#This Row],[ShipVia ]],shippers[],2,FALSE)</f>
        <v>Speedy Express</v>
      </c>
      <c r="N434" t="str">
        <f>VLOOKUP(order_details__2[[#This Row],[OrderID]],orders[],2,FALSE)</f>
        <v>OCEAN</v>
      </c>
      <c r="O434" t="str">
        <f>VLOOKUP(order_details__2[[#This Row],[OrderID]],orders[],18,FALSE)</f>
        <v xml:space="preserve">Southern                                          </v>
      </c>
      <c r="P434">
        <f>VLOOKUP(order_details__2[[#This Row],[ProductID]],products[],4,FALSE)</f>
        <v>3</v>
      </c>
      <c r="Q434" t="str">
        <f>VLOOKUP(order_details__2[[#This Row],[CategoryID]],categories[],2,FALSE)</f>
        <v>Confections</v>
      </c>
      <c r="R434">
        <f>VLOOKUP(order_details__2[[#This Row],[OrderID]],orders[],21,FALSE)</f>
        <v>1</v>
      </c>
    </row>
    <row r="435" spans="1:18" x14ac:dyDescent="0.2">
      <c r="A435">
        <v>10410</v>
      </c>
      <c r="B435">
        <v>33</v>
      </c>
      <c r="C435">
        <v>2</v>
      </c>
      <c r="D435">
        <v>49</v>
      </c>
      <c r="E435">
        <v>0</v>
      </c>
      <c r="F435">
        <f>order_details__2[[#This Row],[UnitPrice]]*order_details__2[[#This Row],[Quantity]]</f>
        <v>98</v>
      </c>
      <c r="G435">
        <f>VLOOKUP(order_details__2[[#This Row],[ProductID]],products[],3,FALSE)</f>
        <v>15</v>
      </c>
      <c r="H435">
        <f>VLOOKUP(order_details__2[[#This Row],[OrderID]],orders[],20,FALSE)</f>
        <v>1997</v>
      </c>
      <c r="I435" t="str">
        <f>VLOOKUP(order_details__2[[#This Row],[ProductID]],products[],2,FALSE)</f>
        <v>Geitost</v>
      </c>
      <c r="J435" t="str">
        <f>VLOOKUP(order_details__2[[#This Row],[SupplierID]],suppliers[],2,FALSE)</f>
        <v>Norske Meierier</v>
      </c>
      <c r="K435" t="str">
        <f>VLOOKUP(order_details__2[[#This Row],[OrderID]],orders[],14,FALSE)</f>
        <v>Canada</v>
      </c>
      <c r="L435">
        <f>VLOOKUP(order_details__2[[#This Row],[OrderID]],orders[],7,FALSE)</f>
        <v>3</v>
      </c>
      <c r="M435" t="str">
        <f>VLOOKUP(order_details__2[[#This Row],[ShipVia ]],shippers[],2,FALSE)</f>
        <v>Federal Shipping</v>
      </c>
      <c r="N435" t="str">
        <f>VLOOKUP(order_details__2[[#This Row],[OrderID]],orders[],2,FALSE)</f>
        <v>BOTTM</v>
      </c>
      <c r="O435" t="str">
        <f>VLOOKUP(order_details__2[[#This Row],[OrderID]],orders[],18,FALSE)</f>
        <v xml:space="preserve">Southern                                          </v>
      </c>
      <c r="P435">
        <f>VLOOKUP(order_details__2[[#This Row],[ProductID]],products[],4,FALSE)</f>
        <v>4</v>
      </c>
      <c r="Q435" t="str">
        <f>VLOOKUP(order_details__2[[#This Row],[CategoryID]],categories[],2,FALSE)</f>
        <v>Dairy Products</v>
      </c>
      <c r="R435">
        <f>VLOOKUP(order_details__2[[#This Row],[OrderID]],orders[],21,FALSE)</f>
        <v>1</v>
      </c>
    </row>
    <row r="436" spans="1:18" x14ac:dyDescent="0.2">
      <c r="A436">
        <v>10410</v>
      </c>
      <c r="B436">
        <v>59</v>
      </c>
      <c r="C436">
        <v>44</v>
      </c>
      <c r="D436">
        <v>16</v>
      </c>
      <c r="E436">
        <v>0</v>
      </c>
      <c r="F436">
        <f>order_details__2[[#This Row],[UnitPrice]]*order_details__2[[#This Row],[Quantity]]</f>
        <v>704</v>
      </c>
      <c r="G436">
        <f>VLOOKUP(order_details__2[[#This Row],[ProductID]],products[],3,FALSE)</f>
        <v>28</v>
      </c>
      <c r="H436">
        <f>VLOOKUP(order_details__2[[#This Row],[OrderID]],orders[],20,FALSE)</f>
        <v>1997</v>
      </c>
      <c r="I436" t="str">
        <f>VLOOKUP(order_details__2[[#This Row],[ProductID]],products[],2,FALSE)</f>
        <v>Raclette Courdavault</v>
      </c>
      <c r="J436" t="str">
        <f>VLOOKUP(order_details__2[[#This Row],[SupplierID]],suppliers[],2,FALSE)</f>
        <v>Gai pturage</v>
      </c>
      <c r="K436" t="str">
        <f>VLOOKUP(order_details__2[[#This Row],[OrderID]],orders[],14,FALSE)</f>
        <v>Canada</v>
      </c>
      <c r="L436">
        <f>VLOOKUP(order_details__2[[#This Row],[OrderID]],orders[],7,FALSE)</f>
        <v>3</v>
      </c>
      <c r="M436" t="str">
        <f>VLOOKUP(order_details__2[[#This Row],[ShipVia ]],shippers[],2,FALSE)</f>
        <v>Federal Shipping</v>
      </c>
      <c r="N436" t="str">
        <f>VLOOKUP(order_details__2[[#This Row],[OrderID]],orders[],2,FALSE)</f>
        <v>BOTTM</v>
      </c>
      <c r="O436" t="str">
        <f>VLOOKUP(order_details__2[[#This Row],[OrderID]],orders[],18,FALSE)</f>
        <v xml:space="preserve">Southern                                          </v>
      </c>
      <c r="P436">
        <f>VLOOKUP(order_details__2[[#This Row],[ProductID]],products[],4,FALSE)</f>
        <v>4</v>
      </c>
      <c r="Q436" t="str">
        <f>VLOOKUP(order_details__2[[#This Row],[CategoryID]],categories[],2,FALSE)</f>
        <v>Dairy Products</v>
      </c>
      <c r="R436">
        <f>VLOOKUP(order_details__2[[#This Row],[OrderID]],orders[],21,FALSE)</f>
        <v>1</v>
      </c>
    </row>
    <row r="437" spans="1:18" x14ac:dyDescent="0.2">
      <c r="A437">
        <v>10411</v>
      </c>
      <c r="B437">
        <v>41</v>
      </c>
      <c r="C437">
        <v>7.7</v>
      </c>
      <c r="D437">
        <v>25</v>
      </c>
      <c r="E437">
        <v>0</v>
      </c>
      <c r="F437">
        <f>order_details__2[[#This Row],[UnitPrice]]*order_details__2[[#This Row],[Quantity]]</f>
        <v>192.5</v>
      </c>
      <c r="G437">
        <f>VLOOKUP(order_details__2[[#This Row],[ProductID]],products[],3,FALSE)</f>
        <v>19</v>
      </c>
      <c r="H437">
        <f>VLOOKUP(order_details__2[[#This Row],[OrderID]],orders[],20,FALSE)</f>
        <v>1997</v>
      </c>
      <c r="I437" t="str">
        <f>VLOOKUP(order_details__2[[#This Row],[ProductID]],products[],2,FALSE)</f>
        <v>Jack's New England Clam Chowder</v>
      </c>
      <c r="J437" t="str">
        <f>VLOOKUP(order_details__2[[#This Row],[SupplierID]],suppliers[],2,FALSE)</f>
        <v>New England Seafood Cannery</v>
      </c>
      <c r="K437" t="str">
        <f>VLOOKUP(order_details__2[[#This Row],[OrderID]],orders[],14,FALSE)</f>
        <v>Canada</v>
      </c>
      <c r="L437">
        <f>VLOOKUP(order_details__2[[#This Row],[OrderID]],orders[],7,FALSE)</f>
        <v>3</v>
      </c>
      <c r="M437" t="str">
        <f>VLOOKUP(order_details__2[[#This Row],[ShipVia ]],shippers[],2,FALSE)</f>
        <v>Federal Shipping</v>
      </c>
      <c r="N437" t="str">
        <f>VLOOKUP(order_details__2[[#This Row],[OrderID]],orders[],2,FALSE)</f>
        <v>BOTTM</v>
      </c>
      <c r="O437" t="str">
        <f>VLOOKUP(order_details__2[[#This Row],[OrderID]],orders[],18,FALSE)</f>
        <v xml:space="preserve">Northern                                          </v>
      </c>
      <c r="P437">
        <f>VLOOKUP(order_details__2[[#This Row],[ProductID]],products[],4,FALSE)</f>
        <v>8</v>
      </c>
      <c r="Q437" t="str">
        <f>VLOOKUP(order_details__2[[#This Row],[CategoryID]],categories[],2,FALSE)</f>
        <v>Seafood</v>
      </c>
      <c r="R437">
        <f>VLOOKUP(order_details__2[[#This Row],[OrderID]],orders[],21,FALSE)</f>
        <v>1</v>
      </c>
    </row>
    <row r="438" spans="1:18" x14ac:dyDescent="0.2">
      <c r="A438">
        <v>10411</v>
      </c>
      <c r="B438">
        <v>44</v>
      </c>
      <c r="C438">
        <v>15.5</v>
      </c>
      <c r="D438">
        <v>40</v>
      </c>
      <c r="E438">
        <v>0</v>
      </c>
      <c r="F438">
        <f>order_details__2[[#This Row],[UnitPrice]]*order_details__2[[#This Row],[Quantity]]</f>
        <v>620</v>
      </c>
      <c r="G438">
        <f>VLOOKUP(order_details__2[[#This Row],[ProductID]],products[],3,FALSE)</f>
        <v>20</v>
      </c>
      <c r="H438">
        <f>VLOOKUP(order_details__2[[#This Row],[OrderID]],orders[],20,FALSE)</f>
        <v>1997</v>
      </c>
      <c r="I438" t="str">
        <f>VLOOKUP(order_details__2[[#This Row],[ProductID]],products[],2,FALSE)</f>
        <v>Gula Malacca</v>
      </c>
      <c r="J438" t="str">
        <f>VLOOKUP(order_details__2[[#This Row],[SupplierID]],suppliers[],2,FALSE)</f>
        <v>Leka Trading</v>
      </c>
      <c r="K438" t="str">
        <f>VLOOKUP(order_details__2[[#This Row],[OrderID]],orders[],14,FALSE)</f>
        <v>Canada</v>
      </c>
      <c r="L438">
        <f>VLOOKUP(order_details__2[[#This Row],[OrderID]],orders[],7,FALSE)</f>
        <v>3</v>
      </c>
      <c r="M438" t="str">
        <f>VLOOKUP(order_details__2[[#This Row],[ShipVia ]],shippers[],2,FALSE)</f>
        <v>Federal Shipping</v>
      </c>
      <c r="N438" t="str">
        <f>VLOOKUP(order_details__2[[#This Row],[OrderID]],orders[],2,FALSE)</f>
        <v>BOTTM</v>
      </c>
      <c r="O438" t="str">
        <f>VLOOKUP(order_details__2[[#This Row],[OrderID]],orders[],18,FALSE)</f>
        <v xml:space="preserve">Northern                                          </v>
      </c>
      <c r="P438">
        <f>VLOOKUP(order_details__2[[#This Row],[ProductID]],products[],4,FALSE)</f>
        <v>2</v>
      </c>
      <c r="Q438" t="str">
        <f>VLOOKUP(order_details__2[[#This Row],[CategoryID]],categories[],2,FALSE)</f>
        <v>Condiments</v>
      </c>
      <c r="R438">
        <f>VLOOKUP(order_details__2[[#This Row],[OrderID]],orders[],21,FALSE)</f>
        <v>1</v>
      </c>
    </row>
    <row r="439" spans="1:18" x14ac:dyDescent="0.2">
      <c r="A439">
        <v>10411</v>
      </c>
      <c r="B439">
        <v>59</v>
      </c>
      <c r="C439">
        <v>44</v>
      </c>
      <c r="D439">
        <v>9</v>
      </c>
      <c r="E439">
        <v>0</v>
      </c>
      <c r="F439">
        <f>order_details__2[[#This Row],[UnitPrice]]*order_details__2[[#This Row],[Quantity]]</f>
        <v>396</v>
      </c>
      <c r="G439">
        <f>VLOOKUP(order_details__2[[#This Row],[ProductID]],products[],3,FALSE)</f>
        <v>28</v>
      </c>
      <c r="H439">
        <f>VLOOKUP(order_details__2[[#This Row],[OrderID]],orders[],20,FALSE)</f>
        <v>1997</v>
      </c>
      <c r="I439" t="str">
        <f>VLOOKUP(order_details__2[[#This Row],[ProductID]],products[],2,FALSE)</f>
        <v>Raclette Courdavault</v>
      </c>
      <c r="J439" t="str">
        <f>VLOOKUP(order_details__2[[#This Row],[SupplierID]],suppliers[],2,FALSE)</f>
        <v>Gai pturage</v>
      </c>
      <c r="K439" t="str">
        <f>VLOOKUP(order_details__2[[#This Row],[OrderID]],orders[],14,FALSE)</f>
        <v>Canada</v>
      </c>
      <c r="L439">
        <f>VLOOKUP(order_details__2[[#This Row],[OrderID]],orders[],7,FALSE)</f>
        <v>3</v>
      </c>
      <c r="M439" t="str">
        <f>VLOOKUP(order_details__2[[#This Row],[ShipVia ]],shippers[],2,FALSE)</f>
        <v>Federal Shipping</v>
      </c>
      <c r="N439" t="str">
        <f>VLOOKUP(order_details__2[[#This Row],[OrderID]],orders[],2,FALSE)</f>
        <v>BOTTM</v>
      </c>
      <c r="O439" t="str">
        <f>VLOOKUP(order_details__2[[#This Row],[OrderID]],orders[],18,FALSE)</f>
        <v xml:space="preserve">Northern                                          </v>
      </c>
      <c r="P439">
        <f>VLOOKUP(order_details__2[[#This Row],[ProductID]],products[],4,FALSE)</f>
        <v>4</v>
      </c>
      <c r="Q439" t="str">
        <f>VLOOKUP(order_details__2[[#This Row],[CategoryID]],categories[],2,FALSE)</f>
        <v>Dairy Products</v>
      </c>
      <c r="R439">
        <f>VLOOKUP(order_details__2[[#This Row],[OrderID]],orders[],21,FALSE)</f>
        <v>1</v>
      </c>
    </row>
    <row r="440" spans="1:18" x14ac:dyDescent="0.2">
      <c r="A440">
        <v>10412</v>
      </c>
      <c r="B440">
        <v>14</v>
      </c>
      <c r="C440">
        <v>18.600000000000001</v>
      </c>
      <c r="D440">
        <v>20</v>
      </c>
      <c r="E440">
        <v>0</v>
      </c>
      <c r="F440">
        <f>order_details__2[[#This Row],[UnitPrice]]*order_details__2[[#This Row],[Quantity]]</f>
        <v>372</v>
      </c>
      <c r="G440">
        <f>VLOOKUP(order_details__2[[#This Row],[ProductID]],products[],3,FALSE)</f>
        <v>6</v>
      </c>
      <c r="H440">
        <f>VLOOKUP(order_details__2[[#This Row],[OrderID]],orders[],20,FALSE)</f>
        <v>1997</v>
      </c>
      <c r="I440" t="str">
        <f>VLOOKUP(order_details__2[[#This Row],[ProductID]],products[],2,FALSE)</f>
        <v>Tofu</v>
      </c>
      <c r="J440" t="str">
        <f>VLOOKUP(order_details__2[[#This Row],[SupplierID]],suppliers[],2,FALSE)</f>
        <v>Mayumi's</v>
      </c>
      <c r="K440" t="str">
        <f>VLOOKUP(order_details__2[[#This Row],[OrderID]],orders[],14,FALSE)</f>
        <v>Finland</v>
      </c>
      <c r="L440">
        <f>VLOOKUP(order_details__2[[#This Row],[OrderID]],orders[],7,FALSE)</f>
        <v>2</v>
      </c>
      <c r="M440" t="str">
        <f>VLOOKUP(order_details__2[[#This Row],[ShipVia ]],shippers[],2,FALSE)</f>
        <v>United Package</v>
      </c>
      <c r="N440" t="str">
        <f>VLOOKUP(order_details__2[[#This Row],[OrderID]],orders[],2,FALSE)</f>
        <v>WARTH</v>
      </c>
      <c r="O440" t="str">
        <f>VLOOKUP(order_details__2[[#This Row],[OrderID]],orders[],18,FALSE)</f>
        <v xml:space="preserve">Northern                                          </v>
      </c>
      <c r="P440">
        <f>VLOOKUP(order_details__2[[#This Row],[ProductID]],products[],4,FALSE)</f>
        <v>7</v>
      </c>
      <c r="Q440" t="str">
        <f>VLOOKUP(order_details__2[[#This Row],[CategoryID]],categories[],2,FALSE)</f>
        <v>Produce</v>
      </c>
      <c r="R440">
        <f>VLOOKUP(order_details__2[[#This Row],[OrderID]],orders[],21,FALSE)</f>
        <v>1</v>
      </c>
    </row>
    <row r="441" spans="1:18" x14ac:dyDescent="0.2">
      <c r="A441">
        <v>10413</v>
      </c>
      <c r="B441">
        <v>1</v>
      </c>
      <c r="C441">
        <v>14.4</v>
      </c>
      <c r="D441">
        <v>24</v>
      </c>
      <c r="E441">
        <v>0</v>
      </c>
      <c r="F441">
        <f>order_details__2[[#This Row],[UnitPrice]]*order_details__2[[#This Row],[Quantity]]</f>
        <v>345.6</v>
      </c>
      <c r="G441">
        <f>VLOOKUP(order_details__2[[#This Row],[ProductID]],products[],3,FALSE)</f>
        <v>1</v>
      </c>
      <c r="H441">
        <f>VLOOKUP(order_details__2[[#This Row],[OrderID]],orders[],20,FALSE)</f>
        <v>1997</v>
      </c>
      <c r="I441" t="str">
        <f>VLOOKUP(order_details__2[[#This Row],[ProductID]],products[],2,FALSE)</f>
        <v>Chai</v>
      </c>
      <c r="J441" t="str">
        <f>VLOOKUP(order_details__2[[#This Row],[SupplierID]],suppliers[],2,FALSE)</f>
        <v>Exotic Liquids</v>
      </c>
      <c r="K441" t="str">
        <f>VLOOKUP(order_details__2[[#This Row],[OrderID]],orders[],14,FALSE)</f>
        <v>France</v>
      </c>
      <c r="L441">
        <f>VLOOKUP(order_details__2[[#This Row],[OrderID]],orders[],7,FALSE)</f>
        <v>2</v>
      </c>
      <c r="M441" t="str">
        <f>VLOOKUP(order_details__2[[#This Row],[ShipVia ]],shippers[],2,FALSE)</f>
        <v>United Package</v>
      </c>
      <c r="N441" t="str">
        <f>VLOOKUP(order_details__2[[#This Row],[OrderID]],orders[],2,FALSE)</f>
        <v>LAMAI</v>
      </c>
      <c r="O441" t="str">
        <f>VLOOKUP(order_details__2[[#This Row],[OrderID]],orders[],18,FALSE)</f>
        <v xml:space="preserve">Southern                                          </v>
      </c>
      <c r="P441">
        <f>VLOOKUP(order_details__2[[#This Row],[ProductID]],products[],4,FALSE)</f>
        <v>1</v>
      </c>
      <c r="Q441" t="str">
        <f>VLOOKUP(order_details__2[[#This Row],[CategoryID]],categories[],2,FALSE)</f>
        <v>Beverages</v>
      </c>
      <c r="R441">
        <f>VLOOKUP(order_details__2[[#This Row],[OrderID]],orders[],21,FALSE)</f>
        <v>1</v>
      </c>
    </row>
    <row r="442" spans="1:18" x14ac:dyDescent="0.2">
      <c r="A442">
        <v>10413</v>
      </c>
      <c r="B442">
        <v>62</v>
      </c>
      <c r="C442">
        <v>39.4</v>
      </c>
      <c r="D442">
        <v>40</v>
      </c>
      <c r="E442">
        <v>0</v>
      </c>
      <c r="F442">
        <f>order_details__2[[#This Row],[UnitPrice]]*order_details__2[[#This Row],[Quantity]]</f>
        <v>1576</v>
      </c>
      <c r="G442">
        <f>VLOOKUP(order_details__2[[#This Row],[ProductID]],products[],3,FALSE)</f>
        <v>29</v>
      </c>
      <c r="H442">
        <f>VLOOKUP(order_details__2[[#This Row],[OrderID]],orders[],20,FALSE)</f>
        <v>1997</v>
      </c>
      <c r="I442" t="str">
        <f>VLOOKUP(order_details__2[[#This Row],[ProductID]],products[],2,FALSE)</f>
        <v>Tarte au sucre</v>
      </c>
      <c r="J442" t="str">
        <f>VLOOKUP(order_details__2[[#This Row],[SupplierID]],suppliers[],2,FALSE)</f>
        <v>Forts d'rables</v>
      </c>
      <c r="K442" t="str">
        <f>VLOOKUP(order_details__2[[#This Row],[OrderID]],orders[],14,FALSE)</f>
        <v>France</v>
      </c>
      <c r="L442">
        <f>VLOOKUP(order_details__2[[#This Row],[OrderID]],orders[],7,FALSE)</f>
        <v>2</v>
      </c>
      <c r="M442" t="str">
        <f>VLOOKUP(order_details__2[[#This Row],[ShipVia ]],shippers[],2,FALSE)</f>
        <v>United Package</v>
      </c>
      <c r="N442" t="str">
        <f>VLOOKUP(order_details__2[[#This Row],[OrderID]],orders[],2,FALSE)</f>
        <v>LAMAI</v>
      </c>
      <c r="O442" t="str">
        <f>VLOOKUP(order_details__2[[#This Row],[OrderID]],orders[],18,FALSE)</f>
        <v xml:space="preserve">Southern                                          </v>
      </c>
      <c r="P442">
        <f>VLOOKUP(order_details__2[[#This Row],[ProductID]],products[],4,FALSE)</f>
        <v>3</v>
      </c>
      <c r="Q442" t="str">
        <f>VLOOKUP(order_details__2[[#This Row],[CategoryID]],categories[],2,FALSE)</f>
        <v>Confections</v>
      </c>
      <c r="R442">
        <f>VLOOKUP(order_details__2[[#This Row],[OrderID]],orders[],21,FALSE)</f>
        <v>1</v>
      </c>
    </row>
    <row r="443" spans="1:18" x14ac:dyDescent="0.2">
      <c r="A443">
        <v>10413</v>
      </c>
      <c r="B443">
        <v>76</v>
      </c>
      <c r="C443">
        <v>14.4</v>
      </c>
      <c r="D443">
        <v>14</v>
      </c>
      <c r="E443">
        <v>0</v>
      </c>
      <c r="F443">
        <f>order_details__2[[#This Row],[UnitPrice]]*order_details__2[[#This Row],[Quantity]]</f>
        <v>201.6</v>
      </c>
      <c r="G443">
        <f>VLOOKUP(order_details__2[[#This Row],[ProductID]],products[],3,FALSE)</f>
        <v>23</v>
      </c>
      <c r="H443">
        <f>VLOOKUP(order_details__2[[#This Row],[OrderID]],orders[],20,FALSE)</f>
        <v>1997</v>
      </c>
      <c r="I443" t="str">
        <f>VLOOKUP(order_details__2[[#This Row],[ProductID]],products[],2,FALSE)</f>
        <v>Lakkalikri</v>
      </c>
      <c r="J443" t="str">
        <f>VLOOKUP(order_details__2[[#This Row],[SupplierID]],suppliers[],2,FALSE)</f>
        <v>Karkki Oy</v>
      </c>
      <c r="K443" t="str">
        <f>VLOOKUP(order_details__2[[#This Row],[OrderID]],orders[],14,FALSE)</f>
        <v>France</v>
      </c>
      <c r="L443">
        <f>VLOOKUP(order_details__2[[#This Row],[OrderID]],orders[],7,FALSE)</f>
        <v>2</v>
      </c>
      <c r="M443" t="str">
        <f>VLOOKUP(order_details__2[[#This Row],[ShipVia ]],shippers[],2,FALSE)</f>
        <v>United Package</v>
      </c>
      <c r="N443" t="str">
        <f>VLOOKUP(order_details__2[[#This Row],[OrderID]],orders[],2,FALSE)</f>
        <v>LAMAI</v>
      </c>
      <c r="O443" t="str">
        <f>VLOOKUP(order_details__2[[#This Row],[OrderID]],orders[],18,FALSE)</f>
        <v xml:space="preserve">Southern                                          </v>
      </c>
      <c r="P443">
        <f>VLOOKUP(order_details__2[[#This Row],[ProductID]],products[],4,FALSE)</f>
        <v>1</v>
      </c>
      <c r="Q443" t="str">
        <f>VLOOKUP(order_details__2[[#This Row],[CategoryID]],categories[],2,FALSE)</f>
        <v>Beverages</v>
      </c>
      <c r="R443">
        <f>VLOOKUP(order_details__2[[#This Row],[OrderID]],orders[],21,FALSE)</f>
        <v>1</v>
      </c>
    </row>
    <row r="444" spans="1:18" x14ac:dyDescent="0.2">
      <c r="A444">
        <v>10414</v>
      </c>
      <c r="B444">
        <v>19</v>
      </c>
      <c r="C444">
        <v>7.3</v>
      </c>
      <c r="D444">
        <v>18</v>
      </c>
      <c r="E444">
        <v>0</v>
      </c>
      <c r="F444">
        <f>order_details__2[[#This Row],[UnitPrice]]*order_details__2[[#This Row],[Quantity]]</f>
        <v>131.4</v>
      </c>
      <c r="G444">
        <f>VLOOKUP(order_details__2[[#This Row],[ProductID]],products[],3,FALSE)</f>
        <v>8</v>
      </c>
      <c r="H444">
        <f>VLOOKUP(order_details__2[[#This Row],[OrderID]],orders[],20,FALSE)</f>
        <v>1997</v>
      </c>
      <c r="I444" t="str">
        <f>VLOOKUP(order_details__2[[#This Row],[ProductID]],products[],2,FALSE)</f>
        <v>Teatime Chocolate Biscuits</v>
      </c>
      <c r="J444" t="str">
        <f>VLOOKUP(order_details__2[[#This Row],[SupplierID]],suppliers[],2,FALSE)</f>
        <v>Specialty Biscuits, Ltd.</v>
      </c>
      <c r="K444" t="str">
        <f>VLOOKUP(order_details__2[[#This Row],[OrderID]],orders[],14,FALSE)</f>
        <v>Brazil</v>
      </c>
      <c r="L444">
        <f>VLOOKUP(order_details__2[[#This Row],[OrderID]],orders[],7,FALSE)</f>
        <v>3</v>
      </c>
      <c r="M444" t="str">
        <f>VLOOKUP(order_details__2[[#This Row],[ShipVia ]],shippers[],2,FALSE)</f>
        <v>Federal Shipping</v>
      </c>
      <c r="N444" t="str">
        <f>VLOOKUP(order_details__2[[#This Row],[OrderID]],orders[],2,FALSE)</f>
        <v>FAMIA</v>
      </c>
      <c r="O444" t="str">
        <f>VLOOKUP(order_details__2[[#This Row],[OrderID]],orders[],18,FALSE)</f>
        <v xml:space="preserve">Eastern                                           </v>
      </c>
      <c r="P444">
        <f>VLOOKUP(order_details__2[[#This Row],[ProductID]],products[],4,FALSE)</f>
        <v>3</v>
      </c>
      <c r="Q444" t="str">
        <f>VLOOKUP(order_details__2[[#This Row],[CategoryID]],categories[],2,FALSE)</f>
        <v>Confections</v>
      </c>
      <c r="R444">
        <f>VLOOKUP(order_details__2[[#This Row],[OrderID]],orders[],21,FALSE)</f>
        <v>1</v>
      </c>
    </row>
    <row r="445" spans="1:18" x14ac:dyDescent="0.2">
      <c r="A445">
        <v>10414</v>
      </c>
      <c r="B445">
        <v>33</v>
      </c>
      <c r="C445">
        <v>2</v>
      </c>
      <c r="D445">
        <v>50</v>
      </c>
      <c r="E445">
        <v>0</v>
      </c>
      <c r="F445">
        <f>order_details__2[[#This Row],[UnitPrice]]*order_details__2[[#This Row],[Quantity]]</f>
        <v>100</v>
      </c>
      <c r="G445">
        <f>VLOOKUP(order_details__2[[#This Row],[ProductID]],products[],3,FALSE)</f>
        <v>15</v>
      </c>
      <c r="H445">
        <f>VLOOKUP(order_details__2[[#This Row],[OrderID]],orders[],20,FALSE)</f>
        <v>1997</v>
      </c>
      <c r="I445" t="str">
        <f>VLOOKUP(order_details__2[[#This Row],[ProductID]],products[],2,FALSE)</f>
        <v>Geitost</v>
      </c>
      <c r="J445" t="str">
        <f>VLOOKUP(order_details__2[[#This Row],[SupplierID]],suppliers[],2,FALSE)</f>
        <v>Norske Meierier</v>
      </c>
      <c r="K445" t="str">
        <f>VLOOKUP(order_details__2[[#This Row],[OrderID]],orders[],14,FALSE)</f>
        <v>Brazil</v>
      </c>
      <c r="L445">
        <f>VLOOKUP(order_details__2[[#This Row],[OrderID]],orders[],7,FALSE)</f>
        <v>3</v>
      </c>
      <c r="M445" t="str">
        <f>VLOOKUP(order_details__2[[#This Row],[ShipVia ]],shippers[],2,FALSE)</f>
        <v>Federal Shipping</v>
      </c>
      <c r="N445" t="str">
        <f>VLOOKUP(order_details__2[[#This Row],[OrderID]],orders[],2,FALSE)</f>
        <v>FAMIA</v>
      </c>
      <c r="O445" t="str">
        <f>VLOOKUP(order_details__2[[#This Row],[OrderID]],orders[],18,FALSE)</f>
        <v xml:space="preserve">Eastern                                           </v>
      </c>
      <c r="P445">
        <f>VLOOKUP(order_details__2[[#This Row],[ProductID]],products[],4,FALSE)</f>
        <v>4</v>
      </c>
      <c r="Q445" t="str">
        <f>VLOOKUP(order_details__2[[#This Row],[CategoryID]],categories[],2,FALSE)</f>
        <v>Dairy Products</v>
      </c>
      <c r="R445">
        <f>VLOOKUP(order_details__2[[#This Row],[OrderID]],orders[],21,FALSE)</f>
        <v>1</v>
      </c>
    </row>
    <row r="446" spans="1:18" x14ac:dyDescent="0.2">
      <c r="A446">
        <v>10415</v>
      </c>
      <c r="B446">
        <v>17</v>
      </c>
      <c r="C446">
        <v>31.2</v>
      </c>
      <c r="D446">
        <v>2</v>
      </c>
      <c r="E446">
        <v>0</v>
      </c>
      <c r="F446">
        <f>order_details__2[[#This Row],[UnitPrice]]*order_details__2[[#This Row],[Quantity]]</f>
        <v>62.4</v>
      </c>
      <c r="G446">
        <f>VLOOKUP(order_details__2[[#This Row],[ProductID]],products[],3,FALSE)</f>
        <v>7</v>
      </c>
      <c r="H446">
        <f>VLOOKUP(order_details__2[[#This Row],[OrderID]],orders[],20,FALSE)</f>
        <v>1997</v>
      </c>
      <c r="I446" t="str">
        <f>VLOOKUP(order_details__2[[#This Row],[ProductID]],products[],2,FALSE)</f>
        <v>Alice Mutton</v>
      </c>
      <c r="J446" t="str">
        <f>VLOOKUP(order_details__2[[#This Row],[SupplierID]],suppliers[],2,FALSE)</f>
        <v>Pavlova, Ltd.</v>
      </c>
      <c r="K446" t="str">
        <f>VLOOKUP(order_details__2[[#This Row],[OrderID]],orders[],14,FALSE)</f>
        <v>USA</v>
      </c>
      <c r="L446">
        <f>VLOOKUP(order_details__2[[#This Row],[OrderID]],orders[],7,FALSE)</f>
        <v>1</v>
      </c>
      <c r="M446" t="str">
        <f>VLOOKUP(order_details__2[[#This Row],[ShipVia ]],shippers[],2,FALSE)</f>
        <v>Speedy Express</v>
      </c>
      <c r="N446" t="str">
        <f>VLOOKUP(order_details__2[[#This Row],[OrderID]],orders[],2,FALSE)</f>
        <v>HUNGC</v>
      </c>
      <c r="O446" t="str">
        <f>VLOOKUP(order_details__2[[#This Row],[OrderID]],orders[],18,FALSE)</f>
        <v xml:space="preserve">Southern                                          </v>
      </c>
      <c r="P446">
        <f>VLOOKUP(order_details__2[[#This Row],[ProductID]],products[],4,FALSE)</f>
        <v>6</v>
      </c>
      <c r="Q446" t="str">
        <f>VLOOKUP(order_details__2[[#This Row],[CategoryID]],categories[],2,FALSE)</f>
        <v>Meat/Poultry</v>
      </c>
      <c r="R446">
        <f>VLOOKUP(order_details__2[[#This Row],[OrderID]],orders[],21,FALSE)</f>
        <v>1</v>
      </c>
    </row>
    <row r="447" spans="1:18" x14ac:dyDescent="0.2">
      <c r="A447">
        <v>10415</v>
      </c>
      <c r="B447">
        <v>33</v>
      </c>
      <c r="C447">
        <v>2</v>
      </c>
      <c r="D447">
        <v>20</v>
      </c>
      <c r="E447">
        <v>0</v>
      </c>
      <c r="F447">
        <f>order_details__2[[#This Row],[UnitPrice]]*order_details__2[[#This Row],[Quantity]]</f>
        <v>40</v>
      </c>
      <c r="G447">
        <f>VLOOKUP(order_details__2[[#This Row],[ProductID]],products[],3,FALSE)</f>
        <v>15</v>
      </c>
      <c r="H447">
        <f>VLOOKUP(order_details__2[[#This Row],[OrderID]],orders[],20,FALSE)</f>
        <v>1997</v>
      </c>
      <c r="I447" t="str">
        <f>VLOOKUP(order_details__2[[#This Row],[ProductID]],products[],2,FALSE)</f>
        <v>Geitost</v>
      </c>
      <c r="J447" t="str">
        <f>VLOOKUP(order_details__2[[#This Row],[SupplierID]],suppliers[],2,FALSE)</f>
        <v>Norske Meierier</v>
      </c>
      <c r="K447" t="str">
        <f>VLOOKUP(order_details__2[[#This Row],[OrderID]],orders[],14,FALSE)</f>
        <v>USA</v>
      </c>
      <c r="L447">
        <f>VLOOKUP(order_details__2[[#This Row],[OrderID]],orders[],7,FALSE)</f>
        <v>1</v>
      </c>
      <c r="M447" t="str">
        <f>VLOOKUP(order_details__2[[#This Row],[ShipVia ]],shippers[],2,FALSE)</f>
        <v>Speedy Express</v>
      </c>
      <c r="N447" t="str">
        <f>VLOOKUP(order_details__2[[#This Row],[OrderID]],orders[],2,FALSE)</f>
        <v>HUNGC</v>
      </c>
      <c r="O447" t="str">
        <f>VLOOKUP(order_details__2[[#This Row],[OrderID]],orders[],18,FALSE)</f>
        <v xml:space="preserve">Southern                                          </v>
      </c>
      <c r="P447">
        <f>VLOOKUP(order_details__2[[#This Row],[ProductID]],products[],4,FALSE)</f>
        <v>4</v>
      </c>
      <c r="Q447" t="str">
        <f>VLOOKUP(order_details__2[[#This Row],[CategoryID]],categories[],2,FALSE)</f>
        <v>Dairy Products</v>
      </c>
      <c r="R447">
        <f>VLOOKUP(order_details__2[[#This Row],[OrderID]],orders[],21,FALSE)</f>
        <v>1</v>
      </c>
    </row>
    <row r="448" spans="1:18" x14ac:dyDescent="0.2">
      <c r="A448">
        <v>10416</v>
      </c>
      <c r="B448">
        <v>19</v>
      </c>
      <c r="C448">
        <v>7.3</v>
      </c>
      <c r="D448">
        <v>20</v>
      </c>
      <c r="E448">
        <v>0</v>
      </c>
      <c r="F448">
        <f>order_details__2[[#This Row],[UnitPrice]]*order_details__2[[#This Row],[Quantity]]</f>
        <v>146</v>
      </c>
      <c r="G448">
        <f>VLOOKUP(order_details__2[[#This Row],[ProductID]],products[],3,FALSE)</f>
        <v>8</v>
      </c>
      <c r="H448">
        <f>VLOOKUP(order_details__2[[#This Row],[OrderID]],orders[],20,FALSE)</f>
        <v>1997</v>
      </c>
      <c r="I448" t="str">
        <f>VLOOKUP(order_details__2[[#This Row],[ProductID]],products[],2,FALSE)</f>
        <v>Teatime Chocolate Biscuits</v>
      </c>
      <c r="J448" t="str">
        <f>VLOOKUP(order_details__2[[#This Row],[SupplierID]],suppliers[],2,FALSE)</f>
        <v>Specialty Biscuits, Ltd.</v>
      </c>
      <c r="K448" t="str">
        <f>VLOOKUP(order_details__2[[#This Row],[OrderID]],orders[],14,FALSE)</f>
        <v>Finland</v>
      </c>
      <c r="L448">
        <f>VLOOKUP(order_details__2[[#This Row],[OrderID]],orders[],7,FALSE)</f>
        <v>3</v>
      </c>
      <c r="M448" t="str">
        <f>VLOOKUP(order_details__2[[#This Row],[ShipVia ]],shippers[],2,FALSE)</f>
        <v>Federal Shipping</v>
      </c>
      <c r="N448" t="str">
        <f>VLOOKUP(order_details__2[[#This Row],[OrderID]],orders[],2,FALSE)</f>
        <v>WARTH</v>
      </c>
      <c r="O448" t="str">
        <f>VLOOKUP(order_details__2[[#This Row],[OrderID]],orders[],18,FALSE)</f>
        <v xml:space="preserve">Northern                                          </v>
      </c>
      <c r="P448">
        <f>VLOOKUP(order_details__2[[#This Row],[ProductID]],products[],4,FALSE)</f>
        <v>3</v>
      </c>
      <c r="Q448" t="str">
        <f>VLOOKUP(order_details__2[[#This Row],[CategoryID]],categories[],2,FALSE)</f>
        <v>Confections</v>
      </c>
      <c r="R448">
        <f>VLOOKUP(order_details__2[[#This Row],[OrderID]],orders[],21,FALSE)</f>
        <v>1</v>
      </c>
    </row>
    <row r="449" spans="1:18" x14ac:dyDescent="0.2">
      <c r="A449">
        <v>10416</v>
      </c>
      <c r="B449">
        <v>53</v>
      </c>
      <c r="C449">
        <v>26.2</v>
      </c>
      <c r="D449">
        <v>10</v>
      </c>
      <c r="E449">
        <v>0</v>
      </c>
      <c r="F449">
        <f>order_details__2[[#This Row],[UnitPrice]]*order_details__2[[#This Row],[Quantity]]</f>
        <v>262</v>
      </c>
      <c r="G449">
        <f>VLOOKUP(order_details__2[[#This Row],[ProductID]],products[],3,FALSE)</f>
        <v>24</v>
      </c>
      <c r="H449">
        <f>VLOOKUP(order_details__2[[#This Row],[OrderID]],orders[],20,FALSE)</f>
        <v>1997</v>
      </c>
      <c r="I449" t="str">
        <f>VLOOKUP(order_details__2[[#This Row],[ProductID]],products[],2,FALSE)</f>
        <v>Perth Pasties</v>
      </c>
      <c r="J449" t="str">
        <f>VLOOKUP(order_details__2[[#This Row],[SupplierID]],suppliers[],2,FALSE)</f>
        <v>G'day, Mate</v>
      </c>
      <c r="K449" t="str">
        <f>VLOOKUP(order_details__2[[#This Row],[OrderID]],orders[],14,FALSE)</f>
        <v>Finland</v>
      </c>
      <c r="L449">
        <f>VLOOKUP(order_details__2[[#This Row],[OrderID]],orders[],7,FALSE)</f>
        <v>3</v>
      </c>
      <c r="M449" t="str">
        <f>VLOOKUP(order_details__2[[#This Row],[ShipVia ]],shippers[],2,FALSE)</f>
        <v>Federal Shipping</v>
      </c>
      <c r="N449" t="str">
        <f>VLOOKUP(order_details__2[[#This Row],[OrderID]],orders[],2,FALSE)</f>
        <v>WARTH</v>
      </c>
      <c r="O449" t="str">
        <f>VLOOKUP(order_details__2[[#This Row],[OrderID]],orders[],18,FALSE)</f>
        <v xml:space="preserve">Northern                                          </v>
      </c>
      <c r="P449">
        <f>VLOOKUP(order_details__2[[#This Row],[ProductID]],products[],4,FALSE)</f>
        <v>6</v>
      </c>
      <c r="Q449" t="str">
        <f>VLOOKUP(order_details__2[[#This Row],[CategoryID]],categories[],2,FALSE)</f>
        <v>Meat/Poultry</v>
      </c>
      <c r="R449">
        <f>VLOOKUP(order_details__2[[#This Row],[OrderID]],orders[],21,FALSE)</f>
        <v>1</v>
      </c>
    </row>
    <row r="450" spans="1:18" x14ac:dyDescent="0.2">
      <c r="A450">
        <v>10416</v>
      </c>
      <c r="B450">
        <v>57</v>
      </c>
      <c r="C450">
        <v>15.6</v>
      </c>
      <c r="D450">
        <v>20</v>
      </c>
      <c r="E450">
        <v>0</v>
      </c>
      <c r="F450">
        <f>order_details__2[[#This Row],[UnitPrice]]*order_details__2[[#This Row],[Quantity]]</f>
        <v>312</v>
      </c>
      <c r="G450">
        <f>VLOOKUP(order_details__2[[#This Row],[ProductID]],products[],3,FALSE)</f>
        <v>26</v>
      </c>
      <c r="H450">
        <f>VLOOKUP(order_details__2[[#This Row],[OrderID]],orders[],20,FALSE)</f>
        <v>1997</v>
      </c>
      <c r="I450" t="str">
        <f>VLOOKUP(order_details__2[[#This Row],[ProductID]],products[],2,FALSE)</f>
        <v>Ravioli Angelo</v>
      </c>
      <c r="J450" t="str">
        <f>VLOOKUP(order_details__2[[#This Row],[SupplierID]],suppliers[],2,FALSE)</f>
        <v>Pasta Buttini s.r.l.</v>
      </c>
      <c r="K450" t="str">
        <f>VLOOKUP(order_details__2[[#This Row],[OrderID]],orders[],14,FALSE)</f>
        <v>Finland</v>
      </c>
      <c r="L450">
        <f>VLOOKUP(order_details__2[[#This Row],[OrderID]],orders[],7,FALSE)</f>
        <v>3</v>
      </c>
      <c r="M450" t="str">
        <f>VLOOKUP(order_details__2[[#This Row],[ShipVia ]],shippers[],2,FALSE)</f>
        <v>Federal Shipping</v>
      </c>
      <c r="N450" t="str">
        <f>VLOOKUP(order_details__2[[#This Row],[OrderID]],orders[],2,FALSE)</f>
        <v>WARTH</v>
      </c>
      <c r="O450" t="str">
        <f>VLOOKUP(order_details__2[[#This Row],[OrderID]],orders[],18,FALSE)</f>
        <v xml:space="preserve">Northern                                          </v>
      </c>
      <c r="P450">
        <f>VLOOKUP(order_details__2[[#This Row],[ProductID]],products[],4,FALSE)</f>
        <v>5</v>
      </c>
      <c r="Q450" t="str">
        <f>VLOOKUP(order_details__2[[#This Row],[CategoryID]],categories[],2,FALSE)</f>
        <v>Grains/Cereals</v>
      </c>
      <c r="R450">
        <f>VLOOKUP(order_details__2[[#This Row],[OrderID]],orders[],21,FALSE)</f>
        <v>1</v>
      </c>
    </row>
    <row r="451" spans="1:18" x14ac:dyDescent="0.2">
      <c r="A451">
        <v>10417</v>
      </c>
      <c r="B451">
        <v>38</v>
      </c>
      <c r="C451">
        <v>210.8</v>
      </c>
      <c r="D451">
        <v>50</v>
      </c>
      <c r="E451">
        <v>0</v>
      </c>
      <c r="F451">
        <f>order_details__2[[#This Row],[UnitPrice]]*order_details__2[[#This Row],[Quantity]]</f>
        <v>10540</v>
      </c>
      <c r="G451">
        <f>VLOOKUP(order_details__2[[#This Row],[ProductID]],products[],3,FALSE)</f>
        <v>18</v>
      </c>
      <c r="H451">
        <f>VLOOKUP(order_details__2[[#This Row],[OrderID]],orders[],20,FALSE)</f>
        <v>1997</v>
      </c>
      <c r="I451" t="str">
        <f>VLOOKUP(order_details__2[[#This Row],[ProductID]],products[],2,FALSE)</f>
        <v>Cte de Blaye</v>
      </c>
      <c r="J451" t="str">
        <f>VLOOKUP(order_details__2[[#This Row],[SupplierID]],suppliers[],2,FALSE)</f>
        <v>Aux joyeux ecclsiastiques</v>
      </c>
      <c r="K451" t="str">
        <f>VLOOKUP(order_details__2[[#This Row],[OrderID]],orders[],14,FALSE)</f>
        <v>Denmark</v>
      </c>
      <c r="L451">
        <f>VLOOKUP(order_details__2[[#This Row],[OrderID]],orders[],7,FALSE)</f>
        <v>3</v>
      </c>
      <c r="M451" t="str">
        <f>VLOOKUP(order_details__2[[#This Row],[ShipVia ]],shippers[],2,FALSE)</f>
        <v>Federal Shipping</v>
      </c>
      <c r="N451" t="str">
        <f>VLOOKUP(order_details__2[[#This Row],[OrderID]],orders[],2,FALSE)</f>
        <v>SIMOB</v>
      </c>
      <c r="O451" t="str">
        <f>VLOOKUP(order_details__2[[#This Row],[OrderID]],orders[],18,FALSE)</f>
        <v xml:space="preserve">Eastern                                           </v>
      </c>
      <c r="P451">
        <f>VLOOKUP(order_details__2[[#This Row],[ProductID]],products[],4,FALSE)</f>
        <v>1</v>
      </c>
      <c r="Q451" t="str">
        <f>VLOOKUP(order_details__2[[#This Row],[CategoryID]],categories[],2,FALSE)</f>
        <v>Beverages</v>
      </c>
      <c r="R451">
        <f>VLOOKUP(order_details__2[[#This Row],[OrderID]],orders[],21,FALSE)</f>
        <v>1</v>
      </c>
    </row>
    <row r="452" spans="1:18" x14ac:dyDescent="0.2">
      <c r="A452">
        <v>10417</v>
      </c>
      <c r="B452">
        <v>46</v>
      </c>
      <c r="C452">
        <v>9.6</v>
      </c>
      <c r="D452">
        <v>2</v>
      </c>
      <c r="E452">
        <v>0</v>
      </c>
      <c r="F452">
        <f>order_details__2[[#This Row],[UnitPrice]]*order_details__2[[#This Row],[Quantity]]</f>
        <v>19.2</v>
      </c>
      <c r="G452">
        <f>VLOOKUP(order_details__2[[#This Row],[ProductID]],products[],3,FALSE)</f>
        <v>21</v>
      </c>
      <c r="H452">
        <f>VLOOKUP(order_details__2[[#This Row],[OrderID]],orders[],20,FALSE)</f>
        <v>1997</v>
      </c>
      <c r="I452" t="str">
        <f>VLOOKUP(order_details__2[[#This Row],[ProductID]],products[],2,FALSE)</f>
        <v>Spegesild</v>
      </c>
      <c r="J452" t="str">
        <f>VLOOKUP(order_details__2[[#This Row],[SupplierID]],suppliers[],2,FALSE)</f>
        <v>Lyngbysild</v>
      </c>
      <c r="K452" t="str">
        <f>VLOOKUP(order_details__2[[#This Row],[OrderID]],orders[],14,FALSE)</f>
        <v>Denmark</v>
      </c>
      <c r="L452">
        <f>VLOOKUP(order_details__2[[#This Row],[OrderID]],orders[],7,FALSE)</f>
        <v>3</v>
      </c>
      <c r="M452" t="str">
        <f>VLOOKUP(order_details__2[[#This Row],[ShipVia ]],shippers[],2,FALSE)</f>
        <v>Federal Shipping</v>
      </c>
      <c r="N452" t="str">
        <f>VLOOKUP(order_details__2[[#This Row],[OrderID]],orders[],2,FALSE)</f>
        <v>SIMOB</v>
      </c>
      <c r="O452" t="str">
        <f>VLOOKUP(order_details__2[[#This Row],[OrderID]],orders[],18,FALSE)</f>
        <v xml:space="preserve">Eastern                                           </v>
      </c>
      <c r="P452">
        <f>VLOOKUP(order_details__2[[#This Row],[ProductID]],products[],4,FALSE)</f>
        <v>8</v>
      </c>
      <c r="Q452" t="str">
        <f>VLOOKUP(order_details__2[[#This Row],[CategoryID]],categories[],2,FALSE)</f>
        <v>Seafood</v>
      </c>
      <c r="R452">
        <f>VLOOKUP(order_details__2[[#This Row],[OrderID]],orders[],21,FALSE)</f>
        <v>1</v>
      </c>
    </row>
    <row r="453" spans="1:18" x14ac:dyDescent="0.2">
      <c r="A453">
        <v>10417</v>
      </c>
      <c r="B453">
        <v>68</v>
      </c>
      <c r="C453">
        <v>10</v>
      </c>
      <c r="D453">
        <v>36</v>
      </c>
      <c r="E453">
        <v>0</v>
      </c>
      <c r="F453">
        <f>order_details__2[[#This Row],[UnitPrice]]*order_details__2[[#This Row],[Quantity]]</f>
        <v>360</v>
      </c>
      <c r="G453">
        <f>VLOOKUP(order_details__2[[#This Row],[ProductID]],products[],3,FALSE)</f>
        <v>8</v>
      </c>
      <c r="H453">
        <f>VLOOKUP(order_details__2[[#This Row],[OrderID]],orders[],20,FALSE)</f>
        <v>1997</v>
      </c>
      <c r="I453" t="str">
        <f>VLOOKUP(order_details__2[[#This Row],[ProductID]],products[],2,FALSE)</f>
        <v>Scottish Longbreads</v>
      </c>
      <c r="J453" t="str">
        <f>VLOOKUP(order_details__2[[#This Row],[SupplierID]],suppliers[],2,FALSE)</f>
        <v>Specialty Biscuits, Ltd.</v>
      </c>
      <c r="K453" t="str">
        <f>VLOOKUP(order_details__2[[#This Row],[OrderID]],orders[],14,FALSE)</f>
        <v>Denmark</v>
      </c>
      <c r="L453">
        <f>VLOOKUP(order_details__2[[#This Row],[OrderID]],orders[],7,FALSE)</f>
        <v>3</v>
      </c>
      <c r="M453" t="str">
        <f>VLOOKUP(order_details__2[[#This Row],[ShipVia ]],shippers[],2,FALSE)</f>
        <v>Federal Shipping</v>
      </c>
      <c r="N453" t="str">
        <f>VLOOKUP(order_details__2[[#This Row],[OrderID]],orders[],2,FALSE)</f>
        <v>SIMOB</v>
      </c>
      <c r="O453" t="str">
        <f>VLOOKUP(order_details__2[[#This Row],[OrderID]],orders[],18,FALSE)</f>
        <v xml:space="preserve">Eastern                                           </v>
      </c>
      <c r="P453">
        <f>VLOOKUP(order_details__2[[#This Row],[ProductID]],products[],4,FALSE)</f>
        <v>3</v>
      </c>
      <c r="Q453" t="str">
        <f>VLOOKUP(order_details__2[[#This Row],[CategoryID]],categories[],2,FALSE)</f>
        <v>Confections</v>
      </c>
      <c r="R453">
        <f>VLOOKUP(order_details__2[[#This Row],[OrderID]],orders[],21,FALSE)</f>
        <v>1</v>
      </c>
    </row>
    <row r="454" spans="1:18" x14ac:dyDescent="0.2">
      <c r="A454">
        <v>10417</v>
      </c>
      <c r="B454">
        <v>77</v>
      </c>
      <c r="C454">
        <v>10.4</v>
      </c>
      <c r="D454">
        <v>35</v>
      </c>
      <c r="E454">
        <v>0</v>
      </c>
      <c r="F454">
        <f>order_details__2[[#This Row],[UnitPrice]]*order_details__2[[#This Row],[Quantity]]</f>
        <v>364</v>
      </c>
      <c r="G454">
        <f>VLOOKUP(order_details__2[[#This Row],[ProductID]],products[],3,FALSE)</f>
        <v>12</v>
      </c>
      <c r="H454">
        <f>VLOOKUP(order_details__2[[#This Row],[OrderID]],orders[],20,FALSE)</f>
        <v>1997</v>
      </c>
      <c r="I454" t="str">
        <f>VLOOKUP(order_details__2[[#This Row],[ProductID]],products[],2,FALSE)</f>
        <v>Original Frankfurter grne Soe</v>
      </c>
      <c r="J454" t="str">
        <f>VLOOKUP(order_details__2[[#This Row],[SupplierID]],suppliers[],2,FALSE)</f>
        <v>Plutzer Lebensmittelgromrkte AG</v>
      </c>
      <c r="K454" t="str">
        <f>VLOOKUP(order_details__2[[#This Row],[OrderID]],orders[],14,FALSE)</f>
        <v>Denmark</v>
      </c>
      <c r="L454">
        <f>VLOOKUP(order_details__2[[#This Row],[OrderID]],orders[],7,FALSE)</f>
        <v>3</v>
      </c>
      <c r="M454" t="str">
        <f>VLOOKUP(order_details__2[[#This Row],[ShipVia ]],shippers[],2,FALSE)</f>
        <v>Federal Shipping</v>
      </c>
      <c r="N454" t="str">
        <f>VLOOKUP(order_details__2[[#This Row],[OrderID]],orders[],2,FALSE)</f>
        <v>SIMOB</v>
      </c>
      <c r="O454" t="str">
        <f>VLOOKUP(order_details__2[[#This Row],[OrderID]],orders[],18,FALSE)</f>
        <v xml:space="preserve">Eastern                                           </v>
      </c>
      <c r="P454">
        <f>VLOOKUP(order_details__2[[#This Row],[ProductID]],products[],4,FALSE)</f>
        <v>2</v>
      </c>
      <c r="Q454" t="str">
        <f>VLOOKUP(order_details__2[[#This Row],[CategoryID]],categories[],2,FALSE)</f>
        <v>Condiments</v>
      </c>
      <c r="R454">
        <f>VLOOKUP(order_details__2[[#This Row],[OrderID]],orders[],21,FALSE)</f>
        <v>1</v>
      </c>
    </row>
    <row r="455" spans="1:18" x14ac:dyDescent="0.2">
      <c r="A455">
        <v>10418</v>
      </c>
      <c r="B455">
        <v>2</v>
      </c>
      <c r="C455">
        <v>15.2</v>
      </c>
      <c r="D455">
        <v>60</v>
      </c>
      <c r="E455">
        <v>0</v>
      </c>
      <c r="F455">
        <f>order_details__2[[#This Row],[UnitPrice]]*order_details__2[[#This Row],[Quantity]]</f>
        <v>912</v>
      </c>
      <c r="G455">
        <f>VLOOKUP(order_details__2[[#This Row],[ProductID]],products[],3,FALSE)</f>
        <v>1</v>
      </c>
      <c r="H455">
        <f>VLOOKUP(order_details__2[[#This Row],[OrderID]],orders[],20,FALSE)</f>
        <v>1997</v>
      </c>
      <c r="I455" t="str">
        <f>VLOOKUP(order_details__2[[#This Row],[ProductID]],products[],2,FALSE)</f>
        <v>Chang</v>
      </c>
      <c r="J455" t="str">
        <f>VLOOKUP(order_details__2[[#This Row],[SupplierID]],suppliers[],2,FALSE)</f>
        <v>Exotic Liquids</v>
      </c>
      <c r="K455" t="str">
        <f>VLOOKUP(order_details__2[[#This Row],[OrderID]],orders[],14,FALSE)</f>
        <v>Germany</v>
      </c>
      <c r="L455">
        <f>VLOOKUP(order_details__2[[#This Row],[OrderID]],orders[],7,FALSE)</f>
        <v>1</v>
      </c>
      <c r="M455" t="str">
        <f>VLOOKUP(order_details__2[[#This Row],[ShipVia ]],shippers[],2,FALSE)</f>
        <v>Speedy Express</v>
      </c>
      <c r="N455" t="str">
        <f>VLOOKUP(order_details__2[[#This Row],[OrderID]],orders[],2,FALSE)</f>
        <v>QUICK</v>
      </c>
      <c r="O455" t="str">
        <f>VLOOKUP(order_details__2[[#This Row],[OrderID]],orders[],18,FALSE)</f>
        <v xml:space="preserve">Eastern                                           </v>
      </c>
      <c r="P455">
        <f>VLOOKUP(order_details__2[[#This Row],[ProductID]],products[],4,FALSE)</f>
        <v>1</v>
      </c>
      <c r="Q455" t="str">
        <f>VLOOKUP(order_details__2[[#This Row],[CategoryID]],categories[],2,FALSE)</f>
        <v>Beverages</v>
      </c>
      <c r="R455">
        <f>VLOOKUP(order_details__2[[#This Row],[OrderID]],orders[],21,FALSE)</f>
        <v>1</v>
      </c>
    </row>
    <row r="456" spans="1:18" x14ac:dyDescent="0.2">
      <c r="A456">
        <v>10418</v>
      </c>
      <c r="B456">
        <v>47</v>
      </c>
      <c r="C456">
        <v>7.6</v>
      </c>
      <c r="D456">
        <v>55</v>
      </c>
      <c r="E456">
        <v>0</v>
      </c>
      <c r="F456">
        <f>order_details__2[[#This Row],[UnitPrice]]*order_details__2[[#This Row],[Quantity]]</f>
        <v>418</v>
      </c>
      <c r="G456">
        <f>VLOOKUP(order_details__2[[#This Row],[ProductID]],products[],3,FALSE)</f>
        <v>22</v>
      </c>
      <c r="H456">
        <f>VLOOKUP(order_details__2[[#This Row],[OrderID]],orders[],20,FALSE)</f>
        <v>1997</v>
      </c>
      <c r="I456" t="str">
        <f>VLOOKUP(order_details__2[[#This Row],[ProductID]],products[],2,FALSE)</f>
        <v>Zaanse koeken</v>
      </c>
      <c r="J456" t="str">
        <f>VLOOKUP(order_details__2[[#This Row],[SupplierID]],suppliers[],2,FALSE)</f>
        <v>Zaanse Snoepfabriek</v>
      </c>
      <c r="K456" t="str">
        <f>VLOOKUP(order_details__2[[#This Row],[OrderID]],orders[],14,FALSE)</f>
        <v>Germany</v>
      </c>
      <c r="L456">
        <f>VLOOKUP(order_details__2[[#This Row],[OrderID]],orders[],7,FALSE)</f>
        <v>1</v>
      </c>
      <c r="M456" t="str">
        <f>VLOOKUP(order_details__2[[#This Row],[ShipVia ]],shippers[],2,FALSE)</f>
        <v>Speedy Express</v>
      </c>
      <c r="N456" t="str">
        <f>VLOOKUP(order_details__2[[#This Row],[OrderID]],orders[],2,FALSE)</f>
        <v>QUICK</v>
      </c>
      <c r="O456" t="str">
        <f>VLOOKUP(order_details__2[[#This Row],[OrderID]],orders[],18,FALSE)</f>
        <v xml:space="preserve">Eastern                                           </v>
      </c>
      <c r="P456">
        <f>VLOOKUP(order_details__2[[#This Row],[ProductID]],products[],4,FALSE)</f>
        <v>3</v>
      </c>
      <c r="Q456" t="str">
        <f>VLOOKUP(order_details__2[[#This Row],[CategoryID]],categories[],2,FALSE)</f>
        <v>Confections</v>
      </c>
      <c r="R456">
        <f>VLOOKUP(order_details__2[[#This Row],[OrderID]],orders[],21,FALSE)</f>
        <v>1</v>
      </c>
    </row>
    <row r="457" spans="1:18" x14ac:dyDescent="0.2">
      <c r="A457">
        <v>10418</v>
      </c>
      <c r="B457">
        <v>61</v>
      </c>
      <c r="C457">
        <v>22.8</v>
      </c>
      <c r="D457">
        <v>16</v>
      </c>
      <c r="E457">
        <v>0</v>
      </c>
      <c r="F457">
        <f>order_details__2[[#This Row],[UnitPrice]]*order_details__2[[#This Row],[Quantity]]</f>
        <v>364.8</v>
      </c>
      <c r="G457">
        <f>VLOOKUP(order_details__2[[#This Row],[ProductID]],products[],3,FALSE)</f>
        <v>29</v>
      </c>
      <c r="H457">
        <f>VLOOKUP(order_details__2[[#This Row],[OrderID]],orders[],20,FALSE)</f>
        <v>1997</v>
      </c>
      <c r="I457" t="str">
        <f>VLOOKUP(order_details__2[[#This Row],[ProductID]],products[],2,FALSE)</f>
        <v>Sirop d'rable</v>
      </c>
      <c r="J457" t="str">
        <f>VLOOKUP(order_details__2[[#This Row],[SupplierID]],suppliers[],2,FALSE)</f>
        <v>Forts d'rables</v>
      </c>
      <c r="K457" t="str">
        <f>VLOOKUP(order_details__2[[#This Row],[OrderID]],orders[],14,FALSE)</f>
        <v>Germany</v>
      </c>
      <c r="L457">
        <f>VLOOKUP(order_details__2[[#This Row],[OrderID]],orders[],7,FALSE)</f>
        <v>1</v>
      </c>
      <c r="M457" t="str">
        <f>VLOOKUP(order_details__2[[#This Row],[ShipVia ]],shippers[],2,FALSE)</f>
        <v>Speedy Express</v>
      </c>
      <c r="N457" t="str">
        <f>VLOOKUP(order_details__2[[#This Row],[OrderID]],orders[],2,FALSE)</f>
        <v>QUICK</v>
      </c>
      <c r="O457" t="str">
        <f>VLOOKUP(order_details__2[[#This Row],[OrderID]],orders[],18,FALSE)</f>
        <v xml:space="preserve">Eastern                                           </v>
      </c>
      <c r="P457">
        <f>VLOOKUP(order_details__2[[#This Row],[ProductID]],products[],4,FALSE)</f>
        <v>2</v>
      </c>
      <c r="Q457" t="str">
        <f>VLOOKUP(order_details__2[[#This Row],[CategoryID]],categories[],2,FALSE)</f>
        <v>Condiments</v>
      </c>
      <c r="R457">
        <f>VLOOKUP(order_details__2[[#This Row],[OrderID]],orders[],21,FALSE)</f>
        <v>1</v>
      </c>
    </row>
    <row r="458" spans="1:18" x14ac:dyDescent="0.2">
      <c r="A458">
        <v>10418</v>
      </c>
      <c r="B458">
        <v>74</v>
      </c>
      <c r="C458">
        <v>8</v>
      </c>
      <c r="D458">
        <v>15</v>
      </c>
      <c r="E458">
        <v>0</v>
      </c>
      <c r="F458">
        <f>order_details__2[[#This Row],[UnitPrice]]*order_details__2[[#This Row],[Quantity]]</f>
        <v>120</v>
      </c>
      <c r="G458">
        <f>VLOOKUP(order_details__2[[#This Row],[ProductID]],products[],3,FALSE)</f>
        <v>4</v>
      </c>
      <c r="H458">
        <f>VLOOKUP(order_details__2[[#This Row],[OrderID]],orders[],20,FALSE)</f>
        <v>1997</v>
      </c>
      <c r="I458" t="str">
        <f>VLOOKUP(order_details__2[[#This Row],[ProductID]],products[],2,FALSE)</f>
        <v>Longlife Tofu</v>
      </c>
      <c r="J458" t="str">
        <f>VLOOKUP(order_details__2[[#This Row],[SupplierID]],suppliers[],2,FALSE)</f>
        <v>Tokyo Traders</v>
      </c>
      <c r="K458" t="str">
        <f>VLOOKUP(order_details__2[[#This Row],[OrderID]],orders[],14,FALSE)</f>
        <v>Germany</v>
      </c>
      <c r="L458">
        <f>VLOOKUP(order_details__2[[#This Row],[OrderID]],orders[],7,FALSE)</f>
        <v>1</v>
      </c>
      <c r="M458" t="str">
        <f>VLOOKUP(order_details__2[[#This Row],[ShipVia ]],shippers[],2,FALSE)</f>
        <v>Speedy Express</v>
      </c>
      <c r="N458" t="str">
        <f>VLOOKUP(order_details__2[[#This Row],[OrderID]],orders[],2,FALSE)</f>
        <v>QUICK</v>
      </c>
      <c r="O458" t="str">
        <f>VLOOKUP(order_details__2[[#This Row],[OrderID]],orders[],18,FALSE)</f>
        <v xml:space="preserve">Eastern                                           </v>
      </c>
      <c r="P458">
        <f>VLOOKUP(order_details__2[[#This Row],[ProductID]],products[],4,FALSE)</f>
        <v>7</v>
      </c>
      <c r="Q458" t="str">
        <f>VLOOKUP(order_details__2[[#This Row],[CategoryID]],categories[],2,FALSE)</f>
        <v>Produce</v>
      </c>
      <c r="R458">
        <f>VLOOKUP(order_details__2[[#This Row],[OrderID]],orders[],21,FALSE)</f>
        <v>1</v>
      </c>
    </row>
    <row r="459" spans="1:18" x14ac:dyDescent="0.2">
      <c r="A459">
        <v>10419</v>
      </c>
      <c r="B459">
        <v>60</v>
      </c>
      <c r="C459">
        <v>27.2</v>
      </c>
      <c r="D459">
        <v>60</v>
      </c>
      <c r="E459">
        <v>0</v>
      </c>
      <c r="F459">
        <f>order_details__2[[#This Row],[UnitPrice]]*order_details__2[[#This Row],[Quantity]]</f>
        <v>1632</v>
      </c>
      <c r="G459">
        <f>VLOOKUP(order_details__2[[#This Row],[ProductID]],products[],3,FALSE)</f>
        <v>28</v>
      </c>
      <c r="H459">
        <f>VLOOKUP(order_details__2[[#This Row],[OrderID]],orders[],20,FALSE)</f>
        <v>1997</v>
      </c>
      <c r="I459" t="str">
        <f>VLOOKUP(order_details__2[[#This Row],[ProductID]],products[],2,FALSE)</f>
        <v>Camembert Pierrot</v>
      </c>
      <c r="J459" t="str">
        <f>VLOOKUP(order_details__2[[#This Row],[SupplierID]],suppliers[],2,FALSE)</f>
        <v>Gai pturage</v>
      </c>
      <c r="K459" t="str">
        <f>VLOOKUP(order_details__2[[#This Row],[OrderID]],orders[],14,FALSE)</f>
        <v>Switzerland</v>
      </c>
      <c r="L459">
        <f>VLOOKUP(order_details__2[[#This Row],[OrderID]],orders[],7,FALSE)</f>
        <v>2</v>
      </c>
      <c r="M459" t="str">
        <f>VLOOKUP(order_details__2[[#This Row],[ShipVia ]],shippers[],2,FALSE)</f>
        <v>United Package</v>
      </c>
      <c r="N459" t="str">
        <f>VLOOKUP(order_details__2[[#This Row],[OrderID]],orders[],2,FALSE)</f>
        <v>RICSU</v>
      </c>
      <c r="O459" t="str">
        <f>VLOOKUP(order_details__2[[#This Row],[OrderID]],orders[],18,FALSE)</f>
        <v xml:space="preserve">Eastern                                           </v>
      </c>
      <c r="P459">
        <f>VLOOKUP(order_details__2[[#This Row],[ProductID]],products[],4,FALSE)</f>
        <v>4</v>
      </c>
      <c r="Q459" t="str">
        <f>VLOOKUP(order_details__2[[#This Row],[CategoryID]],categories[],2,FALSE)</f>
        <v>Dairy Products</v>
      </c>
      <c r="R459">
        <f>VLOOKUP(order_details__2[[#This Row],[OrderID]],orders[],21,FALSE)</f>
        <v>1</v>
      </c>
    </row>
    <row r="460" spans="1:18" x14ac:dyDescent="0.2">
      <c r="A460">
        <v>10419</v>
      </c>
      <c r="B460">
        <v>69</v>
      </c>
      <c r="C460">
        <v>28.8</v>
      </c>
      <c r="D460">
        <v>20</v>
      </c>
      <c r="E460">
        <v>0</v>
      </c>
      <c r="F460">
        <f>order_details__2[[#This Row],[UnitPrice]]*order_details__2[[#This Row],[Quantity]]</f>
        <v>576</v>
      </c>
      <c r="G460">
        <f>VLOOKUP(order_details__2[[#This Row],[ProductID]],products[],3,FALSE)</f>
        <v>15</v>
      </c>
      <c r="H460">
        <f>VLOOKUP(order_details__2[[#This Row],[OrderID]],orders[],20,FALSE)</f>
        <v>1997</v>
      </c>
      <c r="I460" t="str">
        <f>VLOOKUP(order_details__2[[#This Row],[ProductID]],products[],2,FALSE)</f>
        <v>Gudbrandsdalsost</v>
      </c>
      <c r="J460" t="str">
        <f>VLOOKUP(order_details__2[[#This Row],[SupplierID]],suppliers[],2,FALSE)</f>
        <v>Norske Meierier</v>
      </c>
      <c r="K460" t="str">
        <f>VLOOKUP(order_details__2[[#This Row],[OrderID]],orders[],14,FALSE)</f>
        <v>Switzerland</v>
      </c>
      <c r="L460">
        <f>VLOOKUP(order_details__2[[#This Row],[OrderID]],orders[],7,FALSE)</f>
        <v>2</v>
      </c>
      <c r="M460" t="str">
        <f>VLOOKUP(order_details__2[[#This Row],[ShipVia ]],shippers[],2,FALSE)</f>
        <v>United Package</v>
      </c>
      <c r="N460" t="str">
        <f>VLOOKUP(order_details__2[[#This Row],[OrderID]],orders[],2,FALSE)</f>
        <v>RICSU</v>
      </c>
      <c r="O460" t="str">
        <f>VLOOKUP(order_details__2[[#This Row],[OrderID]],orders[],18,FALSE)</f>
        <v xml:space="preserve">Eastern                                           </v>
      </c>
      <c r="P460">
        <f>VLOOKUP(order_details__2[[#This Row],[ProductID]],products[],4,FALSE)</f>
        <v>4</v>
      </c>
      <c r="Q460" t="str">
        <f>VLOOKUP(order_details__2[[#This Row],[CategoryID]],categories[],2,FALSE)</f>
        <v>Dairy Products</v>
      </c>
      <c r="R460">
        <f>VLOOKUP(order_details__2[[#This Row],[OrderID]],orders[],21,FALSE)</f>
        <v>1</v>
      </c>
    </row>
    <row r="461" spans="1:18" x14ac:dyDescent="0.2">
      <c r="A461">
        <v>10420</v>
      </c>
      <c r="B461">
        <v>9</v>
      </c>
      <c r="C461">
        <v>77.599999999999994</v>
      </c>
      <c r="D461">
        <v>20</v>
      </c>
      <c r="E461">
        <v>0</v>
      </c>
      <c r="F461">
        <f>order_details__2[[#This Row],[UnitPrice]]*order_details__2[[#This Row],[Quantity]]</f>
        <v>1552</v>
      </c>
      <c r="G461">
        <f>VLOOKUP(order_details__2[[#This Row],[ProductID]],products[],3,FALSE)</f>
        <v>4</v>
      </c>
      <c r="H461">
        <f>VLOOKUP(order_details__2[[#This Row],[OrderID]],orders[],20,FALSE)</f>
        <v>1997</v>
      </c>
      <c r="I461" t="str">
        <f>VLOOKUP(order_details__2[[#This Row],[ProductID]],products[],2,FALSE)</f>
        <v>Mishi Kobe Niku</v>
      </c>
      <c r="J461" t="str">
        <f>VLOOKUP(order_details__2[[#This Row],[SupplierID]],suppliers[],2,FALSE)</f>
        <v>Tokyo Traders</v>
      </c>
      <c r="K461" t="str">
        <f>VLOOKUP(order_details__2[[#This Row],[OrderID]],orders[],14,FALSE)</f>
        <v>Brazil</v>
      </c>
      <c r="L461">
        <f>VLOOKUP(order_details__2[[#This Row],[OrderID]],orders[],7,FALSE)</f>
        <v>1</v>
      </c>
      <c r="M461" t="str">
        <f>VLOOKUP(order_details__2[[#This Row],[ShipVia ]],shippers[],2,FALSE)</f>
        <v>Speedy Express</v>
      </c>
      <c r="N461" t="str">
        <f>VLOOKUP(order_details__2[[#This Row],[OrderID]],orders[],2,FALSE)</f>
        <v>WELLI</v>
      </c>
      <c r="O461" t="str">
        <f>VLOOKUP(order_details__2[[#This Row],[OrderID]],orders[],18,FALSE)</f>
        <v xml:space="preserve">Southern                                          </v>
      </c>
      <c r="P461">
        <f>VLOOKUP(order_details__2[[#This Row],[ProductID]],products[],4,FALSE)</f>
        <v>6</v>
      </c>
      <c r="Q461" t="str">
        <f>VLOOKUP(order_details__2[[#This Row],[CategoryID]],categories[],2,FALSE)</f>
        <v>Meat/Poultry</v>
      </c>
      <c r="R461">
        <f>VLOOKUP(order_details__2[[#This Row],[OrderID]],orders[],21,FALSE)</f>
        <v>1</v>
      </c>
    </row>
    <row r="462" spans="1:18" x14ac:dyDescent="0.2">
      <c r="A462">
        <v>10420</v>
      </c>
      <c r="B462">
        <v>13</v>
      </c>
      <c r="C462">
        <v>4.8</v>
      </c>
      <c r="D462">
        <v>2</v>
      </c>
      <c r="E462">
        <v>0</v>
      </c>
      <c r="F462">
        <f>order_details__2[[#This Row],[UnitPrice]]*order_details__2[[#This Row],[Quantity]]</f>
        <v>9.6</v>
      </c>
      <c r="G462">
        <f>VLOOKUP(order_details__2[[#This Row],[ProductID]],products[],3,FALSE)</f>
        <v>6</v>
      </c>
      <c r="H462">
        <f>VLOOKUP(order_details__2[[#This Row],[OrderID]],orders[],20,FALSE)</f>
        <v>1997</v>
      </c>
      <c r="I462" t="str">
        <f>VLOOKUP(order_details__2[[#This Row],[ProductID]],products[],2,FALSE)</f>
        <v>Konbu</v>
      </c>
      <c r="J462" t="str">
        <f>VLOOKUP(order_details__2[[#This Row],[SupplierID]],suppliers[],2,FALSE)</f>
        <v>Mayumi's</v>
      </c>
      <c r="K462" t="str">
        <f>VLOOKUP(order_details__2[[#This Row],[OrderID]],orders[],14,FALSE)</f>
        <v>Brazil</v>
      </c>
      <c r="L462">
        <f>VLOOKUP(order_details__2[[#This Row],[OrderID]],orders[],7,FALSE)</f>
        <v>1</v>
      </c>
      <c r="M462" t="str">
        <f>VLOOKUP(order_details__2[[#This Row],[ShipVia ]],shippers[],2,FALSE)</f>
        <v>Speedy Express</v>
      </c>
      <c r="N462" t="str">
        <f>VLOOKUP(order_details__2[[#This Row],[OrderID]],orders[],2,FALSE)</f>
        <v>WELLI</v>
      </c>
      <c r="O462" t="str">
        <f>VLOOKUP(order_details__2[[#This Row],[OrderID]],orders[],18,FALSE)</f>
        <v xml:space="preserve">Southern                                          </v>
      </c>
      <c r="P462">
        <f>VLOOKUP(order_details__2[[#This Row],[ProductID]],products[],4,FALSE)</f>
        <v>8</v>
      </c>
      <c r="Q462" t="str">
        <f>VLOOKUP(order_details__2[[#This Row],[CategoryID]],categories[],2,FALSE)</f>
        <v>Seafood</v>
      </c>
      <c r="R462">
        <f>VLOOKUP(order_details__2[[#This Row],[OrderID]],orders[],21,FALSE)</f>
        <v>1</v>
      </c>
    </row>
    <row r="463" spans="1:18" x14ac:dyDescent="0.2">
      <c r="A463">
        <v>10420</v>
      </c>
      <c r="B463">
        <v>70</v>
      </c>
      <c r="C463">
        <v>12</v>
      </c>
      <c r="D463">
        <v>8</v>
      </c>
      <c r="E463">
        <v>0</v>
      </c>
      <c r="F463">
        <f>order_details__2[[#This Row],[UnitPrice]]*order_details__2[[#This Row],[Quantity]]</f>
        <v>96</v>
      </c>
      <c r="G463">
        <f>VLOOKUP(order_details__2[[#This Row],[ProductID]],products[],3,FALSE)</f>
        <v>7</v>
      </c>
      <c r="H463">
        <f>VLOOKUP(order_details__2[[#This Row],[OrderID]],orders[],20,FALSE)</f>
        <v>1997</v>
      </c>
      <c r="I463" t="str">
        <f>VLOOKUP(order_details__2[[#This Row],[ProductID]],products[],2,FALSE)</f>
        <v>Outback Lager</v>
      </c>
      <c r="J463" t="str">
        <f>VLOOKUP(order_details__2[[#This Row],[SupplierID]],suppliers[],2,FALSE)</f>
        <v>Pavlova, Ltd.</v>
      </c>
      <c r="K463" t="str">
        <f>VLOOKUP(order_details__2[[#This Row],[OrderID]],orders[],14,FALSE)</f>
        <v>Brazil</v>
      </c>
      <c r="L463">
        <f>VLOOKUP(order_details__2[[#This Row],[OrderID]],orders[],7,FALSE)</f>
        <v>1</v>
      </c>
      <c r="M463" t="str">
        <f>VLOOKUP(order_details__2[[#This Row],[ShipVia ]],shippers[],2,FALSE)</f>
        <v>Speedy Express</v>
      </c>
      <c r="N463" t="str">
        <f>VLOOKUP(order_details__2[[#This Row],[OrderID]],orders[],2,FALSE)</f>
        <v>WELLI</v>
      </c>
      <c r="O463" t="str">
        <f>VLOOKUP(order_details__2[[#This Row],[OrderID]],orders[],18,FALSE)</f>
        <v xml:space="preserve">Southern                                          </v>
      </c>
      <c r="P463">
        <f>VLOOKUP(order_details__2[[#This Row],[ProductID]],products[],4,FALSE)</f>
        <v>1</v>
      </c>
      <c r="Q463" t="str">
        <f>VLOOKUP(order_details__2[[#This Row],[CategoryID]],categories[],2,FALSE)</f>
        <v>Beverages</v>
      </c>
      <c r="R463">
        <f>VLOOKUP(order_details__2[[#This Row],[OrderID]],orders[],21,FALSE)</f>
        <v>1</v>
      </c>
    </row>
    <row r="464" spans="1:18" x14ac:dyDescent="0.2">
      <c r="A464">
        <v>10420</v>
      </c>
      <c r="B464">
        <v>73</v>
      </c>
      <c r="C464">
        <v>12</v>
      </c>
      <c r="D464">
        <v>20</v>
      </c>
      <c r="E464">
        <v>0</v>
      </c>
      <c r="F464">
        <f>order_details__2[[#This Row],[UnitPrice]]*order_details__2[[#This Row],[Quantity]]</f>
        <v>240</v>
      </c>
      <c r="G464">
        <f>VLOOKUP(order_details__2[[#This Row],[ProductID]],products[],3,FALSE)</f>
        <v>17</v>
      </c>
      <c r="H464">
        <f>VLOOKUP(order_details__2[[#This Row],[OrderID]],orders[],20,FALSE)</f>
        <v>1997</v>
      </c>
      <c r="I464" t="str">
        <f>VLOOKUP(order_details__2[[#This Row],[ProductID]],products[],2,FALSE)</f>
        <v>Rd Kaviar</v>
      </c>
      <c r="J464" t="str">
        <f>VLOOKUP(order_details__2[[#This Row],[SupplierID]],suppliers[],2,FALSE)</f>
        <v>Svensk Sjfda AB</v>
      </c>
      <c r="K464" t="str">
        <f>VLOOKUP(order_details__2[[#This Row],[OrderID]],orders[],14,FALSE)</f>
        <v>Brazil</v>
      </c>
      <c r="L464">
        <f>VLOOKUP(order_details__2[[#This Row],[OrderID]],orders[],7,FALSE)</f>
        <v>1</v>
      </c>
      <c r="M464" t="str">
        <f>VLOOKUP(order_details__2[[#This Row],[ShipVia ]],shippers[],2,FALSE)</f>
        <v>Speedy Express</v>
      </c>
      <c r="N464" t="str">
        <f>VLOOKUP(order_details__2[[#This Row],[OrderID]],orders[],2,FALSE)</f>
        <v>WELLI</v>
      </c>
      <c r="O464" t="str">
        <f>VLOOKUP(order_details__2[[#This Row],[OrderID]],orders[],18,FALSE)</f>
        <v xml:space="preserve">Southern                                          </v>
      </c>
      <c r="P464">
        <f>VLOOKUP(order_details__2[[#This Row],[ProductID]],products[],4,FALSE)</f>
        <v>8</v>
      </c>
      <c r="Q464" t="str">
        <f>VLOOKUP(order_details__2[[#This Row],[CategoryID]],categories[],2,FALSE)</f>
        <v>Seafood</v>
      </c>
      <c r="R464">
        <f>VLOOKUP(order_details__2[[#This Row],[OrderID]],orders[],21,FALSE)</f>
        <v>1</v>
      </c>
    </row>
    <row r="465" spans="1:18" x14ac:dyDescent="0.2">
      <c r="A465">
        <v>10421</v>
      </c>
      <c r="B465">
        <v>19</v>
      </c>
      <c r="C465">
        <v>7.3</v>
      </c>
      <c r="D465">
        <v>4</v>
      </c>
      <c r="E465">
        <v>0</v>
      </c>
      <c r="F465">
        <f>order_details__2[[#This Row],[UnitPrice]]*order_details__2[[#This Row],[Quantity]]</f>
        <v>29.2</v>
      </c>
      <c r="G465">
        <f>VLOOKUP(order_details__2[[#This Row],[ProductID]],products[],3,FALSE)</f>
        <v>8</v>
      </c>
      <c r="H465">
        <f>VLOOKUP(order_details__2[[#This Row],[OrderID]],orders[],20,FALSE)</f>
        <v>1997</v>
      </c>
      <c r="I465" t="str">
        <f>VLOOKUP(order_details__2[[#This Row],[ProductID]],products[],2,FALSE)</f>
        <v>Teatime Chocolate Biscuits</v>
      </c>
      <c r="J465" t="str">
        <f>VLOOKUP(order_details__2[[#This Row],[SupplierID]],suppliers[],2,FALSE)</f>
        <v>Specialty Biscuits, Ltd.</v>
      </c>
      <c r="K465" t="str">
        <f>VLOOKUP(order_details__2[[#This Row],[OrderID]],orders[],14,FALSE)</f>
        <v>Brazil</v>
      </c>
      <c r="L465">
        <f>VLOOKUP(order_details__2[[#This Row],[OrderID]],orders[],7,FALSE)</f>
        <v>1</v>
      </c>
      <c r="M465" t="str">
        <f>VLOOKUP(order_details__2[[#This Row],[ShipVia ]],shippers[],2,FALSE)</f>
        <v>Speedy Express</v>
      </c>
      <c r="N465" t="str">
        <f>VLOOKUP(order_details__2[[#This Row],[OrderID]],orders[],2,FALSE)</f>
        <v>QUEDE</v>
      </c>
      <c r="O465" t="str">
        <f>VLOOKUP(order_details__2[[#This Row],[OrderID]],orders[],18,FALSE)</f>
        <v xml:space="preserve">Northern                                          </v>
      </c>
      <c r="P465">
        <f>VLOOKUP(order_details__2[[#This Row],[ProductID]],products[],4,FALSE)</f>
        <v>3</v>
      </c>
      <c r="Q465" t="str">
        <f>VLOOKUP(order_details__2[[#This Row],[CategoryID]],categories[],2,FALSE)</f>
        <v>Confections</v>
      </c>
      <c r="R465">
        <f>VLOOKUP(order_details__2[[#This Row],[OrderID]],orders[],21,FALSE)</f>
        <v>1</v>
      </c>
    </row>
    <row r="466" spans="1:18" x14ac:dyDescent="0.2">
      <c r="A466">
        <v>10421</v>
      </c>
      <c r="B466">
        <v>26</v>
      </c>
      <c r="C466">
        <v>24.9</v>
      </c>
      <c r="D466">
        <v>30</v>
      </c>
      <c r="E466">
        <v>0</v>
      </c>
      <c r="F466">
        <f>order_details__2[[#This Row],[UnitPrice]]*order_details__2[[#This Row],[Quantity]]</f>
        <v>747</v>
      </c>
      <c r="G466">
        <f>VLOOKUP(order_details__2[[#This Row],[ProductID]],products[],3,FALSE)</f>
        <v>11</v>
      </c>
      <c r="H466">
        <f>VLOOKUP(order_details__2[[#This Row],[OrderID]],orders[],20,FALSE)</f>
        <v>1997</v>
      </c>
      <c r="I466" t="str">
        <f>VLOOKUP(order_details__2[[#This Row],[ProductID]],products[],2,FALSE)</f>
        <v>Gumbr Gummibrchen</v>
      </c>
      <c r="J466" t="str">
        <f>VLOOKUP(order_details__2[[#This Row],[SupplierID]],suppliers[],2,FALSE)</f>
        <v>Heli Swaren GmbH &amp; Co. KG</v>
      </c>
      <c r="K466" t="str">
        <f>VLOOKUP(order_details__2[[#This Row],[OrderID]],orders[],14,FALSE)</f>
        <v>Brazil</v>
      </c>
      <c r="L466">
        <f>VLOOKUP(order_details__2[[#This Row],[OrderID]],orders[],7,FALSE)</f>
        <v>1</v>
      </c>
      <c r="M466" t="str">
        <f>VLOOKUP(order_details__2[[#This Row],[ShipVia ]],shippers[],2,FALSE)</f>
        <v>Speedy Express</v>
      </c>
      <c r="N466" t="str">
        <f>VLOOKUP(order_details__2[[#This Row],[OrderID]],orders[],2,FALSE)</f>
        <v>QUEDE</v>
      </c>
      <c r="O466" t="str">
        <f>VLOOKUP(order_details__2[[#This Row],[OrderID]],orders[],18,FALSE)</f>
        <v xml:space="preserve">Northern                                          </v>
      </c>
      <c r="P466">
        <f>VLOOKUP(order_details__2[[#This Row],[ProductID]],products[],4,FALSE)</f>
        <v>3</v>
      </c>
      <c r="Q466" t="str">
        <f>VLOOKUP(order_details__2[[#This Row],[CategoryID]],categories[],2,FALSE)</f>
        <v>Confections</v>
      </c>
      <c r="R466">
        <f>VLOOKUP(order_details__2[[#This Row],[OrderID]],orders[],21,FALSE)</f>
        <v>1</v>
      </c>
    </row>
    <row r="467" spans="1:18" x14ac:dyDescent="0.2">
      <c r="A467">
        <v>10421</v>
      </c>
      <c r="B467">
        <v>53</v>
      </c>
      <c r="C467">
        <v>26.2</v>
      </c>
      <c r="D467">
        <v>15</v>
      </c>
      <c r="E467">
        <v>0</v>
      </c>
      <c r="F467">
        <f>order_details__2[[#This Row],[UnitPrice]]*order_details__2[[#This Row],[Quantity]]</f>
        <v>393</v>
      </c>
      <c r="G467">
        <f>VLOOKUP(order_details__2[[#This Row],[ProductID]],products[],3,FALSE)</f>
        <v>24</v>
      </c>
      <c r="H467">
        <f>VLOOKUP(order_details__2[[#This Row],[OrderID]],orders[],20,FALSE)</f>
        <v>1997</v>
      </c>
      <c r="I467" t="str">
        <f>VLOOKUP(order_details__2[[#This Row],[ProductID]],products[],2,FALSE)</f>
        <v>Perth Pasties</v>
      </c>
      <c r="J467" t="str">
        <f>VLOOKUP(order_details__2[[#This Row],[SupplierID]],suppliers[],2,FALSE)</f>
        <v>G'day, Mate</v>
      </c>
      <c r="K467" t="str">
        <f>VLOOKUP(order_details__2[[#This Row],[OrderID]],orders[],14,FALSE)</f>
        <v>Brazil</v>
      </c>
      <c r="L467">
        <f>VLOOKUP(order_details__2[[#This Row],[OrderID]],orders[],7,FALSE)</f>
        <v>1</v>
      </c>
      <c r="M467" t="str">
        <f>VLOOKUP(order_details__2[[#This Row],[ShipVia ]],shippers[],2,FALSE)</f>
        <v>Speedy Express</v>
      </c>
      <c r="N467" t="str">
        <f>VLOOKUP(order_details__2[[#This Row],[OrderID]],orders[],2,FALSE)</f>
        <v>QUEDE</v>
      </c>
      <c r="O467" t="str">
        <f>VLOOKUP(order_details__2[[#This Row],[OrderID]],orders[],18,FALSE)</f>
        <v xml:space="preserve">Northern                                          </v>
      </c>
      <c r="P467">
        <f>VLOOKUP(order_details__2[[#This Row],[ProductID]],products[],4,FALSE)</f>
        <v>6</v>
      </c>
      <c r="Q467" t="str">
        <f>VLOOKUP(order_details__2[[#This Row],[CategoryID]],categories[],2,FALSE)</f>
        <v>Meat/Poultry</v>
      </c>
      <c r="R467">
        <f>VLOOKUP(order_details__2[[#This Row],[OrderID]],orders[],21,FALSE)</f>
        <v>1</v>
      </c>
    </row>
    <row r="468" spans="1:18" x14ac:dyDescent="0.2">
      <c r="A468">
        <v>10421</v>
      </c>
      <c r="B468">
        <v>77</v>
      </c>
      <c r="C468">
        <v>10.4</v>
      </c>
      <c r="D468">
        <v>10</v>
      </c>
      <c r="E468">
        <v>0</v>
      </c>
      <c r="F468">
        <f>order_details__2[[#This Row],[UnitPrice]]*order_details__2[[#This Row],[Quantity]]</f>
        <v>104</v>
      </c>
      <c r="G468">
        <f>VLOOKUP(order_details__2[[#This Row],[ProductID]],products[],3,FALSE)</f>
        <v>12</v>
      </c>
      <c r="H468">
        <f>VLOOKUP(order_details__2[[#This Row],[OrderID]],orders[],20,FALSE)</f>
        <v>1997</v>
      </c>
      <c r="I468" t="str">
        <f>VLOOKUP(order_details__2[[#This Row],[ProductID]],products[],2,FALSE)</f>
        <v>Original Frankfurter grne Soe</v>
      </c>
      <c r="J468" t="str">
        <f>VLOOKUP(order_details__2[[#This Row],[SupplierID]],suppliers[],2,FALSE)</f>
        <v>Plutzer Lebensmittelgromrkte AG</v>
      </c>
      <c r="K468" t="str">
        <f>VLOOKUP(order_details__2[[#This Row],[OrderID]],orders[],14,FALSE)</f>
        <v>Brazil</v>
      </c>
      <c r="L468">
        <f>VLOOKUP(order_details__2[[#This Row],[OrderID]],orders[],7,FALSE)</f>
        <v>1</v>
      </c>
      <c r="M468" t="str">
        <f>VLOOKUP(order_details__2[[#This Row],[ShipVia ]],shippers[],2,FALSE)</f>
        <v>Speedy Express</v>
      </c>
      <c r="N468" t="str">
        <f>VLOOKUP(order_details__2[[#This Row],[OrderID]],orders[],2,FALSE)</f>
        <v>QUEDE</v>
      </c>
      <c r="O468" t="str">
        <f>VLOOKUP(order_details__2[[#This Row],[OrderID]],orders[],18,FALSE)</f>
        <v xml:space="preserve">Northern                                          </v>
      </c>
      <c r="P468">
        <f>VLOOKUP(order_details__2[[#This Row],[ProductID]],products[],4,FALSE)</f>
        <v>2</v>
      </c>
      <c r="Q468" t="str">
        <f>VLOOKUP(order_details__2[[#This Row],[CategoryID]],categories[],2,FALSE)</f>
        <v>Condiments</v>
      </c>
      <c r="R468">
        <f>VLOOKUP(order_details__2[[#This Row],[OrderID]],orders[],21,FALSE)</f>
        <v>1</v>
      </c>
    </row>
    <row r="469" spans="1:18" x14ac:dyDescent="0.2">
      <c r="A469">
        <v>10422</v>
      </c>
      <c r="B469">
        <v>26</v>
      </c>
      <c r="C469">
        <v>24.9</v>
      </c>
      <c r="D469">
        <v>2</v>
      </c>
      <c r="E469">
        <v>0</v>
      </c>
      <c r="F469">
        <f>order_details__2[[#This Row],[UnitPrice]]*order_details__2[[#This Row],[Quantity]]</f>
        <v>49.8</v>
      </c>
      <c r="G469">
        <f>VLOOKUP(order_details__2[[#This Row],[ProductID]],products[],3,FALSE)</f>
        <v>11</v>
      </c>
      <c r="H469">
        <f>VLOOKUP(order_details__2[[#This Row],[OrderID]],orders[],20,FALSE)</f>
        <v>1997</v>
      </c>
      <c r="I469" t="str">
        <f>VLOOKUP(order_details__2[[#This Row],[ProductID]],products[],2,FALSE)</f>
        <v>Gumbr Gummibrchen</v>
      </c>
      <c r="J469" t="str">
        <f>VLOOKUP(order_details__2[[#This Row],[SupplierID]],suppliers[],2,FALSE)</f>
        <v>Heli Swaren GmbH &amp; Co. KG</v>
      </c>
      <c r="K469" t="str">
        <f>VLOOKUP(order_details__2[[#This Row],[OrderID]],orders[],14,FALSE)</f>
        <v>Italy</v>
      </c>
      <c r="L469">
        <f>VLOOKUP(order_details__2[[#This Row],[OrderID]],orders[],7,FALSE)</f>
        <v>1</v>
      </c>
      <c r="M469" t="str">
        <f>VLOOKUP(order_details__2[[#This Row],[ShipVia ]],shippers[],2,FALSE)</f>
        <v>Speedy Express</v>
      </c>
      <c r="N469" t="str">
        <f>VLOOKUP(order_details__2[[#This Row],[OrderID]],orders[],2,FALSE)</f>
        <v>FRANS</v>
      </c>
      <c r="O469" t="str">
        <f>VLOOKUP(order_details__2[[#This Row],[OrderID]],orders[],18,FALSE)</f>
        <v xml:space="preserve">Eastern                                           </v>
      </c>
      <c r="P469">
        <f>VLOOKUP(order_details__2[[#This Row],[ProductID]],products[],4,FALSE)</f>
        <v>3</v>
      </c>
      <c r="Q469" t="str">
        <f>VLOOKUP(order_details__2[[#This Row],[CategoryID]],categories[],2,FALSE)</f>
        <v>Confections</v>
      </c>
      <c r="R469">
        <f>VLOOKUP(order_details__2[[#This Row],[OrderID]],orders[],21,FALSE)</f>
        <v>1</v>
      </c>
    </row>
    <row r="470" spans="1:18" x14ac:dyDescent="0.2">
      <c r="A470">
        <v>10423</v>
      </c>
      <c r="B470">
        <v>31</v>
      </c>
      <c r="C470">
        <v>10</v>
      </c>
      <c r="D470">
        <v>14</v>
      </c>
      <c r="E470">
        <v>0</v>
      </c>
      <c r="F470">
        <f>order_details__2[[#This Row],[UnitPrice]]*order_details__2[[#This Row],[Quantity]]</f>
        <v>140</v>
      </c>
      <c r="G470">
        <f>VLOOKUP(order_details__2[[#This Row],[ProductID]],products[],3,FALSE)</f>
        <v>14</v>
      </c>
      <c r="H470">
        <f>VLOOKUP(order_details__2[[#This Row],[OrderID]],orders[],20,FALSE)</f>
        <v>1997</v>
      </c>
      <c r="I470" t="str">
        <f>VLOOKUP(order_details__2[[#This Row],[ProductID]],products[],2,FALSE)</f>
        <v>Gorgonzola Telino</v>
      </c>
      <c r="J470" t="str">
        <f>VLOOKUP(order_details__2[[#This Row],[SupplierID]],suppliers[],2,FALSE)</f>
        <v>Formaggi Fortini s.r.l.</v>
      </c>
      <c r="K470" t="str">
        <f>VLOOKUP(order_details__2[[#This Row],[OrderID]],orders[],14,FALSE)</f>
        <v>Brazil</v>
      </c>
      <c r="L470">
        <f>VLOOKUP(order_details__2[[#This Row],[OrderID]],orders[],7,FALSE)</f>
        <v>3</v>
      </c>
      <c r="M470" t="str">
        <f>VLOOKUP(order_details__2[[#This Row],[ShipVia ]],shippers[],2,FALSE)</f>
        <v>Federal Shipping</v>
      </c>
      <c r="N470" t="str">
        <f>VLOOKUP(order_details__2[[#This Row],[OrderID]],orders[],2,FALSE)</f>
        <v>GOURL</v>
      </c>
      <c r="O470" t="str">
        <f>VLOOKUP(order_details__2[[#This Row],[OrderID]],orders[],18,FALSE)</f>
        <v xml:space="preserve">Westerns                                          </v>
      </c>
      <c r="P470">
        <f>VLOOKUP(order_details__2[[#This Row],[ProductID]],products[],4,FALSE)</f>
        <v>4</v>
      </c>
      <c r="Q470" t="str">
        <f>VLOOKUP(order_details__2[[#This Row],[CategoryID]],categories[],2,FALSE)</f>
        <v>Dairy Products</v>
      </c>
      <c r="R470">
        <f>VLOOKUP(order_details__2[[#This Row],[OrderID]],orders[],21,FALSE)</f>
        <v>1</v>
      </c>
    </row>
    <row r="471" spans="1:18" x14ac:dyDescent="0.2">
      <c r="A471">
        <v>10423</v>
      </c>
      <c r="B471">
        <v>59</v>
      </c>
      <c r="C471">
        <v>44</v>
      </c>
      <c r="D471">
        <v>20</v>
      </c>
      <c r="E471">
        <v>0</v>
      </c>
      <c r="F471">
        <f>order_details__2[[#This Row],[UnitPrice]]*order_details__2[[#This Row],[Quantity]]</f>
        <v>880</v>
      </c>
      <c r="G471">
        <f>VLOOKUP(order_details__2[[#This Row],[ProductID]],products[],3,FALSE)</f>
        <v>28</v>
      </c>
      <c r="H471">
        <f>VLOOKUP(order_details__2[[#This Row],[OrderID]],orders[],20,FALSE)</f>
        <v>1997</v>
      </c>
      <c r="I471" t="str">
        <f>VLOOKUP(order_details__2[[#This Row],[ProductID]],products[],2,FALSE)</f>
        <v>Raclette Courdavault</v>
      </c>
      <c r="J471" t="str">
        <f>VLOOKUP(order_details__2[[#This Row],[SupplierID]],suppliers[],2,FALSE)</f>
        <v>Gai pturage</v>
      </c>
      <c r="K471" t="str">
        <f>VLOOKUP(order_details__2[[#This Row],[OrderID]],orders[],14,FALSE)</f>
        <v>Brazil</v>
      </c>
      <c r="L471">
        <f>VLOOKUP(order_details__2[[#This Row],[OrderID]],orders[],7,FALSE)</f>
        <v>3</v>
      </c>
      <c r="M471" t="str">
        <f>VLOOKUP(order_details__2[[#This Row],[ShipVia ]],shippers[],2,FALSE)</f>
        <v>Federal Shipping</v>
      </c>
      <c r="N471" t="str">
        <f>VLOOKUP(order_details__2[[#This Row],[OrderID]],orders[],2,FALSE)</f>
        <v>GOURL</v>
      </c>
      <c r="O471" t="str">
        <f>VLOOKUP(order_details__2[[#This Row],[OrderID]],orders[],18,FALSE)</f>
        <v xml:space="preserve">Westerns                                          </v>
      </c>
      <c r="P471">
        <f>VLOOKUP(order_details__2[[#This Row],[ProductID]],products[],4,FALSE)</f>
        <v>4</v>
      </c>
      <c r="Q471" t="str">
        <f>VLOOKUP(order_details__2[[#This Row],[CategoryID]],categories[],2,FALSE)</f>
        <v>Dairy Products</v>
      </c>
      <c r="R471">
        <f>VLOOKUP(order_details__2[[#This Row],[OrderID]],orders[],21,FALSE)</f>
        <v>1</v>
      </c>
    </row>
    <row r="472" spans="1:18" x14ac:dyDescent="0.2">
      <c r="A472">
        <v>10424</v>
      </c>
      <c r="B472">
        <v>35</v>
      </c>
      <c r="C472">
        <v>14.4</v>
      </c>
      <c r="D472">
        <v>60</v>
      </c>
      <c r="E472">
        <v>0</v>
      </c>
      <c r="F472">
        <f>order_details__2[[#This Row],[UnitPrice]]*order_details__2[[#This Row],[Quantity]]</f>
        <v>864</v>
      </c>
      <c r="G472">
        <f>VLOOKUP(order_details__2[[#This Row],[ProductID]],products[],3,FALSE)</f>
        <v>16</v>
      </c>
      <c r="H472">
        <f>VLOOKUP(order_details__2[[#This Row],[OrderID]],orders[],20,FALSE)</f>
        <v>1997</v>
      </c>
      <c r="I472" t="str">
        <f>VLOOKUP(order_details__2[[#This Row],[ProductID]],products[],2,FALSE)</f>
        <v>Steeleye Stout</v>
      </c>
      <c r="J472" t="str">
        <f>VLOOKUP(order_details__2[[#This Row],[SupplierID]],suppliers[],2,FALSE)</f>
        <v>Bigfoot Breweries</v>
      </c>
      <c r="K472" t="str">
        <f>VLOOKUP(order_details__2[[#This Row],[OrderID]],orders[],14,FALSE)</f>
        <v>Canada</v>
      </c>
      <c r="L472">
        <f>VLOOKUP(order_details__2[[#This Row],[OrderID]],orders[],7,FALSE)</f>
        <v>2</v>
      </c>
      <c r="M472" t="str">
        <f>VLOOKUP(order_details__2[[#This Row],[ShipVia ]],shippers[],2,FALSE)</f>
        <v>United Package</v>
      </c>
      <c r="N472" t="str">
        <f>VLOOKUP(order_details__2[[#This Row],[OrderID]],orders[],2,FALSE)</f>
        <v>MEREP</v>
      </c>
      <c r="O472" t="str">
        <f>VLOOKUP(order_details__2[[#This Row],[OrderID]],orders[],18,FALSE)</f>
        <v xml:space="preserve">Westerns                                          </v>
      </c>
      <c r="P472">
        <f>VLOOKUP(order_details__2[[#This Row],[ProductID]],products[],4,FALSE)</f>
        <v>1</v>
      </c>
      <c r="Q472" t="str">
        <f>VLOOKUP(order_details__2[[#This Row],[CategoryID]],categories[],2,FALSE)</f>
        <v>Beverages</v>
      </c>
      <c r="R472">
        <f>VLOOKUP(order_details__2[[#This Row],[OrderID]],orders[],21,FALSE)</f>
        <v>1</v>
      </c>
    </row>
    <row r="473" spans="1:18" x14ac:dyDescent="0.2">
      <c r="A473">
        <v>10424</v>
      </c>
      <c r="B473">
        <v>38</v>
      </c>
      <c r="C473">
        <v>210.8</v>
      </c>
      <c r="D473">
        <v>49</v>
      </c>
      <c r="E473">
        <v>0</v>
      </c>
      <c r="F473">
        <f>order_details__2[[#This Row],[UnitPrice]]*order_details__2[[#This Row],[Quantity]]</f>
        <v>10329.200000000001</v>
      </c>
      <c r="G473">
        <f>VLOOKUP(order_details__2[[#This Row],[ProductID]],products[],3,FALSE)</f>
        <v>18</v>
      </c>
      <c r="H473">
        <f>VLOOKUP(order_details__2[[#This Row],[OrderID]],orders[],20,FALSE)</f>
        <v>1997</v>
      </c>
      <c r="I473" t="str">
        <f>VLOOKUP(order_details__2[[#This Row],[ProductID]],products[],2,FALSE)</f>
        <v>Cte de Blaye</v>
      </c>
      <c r="J473" t="str">
        <f>VLOOKUP(order_details__2[[#This Row],[SupplierID]],suppliers[],2,FALSE)</f>
        <v>Aux joyeux ecclsiastiques</v>
      </c>
      <c r="K473" t="str">
        <f>VLOOKUP(order_details__2[[#This Row],[OrderID]],orders[],14,FALSE)</f>
        <v>Canada</v>
      </c>
      <c r="L473">
        <f>VLOOKUP(order_details__2[[#This Row],[OrderID]],orders[],7,FALSE)</f>
        <v>2</v>
      </c>
      <c r="M473" t="str">
        <f>VLOOKUP(order_details__2[[#This Row],[ShipVia ]],shippers[],2,FALSE)</f>
        <v>United Package</v>
      </c>
      <c r="N473" t="str">
        <f>VLOOKUP(order_details__2[[#This Row],[OrderID]],orders[],2,FALSE)</f>
        <v>MEREP</v>
      </c>
      <c r="O473" t="str">
        <f>VLOOKUP(order_details__2[[#This Row],[OrderID]],orders[],18,FALSE)</f>
        <v xml:space="preserve">Westerns                                          </v>
      </c>
      <c r="P473">
        <f>VLOOKUP(order_details__2[[#This Row],[ProductID]],products[],4,FALSE)</f>
        <v>1</v>
      </c>
      <c r="Q473" t="str">
        <f>VLOOKUP(order_details__2[[#This Row],[CategoryID]],categories[],2,FALSE)</f>
        <v>Beverages</v>
      </c>
      <c r="R473">
        <f>VLOOKUP(order_details__2[[#This Row],[OrderID]],orders[],21,FALSE)</f>
        <v>1</v>
      </c>
    </row>
    <row r="474" spans="1:18" x14ac:dyDescent="0.2">
      <c r="A474">
        <v>10424</v>
      </c>
      <c r="B474">
        <v>68</v>
      </c>
      <c r="C474">
        <v>10</v>
      </c>
      <c r="D474">
        <v>30</v>
      </c>
      <c r="E474">
        <v>0</v>
      </c>
      <c r="F474">
        <f>order_details__2[[#This Row],[UnitPrice]]*order_details__2[[#This Row],[Quantity]]</f>
        <v>300</v>
      </c>
      <c r="G474">
        <f>VLOOKUP(order_details__2[[#This Row],[ProductID]],products[],3,FALSE)</f>
        <v>8</v>
      </c>
      <c r="H474">
        <f>VLOOKUP(order_details__2[[#This Row],[OrderID]],orders[],20,FALSE)</f>
        <v>1997</v>
      </c>
      <c r="I474" t="str">
        <f>VLOOKUP(order_details__2[[#This Row],[ProductID]],products[],2,FALSE)</f>
        <v>Scottish Longbreads</v>
      </c>
      <c r="J474" t="str">
        <f>VLOOKUP(order_details__2[[#This Row],[SupplierID]],suppliers[],2,FALSE)</f>
        <v>Specialty Biscuits, Ltd.</v>
      </c>
      <c r="K474" t="str">
        <f>VLOOKUP(order_details__2[[#This Row],[OrderID]],orders[],14,FALSE)</f>
        <v>Canada</v>
      </c>
      <c r="L474">
        <f>VLOOKUP(order_details__2[[#This Row],[OrderID]],orders[],7,FALSE)</f>
        <v>2</v>
      </c>
      <c r="M474" t="str">
        <f>VLOOKUP(order_details__2[[#This Row],[ShipVia ]],shippers[],2,FALSE)</f>
        <v>United Package</v>
      </c>
      <c r="N474" t="str">
        <f>VLOOKUP(order_details__2[[#This Row],[OrderID]],orders[],2,FALSE)</f>
        <v>MEREP</v>
      </c>
      <c r="O474" t="str">
        <f>VLOOKUP(order_details__2[[#This Row],[OrderID]],orders[],18,FALSE)</f>
        <v xml:space="preserve">Westerns                                          </v>
      </c>
      <c r="P474">
        <f>VLOOKUP(order_details__2[[#This Row],[ProductID]],products[],4,FALSE)</f>
        <v>3</v>
      </c>
      <c r="Q474" t="str">
        <f>VLOOKUP(order_details__2[[#This Row],[CategoryID]],categories[],2,FALSE)</f>
        <v>Confections</v>
      </c>
      <c r="R474">
        <f>VLOOKUP(order_details__2[[#This Row],[OrderID]],orders[],21,FALSE)</f>
        <v>1</v>
      </c>
    </row>
    <row r="475" spans="1:18" x14ac:dyDescent="0.2">
      <c r="A475">
        <v>10425</v>
      </c>
      <c r="B475">
        <v>55</v>
      </c>
      <c r="C475">
        <v>19.2</v>
      </c>
      <c r="D475">
        <v>10</v>
      </c>
      <c r="E475">
        <v>0</v>
      </c>
      <c r="F475">
        <f>order_details__2[[#This Row],[UnitPrice]]*order_details__2[[#This Row],[Quantity]]</f>
        <v>192</v>
      </c>
      <c r="G475">
        <f>VLOOKUP(order_details__2[[#This Row],[ProductID]],products[],3,FALSE)</f>
        <v>25</v>
      </c>
      <c r="H475">
        <f>VLOOKUP(order_details__2[[#This Row],[OrderID]],orders[],20,FALSE)</f>
        <v>1997</v>
      </c>
      <c r="I475" t="str">
        <f>VLOOKUP(order_details__2[[#This Row],[ProductID]],products[],2,FALSE)</f>
        <v>Pt chinois</v>
      </c>
      <c r="J475" t="str">
        <f>VLOOKUP(order_details__2[[#This Row],[SupplierID]],suppliers[],2,FALSE)</f>
        <v>Ma Maison</v>
      </c>
      <c r="K475" t="str">
        <f>VLOOKUP(order_details__2[[#This Row],[OrderID]],orders[],14,FALSE)</f>
        <v>France</v>
      </c>
      <c r="L475">
        <f>VLOOKUP(order_details__2[[#This Row],[OrderID]],orders[],7,FALSE)</f>
        <v>2</v>
      </c>
      <c r="M475" t="str">
        <f>VLOOKUP(order_details__2[[#This Row],[ShipVia ]],shippers[],2,FALSE)</f>
        <v>United Package</v>
      </c>
      <c r="N475" t="str">
        <f>VLOOKUP(order_details__2[[#This Row],[OrderID]],orders[],2,FALSE)</f>
        <v>LAMAI</v>
      </c>
      <c r="O475" t="str">
        <f>VLOOKUP(order_details__2[[#This Row],[OrderID]],orders[],18,FALSE)</f>
        <v xml:space="preserve">Westerns                                          </v>
      </c>
      <c r="P475">
        <f>VLOOKUP(order_details__2[[#This Row],[ProductID]],products[],4,FALSE)</f>
        <v>6</v>
      </c>
      <c r="Q475" t="str">
        <f>VLOOKUP(order_details__2[[#This Row],[CategoryID]],categories[],2,FALSE)</f>
        <v>Meat/Poultry</v>
      </c>
      <c r="R475">
        <f>VLOOKUP(order_details__2[[#This Row],[OrderID]],orders[],21,FALSE)</f>
        <v>1</v>
      </c>
    </row>
    <row r="476" spans="1:18" x14ac:dyDescent="0.2">
      <c r="A476">
        <v>10425</v>
      </c>
      <c r="B476">
        <v>76</v>
      </c>
      <c r="C476">
        <v>14.4</v>
      </c>
      <c r="D476">
        <v>20</v>
      </c>
      <c r="E476">
        <v>0</v>
      </c>
      <c r="F476">
        <f>order_details__2[[#This Row],[UnitPrice]]*order_details__2[[#This Row],[Quantity]]</f>
        <v>288</v>
      </c>
      <c r="G476">
        <f>VLOOKUP(order_details__2[[#This Row],[ProductID]],products[],3,FALSE)</f>
        <v>23</v>
      </c>
      <c r="H476">
        <f>VLOOKUP(order_details__2[[#This Row],[OrderID]],orders[],20,FALSE)</f>
        <v>1997</v>
      </c>
      <c r="I476" t="str">
        <f>VLOOKUP(order_details__2[[#This Row],[ProductID]],products[],2,FALSE)</f>
        <v>Lakkalikri</v>
      </c>
      <c r="J476" t="str">
        <f>VLOOKUP(order_details__2[[#This Row],[SupplierID]],suppliers[],2,FALSE)</f>
        <v>Karkki Oy</v>
      </c>
      <c r="K476" t="str">
        <f>VLOOKUP(order_details__2[[#This Row],[OrderID]],orders[],14,FALSE)</f>
        <v>France</v>
      </c>
      <c r="L476">
        <f>VLOOKUP(order_details__2[[#This Row],[OrderID]],orders[],7,FALSE)</f>
        <v>2</v>
      </c>
      <c r="M476" t="str">
        <f>VLOOKUP(order_details__2[[#This Row],[ShipVia ]],shippers[],2,FALSE)</f>
        <v>United Package</v>
      </c>
      <c r="N476" t="str">
        <f>VLOOKUP(order_details__2[[#This Row],[OrderID]],orders[],2,FALSE)</f>
        <v>LAMAI</v>
      </c>
      <c r="O476" t="str">
        <f>VLOOKUP(order_details__2[[#This Row],[OrderID]],orders[],18,FALSE)</f>
        <v xml:space="preserve">Westerns                                          </v>
      </c>
      <c r="P476">
        <f>VLOOKUP(order_details__2[[#This Row],[ProductID]],products[],4,FALSE)</f>
        <v>1</v>
      </c>
      <c r="Q476" t="str">
        <f>VLOOKUP(order_details__2[[#This Row],[CategoryID]],categories[],2,FALSE)</f>
        <v>Beverages</v>
      </c>
      <c r="R476">
        <f>VLOOKUP(order_details__2[[#This Row],[OrderID]],orders[],21,FALSE)</f>
        <v>1</v>
      </c>
    </row>
    <row r="477" spans="1:18" x14ac:dyDescent="0.2">
      <c r="A477">
        <v>10426</v>
      </c>
      <c r="B477">
        <v>56</v>
      </c>
      <c r="C477">
        <v>30.4</v>
      </c>
      <c r="D477">
        <v>5</v>
      </c>
      <c r="E477">
        <v>0</v>
      </c>
      <c r="F477">
        <f>order_details__2[[#This Row],[UnitPrice]]*order_details__2[[#This Row],[Quantity]]</f>
        <v>152</v>
      </c>
      <c r="G477">
        <f>VLOOKUP(order_details__2[[#This Row],[ProductID]],products[],3,FALSE)</f>
        <v>26</v>
      </c>
      <c r="H477">
        <f>VLOOKUP(order_details__2[[#This Row],[OrderID]],orders[],20,FALSE)</f>
        <v>1997</v>
      </c>
      <c r="I477" t="str">
        <f>VLOOKUP(order_details__2[[#This Row],[ProductID]],products[],2,FALSE)</f>
        <v>Gnocchi di nonna Alice</v>
      </c>
      <c r="J477" t="str">
        <f>VLOOKUP(order_details__2[[#This Row],[SupplierID]],suppliers[],2,FALSE)</f>
        <v>Pasta Buttini s.r.l.</v>
      </c>
      <c r="K477" t="str">
        <f>VLOOKUP(order_details__2[[#This Row],[OrderID]],orders[],14,FALSE)</f>
        <v>Spain</v>
      </c>
      <c r="L477">
        <f>VLOOKUP(order_details__2[[#This Row],[OrderID]],orders[],7,FALSE)</f>
        <v>1</v>
      </c>
      <c r="M477" t="str">
        <f>VLOOKUP(order_details__2[[#This Row],[ShipVia ]],shippers[],2,FALSE)</f>
        <v>Speedy Express</v>
      </c>
      <c r="N477" t="str">
        <f>VLOOKUP(order_details__2[[#This Row],[OrderID]],orders[],2,FALSE)</f>
        <v>GALED</v>
      </c>
      <c r="O477" t="str">
        <f>VLOOKUP(order_details__2[[#This Row],[OrderID]],orders[],18,FALSE)</f>
        <v xml:space="preserve">Eastern                                           </v>
      </c>
      <c r="P477">
        <f>VLOOKUP(order_details__2[[#This Row],[ProductID]],products[],4,FALSE)</f>
        <v>5</v>
      </c>
      <c r="Q477" t="str">
        <f>VLOOKUP(order_details__2[[#This Row],[CategoryID]],categories[],2,FALSE)</f>
        <v>Grains/Cereals</v>
      </c>
      <c r="R477">
        <f>VLOOKUP(order_details__2[[#This Row],[OrderID]],orders[],21,FALSE)</f>
        <v>1</v>
      </c>
    </row>
    <row r="478" spans="1:18" x14ac:dyDescent="0.2">
      <c r="A478">
        <v>10426</v>
      </c>
      <c r="B478">
        <v>64</v>
      </c>
      <c r="C478">
        <v>26.6</v>
      </c>
      <c r="D478">
        <v>7</v>
      </c>
      <c r="E478">
        <v>0</v>
      </c>
      <c r="F478">
        <f>order_details__2[[#This Row],[UnitPrice]]*order_details__2[[#This Row],[Quantity]]</f>
        <v>186.20000000000002</v>
      </c>
      <c r="G478">
        <f>VLOOKUP(order_details__2[[#This Row],[ProductID]],products[],3,FALSE)</f>
        <v>12</v>
      </c>
      <c r="H478">
        <f>VLOOKUP(order_details__2[[#This Row],[OrderID]],orders[],20,FALSE)</f>
        <v>1997</v>
      </c>
      <c r="I478" t="str">
        <f>VLOOKUP(order_details__2[[#This Row],[ProductID]],products[],2,FALSE)</f>
        <v>Wimmers gute Semmelkndel</v>
      </c>
      <c r="J478" t="str">
        <f>VLOOKUP(order_details__2[[#This Row],[SupplierID]],suppliers[],2,FALSE)</f>
        <v>Plutzer Lebensmittelgromrkte AG</v>
      </c>
      <c r="K478" t="str">
        <f>VLOOKUP(order_details__2[[#This Row],[OrderID]],orders[],14,FALSE)</f>
        <v>Spain</v>
      </c>
      <c r="L478">
        <f>VLOOKUP(order_details__2[[#This Row],[OrderID]],orders[],7,FALSE)</f>
        <v>1</v>
      </c>
      <c r="M478" t="str">
        <f>VLOOKUP(order_details__2[[#This Row],[ShipVia ]],shippers[],2,FALSE)</f>
        <v>Speedy Express</v>
      </c>
      <c r="N478" t="str">
        <f>VLOOKUP(order_details__2[[#This Row],[OrderID]],orders[],2,FALSE)</f>
        <v>GALED</v>
      </c>
      <c r="O478" t="str">
        <f>VLOOKUP(order_details__2[[#This Row],[OrderID]],orders[],18,FALSE)</f>
        <v xml:space="preserve">Eastern                                           </v>
      </c>
      <c r="P478">
        <f>VLOOKUP(order_details__2[[#This Row],[ProductID]],products[],4,FALSE)</f>
        <v>5</v>
      </c>
      <c r="Q478" t="str">
        <f>VLOOKUP(order_details__2[[#This Row],[CategoryID]],categories[],2,FALSE)</f>
        <v>Grains/Cereals</v>
      </c>
      <c r="R478">
        <f>VLOOKUP(order_details__2[[#This Row],[OrderID]],orders[],21,FALSE)</f>
        <v>1</v>
      </c>
    </row>
    <row r="479" spans="1:18" x14ac:dyDescent="0.2">
      <c r="A479">
        <v>10427</v>
      </c>
      <c r="B479">
        <v>14</v>
      </c>
      <c r="C479">
        <v>18.600000000000001</v>
      </c>
      <c r="D479">
        <v>35</v>
      </c>
      <c r="E479">
        <v>0</v>
      </c>
      <c r="F479">
        <f>order_details__2[[#This Row],[UnitPrice]]*order_details__2[[#This Row],[Quantity]]</f>
        <v>651</v>
      </c>
      <c r="G479">
        <f>VLOOKUP(order_details__2[[#This Row],[ProductID]],products[],3,FALSE)</f>
        <v>6</v>
      </c>
      <c r="H479">
        <f>VLOOKUP(order_details__2[[#This Row],[OrderID]],orders[],20,FALSE)</f>
        <v>1997</v>
      </c>
      <c r="I479" t="str">
        <f>VLOOKUP(order_details__2[[#This Row],[ProductID]],products[],2,FALSE)</f>
        <v>Tofu</v>
      </c>
      <c r="J479" t="str">
        <f>VLOOKUP(order_details__2[[#This Row],[SupplierID]],suppliers[],2,FALSE)</f>
        <v>Mayumi's</v>
      </c>
      <c r="K479" t="str">
        <f>VLOOKUP(order_details__2[[#This Row],[OrderID]],orders[],14,FALSE)</f>
        <v>Austria</v>
      </c>
      <c r="L479">
        <f>VLOOKUP(order_details__2[[#This Row],[OrderID]],orders[],7,FALSE)</f>
        <v>2</v>
      </c>
      <c r="M479" t="str">
        <f>VLOOKUP(order_details__2[[#This Row],[ShipVia ]],shippers[],2,FALSE)</f>
        <v>United Package</v>
      </c>
      <c r="N479" t="str">
        <f>VLOOKUP(order_details__2[[#This Row],[OrderID]],orders[],2,FALSE)</f>
        <v>PICCO</v>
      </c>
      <c r="O479" t="str">
        <f>VLOOKUP(order_details__2[[#This Row],[OrderID]],orders[],18,FALSE)</f>
        <v xml:space="preserve">Eastern                                           </v>
      </c>
      <c r="P479">
        <f>VLOOKUP(order_details__2[[#This Row],[ProductID]],products[],4,FALSE)</f>
        <v>7</v>
      </c>
      <c r="Q479" t="str">
        <f>VLOOKUP(order_details__2[[#This Row],[CategoryID]],categories[],2,FALSE)</f>
        <v>Produce</v>
      </c>
      <c r="R479">
        <f>VLOOKUP(order_details__2[[#This Row],[OrderID]],orders[],21,FALSE)</f>
        <v>1</v>
      </c>
    </row>
    <row r="480" spans="1:18" x14ac:dyDescent="0.2">
      <c r="A480">
        <v>10428</v>
      </c>
      <c r="B480">
        <v>46</v>
      </c>
      <c r="C480">
        <v>9.6</v>
      </c>
      <c r="D480">
        <v>20</v>
      </c>
      <c r="E480">
        <v>0</v>
      </c>
      <c r="F480">
        <f>order_details__2[[#This Row],[UnitPrice]]*order_details__2[[#This Row],[Quantity]]</f>
        <v>192</v>
      </c>
      <c r="G480">
        <f>VLOOKUP(order_details__2[[#This Row],[ProductID]],products[],3,FALSE)</f>
        <v>21</v>
      </c>
      <c r="H480">
        <f>VLOOKUP(order_details__2[[#This Row],[OrderID]],orders[],20,FALSE)</f>
        <v>1997</v>
      </c>
      <c r="I480" t="str">
        <f>VLOOKUP(order_details__2[[#This Row],[ProductID]],products[],2,FALSE)</f>
        <v>Spegesild</v>
      </c>
      <c r="J480" t="str">
        <f>VLOOKUP(order_details__2[[#This Row],[SupplierID]],suppliers[],2,FALSE)</f>
        <v>Lyngbysild</v>
      </c>
      <c r="K480" t="str">
        <f>VLOOKUP(order_details__2[[#This Row],[OrderID]],orders[],14,FALSE)</f>
        <v>Italy</v>
      </c>
      <c r="L480">
        <f>VLOOKUP(order_details__2[[#This Row],[OrderID]],orders[],7,FALSE)</f>
        <v>1</v>
      </c>
      <c r="M480" t="str">
        <f>VLOOKUP(order_details__2[[#This Row],[ShipVia ]],shippers[],2,FALSE)</f>
        <v>Speedy Express</v>
      </c>
      <c r="N480" t="str">
        <f>VLOOKUP(order_details__2[[#This Row],[OrderID]],orders[],2,FALSE)</f>
        <v>REGGC</v>
      </c>
      <c r="O480" t="str">
        <f>VLOOKUP(order_details__2[[#This Row],[OrderID]],orders[],18,FALSE)</f>
        <v xml:space="preserve">Westerns                                          </v>
      </c>
      <c r="P480">
        <f>VLOOKUP(order_details__2[[#This Row],[ProductID]],products[],4,FALSE)</f>
        <v>8</v>
      </c>
      <c r="Q480" t="str">
        <f>VLOOKUP(order_details__2[[#This Row],[CategoryID]],categories[],2,FALSE)</f>
        <v>Seafood</v>
      </c>
      <c r="R480">
        <f>VLOOKUP(order_details__2[[#This Row],[OrderID]],orders[],21,FALSE)</f>
        <v>1</v>
      </c>
    </row>
    <row r="481" spans="1:18" x14ac:dyDescent="0.2">
      <c r="A481">
        <v>10429</v>
      </c>
      <c r="B481">
        <v>50</v>
      </c>
      <c r="C481">
        <v>13</v>
      </c>
      <c r="D481">
        <v>40</v>
      </c>
      <c r="E481">
        <v>0</v>
      </c>
      <c r="F481">
        <f>order_details__2[[#This Row],[UnitPrice]]*order_details__2[[#This Row],[Quantity]]</f>
        <v>520</v>
      </c>
      <c r="G481">
        <f>VLOOKUP(order_details__2[[#This Row],[ProductID]],products[],3,FALSE)</f>
        <v>23</v>
      </c>
      <c r="H481">
        <f>VLOOKUP(order_details__2[[#This Row],[OrderID]],orders[],20,FALSE)</f>
        <v>1997</v>
      </c>
      <c r="I481" t="str">
        <f>VLOOKUP(order_details__2[[#This Row],[ProductID]],products[],2,FALSE)</f>
        <v>Valkoinen suklaa</v>
      </c>
      <c r="J481" t="str">
        <f>VLOOKUP(order_details__2[[#This Row],[SupplierID]],suppliers[],2,FALSE)</f>
        <v>Karkki Oy</v>
      </c>
      <c r="K481" t="str">
        <f>VLOOKUP(order_details__2[[#This Row],[OrderID]],orders[],14,FALSE)</f>
        <v>Ireland</v>
      </c>
      <c r="L481">
        <f>VLOOKUP(order_details__2[[#This Row],[OrderID]],orders[],7,FALSE)</f>
        <v>2</v>
      </c>
      <c r="M481" t="str">
        <f>VLOOKUP(order_details__2[[#This Row],[ShipVia ]],shippers[],2,FALSE)</f>
        <v>United Package</v>
      </c>
      <c r="N481" t="str">
        <f>VLOOKUP(order_details__2[[#This Row],[OrderID]],orders[],2,FALSE)</f>
        <v>HUNGO</v>
      </c>
      <c r="O481" t="str">
        <f>VLOOKUP(order_details__2[[#This Row],[OrderID]],orders[],18,FALSE)</f>
        <v xml:space="preserve">Southern                                          </v>
      </c>
      <c r="P481">
        <f>VLOOKUP(order_details__2[[#This Row],[ProductID]],products[],4,FALSE)</f>
        <v>3</v>
      </c>
      <c r="Q481" t="str">
        <f>VLOOKUP(order_details__2[[#This Row],[CategoryID]],categories[],2,FALSE)</f>
        <v>Confections</v>
      </c>
      <c r="R481">
        <f>VLOOKUP(order_details__2[[#This Row],[OrderID]],orders[],21,FALSE)</f>
        <v>1</v>
      </c>
    </row>
    <row r="482" spans="1:18" x14ac:dyDescent="0.2">
      <c r="A482">
        <v>10429</v>
      </c>
      <c r="B482">
        <v>63</v>
      </c>
      <c r="C482">
        <v>35.1</v>
      </c>
      <c r="D482">
        <v>35</v>
      </c>
      <c r="E482">
        <v>0</v>
      </c>
      <c r="F482">
        <f>order_details__2[[#This Row],[UnitPrice]]*order_details__2[[#This Row],[Quantity]]</f>
        <v>1228.5</v>
      </c>
      <c r="G482">
        <f>VLOOKUP(order_details__2[[#This Row],[ProductID]],products[],3,FALSE)</f>
        <v>7</v>
      </c>
      <c r="H482">
        <f>VLOOKUP(order_details__2[[#This Row],[OrderID]],orders[],20,FALSE)</f>
        <v>1997</v>
      </c>
      <c r="I482" t="str">
        <f>VLOOKUP(order_details__2[[#This Row],[ProductID]],products[],2,FALSE)</f>
        <v>Vegie-spread</v>
      </c>
      <c r="J482" t="str">
        <f>VLOOKUP(order_details__2[[#This Row],[SupplierID]],suppliers[],2,FALSE)</f>
        <v>Pavlova, Ltd.</v>
      </c>
      <c r="K482" t="str">
        <f>VLOOKUP(order_details__2[[#This Row],[OrderID]],orders[],14,FALSE)</f>
        <v>Ireland</v>
      </c>
      <c r="L482">
        <f>VLOOKUP(order_details__2[[#This Row],[OrderID]],orders[],7,FALSE)</f>
        <v>2</v>
      </c>
      <c r="M482" t="str">
        <f>VLOOKUP(order_details__2[[#This Row],[ShipVia ]],shippers[],2,FALSE)</f>
        <v>United Package</v>
      </c>
      <c r="N482" t="str">
        <f>VLOOKUP(order_details__2[[#This Row],[OrderID]],orders[],2,FALSE)</f>
        <v>HUNGO</v>
      </c>
      <c r="O482" t="str">
        <f>VLOOKUP(order_details__2[[#This Row],[OrderID]],orders[],18,FALSE)</f>
        <v xml:space="preserve">Southern                                          </v>
      </c>
      <c r="P482">
        <f>VLOOKUP(order_details__2[[#This Row],[ProductID]],products[],4,FALSE)</f>
        <v>2</v>
      </c>
      <c r="Q482" t="str">
        <f>VLOOKUP(order_details__2[[#This Row],[CategoryID]],categories[],2,FALSE)</f>
        <v>Condiments</v>
      </c>
      <c r="R482">
        <f>VLOOKUP(order_details__2[[#This Row],[OrderID]],orders[],21,FALSE)</f>
        <v>1</v>
      </c>
    </row>
    <row r="483" spans="1:18" x14ac:dyDescent="0.2">
      <c r="A483">
        <v>10430</v>
      </c>
      <c r="B483">
        <v>17</v>
      </c>
      <c r="C483">
        <v>31.2</v>
      </c>
      <c r="D483">
        <v>45</v>
      </c>
      <c r="E483">
        <v>0</v>
      </c>
      <c r="F483">
        <f>order_details__2[[#This Row],[UnitPrice]]*order_details__2[[#This Row],[Quantity]]</f>
        <v>1404</v>
      </c>
      <c r="G483">
        <f>VLOOKUP(order_details__2[[#This Row],[ProductID]],products[],3,FALSE)</f>
        <v>7</v>
      </c>
      <c r="H483">
        <f>VLOOKUP(order_details__2[[#This Row],[OrderID]],orders[],20,FALSE)</f>
        <v>1997</v>
      </c>
      <c r="I483" t="str">
        <f>VLOOKUP(order_details__2[[#This Row],[ProductID]],products[],2,FALSE)</f>
        <v>Alice Mutton</v>
      </c>
      <c r="J483" t="str">
        <f>VLOOKUP(order_details__2[[#This Row],[SupplierID]],suppliers[],2,FALSE)</f>
        <v>Pavlova, Ltd.</v>
      </c>
      <c r="K483" t="str">
        <f>VLOOKUP(order_details__2[[#This Row],[OrderID]],orders[],14,FALSE)</f>
        <v>Austria</v>
      </c>
      <c r="L483">
        <f>VLOOKUP(order_details__2[[#This Row],[OrderID]],orders[],7,FALSE)</f>
        <v>1</v>
      </c>
      <c r="M483" t="str">
        <f>VLOOKUP(order_details__2[[#This Row],[ShipVia ]],shippers[],2,FALSE)</f>
        <v>Speedy Express</v>
      </c>
      <c r="N483" t="str">
        <f>VLOOKUP(order_details__2[[#This Row],[OrderID]],orders[],2,FALSE)</f>
        <v>ERNSH</v>
      </c>
      <c r="O483" t="str">
        <f>VLOOKUP(order_details__2[[#This Row],[OrderID]],orders[],18,FALSE)</f>
        <v xml:space="preserve">Eastern                                           </v>
      </c>
      <c r="P483">
        <f>VLOOKUP(order_details__2[[#This Row],[ProductID]],products[],4,FALSE)</f>
        <v>6</v>
      </c>
      <c r="Q483" t="str">
        <f>VLOOKUP(order_details__2[[#This Row],[CategoryID]],categories[],2,FALSE)</f>
        <v>Meat/Poultry</v>
      </c>
      <c r="R483">
        <f>VLOOKUP(order_details__2[[#This Row],[OrderID]],orders[],21,FALSE)</f>
        <v>1</v>
      </c>
    </row>
    <row r="484" spans="1:18" x14ac:dyDescent="0.2">
      <c r="A484">
        <v>10430</v>
      </c>
      <c r="B484">
        <v>21</v>
      </c>
      <c r="C484">
        <v>8</v>
      </c>
      <c r="D484">
        <v>50</v>
      </c>
      <c r="E484">
        <v>0</v>
      </c>
      <c r="F484">
        <f>order_details__2[[#This Row],[UnitPrice]]*order_details__2[[#This Row],[Quantity]]</f>
        <v>400</v>
      </c>
      <c r="G484">
        <f>VLOOKUP(order_details__2[[#This Row],[ProductID]],products[],3,FALSE)</f>
        <v>8</v>
      </c>
      <c r="H484">
        <f>VLOOKUP(order_details__2[[#This Row],[OrderID]],orders[],20,FALSE)</f>
        <v>1997</v>
      </c>
      <c r="I484" t="str">
        <f>VLOOKUP(order_details__2[[#This Row],[ProductID]],products[],2,FALSE)</f>
        <v>Sir Rodney's Scones</v>
      </c>
      <c r="J484" t="str">
        <f>VLOOKUP(order_details__2[[#This Row],[SupplierID]],suppliers[],2,FALSE)</f>
        <v>Specialty Biscuits, Ltd.</v>
      </c>
      <c r="K484" t="str">
        <f>VLOOKUP(order_details__2[[#This Row],[OrderID]],orders[],14,FALSE)</f>
        <v>Austria</v>
      </c>
      <c r="L484">
        <f>VLOOKUP(order_details__2[[#This Row],[OrderID]],orders[],7,FALSE)</f>
        <v>1</v>
      </c>
      <c r="M484" t="str">
        <f>VLOOKUP(order_details__2[[#This Row],[ShipVia ]],shippers[],2,FALSE)</f>
        <v>Speedy Express</v>
      </c>
      <c r="N484" t="str">
        <f>VLOOKUP(order_details__2[[#This Row],[OrderID]],orders[],2,FALSE)</f>
        <v>ERNSH</v>
      </c>
      <c r="O484" t="str">
        <f>VLOOKUP(order_details__2[[#This Row],[OrderID]],orders[],18,FALSE)</f>
        <v xml:space="preserve">Eastern                                           </v>
      </c>
      <c r="P484">
        <f>VLOOKUP(order_details__2[[#This Row],[ProductID]],products[],4,FALSE)</f>
        <v>3</v>
      </c>
      <c r="Q484" t="str">
        <f>VLOOKUP(order_details__2[[#This Row],[CategoryID]],categories[],2,FALSE)</f>
        <v>Confections</v>
      </c>
      <c r="R484">
        <f>VLOOKUP(order_details__2[[#This Row],[OrderID]],orders[],21,FALSE)</f>
        <v>1</v>
      </c>
    </row>
    <row r="485" spans="1:18" x14ac:dyDescent="0.2">
      <c r="A485">
        <v>10430</v>
      </c>
      <c r="B485">
        <v>56</v>
      </c>
      <c r="C485">
        <v>30.4</v>
      </c>
      <c r="D485">
        <v>30</v>
      </c>
      <c r="E485">
        <v>0</v>
      </c>
      <c r="F485">
        <f>order_details__2[[#This Row],[UnitPrice]]*order_details__2[[#This Row],[Quantity]]</f>
        <v>912</v>
      </c>
      <c r="G485">
        <f>VLOOKUP(order_details__2[[#This Row],[ProductID]],products[],3,FALSE)</f>
        <v>26</v>
      </c>
      <c r="H485">
        <f>VLOOKUP(order_details__2[[#This Row],[OrderID]],orders[],20,FALSE)</f>
        <v>1997</v>
      </c>
      <c r="I485" t="str">
        <f>VLOOKUP(order_details__2[[#This Row],[ProductID]],products[],2,FALSE)</f>
        <v>Gnocchi di nonna Alice</v>
      </c>
      <c r="J485" t="str">
        <f>VLOOKUP(order_details__2[[#This Row],[SupplierID]],suppliers[],2,FALSE)</f>
        <v>Pasta Buttini s.r.l.</v>
      </c>
      <c r="K485" t="str">
        <f>VLOOKUP(order_details__2[[#This Row],[OrderID]],orders[],14,FALSE)</f>
        <v>Austria</v>
      </c>
      <c r="L485">
        <f>VLOOKUP(order_details__2[[#This Row],[OrderID]],orders[],7,FALSE)</f>
        <v>1</v>
      </c>
      <c r="M485" t="str">
        <f>VLOOKUP(order_details__2[[#This Row],[ShipVia ]],shippers[],2,FALSE)</f>
        <v>Speedy Express</v>
      </c>
      <c r="N485" t="str">
        <f>VLOOKUP(order_details__2[[#This Row],[OrderID]],orders[],2,FALSE)</f>
        <v>ERNSH</v>
      </c>
      <c r="O485" t="str">
        <f>VLOOKUP(order_details__2[[#This Row],[OrderID]],orders[],18,FALSE)</f>
        <v xml:space="preserve">Eastern                                           </v>
      </c>
      <c r="P485">
        <f>VLOOKUP(order_details__2[[#This Row],[ProductID]],products[],4,FALSE)</f>
        <v>5</v>
      </c>
      <c r="Q485" t="str">
        <f>VLOOKUP(order_details__2[[#This Row],[CategoryID]],categories[],2,FALSE)</f>
        <v>Grains/Cereals</v>
      </c>
      <c r="R485">
        <f>VLOOKUP(order_details__2[[#This Row],[OrderID]],orders[],21,FALSE)</f>
        <v>1</v>
      </c>
    </row>
    <row r="486" spans="1:18" x14ac:dyDescent="0.2">
      <c r="A486">
        <v>10430</v>
      </c>
      <c r="B486">
        <v>59</v>
      </c>
      <c r="C486">
        <v>44</v>
      </c>
      <c r="D486">
        <v>70</v>
      </c>
      <c r="E486">
        <v>0</v>
      </c>
      <c r="F486">
        <f>order_details__2[[#This Row],[UnitPrice]]*order_details__2[[#This Row],[Quantity]]</f>
        <v>3080</v>
      </c>
      <c r="G486">
        <f>VLOOKUP(order_details__2[[#This Row],[ProductID]],products[],3,FALSE)</f>
        <v>28</v>
      </c>
      <c r="H486">
        <f>VLOOKUP(order_details__2[[#This Row],[OrderID]],orders[],20,FALSE)</f>
        <v>1997</v>
      </c>
      <c r="I486" t="str">
        <f>VLOOKUP(order_details__2[[#This Row],[ProductID]],products[],2,FALSE)</f>
        <v>Raclette Courdavault</v>
      </c>
      <c r="J486" t="str">
        <f>VLOOKUP(order_details__2[[#This Row],[SupplierID]],suppliers[],2,FALSE)</f>
        <v>Gai pturage</v>
      </c>
      <c r="K486" t="str">
        <f>VLOOKUP(order_details__2[[#This Row],[OrderID]],orders[],14,FALSE)</f>
        <v>Austria</v>
      </c>
      <c r="L486">
        <f>VLOOKUP(order_details__2[[#This Row],[OrderID]],orders[],7,FALSE)</f>
        <v>1</v>
      </c>
      <c r="M486" t="str">
        <f>VLOOKUP(order_details__2[[#This Row],[ShipVia ]],shippers[],2,FALSE)</f>
        <v>Speedy Express</v>
      </c>
      <c r="N486" t="str">
        <f>VLOOKUP(order_details__2[[#This Row],[OrderID]],orders[],2,FALSE)</f>
        <v>ERNSH</v>
      </c>
      <c r="O486" t="str">
        <f>VLOOKUP(order_details__2[[#This Row],[OrderID]],orders[],18,FALSE)</f>
        <v xml:space="preserve">Eastern                                           </v>
      </c>
      <c r="P486">
        <f>VLOOKUP(order_details__2[[#This Row],[ProductID]],products[],4,FALSE)</f>
        <v>4</v>
      </c>
      <c r="Q486" t="str">
        <f>VLOOKUP(order_details__2[[#This Row],[CategoryID]],categories[],2,FALSE)</f>
        <v>Dairy Products</v>
      </c>
      <c r="R486">
        <f>VLOOKUP(order_details__2[[#This Row],[OrderID]],orders[],21,FALSE)</f>
        <v>1</v>
      </c>
    </row>
    <row r="487" spans="1:18" x14ac:dyDescent="0.2">
      <c r="A487">
        <v>10431</v>
      </c>
      <c r="B487">
        <v>17</v>
      </c>
      <c r="C487">
        <v>31.2</v>
      </c>
      <c r="D487">
        <v>50</v>
      </c>
      <c r="E487">
        <v>0</v>
      </c>
      <c r="F487">
        <f>order_details__2[[#This Row],[UnitPrice]]*order_details__2[[#This Row],[Quantity]]</f>
        <v>1560</v>
      </c>
      <c r="G487">
        <f>VLOOKUP(order_details__2[[#This Row],[ProductID]],products[],3,FALSE)</f>
        <v>7</v>
      </c>
      <c r="H487">
        <f>VLOOKUP(order_details__2[[#This Row],[OrderID]],orders[],20,FALSE)</f>
        <v>1997</v>
      </c>
      <c r="I487" t="str">
        <f>VLOOKUP(order_details__2[[#This Row],[ProductID]],products[],2,FALSE)</f>
        <v>Alice Mutton</v>
      </c>
      <c r="J487" t="str">
        <f>VLOOKUP(order_details__2[[#This Row],[SupplierID]],suppliers[],2,FALSE)</f>
        <v>Pavlova, Ltd.</v>
      </c>
      <c r="K487" t="str">
        <f>VLOOKUP(order_details__2[[#This Row],[OrderID]],orders[],14,FALSE)</f>
        <v>Canada</v>
      </c>
      <c r="L487">
        <f>VLOOKUP(order_details__2[[#This Row],[OrderID]],orders[],7,FALSE)</f>
        <v>2</v>
      </c>
      <c r="M487" t="str">
        <f>VLOOKUP(order_details__2[[#This Row],[ShipVia ]],shippers[],2,FALSE)</f>
        <v>United Package</v>
      </c>
      <c r="N487" t="str">
        <f>VLOOKUP(order_details__2[[#This Row],[OrderID]],orders[],2,FALSE)</f>
        <v>BOTTM</v>
      </c>
      <c r="O487" t="str">
        <f>VLOOKUP(order_details__2[[#This Row],[OrderID]],orders[],18,FALSE)</f>
        <v xml:space="preserve">Eastern                                           </v>
      </c>
      <c r="P487">
        <f>VLOOKUP(order_details__2[[#This Row],[ProductID]],products[],4,FALSE)</f>
        <v>6</v>
      </c>
      <c r="Q487" t="str">
        <f>VLOOKUP(order_details__2[[#This Row],[CategoryID]],categories[],2,FALSE)</f>
        <v>Meat/Poultry</v>
      </c>
      <c r="R487">
        <f>VLOOKUP(order_details__2[[#This Row],[OrderID]],orders[],21,FALSE)</f>
        <v>1</v>
      </c>
    </row>
    <row r="488" spans="1:18" x14ac:dyDescent="0.2">
      <c r="A488">
        <v>10431</v>
      </c>
      <c r="B488">
        <v>40</v>
      </c>
      <c r="C488">
        <v>14.7</v>
      </c>
      <c r="D488">
        <v>50</v>
      </c>
      <c r="E488">
        <v>0</v>
      </c>
      <c r="F488">
        <f>order_details__2[[#This Row],[UnitPrice]]*order_details__2[[#This Row],[Quantity]]</f>
        <v>735</v>
      </c>
      <c r="G488">
        <f>VLOOKUP(order_details__2[[#This Row],[ProductID]],products[],3,FALSE)</f>
        <v>19</v>
      </c>
      <c r="H488">
        <f>VLOOKUP(order_details__2[[#This Row],[OrderID]],orders[],20,FALSE)</f>
        <v>1997</v>
      </c>
      <c r="I488" t="str">
        <f>VLOOKUP(order_details__2[[#This Row],[ProductID]],products[],2,FALSE)</f>
        <v>Boston Crab Meat</v>
      </c>
      <c r="J488" t="str">
        <f>VLOOKUP(order_details__2[[#This Row],[SupplierID]],suppliers[],2,FALSE)</f>
        <v>New England Seafood Cannery</v>
      </c>
      <c r="K488" t="str">
        <f>VLOOKUP(order_details__2[[#This Row],[OrderID]],orders[],14,FALSE)</f>
        <v>Canada</v>
      </c>
      <c r="L488">
        <f>VLOOKUP(order_details__2[[#This Row],[OrderID]],orders[],7,FALSE)</f>
        <v>2</v>
      </c>
      <c r="M488" t="str">
        <f>VLOOKUP(order_details__2[[#This Row],[ShipVia ]],shippers[],2,FALSE)</f>
        <v>United Package</v>
      </c>
      <c r="N488" t="str">
        <f>VLOOKUP(order_details__2[[#This Row],[OrderID]],orders[],2,FALSE)</f>
        <v>BOTTM</v>
      </c>
      <c r="O488" t="str">
        <f>VLOOKUP(order_details__2[[#This Row],[OrderID]],orders[],18,FALSE)</f>
        <v xml:space="preserve">Eastern                                           </v>
      </c>
      <c r="P488">
        <f>VLOOKUP(order_details__2[[#This Row],[ProductID]],products[],4,FALSE)</f>
        <v>8</v>
      </c>
      <c r="Q488" t="str">
        <f>VLOOKUP(order_details__2[[#This Row],[CategoryID]],categories[],2,FALSE)</f>
        <v>Seafood</v>
      </c>
      <c r="R488">
        <f>VLOOKUP(order_details__2[[#This Row],[OrderID]],orders[],21,FALSE)</f>
        <v>1</v>
      </c>
    </row>
    <row r="489" spans="1:18" x14ac:dyDescent="0.2">
      <c r="A489">
        <v>10431</v>
      </c>
      <c r="B489">
        <v>47</v>
      </c>
      <c r="C489">
        <v>7.6</v>
      </c>
      <c r="D489">
        <v>30</v>
      </c>
      <c r="E489">
        <v>0</v>
      </c>
      <c r="F489">
        <f>order_details__2[[#This Row],[UnitPrice]]*order_details__2[[#This Row],[Quantity]]</f>
        <v>228</v>
      </c>
      <c r="G489">
        <f>VLOOKUP(order_details__2[[#This Row],[ProductID]],products[],3,FALSE)</f>
        <v>22</v>
      </c>
      <c r="H489">
        <f>VLOOKUP(order_details__2[[#This Row],[OrderID]],orders[],20,FALSE)</f>
        <v>1997</v>
      </c>
      <c r="I489" t="str">
        <f>VLOOKUP(order_details__2[[#This Row],[ProductID]],products[],2,FALSE)</f>
        <v>Zaanse koeken</v>
      </c>
      <c r="J489" t="str">
        <f>VLOOKUP(order_details__2[[#This Row],[SupplierID]],suppliers[],2,FALSE)</f>
        <v>Zaanse Snoepfabriek</v>
      </c>
      <c r="K489" t="str">
        <f>VLOOKUP(order_details__2[[#This Row],[OrderID]],orders[],14,FALSE)</f>
        <v>Canada</v>
      </c>
      <c r="L489">
        <f>VLOOKUP(order_details__2[[#This Row],[OrderID]],orders[],7,FALSE)</f>
        <v>2</v>
      </c>
      <c r="M489" t="str">
        <f>VLOOKUP(order_details__2[[#This Row],[ShipVia ]],shippers[],2,FALSE)</f>
        <v>United Package</v>
      </c>
      <c r="N489" t="str">
        <f>VLOOKUP(order_details__2[[#This Row],[OrderID]],orders[],2,FALSE)</f>
        <v>BOTTM</v>
      </c>
      <c r="O489" t="str">
        <f>VLOOKUP(order_details__2[[#This Row],[OrderID]],orders[],18,FALSE)</f>
        <v xml:space="preserve">Eastern                                           </v>
      </c>
      <c r="P489">
        <f>VLOOKUP(order_details__2[[#This Row],[ProductID]],products[],4,FALSE)</f>
        <v>3</v>
      </c>
      <c r="Q489" t="str">
        <f>VLOOKUP(order_details__2[[#This Row],[CategoryID]],categories[],2,FALSE)</f>
        <v>Confections</v>
      </c>
      <c r="R489">
        <f>VLOOKUP(order_details__2[[#This Row],[OrderID]],orders[],21,FALSE)</f>
        <v>1</v>
      </c>
    </row>
    <row r="490" spans="1:18" x14ac:dyDescent="0.2">
      <c r="A490">
        <v>10432</v>
      </c>
      <c r="B490">
        <v>26</v>
      </c>
      <c r="C490">
        <v>24.9</v>
      </c>
      <c r="D490">
        <v>10</v>
      </c>
      <c r="E490">
        <v>0</v>
      </c>
      <c r="F490">
        <f>order_details__2[[#This Row],[UnitPrice]]*order_details__2[[#This Row],[Quantity]]</f>
        <v>249</v>
      </c>
      <c r="G490">
        <f>VLOOKUP(order_details__2[[#This Row],[ProductID]],products[],3,FALSE)</f>
        <v>11</v>
      </c>
      <c r="H490">
        <f>VLOOKUP(order_details__2[[#This Row],[OrderID]],orders[],20,FALSE)</f>
        <v>1997</v>
      </c>
      <c r="I490" t="str">
        <f>VLOOKUP(order_details__2[[#This Row],[ProductID]],products[],2,FALSE)</f>
        <v>Gumbr Gummibrchen</v>
      </c>
      <c r="J490" t="str">
        <f>VLOOKUP(order_details__2[[#This Row],[SupplierID]],suppliers[],2,FALSE)</f>
        <v>Heli Swaren GmbH &amp; Co. KG</v>
      </c>
      <c r="K490" t="str">
        <f>VLOOKUP(order_details__2[[#This Row],[OrderID]],orders[],14,FALSE)</f>
        <v>USA</v>
      </c>
      <c r="L490">
        <f>VLOOKUP(order_details__2[[#This Row],[OrderID]],orders[],7,FALSE)</f>
        <v>2</v>
      </c>
      <c r="M490" t="str">
        <f>VLOOKUP(order_details__2[[#This Row],[ShipVia ]],shippers[],2,FALSE)</f>
        <v>United Package</v>
      </c>
      <c r="N490" t="str">
        <f>VLOOKUP(order_details__2[[#This Row],[OrderID]],orders[],2,FALSE)</f>
        <v>SPLIR</v>
      </c>
      <c r="O490" t="str">
        <f>VLOOKUP(order_details__2[[#This Row],[OrderID]],orders[],18,FALSE)</f>
        <v xml:space="preserve">Southern                                          </v>
      </c>
      <c r="P490">
        <f>VLOOKUP(order_details__2[[#This Row],[ProductID]],products[],4,FALSE)</f>
        <v>3</v>
      </c>
      <c r="Q490" t="str">
        <f>VLOOKUP(order_details__2[[#This Row],[CategoryID]],categories[],2,FALSE)</f>
        <v>Confections</v>
      </c>
      <c r="R490">
        <f>VLOOKUP(order_details__2[[#This Row],[OrderID]],orders[],21,FALSE)</f>
        <v>1</v>
      </c>
    </row>
    <row r="491" spans="1:18" x14ac:dyDescent="0.2">
      <c r="A491">
        <v>10432</v>
      </c>
      <c r="B491">
        <v>54</v>
      </c>
      <c r="C491">
        <v>5.9</v>
      </c>
      <c r="D491">
        <v>40</v>
      </c>
      <c r="E491">
        <v>0</v>
      </c>
      <c r="F491">
        <f>order_details__2[[#This Row],[UnitPrice]]*order_details__2[[#This Row],[Quantity]]</f>
        <v>236</v>
      </c>
      <c r="G491">
        <f>VLOOKUP(order_details__2[[#This Row],[ProductID]],products[],3,FALSE)</f>
        <v>25</v>
      </c>
      <c r="H491">
        <f>VLOOKUP(order_details__2[[#This Row],[OrderID]],orders[],20,FALSE)</f>
        <v>1997</v>
      </c>
      <c r="I491" t="str">
        <f>VLOOKUP(order_details__2[[#This Row],[ProductID]],products[],2,FALSE)</f>
        <v>Tourtire</v>
      </c>
      <c r="J491" t="str">
        <f>VLOOKUP(order_details__2[[#This Row],[SupplierID]],suppliers[],2,FALSE)</f>
        <v>Ma Maison</v>
      </c>
      <c r="K491" t="str">
        <f>VLOOKUP(order_details__2[[#This Row],[OrderID]],orders[],14,FALSE)</f>
        <v>USA</v>
      </c>
      <c r="L491">
        <f>VLOOKUP(order_details__2[[#This Row],[OrderID]],orders[],7,FALSE)</f>
        <v>2</v>
      </c>
      <c r="M491" t="str">
        <f>VLOOKUP(order_details__2[[#This Row],[ShipVia ]],shippers[],2,FALSE)</f>
        <v>United Package</v>
      </c>
      <c r="N491" t="str">
        <f>VLOOKUP(order_details__2[[#This Row],[OrderID]],orders[],2,FALSE)</f>
        <v>SPLIR</v>
      </c>
      <c r="O491" t="str">
        <f>VLOOKUP(order_details__2[[#This Row],[OrderID]],orders[],18,FALSE)</f>
        <v xml:space="preserve">Southern                                          </v>
      </c>
      <c r="P491">
        <f>VLOOKUP(order_details__2[[#This Row],[ProductID]],products[],4,FALSE)</f>
        <v>6</v>
      </c>
      <c r="Q491" t="str">
        <f>VLOOKUP(order_details__2[[#This Row],[CategoryID]],categories[],2,FALSE)</f>
        <v>Meat/Poultry</v>
      </c>
      <c r="R491">
        <f>VLOOKUP(order_details__2[[#This Row],[OrderID]],orders[],21,FALSE)</f>
        <v>1</v>
      </c>
    </row>
    <row r="492" spans="1:18" x14ac:dyDescent="0.2">
      <c r="A492">
        <v>10433</v>
      </c>
      <c r="B492">
        <v>56</v>
      </c>
      <c r="C492">
        <v>30.4</v>
      </c>
      <c r="D492">
        <v>28</v>
      </c>
      <c r="E492">
        <v>0</v>
      </c>
      <c r="F492">
        <f>order_details__2[[#This Row],[UnitPrice]]*order_details__2[[#This Row],[Quantity]]</f>
        <v>851.19999999999993</v>
      </c>
      <c r="G492">
        <f>VLOOKUP(order_details__2[[#This Row],[ProductID]],products[],3,FALSE)</f>
        <v>26</v>
      </c>
      <c r="H492">
        <f>VLOOKUP(order_details__2[[#This Row],[OrderID]],orders[],20,FALSE)</f>
        <v>1997</v>
      </c>
      <c r="I492" t="str">
        <f>VLOOKUP(order_details__2[[#This Row],[ProductID]],products[],2,FALSE)</f>
        <v>Gnocchi di nonna Alice</v>
      </c>
      <c r="J492" t="str">
        <f>VLOOKUP(order_details__2[[#This Row],[SupplierID]],suppliers[],2,FALSE)</f>
        <v>Pasta Buttini s.r.l.</v>
      </c>
      <c r="K492" t="str">
        <f>VLOOKUP(order_details__2[[#This Row],[OrderID]],orders[],14,FALSE)</f>
        <v>Portugal</v>
      </c>
      <c r="L492">
        <f>VLOOKUP(order_details__2[[#This Row],[OrderID]],orders[],7,FALSE)</f>
        <v>3</v>
      </c>
      <c r="M492" t="str">
        <f>VLOOKUP(order_details__2[[#This Row],[ShipVia ]],shippers[],2,FALSE)</f>
        <v>Federal Shipping</v>
      </c>
      <c r="N492" t="str">
        <f>VLOOKUP(order_details__2[[#This Row],[OrderID]],orders[],2,FALSE)</f>
        <v>PRINI</v>
      </c>
      <c r="O492" t="str">
        <f>VLOOKUP(order_details__2[[#This Row],[OrderID]],orders[],18,FALSE)</f>
        <v xml:space="preserve">Southern                                          </v>
      </c>
      <c r="P492">
        <f>VLOOKUP(order_details__2[[#This Row],[ProductID]],products[],4,FALSE)</f>
        <v>5</v>
      </c>
      <c r="Q492" t="str">
        <f>VLOOKUP(order_details__2[[#This Row],[CategoryID]],categories[],2,FALSE)</f>
        <v>Grains/Cereals</v>
      </c>
      <c r="R492">
        <f>VLOOKUP(order_details__2[[#This Row],[OrderID]],orders[],21,FALSE)</f>
        <v>2</v>
      </c>
    </row>
    <row r="493" spans="1:18" x14ac:dyDescent="0.2">
      <c r="A493">
        <v>10434</v>
      </c>
      <c r="B493">
        <v>11</v>
      </c>
      <c r="C493">
        <v>16.8</v>
      </c>
      <c r="D493">
        <v>6</v>
      </c>
      <c r="E493">
        <v>0</v>
      </c>
      <c r="F493">
        <f>order_details__2[[#This Row],[UnitPrice]]*order_details__2[[#This Row],[Quantity]]</f>
        <v>100.80000000000001</v>
      </c>
      <c r="G493">
        <f>VLOOKUP(order_details__2[[#This Row],[ProductID]],products[],3,FALSE)</f>
        <v>5</v>
      </c>
      <c r="H493">
        <f>VLOOKUP(order_details__2[[#This Row],[OrderID]],orders[],20,FALSE)</f>
        <v>1997</v>
      </c>
      <c r="I493" t="str">
        <f>VLOOKUP(order_details__2[[#This Row],[ProductID]],products[],2,FALSE)</f>
        <v>Queso Cabrales</v>
      </c>
      <c r="J493" t="str">
        <f>VLOOKUP(order_details__2[[#This Row],[SupplierID]],suppliers[],2,FALSE)</f>
        <v>Cooperativa de Quesos 'Las Cabras'</v>
      </c>
      <c r="K493" t="str">
        <f>VLOOKUP(order_details__2[[#This Row],[OrderID]],orders[],14,FALSE)</f>
        <v>Sweden</v>
      </c>
      <c r="L493">
        <f>VLOOKUP(order_details__2[[#This Row],[OrderID]],orders[],7,FALSE)</f>
        <v>2</v>
      </c>
      <c r="M493" t="str">
        <f>VLOOKUP(order_details__2[[#This Row],[ShipVia ]],shippers[],2,FALSE)</f>
        <v>United Package</v>
      </c>
      <c r="N493" t="str">
        <f>VLOOKUP(order_details__2[[#This Row],[OrderID]],orders[],2,FALSE)</f>
        <v>FOLKO</v>
      </c>
      <c r="O493" t="str">
        <f>VLOOKUP(order_details__2[[#This Row],[OrderID]],orders[],18,FALSE)</f>
        <v xml:space="preserve">Southern                                          </v>
      </c>
      <c r="P493">
        <f>VLOOKUP(order_details__2[[#This Row],[ProductID]],products[],4,FALSE)</f>
        <v>4</v>
      </c>
      <c r="Q493" t="str">
        <f>VLOOKUP(order_details__2[[#This Row],[CategoryID]],categories[],2,FALSE)</f>
        <v>Dairy Products</v>
      </c>
      <c r="R493">
        <f>VLOOKUP(order_details__2[[#This Row],[OrderID]],orders[],21,FALSE)</f>
        <v>2</v>
      </c>
    </row>
    <row r="494" spans="1:18" x14ac:dyDescent="0.2">
      <c r="A494">
        <v>10434</v>
      </c>
      <c r="B494">
        <v>76</v>
      </c>
      <c r="C494">
        <v>14.4</v>
      </c>
      <c r="D494">
        <v>18</v>
      </c>
      <c r="E494">
        <v>0</v>
      </c>
      <c r="F494">
        <f>order_details__2[[#This Row],[UnitPrice]]*order_details__2[[#This Row],[Quantity]]</f>
        <v>259.2</v>
      </c>
      <c r="G494">
        <f>VLOOKUP(order_details__2[[#This Row],[ProductID]],products[],3,FALSE)</f>
        <v>23</v>
      </c>
      <c r="H494">
        <f>VLOOKUP(order_details__2[[#This Row],[OrderID]],orders[],20,FALSE)</f>
        <v>1997</v>
      </c>
      <c r="I494" t="str">
        <f>VLOOKUP(order_details__2[[#This Row],[ProductID]],products[],2,FALSE)</f>
        <v>Lakkalikri</v>
      </c>
      <c r="J494" t="str">
        <f>VLOOKUP(order_details__2[[#This Row],[SupplierID]],suppliers[],2,FALSE)</f>
        <v>Karkki Oy</v>
      </c>
      <c r="K494" t="str">
        <f>VLOOKUP(order_details__2[[#This Row],[OrderID]],orders[],14,FALSE)</f>
        <v>Sweden</v>
      </c>
      <c r="L494">
        <f>VLOOKUP(order_details__2[[#This Row],[OrderID]],orders[],7,FALSE)</f>
        <v>2</v>
      </c>
      <c r="M494" t="str">
        <f>VLOOKUP(order_details__2[[#This Row],[ShipVia ]],shippers[],2,FALSE)</f>
        <v>United Package</v>
      </c>
      <c r="N494" t="str">
        <f>VLOOKUP(order_details__2[[#This Row],[OrderID]],orders[],2,FALSE)</f>
        <v>FOLKO</v>
      </c>
      <c r="O494" t="str">
        <f>VLOOKUP(order_details__2[[#This Row],[OrderID]],orders[],18,FALSE)</f>
        <v xml:space="preserve">Southern                                          </v>
      </c>
      <c r="P494">
        <f>VLOOKUP(order_details__2[[#This Row],[ProductID]],products[],4,FALSE)</f>
        <v>1</v>
      </c>
      <c r="Q494" t="str">
        <f>VLOOKUP(order_details__2[[#This Row],[CategoryID]],categories[],2,FALSE)</f>
        <v>Beverages</v>
      </c>
      <c r="R494">
        <f>VLOOKUP(order_details__2[[#This Row],[OrderID]],orders[],21,FALSE)</f>
        <v>2</v>
      </c>
    </row>
    <row r="495" spans="1:18" x14ac:dyDescent="0.2">
      <c r="A495">
        <v>10435</v>
      </c>
      <c r="B495">
        <v>2</v>
      </c>
      <c r="C495">
        <v>15.2</v>
      </c>
      <c r="D495">
        <v>10</v>
      </c>
      <c r="E495">
        <v>0</v>
      </c>
      <c r="F495">
        <f>order_details__2[[#This Row],[UnitPrice]]*order_details__2[[#This Row],[Quantity]]</f>
        <v>152</v>
      </c>
      <c r="G495">
        <f>VLOOKUP(order_details__2[[#This Row],[ProductID]],products[],3,FALSE)</f>
        <v>1</v>
      </c>
      <c r="H495">
        <f>VLOOKUP(order_details__2[[#This Row],[OrderID]],orders[],20,FALSE)</f>
        <v>1997</v>
      </c>
      <c r="I495" t="str">
        <f>VLOOKUP(order_details__2[[#This Row],[ProductID]],products[],2,FALSE)</f>
        <v>Chang</v>
      </c>
      <c r="J495" t="str">
        <f>VLOOKUP(order_details__2[[#This Row],[SupplierID]],suppliers[],2,FALSE)</f>
        <v>Exotic Liquids</v>
      </c>
      <c r="K495" t="str">
        <f>VLOOKUP(order_details__2[[#This Row],[OrderID]],orders[],14,FALSE)</f>
        <v>UK</v>
      </c>
      <c r="L495">
        <f>VLOOKUP(order_details__2[[#This Row],[OrderID]],orders[],7,FALSE)</f>
        <v>2</v>
      </c>
      <c r="M495" t="str">
        <f>VLOOKUP(order_details__2[[#This Row],[ShipVia ]],shippers[],2,FALSE)</f>
        <v>United Package</v>
      </c>
      <c r="N495" t="str">
        <f>VLOOKUP(order_details__2[[#This Row],[OrderID]],orders[],2,FALSE)</f>
        <v>CONSH</v>
      </c>
      <c r="O495" t="str">
        <f>VLOOKUP(order_details__2[[#This Row],[OrderID]],orders[],18,FALSE)</f>
        <v xml:space="preserve">Northern                                          </v>
      </c>
      <c r="P495">
        <f>VLOOKUP(order_details__2[[#This Row],[ProductID]],products[],4,FALSE)</f>
        <v>1</v>
      </c>
      <c r="Q495" t="str">
        <f>VLOOKUP(order_details__2[[#This Row],[CategoryID]],categories[],2,FALSE)</f>
        <v>Beverages</v>
      </c>
      <c r="R495">
        <f>VLOOKUP(order_details__2[[#This Row],[OrderID]],orders[],21,FALSE)</f>
        <v>2</v>
      </c>
    </row>
    <row r="496" spans="1:18" x14ac:dyDescent="0.2">
      <c r="A496">
        <v>10435</v>
      </c>
      <c r="B496">
        <v>22</v>
      </c>
      <c r="C496">
        <v>16.8</v>
      </c>
      <c r="D496">
        <v>12</v>
      </c>
      <c r="E496">
        <v>0</v>
      </c>
      <c r="F496">
        <f>order_details__2[[#This Row],[UnitPrice]]*order_details__2[[#This Row],[Quantity]]</f>
        <v>201.60000000000002</v>
      </c>
      <c r="G496">
        <f>VLOOKUP(order_details__2[[#This Row],[ProductID]],products[],3,FALSE)</f>
        <v>9</v>
      </c>
      <c r="H496">
        <f>VLOOKUP(order_details__2[[#This Row],[OrderID]],orders[],20,FALSE)</f>
        <v>1997</v>
      </c>
      <c r="I496" t="str">
        <f>VLOOKUP(order_details__2[[#This Row],[ProductID]],products[],2,FALSE)</f>
        <v>Gustaf's Knckebrd</v>
      </c>
      <c r="J496" t="str">
        <f>VLOOKUP(order_details__2[[#This Row],[SupplierID]],suppliers[],2,FALSE)</f>
        <v>PB Knckebrd AB</v>
      </c>
      <c r="K496" t="str">
        <f>VLOOKUP(order_details__2[[#This Row],[OrderID]],orders[],14,FALSE)</f>
        <v>UK</v>
      </c>
      <c r="L496">
        <f>VLOOKUP(order_details__2[[#This Row],[OrderID]],orders[],7,FALSE)</f>
        <v>2</v>
      </c>
      <c r="M496" t="str">
        <f>VLOOKUP(order_details__2[[#This Row],[ShipVia ]],shippers[],2,FALSE)</f>
        <v>United Package</v>
      </c>
      <c r="N496" t="str">
        <f>VLOOKUP(order_details__2[[#This Row],[OrderID]],orders[],2,FALSE)</f>
        <v>CONSH</v>
      </c>
      <c r="O496" t="str">
        <f>VLOOKUP(order_details__2[[#This Row],[OrderID]],orders[],18,FALSE)</f>
        <v xml:space="preserve">Northern                                          </v>
      </c>
      <c r="P496">
        <f>VLOOKUP(order_details__2[[#This Row],[ProductID]],products[],4,FALSE)</f>
        <v>5</v>
      </c>
      <c r="Q496" t="str">
        <f>VLOOKUP(order_details__2[[#This Row],[CategoryID]],categories[],2,FALSE)</f>
        <v>Grains/Cereals</v>
      </c>
      <c r="R496">
        <f>VLOOKUP(order_details__2[[#This Row],[OrderID]],orders[],21,FALSE)</f>
        <v>2</v>
      </c>
    </row>
    <row r="497" spans="1:18" x14ac:dyDescent="0.2">
      <c r="A497">
        <v>10435</v>
      </c>
      <c r="B497">
        <v>72</v>
      </c>
      <c r="C497">
        <v>27.8</v>
      </c>
      <c r="D497">
        <v>10</v>
      </c>
      <c r="E497">
        <v>0</v>
      </c>
      <c r="F497">
        <f>order_details__2[[#This Row],[UnitPrice]]*order_details__2[[#This Row],[Quantity]]</f>
        <v>278</v>
      </c>
      <c r="G497">
        <f>VLOOKUP(order_details__2[[#This Row],[ProductID]],products[],3,FALSE)</f>
        <v>14</v>
      </c>
      <c r="H497">
        <f>VLOOKUP(order_details__2[[#This Row],[OrderID]],orders[],20,FALSE)</f>
        <v>1997</v>
      </c>
      <c r="I497" t="str">
        <f>VLOOKUP(order_details__2[[#This Row],[ProductID]],products[],2,FALSE)</f>
        <v>Mozzarella di Giovanni</v>
      </c>
      <c r="J497" t="str">
        <f>VLOOKUP(order_details__2[[#This Row],[SupplierID]],suppliers[],2,FALSE)</f>
        <v>Formaggi Fortini s.r.l.</v>
      </c>
      <c r="K497" t="str">
        <f>VLOOKUP(order_details__2[[#This Row],[OrderID]],orders[],14,FALSE)</f>
        <v>UK</v>
      </c>
      <c r="L497">
        <f>VLOOKUP(order_details__2[[#This Row],[OrderID]],orders[],7,FALSE)</f>
        <v>2</v>
      </c>
      <c r="M497" t="str">
        <f>VLOOKUP(order_details__2[[#This Row],[ShipVia ]],shippers[],2,FALSE)</f>
        <v>United Package</v>
      </c>
      <c r="N497" t="str">
        <f>VLOOKUP(order_details__2[[#This Row],[OrderID]],orders[],2,FALSE)</f>
        <v>CONSH</v>
      </c>
      <c r="O497" t="str">
        <f>VLOOKUP(order_details__2[[#This Row],[OrderID]],orders[],18,FALSE)</f>
        <v xml:space="preserve">Northern                                          </v>
      </c>
      <c r="P497">
        <f>VLOOKUP(order_details__2[[#This Row],[ProductID]],products[],4,FALSE)</f>
        <v>4</v>
      </c>
      <c r="Q497" t="str">
        <f>VLOOKUP(order_details__2[[#This Row],[CategoryID]],categories[],2,FALSE)</f>
        <v>Dairy Products</v>
      </c>
      <c r="R497">
        <f>VLOOKUP(order_details__2[[#This Row],[OrderID]],orders[],21,FALSE)</f>
        <v>2</v>
      </c>
    </row>
    <row r="498" spans="1:18" x14ac:dyDescent="0.2">
      <c r="A498">
        <v>10436</v>
      </c>
      <c r="B498">
        <v>46</v>
      </c>
      <c r="C498">
        <v>9.6</v>
      </c>
      <c r="D498">
        <v>5</v>
      </c>
      <c r="E498">
        <v>0</v>
      </c>
      <c r="F498">
        <f>order_details__2[[#This Row],[UnitPrice]]*order_details__2[[#This Row],[Quantity]]</f>
        <v>48</v>
      </c>
      <c r="G498">
        <f>VLOOKUP(order_details__2[[#This Row],[ProductID]],products[],3,FALSE)</f>
        <v>21</v>
      </c>
      <c r="H498">
        <f>VLOOKUP(order_details__2[[#This Row],[OrderID]],orders[],20,FALSE)</f>
        <v>1997</v>
      </c>
      <c r="I498" t="str">
        <f>VLOOKUP(order_details__2[[#This Row],[ProductID]],products[],2,FALSE)</f>
        <v>Spegesild</v>
      </c>
      <c r="J498" t="str">
        <f>VLOOKUP(order_details__2[[#This Row],[SupplierID]],suppliers[],2,FALSE)</f>
        <v>Lyngbysild</v>
      </c>
      <c r="K498" t="str">
        <f>VLOOKUP(order_details__2[[#This Row],[OrderID]],orders[],14,FALSE)</f>
        <v>France</v>
      </c>
      <c r="L498">
        <f>VLOOKUP(order_details__2[[#This Row],[OrderID]],orders[],7,FALSE)</f>
        <v>2</v>
      </c>
      <c r="M498" t="str">
        <f>VLOOKUP(order_details__2[[#This Row],[ShipVia ]],shippers[],2,FALSE)</f>
        <v>United Package</v>
      </c>
      <c r="N498" t="str">
        <f>VLOOKUP(order_details__2[[#This Row],[OrderID]],orders[],2,FALSE)</f>
        <v>BLONP</v>
      </c>
      <c r="O498" t="str">
        <f>VLOOKUP(order_details__2[[#This Row],[OrderID]],orders[],18,FALSE)</f>
        <v xml:space="preserve">Southern                                          </v>
      </c>
      <c r="P498">
        <f>VLOOKUP(order_details__2[[#This Row],[ProductID]],products[],4,FALSE)</f>
        <v>8</v>
      </c>
      <c r="Q498" t="str">
        <f>VLOOKUP(order_details__2[[#This Row],[CategoryID]],categories[],2,FALSE)</f>
        <v>Seafood</v>
      </c>
      <c r="R498">
        <f>VLOOKUP(order_details__2[[#This Row],[OrderID]],orders[],21,FALSE)</f>
        <v>2</v>
      </c>
    </row>
    <row r="499" spans="1:18" x14ac:dyDescent="0.2">
      <c r="A499">
        <v>10436</v>
      </c>
      <c r="B499">
        <v>56</v>
      </c>
      <c r="C499">
        <v>30.4</v>
      </c>
      <c r="D499">
        <v>40</v>
      </c>
      <c r="E499">
        <v>0</v>
      </c>
      <c r="F499">
        <f>order_details__2[[#This Row],[UnitPrice]]*order_details__2[[#This Row],[Quantity]]</f>
        <v>1216</v>
      </c>
      <c r="G499">
        <f>VLOOKUP(order_details__2[[#This Row],[ProductID]],products[],3,FALSE)</f>
        <v>26</v>
      </c>
      <c r="H499">
        <f>VLOOKUP(order_details__2[[#This Row],[OrderID]],orders[],20,FALSE)</f>
        <v>1997</v>
      </c>
      <c r="I499" t="str">
        <f>VLOOKUP(order_details__2[[#This Row],[ProductID]],products[],2,FALSE)</f>
        <v>Gnocchi di nonna Alice</v>
      </c>
      <c r="J499" t="str">
        <f>VLOOKUP(order_details__2[[#This Row],[SupplierID]],suppliers[],2,FALSE)</f>
        <v>Pasta Buttini s.r.l.</v>
      </c>
      <c r="K499" t="str">
        <f>VLOOKUP(order_details__2[[#This Row],[OrderID]],orders[],14,FALSE)</f>
        <v>France</v>
      </c>
      <c r="L499">
        <f>VLOOKUP(order_details__2[[#This Row],[OrderID]],orders[],7,FALSE)</f>
        <v>2</v>
      </c>
      <c r="M499" t="str">
        <f>VLOOKUP(order_details__2[[#This Row],[ShipVia ]],shippers[],2,FALSE)</f>
        <v>United Package</v>
      </c>
      <c r="N499" t="str">
        <f>VLOOKUP(order_details__2[[#This Row],[OrderID]],orders[],2,FALSE)</f>
        <v>BLONP</v>
      </c>
      <c r="O499" t="str">
        <f>VLOOKUP(order_details__2[[#This Row],[OrderID]],orders[],18,FALSE)</f>
        <v xml:space="preserve">Southern                                          </v>
      </c>
      <c r="P499">
        <f>VLOOKUP(order_details__2[[#This Row],[ProductID]],products[],4,FALSE)</f>
        <v>5</v>
      </c>
      <c r="Q499" t="str">
        <f>VLOOKUP(order_details__2[[#This Row],[CategoryID]],categories[],2,FALSE)</f>
        <v>Grains/Cereals</v>
      </c>
      <c r="R499">
        <f>VLOOKUP(order_details__2[[#This Row],[OrderID]],orders[],21,FALSE)</f>
        <v>2</v>
      </c>
    </row>
    <row r="500" spans="1:18" x14ac:dyDescent="0.2">
      <c r="A500">
        <v>10436</v>
      </c>
      <c r="B500">
        <v>64</v>
      </c>
      <c r="C500">
        <v>26.6</v>
      </c>
      <c r="D500">
        <v>30</v>
      </c>
      <c r="E500">
        <v>0</v>
      </c>
      <c r="F500">
        <f>order_details__2[[#This Row],[UnitPrice]]*order_details__2[[#This Row],[Quantity]]</f>
        <v>798</v>
      </c>
      <c r="G500">
        <f>VLOOKUP(order_details__2[[#This Row],[ProductID]],products[],3,FALSE)</f>
        <v>12</v>
      </c>
      <c r="H500">
        <f>VLOOKUP(order_details__2[[#This Row],[OrderID]],orders[],20,FALSE)</f>
        <v>1997</v>
      </c>
      <c r="I500" t="str">
        <f>VLOOKUP(order_details__2[[#This Row],[ProductID]],products[],2,FALSE)</f>
        <v>Wimmers gute Semmelkndel</v>
      </c>
      <c r="J500" t="str">
        <f>VLOOKUP(order_details__2[[#This Row],[SupplierID]],suppliers[],2,FALSE)</f>
        <v>Plutzer Lebensmittelgromrkte AG</v>
      </c>
      <c r="K500" t="str">
        <f>VLOOKUP(order_details__2[[#This Row],[OrderID]],orders[],14,FALSE)</f>
        <v>France</v>
      </c>
      <c r="L500">
        <f>VLOOKUP(order_details__2[[#This Row],[OrderID]],orders[],7,FALSE)</f>
        <v>2</v>
      </c>
      <c r="M500" t="str">
        <f>VLOOKUP(order_details__2[[#This Row],[ShipVia ]],shippers[],2,FALSE)</f>
        <v>United Package</v>
      </c>
      <c r="N500" t="str">
        <f>VLOOKUP(order_details__2[[#This Row],[OrderID]],orders[],2,FALSE)</f>
        <v>BLONP</v>
      </c>
      <c r="O500" t="str">
        <f>VLOOKUP(order_details__2[[#This Row],[OrderID]],orders[],18,FALSE)</f>
        <v xml:space="preserve">Southern                                          </v>
      </c>
      <c r="P500">
        <f>VLOOKUP(order_details__2[[#This Row],[ProductID]],products[],4,FALSE)</f>
        <v>5</v>
      </c>
      <c r="Q500" t="str">
        <f>VLOOKUP(order_details__2[[#This Row],[CategoryID]],categories[],2,FALSE)</f>
        <v>Grains/Cereals</v>
      </c>
      <c r="R500">
        <f>VLOOKUP(order_details__2[[#This Row],[OrderID]],orders[],21,FALSE)</f>
        <v>2</v>
      </c>
    </row>
    <row r="501" spans="1:18" x14ac:dyDescent="0.2">
      <c r="A501">
        <v>10436</v>
      </c>
      <c r="B501">
        <v>75</v>
      </c>
      <c r="C501">
        <v>6.2</v>
      </c>
      <c r="D501">
        <v>24</v>
      </c>
      <c r="E501">
        <v>0</v>
      </c>
      <c r="F501">
        <f>order_details__2[[#This Row],[UnitPrice]]*order_details__2[[#This Row],[Quantity]]</f>
        <v>148.80000000000001</v>
      </c>
      <c r="G501">
        <f>VLOOKUP(order_details__2[[#This Row],[ProductID]],products[],3,FALSE)</f>
        <v>12</v>
      </c>
      <c r="H501">
        <f>VLOOKUP(order_details__2[[#This Row],[OrderID]],orders[],20,FALSE)</f>
        <v>1997</v>
      </c>
      <c r="I501" t="str">
        <f>VLOOKUP(order_details__2[[#This Row],[ProductID]],products[],2,FALSE)</f>
        <v>Rhnbru Klosterbier</v>
      </c>
      <c r="J501" t="str">
        <f>VLOOKUP(order_details__2[[#This Row],[SupplierID]],suppliers[],2,FALSE)</f>
        <v>Plutzer Lebensmittelgromrkte AG</v>
      </c>
      <c r="K501" t="str">
        <f>VLOOKUP(order_details__2[[#This Row],[OrderID]],orders[],14,FALSE)</f>
        <v>France</v>
      </c>
      <c r="L501">
        <f>VLOOKUP(order_details__2[[#This Row],[OrderID]],orders[],7,FALSE)</f>
        <v>2</v>
      </c>
      <c r="M501" t="str">
        <f>VLOOKUP(order_details__2[[#This Row],[ShipVia ]],shippers[],2,FALSE)</f>
        <v>United Package</v>
      </c>
      <c r="N501" t="str">
        <f>VLOOKUP(order_details__2[[#This Row],[OrderID]],orders[],2,FALSE)</f>
        <v>BLONP</v>
      </c>
      <c r="O501" t="str">
        <f>VLOOKUP(order_details__2[[#This Row],[OrderID]],orders[],18,FALSE)</f>
        <v xml:space="preserve">Southern                                          </v>
      </c>
      <c r="P501">
        <f>VLOOKUP(order_details__2[[#This Row],[ProductID]],products[],4,FALSE)</f>
        <v>1</v>
      </c>
      <c r="Q501" t="str">
        <f>VLOOKUP(order_details__2[[#This Row],[CategoryID]],categories[],2,FALSE)</f>
        <v>Beverages</v>
      </c>
      <c r="R501">
        <f>VLOOKUP(order_details__2[[#This Row],[OrderID]],orders[],21,FALSE)</f>
        <v>2</v>
      </c>
    </row>
    <row r="502" spans="1:18" x14ac:dyDescent="0.2">
      <c r="A502">
        <v>10437</v>
      </c>
      <c r="B502">
        <v>53</v>
      </c>
      <c r="C502">
        <v>26.2</v>
      </c>
      <c r="D502">
        <v>15</v>
      </c>
      <c r="E502">
        <v>0</v>
      </c>
      <c r="F502">
        <f>order_details__2[[#This Row],[UnitPrice]]*order_details__2[[#This Row],[Quantity]]</f>
        <v>393</v>
      </c>
      <c r="G502">
        <f>VLOOKUP(order_details__2[[#This Row],[ProductID]],products[],3,FALSE)</f>
        <v>24</v>
      </c>
      <c r="H502">
        <f>VLOOKUP(order_details__2[[#This Row],[OrderID]],orders[],20,FALSE)</f>
        <v>1997</v>
      </c>
      <c r="I502" t="str">
        <f>VLOOKUP(order_details__2[[#This Row],[ProductID]],products[],2,FALSE)</f>
        <v>Perth Pasties</v>
      </c>
      <c r="J502" t="str">
        <f>VLOOKUP(order_details__2[[#This Row],[SupplierID]],suppliers[],2,FALSE)</f>
        <v>G'day, Mate</v>
      </c>
      <c r="K502" t="str">
        <f>VLOOKUP(order_details__2[[#This Row],[OrderID]],orders[],14,FALSE)</f>
        <v>Finland</v>
      </c>
      <c r="L502">
        <f>VLOOKUP(order_details__2[[#This Row],[OrderID]],orders[],7,FALSE)</f>
        <v>1</v>
      </c>
      <c r="M502" t="str">
        <f>VLOOKUP(order_details__2[[#This Row],[ShipVia ]],shippers[],2,FALSE)</f>
        <v>Speedy Express</v>
      </c>
      <c r="N502" t="str">
        <f>VLOOKUP(order_details__2[[#This Row],[OrderID]],orders[],2,FALSE)</f>
        <v>WARTH</v>
      </c>
      <c r="O502" t="str">
        <f>VLOOKUP(order_details__2[[#This Row],[OrderID]],orders[],18,FALSE)</f>
        <v xml:space="preserve">Northern                                          </v>
      </c>
      <c r="P502">
        <f>VLOOKUP(order_details__2[[#This Row],[ProductID]],products[],4,FALSE)</f>
        <v>6</v>
      </c>
      <c r="Q502" t="str">
        <f>VLOOKUP(order_details__2[[#This Row],[CategoryID]],categories[],2,FALSE)</f>
        <v>Meat/Poultry</v>
      </c>
      <c r="R502">
        <f>VLOOKUP(order_details__2[[#This Row],[OrderID]],orders[],21,FALSE)</f>
        <v>2</v>
      </c>
    </row>
    <row r="503" spans="1:18" x14ac:dyDescent="0.2">
      <c r="A503">
        <v>10438</v>
      </c>
      <c r="B503">
        <v>19</v>
      </c>
      <c r="C503">
        <v>7.3</v>
      </c>
      <c r="D503">
        <v>15</v>
      </c>
      <c r="E503">
        <v>0</v>
      </c>
      <c r="F503">
        <f>order_details__2[[#This Row],[UnitPrice]]*order_details__2[[#This Row],[Quantity]]</f>
        <v>109.5</v>
      </c>
      <c r="G503">
        <f>VLOOKUP(order_details__2[[#This Row],[ProductID]],products[],3,FALSE)</f>
        <v>8</v>
      </c>
      <c r="H503">
        <f>VLOOKUP(order_details__2[[#This Row],[OrderID]],orders[],20,FALSE)</f>
        <v>1997</v>
      </c>
      <c r="I503" t="str">
        <f>VLOOKUP(order_details__2[[#This Row],[ProductID]],products[],2,FALSE)</f>
        <v>Teatime Chocolate Biscuits</v>
      </c>
      <c r="J503" t="str">
        <f>VLOOKUP(order_details__2[[#This Row],[SupplierID]],suppliers[],2,FALSE)</f>
        <v>Specialty Biscuits, Ltd.</v>
      </c>
      <c r="K503" t="str">
        <f>VLOOKUP(order_details__2[[#This Row],[OrderID]],orders[],14,FALSE)</f>
        <v>Germany</v>
      </c>
      <c r="L503">
        <f>VLOOKUP(order_details__2[[#This Row],[OrderID]],orders[],7,FALSE)</f>
        <v>2</v>
      </c>
      <c r="M503" t="str">
        <f>VLOOKUP(order_details__2[[#This Row],[ShipVia ]],shippers[],2,FALSE)</f>
        <v>United Package</v>
      </c>
      <c r="N503" t="str">
        <f>VLOOKUP(order_details__2[[#This Row],[OrderID]],orders[],2,FALSE)</f>
        <v>TOMSP</v>
      </c>
      <c r="O503" t="str">
        <f>VLOOKUP(order_details__2[[#This Row],[OrderID]],orders[],18,FALSE)</f>
        <v xml:space="preserve">Southern                                          </v>
      </c>
      <c r="P503">
        <f>VLOOKUP(order_details__2[[#This Row],[ProductID]],products[],4,FALSE)</f>
        <v>3</v>
      </c>
      <c r="Q503" t="str">
        <f>VLOOKUP(order_details__2[[#This Row],[CategoryID]],categories[],2,FALSE)</f>
        <v>Confections</v>
      </c>
      <c r="R503">
        <f>VLOOKUP(order_details__2[[#This Row],[OrderID]],orders[],21,FALSE)</f>
        <v>2</v>
      </c>
    </row>
    <row r="504" spans="1:18" x14ac:dyDescent="0.2">
      <c r="A504">
        <v>10438</v>
      </c>
      <c r="B504">
        <v>34</v>
      </c>
      <c r="C504">
        <v>11.2</v>
      </c>
      <c r="D504">
        <v>20</v>
      </c>
      <c r="E504">
        <v>0</v>
      </c>
      <c r="F504">
        <f>order_details__2[[#This Row],[UnitPrice]]*order_details__2[[#This Row],[Quantity]]</f>
        <v>224</v>
      </c>
      <c r="G504">
        <f>VLOOKUP(order_details__2[[#This Row],[ProductID]],products[],3,FALSE)</f>
        <v>16</v>
      </c>
      <c r="H504">
        <f>VLOOKUP(order_details__2[[#This Row],[OrderID]],orders[],20,FALSE)</f>
        <v>1997</v>
      </c>
      <c r="I504" t="str">
        <f>VLOOKUP(order_details__2[[#This Row],[ProductID]],products[],2,FALSE)</f>
        <v>Sasquatch Ale</v>
      </c>
      <c r="J504" t="str">
        <f>VLOOKUP(order_details__2[[#This Row],[SupplierID]],suppliers[],2,FALSE)</f>
        <v>Bigfoot Breweries</v>
      </c>
      <c r="K504" t="str">
        <f>VLOOKUP(order_details__2[[#This Row],[OrderID]],orders[],14,FALSE)</f>
        <v>Germany</v>
      </c>
      <c r="L504">
        <f>VLOOKUP(order_details__2[[#This Row],[OrderID]],orders[],7,FALSE)</f>
        <v>2</v>
      </c>
      <c r="M504" t="str">
        <f>VLOOKUP(order_details__2[[#This Row],[ShipVia ]],shippers[],2,FALSE)</f>
        <v>United Package</v>
      </c>
      <c r="N504" t="str">
        <f>VLOOKUP(order_details__2[[#This Row],[OrderID]],orders[],2,FALSE)</f>
        <v>TOMSP</v>
      </c>
      <c r="O504" t="str">
        <f>VLOOKUP(order_details__2[[#This Row],[OrderID]],orders[],18,FALSE)</f>
        <v xml:space="preserve">Southern                                          </v>
      </c>
      <c r="P504">
        <f>VLOOKUP(order_details__2[[#This Row],[ProductID]],products[],4,FALSE)</f>
        <v>1</v>
      </c>
      <c r="Q504" t="str">
        <f>VLOOKUP(order_details__2[[#This Row],[CategoryID]],categories[],2,FALSE)</f>
        <v>Beverages</v>
      </c>
      <c r="R504">
        <f>VLOOKUP(order_details__2[[#This Row],[OrderID]],orders[],21,FALSE)</f>
        <v>2</v>
      </c>
    </row>
    <row r="505" spans="1:18" x14ac:dyDescent="0.2">
      <c r="A505">
        <v>10438</v>
      </c>
      <c r="B505">
        <v>57</v>
      </c>
      <c r="C505">
        <v>15.6</v>
      </c>
      <c r="D505">
        <v>15</v>
      </c>
      <c r="E505">
        <v>0</v>
      </c>
      <c r="F505">
        <f>order_details__2[[#This Row],[UnitPrice]]*order_details__2[[#This Row],[Quantity]]</f>
        <v>234</v>
      </c>
      <c r="G505">
        <f>VLOOKUP(order_details__2[[#This Row],[ProductID]],products[],3,FALSE)</f>
        <v>26</v>
      </c>
      <c r="H505">
        <f>VLOOKUP(order_details__2[[#This Row],[OrderID]],orders[],20,FALSE)</f>
        <v>1997</v>
      </c>
      <c r="I505" t="str">
        <f>VLOOKUP(order_details__2[[#This Row],[ProductID]],products[],2,FALSE)</f>
        <v>Ravioli Angelo</v>
      </c>
      <c r="J505" t="str">
        <f>VLOOKUP(order_details__2[[#This Row],[SupplierID]],suppliers[],2,FALSE)</f>
        <v>Pasta Buttini s.r.l.</v>
      </c>
      <c r="K505" t="str">
        <f>VLOOKUP(order_details__2[[#This Row],[OrderID]],orders[],14,FALSE)</f>
        <v>Germany</v>
      </c>
      <c r="L505">
        <f>VLOOKUP(order_details__2[[#This Row],[OrderID]],orders[],7,FALSE)</f>
        <v>2</v>
      </c>
      <c r="M505" t="str">
        <f>VLOOKUP(order_details__2[[#This Row],[ShipVia ]],shippers[],2,FALSE)</f>
        <v>United Package</v>
      </c>
      <c r="N505" t="str">
        <f>VLOOKUP(order_details__2[[#This Row],[OrderID]],orders[],2,FALSE)</f>
        <v>TOMSP</v>
      </c>
      <c r="O505" t="str">
        <f>VLOOKUP(order_details__2[[#This Row],[OrderID]],orders[],18,FALSE)</f>
        <v xml:space="preserve">Southern                                          </v>
      </c>
      <c r="P505">
        <f>VLOOKUP(order_details__2[[#This Row],[ProductID]],products[],4,FALSE)</f>
        <v>5</v>
      </c>
      <c r="Q505" t="str">
        <f>VLOOKUP(order_details__2[[#This Row],[CategoryID]],categories[],2,FALSE)</f>
        <v>Grains/Cereals</v>
      </c>
      <c r="R505">
        <f>VLOOKUP(order_details__2[[#This Row],[OrderID]],orders[],21,FALSE)</f>
        <v>2</v>
      </c>
    </row>
    <row r="506" spans="1:18" x14ac:dyDescent="0.2">
      <c r="A506">
        <v>10439</v>
      </c>
      <c r="B506">
        <v>12</v>
      </c>
      <c r="C506">
        <v>30.4</v>
      </c>
      <c r="D506">
        <v>15</v>
      </c>
      <c r="E506">
        <v>0</v>
      </c>
      <c r="F506">
        <f>order_details__2[[#This Row],[UnitPrice]]*order_details__2[[#This Row],[Quantity]]</f>
        <v>456</v>
      </c>
      <c r="G506">
        <f>VLOOKUP(order_details__2[[#This Row],[ProductID]],products[],3,FALSE)</f>
        <v>5</v>
      </c>
      <c r="H506">
        <f>VLOOKUP(order_details__2[[#This Row],[OrderID]],orders[],20,FALSE)</f>
        <v>1997</v>
      </c>
      <c r="I506" t="str">
        <f>VLOOKUP(order_details__2[[#This Row],[ProductID]],products[],2,FALSE)</f>
        <v>Queso Manchego La Pastora</v>
      </c>
      <c r="J506" t="str">
        <f>VLOOKUP(order_details__2[[#This Row],[SupplierID]],suppliers[],2,FALSE)</f>
        <v>Cooperativa de Quesos 'Las Cabras'</v>
      </c>
      <c r="K506" t="str">
        <f>VLOOKUP(order_details__2[[#This Row],[OrderID]],orders[],14,FALSE)</f>
        <v>Canada</v>
      </c>
      <c r="L506">
        <f>VLOOKUP(order_details__2[[#This Row],[OrderID]],orders[],7,FALSE)</f>
        <v>3</v>
      </c>
      <c r="M506" t="str">
        <f>VLOOKUP(order_details__2[[#This Row],[ShipVia ]],shippers[],2,FALSE)</f>
        <v>Federal Shipping</v>
      </c>
      <c r="N506" t="str">
        <f>VLOOKUP(order_details__2[[#This Row],[OrderID]],orders[],2,FALSE)</f>
        <v>MEREP</v>
      </c>
      <c r="O506" t="str">
        <f>VLOOKUP(order_details__2[[#This Row],[OrderID]],orders[],18,FALSE)</f>
        <v xml:space="preserve">Westerns                                          </v>
      </c>
      <c r="P506">
        <f>VLOOKUP(order_details__2[[#This Row],[ProductID]],products[],4,FALSE)</f>
        <v>4</v>
      </c>
      <c r="Q506" t="str">
        <f>VLOOKUP(order_details__2[[#This Row],[CategoryID]],categories[],2,FALSE)</f>
        <v>Dairy Products</v>
      </c>
      <c r="R506">
        <f>VLOOKUP(order_details__2[[#This Row],[OrderID]],orders[],21,FALSE)</f>
        <v>2</v>
      </c>
    </row>
    <row r="507" spans="1:18" x14ac:dyDescent="0.2">
      <c r="A507">
        <v>10439</v>
      </c>
      <c r="B507">
        <v>16</v>
      </c>
      <c r="C507">
        <v>13.9</v>
      </c>
      <c r="D507">
        <v>16</v>
      </c>
      <c r="E507">
        <v>0</v>
      </c>
      <c r="F507">
        <f>order_details__2[[#This Row],[UnitPrice]]*order_details__2[[#This Row],[Quantity]]</f>
        <v>222.4</v>
      </c>
      <c r="G507">
        <f>VLOOKUP(order_details__2[[#This Row],[ProductID]],products[],3,FALSE)</f>
        <v>7</v>
      </c>
      <c r="H507">
        <f>VLOOKUP(order_details__2[[#This Row],[OrderID]],orders[],20,FALSE)</f>
        <v>1997</v>
      </c>
      <c r="I507" t="str">
        <f>VLOOKUP(order_details__2[[#This Row],[ProductID]],products[],2,FALSE)</f>
        <v>Pavlova</v>
      </c>
      <c r="J507" t="str">
        <f>VLOOKUP(order_details__2[[#This Row],[SupplierID]],suppliers[],2,FALSE)</f>
        <v>Pavlova, Ltd.</v>
      </c>
      <c r="K507" t="str">
        <f>VLOOKUP(order_details__2[[#This Row],[OrderID]],orders[],14,FALSE)</f>
        <v>Canada</v>
      </c>
      <c r="L507">
        <f>VLOOKUP(order_details__2[[#This Row],[OrderID]],orders[],7,FALSE)</f>
        <v>3</v>
      </c>
      <c r="M507" t="str">
        <f>VLOOKUP(order_details__2[[#This Row],[ShipVia ]],shippers[],2,FALSE)</f>
        <v>Federal Shipping</v>
      </c>
      <c r="N507" t="str">
        <f>VLOOKUP(order_details__2[[#This Row],[OrderID]],orders[],2,FALSE)</f>
        <v>MEREP</v>
      </c>
      <c r="O507" t="str">
        <f>VLOOKUP(order_details__2[[#This Row],[OrderID]],orders[],18,FALSE)</f>
        <v xml:space="preserve">Westerns                                          </v>
      </c>
      <c r="P507">
        <f>VLOOKUP(order_details__2[[#This Row],[ProductID]],products[],4,FALSE)</f>
        <v>3</v>
      </c>
      <c r="Q507" t="str">
        <f>VLOOKUP(order_details__2[[#This Row],[CategoryID]],categories[],2,FALSE)</f>
        <v>Confections</v>
      </c>
      <c r="R507">
        <f>VLOOKUP(order_details__2[[#This Row],[OrderID]],orders[],21,FALSE)</f>
        <v>2</v>
      </c>
    </row>
    <row r="508" spans="1:18" x14ac:dyDescent="0.2">
      <c r="A508">
        <v>10439</v>
      </c>
      <c r="B508">
        <v>64</v>
      </c>
      <c r="C508">
        <v>26.6</v>
      </c>
      <c r="D508">
        <v>6</v>
      </c>
      <c r="E508">
        <v>0</v>
      </c>
      <c r="F508">
        <f>order_details__2[[#This Row],[UnitPrice]]*order_details__2[[#This Row],[Quantity]]</f>
        <v>159.60000000000002</v>
      </c>
      <c r="G508">
        <f>VLOOKUP(order_details__2[[#This Row],[ProductID]],products[],3,FALSE)</f>
        <v>12</v>
      </c>
      <c r="H508">
        <f>VLOOKUP(order_details__2[[#This Row],[OrderID]],orders[],20,FALSE)</f>
        <v>1997</v>
      </c>
      <c r="I508" t="str">
        <f>VLOOKUP(order_details__2[[#This Row],[ProductID]],products[],2,FALSE)</f>
        <v>Wimmers gute Semmelkndel</v>
      </c>
      <c r="J508" t="str">
        <f>VLOOKUP(order_details__2[[#This Row],[SupplierID]],suppliers[],2,FALSE)</f>
        <v>Plutzer Lebensmittelgromrkte AG</v>
      </c>
      <c r="K508" t="str">
        <f>VLOOKUP(order_details__2[[#This Row],[OrderID]],orders[],14,FALSE)</f>
        <v>Canada</v>
      </c>
      <c r="L508">
        <f>VLOOKUP(order_details__2[[#This Row],[OrderID]],orders[],7,FALSE)</f>
        <v>3</v>
      </c>
      <c r="M508" t="str">
        <f>VLOOKUP(order_details__2[[#This Row],[ShipVia ]],shippers[],2,FALSE)</f>
        <v>Federal Shipping</v>
      </c>
      <c r="N508" t="str">
        <f>VLOOKUP(order_details__2[[#This Row],[OrderID]],orders[],2,FALSE)</f>
        <v>MEREP</v>
      </c>
      <c r="O508" t="str">
        <f>VLOOKUP(order_details__2[[#This Row],[OrderID]],orders[],18,FALSE)</f>
        <v xml:space="preserve">Westerns                                          </v>
      </c>
      <c r="P508">
        <f>VLOOKUP(order_details__2[[#This Row],[ProductID]],products[],4,FALSE)</f>
        <v>5</v>
      </c>
      <c r="Q508" t="str">
        <f>VLOOKUP(order_details__2[[#This Row],[CategoryID]],categories[],2,FALSE)</f>
        <v>Grains/Cereals</v>
      </c>
      <c r="R508">
        <f>VLOOKUP(order_details__2[[#This Row],[OrderID]],orders[],21,FALSE)</f>
        <v>2</v>
      </c>
    </row>
    <row r="509" spans="1:18" x14ac:dyDescent="0.2">
      <c r="A509">
        <v>10439</v>
      </c>
      <c r="B509">
        <v>74</v>
      </c>
      <c r="C509">
        <v>8</v>
      </c>
      <c r="D509">
        <v>30</v>
      </c>
      <c r="E509">
        <v>0</v>
      </c>
      <c r="F509">
        <f>order_details__2[[#This Row],[UnitPrice]]*order_details__2[[#This Row],[Quantity]]</f>
        <v>240</v>
      </c>
      <c r="G509">
        <f>VLOOKUP(order_details__2[[#This Row],[ProductID]],products[],3,FALSE)</f>
        <v>4</v>
      </c>
      <c r="H509">
        <f>VLOOKUP(order_details__2[[#This Row],[OrderID]],orders[],20,FALSE)</f>
        <v>1997</v>
      </c>
      <c r="I509" t="str">
        <f>VLOOKUP(order_details__2[[#This Row],[ProductID]],products[],2,FALSE)</f>
        <v>Longlife Tofu</v>
      </c>
      <c r="J509" t="str">
        <f>VLOOKUP(order_details__2[[#This Row],[SupplierID]],suppliers[],2,FALSE)</f>
        <v>Tokyo Traders</v>
      </c>
      <c r="K509" t="str">
        <f>VLOOKUP(order_details__2[[#This Row],[OrderID]],orders[],14,FALSE)</f>
        <v>Canada</v>
      </c>
      <c r="L509">
        <f>VLOOKUP(order_details__2[[#This Row],[OrderID]],orders[],7,FALSE)</f>
        <v>3</v>
      </c>
      <c r="M509" t="str">
        <f>VLOOKUP(order_details__2[[#This Row],[ShipVia ]],shippers[],2,FALSE)</f>
        <v>Federal Shipping</v>
      </c>
      <c r="N509" t="str">
        <f>VLOOKUP(order_details__2[[#This Row],[OrderID]],orders[],2,FALSE)</f>
        <v>MEREP</v>
      </c>
      <c r="O509" t="str">
        <f>VLOOKUP(order_details__2[[#This Row],[OrderID]],orders[],18,FALSE)</f>
        <v xml:space="preserve">Westerns                                          </v>
      </c>
      <c r="P509">
        <f>VLOOKUP(order_details__2[[#This Row],[ProductID]],products[],4,FALSE)</f>
        <v>7</v>
      </c>
      <c r="Q509" t="str">
        <f>VLOOKUP(order_details__2[[#This Row],[CategoryID]],categories[],2,FALSE)</f>
        <v>Produce</v>
      </c>
      <c r="R509">
        <f>VLOOKUP(order_details__2[[#This Row],[OrderID]],orders[],21,FALSE)</f>
        <v>2</v>
      </c>
    </row>
    <row r="510" spans="1:18" x14ac:dyDescent="0.2">
      <c r="A510">
        <v>10440</v>
      </c>
      <c r="B510">
        <v>2</v>
      </c>
      <c r="C510">
        <v>15.2</v>
      </c>
      <c r="D510">
        <v>45</v>
      </c>
      <c r="E510">
        <v>0</v>
      </c>
      <c r="F510">
        <f>order_details__2[[#This Row],[UnitPrice]]*order_details__2[[#This Row],[Quantity]]</f>
        <v>684</v>
      </c>
      <c r="G510">
        <f>VLOOKUP(order_details__2[[#This Row],[ProductID]],products[],3,FALSE)</f>
        <v>1</v>
      </c>
      <c r="H510">
        <f>VLOOKUP(order_details__2[[#This Row],[OrderID]],orders[],20,FALSE)</f>
        <v>1997</v>
      </c>
      <c r="I510" t="str">
        <f>VLOOKUP(order_details__2[[#This Row],[ProductID]],products[],2,FALSE)</f>
        <v>Chang</v>
      </c>
      <c r="J510" t="str">
        <f>VLOOKUP(order_details__2[[#This Row],[SupplierID]],suppliers[],2,FALSE)</f>
        <v>Exotic Liquids</v>
      </c>
      <c r="K510" t="str">
        <f>VLOOKUP(order_details__2[[#This Row],[OrderID]],orders[],14,FALSE)</f>
        <v>USA</v>
      </c>
      <c r="L510">
        <f>VLOOKUP(order_details__2[[#This Row],[OrderID]],orders[],7,FALSE)</f>
        <v>2</v>
      </c>
      <c r="M510" t="str">
        <f>VLOOKUP(order_details__2[[#This Row],[ShipVia ]],shippers[],2,FALSE)</f>
        <v>United Package</v>
      </c>
      <c r="N510" t="str">
        <f>VLOOKUP(order_details__2[[#This Row],[OrderID]],orders[],2,FALSE)</f>
        <v>SAVEA</v>
      </c>
      <c r="O510" t="str">
        <f>VLOOKUP(order_details__2[[#This Row],[OrderID]],orders[],18,FALSE)</f>
        <v xml:space="preserve">Eastern                                           </v>
      </c>
      <c r="P510">
        <f>VLOOKUP(order_details__2[[#This Row],[ProductID]],products[],4,FALSE)</f>
        <v>1</v>
      </c>
      <c r="Q510" t="str">
        <f>VLOOKUP(order_details__2[[#This Row],[CategoryID]],categories[],2,FALSE)</f>
        <v>Beverages</v>
      </c>
      <c r="R510">
        <f>VLOOKUP(order_details__2[[#This Row],[OrderID]],orders[],21,FALSE)</f>
        <v>2</v>
      </c>
    </row>
    <row r="511" spans="1:18" x14ac:dyDescent="0.2">
      <c r="A511">
        <v>10440</v>
      </c>
      <c r="B511">
        <v>16</v>
      </c>
      <c r="C511">
        <v>13.9</v>
      </c>
      <c r="D511">
        <v>49</v>
      </c>
      <c r="E511">
        <v>0</v>
      </c>
      <c r="F511">
        <f>order_details__2[[#This Row],[UnitPrice]]*order_details__2[[#This Row],[Quantity]]</f>
        <v>681.1</v>
      </c>
      <c r="G511">
        <f>VLOOKUP(order_details__2[[#This Row],[ProductID]],products[],3,FALSE)</f>
        <v>7</v>
      </c>
      <c r="H511">
        <f>VLOOKUP(order_details__2[[#This Row],[OrderID]],orders[],20,FALSE)</f>
        <v>1997</v>
      </c>
      <c r="I511" t="str">
        <f>VLOOKUP(order_details__2[[#This Row],[ProductID]],products[],2,FALSE)</f>
        <v>Pavlova</v>
      </c>
      <c r="J511" t="str">
        <f>VLOOKUP(order_details__2[[#This Row],[SupplierID]],suppliers[],2,FALSE)</f>
        <v>Pavlova, Ltd.</v>
      </c>
      <c r="K511" t="str">
        <f>VLOOKUP(order_details__2[[#This Row],[OrderID]],orders[],14,FALSE)</f>
        <v>USA</v>
      </c>
      <c r="L511">
        <f>VLOOKUP(order_details__2[[#This Row],[OrderID]],orders[],7,FALSE)</f>
        <v>2</v>
      </c>
      <c r="M511" t="str">
        <f>VLOOKUP(order_details__2[[#This Row],[ShipVia ]],shippers[],2,FALSE)</f>
        <v>United Package</v>
      </c>
      <c r="N511" t="str">
        <f>VLOOKUP(order_details__2[[#This Row],[OrderID]],orders[],2,FALSE)</f>
        <v>SAVEA</v>
      </c>
      <c r="O511" t="str">
        <f>VLOOKUP(order_details__2[[#This Row],[OrderID]],orders[],18,FALSE)</f>
        <v xml:space="preserve">Eastern                                           </v>
      </c>
      <c r="P511">
        <f>VLOOKUP(order_details__2[[#This Row],[ProductID]],products[],4,FALSE)</f>
        <v>3</v>
      </c>
      <c r="Q511" t="str">
        <f>VLOOKUP(order_details__2[[#This Row],[CategoryID]],categories[],2,FALSE)</f>
        <v>Confections</v>
      </c>
      <c r="R511">
        <f>VLOOKUP(order_details__2[[#This Row],[OrderID]],orders[],21,FALSE)</f>
        <v>2</v>
      </c>
    </row>
    <row r="512" spans="1:18" x14ac:dyDescent="0.2">
      <c r="A512">
        <v>10440</v>
      </c>
      <c r="B512">
        <v>29</v>
      </c>
      <c r="C512">
        <v>99</v>
      </c>
      <c r="D512">
        <v>24</v>
      </c>
      <c r="E512">
        <v>0</v>
      </c>
      <c r="F512">
        <f>order_details__2[[#This Row],[UnitPrice]]*order_details__2[[#This Row],[Quantity]]</f>
        <v>2376</v>
      </c>
      <c r="G512">
        <f>VLOOKUP(order_details__2[[#This Row],[ProductID]],products[],3,FALSE)</f>
        <v>12</v>
      </c>
      <c r="H512">
        <f>VLOOKUP(order_details__2[[#This Row],[OrderID]],orders[],20,FALSE)</f>
        <v>1997</v>
      </c>
      <c r="I512" t="str">
        <f>VLOOKUP(order_details__2[[#This Row],[ProductID]],products[],2,FALSE)</f>
        <v>Thringer Rostbratwurst</v>
      </c>
      <c r="J512" t="str">
        <f>VLOOKUP(order_details__2[[#This Row],[SupplierID]],suppliers[],2,FALSE)</f>
        <v>Plutzer Lebensmittelgromrkte AG</v>
      </c>
      <c r="K512" t="str">
        <f>VLOOKUP(order_details__2[[#This Row],[OrderID]],orders[],14,FALSE)</f>
        <v>USA</v>
      </c>
      <c r="L512">
        <f>VLOOKUP(order_details__2[[#This Row],[OrderID]],orders[],7,FALSE)</f>
        <v>2</v>
      </c>
      <c r="M512" t="str">
        <f>VLOOKUP(order_details__2[[#This Row],[ShipVia ]],shippers[],2,FALSE)</f>
        <v>United Package</v>
      </c>
      <c r="N512" t="str">
        <f>VLOOKUP(order_details__2[[#This Row],[OrderID]],orders[],2,FALSE)</f>
        <v>SAVEA</v>
      </c>
      <c r="O512" t="str">
        <f>VLOOKUP(order_details__2[[#This Row],[OrderID]],orders[],18,FALSE)</f>
        <v xml:space="preserve">Eastern                                           </v>
      </c>
      <c r="P512">
        <f>VLOOKUP(order_details__2[[#This Row],[ProductID]],products[],4,FALSE)</f>
        <v>6</v>
      </c>
      <c r="Q512" t="str">
        <f>VLOOKUP(order_details__2[[#This Row],[CategoryID]],categories[],2,FALSE)</f>
        <v>Meat/Poultry</v>
      </c>
      <c r="R512">
        <f>VLOOKUP(order_details__2[[#This Row],[OrderID]],orders[],21,FALSE)</f>
        <v>2</v>
      </c>
    </row>
    <row r="513" spans="1:18" x14ac:dyDescent="0.2">
      <c r="A513">
        <v>10440</v>
      </c>
      <c r="B513">
        <v>61</v>
      </c>
      <c r="C513">
        <v>22.8</v>
      </c>
      <c r="D513">
        <v>90</v>
      </c>
      <c r="E513">
        <v>0</v>
      </c>
      <c r="F513">
        <f>order_details__2[[#This Row],[UnitPrice]]*order_details__2[[#This Row],[Quantity]]</f>
        <v>2052</v>
      </c>
      <c r="G513">
        <f>VLOOKUP(order_details__2[[#This Row],[ProductID]],products[],3,FALSE)</f>
        <v>29</v>
      </c>
      <c r="H513">
        <f>VLOOKUP(order_details__2[[#This Row],[OrderID]],orders[],20,FALSE)</f>
        <v>1997</v>
      </c>
      <c r="I513" t="str">
        <f>VLOOKUP(order_details__2[[#This Row],[ProductID]],products[],2,FALSE)</f>
        <v>Sirop d'rable</v>
      </c>
      <c r="J513" t="str">
        <f>VLOOKUP(order_details__2[[#This Row],[SupplierID]],suppliers[],2,FALSE)</f>
        <v>Forts d'rables</v>
      </c>
      <c r="K513" t="str">
        <f>VLOOKUP(order_details__2[[#This Row],[OrderID]],orders[],14,FALSE)</f>
        <v>USA</v>
      </c>
      <c r="L513">
        <f>VLOOKUP(order_details__2[[#This Row],[OrderID]],orders[],7,FALSE)</f>
        <v>2</v>
      </c>
      <c r="M513" t="str">
        <f>VLOOKUP(order_details__2[[#This Row],[ShipVia ]],shippers[],2,FALSE)</f>
        <v>United Package</v>
      </c>
      <c r="N513" t="str">
        <f>VLOOKUP(order_details__2[[#This Row],[OrderID]],orders[],2,FALSE)</f>
        <v>SAVEA</v>
      </c>
      <c r="O513" t="str">
        <f>VLOOKUP(order_details__2[[#This Row],[OrderID]],orders[],18,FALSE)</f>
        <v xml:space="preserve">Eastern                                           </v>
      </c>
      <c r="P513">
        <f>VLOOKUP(order_details__2[[#This Row],[ProductID]],products[],4,FALSE)</f>
        <v>2</v>
      </c>
      <c r="Q513" t="str">
        <f>VLOOKUP(order_details__2[[#This Row],[CategoryID]],categories[],2,FALSE)</f>
        <v>Condiments</v>
      </c>
      <c r="R513">
        <f>VLOOKUP(order_details__2[[#This Row],[OrderID]],orders[],21,FALSE)</f>
        <v>2</v>
      </c>
    </row>
    <row r="514" spans="1:18" x14ac:dyDescent="0.2">
      <c r="A514">
        <v>10441</v>
      </c>
      <c r="B514">
        <v>27</v>
      </c>
      <c r="C514">
        <v>35.1</v>
      </c>
      <c r="D514">
        <v>50</v>
      </c>
      <c r="E514">
        <v>0</v>
      </c>
      <c r="F514">
        <f>order_details__2[[#This Row],[UnitPrice]]*order_details__2[[#This Row],[Quantity]]</f>
        <v>1755</v>
      </c>
      <c r="G514">
        <f>VLOOKUP(order_details__2[[#This Row],[ProductID]],products[],3,FALSE)</f>
        <v>11</v>
      </c>
      <c r="H514">
        <f>VLOOKUP(order_details__2[[#This Row],[OrderID]],orders[],20,FALSE)</f>
        <v>1997</v>
      </c>
      <c r="I514" t="str">
        <f>VLOOKUP(order_details__2[[#This Row],[ProductID]],products[],2,FALSE)</f>
        <v>Schoggi Schokolade</v>
      </c>
      <c r="J514" t="str">
        <f>VLOOKUP(order_details__2[[#This Row],[SupplierID]],suppliers[],2,FALSE)</f>
        <v>Heli Swaren GmbH &amp; Co. KG</v>
      </c>
      <c r="K514" t="str">
        <f>VLOOKUP(order_details__2[[#This Row],[OrderID]],orders[],14,FALSE)</f>
        <v>USA</v>
      </c>
      <c r="L514">
        <f>VLOOKUP(order_details__2[[#This Row],[OrderID]],orders[],7,FALSE)</f>
        <v>2</v>
      </c>
      <c r="M514" t="str">
        <f>VLOOKUP(order_details__2[[#This Row],[ShipVia ]],shippers[],2,FALSE)</f>
        <v>United Package</v>
      </c>
      <c r="N514" t="str">
        <f>VLOOKUP(order_details__2[[#This Row],[OrderID]],orders[],2,FALSE)</f>
        <v>OLDWO</v>
      </c>
      <c r="O514" t="str">
        <f>VLOOKUP(order_details__2[[#This Row],[OrderID]],orders[],18,FALSE)</f>
        <v xml:space="preserve">Southern                                          </v>
      </c>
      <c r="P514">
        <f>VLOOKUP(order_details__2[[#This Row],[ProductID]],products[],4,FALSE)</f>
        <v>3</v>
      </c>
      <c r="Q514" t="str">
        <f>VLOOKUP(order_details__2[[#This Row],[CategoryID]],categories[],2,FALSE)</f>
        <v>Confections</v>
      </c>
      <c r="R514">
        <f>VLOOKUP(order_details__2[[#This Row],[OrderID]],orders[],21,FALSE)</f>
        <v>2</v>
      </c>
    </row>
    <row r="515" spans="1:18" x14ac:dyDescent="0.2">
      <c r="A515">
        <v>10442</v>
      </c>
      <c r="B515">
        <v>11</v>
      </c>
      <c r="C515">
        <v>16.8</v>
      </c>
      <c r="D515">
        <v>30</v>
      </c>
      <c r="E515">
        <v>0</v>
      </c>
      <c r="F515">
        <f>order_details__2[[#This Row],[UnitPrice]]*order_details__2[[#This Row],[Quantity]]</f>
        <v>504</v>
      </c>
      <c r="G515">
        <f>VLOOKUP(order_details__2[[#This Row],[ProductID]],products[],3,FALSE)</f>
        <v>5</v>
      </c>
      <c r="H515">
        <f>VLOOKUP(order_details__2[[#This Row],[OrderID]],orders[],20,FALSE)</f>
        <v>1997</v>
      </c>
      <c r="I515" t="str">
        <f>VLOOKUP(order_details__2[[#This Row],[ProductID]],products[],2,FALSE)</f>
        <v>Queso Cabrales</v>
      </c>
      <c r="J515" t="str">
        <f>VLOOKUP(order_details__2[[#This Row],[SupplierID]],suppliers[],2,FALSE)</f>
        <v>Cooperativa de Quesos 'Las Cabras'</v>
      </c>
      <c r="K515" t="str">
        <f>VLOOKUP(order_details__2[[#This Row],[OrderID]],orders[],14,FALSE)</f>
        <v>Austria</v>
      </c>
      <c r="L515">
        <f>VLOOKUP(order_details__2[[#This Row],[OrderID]],orders[],7,FALSE)</f>
        <v>2</v>
      </c>
      <c r="M515" t="str">
        <f>VLOOKUP(order_details__2[[#This Row],[ShipVia ]],shippers[],2,FALSE)</f>
        <v>United Package</v>
      </c>
      <c r="N515" t="str">
        <f>VLOOKUP(order_details__2[[#This Row],[OrderID]],orders[],2,FALSE)</f>
        <v>ERNSH</v>
      </c>
      <c r="O515" t="str">
        <f>VLOOKUP(order_details__2[[#This Row],[OrderID]],orders[],18,FALSE)</f>
        <v xml:space="preserve">Southern                                          </v>
      </c>
      <c r="P515">
        <f>VLOOKUP(order_details__2[[#This Row],[ProductID]],products[],4,FALSE)</f>
        <v>4</v>
      </c>
      <c r="Q515" t="str">
        <f>VLOOKUP(order_details__2[[#This Row],[CategoryID]],categories[],2,FALSE)</f>
        <v>Dairy Products</v>
      </c>
      <c r="R515">
        <f>VLOOKUP(order_details__2[[#This Row],[OrderID]],orders[],21,FALSE)</f>
        <v>2</v>
      </c>
    </row>
    <row r="516" spans="1:18" x14ac:dyDescent="0.2">
      <c r="A516">
        <v>10442</v>
      </c>
      <c r="B516">
        <v>54</v>
      </c>
      <c r="C516">
        <v>5.9</v>
      </c>
      <c r="D516">
        <v>80</v>
      </c>
      <c r="E516">
        <v>0</v>
      </c>
      <c r="F516">
        <f>order_details__2[[#This Row],[UnitPrice]]*order_details__2[[#This Row],[Quantity]]</f>
        <v>472</v>
      </c>
      <c r="G516">
        <f>VLOOKUP(order_details__2[[#This Row],[ProductID]],products[],3,FALSE)</f>
        <v>25</v>
      </c>
      <c r="H516">
        <f>VLOOKUP(order_details__2[[#This Row],[OrderID]],orders[],20,FALSE)</f>
        <v>1997</v>
      </c>
      <c r="I516" t="str">
        <f>VLOOKUP(order_details__2[[#This Row],[ProductID]],products[],2,FALSE)</f>
        <v>Tourtire</v>
      </c>
      <c r="J516" t="str">
        <f>VLOOKUP(order_details__2[[#This Row],[SupplierID]],suppliers[],2,FALSE)</f>
        <v>Ma Maison</v>
      </c>
      <c r="K516" t="str">
        <f>VLOOKUP(order_details__2[[#This Row],[OrderID]],orders[],14,FALSE)</f>
        <v>Austria</v>
      </c>
      <c r="L516">
        <f>VLOOKUP(order_details__2[[#This Row],[OrderID]],orders[],7,FALSE)</f>
        <v>2</v>
      </c>
      <c r="M516" t="str">
        <f>VLOOKUP(order_details__2[[#This Row],[ShipVia ]],shippers[],2,FALSE)</f>
        <v>United Package</v>
      </c>
      <c r="N516" t="str">
        <f>VLOOKUP(order_details__2[[#This Row],[OrderID]],orders[],2,FALSE)</f>
        <v>ERNSH</v>
      </c>
      <c r="O516" t="str">
        <f>VLOOKUP(order_details__2[[#This Row],[OrderID]],orders[],18,FALSE)</f>
        <v xml:space="preserve">Southern                                          </v>
      </c>
      <c r="P516">
        <f>VLOOKUP(order_details__2[[#This Row],[ProductID]],products[],4,FALSE)</f>
        <v>6</v>
      </c>
      <c r="Q516" t="str">
        <f>VLOOKUP(order_details__2[[#This Row],[CategoryID]],categories[],2,FALSE)</f>
        <v>Meat/Poultry</v>
      </c>
      <c r="R516">
        <f>VLOOKUP(order_details__2[[#This Row],[OrderID]],orders[],21,FALSE)</f>
        <v>2</v>
      </c>
    </row>
    <row r="517" spans="1:18" x14ac:dyDescent="0.2">
      <c r="A517">
        <v>10442</v>
      </c>
      <c r="B517">
        <v>66</v>
      </c>
      <c r="C517">
        <v>13.6</v>
      </c>
      <c r="D517">
        <v>60</v>
      </c>
      <c r="E517">
        <v>0</v>
      </c>
      <c r="F517">
        <f>order_details__2[[#This Row],[UnitPrice]]*order_details__2[[#This Row],[Quantity]]</f>
        <v>816</v>
      </c>
      <c r="G517">
        <f>VLOOKUP(order_details__2[[#This Row],[ProductID]],products[],3,FALSE)</f>
        <v>2</v>
      </c>
      <c r="H517">
        <f>VLOOKUP(order_details__2[[#This Row],[OrderID]],orders[],20,FALSE)</f>
        <v>1997</v>
      </c>
      <c r="I517" t="str">
        <f>VLOOKUP(order_details__2[[#This Row],[ProductID]],products[],2,FALSE)</f>
        <v>Louisiana Hot Spiced Okra</v>
      </c>
      <c r="J517" t="str">
        <f>VLOOKUP(order_details__2[[#This Row],[SupplierID]],suppliers[],2,FALSE)</f>
        <v>New Orleans Cajun Delights</v>
      </c>
      <c r="K517" t="str">
        <f>VLOOKUP(order_details__2[[#This Row],[OrderID]],orders[],14,FALSE)</f>
        <v>Austria</v>
      </c>
      <c r="L517">
        <f>VLOOKUP(order_details__2[[#This Row],[OrderID]],orders[],7,FALSE)</f>
        <v>2</v>
      </c>
      <c r="M517" t="str">
        <f>VLOOKUP(order_details__2[[#This Row],[ShipVia ]],shippers[],2,FALSE)</f>
        <v>United Package</v>
      </c>
      <c r="N517" t="str">
        <f>VLOOKUP(order_details__2[[#This Row],[OrderID]],orders[],2,FALSE)</f>
        <v>ERNSH</v>
      </c>
      <c r="O517" t="str">
        <f>VLOOKUP(order_details__2[[#This Row],[OrderID]],orders[],18,FALSE)</f>
        <v xml:space="preserve">Southern                                          </v>
      </c>
      <c r="P517">
        <f>VLOOKUP(order_details__2[[#This Row],[ProductID]],products[],4,FALSE)</f>
        <v>2</v>
      </c>
      <c r="Q517" t="str">
        <f>VLOOKUP(order_details__2[[#This Row],[CategoryID]],categories[],2,FALSE)</f>
        <v>Condiments</v>
      </c>
      <c r="R517">
        <f>VLOOKUP(order_details__2[[#This Row],[OrderID]],orders[],21,FALSE)</f>
        <v>2</v>
      </c>
    </row>
    <row r="518" spans="1:18" x14ac:dyDescent="0.2">
      <c r="A518">
        <v>10443</v>
      </c>
      <c r="B518">
        <v>11</v>
      </c>
      <c r="C518">
        <v>16.8</v>
      </c>
      <c r="D518">
        <v>6</v>
      </c>
      <c r="E518">
        <v>0</v>
      </c>
      <c r="F518">
        <f>order_details__2[[#This Row],[UnitPrice]]*order_details__2[[#This Row],[Quantity]]</f>
        <v>100.80000000000001</v>
      </c>
      <c r="G518">
        <f>VLOOKUP(order_details__2[[#This Row],[ProductID]],products[],3,FALSE)</f>
        <v>5</v>
      </c>
      <c r="H518">
        <f>VLOOKUP(order_details__2[[#This Row],[OrderID]],orders[],20,FALSE)</f>
        <v>1997</v>
      </c>
      <c r="I518" t="str">
        <f>VLOOKUP(order_details__2[[#This Row],[ProductID]],products[],2,FALSE)</f>
        <v>Queso Cabrales</v>
      </c>
      <c r="J518" t="str">
        <f>VLOOKUP(order_details__2[[#This Row],[SupplierID]],suppliers[],2,FALSE)</f>
        <v>Cooperativa de Quesos 'Las Cabras'</v>
      </c>
      <c r="K518" t="str">
        <f>VLOOKUP(order_details__2[[#This Row],[OrderID]],orders[],14,FALSE)</f>
        <v>Italy</v>
      </c>
      <c r="L518">
        <f>VLOOKUP(order_details__2[[#This Row],[OrderID]],orders[],7,FALSE)</f>
        <v>1</v>
      </c>
      <c r="M518" t="str">
        <f>VLOOKUP(order_details__2[[#This Row],[ShipVia ]],shippers[],2,FALSE)</f>
        <v>Speedy Express</v>
      </c>
      <c r="N518" t="str">
        <f>VLOOKUP(order_details__2[[#This Row],[OrderID]],orders[],2,FALSE)</f>
        <v>REGGC</v>
      </c>
      <c r="O518" t="str">
        <f>VLOOKUP(order_details__2[[#This Row],[OrderID]],orders[],18,FALSE)</f>
        <v xml:space="preserve">Northern                                          </v>
      </c>
      <c r="P518">
        <f>VLOOKUP(order_details__2[[#This Row],[ProductID]],products[],4,FALSE)</f>
        <v>4</v>
      </c>
      <c r="Q518" t="str">
        <f>VLOOKUP(order_details__2[[#This Row],[CategoryID]],categories[],2,FALSE)</f>
        <v>Dairy Products</v>
      </c>
      <c r="R518">
        <f>VLOOKUP(order_details__2[[#This Row],[OrderID]],orders[],21,FALSE)</f>
        <v>2</v>
      </c>
    </row>
    <row r="519" spans="1:18" x14ac:dyDescent="0.2">
      <c r="A519">
        <v>10443</v>
      </c>
      <c r="B519">
        <v>28</v>
      </c>
      <c r="C519">
        <v>36.4</v>
      </c>
      <c r="D519">
        <v>12</v>
      </c>
      <c r="E519">
        <v>0</v>
      </c>
      <c r="F519">
        <f>order_details__2[[#This Row],[UnitPrice]]*order_details__2[[#This Row],[Quantity]]</f>
        <v>436.79999999999995</v>
      </c>
      <c r="G519">
        <f>VLOOKUP(order_details__2[[#This Row],[ProductID]],products[],3,FALSE)</f>
        <v>12</v>
      </c>
      <c r="H519">
        <f>VLOOKUP(order_details__2[[#This Row],[OrderID]],orders[],20,FALSE)</f>
        <v>1997</v>
      </c>
      <c r="I519" t="str">
        <f>VLOOKUP(order_details__2[[#This Row],[ProductID]],products[],2,FALSE)</f>
        <v>Rssle Sauerkraut</v>
      </c>
      <c r="J519" t="str">
        <f>VLOOKUP(order_details__2[[#This Row],[SupplierID]],suppliers[],2,FALSE)</f>
        <v>Plutzer Lebensmittelgromrkte AG</v>
      </c>
      <c r="K519" t="str">
        <f>VLOOKUP(order_details__2[[#This Row],[OrderID]],orders[],14,FALSE)</f>
        <v>Italy</v>
      </c>
      <c r="L519">
        <f>VLOOKUP(order_details__2[[#This Row],[OrderID]],orders[],7,FALSE)</f>
        <v>1</v>
      </c>
      <c r="M519" t="str">
        <f>VLOOKUP(order_details__2[[#This Row],[ShipVia ]],shippers[],2,FALSE)</f>
        <v>Speedy Express</v>
      </c>
      <c r="N519" t="str">
        <f>VLOOKUP(order_details__2[[#This Row],[OrderID]],orders[],2,FALSE)</f>
        <v>REGGC</v>
      </c>
      <c r="O519" t="str">
        <f>VLOOKUP(order_details__2[[#This Row],[OrderID]],orders[],18,FALSE)</f>
        <v xml:space="preserve">Northern                                          </v>
      </c>
      <c r="P519">
        <f>VLOOKUP(order_details__2[[#This Row],[ProductID]],products[],4,FALSE)</f>
        <v>7</v>
      </c>
      <c r="Q519" t="str">
        <f>VLOOKUP(order_details__2[[#This Row],[CategoryID]],categories[],2,FALSE)</f>
        <v>Produce</v>
      </c>
      <c r="R519">
        <f>VLOOKUP(order_details__2[[#This Row],[OrderID]],orders[],21,FALSE)</f>
        <v>2</v>
      </c>
    </row>
    <row r="520" spans="1:18" x14ac:dyDescent="0.2">
      <c r="A520">
        <v>10444</v>
      </c>
      <c r="B520">
        <v>17</v>
      </c>
      <c r="C520">
        <v>31.2</v>
      </c>
      <c r="D520">
        <v>10</v>
      </c>
      <c r="E520">
        <v>0</v>
      </c>
      <c r="F520">
        <f>order_details__2[[#This Row],[UnitPrice]]*order_details__2[[#This Row],[Quantity]]</f>
        <v>312</v>
      </c>
      <c r="G520">
        <f>VLOOKUP(order_details__2[[#This Row],[ProductID]],products[],3,FALSE)</f>
        <v>7</v>
      </c>
      <c r="H520">
        <f>VLOOKUP(order_details__2[[#This Row],[OrderID]],orders[],20,FALSE)</f>
        <v>1997</v>
      </c>
      <c r="I520" t="str">
        <f>VLOOKUP(order_details__2[[#This Row],[ProductID]],products[],2,FALSE)</f>
        <v>Alice Mutton</v>
      </c>
      <c r="J520" t="str">
        <f>VLOOKUP(order_details__2[[#This Row],[SupplierID]],suppliers[],2,FALSE)</f>
        <v>Pavlova, Ltd.</v>
      </c>
      <c r="K520" t="str">
        <f>VLOOKUP(order_details__2[[#This Row],[OrderID]],orders[],14,FALSE)</f>
        <v>Sweden</v>
      </c>
      <c r="L520">
        <f>VLOOKUP(order_details__2[[#This Row],[OrderID]],orders[],7,FALSE)</f>
        <v>3</v>
      </c>
      <c r="M520" t="str">
        <f>VLOOKUP(order_details__2[[#This Row],[ShipVia ]],shippers[],2,FALSE)</f>
        <v>Federal Shipping</v>
      </c>
      <c r="N520" t="str">
        <f>VLOOKUP(order_details__2[[#This Row],[OrderID]],orders[],2,FALSE)</f>
        <v>BERGS</v>
      </c>
      <c r="O520" t="str">
        <f>VLOOKUP(order_details__2[[#This Row],[OrderID]],orders[],18,FALSE)</f>
        <v xml:space="preserve">Southern                                          </v>
      </c>
      <c r="P520">
        <f>VLOOKUP(order_details__2[[#This Row],[ProductID]],products[],4,FALSE)</f>
        <v>6</v>
      </c>
      <c r="Q520" t="str">
        <f>VLOOKUP(order_details__2[[#This Row],[CategoryID]],categories[],2,FALSE)</f>
        <v>Meat/Poultry</v>
      </c>
      <c r="R520">
        <f>VLOOKUP(order_details__2[[#This Row],[OrderID]],orders[],21,FALSE)</f>
        <v>2</v>
      </c>
    </row>
    <row r="521" spans="1:18" x14ac:dyDescent="0.2">
      <c r="A521">
        <v>10444</v>
      </c>
      <c r="B521">
        <v>26</v>
      </c>
      <c r="C521">
        <v>24.9</v>
      </c>
      <c r="D521">
        <v>15</v>
      </c>
      <c r="E521">
        <v>0</v>
      </c>
      <c r="F521">
        <f>order_details__2[[#This Row],[UnitPrice]]*order_details__2[[#This Row],[Quantity]]</f>
        <v>373.5</v>
      </c>
      <c r="G521">
        <f>VLOOKUP(order_details__2[[#This Row],[ProductID]],products[],3,FALSE)</f>
        <v>11</v>
      </c>
      <c r="H521">
        <f>VLOOKUP(order_details__2[[#This Row],[OrderID]],orders[],20,FALSE)</f>
        <v>1997</v>
      </c>
      <c r="I521" t="str">
        <f>VLOOKUP(order_details__2[[#This Row],[ProductID]],products[],2,FALSE)</f>
        <v>Gumbr Gummibrchen</v>
      </c>
      <c r="J521" t="str">
        <f>VLOOKUP(order_details__2[[#This Row],[SupplierID]],suppliers[],2,FALSE)</f>
        <v>Heli Swaren GmbH &amp; Co. KG</v>
      </c>
      <c r="K521" t="str">
        <f>VLOOKUP(order_details__2[[#This Row],[OrderID]],orders[],14,FALSE)</f>
        <v>Sweden</v>
      </c>
      <c r="L521">
        <f>VLOOKUP(order_details__2[[#This Row],[OrderID]],orders[],7,FALSE)</f>
        <v>3</v>
      </c>
      <c r="M521" t="str">
        <f>VLOOKUP(order_details__2[[#This Row],[ShipVia ]],shippers[],2,FALSE)</f>
        <v>Federal Shipping</v>
      </c>
      <c r="N521" t="str">
        <f>VLOOKUP(order_details__2[[#This Row],[OrderID]],orders[],2,FALSE)</f>
        <v>BERGS</v>
      </c>
      <c r="O521" t="str">
        <f>VLOOKUP(order_details__2[[#This Row],[OrderID]],orders[],18,FALSE)</f>
        <v xml:space="preserve">Southern                                          </v>
      </c>
      <c r="P521">
        <f>VLOOKUP(order_details__2[[#This Row],[ProductID]],products[],4,FALSE)</f>
        <v>3</v>
      </c>
      <c r="Q521" t="str">
        <f>VLOOKUP(order_details__2[[#This Row],[CategoryID]],categories[],2,FALSE)</f>
        <v>Confections</v>
      </c>
      <c r="R521">
        <f>VLOOKUP(order_details__2[[#This Row],[OrderID]],orders[],21,FALSE)</f>
        <v>2</v>
      </c>
    </row>
    <row r="522" spans="1:18" x14ac:dyDescent="0.2">
      <c r="A522">
        <v>10444</v>
      </c>
      <c r="B522">
        <v>35</v>
      </c>
      <c r="C522">
        <v>14.4</v>
      </c>
      <c r="D522">
        <v>8</v>
      </c>
      <c r="E522">
        <v>0</v>
      </c>
      <c r="F522">
        <f>order_details__2[[#This Row],[UnitPrice]]*order_details__2[[#This Row],[Quantity]]</f>
        <v>115.2</v>
      </c>
      <c r="G522">
        <f>VLOOKUP(order_details__2[[#This Row],[ProductID]],products[],3,FALSE)</f>
        <v>16</v>
      </c>
      <c r="H522">
        <f>VLOOKUP(order_details__2[[#This Row],[OrderID]],orders[],20,FALSE)</f>
        <v>1997</v>
      </c>
      <c r="I522" t="str">
        <f>VLOOKUP(order_details__2[[#This Row],[ProductID]],products[],2,FALSE)</f>
        <v>Steeleye Stout</v>
      </c>
      <c r="J522" t="str">
        <f>VLOOKUP(order_details__2[[#This Row],[SupplierID]],suppliers[],2,FALSE)</f>
        <v>Bigfoot Breweries</v>
      </c>
      <c r="K522" t="str">
        <f>VLOOKUP(order_details__2[[#This Row],[OrderID]],orders[],14,FALSE)</f>
        <v>Sweden</v>
      </c>
      <c r="L522">
        <f>VLOOKUP(order_details__2[[#This Row],[OrderID]],orders[],7,FALSE)</f>
        <v>3</v>
      </c>
      <c r="M522" t="str">
        <f>VLOOKUP(order_details__2[[#This Row],[ShipVia ]],shippers[],2,FALSE)</f>
        <v>Federal Shipping</v>
      </c>
      <c r="N522" t="str">
        <f>VLOOKUP(order_details__2[[#This Row],[OrderID]],orders[],2,FALSE)</f>
        <v>BERGS</v>
      </c>
      <c r="O522" t="str">
        <f>VLOOKUP(order_details__2[[#This Row],[OrderID]],orders[],18,FALSE)</f>
        <v xml:space="preserve">Southern                                          </v>
      </c>
      <c r="P522">
        <f>VLOOKUP(order_details__2[[#This Row],[ProductID]],products[],4,FALSE)</f>
        <v>1</v>
      </c>
      <c r="Q522" t="str">
        <f>VLOOKUP(order_details__2[[#This Row],[CategoryID]],categories[],2,FALSE)</f>
        <v>Beverages</v>
      </c>
      <c r="R522">
        <f>VLOOKUP(order_details__2[[#This Row],[OrderID]],orders[],21,FALSE)</f>
        <v>2</v>
      </c>
    </row>
    <row r="523" spans="1:18" x14ac:dyDescent="0.2">
      <c r="A523">
        <v>10444</v>
      </c>
      <c r="B523">
        <v>41</v>
      </c>
      <c r="C523">
        <v>7.7</v>
      </c>
      <c r="D523">
        <v>30</v>
      </c>
      <c r="E523">
        <v>0</v>
      </c>
      <c r="F523">
        <f>order_details__2[[#This Row],[UnitPrice]]*order_details__2[[#This Row],[Quantity]]</f>
        <v>231</v>
      </c>
      <c r="G523">
        <f>VLOOKUP(order_details__2[[#This Row],[ProductID]],products[],3,FALSE)</f>
        <v>19</v>
      </c>
      <c r="H523">
        <f>VLOOKUP(order_details__2[[#This Row],[OrderID]],orders[],20,FALSE)</f>
        <v>1997</v>
      </c>
      <c r="I523" t="str">
        <f>VLOOKUP(order_details__2[[#This Row],[ProductID]],products[],2,FALSE)</f>
        <v>Jack's New England Clam Chowder</v>
      </c>
      <c r="J523" t="str">
        <f>VLOOKUP(order_details__2[[#This Row],[SupplierID]],suppliers[],2,FALSE)</f>
        <v>New England Seafood Cannery</v>
      </c>
      <c r="K523" t="str">
        <f>VLOOKUP(order_details__2[[#This Row],[OrderID]],orders[],14,FALSE)</f>
        <v>Sweden</v>
      </c>
      <c r="L523">
        <f>VLOOKUP(order_details__2[[#This Row],[OrderID]],orders[],7,FALSE)</f>
        <v>3</v>
      </c>
      <c r="M523" t="str">
        <f>VLOOKUP(order_details__2[[#This Row],[ShipVia ]],shippers[],2,FALSE)</f>
        <v>Federal Shipping</v>
      </c>
      <c r="N523" t="str">
        <f>VLOOKUP(order_details__2[[#This Row],[OrderID]],orders[],2,FALSE)</f>
        <v>BERGS</v>
      </c>
      <c r="O523" t="str">
        <f>VLOOKUP(order_details__2[[#This Row],[OrderID]],orders[],18,FALSE)</f>
        <v xml:space="preserve">Southern                                          </v>
      </c>
      <c r="P523">
        <f>VLOOKUP(order_details__2[[#This Row],[ProductID]],products[],4,FALSE)</f>
        <v>8</v>
      </c>
      <c r="Q523" t="str">
        <f>VLOOKUP(order_details__2[[#This Row],[CategoryID]],categories[],2,FALSE)</f>
        <v>Seafood</v>
      </c>
      <c r="R523">
        <f>VLOOKUP(order_details__2[[#This Row],[OrderID]],orders[],21,FALSE)</f>
        <v>2</v>
      </c>
    </row>
    <row r="524" spans="1:18" x14ac:dyDescent="0.2">
      <c r="A524">
        <v>10445</v>
      </c>
      <c r="B524">
        <v>39</v>
      </c>
      <c r="C524">
        <v>14.4</v>
      </c>
      <c r="D524">
        <v>6</v>
      </c>
      <c r="E524">
        <v>0</v>
      </c>
      <c r="F524">
        <f>order_details__2[[#This Row],[UnitPrice]]*order_details__2[[#This Row],[Quantity]]</f>
        <v>86.4</v>
      </c>
      <c r="G524">
        <f>VLOOKUP(order_details__2[[#This Row],[ProductID]],products[],3,FALSE)</f>
        <v>18</v>
      </c>
      <c r="H524">
        <f>VLOOKUP(order_details__2[[#This Row],[OrderID]],orders[],20,FALSE)</f>
        <v>1997</v>
      </c>
      <c r="I524" t="str">
        <f>VLOOKUP(order_details__2[[#This Row],[ProductID]],products[],2,FALSE)</f>
        <v>Chartreuse verte</v>
      </c>
      <c r="J524" t="str">
        <f>VLOOKUP(order_details__2[[#This Row],[SupplierID]],suppliers[],2,FALSE)</f>
        <v>Aux joyeux ecclsiastiques</v>
      </c>
      <c r="K524" t="str">
        <f>VLOOKUP(order_details__2[[#This Row],[OrderID]],orders[],14,FALSE)</f>
        <v>Sweden</v>
      </c>
      <c r="L524">
        <f>VLOOKUP(order_details__2[[#This Row],[OrderID]],orders[],7,FALSE)</f>
        <v>1</v>
      </c>
      <c r="M524" t="str">
        <f>VLOOKUP(order_details__2[[#This Row],[ShipVia ]],shippers[],2,FALSE)</f>
        <v>Speedy Express</v>
      </c>
      <c r="N524" t="str">
        <f>VLOOKUP(order_details__2[[#This Row],[OrderID]],orders[],2,FALSE)</f>
        <v>BERGS</v>
      </c>
      <c r="O524" t="str">
        <f>VLOOKUP(order_details__2[[#This Row],[OrderID]],orders[],18,FALSE)</f>
        <v xml:space="preserve">Southern                                          </v>
      </c>
      <c r="P524">
        <f>VLOOKUP(order_details__2[[#This Row],[ProductID]],products[],4,FALSE)</f>
        <v>1</v>
      </c>
      <c r="Q524" t="str">
        <f>VLOOKUP(order_details__2[[#This Row],[CategoryID]],categories[],2,FALSE)</f>
        <v>Beverages</v>
      </c>
      <c r="R524">
        <f>VLOOKUP(order_details__2[[#This Row],[OrderID]],orders[],21,FALSE)</f>
        <v>2</v>
      </c>
    </row>
    <row r="525" spans="1:18" x14ac:dyDescent="0.2">
      <c r="A525">
        <v>10445</v>
      </c>
      <c r="B525">
        <v>54</v>
      </c>
      <c r="C525">
        <v>5.9</v>
      </c>
      <c r="D525">
        <v>15</v>
      </c>
      <c r="E525">
        <v>0</v>
      </c>
      <c r="F525">
        <f>order_details__2[[#This Row],[UnitPrice]]*order_details__2[[#This Row],[Quantity]]</f>
        <v>88.5</v>
      </c>
      <c r="G525">
        <f>VLOOKUP(order_details__2[[#This Row],[ProductID]],products[],3,FALSE)</f>
        <v>25</v>
      </c>
      <c r="H525">
        <f>VLOOKUP(order_details__2[[#This Row],[OrderID]],orders[],20,FALSE)</f>
        <v>1997</v>
      </c>
      <c r="I525" t="str">
        <f>VLOOKUP(order_details__2[[#This Row],[ProductID]],products[],2,FALSE)</f>
        <v>Tourtire</v>
      </c>
      <c r="J525" t="str">
        <f>VLOOKUP(order_details__2[[#This Row],[SupplierID]],suppliers[],2,FALSE)</f>
        <v>Ma Maison</v>
      </c>
      <c r="K525" t="str">
        <f>VLOOKUP(order_details__2[[#This Row],[OrderID]],orders[],14,FALSE)</f>
        <v>Sweden</v>
      </c>
      <c r="L525">
        <f>VLOOKUP(order_details__2[[#This Row],[OrderID]],orders[],7,FALSE)</f>
        <v>1</v>
      </c>
      <c r="M525" t="str">
        <f>VLOOKUP(order_details__2[[#This Row],[ShipVia ]],shippers[],2,FALSE)</f>
        <v>Speedy Express</v>
      </c>
      <c r="N525" t="str">
        <f>VLOOKUP(order_details__2[[#This Row],[OrderID]],orders[],2,FALSE)</f>
        <v>BERGS</v>
      </c>
      <c r="O525" t="str">
        <f>VLOOKUP(order_details__2[[#This Row],[OrderID]],orders[],18,FALSE)</f>
        <v xml:space="preserve">Southern                                          </v>
      </c>
      <c r="P525">
        <f>VLOOKUP(order_details__2[[#This Row],[ProductID]],products[],4,FALSE)</f>
        <v>6</v>
      </c>
      <c r="Q525" t="str">
        <f>VLOOKUP(order_details__2[[#This Row],[CategoryID]],categories[],2,FALSE)</f>
        <v>Meat/Poultry</v>
      </c>
      <c r="R525">
        <f>VLOOKUP(order_details__2[[#This Row],[OrderID]],orders[],21,FALSE)</f>
        <v>2</v>
      </c>
    </row>
    <row r="526" spans="1:18" x14ac:dyDescent="0.2">
      <c r="A526">
        <v>10446</v>
      </c>
      <c r="B526">
        <v>19</v>
      </c>
      <c r="C526">
        <v>7.3</v>
      </c>
      <c r="D526">
        <v>12</v>
      </c>
      <c r="E526">
        <v>0</v>
      </c>
      <c r="F526">
        <f>order_details__2[[#This Row],[UnitPrice]]*order_details__2[[#This Row],[Quantity]]</f>
        <v>87.6</v>
      </c>
      <c r="G526">
        <f>VLOOKUP(order_details__2[[#This Row],[ProductID]],products[],3,FALSE)</f>
        <v>8</v>
      </c>
      <c r="H526">
        <f>VLOOKUP(order_details__2[[#This Row],[OrderID]],orders[],20,FALSE)</f>
        <v>1997</v>
      </c>
      <c r="I526" t="str">
        <f>VLOOKUP(order_details__2[[#This Row],[ProductID]],products[],2,FALSE)</f>
        <v>Teatime Chocolate Biscuits</v>
      </c>
      <c r="J526" t="str">
        <f>VLOOKUP(order_details__2[[#This Row],[SupplierID]],suppliers[],2,FALSE)</f>
        <v>Specialty Biscuits, Ltd.</v>
      </c>
      <c r="K526" t="str">
        <f>VLOOKUP(order_details__2[[#This Row],[OrderID]],orders[],14,FALSE)</f>
        <v>Germany</v>
      </c>
      <c r="L526">
        <f>VLOOKUP(order_details__2[[#This Row],[OrderID]],orders[],7,FALSE)</f>
        <v>1</v>
      </c>
      <c r="M526" t="str">
        <f>VLOOKUP(order_details__2[[#This Row],[ShipVia ]],shippers[],2,FALSE)</f>
        <v>Speedy Express</v>
      </c>
      <c r="N526" t="str">
        <f>VLOOKUP(order_details__2[[#This Row],[OrderID]],orders[],2,FALSE)</f>
        <v>TOMSP</v>
      </c>
      <c r="O526" t="str">
        <f>VLOOKUP(order_details__2[[#This Row],[OrderID]],orders[],18,FALSE)</f>
        <v xml:space="preserve">Westerns                                          </v>
      </c>
      <c r="P526">
        <f>VLOOKUP(order_details__2[[#This Row],[ProductID]],products[],4,FALSE)</f>
        <v>3</v>
      </c>
      <c r="Q526" t="str">
        <f>VLOOKUP(order_details__2[[#This Row],[CategoryID]],categories[],2,FALSE)</f>
        <v>Confections</v>
      </c>
      <c r="R526">
        <f>VLOOKUP(order_details__2[[#This Row],[OrderID]],orders[],21,FALSE)</f>
        <v>2</v>
      </c>
    </row>
    <row r="527" spans="1:18" x14ac:dyDescent="0.2">
      <c r="A527">
        <v>10446</v>
      </c>
      <c r="B527">
        <v>24</v>
      </c>
      <c r="C527">
        <v>3.6</v>
      </c>
      <c r="D527">
        <v>20</v>
      </c>
      <c r="E527">
        <v>0</v>
      </c>
      <c r="F527">
        <f>order_details__2[[#This Row],[UnitPrice]]*order_details__2[[#This Row],[Quantity]]</f>
        <v>72</v>
      </c>
      <c r="G527">
        <f>VLOOKUP(order_details__2[[#This Row],[ProductID]],products[],3,FALSE)</f>
        <v>10</v>
      </c>
      <c r="H527">
        <f>VLOOKUP(order_details__2[[#This Row],[OrderID]],orders[],20,FALSE)</f>
        <v>1997</v>
      </c>
      <c r="I527" t="str">
        <f>VLOOKUP(order_details__2[[#This Row],[ProductID]],products[],2,FALSE)</f>
        <v>Guaran Fantstica</v>
      </c>
      <c r="J527" t="str">
        <f>VLOOKUP(order_details__2[[#This Row],[SupplierID]],suppliers[],2,FALSE)</f>
        <v>Refrescos Americanas LTDA</v>
      </c>
      <c r="K527" t="str">
        <f>VLOOKUP(order_details__2[[#This Row],[OrderID]],orders[],14,FALSE)</f>
        <v>Germany</v>
      </c>
      <c r="L527">
        <f>VLOOKUP(order_details__2[[#This Row],[OrderID]],orders[],7,FALSE)</f>
        <v>1</v>
      </c>
      <c r="M527" t="str">
        <f>VLOOKUP(order_details__2[[#This Row],[ShipVia ]],shippers[],2,FALSE)</f>
        <v>Speedy Express</v>
      </c>
      <c r="N527" t="str">
        <f>VLOOKUP(order_details__2[[#This Row],[OrderID]],orders[],2,FALSE)</f>
        <v>TOMSP</v>
      </c>
      <c r="O527" t="str">
        <f>VLOOKUP(order_details__2[[#This Row],[OrderID]],orders[],18,FALSE)</f>
        <v xml:space="preserve">Westerns                                          </v>
      </c>
      <c r="P527">
        <f>VLOOKUP(order_details__2[[#This Row],[ProductID]],products[],4,FALSE)</f>
        <v>1</v>
      </c>
      <c r="Q527" t="str">
        <f>VLOOKUP(order_details__2[[#This Row],[CategoryID]],categories[],2,FALSE)</f>
        <v>Beverages</v>
      </c>
      <c r="R527">
        <f>VLOOKUP(order_details__2[[#This Row],[OrderID]],orders[],21,FALSE)</f>
        <v>2</v>
      </c>
    </row>
    <row r="528" spans="1:18" x14ac:dyDescent="0.2">
      <c r="A528">
        <v>10446</v>
      </c>
      <c r="B528">
        <v>31</v>
      </c>
      <c r="C528">
        <v>10</v>
      </c>
      <c r="D528">
        <v>3</v>
      </c>
      <c r="E528">
        <v>0</v>
      </c>
      <c r="F528">
        <f>order_details__2[[#This Row],[UnitPrice]]*order_details__2[[#This Row],[Quantity]]</f>
        <v>30</v>
      </c>
      <c r="G528">
        <f>VLOOKUP(order_details__2[[#This Row],[ProductID]],products[],3,FALSE)</f>
        <v>14</v>
      </c>
      <c r="H528">
        <f>VLOOKUP(order_details__2[[#This Row],[OrderID]],orders[],20,FALSE)</f>
        <v>1997</v>
      </c>
      <c r="I528" t="str">
        <f>VLOOKUP(order_details__2[[#This Row],[ProductID]],products[],2,FALSE)</f>
        <v>Gorgonzola Telino</v>
      </c>
      <c r="J528" t="str">
        <f>VLOOKUP(order_details__2[[#This Row],[SupplierID]],suppliers[],2,FALSE)</f>
        <v>Formaggi Fortini s.r.l.</v>
      </c>
      <c r="K528" t="str">
        <f>VLOOKUP(order_details__2[[#This Row],[OrderID]],orders[],14,FALSE)</f>
        <v>Germany</v>
      </c>
      <c r="L528">
        <f>VLOOKUP(order_details__2[[#This Row],[OrderID]],orders[],7,FALSE)</f>
        <v>1</v>
      </c>
      <c r="M528" t="str">
        <f>VLOOKUP(order_details__2[[#This Row],[ShipVia ]],shippers[],2,FALSE)</f>
        <v>Speedy Express</v>
      </c>
      <c r="N528" t="str">
        <f>VLOOKUP(order_details__2[[#This Row],[OrderID]],orders[],2,FALSE)</f>
        <v>TOMSP</v>
      </c>
      <c r="O528" t="str">
        <f>VLOOKUP(order_details__2[[#This Row],[OrderID]],orders[],18,FALSE)</f>
        <v xml:space="preserve">Westerns                                          </v>
      </c>
      <c r="P528">
        <f>VLOOKUP(order_details__2[[#This Row],[ProductID]],products[],4,FALSE)</f>
        <v>4</v>
      </c>
      <c r="Q528" t="str">
        <f>VLOOKUP(order_details__2[[#This Row],[CategoryID]],categories[],2,FALSE)</f>
        <v>Dairy Products</v>
      </c>
      <c r="R528">
        <f>VLOOKUP(order_details__2[[#This Row],[OrderID]],orders[],21,FALSE)</f>
        <v>2</v>
      </c>
    </row>
    <row r="529" spans="1:18" x14ac:dyDescent="0.2">
      <c r="A529">
        <v>10446</v>
      </c>
      <c r="B529">
        <v>52</v>
      </c>
      <c r="C529">
        <v>5.6</v>
      </c>
      <c r="D529">
        <v>15</v>
      </c>
      <c r="E529">
        <v>0</v>
      </c>
      <c r="F529">
        <f>order_details__2[[#This Row],[UnitPrice]]*order_details__2[[#This Row],[Quantity]]</f>
        <v>84</v>
      </c>
      <c r="G529">
        <f>VLOOKUP(order_details__2[[#This Row],[ProductID]],products[],3,FALSE)</f>
        <v>24</v>
      </c>
      <c r="H529">
        <f>VLOOKUP(order_details__2[[#This Row],[OrderID]],orders[],20,FALSE)</f>
        <v>1997</v>
      </c>
      <c r="I529" t="str">
        <f>VLOOKUP(order_details__2[[#This Row],[ProductID]],products[],2,FALSE)</f>
        <v>Filo Mix</v>
      </c>
      <c r="J529" t="str">
        <f>VLOOKUP(order_details__2[[#This Row],[SupplierID]],suppliers[],2,FALSE)</f>
        <v>G'day, Mate</v>
      </c>
      <c r="K529" t="str">
        <f>VLOOKUP(order_details__2[[#This Row],[OrderID]],orders[],14,FALSE)</f>
        <v>Germany</v>
      </c>
      <c r="L529">
        <f>VLOOKUP(order_details__2[[#This Row],[OrderID]],orders[],7,FALSE)</f>
        <v>1</v>
      </c>
      <c r="M529" t="str">
        <f>VLOOKUP(order_details__2[[#This Row],[ShipVia ]],shippers[],2,FALSE)</f>
        <v>Speedy Express</v>
      </c>
      <c r="N529" t="str">
        <f>VLOOKUP(order_details__2[[#This Row],[OrderID]],orders[],2,FALSE)</f>
        <v>TOMSP</v>
      </c>
      <c r="O529" t="str">
        <f>VLOOKUP(order_details__2[[#This Row],[OrderID]],orders[],18,FALSE)</f>
        <v xml:space="preserve">Westerns                                          </v>
      </c>
      <c r="P529">
        <f>VLOOKUP(order_details__2[[#This Row],[ProductID]],products[],4,FALSE)</f>
        <v>5</v>
      </c>
      <c r="Q529" t="str">
        <f>VLOOKUP(order_details__2[[#This Row],[CategoryID]],categories[],2,FALSE)</f>
        <v>Grains/Cereals</v>
      </c>
      <c r="R529">
        <f>VLOOKUP(order_details__2[[#This Row],[OrderID]],orders[],21,FALSE)</f>
        <v>2</v>
      </c>
    </row>
    <row r="530" spans="1:18" x14ac:dyDescent="0.2">
      <c r="A530">
        <v>10447</v>
      </c>
      <c r="B530">
        <v>19</v>
      </c>
      <c r="C530">
        <v>7.3</v>
      </c>
      <c r="D530">
        <v>40</v>
      </c>
      <c r="E530">
        <v>0</v>
      </c>
      <c r="F530">
        <f>order_details__2[[#This Row],[UnitPrice]]*order_details__2[[#This Row],[Quantity]]</f>
        <v>292</v>
      </c>
      <c r="G530">
        <f>VLOOKUP(order_details__2[[#This Row],[ProductID]],products[],3,FALSE)</f>
        <v>8</v>
      </c>
      <c r="H530">
        <f>VLOOKUP(order_details__2[[#This Row],[OrderID]],orders[],20,FALSE)</f>
        <v>1997</v>
      </c>
      <c r="I530" t="str">
        <f>VLOOKUP(order_details__2[[#This Row],[ProductID]],products[],2,FALSE)</f>
        <v>Teatime Chocolate Biscuits</v>
      </c>
      <c r="J530" t="str">
        <f>VLOOKUP(order_details__2[[#This Row],[SupplierID]],suppliers[],2,FALSE)</f>
        <v>Specialty Biscuits, Ltd.</v>
      </c>
      <c r="K530" t="str">
        <f>VLOOKUP(order_details__2[[#This Row],[OrderID]],orders[],14,FALSE)</f>
        <v>Brazil</v>
      </c>
      <c r="L530">
        <f>VLOOKUP(order_details__2[[#This Row],[OrderID]],orders[],7,FALSE)</f>
        <v>2</v>
      </c>
      <c r="M530" t="str">
        <f>VLOOKUP(order_details__2[[#This Row],[ShipVia ]],shippers[],2,FALSE)</f>
        <v>United Package</v>
      </c>
      <c r="N530" t="str">
        <f>VLOOKUP(order_details__2[[#This Row],[OrderID]],orders[],2,FALSE)</f>
        <v>RICAR</v>
      </c>
      <c r="O530" t="str">
        <f>VLOOKUP(order_details__2[[#This Row],[OrderID]],orders[],18,FALSE)</f>
        <v xml:space="preserve">Eastern                                           </v>
      </c>
      <c r="P530">
        <f>VLOOKUP(order_details__2[[#This Row],[ProductID]],products[],4,FALSE)</f>
        <v>3</v>
      </c>
      <c r="Q530" t="str">
        <f>VLOOKUP(order_details__2[[#This Row],[CategoryID]],categories[],2,FALSE)</f>
        <v>Confections</v>
      </c>
      <c r="R530">
        <f>VLOOKUP(order_details__2[[#This Row],[OrderID]],orders[],21,FALSE)</f>
        <v>2</v>
      </c>
    </row>
    <row r="531" spans="1:18" x14ac:dyDescent="0.2">
      <c r="A531">
        <v>10447</v>
      </c>
      <c r="B531">
        <v>65</v>
      </c>
      <c r="C531">
        <v>16.8</v>
      </c>
      <c r="D531">
        <v>35</v>
      </c>
      <c r="E531">
        <v>0</v>
      </c>
      <c r="F531">
        <f>order_details__2[[#This Row],[UnitPrice]]*order_details__2[[#This Row],[Quantity]]</f>
        <v>588</v>
      </c>
      <c r="G531">
        <f>VLOOKUP(order_details__2[[#This Row],[ProductID]],products[],3,FALSE)</f>
        <v>2</v>
      </c>
      <c r="H531">
        <f>VLOOKUP(order_details__2[[#This Row],[OrderID]],orders[],20,FALSE)</f>
        <v>1997</v>
      </c>
      <c r="I531" t="str">
        <f>VLOOKUP(order_details__2[[#This Row],[ProductID]],products[],2,FALSE)</f>
        <v>Louisiana Fiery Hot Pepper Sauce</v>
      </c>
      <c r="J531" t="str">
        <f>VLOOKUP(order_details__2[[#This Row],[SupplierID]],suppliers[],2,FALSE)</f>
        <v>New Orleans Cajun Delights</v>
      </c>
      <c r="K531" t="str">
        <f>VLOOKUP(order_details__2[[#This Row],[OrderID]],orders[],14,FALSE)</f>
        <v>Brazil</v>
      </c>
      <c r="L531">
        <f>VLOOKUP(order_details__2[[#This Row],[OrderID]],orders[],7,FALSE)</f>
        <v>2</v>
      </c>
      <c r="M531" t="str">
        <f>VLOOKUP(order_details__2[[#This Row],[ShipVia ]],shippers[],2,FALSE)</f>
        <v>United Package</v>
      </c>
      <c r="N531" t="str">
        <f>VLOOKUP(order_details__2[[#This Row],[OrderID]],orders[],2,FALSE)</f>
        <v>RICAR</v>
      </c>
      <c r="O531" t="str">
        <f>VLOOKUP(order_details__2[[#This Row],[OrderID]],orders[],18,FALSE)</f>
        <v xml:space="preserve">Eastern                                           </v>
      </c>
      <c r="P531">
        <f>VLOOKUP(order_details__2[[#This Row],[ProductID]],products[],4,FALSE)</f>
        <v>2</v>
      </c>
      <c r="Q531" t="str">
        <f>VLOOKUP(order_details__2[[#This Row],[CategoryID]],categories[],2,FALSE)</f>
        <v>Condiments</v>
      </c>
      <c r="R531">
        <f>VLOOKUP(order_details__2[[#This Row],[OrderID]],orders[],21,FALSE)</f>
        <v>2</v>
      </c>
    </row>
    <row r="532" spans="1:18" x14ac:dyDescent="0.2">
      <c r="A532">
        <v>10447</v>
      </c>
      <c r="B532">
        <v>71</v>
      </c>
      <c r="C532">
        <v>17.2</v>
      </c>
      <c r="D532">
        <v>2</v>
      </c>
      <c r="E532">
        <v>0</v>
      </c>
      <c r="F532">
        <f>order_details__2[[#This Row],[UnitPrice]]*order_details__2[[#This Row],[Quantity]]</f>
        <v>34.4</v>
      </c>
      <c r="G532">
        <f>VLOOKUP(order_details__2[[#This Row],[ProductID]],products[],3,FALSE)</f>
        <v>15</v>
      </c>
      <c r="H532">
        <f>VLOOKUP(order_details__2[[#This Row],[OrderID]],orders[],20,FALSE)</f>
        <v>1997</v>
      </c>
      <c r="I532" t="str">
        <f>VLOOKUP(order_details__2[[#This Row],[ProductID]],products[],2,FALSE)</f>
        <v>Flotemysost</v>
      </c>
      <c r="J532" t="str">
        <f>VLOOKUP(order_details__2[[#This Row],[SupplierID]],suppliers[],2,FALSE)</f>
        <v>Norske Meierier</v>
      </c>
      <c r="K532" t="str">
        <f>VLOOKUP(order_details__2[[#This Row],[OrderID]],orders[],14,FALSE)</f>
        <v>Brazil</v>
      </c>
      <c r="L532">
        <f>VLOOKUP(order_details__2[[#This Row],[OrderID]],orders[],7,FALSE)</f>
        <v>2</v>
      </c>
      <c r="M532" t="str">
        <f>VLOOKUP(order_details__2[[#This Row],[ShipVia ]],shippers[],2,FALSE)</f>
        <v>United Package</v>
      </c>
      <c r="N532" t="str">
        <f>VLOOKUP(order_details__2[[#This Row],[OrderID]],orders[],2,FALSE)</f>
        <v>RICAR</v>
      </c>
      <c r="O532" t="str">
        <f>VLOOKUP(order_details__2[[#This Row],[OrderID]],orders[],18,FALSE)</f>
        <v xml:space="preserve">Eastern                                           </v>
      </c>
      <c r="P532">
        <f>VLOOKUP(order_details__2[[#This Row],[ProductID]],products[],4,FALSE)</f>
        <v>4</v>
      </c>
      <c r="Q532" t="str">
        <f>VLOOKUP(order_details__2[[#This Row],[CategoryID]],categories[],2,FALSE)</f>
        <v>Dairy Products</v>
      </c>
      <c r="R532">
        <f>VLOOKUP(order_details__2[[#This Row],[OrderID]],orders[],21,FALSE)</f>
        <v>2</v>
      </c>
    </row>
    <row r="533" spans="1:18" x14ac:dyDescent="0.2">
      <c r="A533">
        <v>10448</v>
      </c>
      <c r="B533">
        <v>26</v>
      </c>
      <c r="C533">
        <v>24.9</v>
      </c>
      <c r="D533">
        <v>6</v>
      </c>
      <c r="E533">
        <v>0</v>
      </c>
      <c r="F533">
        <f>order_details__2[[#This Row],[UnitPrice]]*order_details__2[[#This Row],[Quantity]]</f>
        <v>149.39999999999998</v>
      </c>
      <c r="G533">
        <f>VLOOKUP(order_details__2[[#This Row],[ProductID]],products[],3,FALSE)</f>
        <v>11</v>
      </c>
      <c r="H533">
        <f>VLOOKUP(order_details__2[[#This Row],[OrderID]],orders[],20,FALSE)</f>
        <v>1997</v>
      </c>
      <c r="I533" t="str">
        <f>VLOOKUP(order_details__2[[#This Row],[ProductID]],products[],2,FALSE)</f>
        <v>Gumbr Gummibrchen</v>
      </c>
      <c r="J533" t="str">
        <f>VLOOKUP(order_details__2[[#This Row],[SupplierID]],suppliers[],2,FALSE)</f>
        <v>Heli Swaren GmbH &amp; Co. KG</v>
      </c>
      <c r="K533" t="str">
        <f>VLOOKUP(order_details__2[[#This Row],[OrderID]],orders[],14,FALSE)</f>
        <v>Argentina</v>
      </c>
      <c r="L533">
        <f>VLOOKUP(order_details__2[[#This Row],[OrderID]],orders[],7,FALSE)</f>
        <v>2</v>
      </c>
      <c r="M533" t="str">
        <f>VLOOKUP(order_details__2[[#This Row],[ShipVia ]],shippers[],2,FALSE)</f>
        <v>United Package</v>
      </c>
      <c r="N533" t="str">
        <f>VLOOKUP(order_details__2[[#This Row],[OrderID]],orders[],2,FALSE)</f>
        <v>RANCH</v>
      </c>
      <c r="O533" t="str">
        <f>VLOOKUP(order_details__2[[#This Row],[OrderID]],orders[],18,FALSE)</f>
        <v xml:space="preserve">Eastern                                           </v>
      </c>
      <c r="P533">
        <f>VLOOKUP(order_details__2[[#This Row],[ProductID]],products[],4,FALSE)</f>
        <v>3</v>
      </c>
      <c r="Q533" t="str">
        <f>VLOOKUP(order_details__2[[#This Row],[CategoryID]],categories[],2,FALSE)</f>
        <v>Confections</v>
      </c>
      <c r="R533">
        <f>VLOOKUP(order_details__2[[#This Row],[OrderID]],orders[],21,FALSE)</f>
        <v>2</v>
      </c>
    </row>
    <row r="534" spans="1:18" x14ac:dyDescent="0.2">
      <c r="A534">
        <v>10448</v>
      </c>
      <c r="B534">
        <v>40</v>
      </c>
      <c r="C534">
        <v>14.7</v>
      </c>
      <c r="D534">
        <v>20</v>
      </c>
      <c r="E534">
        <v>0</v>
      </c>
      <c r="F534">
        <f>order_details__2[[#This Row],[UnitPrice]]*order_details__2[[#This Row],[Quantity]]</f>
        <v>294</v>
      </c>
      <c r="G534">
        <f>VLOOKUP(order_details__2[[#This Row],[ProductID]],products[],3,FALSE)</f>
        <v>19</v>
      </c>
      <c r="H534">
        <f>VLOOKUP(order_details__2[[#This Row],[OrderID]],orders[],20,FALSE)</f>
        <v>1997</v>
      </c>
      <c r="I534" t="str">
        <f>VLOOKUP(order_details__2[[#This Row],[ProductID]],products[],2,FALSE)</f>
        <v>Boston Crab Meat</v>
      </c>
      <c r="J534" t="str">
        <f>VLOOKUP(order_details__2[[#This Row],[SupplierID]],suppliers[],2,FALSE)</f>
        <v>New England Seafood Cannery</v>
      </c>
      <c r="K534" t="str">
        <f>VLOOKUP(order_details__2[[#This Row],[OrderID]],orders[],14,FALSE)</f>
        <v>Argentina</v>
      </c>
      <c r="L534">
        <f>VLOOKUP(order_details__2[[#This Row],[OrderID]],orders[],7,FALSE)</f>
        <v>2</v>
      </c>
      <c r="M534" t="str">
        <f>VLOOKUP(order_details__2[[#This Row],[ShipVia ]],shippers[],2,FALSE)</f>
        <v>United Package</v>
      </c>
      <c r="N534" t="str">
        <f>VLOOKUP(order_details__2[[#This Row],[OrderID]],orders[],2,FALSE)</f>
        <v>RANCH</v>
      </c>
      <c r="O534" t="str">
        <f>VLOOKUP(order_details__2[[#This Row],[OrderID]],orders[],18,FALSE)</f>
        <v xml:space="preserve">Eastern                                           </v>
      </c>
      <c r="P534">
        <f>VLOOKUP(order_details__2[[#This Row],[ProductID]],products[],4,FALSE)</f>
        <v>8</v>
      </c>
      <c r="Q534" t="str">
        <f>VLOOKUP(order_details__2[[#This Row],[CategoryID]],categories[],2,FALSE)</f>
        <v>Seafood</v>
      </c>
      <c r="R534">
        <f>VLOOKUP(order_details__2[[#This Row],[OrderID]],orders[],21,FALSE)</f>
        <v>2</v>
      </c>
    </row>
    <row r="535" spans="1:18" x14ac:dyDescent="0.2">
      <c r="A535">
        <v>10449</v>
      </c>
      <c r="B535">
        <v>10</v>
      </c>
      <c r="C535">
        <v>24.8</v>
      </c>
      <c r="D535">
        <v>14</v>
      </c>
      <c r="E535">
        <v>0</v>
      </c>
      <c r="F535">
        <f>order_details__2[[#This Row],[UnitPrice]]*order_details__2[[#This Row],[Quantity]]</f>
        <v>347.2</v>
      </c>
      <c r="G535">
        <f>VLOOKUP(order_details__2[[#This Row],[ProductID]],products[],3,FALSE)</f>
        <v>4</v>
      </c>
      <c r="H535">
        <f>VLOOKUP(order_details__2[[#This Row],[OrderID]],orders[],20,FALSE)</f>
        <v>1997</v>
      </c>
      <c r="I535" t="str">
        <f>VLOOKUP(order_details__2[[#This Row],[ProductID]],products[],2,FALSE)</f>
        <v>Ikura</v>
      </c>
      <c r="J535" t="str">
        <f>VLOOKUP(order_details__2[[#This Row],[SupplierID]],suppliers[],2,FALSE)</f>
        <v>Tokyo Traders</v>
      </c>
      <c r="K535" t="str">
        <f>VLOOKUP(order_details__2[[#This Row],[OrderID]],orders[],14,FALSE)</f>
        <v>France</v>
      </c>
      <c r="L535">
        <f>VLOOKUP(order_details__2[[#This Row],[OrderID]],orders[],7,FALSE)</f>
        <v>2</v>
      </c>
      <c r="M535" t="str">
        <f>VLOOKUP(order_details__2[[#This Row],[ShipVia ]],shippers[],2,FALSE)</f>
        <v>United Package</v>
      </c>
      <c r="N535" t="str">
        <f>VLOOKUP(order_details__2[[#This Row],[OrderID]],orders[],2,FALSE)</f>
        <v>BLONP</v>
      </c>
      <c r="O535" t="str">
        <f>VLOOKUP(order_details__2[[#This Row],[OrderID]],orders[],18,FALSE)</f>
        <v xml:space="preserve">Southern                                          </v>
      </c>
      <c r="P535">
        <f>VLOOKUP(order_details__2[[#This Row],[ProductID]],products[],4,FALSE)</f>
        <v>8</v>
      </c>
      <c r="Q535" t="str">
        <f>VLOOKUP(order_details__2[[#This Row],[CategoryID]],categories[],2,FALSE)</f>
        <v>Seafood</v>
      </c>
      <c r="R535">
        <f>VLOOKUP(order_details__2[[#This Row],[OrderID]],orders[],21,FALSE)</f>
        <v>2</v>
      </c>
    </row>
    <row r="536" spans="1:18" x14ac:dyDescent="0.2">
      <c r="A536">
        <v>10449</v>
      </c>
      <c r="B536">
        <v>52</v>
      </c>
      <c r="C536">
        <v>5.6</v>
      </c>
      <c r="D536">
        <v>20</v>
      </c>
      <c r="E536">
        <v>0</v>
      </c>
      <c r="F536">
        <f>order_details__2[[#This Row],[UnitPrice]]*order_details__2[[#This Row],[Quantity]]</f>
        <v>112</v>
      </c>
      <c r="G536">
        <f>VLOOKUP(order_details__2[[#This Row],[ProductID]],products[],3,FALSE)</f>
        <v>24</v>
      </c>
      <c r="H536">
        <f>VLOOKUP(order_details__2[[#This Row],[OrderID]],orders[],20,FALSE)</f>
        <v>1997</v>
      </c>
      <c r="I536" t="str">
        <f>VLOOKUP(order_details__2[[#This Row],[ProductID]],products[],2,FALSE)</f>
        <v>Filo Mix</v>
      </c>
      <c r="J536" t="str">
        <f>VLOOKUP(order_details__2[[#This Row],[SupplierID]],suppliers[],2,FALSE)</f>
        <v>G'day, Mate</v>
      </c>
      <c r="K536" t="str">
        <f>VLOOKUP(order_details__2[[#This Row],[OrderID]],orders[],14,FALSE)</f>
        <v>France</v>
      </c>
      <c r="L536">
        <f>VLOOKUP(order_details__2[[#This Row],[OrderID]],orders[],7,FALSE)</f>
        <v>2</v>
      </c>
      <c r="M536" t="str">
        <f>VLOOKUP(order_details__2[[#This Row],[ShipVia ]],shippers[],2,FALSE)</f>
        <v>United Package</v>
      </c>
      <c r="N536" t="str">
        <f>VLOOKUP(order_details__2[[#This Row],[OrderID]],orders[],2,FALSE)</f>
        <v>BLONP</v>
      </c>
      <c r="O536" t="str">
        <f>VLOOKUP(order_details__2[[#This Row],[OrderID]],orders[],18,FALSE)</f>
        <v xml:space="preserve">Southern                                          </v>
      </c>
      <c r="P536">
        <f>VLOOKUP(order_details__2[[#This Row],[ProductID]],products[],4,FALSE)</f>
        <v>5</v>
      </c>
      <c r="Q536" t="str">
        <f>VLOOKUP(order_details__2[[#This Row],[CategoryID]],categories[],2,FALSE)</f>
        <v>Grains/Cereals</v>
      </c>
      <c r="R536">
        <f>VLOOKUP(order_details__2[[#This Row],[OrderID]],orders[],21,FALSE)</f>
        <v>2</v>
      </c>
    </row>
    <row r="537" spans="1:18" x14ac:dyDescent="0.2">
      <c r="A537">
        <v>10449</v>
      </c>
      <c r="B537">
        <v>62</v>
      </c>
      <c r="C537">
        <v>39.4</v>
      </c>
      <c r="D537">
        <v>35</v>
      </c>
      <c r="E537">
        <v>0</v>
      </c>
      <c r="F537">
        <f>order_details__2[[#This Row],[UnitPrice]]*order_details__2[[#This Row],[Quantity]]</f>
        <v>1379</v>
      </c>
      <c r="G537">
        <f>VLOOKUP(order_details__2[[#This Row],[ProductID]],products[],3,FALSE)</f>
        <v>29</v>
      </c>
      <c r="H537">
        <f>VLOOKUP(order_details__2[[#This Row],[OrderID]],orders[],20,FALSE)</f>
        <v>1997</v>
      </c>
      <c r="I537" t="str">
        <f>VLOOKUP(order_details__2[[#This Row],[ProductID]],products[],2,FALSE)</f>
        <v>Tarte au sucre</v>
      </c>
      <c r="J537" t="str">
        <f>VLOOKUP(order_details__2[[#This Row],[SupplierID]],suppliers[],2,FALSE)</f>
        <v>Forts d'rables</v>
      </c>
      <c r="K537" t="str">
        <f>VLOOKUP(order_details__2[[#This Row],[OrderID]],orders[],14,FALSE)</f>
        <v>France</v>
      </c>
      <c r="L537">
        <f>VLOOKUP(order_details__2[[#This Row],[OrderID]],orders[],7,FALSE)</f>
        <v>2</v>
      </c>
      <c r="M537" t="str">
        <f>VLOOKUP(order_details__2[[#This Row],[ShipVia ]],shippers[],2,FALSE)</f>
        <v>United Package</v>
      </c>
      <c r="N537" t="str">
        <f>VLOOKUP(order_details__2[[#This Row],[OrderID]],orders[],2,FALSE)</f>
        <v>BLONP</v>
      </c>
      <c r="O537" t="str">
        <f>VLOOKUP(order_details__2[[#This Row],[OrderID]],orders[],18,FALSE)</f>
        <v xml:space="preserve">Southern                                          </v>
      </c>
      <c r="P537">
        <f>VLOOKUP(order_details__2[[#This Row],[ProductID]],products[],4,FALSE)</f>
        <v>3</v>
      </c>
      <c r="Q537" t="str">
        <f>VLOOKUP(order_details__2[[#This Row],[CategoryID]],categories[],2,FALSE)</f>
        <v>Confections</v>
      </c>
      <c r="R537">
        <f>VLOOKUP(order_details__2[[#This Row],[OrderID]],orders[],21,FALSE)</f>
        <v>2</v>
      </c>
    </row>
    <row r="538" spans="1:18" x14ac:dyDescent="0.2">
      <c r="A538">
        <v>10450</v>
      </c>
      <c r="B538">
        <v>10</v>
      </c>
      <c r="C538">
        <v>24.8</v>
      </c>
      <c r="D538">
        <v>20</v>
      </c>
      <c r="E538">
        <v>0</v>
      </c>
      <c r="F538">
        <f>order_details__2[[#This Row],[UnitPrice]]*order_details__2[[#This Row],[Quantity]]</f>
        <v>496</v>
      </c>
      <c r="G538">
        <f>VLOOKUP(order_details__2[[#This Row],[ProductID]],products[],3,FALSE)</f>
        <v>4</v>
      </c>
      <c r="H538">
        <f>VLOOKUP(order_details__2[[#This Row],[OrderID]],orders[],20,FALSE)</f>
        <v>1997</v>
      </c>
      <c r="I538" t="str">
        <f>VLOOKUP(order_details__2[[#This Row],[ProductID]],products[],2,FALSE)</f>
        <v>Ikura</v>
      </c>
      <c r="J538" t="str">
        <f>VLOOKUP(order_details__2[[#This Row],[SupplierID]],suppliers[],2,FALSE)</f>
        <v>Tokyo Traders</v>
      </c>
      <c r="K538" t="str">
        <f>VLOOKUP(order_details__2[[#This Row],[OrderID]],orders[],14,FALSE)</f>
        <v>France</v>
      </c>
      <c r="L538">
        <f>VLOOKUP(order_details__2[[#This Row],[OrderID]],orders[],7,FALSE)</f>
        <v>2</v>
      </c>
      <c r="M538" t="str">
        <f>VLOOKUP(order_details__2[[#This Row],[ShipVia ]],shippers[],2,FALSE)</f>
        <v>United Package</v>
      </c>
      <c r="N538" t="str">
        <f>VLOOKUP(order_details__2[[#This Row],[OrderID]],orders[],2,FALSE)</f>
        <v>VICTE</v>
      </c>
      <c r="O538" t="str">
        <f>VLOOKUP(order_details__2[[#This Row],[OrderID]],orders[],18,FALSE)</f>
        <v xml:space="preserve">Northern                                          </v>
      </c>
      <c r="P538">
        <f>VLOOKUP(order_details__2[[#This Row],[ProductID]],products[],4,FALSE)</f>
        <v>8</v>
      </c>
      <c r="Q538" t="str">
        <f>VLOOKUP(order_details__2[[#This Row],[CategoryID]],categories[],2,FALSE)</f>
        <v>Seafood</v>
      </c>
      <c r="R538">
        <f>VLOOKUP(order_details__2[[#This Row],[OrderID]],orders[],21,FALSE)</f>
        <v>2</v>
      </c>
    </row>
    <row r="539" spans="1:18" x14ac:dyDescent="0.2">
      <c r="A539">
        <v>10450</v>
      </c>
      <c r="B539">
        <v>54</v>
      </c>
      <c r="C539">
        <v>5.9</v>
      </c>
      <c r="D539">
        <v>6</v>
      </c>
      <c r="E539">
        <v>0</v>
      </c>
      <c r="F539">
        <f>order_details__2[[#This Row],[UnitPrice]]*order_details__2[[#This Row],[Quantity]]</f>
        <v>35.400000000000006</v>
      </c>
      <c r="G539">
        <f>VLOOKUP(order_details__2[[#This Row],[ProductID]],products[],3,FALSE)</f>
        <v>25</v>
      </c>
      <c r="H539">
        <f>VLOOKUP(order_details__2[[#This Row],[OrderID]],orders[],20,FALSE)</f>
        <v>1997</v>
      </c>
      <c r="I539" t="str">
        <f>VLOOKUP(order_details__2[[#This Row],[ProductID]],products[],2,FALSE)</f>
        <v>Tourtire</v>
      </c>
      <c r="J539" t="str">
        <f>VLOOKUP(order_details__2[[#This Row],[SupplierID]],suppliers[],2,FALSE)</f>
        <v>Ma Maison</v>
      </c>
      <c r="K539" t="str">
        <f>VLOOKUP(order_details__2[[#This Row],[OrderID]],orders[],14,FALSE)</f>
        <v>France</v>
      </c>
      <c r="L539">
        <f>VLOOKUP(order_details__2[[#This Row],[OrderID]],orders[],7,FALSE)</f>
        <v>2</v>
      </c>
      <c r="M539" t="str">
        <f>VLOOKUP(order_details__2[[#This Row],[ShipVia ]],shippers[],2,FALSE)</f>
        <v>United Package</v>
      </c>
      <c r="N539" t="str">
        <f>VLOOKUP(order_details__2[[#This Row],[OrderID]],orders[],2,FALSE)</f>
        <v>VICTE</v>
      </c>
      <c r="O539" t="str">
        <f>VLOOKUP(order_details__2[[#This Row],[OrderID]],orders[],18,FALSE)</f>
        <v xml:space="preserve">Northern                                          </v>
      </c>
      <c r="P539">
        <f>VLOOKUP(order_details__2[[#This Row],[ProductID]],products[],4,FALSE)</f>
        <v>6</v>
      </c>
      <c r="Q539" t="str">
        <f>VLOOKUP(order_details__2[[#This Row],[CategoryID]],categories[],2,FALSE)</f>
        <v>Meat/Poultry</v>
      </c>
      <c r="R539">
        <f>VLOOKUP(order_details__2[[#This Row],[OrderID]],orders[],21,FALSE)</f>
        <v>2</v>
      </c>
    </row>
    <row r="540" spans="1:18" x14ac:dyDescent="0.2">
      <c r="A540">
        <v>10451</v>
      </c>
      <c r="B540">
        <v>55</v>
      </c>
      <c r="C540">
        <v>19.2</v>
      </c>
      <c r="D540">
        <v>120</v>
      </c>
      <c r="E540">
        <v>0</v>
      </c>
      <c r="F540">
        <f>order_details__2[[#This Row],[UnitPrice]]*order_details__2[[#This Row],[Quantity]]</f>
        <v>2304</v>
      </c>
      <c r="G540">
        <f>VLOOKUP(order_details__2[[#This Row],[ProductID]],products[],3,FALSE)</f>
        <v>25</v>
      </c>
      <c r="H540">
        <f>VLOOKUP(order_details__2[[#This Row],[OrderID]],orders[],20,FALSE)</f>
        <v>1997</v>
      </c>
      <c r="I540" t="str">
        <f>VLOOKUP(order_details__2[[#This Row],[ProductID]],products[],2,FALSE)</f>
        <v>Pt chinois</v>
      </c>
      <c r="J540" t="str">
        <f>VLOOKUP(order_details__2[[#This Row],[SupplierID]],suppliers[],2,FALSE)</f>
        <v>Ma Maison</v>
      </c>
      <c r="K540" t="str">
        <f>VLOOKUP(order_details__2[[#This Row],[OrderID]],orders[],14,FALSE)</f>
        <v>Germany</v>
      </c>
      <c r="L540">
        <f>VLOOKUP(order_details__2[[#This Row],[OrderID]],orders[],7,FALSE)</f>
        <v>3</v>
      </c>
      <c r="M540" t="str">
        <f>VLOOKUP(order_details__2[[#This Row],[ShipVia ]],shippers[],2,FALSE)</f>
        <v>Federal Shipping</v>
      </c>
      <c r="N540" t="str">
        <f>VLOOKUP(order_details__2[[#This Row],[OrderID]],orders[],2,FALSE)</f>
        <v>QUICK</v>
      </c>
      <c r="O540" t="str">
        <f>VLOOKUP(order_details__2[[#This Row],[OrderID]],orders[],18,FALSE)</f>
        <v xml:space="preserve">Eastern                                           </v>
      </c>
      <c r="P540">
        <f>VLOOKUP(order_details__2[[#This Row],[ProductID]],products[],4,FALSE)</f>
        <v>6</v>
      </c>
      <c r="Q540" t="str">
        <f>VLOOKUP(order_details__2[[#This Row],[CategoryID]],categories[],2,FALSE)</f>
        <v>Meat/Poultry</v>
      </c>
      <c r="R540">
        <f>VLOOKUP(order_details__2[[#This Row],[OrderID]],orders[],21,FALSE)</f>
        <v>2</v>
      </c>
    </row>
    <row r="541" spans="1:18" x14ac:dyDescent="0.2">
      <c r="A541">
        <v>10451</v>
      </c>
      <c r="B541">
        <v>64</v>
      </c>
      <c r="C541">
        <v>26.6</v>
      </c>
      <c r="D541">
        <v>35</v>
      </c>
      <c r="E541">
        <v>0</v>
      </c>
      <c r="F541">
        <f>order_details__2[[#This Row],[UnitPrice]]*order_details__2[[#This Row],[Quantity]]</f>
        <v>931</v>
      </c>
      <c r="G541">
        <f>VLOOKUP(order_details__2[[#This Row],[ProductID]],products[],3,FALSE)</f>
        <v>12</v>
      </c>
      <c r="H541">
        <f>VLOOKUP(order_details__2[[#This Row],[OrderID]],orders[],20,FALSE)</f>
        <v>1997</v>
      </c>
      <c r="I541" t="str">
        <f>VLOOKUP(order_details__2[[#This Row],[ProductID]],products[],2,FALSE)</f>
        <v>Wimmers gute Semmelkndel</v>
      </c>
      <c r="J541" t="str">
        <f>VLOOKUP(order_details__2[[#This Row],[SupplierID]],suppliers[],2,FALSE)</f>
        <v>Plutzer Lebensmittelgromrkte AG</v>
      </c>
      <c r="K541" t="str">
        <f>VLOOKUP(order_details__2[[#This Row],[OrderID]],orders[],14,FALSE)</f>
        <v>Germany</v>
      </c>
      <c r="L541">
        <f>VLOOKUP(order_details__2[[#This Row],[OrderID]],orders[],7,FALSE)</f>
        <v>3</v>
      </c>
      <c r="M541" t="str">
        <f>VLOOKUP(order_details__2[[#This Row],[ShipVia ]],shippers[],2,FALSE)</f>
        <v>Federal Shipping</v>
      </c>
      <c r="N541" t="str">
        <f>VLOOKUP(order_details__2[[#This Row],[OrderID]],orders[],2,FALSE)</f>
        <v>QUICK</v>
      </c>
      <c r="O541" t="str">
        <f>VLOOKUP(order_details__2[[#This Row],[OrderID]],orders[],18,FALSE)</f>
        <v xml:space="preserve">Eastern                                           </v>
      </c>
      <c r="P541">
        <f>VLOOKUP(order_details__2[[#This Row],[ProductID]],products[],4,FALSE)</f>
        <v>5</v>
      </c>
      <c r="Q541" t="str">
        <f>VLOOKUP(order_details__2[[#This Row],[CategoryID]],categories[],2,FALSE)</f>
        <v>Grains/Cereals</v>
      </c>
      <c r="R541">
        <f>VLOOKUP(order_details__2[[#This Row],[OrderID]],orders[],21,FALSE)</f>
        <v>2</v>
      </c>
    </row>
    <row r="542" spans="1:18" x14ac:dyDescent="0.2">
      <c r="A542">
        <v>10451</v>
      </c>
      <c r="B542">
        <v>65</v>
      </c>
      <c r="C542">
        <v>16.8</v>
      </c>
      <c r="D542">
        <v>28</v>
      </c>
      <c r="E542">
        <v>0</v>
      </c>
      <c r="F542">
        <f>order_details__2[[#This Row],[UnitPrice]]*order_details__2[[#This Row],[Quantity]]</f>
        <v>470.40000000000003</v>
      </c>
      <c r="G542">
        <f>VLOOKUP(order_details__2[[#This Row],[ProductID]],products[],3,FALSE)</f>
        <v>2</v>
      </c>
      <c r="H542">
        <f>VLOOKUP(order_details__2[[#This Row],[OrderID]],orders[],20,FALSE)</f>
        <v>1997</v>
      </c>
      <c r="I542" t="str">
        <f>VLOOKUP(order_details__2[[#This Row],[ProductID]],products[],2,FALSE)</f>
        <v>Louisiana Fiery Hot Pepper Sauce</v>
      </c>
      <c r="J542" t="str">
        <f>VLOOKUP(order_details__2[[#This Row],[SupplierID]],suppliers[],2,FALSE)</f>
        <v>New Orleans Cajun Delights</v>
      </c>
      <c r="K542" t="str">
        <f>VLOOKUP(order_details__2[[#This Row],[OrderID]],orders[],14,FALSE)</f>
        <v>Germany</v>
      </c>
      <c r="L542">
        <f>VLOOKUP(order_details__2[[#This Row],[OrderID]],orders[],7,FALSE)</f>
        <v>3</v>
      </c>
      <c r="M542" t="str">
        <f>VLOOKUP(order_details__2[[#This Row],[ShipVia ]],shippers[],2,FALSE)</f>
        <v>Federal Shipping</v>
      </c>
      <c r="N542" t="str">
        <f>VLOOKUP(order_details__2[[#This Row],[OrderID]],orders[],2,FALSE)</f>
        <v>QUICK</v>
      </c>
      <c r="O542" t="str">
        <f>VLOOKUP(order_details__2[[#This Row],[OrderID]],orders[],18,FALSE)</f>
        <v xml:space="preserve">Eastern                                           </v>
      </c>
      <c r="P542">
        <f>VLOOKUP(order_details__2[[#This Row],[ProductID]],products[],4,FALSE)</f>
        <v>2</v>
      </c>
      <c r="Q542" t="str">
        <f>VLOOKUP(order_details__2[[#This Row],[CategoryID]],categories[],2,FALSE)</f>
        <v>Condiments</v>
      </c>
      <c r="R542">
        <f>VLOOKUP(order_details__2[[#This Row],[OrderID]],orders[],21,FALSE)</f>
        <v>2</v>
      </c>
    </row>
    <row r="543" spans="1:18" x14ac:dyDescent="0.2">
      <c r="A543">
        <v>10451</v>
      </c>
      <c r="B543">
        <v>77</v>
      </c>
      <c r="C543">
        <v>10.4</v>
      </c>
      <c r="D543">
        <v>55</v>
      </c>
      <c r="E543">
        <v>0</v>
      </c>
      <c r="F543">
        <f>order_details__2[[#This Row],[UnitPrice]]*order_details__2[[#This Row],[Quantity]]</f>
        <v>572</v>
      </c>
      <c r="G543">
        <f>VLOOKUP(order_details__2[[#This Row],[ProductID]],products[],3,FALSE)</f>
        <v>12</v>
      </c>
      <c r="H543">
        <f>VLOOKUP(order_details__2[[#This Row],[OrderID]],orders[],20,FALSE)</f>
        <v>1997</v>
      </c>
      <c r="I543" t="str">
        <f>VLOOKUP(order_details__2[[#This Row],[ProductID]],products[],2,FALSE)</f>
        <v>Original Frankfurter grne Soe</v>
      </c>
      <c r="J543" t="str">
        <f>VLOOKUP(order_details__2[[#This Row],[SupplierID]],suppliers[],2,FALSE)</f>
        <v>Plutzer Lebensmittelgromrkte AG</v>
      </c>
      <c r="K543" t="str">
        <f>VLOOKUP(order_details__2[[#This Row],[OrderID]],orders[],14,FALSE)</f>
        <v>Germany</v>
      </c>
      <c r="L543">
        <f>VLOOKUP(order_details__2[[#This Row],[OrderID]],orders[],7,FALSE)</f>
        <v>3</v>
      </c>
      <c r="M543" t="str">
        <f>VLOOKUP(order_details__2[[#This Row],[ShipVia ]],shippers[],2,FALSE)</f>
        <v>Federal Shipping</v>
      </c>
      <c r="N543" t="str">
        <f>VLOOKUP(order_details__2[[#This Row],[OrderID]],orders[],2,FALSE)</f>
        <v>QUICK</v>
      </c>
      <c r="O543" t="str">
        <f>VLOOKUP(order_details__2[[#This Row],[OrderID]],orders[],18,FALSE)</f>
        <v xml:space="preserve">Eastern                                           </v>
      </c>
      <c r="P543">
        <f>VLOOKUP(order_details__2[[#This Row],[ProductID]],products[],4,FALSE)</f>
        <v>2</v>
      </c>
      <c r="Q543" t="str">
        <f>VLOOKUP(order_details__2[[#This Row],[CategoryID]],categories[],2,FALSE)</f>
        <v>Condiments</v>
      </c>
      <c r="R543">
        <f>VLOOKUP(order_details__2[[#This Row],[OrderID]],orders[],21,FALSE)</f>
        <v>2</v>
      </c>
    </row>
    <row r="544" spans="1:18" x14ac:dyDescent="0.2">
      <c r="A544">
        <v>10452</v>
      </c>
      <c r="B544">
        <v>28</v>
      </c>
      <c r="C544">
        <v>36.4</v>
      </c>
      <c r="D544">
        <v>15</v>
      </c>
      <c r="E544">
        <v>0</v>
      </c>
      <c r="F544">
        <f>order_details__2[[#This Row],[UnitPrice]]*order_details__2[[#This Row],[Quantity]]</f>
        <v>546</v>
      </c>
      <c r="G544">
        <f>VLOOKUP(order_details__2[[#This Row],[ProductID]],products[],3,FALSE)</f>
        <v>12</v>
      </c>
      <c r="H544">
        <f>VLOOKUP(order_details__2[[#This Row],[OrderID]],orders[],20,FALSE)</f>
        <v>1997</v>
      </c>
      <c r="I544" t="str">
        <f>VLOOKUP(order_details__2[[#This Row],[ProductID]],products[],2,FALSE)</f>
        <v>Rssle Sauerkraut</v>
      </c>
      <c r="J544" t="str">
        <f>VLOOKUP(order_details__2[[#This Row],[SupplierID]],suppliers[],2,FALSE)</f>
        <v>Plutzer Lebensmittelgromrkte AG</v>
      </c>
      <c r="K544" t="str">
        <f>VLOOKUP(order_details__2[[#This Row],[OrderID]],orders[],14,FALSE)</f>
        <v>USA</v>
      </c>
      <c r="L544">
        <f>VLOOKUP(order_details__2[[#This Row],[OrderID]],orders[],7,FALSE)</f>
        <v>1</v>
      </c>
      <c r="M544" t="str">
        <f>VLOOKUP(order_details__2[[#This Row],[ShipVia ]],shippers[],2,FALSE)</f>
        <v>Speedy Express</v>
      </c>
      <c r="N544" t="str">
        <f>VLOOKUP(order_details__2[[#This Row],[OrderID]],orders[],2,FALSE)</f>
        <v>SAVEA</v>
      </c>
      <c r="O544" t="str">
        <f>VLOOKUP(order_details__2[[#This Row],[OrderID]],orders[],18,FALSE)</f>
        <v xml:space="preserve">Northern                                          </v>
      </c>
      <c r="P544">
        <f>VLOOKUP(order_details__2[[#This Row],[ProductID]],products[],4,FALSE)</f>
        <v>7</v>
      </c>
      <c r="Q544" t="str">
        <f>VLOOKUP(order_details__2[[#This Row],[CategoryID]],categories[],2,FALSE)</f>
        <v>Produce</v>
      </c>
      <c r="R544">
        <f>VLOOKUP(order_details__2[[#This Row],[OrderID]],orders[],21,FALSE)</f>
        <v>2</v>
      </c>
    </row>
    <row r="545" spans="1:18" x14ac:dyDescent="0.2">
      <c r="A545">
        <v>10452</v>
      </c>
      <c r="B545">
        <v>44</v>
      </c>
      <c r="C545">
        <v>15.5</v>
      </c>
      <c r="D545">
        <v>100</v>
      </c>
      <c r="E545">
        <v>0</v>
      </c>
      <c r="F545">
        <f>order_details__2[[#This Row],[UnitPrice]]*order_details__2[[#This Row],[Quantity]]</f>
        <v>1550</v>
      </c>
      <c r="G545">
        <f>VLOOKUP(order_details__2[[#This Row],[ProductID]],products[],3,FALSE)</f>
        <v>20</v>
      </c>
      <c r="H545">
        <f>VLOOKUP(order_details__2[[#This Row],[OrderID]],orders[],20,FALSE)</f>
        <v>1997</v>
      </c>
      <c r="I545" t="str">
        <f>VLOOKUP(order_details__2[[#This Row],[ProductID]],products[],2,FALSE)</f>
        <v>Gula Malacca</v>
      </c>
      <c r="J545" t="str">
        <f>VLOOKUP(order_details__2[[#This Row],[SupplierID]],suppliers[],2,FALSE)</f>
        <v>Leka Trading</v>
      </c>
      <c r="K545" t="str">
        <f>VLOOKUP(order_details__2[[#This Row],[OrderID]],orders[],14,FALSE)</f>
        <v>USA</v>
      </c>
      <c r="L545">
        <f>VLOOKUP(order_details__2[[#This Row],[OrderID]],orders[],7,FALSE)</f>
        <v>1</v>
      </c>
      <c r="M545" t="str">
        <f>VLOOKUP(order_details__2[[#This Row],[ShipVia ]],shippers[],2,FALSE)</f>
        <v>Speedy Express</v>
      </c>
      <c r="N545" t="str">
        <f>VLOOKUP(order_details__2[[#This Row],[OrderID]],orders[],2,FALSE)</f>
        <v>SAVEA</v>
      </c>
      <c r="O545" t="str">
        <f>VLOOKUP(order_details__2[[#This Row],[OrderID]],orders[],18,FALSE)</f>
        <v xml:space="preserve">Northern                                          </v>
      </c>
      <c r="P545">
        <f>VLOOKUP(order_details__2[[#This Row],[ProductID]],products[],4,FALSE)</f>
        <v>2</v>
      </c>
      <c r="Q545" t="str">
        <f>VLOOKUP(order_details__2[[#This Row],[CategoryID]],categories[],2,FALSE)</f>
        <v>Condiments</v>
      </c>
      <c r="R545">
        <f>VLOOKUP(order_details__2[[#This Row],[OrderID]],orders[],21,FALSE)</f>
        <v>2</v>
      </c>
    </row>
    <row r="546" spans="1:18" x14ac:dyDescent="0.2">
      <c r="A546">
        <v>10453</v>
      </c>
      <c r="B546">
        <v>48</v>
      </c>
      <c r="C546">
        <v>10.199999999999999</v>
      </c>
      <c r="D546">
        <v>15</v>
      </c>
      <c r="E546">
        <v>0</v>
      </c>
      <c r="F546">
        <f>order_details__2[[#This Row],[UnitPrice]]*order_details__2[[#This Row],[Quantity]]</f>
        <v>153</v>
      </c>
      <c r="G546">
        <f>VLOOKUP(order_details__2[[#This Row],[ProductID]],products[],3,FALSE)</f>
        <v>22</v>
      </c>
      <c r="H546">
        <f>VLOOKUP(order_details__2[[#This Row],[OrderID]],orders[],20,FALSE)</f>
        <v>1997</v>
      </c>
      <c r="I546" t="str">
        <f>VLOOKUP(order_details__2[[#This Row],[ProductID]],products[],2,FALSE)</f>
        <v>Chocolade</v>
      </c>
      <c r="J546" t="str">
        <f>VLOOKUP(order_details__2[[#This Row],[SupplierID]],suppliers[],2,FALSE)</f>
        <v>Zaanse Snoepfabriek</v>
      </c>
      <c r="K546" t="str">
        <f>VLOOKUP(order_details__2[[#This Row],[OrderID]],orders[],14,FALSE)</f>
        <v>UK</v>
      </c>
      <c r="L546">
        <f>VLOOKUP(order_details__2[[#This Row],[OrderID]],orders[],7,FALSE)</f>
        <v>2</v>
      </c>
      <c r="M546" t="str">
        <f>VLOOKUP(order_details__2[[#This Row],[ShipVia ]],shippers[],2,FALSE)</f>
        <v>United Package</v>
      </c>
      <c r="N546" t="str">
        <f>VLOOKUP(order_details__2[[#This Row],[OrderID]],orders[],2,FALSE)</f>
        <v>AROUT</v>
      </c>
      <c r="O546" t="str">
        <f>VLOOKUP(order_details__2[[#This Row],[OrderID]],orders[],18,FALSE)</f>
        <v xml:space="preserve">Eastern                                           </v>
      </c>
      <c r="P546">
        <f>VLOOKUP(order_details__2[[#This Row],[ProductID]],products[],4,FALSE)</f>
        <v>3</v>
      </c>
      <c r="Q546" t="str">
        <f>VLOOKUP(order_details__2[[#This Row],[CategoryID]],categories[],2,FALSE)</f>
        <v>Confections</v>
      </c>
      <c r="R546">
        <f>VLOOKUP(order_details__2[[#This Row],[OrderID]],orders[],21,FALSE)</f>
        <v>2</v>
      </c>
    </row>
    <row r="547" spans="1:18" x14ac:dyDescent="0.2">
      <c r="A547">
        <v>10453</v>
      </c>
      <c r="B547">
        <v>70</v>
      </c>
      <c r="C547">
        <v>12</v>
      </c>
      <c r="D547">
        <v>25</v>
      </c>
      <c r="E547">
        <v>0</v>
      </c>
      <c r="F547">
        <f>order_details__2[[#This Row],[UnitPrice]]*order_details__2[[#This Row],[Quantity]]</f>
        <v>300</v>
      </c>
      <c r="G547">
        <f>VLOOKUP(order_details__2[[#This Row],[ProductID]],products[],3,FALSE)</f>
        <v>7</v>
      </c>
      <c r="H547">
        <f>VLOOKUP(order_details__2[[#This Row],[OrderID]],orders[],20,FALSE)</f>
        <v>1997</v>
      </c>
      <c r="I547" t="str">
        <f>VLOOKUP(order_details__2[[#This Row],[ProductID]],products[],2,FALSE)</f>
        <v>Outback Lager</v>
      </c>
      <c r="J547" t="str">
        <f>VLOOKUP(order_details__2[[#This Row],[SupplierID]],suppliers[],2,FALSE)</f>
        <v>Pavlova, Ltd.</v>
      </c>
      <c r="K547" t="str">
        <f>VLOOKUP(order_details__2[[#This Row],[OrderID]],orders[],14,FALSE)</f>
        <v>UK</v>
      </c>
      <c r="L547">
        <f>VLOOKUP(order_details__2[[#This Row],[OrderID]],orders[],7,FALSE)</f>
        <v>2</v>
      </c>
      <c r="M547" t="str">
        <f>VLOOKUP(order_details__2[[#This Row],[ShipVia ]],shippers[],2,FALSE)</f>
        <v>United Package</v>
      </c>
      <c r="N547" t="str">
        <f>VLOOKUP(order_details__2[[#This Row],[OrderID]],orders[],2,FALSE)</f>
        <v>AROUT</v>
      </c>
      <c r="O547" t="str">
        <f>VLOOKUP(order_details__2[[#This Row],[OrderID]],orders[],18,FALSE)</f>
        <v xml:space="preserve">Eastern                                           </v>
      </c>
      <c r="P547">
        <f>VLOOKUP(order_details__2[[#This Row],[ProductID]],products[],4,FALSE)</f>
        <v>1</v>
      </c>
      <c r="Q547" t="str">
        <f>VLOOKUP(order_details__2[[#This Row],[CategoryID]],categories[],2,FALSE)</f>
        <v>Beverages</v>
      </c>
      <c r="R547">
        <f>VLOOKUP(order_details__2[[#This Row],[OrderID]],orders[],21,FALSE)</f>
        <v>2</v>
      </c>
    </row>
    <row r="548" spans="1:18" x14ac:dyDescent="0.2">
      <c r="A548">
        <v>10454</v>
      </c>
      <c r="B548">
        <v>16</v>
      </c>
      <c r="C548">
        <v>13.9</v>
      </c>
      <c r="D548">
        <v>20</v>
      </c>
      <c r="E548">
        <v>0</v>
      </c>
      <c r="F548">
        <f>order_details__2[[#This Row],[UnitPrice]]*order_details__2[[#This Row],[Quantity]]</f>
        <v>278</v>
      </c>
      <c r="G548">
        <f>VLOOKUP(order_details__2[[#This Row],[ProductID]],products[],3,FALSE)</f>
        <v>7</v>
      </c>
      <c r="H548">
        <f>VLOOKUP(order_details__2[[#This Row],[OrderID]],orders[],20,FALSE)</f>
        <v>1997</v>
      </c>
      <c r="I548" t="str">
        <f>VLOOKUP(order_details__2[[#This Row],[ProductID]],products[],2,FALSE)</f>
        <v>Pavlova</v>
      </c>
      <c r="J548" t="str">
        <f>VLOOKUP(order_details__2[[#This Row],[SupplierID]],suppliers[],2,FALSE)</f>
        <v>Pavlova, Ltd.</v>
      </c>
      <c r="K548" t="str">
        <f>VLOOKUP(order_details__2[[#This Row],[OrderID]],orders[],14,FALSE)</f>
        <v>France</v>
      </c>
      <c r="L548">
        <f>VLOOKUP(order_details__2[[#This Row],[OrderID]],orders[],7,FALSE)</f>
        <v>3</v>
      </c>
      <c r="M548" t="str">
        <f>VLOOKUP(order_details__2[[#This Row],[ShipVia ]],shippers[],2,FALSE)</f>
        <v>Federal Shipping</v>
      </c>
      <c r="N548" t="str">
        <f>VLOOKUP(order_details__2[[#This Row],[OrderID]],orders[],2,FALSE)</f>
        <v>LAMAI</v>
      </c>
      <c r="O548" t="str">
        <f>VLOOKUP(order_details__2[[#This Row],[OrderID]],orders[],18,FALSE)</f>
        <v xml:space="preserve">Eastern                                           </v>
      </c>
      <c r="P548">
        <f>VLOOKUP(order_details__2[[#This Row],[ProductID]],products[],4,FALSE)</f>
        <v>3</v>
      </c>
      <c r="Q548" t="str">
        <f>VLOOKUP(order_details__2[[#This Row],[CategoryID]],categories[],2,FALSE)</f>
        <v>Confections</v>
      </c>
      <c r="R548">
        <f>VLOOKUP(order_details__2[[#This Row],[OrderID]],orders[],21,FALSE)</f>
        <v>2</v>
      </c>
    </row>
    <row r="549" spans="1:18" x14ac:dyDescent="0.2">
      <c r="A549">
        <v>10454</v>
      </c>
      <c r="B549">
        <v>33</v>
      </c>
      <c r="C549">
        <v>2</v>
      </c>
      <c r="D549">
        <v>20</v>
      </c>
      <c r="E549">
        <v>0</v>
      </c>
      <c r="F549">
        <f>order_details__2[[#This Row],[UnitPrice]]*order_details__2[[#This Row],[Quantity]]</f>
        <v>40</v>
      </c>
      <c r="G549">
        <f>VLOOKUP(order_details__2[[#This Row],[ProductID]],products[],3,FALSE)</f>
        <v>15</v>
      </c>
      <c r="H549">
        <f>VLOOKUP(order_details__2[[#This Row],[OrderID]],orders[],20,FALSE)</f>
        <v>1997</v>
      </c>
      <c r="I549" t="str">
        <f>VLOOKUP(order_details__2[[#This Row],[ProductID]],products[],2,FALSE)</f>
        <v>Geitost</v>
      </c>
      <c r="J549" t="str">
        <f>VLOOKUP(order_details__2[[#This Row],[SupplierID]],suppliers[],2,FALSE)</f>
        <v>Norske Meierier</v>
      </c>
      <c r="K549" t="str">
        <f>VLOOKUP(order_details__2[[#This Row],[OrderID]],orders[],14,FALSE)</f>
        <v>France</v>
      </c>
      <c r="L549">
        <f>VLOOKUP(order_details__2[[#This Row],[OrderID]],orders[],7,FALSE)</f>
        <v>3</v>
      </c>
      <c r="M549" t="str">
        <f>VLOOKUP(order_details__2[[#This Row],[ShipVia ]],shippers[],2,FALSE)</f>
        <v>Federal Shipping</v>
      </c>
      <c r="N549" t="str">
        <f>VLOOKUP(order_details__2[[#This Row],[OrderID]],orders[],2,FALSE)</f>
        <v>LAMAI</v>
      </c>
      <c r="O549" t="str">
        <f>VLOOKUP(order_details__2[[#This Row],[OrderID]],orders[],18,FALSE)</f>
        <v xml:space="preserve">Eastern                                           </v>
      </c>
      <c r="P549">
        <f>VLOOKUP(order_details__2[[#This Row],[ProductID]],products[],4,FALSE)</f>
        <v>4</v>
      </c>
      <c r="Q549" t="str">
        <f>VLOOKUP(order_details__2[[#This Row],[CategoryID]],categories[],2,FALSE)</f>
        <v>Dairy Products</v>
      </c>
      <c r="R549">
        <f>VLOOKUP(order_details__2[[#This Row],[OrderID]],orders[],21,FALSE)</f>
        <v>2</v>
      </c>
    </row>
    <row r="550" spans="1:18" x14ac:dyDescent="0.2">
      <c r="A550">
        <v>10454</v>
      </c>
      <c r="B550">
        <v>46</v>
      </c>
      <c r="C550">
        <v>9.6</v>
      </c>
      <c r="D550">
        <v>10</v>
      </c>
      <c r="E550">
        <v>0</v>
      </c>
      <c r="F550">
        <f>order_details__2[[#This Row],[UnitPrice]]*order_details__2[[#This Row],[Quantity]]</f>
        <v>96</v>
      </c>
      <c r="G550">
        <f>VLOOKUP(order_details__2[[#This Row],[ProductID]],products[],3,FALSE)</f>
        <v>21</v>
      </c>
      <c r="H550">
        <f>VLOOKUP(order_details__2[[#This Row],[OrderID]],orders[],20,FALSE)</f>
        <v>1997</v>
      </c>
      <c r="I550" t="str">
        <f>VLOOKUP(order_details__2[[#This Row],[ProductID]],products[],2,FALSE)</f>
        <v>Spegesild</v>
      </c>
      <c r="J550" t="str">
        <f>VLOOKUP(order_details__2[[#This Row],[SupplierID]],suppliers[],2,FALSE)</f>
        <v>Lyngbysild</v>
      </c>
      <c r="K550" t="str">
        <f>VLOOKUP(order_details__2[[#This Row],[OrderID]],orders[],14,FALSE)</f>
        <v>France</v>
      </c>
      <c r="L550">
        <f>VLOOKUP(order_details__2[[#This Row],[OrderID]],orders[],7,FALSE)</f>
        <v>3</v>
      </c>
      <c r="M550" t="str">
        <f>VLOOKUP(order_details__2[[#This Row],[ShipVia ]],shippers[],2,FALSE)</f>
        <v>Federal Shipping</v>
      </c>
      <c r="N550" t="str">
        <f>VLOOKUP(order_details__2[[#This Row],[OrderID]],orders[],2,FALSE)</f>
        <v>LAMAI</v>
      </c>
      <c r="O550" t="str">
        <f>VLOOKUP(order_details__2[[#This Row],[OrderID]],orders[],18,FALSE)</f>
        <v xml:space="preserve">Eastern                                           </v>
      </c>
      <c r="P550">
        <f>VLOOKUP(order_details__2[[#This Row],[ProductID]],products[],4,FALSE)</f>
        <v>8</v>
      </c>
      <c r="Q550" t="str">
        <f>VLOOKUP(order_details__2[[#This Row],[CategoryID]],categories[],2,FALSE)</f>
        <v>Seafood</v>
      </c>
      <c r="R550">
        <f>VLOOKUP(order_details__2[[#This Row],[OrderID]],orders[],21,FALSE)</f>
        <v>2</v>
      </c>
    </row>
    <row r="551" spans="1:18" x14ac:dyDescent="0.2">
      <c r="A551">
        <v>10455</v>
      </c>
      <c r="B551">
        <v>39</v>
      </c>
      <c r="C551">
        <v>14.4</v>
      </c>
      <c r="D551">
        <v>20</v>
      </c>
      <c r="E551">
        <v>0</v>
      </c>
      <c r="F551">
        <f>order_details__2[[#This Row],[UnitPrice]]*order_details__2[[#This Row],[Quantity]]</f>
        <v>288</v>
      </c>
      <c r="G551">
        <f>VLOOKUP(order_details__2[[#This Row],[ProductID]],products[],3,FALSE)</f>
        <v>18</v>
      </c>
      <c r="H551">
        <f>VLOOKUP(order_details__2[[#This Row],[OrderID]],orders[],20,FALSE)</f>
        <v>1997</v>
      </c>
      <c r="I551" t="str">
        <f>VLOOKUP(order_details__2[[#This Row],[ProductID]],products[],2,FALSE)</f>
        <v>Chartreuse verte</v>
      </c>
      <c r="J551" t="str">
        <f>VLOOKUP(order_details__2[[#This Row],[SupplierID]],suppliers[],2,FALSE)</f>
        <v>Aux joyeux ecclsiastiques</v>
      </c>
      <c r="K551" t="str">
        <f>VLOOKUP(order_details__2[[#This Row],[OrderID]],orders[],14,FALSE)</f>
        <v>Finland</v>
      </c>
      <c r="L551">
        <f>VLOOKUP(order_details__2[[#This Row],[OrderID]],orders[],7,FALSE)</f>
        <v>2</v>
      </c>
      <c r="M551" t="str">
        <f>VLOOKUP(order_details__2[[#This Row],[ShipVia ]],shippers[],2,FALSE)</f>
        <v>United Package</v>
      </c>
      <c r="N551" t="str">
        <f>VLOOKUP(order_details__2[[#This Row],[OrderID]],orders[],2,FALSE)</f>
        <v>WARTH</v>
      </c>
      <c r="O551" t="str">
        <f>VLOOKUP(order_details__2[[#This Row],[OrderID]],orders[],18,FALSE)</f>
        <v xml:space="preserve">Northern                                          </v>
      </c>
      <c r="P551">
        <f>VLOOKUP(order_details__2[[#This Row],[ProductID]],products[],4,FALSE)</f>
        <v>1</v>
      </c>
      <c r="Q551" t="str">
        <f>VLOOKUP(order_details__2[[#This Row],[CategoryID]],categories[],2,FALSE)</f>
        <v>Beverages</v>
      </c>
      <c r="R551">
        <f>VLOOKUP(order_details__2[[#This Row],[OrderID]],orders[],21,FALSE)</f>
        <v>2</v>
      </c>
    </row>
    <row r="552" spans="1:18" x14ac:dyDescent="0.2">
      <c r="A552">
        <v>10455</v>
      </c>
      <c r="B552">
        <v>53</v>
      </c>
      <c r="C552">
        <v>26.2</v>
      </c>
      <c r="D552">
        <v>50</v>
      </c>
      <c r="E552">
        <v>0</v>
      </c>
      <c r="F552">
        <f>order_details__2[[#This Row],[UnitPrice]]*order_details__2[[#This Row],[Quantity]]</f>
        <v>1310</v>
      </c>
      <c r="G552">
        <f>VLOOKUP(order_details__2[[#This Row],[ProductID]],products[],3,FALSE)</f>
        <v>24</v>
      </c>
      <c r="H552">
        <f>VLOOKUP(order_details__2[[#This Row],[OrderID]],orders[],20,FALSE)</f>
        <v>1997</v>
      </c>
      <c r="I552" t="str">
        <f>VLOOKUP(order_details__2[[#This Row],[ProductID]],products[],2,FALSE)</f>
        <v>Perth Pasties</v>
      </c>
      <c r="J552" t="str">
        <f>VLOOKUP(order_details__2[[#This Row],[SupplierID]],suppliers[],2,FALSE)</f>
        <v>G'day, Mate</v>
      </c>
      <c r="K552" t="str">
        <f>VLOOKUP(order_details__2[[#This Row],[OrderID]],orders[],14,FALSE)</f>
        <v>Finland</v>
      </c>
      <c r="L552">
        <f>VLOOKUP(order_details__2[[#This Row],[OrderID]],orders[],7,FALSE)</f>
        <v>2</v>
      </c>
      <c r="M552" t="str">
        <f>VLOOKUP(order_details__2[[#This Row],[ShipVia ]],shippers[],2,FALSE)</f>
        <v>United Package</v>
      </c>
      <c r="N552" t="str">
        <f>VLOOKUP(order_details__2[[#This Row],[OrderID]],orders[],2,FALSE)</f>
        <v>WARTH</v>
      </c>
      <c r="O552" t="str">
        <f>VLOOKUP(order_details__2[[#This Row],[OrderID]],orders[],18,FALSE)</f>
        <v xml:space="preserve">Northern                                          </v>
      </c>
      <c r="P552">
        <f>VLOOKUP(order_details__2[[#This Row],[ProductID]],products[],4,FALSE)</f>
        <v>6</v>
      </c>
      <c r="Q552" t="str">
        <f>VLOOKUP(order_details__2[[#This Row],[CategoryID]],categories[],2,FALSE)</f>
        <v>Meat/Poultry</v>
      </c>
      <c r="R552">
        <f>VLOOKUP(order_details__2[[#This Row],[OrderID]],orders[],21,FALSE)</f>
        <v>2</v>
      </c>
    </row>
    <row r="553" spans="1:18" x14ac:dyDescent="0.2">
      <c r="A553">
        <v>10455</v>
      </c>
      <c r="B553">
        <v>61</v>
      </c>
      <c r="C553">
        <v>22.8</v>
      </c>
      <c r="D553">
        <v>25</v>
      </c>
      <c r="E553">
        <v>0</v>
      </c>
      <c r="F553">
        <f>order_details__2[[#This Row],[UnitPrice]]*order_details__2[[#This Row],[Quantity]]</f>
        <v>570</v>
      </c>
      <c r="G553">
        <f>VLOOKUP(order_details__2[[#This Row],[ProductID]],products[],3,FALSE)</f>
        <v>29</v>
      </c>
      <c r="H553">
        <f>VLOOKUP(order_details__2[[#This Row],[OrderID]],orders[],20,FALSE)</f>
        <v>1997</v>
      </c>
      <c r="I553" t="str">
        <f>VLOOKUP(order_details__2[[#This Row],[ProductID]],products[],2,FALSE)</f>
        <v>Sirop d'rable</v>
      </c>
      <c r="J553" t="str">
        <f>VLOOKUP(order_details__2[[#This Row],[SupplierID]],suppliers[],2,FALSE)</f>
        <v>Forts d'rables</v>
      </c>
      <c r="K553" t="str">
        <f>VLOOKUP(order_details__2[[#This Row],[OrderID]],orders[],14,FALSE)</f>
        <v>Finland</v>
      </c>
      <c r="L553">
        <f>VLOOKUP(order_details__2[[#This Row],[OrderID]],orders[],7,FALSE)</f>
        <v>2</v>
      </c>
      <c r="M553" t="str">
        <f>VLOOKUP(order_details__2[[#This Row],[ShipVia ]],shippers[],2,FALSE)</f>
        <v>United Package</v>
      </c>
      <c r="N553" t="str">
        <f>VLOOKUP(order_details__2[[#This Row],[OrderID]],orders[],2,FALSE)</f>
        <v>WARTH</v>
      </c>
      <c r="O553" t="str">
        <f>VLOOKUP(order_details__2[[#This Row],[OrderID]],orders[],18,FALSE)</f>
        <v xml:space="preserve">Northern                                          </v>
      </c>
      <c r="P553">
        <f>VLOOKUP(order_details__2[[#This Row],[ProductID]],products[],4,FALSE)</f>
        <v>2</v>
      </c>
      <c r="Q553" t="str">
        <f>VLOOKUP(order_details__2[[#This Row],[CategoryID]],categories[],2,FALSE)</f>
        <v>Condiments</v>
      </c>
      <c r="R553">
        <f>VLOOKUP(order_details__2[[#This Row],[OrderID]],orders[],21,FALSE)</f>
        <v>2</v>
      </c>
    </row>
    <row r="554" spans="1:18" x14ac:dyDescent="0.2">
      <c r="A554">
        <v>10455</v>
      </c>
      <c r="B554">
        <v>71</v>
      </c>
      <c r="C554">
        <v>17.2</v>
      </c>
      <c r="D554">
        <v>30</v>
      </c>
      <c r="E554">
        <v>0</v>
      </c>
      <c r="F554">
        <f>order_details__2[[#This Row],[UnitPrice]]*order_details__2[[#This Row],[Quantity]]</f>
        <v>516</v>
      </c>
      <c r="G554">
        <f>VLOOKUP(order_details__2[[#This Row],[ProductID]],products[],3,FALSE)</f>
        <v>15</v>
      </c>
      <c r="H554">
        <f>VLOOKUP(order_details__2[[#This Row],[OrderID]],orders[],20,FALSE)</f>
        <v>1997</v>
      </c>
      <c r="I554" t="str">
        <f>VLOOKUP(order_details__2[[#This Row],[ProductID]],products[],2,FALSE)</f>
        <v>Flotemysost</v>
      </c>
      <c r="J554" t="str">
        <f>VLOOKUP(order_details__2[[#This Row],[SupplierID]],suppliers[],2,FALSE)</f>
        <v>Norske Meierier</v>
      </c>
      <c r="K554" t="str">
        <f>VLOOKUP(order_details__2[[#This Row],[OrderID]],orders[],14,FALSE)</f>
        <v>Finland</v>
      </c>
      <c r="L554">
        <f>VLOOKUP(order_details__2[[#This Row],[OrderID]],orders[],7,FALSE)</f>
        <v>2</v>
      </c>
      <c r="M554" t="str">
        <f>VLOOKUP(order_details__2[[#This Row],[ShipVia ]],shippers[],2,FALSE)</f>
        <v>United Package</v>
      </c>
      <c r="N554" t="str">
        <f>VLOOKUP(order_details__2[[#This Row],[OrderID]],orders[],2,FALSE)</f>
        <v>WARTH</v>
      </c>
      <c r="O554" t="str">
        <f>VLOOKUP(order_details__2[[#This Row],[OrderID]],orders[],18,FALSE)</f>
        <v xml:space="preserve">Northern                                          </v>
      </c>
      <c r="P554">
        <f>VLOOKUP(order_details__2[[#This Row],[ProductID]],products[],4,FALSE)</f>
        <v>4</v>
      </c>
      <c r="Q554" t="str">
        <f>VLOOKUP(order_details__2[[#This Row],[CategoryID]],categories[],2,FALSE)</f>
        <v>Dairy Products</v>
      </c>
      <c r="R554">
        <f>VLOOKUP(order_details__2[[#This Row],[OrderID]],orders[],21,FALSE)</f>
        <v>2</v>
      </c>
    </row>
    <row r="555" spans="1:18" x14ac:dyDescent="0.2">
      <c r="A555">
        <v>10456</v>
      </c>
      <c r="B555">
        <v>21</v>
      </c>
      <c r="C555">
        <v>8</v>
      </c>
      <c r="D555">
        <v>40</v>
      </c>
      <c r="E555">
        <v>0</v>
      </c>
      <c r="F555">
        <f>order_details__2[[#This Row],[UnitPrice]]*order_details__2[[#This Row],[Quantity]]</f>
        <v>320</v>
      </c>
      <c r="G555">
        <f>VLOOKUP(order_details__2[[#This Row],[ProductID]],products[],3,FALSE)</f>
        <v>8</v>
      </c>
      <c r="H555">
        <f>VLOOKUP(order_details__2[[#This Row],[OrderID]],orders[],20,FALSE)</f>
        <v>1997</v>
      </c>
      <c r="I555" t="str">
        <f>VLOOKUP(order_details__2[[#This Row],[ProductID]],products[],2,FALSE)</f>
        <v>Sir Rodney's Scones</v>
      </c>
      <c r="J555" t="str">
        <f>VLOOKUP(order_details__2[[#This Row],[SupplierID]],suppliers[],2,FALSE)</f>
        <v>Specialty Biscuits, Ltd.</v>
      </c>
      <c r="K555" t="str">
        <f>VLOOKUP(order_details__2[[#This Row],[OrderID]],orders[],14,FALSE)</f>
        <v>Germany</v>
      </c>
      <c r="L555">
        <f>VLOOKUP(order_details__2[[#This Row],[OrderID]],orders[],7,FALSE)</f>
        <v>2</v>
      </c>
      <c r="M555" t="str">
        <f>VLOOKUP(order_details__2[[#This Row],[ShipVia ]],shippers[],2,FALSE)</f>
        <v>United Package</v>
      </c>
      <c r="N555" t="str">
        <f>VLOOKUP(order_details__2[[#This Row],[OrderID]],orders[],2,FALSE)</f>
        <v>KOENE</v>
      </c>
      <c r="O555" t="str">
        <f>VLOOKUP(order_details__2[[#This Row],[OrderID]],orders[],18,FALSE)</f>
        <v xml:space="preserve">Northern                                          </v>
      </c>
      <c r="P555">
        <f>VLOOKUP(order_details__2[[#This Row],[ProductID]],products[],4,FALSE)</f>
        <v>3</v>
      </c>
      <c r="Q555" t="str">
        <f>VLOOKUP(order_details__2[[#This Row],[CategoryID]],categories[],2,FALSE)</f>
        <v>Confections</v>
      </c>
      <c r="R555">
        <f>VLOOKUP(order_details__2[[#This Row],[OrderID]],orders[],21,FALSE)</f>
        <v>2</v>
      </c>
    </row>
    <row r="556" spans="1:18" x14ac:dyDescent="0.2">
      <c r="A556">
        <v>10456</v>
      </c>
      <c r="B556">
        <v>49</v>
      </c>
      <c r="C556">
        <v>16</v>
      </c>
      <c r="D556">
        <v>21</v>
      </c>
      <c r="E556">
        <v>0</v>
      </c>
      <c r="F556">
        <f>order_details__2[[#This Row],[UnitPrice]]*order_details__2[[#This Row],[Quantity]]</f>
        <v>336</v>
      </c>
      <c r="G556">
        <f>VLOOKUP(order_details__2[[#This Row],[ProductID]],products[],3,FALSE)</f>
        <v>23</v>
      </c>
      <c r="H556">
        <f>VLOOKUP(order_details__2[[#This Row],[OrderID]],orders[],20,FALSE)</f>
        <v>1997</v>
      </c>
      <c r="I556" t="str">
        <f>VLOOKUP(order_details__2[[#This Row],[ProductID]],products[],2,FALSE)</f>
        <v>Maxilaku</v>
      </c>
      <c r="J556" t="str">
        <f>VLOOKUP(order_details__2[[#This Row],[SupplierID]],suppliers[],2,FALSE)</f>
        <v>Karkki Oy</v>
      </c>
      <c r="K556" t="str">
        <f>VLOOKUP(order_details__2[[#This Row],[OrderID]],orders[],14,FALSE)</f>
        <v>Germany</v>
      </c>
      <c r="L556">
        <f>VLOOKUP(order_details__2[[#This Row],[OrderID]],orders[],7,FALSE)</f>
        <v>2</v>
      </c>
      <c r="M556" t="str">
        <f>VLOOKUP(order_details__2[[#This Row],[ShipVia ]],shippers[],2,FALSE)</f>
        <v>United Package</v>
      </c>
      <c r="N556" t="str">
        <f>VLOOKUP(order_details__2[[#This Row],[OrderID]],orders[],2,FALSE)</f>
        <v>KOENE</v>
      </c>
      <c r="O556" t="str">
        <f>VLOOKUP(order_details__2[[#This Row],[OrderID]],orders[],18,FALSE)</f>
        <v xml:space="preserve">Northern                                          </v>
      </c>
      <c r="P556">
        <f>VLOOKUP(order_details__2[[#This Row],[ProductID]],products[],4,FALSE)</f>
        <v>3</v>
      </c>
      <c r="Q556" t="str">
        <f>VLOOKUP(order_details__2[[#This Row],[CategoryID]],categories[],2,FALSE)</f>
        <v>Confections</v>
      </c>
      <c r="R556">
        <f>VLOOKUP(order_details__2[[#This Row],[OrderID]],orders[],21,FALSE)</f>
        <v>2</v>
      </c>
    </row>
    <row r="557" spans="1:18" x14ac:dyDescent="0.2">
      <c r="A557">
        <v>10457</v>
      </c>
      <c r="B557">
        <v>59</v>
      </c>
      <c r="C557">
        <v>44</v>
      </c>
      <c r="D557">
        <v>36</v>
      </c>
      <c r="E557">
        <v>0</v>
      </c>
      <c r="F557">
        <f>order_details__2[[#This Row],[UnitPrice]]*order_details__2[[#This Row],[Quantity]]</f>
        <v>1584</v>
      </c>
      <c r="G557">
        <f>VLOOKUP(order_details__2[[#This Row],[ProductID]],products[],3,FALSE)</f>
        <v>28</v>
      </c>
      <c r="H557">
        <f>VLOOKUP(order_details__2[[#This Row],[OrderID]],orders[],20,FALSE)</f>
        <v>1997</v>
      </c>
      <c r="I557" t="str">
        <f>VLOOKUP(order_details__2[[#This Row],[ProductID]],products[],2,FALSE)</f>
        <v>Raclette Courdavault</v>
      </c>
      <c r="J557" t="str">
        <f>VLOOKUP(order_details__2[[#This Row],[SupplierID]],suppliers[],2,FALSE)</f>
        <v>Gai pturage</v>
      </c>
      <c r="K557" t="str">
        <f>VLOOKUP(order_details__2[[#This Row],[OrderID]],orders[],14,FALSE)</f>
        <v>Germany</v>
      </c>
      <c r="L557">
        <f>VLOOKUP(order_details__2[[#This Row],[OrderID]],orders[],7,FALSE)</f>
        <v>1</v>
      </c>
      <c r="M557" t="str">
        <f>VLOOKUP(order_details__2[[#This Row],[ShipVia ]],shippers[],2,FALSE)</f>
        <v>Speedy Express</v>
      </c>
      <c r="N557" t="str">
        <f>VLOOKUP(order_details__2[[#This Row],[OrderID]],orders[],2,FALSE)</f>
        <v>KOENE</v>
      </c>
      <c r="O557" t="str">
        <f>VLOOKUP(order_details__2[[#This Row],[OrderID]],orders[],18,FALSE)</f>
        <v xml:space="preserve">Eastern                                           </v>
      </c>
      <c r="P557">
        <f>VLOOKUP(order_details__2[[#This Row],[ProductID]],products[],4,FALSE)</f>
        <v>4</v>
      </c>
      <c r="Q557" t="str">
        <f>VLOOKUP(order_details__2[[#This Row],[CategoryID]],categories[],2,FALSE)</f>
        <v>Dairy Products</v>
      </c>
      <c r="R557">
        <f>VLOOKUP(order_details__2[[#This Row],[OrderID]],orders[],21,FALSE)</f>
        <v>2</v>
      </c>
    </row>
    <row r="558" spans="1:18" x14ac:dyDescent="0.2">
      <c r="A558">
        <v>10458</v>
      </c>
      <c r="B558">
        <v>26</v>
      </c>
      <c r="C558">
        <v>24.9</v>
      </c>
      <c r="D558">
        <v>30</v>
      </c>
      <c r="E558">
        <v>0</v>
      </c>
      <c r="F558">
        <f>order_details__2[[#This Row],[UnitPrice]]*order_details__2[[#This Row],[Quantity]]</f>
        <v>747</v>
      </c>
      <c r="G558">
        <f>VLOOKUP(order_details__2[[#This Row],[ProductID]],products[],3,FALSE)</f>
        <v>11</v>
      </c>
      <c r="H558">
        <f>VLOOKUP(order_details__2[[#This Row],[OrderID]],orders[],20,FALSE)</f>
        <v>1997</v>
      </c>
      <c r="I558" t="str">
        <f>VLOOKUP(order_details__2[[#This Row],[ProductID]],products[],2,FALSE)</f>
        <v>Gumbr Gummibrchen</v>
      </c>
      <c r="J558" t="str">
        <f>VLOOKUP(order_details__2[[#This Row],[SupplierID]],suppliers[],2,FALSE)</f>
        <v>Heli Swaren GmbH &amp; Co. KG</v>
      </c>
      <c r="K558" t="str">
        <f>VLOOKUP(order_details__2[[#This Row],[OrderID]],orders[],14,FALSE)</f>
        <v>Belgium</v>
      </c>
      <c r="L558">
        <f>VLOOKUP(order_details__2[[#This Row],[OrderID]],orders[],7,FALSE)</f>
        <v>3</v>
      </c>
      <c r="M558" t="str">
        <f>VLOOKUP(order_details__2[[#This Row],[ShipVia ]],shippers[],2,FALSE)</f>
        <v>Federal Shipping</v>
      </c>
      <c r="N558" t="str">
        <f>VLOOKUP(order_details__2[[#This Row],[OrderID]],orders[],2,FALSE)</f>
        <v>SUPRD</v>
      </c>
      <c r="O558" t="str">
        <f>VLOOKUP(order_details__2[[#This Row],[OrderID]],orders[],18,FALSE)</f>
        <v xml:space="preserve">Westerns                                          </v>
      </c>
      <c r="P558">
        <f>VLOOKUP(order_details__2[[#This Row],[ProductID]],products[],4,FALSE)</f>
        <v>3</v>
      </c>
      <c r="Q558" t="str">
        <f>VLOOKUP(order_details__2[[#This Row],[CategoryID]],categories[],2,FALSE)</f>
        <v>Confections</v>
      </c>
      <c r="R558">
        <f>VLOOKUP(order_details__2[[#This Row],[OrderID]],orders[],21,FALSE)</f>
        <v>2</v>
      </c>
    </row>
    <row r="559" spans="1:18" x14ac:dyDescent="0.2">
      <c r="A559">
        <v>10458</v>
      </c>
      <c r="B559">
        <v>28</v>
      </c>
      <c r="C559">
        <v>36.4</v>
      </c>
      <c r="D559">
        <v>30</v>
      </c>
      <c r="E559">
        <v>0</v>
      </c>
      <c r="F559">
        <f>order_details__2[[#This Row],[UnitPrice]]*order_details__2[[#This Row],[Quantity]]</f>
        <v>1092</v>
      </c>
      <c r="G559">
        <f>VLOOKUP(order_details__2[[#This Row],[ProductID]],products[],3,FALSE)</f>
        <v>12</v>
      </c>
      <c r="H559">
        <f>VLOOKUP(order_details__2[[#This Row],[OrderID]],orders[],20,FALSE)</f>
        <v>1997</v>
      </c>
      <c r="I559" t="str">
        <f>VLOOKUP(order_details__2[[#This Row],[ProductID]],products[],2,FALSE)</f>
        <v>Rssle Sauerkraut</v>
      </c>
      <c r="J559" t="str">
        <f>VLOOKUP(order_details__2[[#This Row],[SupplierID]],suppliers[],2,FALSE)</f>
        <v>Plutzer Lebensmittelgromrkte AG</v>
      </c>
      <c r="K559" t="str">
        <f>VLOOKUP(order_details__2[[#This Row],[OrderID]],orders[],14,FALSE)</f>
        <v>Belgium</v>
      </c>
      <c r="L559">
        <f>VLOOKUP(order_details__2[[#This Row],[OrderID]],orders[],7,FALSE)</f>
        <v>3</v>
      </c>
      <c r="M559" t="str">
        <f>VLOOKUP(order_details__2[[#This Row],[ShipVia ]],shippers[],2,FALSE)</f>
        <v>Federal Shipping</v>
      </c>
      <c r="N559" t="str">
        <f>VLOOKUP(order_details__2[[#This Row],[OrderID]],orders[],2,FALSE)</f>
        <v>SUPRD</v>
      </c>
      <c r="O559" t="str">
        <f>VLOOKUP(order_details__2[[#This Row],[OrderID]],orders[],18,FALSE)</f>
        <v xml:space="preserve">Westerns                                          </v>
      </c>
      <c r="P559">
        <f>VLOOKUP(order_details__2[[#This Row],[ProductID]],products[],4,FALSE)</f>
        <v>7</v>
      </c>
      <c r="Q559" t="str">
        <f>VLOOKUP(order_details__2[[#This Row],[CategoryID]],categories[],2,FALSE)</f>
        <v>Produce</v>
      </c>
      <c r="R559">
        <f>VLOOKUP(order_details__2[[#This Row],[OrderID]],orders[],21,FALSE)</f>
        <v>2</v>
      </c>
    </row>
    <row r="560" spans="1:18" x14ac:dyDescent="0.2">
      <c r="A560">
        <v>10458</v>
      </c>
      <c r="B560">
        <v>43</v>
      </c>
      <c r="C560">
        <v>36.799999999999997</v>
      </c>
      <c r="D560">
        <v>20</v>
      </c>
      <c r="E560">
        <v>0</v>
      </c>
      <c r="F560">
        <f>order_details__2[[#This Row],[UnitPrice]]*order_details__2[[#This Row],[Quantity]]</f>
        <v>736</v>
      </c>
      <c r="G560">
        <f>VLOOKUP(order_details__2[[#This Row],[ProductID]],products[],3,FALSE)</f>
        <v>20</v>
      </c>
      <c r="H560">
        <f>VLOOKUP(order_details__2[[#This Row],[OrderID]],orders[],20,FALSE)</f>
        <v>1997</v>
      </c>
      <c r="I560" t="str">
        <f>VLOOKUP(order_details__2[[#This Row],[ProductID]],products[],2,FALSE)</f>
        <v>Ipoh Coffee</v>
      </c>
      <c r="J560" t="str">
        <f>VLOOKUP(order_details__2[[#This Row],[SupplierID]],suppliers[],2,FALSE)</f>
        <v>Leka Trading</v>
      </c>
      <c r="K560" t="str">
        <f>VLOOKUP(order_details__2[[#This Row],[OrderID]],orders[],14,FALSE)</f>
        <v>Belgium</v>
      </c>
      <c r="L560">
        <f>VLOOKUP(order_details__2[[#This Row],[OrderID]],orders[],7,FALSE)</f>
        <v>3</v>
      </c>
      <c r="M560" t="str">
        <f>VLOOKUP(order_details__2[[#This Row],[ShipVia ]],shippers[],2,FALSE)</f>
        <v>Federal Shipping</v>
      </c>
      <c r="N560" t="str">
        <f>VLOOKUP(order_details__2[[#This Row],[OrderID]],orders[],2,FALSE)</f>
        <v>SUPRD</v>
      </c>
      <c r="O560" t="str">
        <f>VLOOKUP(order_details__2[[#This Row],[OrderID]],orders[],18,FALSE)</f>
        <v xml:space="preserve">Westerns                                          </v>
      </c>
      <c r="P560">
        <f>VLOOKUP(order_details__2[[#This Row],[ProductID]],products[],4,FALSE)</f>
        <v>1</v>
      </c>
      <c r="Q560" t="str">
        <f>VLOOKUP(order_details__2[[#This Row],[CategoryID]],categories[],2,FALSE)</f>
        <v>Beverages</v>
      </c>
      <c r="R560">
        <f>VLOOKUP(order_details__2[[#This Row],[OrderID]],orders[],21,FALSE)</f>
        <v>2</v>
      </c>
    </row>
    <row r="561" spans="1:18" x14ac:dyDescent="0.2">
      <c r="A561">
        <v>10458</v>
      </c>
      <c r="B561">
        <v>56</v>
      </c>
      <c r="C561">
        <v>30.4</v>
      </c>
      <c r="D561">
        <v>15</v>
      </c>
      <c r="E561">
        <v>0</v>
      </c>
      <c r="F561">
        <f>order_details__2[[#This Row],[UnitPrice]]*order_details__2[[#This Row],[Quantity]]</f>
        <v>456</v>
      </c>
      <c r="G561">
        <f>VLOOKUP(order_details__2[[#This Row],[ProductID]],products[],3,FALSE)</f>
        <v>26</v>
      </c>
      <c r="H561">
        <f>VLOOKUP(order_details__2[[#This Row],[OrderID]],orders[],20,FALSE)</f>
        <v>1997</v>
      </c>
      <c r="I561" t="str">
        <f>VLOOKUP(order_details__2[[#This Row],[ProductID]],products[],2,FALSE)</f>
        <v>Gnocchi di nonna Alice</v>
      </c>
      <c r="J561" t="str">
        <f>VLOOKUP(order_details__2[[#This Row],[SupplierID]],suppliers[],2,FALSE)</f>
        <v>Pasta Buttini s.r.l.</v>
      </c>
      <c r="K561" t="str">
        <f>VLOOKUP(order_details__2[[#This Row],[OrderID]],orders[],14,FALSE)</f>
        <v>Belgium</v>
      </c>
      <c r="L561">
        <f>VLOOKUP(order_details__2[[#This Row],[OrderID]],orders[],7,FALSE)</f>
        <v>3</v>
      </c>
      <c r="M561" t="str">
        <f>VLOOKUP(order_details__2[[#This Row],[ShipVia ]],shippers[],2,FALSE)</f>
        <v>Federal Shipping</v>
      </c>
      <c r="N561" t="str">
        <f>VLOOKUP(order_details__2[[#This Row],[OrderID]],orders[],2,FALSE)</f>
        <v>SUPRD</v>
      </c>
      <c r="O561" t="str">
        <f>VLOOKUP(order_details__2[[#This Row],[OrderID]],orders[],18,FALSE)</f>
        <v xml:space="preserve">Westerns                                          </v>
      </c>
      <c r="P561">
        <f>VLOOKUP(order_details__2[[#This Row],[ProductID]],products[],4,FALSE)</f>
        <v>5</v>
      </c>
      <c r="Q561" t="str">
        <f>VLOOKUP(order_details__2[[#This Row],[CategoryID]],categories[],2,FALSE)</f>
        <v>Grains/Cereals</v>
      </c>
      <c r="R561">
        <f>VLOOKUP(order_details__2[[#This Row],[OrderID]],orders[],21,FALSE)</f>
        <v>2</v>
      </c>
    </row>
    <row r="562" spans="1:18" x14ac:dyDescent="0.2">
      <c r="A562">
        <v>10458</v>
      </c>
      <c r="B562">
        <v>71</v>
      </c>
      <c r="C562">
        <v>17.2</v>
      </c>
      <c r="D562">
        <v>50</v>
      </c>
      <c r="E562">
        <v>0</v>
      </c>
      <c r="F562">
        <f>order_details__2[[#This Row],[UnitPrice]]*order_details__2[[#This Row],[Quantity]]</f>
        <v>860</v>
      </c>
      <c r="G562">
        <f>VLOOKUP(order_details__2[[#This Row],[ProductID]],products[],3,FALSE)</f>
        <v>15</v>
      </c>
      <c r="H562">
        <f>VLOOKUP(order_details__2[[#This Row],[OrderID]],orders[],20,FALSE)</f>
        <v>1997</v>
      </c>
      <c r="I562" t="str">
        <f>VLOOKUP(order_details__2[[#This Row],[ProductID]],products[],2,FALSE)</f>
        <v>Flotemysost</v>
      </c>
      <c r="J562" t="str">
        <f>VLOOKUP(order_details__2[[#This Row],[SupplierID]],suppliers[],2,FALSE)</f>
        <v>Norske Meierier</v>
      </c>
      <c r="K562" t="str">
        <f>VLOOKUP(order_details__2[[#This Row],[OrderID]],orders[],14,FALSE)</f>
        <v>Belgium</v>
      </c>
      <c r="L562">
        <f>VLOOKUP(order_details__2[[#This Row],[OrderID]],orders[],7,FALSE)</f>
        <v>3</v>
      </c>
      <c r="M562" t="str">
        <f>VLOOKUP(order_details__2[[#This Row],[ShipVia ]],shippers[],2,FALSE)</f>
        <v>Federal Shipping</v>
      </c>
      <c r="N562" t="str">
        <f>VLOOKUP(order_details__2[[#This Row],[OrderID]],orders[],2,FALSE)</f>
        <v>SUPRD</v>
      </c>
      <c r="O562" t="str">
        <f>VLOOKUP(order_details__2[[#This Row],[OrderID]],orders[],18,FALSE)</f>
        <v xml:space="preserve">Westerns                                          </v>
      </c>
      <c r="P562">
        <f>VLOOKUP(order_details__2[[#This Row],[ProductID]],products[],4,FALSE)</f>
        <v>4</v>
      </c>
      <c r="Q562" t="str">
        <f>VLOOKUP(order_details__2[[#This Row],[CategoryID]],categories[],2,FALSE)</f>
        <v>Dairy Products</v>
      </c>
      <c r="R562">
        <f>VLOOKUP(order_details__2[[#This Row],[OrderID]],orders[],21,FALSE)</f>
        <v>2</v>
      </c>
    </row>
    <row r="563" spans="1:18" x14ac:dyDescent="0.2">
      <c r="A563">
        <v>10459</v>
      </c>
      <c r="B563">
        <v>7</v>
      </c>
      <c r="C563">
        <v>24</v>
      </c>
      <c r="D563">
        <v>16</v>
      </c>
      <c r="E563">
        <v>0</v>
      </c>
      <c r="F563">
        <f>order_details__2[[#This Row],[UnitPrice]]*order_details__2[[#This Row],[Quantity]]</f>
        <v>384</v>
      </c>
      <c r="G563">
        <f>VLOOKUP(order_details__2[[#This Row],[ProductID]],products[],3,FALSE)</f>
        <v>3</v>
      </c>
      <c r="H563">
        <f>VLOOKUP(order_details__2[[#This Row],[OrderID]],orders[],20,FALSE)</f>
        <v>1997</v>
      </c>
      <c r="I563" t="str">
        <f>VLOOKUP(order_details__2[[#This Row],[ProductID]],products[],2,FALSE)</f>
        <v>Uncle Bob's Organic Dried Pears</v>
      </c>
      <c r="J563" t="str">
        <f>VLOOKUP(order_details__2[[#This Row],[SupplierID]],suppliers[],2,FALSE)</f>
        <v>Grandma Kelly's Homestead</v>
      </c>
      <c r="K563" t="str">
        <f>VLOOKUP(order_details__2[[#This Row],[OrderID]],orders[],14,FALSE)</f>
        <v>France</v>
      </c>
      <c r="L563">
        <f>VLOOKUP(order_details__2[[#This Row],[OrderID]],orders[],7,FALSE)</f>
        <v>2</v>
      </c>
      <c r="M563" t="str">
        <f>VLOOKUP(order_details__2[[#This Row],[ShipVia ]],shippers[],2,FALSE)</f>
        <v>United Package</v>
      </c>
      <c r="N563" t="str">
        <f>VLOOKUP(order_details__2[[#This Row],[OrderID]],orders[],2,FALSE)</f>
        <v>VICTE</v>
      </c>
      <c r="O563" t="str">
        <f>VLOOKUP(order_details__2[[#This Row],[OrderID]],orders[],18,FALSE)</f>
        <v xml:space="preserve">Eastern                                           </v>
      </c>
      <c r="P563">
        <f>VLOOKUP(order_details__2[[#This Row],[ProductID]],products[],4,FALSE)</f>
        <v>7</v>
      </c>
      <c r="Q563" t="str">
        <f>VLOOKUP(order_details__2[[#This Row],[CategoryID]],categories[],2,FALSE)</f>
        <v>Produce</v>
      </c>
      <c r="R563">
        <f>VLOOKUP(order_details__2[[#This Row],[OrderID]],orders[],21,FALSE)</f>
        <v>2</v>
      </c>
    </row>
    <row r="564" spans="1:18" x14ac:dyDescent="0.2">
      <c r="A564">
        <v>10459</v>
      </c>
      <c r="B564">
        <v>46</v>
      </c>
      <c r="C564">
        <v>9.6</v>
      </c>
      <c r="D564">
        <v>20</v>
      </c>
      <c r="E564">
        <v>0</v>
      </c>
      <c r="F564">
        <f>order_details__2[[#This Row],[UnitPrice]]*order_details__2[[#This Row],[Quantity]]</f>
        <v>192</v>
      </c>
      <c r="G564">
        <f>VLOOKUP(order_details__2[[#This Row],[ProductID]],products[],3,FALSE)</f>
        <v>21</v>
      </c>
      <c r="H564">
        <f>VLOOKUP(order_details__2[[#This Row],[OrderID]],orders[],20,FALSE)</f>
        <v>1997</v>
      </c>
      <c r="I564" t="str">
        <f>VLOOKUP(order_details__2[[#This Row],[ProductID]],products[],2,FALSE)</f>
        <v>Spegesild</v>
      </c>
      <c r="J564" t="str">
        <f>VLOOKUP(order_details__2[[#This Row],[SupplierID]],suppliers[],2,FALSE)</f>
        <v>Lyngbysild</v>
      </c>
      <c r="K564" t="str">
        <f>VLOOKUP(order_details__2[[#This Row],[OrderID]],orders[],14,FALSE)</f>
        <v>France</v>
      </c>
      <c r="L564">
        <f>VLOOKUP(order_details__2[[#This Row],[OrderID]],orders[],7,FALSE)</f>
        <v>2</v>
      </c>
      <c r="M564" t="str">
        <f>VLOOKUP(order_details__2[[#This Row],[ShipVia ]],shippers[],2,FALSE)</f>
        <v>United Package</v>
      </c>
      <c r="N564" t="str">
        <f>VLOOKUP(order_details__2[[#This Row],[OrderID]],orders[],2,FALSE)</f>
        <v>VICTE</v>
      </c>
      <c r="O564" t="str">
        <f>VLOOKUP(order_details__2[[#This Row],[OrderID]],orders[],18,FALSE)</f>
        <v xml:space="preserve">Eastern                                           </v>
      </c>
      <c r="P564">
        <f>VLOOKUP(order_details__2[[#This Row],[ProductID]],products[],4,FALSE)</f>
        <v>8</v>
      </c>
      <c r="Q564" t="str">
        <f>VLOOKUP(order_details__2[[#This Row],[CategoryID]],categories[],2,FALSE)</f>
        <v>Seafood</v>
      </c>
      <c r="R564">
        <f>VLOOKUP(order_details__2[[#This Row],[OrderID]],orders[],21,FALSE)</f>
        <v>2</v>
      </c>
    </row>
    <row r="565" spans="1:18" x14ac:dyDescent="0.2">
      <c r="A565">
        <v>10459</v>
      </c>
      <c r="B565">
        <v>72</v>
      </c>
      <c r="C565">
        <v>27.8</v>
      </c>
      <c r="D565">
        <v>40</v>
      </c>
      <c r="E565">
        <v>0</v>
      </c>
      <c r="F565">
        <f>order_details__2[[#This Row],[UnitPrice]]*order_details__2[[#This Row],[Quantity]]</f>
        <v>1112</v>
      </c>
      <c r="G565">
        <f>VLOOKUP(order_details__2[[#This Row],[ProductID]],products[],3,FALSE)</f>
        <v>14</v>
      </c>
      <c r="H565">
        <f>VLOOKUP(order_details__2[[#This Row],[OrderID]],orders[],20,FALSE)</f>
        <v>1997</v>
      </c>
      <c r="I565" t="str">
        <f>VLOOKUP(order_details__2[[#This Row],[ProductID]],products[],2,FALSE)</f>
        <v>Mozzarella di Giovanni</v>
      </c>
      <c r="J565" t="str">
        <f>VLOOKUP(order_details__2[[#This Row],[SupplierID]],suppliers[],2,FALSE)</f>
        <v>Formaggi Fortini s.r.l.</v>
      </c>
      <c r="K565" t="str">
        <f>VLOOKUP(order_details__2[[#This Row],[OrderID]],orders[],14,FALSE)</f>
        <v>France</v>
      </c>
      <c r="L565">
        <f>VLOOKUP(order_details__2[[#This Row],[OrderID]],orders[],7,FALSE)</f>
        <v>2</v>
      </c>
      <c r="M565" t="str">
        <f>VLOOKUP(order_details__2[[#This Row],[ShipVia ]],shippers[],2,FALSE)</f>
        <v>United Package</v>
      </c>
      <c r="N565" t="str">
        <f>VLOOKUP(order_details__2[[#This Row],[OrderID]],orders[],2,FALSE)</f>
        <v>VICTE</v>
      </c>
      <c r="O565" t="str">
        <f>VLOOKUP(order_details__2[[#This Row],[OrderID]],orders[],18,FALSE)</f>
        <v xml:space="preserve">Eastern                                           </v>
      </c>
      <c r="P565">
        <f>VLOOKUP(order_details__2[[#This Row],[ProductID]],products[],4,FALSE)</f>
        <v>4</v>
      </c>
      <c r="Q565" t="str">
        <f>VLOOKUP(order_details__2[[#This Row],[CategoryID]],categories[],2,FALSE)</f>
        <v>Dairy Products</v>
      </c>
      <c r="R565">
        <f>VLOOKUP(order_details__2[[#This Row],[OrderID]],orders[],21,FALSE)</f>
        <v>2</v>
      </c>
    </row>
    <row r="566" spans="1:18" x14ac:dyDescent="0.2">
      <c r="A566">
        <v>10460</v>
      </c>
      <c r="B566">
        <v>68</v>
      </c>
      <c r="C566">
        <v>10</v>
      </c>
      <c r="D566">
        <v>21</v>
      </c>
      <c r="E566">
        <v>0</v>
      </c>
      <c r="F566">
        <f>order_details__2[[#This Row],[UnitPrice]]*order_details__2[[#This Row],[Quantity]]</f>
        <v>210</v>
      </c>
      <c r="G566">
        <f>VLOOKUP(order_details__2[[#This Row],[ProductID]],products[],3,FALSE)</f>
        <v>8</v>
      </c>
      <c r="H566">
        <f>VLOOKUP(order_details__2[[#This Row],[OrderID]],orders[],20,FALSE)</f>
        <v>1997</v>
      </c>
      <c r="I566" t="str">
        <f>VLOOKUP(order_details__2[[#This Row],[ProductID]],products[],2,FALSE)</f>
        <v>Scottish Longbreads</v>
      </c>
      <c r="J566" t="str">
        <f>VLOOKUP(order_details__2[[#This Row],[SupplierID]],suppliers[],2,FALSE)</f>
        <v>Specialty Biscuits, Ltd.</v>
      </c>
      <c r="K566" t="str">
        <f>VLOOKUP(order_details__2[[#This Row],[OrderID]],orders[],14,FALSE)</f>
        <v>Sweden</v>
      </c>
      <c r="L566">
        <f>VLOOKUP(order_details__2[[#This Row],[OrderID]],orders[],7,FALSE)</f>
        <v>1</v>
      </c>
      <c r="M566" t="str">
        <f>VLOOKUP(order_details__2[[#This Row],[ShipVia ]],shippers[],2,FALSE)</f>
        <v>Speedy Express</v>
      </c>
      <c r="N566" t="str">
        <f>VLOOKUP(order_details__2[[#This Row],[OrderID]],orders[],2,FALSE)</f>
        <v>FOLKO</v>
      </c>
      <c r="O566" t="str">
        <f>VLOOKUP(order_details__2[[#This Row],[OrderID]],orders[],18,FALSE)</f>
        <v xml:space="preserve">Northern                                          </v>
      </c>
      <c r="P566">
        <f>VLOOKUP(order_details__2[[#This Row],[ProductID]],products[],4,FALSE)</f>
        <v>3</v>
      </c>
      <c r="Q566" t="str">
        <f>VLOOKUP(order_details__2[[#This Row],[CategoryID]],categories[],2,FALSE)</f>
        <v>Confections</v>
      </c>
      <c r="R566">
        <f>VLOOKUP(order_details__2[[#This Row],[OrderID]],orders[],21,FALSE)</f>
        <v>2</v>
      </c>
    </row>
    <row r="567" spans="1:18" x14ac:dyDescent="0.2">
      <c r="A567">
        <v>10460</v>
      </c>
      <c r="B567">
        <v>75</v>
      </c>
      <c r="C567">
        <v>6.2</v>
      </c>
      <c r="D567">
        <v>4</v>
      </c>
      <c r="E567">
        <v>0</v>
      </c>
      <c r="F567">
        <f>order_details__2[[#This Row],[UnitPrice]]*order_details__2[[#This Row],[Quantity]]</f>
        <v>24.8</v>
      </c>
      <c r="G567">
        <f>VLOOKUP(order_details__2[[#This Row],[ProductID]],products[],3,FALSE)</f>
        <v>12</v>
      </c>
      <c r="H567">
        <f>VLOOKUP(order_details__2[[#This Row],[OrderID]],orders[],20,FALSE)</f>
        <v>1997</v>
      </c>
      <c r="I567" t="str">
        <f>VLOOKUP(order_details__2[[#This Row],[ProductID]],products[],2,FALSE)</f>
        <v>Rhnbru Klosterbier</v>
      </c>
      <c r="J567" t="str">
        <f>VLOOKUP(order_details__2[[#This Row],[SupplierID]],suppliers[],2,FALSE)</f>
        <v>Plutzer Lebensmittelgromrkte AG</v>
      </c>
      <c r="K567" t="str">
        <f>VLOOKUP(order_details__2[[#This Row],[OrderID]],orders[],14,FALSE)</f>
        <v>Sweden</v>
      </c>
      <c r="L567">
        <f>VLOOKUP(order_details__2[[#This Row],[OrderID]],orders[],7,FALSE)</f>
        <v>1</v>
      </c>
      <c r="M567" t="str">
        <f>VLOOKUP(order_details__2[[#This Row],[ShipVia ]],shippers[],2,FALSE)</f>
        <v>Speedy Express</v>
      </c>
      <c r="N567" t="str">
        <f>VLOOKUP(order_details__2[[#This Row],[OrderID]],orders[],2,FALSE)</f>
        <v>FOLKO</v>
      </c>
      <c r="O567" t="str">
        <f>VLOOKUP(order_details__2[[#This Row],[OrderID]],orders[],18,FALSE)</f>
        <v xml:space="preserve">Northern                                          </v>
      </c>
      <c r="P567">
        <f>VLOOKUP(order_details__2[[#This Row],[ProductID]],products[],4,FALSE)</f>
        <v>1</v>
      </c>
      <c r="Q567" t="str">
        <f>VLOOKUP(order_details__2[[#This Row],[CategoryID]],categories[],2,FALSE)</f>
        <v>Beverages</v>
      </c>
      <c r="R567">
        <f>VLOOKUP(order_details__2[[#This Row],[OrderID]],orders[],21,FALSE)</f>
        <v>2</v>
      </c>
    </row>
    <row r="568" spans="1:18" x14ac:dyDescent="0.2">
      <c r="A568">
        <v>10461</v>
      </c>
      <c r="B568">
        <v>21</v>
      </c>
      <c r="C568">
        <v>8</v>
      </c>
      <c r="D568">
        <v>40</v>
      </c>
      <c r="E568">
        <v>0</v>
      </c>
      <c r="F568">
        <f>order_details__2[[#This Row],[UnitPrice]]*order_details__2[[#This Row],[Quantity]]</f>
        <v>320</v>
      </c>
      <c r="G568">
        <f>VLOOKUP(order_details__2[[#This Row],[ProductID]],products[],3,FALSE)</f>
        <v>8</v>
      </c>
      <c r="H568">
        <f>VLOOKUP(order_details__2[[#This Row],[OrderID]],orders[],20,FALSE)</f>
        <v>1997</v>
      </c>
      <c r="I568" t="str">
        <f>VLOOKUP(order_details__2[[#This Row],[ProductID]],products[],2,FALSE)</f>
        <v>Sir Rodney's Scones</v>
      </c>
      <c r="J568" t="str">
        <f>VLOOKUP(order_details__2[[#This Row],[SupplierID]],suppliers[],2,FALSE)</f>
        <v>Specialty Biscuits, Ltd.</v>
      </c>
      <c r="K568" t="str">
        <f>VLOOKUP(order_details__2[[#This Row],[OrderID]],orders[],14,FALSE)</f>
        <v>Venezuela</v>
      </c>
      <c r="L568">
        <f>VLOOKUP(order_details__2[[#This Row],[OrderID]],orders[],7,FALSE)</f>
        <v>3</v>
      </c>
      <c r="M568" t="str">
        <f>VLOOKUP(order_details__2[[#This Row],[ShipVia ]],shippers[],2,FALSE)</f>
        <v>Federal Shipping</v>
      </c>
      <c r="N568" t="str">
        <f>VLOOKUP(order_details__2[[#This Row],[OrderID]],orders[],2,FALSE)</f>
        <v>LILAS</v>
      </c>
      <c r="O568" t="str">
        <f>VLOOKUP(order_details__2[[#This Row],[OrderID]],orders[],18,FALSE)</f>
        <v xml:space="preserve">Eastern                                           </v>
      </c>
      <c r="P568">
        <f>VLOOKUP(order_details__2[[#This Row],[ProductID]],products[],4,FALSE)</f>
        <v>3</v>
      </c>
      <c r="Q568" t="str">
        <f>VLOOKUP(order_details__2[[#This Row],[CategoryID]],categories[],2,FALSE)</f>
        <v>Confections</v>
      </c>
      <c r="R568">
        <f>VLOOKUP(order_details__2[[#This Row],[OrderID]],orders[],21,FALSE)</f>
        <v>2</v>
      </c>
    </row>
    <row r="569" spans="1:18" x14ac:dyDescent="0.2">
      <c r="A569">
        <v>10461</v>
      </c>
      <c r="B569">
        <v>30</v>
      </c>
      <c r="C569">
        <v>20.7</v>
      </c>
      <c r="D569">
        <v>28</v>
      </c>
      <c r="E569">
        <v>0</v>
      </c>
      <c r="F569">
        <f>order_details__2[[#This Row],[UnitPrice]]*order_details__2[[#This Row],[Quantity]]</f>
        <v>579.6</v>
      </c>
      <c r="G569">
        <f>VLOOKUP(order_details__2[[#This Row],[ProductID]],products[],3,FALSE)</f>
        <v>13</v>
      </c>
      <c r="H569">
        <f>VLOOKUP(order_details__2[[#This Row],[OrderID]],orders[],20,FALSE)</f>
        <v>1997</v>
      </c>
      <c r="I569" t="str">
        <f>VLOOKUP(order_details__2[[#This Row],[ProductID]],products[],2,FALSE)</f>
        <v>Nord-Ost Matjeshering</v>
      </c>
      <c r="J569" t="str">
        <f>VLOOKUP(order_details__2[[#This Row],[SupplierID]],suppliers[],2,FALSE)</f>
        <v>Nord-Ost-Fisch Handelsgesellschaft mbH</v>
      </c>
      <c r="K569" t="str">
        <f>VLOOKUP(order_details__2[[#This Row],[OrderID]],orders[],14,FALSE)</f>
        <v>Venezuela</v>
      </c>
      <c r="L569">
        <f>VLOOKUP(order_details__2[[#This Row],[OrderID]],orders[],7,FALSE)</f>
        <v>3</v>
      </c>
      <c r="M569" t="str">
        <f>VLOOKUP(order_details__2[[#This Row],[ShipVia ]],shippers[],2,FALSE)</f>
        <v>Federal Shipping</v>
      </c>
      <c r="N569" t="str">
        <f>VLOOKUP(order_details__2[[#This Row],[OrderID]],orders[],2,FALSE)</f>
        <v>LILAS</v>
      </c>
      <c r="O569" t="str">
        <f>VLOOKUP(order_details__2[[#This Row],[OrderID]],orders[],18,FALSE)</f>
        <v xml:space="preserve">Eastern                                           </v>
      </c>
      <c r="P569">
        <f>VLOOKUP(order_details__2[[#This Row],[ProductID]],products[],4,FALSE)</f>
        <v>8</v>
      </c>
      <c r="Q569" t="str">
        <f>VLOOKUP(order_details__2[[#This Row],[CategoryID]],categories[],2,FALSE)</f>
        <v>Seafood</v>
      </c>
      <c r="R569">
        <f>VLOOKUP(order_details__2[[#This Row],[OrderID]],orders[],21,FALSE)</f>
        <v>2</v>
      </c>
    </row>
    <row r="570" spans="1:18" x14ac:dyDescent="0.2">
      <c r="A570">
        <v>10461</v>
      </c>
      <c r="B570">
        <v>55</v>
      </c>
      <c r="C570">
        <v>19.2</v>
      </c>
      <c r="D570">
        <v>60</v>
      </c>
      <c r="E570">
        <v>0</v>
      </c>
      <c r="F570">
        <f>order_details__2[[#This Row],[UnitPrice]]*order_details__2[[#This Row],[Quantity]]</f>
        <v>1152</v>
      </c>
      <c r="G570">
        <f>VLOOKUP(order_details__2[[#This Row],[ProductID]],products[],3,FALSE)</f>
        <v>25</v>
      </c>
      <c r="H570">
        <f>VLOOKUP(order_details__2[[#This Row],[OrderID]],orders[],20,FALSE)</f>
        <v>1997</v>
      </c>
      <c r="I570" t="str">
        <f>VLOOKUP(order_details__2[[#This Row],[ProductID]],products[],2,FALSE)</f>
        <v>Pt chinois</v>
      </c>
      <c r="J570" t="str">
        <f>VLOOKUP(order_details__2[[#This Row],[SupplierID]],suppliers[],2,FALSE)</f>
        <v>Ma Maison</v>
      </c>
      <c r="K570" t="str">
        <f>VLOOKUP(order_details__2[[#This Row],[OrderID]],orders[],14,FALSE)</f>
        <v>Venezuela</v>
      </c>
      <c r="L570">
        <f>VLOOKUP(order_details__2[[#This Row],[OrderID]],orders[],7,FALSE)</f>
        <v>3</v>
      </c>
      <c r="M570" t="str">
        <f>VLOOKUP(order_details__2[[#This Row],[ShipVia ]],shippers[],2,FALSE)</f>
        <v>Federal Shipping</v>
      </c>
      <c r="N570" t="str">
        <f>VLOOKUP(order_details__2[[#This Row],[OrderID]],orders[],2,FALSE)</f>
        <v>LILAS</v>
      </c>
      <c r="O570" t="str">
        <f>VLOOKUP(order_details__2[[#This Row],[OrderID]],orders[],18,FALSE)</f>
        <v xml:space="preserve">Eastern                                           </v>
      </c>
      <c r="P570">
        <f>VLOOKUP(order_details__2[[#This Row],[ProductID]],products[],4,FALSE)</f>
        <v>6</v>
      </c>
      <c r="Q570" t="str">
        <f>VLOOKUP(order_details__2[[#This Row],[CategoryID]],categories[],2,FALSE)</f>
        <v>Meat/Poultry</v>
      </c>
      <c r="R570">
        <f>VLOOKUP(order_details__2[[#This Row],[OrderID]],orders[],21,FALSE)</f>
        <v>2</v>
      </c>
    </row>
    <row r="571" spans="1:18" x14ac:dyDescent="0.2">
      <c r="A571">
        <v>10462</v>
      </c>
      <c r="B571">
        <v>13</v>
      </c>
      <c r="C571">
        <v>4.8</v>
      </c>
      <c r="D571">
        <v>1</v>
      </c>
      <c r="E571">
        <v>0</v>
      </c>
      <c r="F571">
        <f>order_details__2[[#This Row],[UnitPrice]]*order_details__2[[#This Row],[Quantity]]</f>
        <v>4.8</v>
      </c>
      <c r="G571">
        <f>VLOOKUP(order_details__2[[#This Row],[ProductID]],products[],3,FALSE)</f>
        <v>6</v>
      </c>
      <c r="H571">
        <f>VLOOKUP(order_details__2[[#This Row],[OrderID]],orders[],20,FALSE)</f>
        <v>1997</v>
      </c>
      <c r="I571" t="str">
        <f>VLOOKUP(order_details__2[[#This Row],[ProductID]],products[],2,FALSE)</f>
        <v>Konbu</v>
      </c>
      <c r="J571" t="str">
        <f>VLOOKUP(order_details__2[[#This Row],[SupplierID]],suppliers[],2,FALSE)</f>
        <v>Mayumi's</v>
      </c>
      <c r="K571" t="str">
        <f>VLOOKUP(order_details__2[[#This Row],[OrderID]],orders[],14,FALSE)</f>
        <v>UK</v>
      </c>
      <c r="L571">
        <f>VLOOKUP(order_details__2[[#This Row],[OrderID]],orders[],7,FALSE)</f>
        <v>1</v>
      </c>
      <c r="M571" t="str">
        <f>VLOOKUP(order_details__2[[#This Row],[ShipVia ]],shippers[],2,FALSE)</f>
        <v>Speedy Express</v>
      </c>
      <c r="N571" t="str">
        <f>VLOOKUP(order_details__2[[#This Row],[OrderID]],orders[],2,FALSE)</f>
        <v>CONSH</v>
      </c>
      <c r="O571" t="str">
        <f>VLOOKUP(order_details__2[[#This Row],[OrderID]],orders[],18,FALSE)</f>
        <v xml:space="preserve">Eastern                                           </v>
      </c>
      <c r="P571">
        <f>VLOOKUP(order_details__2[[#This Row],[ProductID]],products[],4,FALSE)</f>
        <v>8</v>
      </c>
      <c r="Q571" t="str">
        <f>VLOOKUP(order_details__2[[#This Row],[CategoryID]],categories[],2,FALSE)</f>
        <v>Seafood</v>
      </c>
      <c r="R571">
        <f>VLOOKUP(order_details__2[[#This Row],[OrderID]],orders[],21,FALSE)</f>
        <v>3</v>
      </c>
    </row>
    <row r="572" spans="1:18" x14ac:dyDescent="0.2">
      <c r="A572">
        <v>10462</v>
      </c>
      <c r="B572">
        <v>23</v>
      </c>
      <c r="C572">
        <v>7.2</v>
      </c>
      <c r="D572">
        <v>21</v>
      </c>
      <c r="E572">
        <v>0</v>
      </c>
      <c r="F572">
        <f>order_details__2[[#This Row],[UnitPrice]]*order_details__2[[#This Row],[Quantity]]</f>
        <v>151.20000000000002</v>
      </c>
      <c r="G572">
        <f>VLOOKUP(order_details__2[[#This Row],[ProductID]],products[],3,FALSE)</f>
        <v>9</v>
      </c>
      <c r="H572">
        <f>VLOOKUP(order_details__2[[#This Row],[OrderID]],orders[],20,FALSE)</f>
        <v>1997</v>
      </c>
      <c r="I572" t="str">
        <f>VLOOKUP(order_details__2[[#This Row],[ProductID]],products[],2,FALSE)</f>
        <v>Tunnbrd</v>
      </c>
      <c r="J572" t="str">
        <f>VLOOKUP(order_details__2[[#This Row],[SupplierID]],suppliers[],2,FALSE)</f>
        <v>PB Knckebrd AB</v>
      </c>
      <c r="K572" t="str">
        <f>VLOOKUP(order_details__2[[#This Row],[OrderID]],orders[],14,FALSE)</f>
        <v>UK</v>
      </c>
      <c r="L572">
        <f>VLOOKUP(order_details__2[[#This Row],[OrderID]],orders[],7,FALSE)</f>
        <v>1</v>
      </c>
      <c r="M572" t="str">
        <f>VLOOKUP(order_details__2[[#This Row],[ShipVia ]],shippers[],2,FALSE)</f>
        <v>Speedy Express</v>
      </c>
      <c r="N572" t="str">
        <f>VLOOKUP(order_details__2[[#This Row],[OrderID]],orders[],2,FALSE)</f>
        <v>CONSH</v>
      </c>
      <c r="O572" t="str">
        <f>VLOOKUP(order_details__2[[#This Row],[OrderID]],orders[],18,FALSE)</f>
        <v xml:space="preserve">Eastern                                           </v>
      </c>
      <c r="P572">
        <f>VLOOKUP(order_details__2[[#This Row],[ProductID]],products[],4,FALSE)</f>
        <v>5</v>
      </c>
      <c r="Q572" t="str">
        <f>VLOOKUP(order_details__2[[#This Row],[CategoryID]],categories[],2,FALSE)</f>
        <v>Grains/Cereals</v>
      </c>
      <c r="R572">
        <f>VLOOKUP(order_details__2[[#This Row],[OrderID]],orders[],21,FALSE)</f>
        <v>3</v>
      </c>
    </row>
    <row r="573" spans="1:18" x14ac:dyDescent="0.2">
      <c r="A573">
        <v>10463</v>
      </c>
      <c r="B573">
        <v>19</v>
      </c>
      <c r="C573">
        <v>7.3</v>
      </c>
      <c r="D573">
        <v>21</v>
      </c>
      <c r="E573">
        <v>0</v>
      </c>
      <c r="F573">
        <f>order_details__2[[#This Row],[UnitPrice]]*order_details__2[[#This Row],[Quantity]]</f>
        <v>153.29999999999998</v>
      </c>
      <c r="G573">
        <f>VLOOKUP(order_details__2[[#This Row],[ProductID]],products[],3,FALSE)</f>
        <v>8</v>
      </c>
      <c r="H573">
        <f>VLOOKUP(order_details__2[[#This Row],[OrderID]],orders[],20,FALSE)</f>
        <v>1997</v>
      </c>
      <c r="I573" t="str">
        <f>VLOOKUP(order_details__2[[#This Row],[ProductID]],products[],2,FALSE)</f>
        <v>Teatime Chocolate Biscuits</v>
      </c>
      <c r="J573" t="str">
        <f>VLOOKUP(order_details__2[[#This Row],[SupplierID]],suppliers[],2,FALSE)</f>
        <v>Specialty Biscuits, Ltd.</v>
      </c>
      <c r="K573" t="str">
        <f>VLOOKUP(order_details__2[[#This Row],[OrderID]],orders[],14,FALSE)</f>
        <v>Belgium</v>
      </c>
      <c r="L573">
        <f>VLOOKUP(order_details__2[[#This Row],[OrderID]],orders[],7,FALSE)</f>
        <v>3</v>
      </c>
      <c r="M573" t="str">
        <f>VLOOKUP(order_details__2[[#This Row],[ShipVia ]],shippers[],2,FALSE)</f>
        <v>Federal Shipping</v>
      </c>
      <c r="N573" t="str">
        <f>VLOOKUP(order_details__2[[#This Row],[OrderID]],orders[],2,FALSE)</f>
        <v>SUPRD</v>
      </c>
      <c r="O573" t="str">
        <f>VLOOKUP(order_details__2[[#This Row],[OrderID]],orders[],18,FALSE)</f>
        <v xml:space="preserve">Eastern                                           </v>
      </c>
      <c r="P573">
        <f>VLOOKUP(order_details__2[[#This Row],[ProductID]],products[],4,FALSE)</f>
        <v>3</v>
      </c>
      <c r="Q573" t="str">
        <f>VLOOKUP(order_details__2[[#This Row],[CategoryID]],categories[],2,FALSE)</f>
        <v>Confections</v>
      </c>
      <c r="R573">
        <f>VLOOKUP(order_details__2[[#This Row],[OrderID]],orders[],21,FALSE)</f>
        <v>3</v>
      </c>
    </row>
    <row r="574" spans="1:18" x14ac:dyDescent="0.2">
      <c r="A574">
        <v>10463</v>
      </c>
      <c r="B574">
        <v>42</v>
      </c>
      <c r="C574">
        <v>11.2</v>
      </c>
      <c r="D574">
        <v>50</v>
      </c>
      <c r="E574">
        <v>0</v>
      </c>
      <c r="F574">
        <f>order_details__2[[#This Row],[UnitPrice]]*order_details__2[[#This Row],[Quantity]]</f>
        <v>560</v>
      </c>
      <c r="G574">
        <f>VLOOKUP(order_details__2[[#This Row],[ProductID]],products[],3,FALSE)</f>
        <v>20</v>
      </c>
      <c r="H574">
        <f>VLOOKUP(order_details__2[[#This Row],[OrderID]],orders[],20,FALSE)</f>
        <v>1997</v>
      </c>
      <c r="I574" t="str">
        <f>VLOOKUP(order_details__2[[#This Row],[ProductID]],products[],2,FALSE)</f>
        <v>Singaporean Hokkien Fried Mee</v>
      </c>
      <c r="J574" t="str">
        <f>VLOOKUP(order_details__2[[#This Row],[SupplierID]],suppliers[],2,FALSE)</f>
        <v>Leka Trading</v>
      </c>
      <c r="K574" t="str">
        <f>VLOOKUP(order_details__2[[#This Row],[OrderID]],orders[],14,FALSE)</f>
        <v>Belgium</v>
      </c>
      <c r="L574">
        <f>VLOOKUP(order_details__2[[#This Row],[OrderID]],orders[],7,FALSE)</f>
        <v>3</v>
      </c>
      <c r="M574" t="str">
        <f>VLOOKUP(order_details__2[[#This Row],[ShipVia ]],shippers[],2,FALSE)</f>
        <v>Federal Shipping</v>
      </c>
      <c r="N574" t="str">
        <f>VLOOKUP(order_details__2[[#This Row],[OrderID]],orders[],2,FALSE)</f>
        <v>SUPRD</v>
      </c>
      <c r="O574" t="str">
        <f>VLOOKUP(order_details__2[[#This Row],[OrderID]],orders[],18,FALSE)</f>
        <v xml:space="preserve">Eastern                                           </v>
      </c>
      <c r="P574">
        <f>VLOOKUP(order_details__2[[#This Row],[ProductID]],products[],4,FALSE)</f>
        <v>5</v>
      </c>
      <c r="Q574" t="str">
        <f>VLOOKUP(order_details__2[[#This Row],[CategoryID]],categories[],2,FALSE)</f>
        <v>Grains/Cereals</v>
      </c>
      <c r="R574">
        <f>VLOOKUP(order_details__2[[#This Row],[OrderID]],orders[],21,FALSE)</f>
        <v>3</v>
      </c>
    </row>
    <row r="575" spans="1:18" x14ac:dyDescent="0.2">
      <c r="A575">
        <v>10464</v>
      </c>
      <c r="B575">
        <v>4</v>
      </c>
      <c r="C575">
        <v>17.600000000000001</v>
      </c>
      <c r="D575">
        <v>16</v>
      </c>
      <c r="E575">
        <v>0</v>
      </c>
      <c r="F575">
        <f>order_details__2[[#This Row],[UnitPrice]]*order_details__2[[#This Row],[Quantity]]</f>
        <v>281.60000000000002</v>
      </c>
      <c r="G575">
        <f>VLOOKUP(order_details__2[[#This Row],[ProductID]],products[],3,FALSE)</f>
        <v>2</v>
      </c>
      <c r="H575">
        <f>VLOOKUP(order_details__2[[#This Row],[OrderID]],orders[],20,FALSE)</f>
        <v>1997</v>
      </c>
      <c r="I575" t="str">
        <f>VLOOKUP(order_details__2[[#This Row],[ProductID]],products[],2,FALSE)</f>
        <v>Chef Anton's Cajun Seasoning</v>
      </c>
      <c r="J575" t="str">
        <f>VLOOKUP(order_details__2[[#This Row],[SupplierID]],suppliers[],2,FALSE)</f>
        <v>New Orleans Cajun Delights</v>
      </c>
      <c r="K575" t="str">
        <f>VLOOKUP(order_details__2[[#This Row],[OrderID]],orders[],14,FALSE)</f>
        <v>Portugal</v>
      </c>
      <c r="L575">
        <f>VLOOKUP(order_details__2[[#This Row],[OrderID]],orders[],7,FALSE)</f>
        <v>2</v>
      </c>
      <c r="M575" t="str">
        <f>VLOOKUP(order_details__2[[#This Row],[ShipVia ]],shippers[],2,FALSE)</f>
        <v>United Package</v>
      </c>
      <c r="N575" t="str">
        <f>VLOOKUP(order_details__2[[#This Row],[OrderID]],orders[],2,FALSE)</f>
        <v>FURIB</v>
      </c>
      <c r="O575" t="str">
        <f>VLOOKUP(order_details__2[[#This Row],[OrderID]],orders[],18,FALSE)</f>
        <v xml:space="preserve">Eastern                                           </v>
      </c>
      <c r="P575">
        <f>VLOOKUP(order_details__2[[#This Row],[ProductID]],products[],4,FALSE)</f>
        <v>2</v>
      </c>
      <c r="Q575" t="str">
        <f>VLOOKUP(order_details__2[[#This Row],[CategoryID]],categories[],2,FALSE)</f>
        <v>Condiments</v>
      </c>
      <c r="R575">
        <f>VLOOKUP(order_details__2[[#This Row],[OrderID]],orders[],21,FALSE)</f>
        <v>3</v>
      </c>
    </row>
    <row r="576" spans="1:18" x14ac:dyDescent="0.2">
      <c r="A576">
        <v>10464</v>
      </c>
      <c r="B576">
        <v>43</v>
      </c>
      <c r="C576">
        <v>36.799999999999997</v>
      </c>
      <c r="D576">
        <v>3</v>
      </c>
      <c r="E576">
        <v>0</v>
      </c>
      <c r="F576">
        <f>order_details__2[[#This Row],[UnitPrice]]*order_details__2[[#This Row],[Quantity]]</f>
        <v>110.39999999999999</v>
      </c>
      <c r="G576">
        <f>VLOOKUP(order_details__2[[#This Row],[ProductID]],products[],3,FALSE)</f>
        <v>20</v>
      </c>
      <c r="H576">
        <f>VLOOKUP(order_details__2[[#This Row],[OrderID]],orders[],20,FALSE)</f>
        <v>1997</v>
      </c>
      <c r="I576" t="str">
        <f>VLOOKUP(order_details__2[[#This Row],[ProductID]],products[],2,FALSE)</f>
        <v>Ipoh Coffee</v>
      </c>
      <c r="J576" t="str">
        <f>VLOOKUP(order_details__2[[#This Row],[SupplierID]],suppliers[],2,FALSE)</f>
        <v>Leka Trading</v>
      </c>
      <c r="K576" t="str">
        <f>VLOOKUP(order_details__2[[#This Row],[OrderID]],orders[],14,FALSE)</f>
        <v>Portugal</v>
      </c>
      <c r="L576">
        <f>VLOOKUP(order_details__2[[#This Row],[OrderID]],orders[],7,FALSE)</f>
        <v>2</v>
      </c>
      <c r="M576" t="str">
        <f>VLOOKUP(order_details__2[[#This Row],[ShipVia ]],shippers[],2,FALSE)</f>
        <v>United Package</v>
      </c>
      <c r="N576" t="str">
        <f>VLOOKUP(order_details__2[[#This Row],[OrderID]],orders[],2,FALSE)</f>
        <v>FURIB</v>
      </c>
      <c r="O576" t="str">
        <f>VLOOKUP(order_details__2[[#This Row],[OrderID]],orders[],18,FALSE)</f>
        <v xml:space="preserve">Eastern                                           </v>
      </c>
      <c r="P576">
        <f>VLOOKUP(order_details__2[[#This Row],[ProductID]],products[],4,FALSE)</f>
        <v>1</v>
      </c>
      <c r="Q576" t="str">
        <f>VLOOKUP(order_details__2[[#This Row],[CategoryID]],categories[],2,FALSE)</f>
        <v>Beverages</v>
      </c>
      <c r="R576">
        <f>VLOOKUP(order_details__2[[#This Row],[OrderID]],orders[],21,FALSE)</f>
        <v>3</v>
      </c>
    </row>
    <row r="577" spans="1:18" x14ac:dyDescent="0.2">
      <c r="A577">
        <v>10464</v>
      </c>
      <c r="B577">
        <v>56</v>
      </c>
      <c r="C577">
        <v>30.4</v>
      </c>
      <c r="D577">
        <v>30</v>
      </c>
      <c r="E577">
        <v>0</v>
      </c>
      <c r="F577">
        <f>order_details__2[[#This Row],[UnitPrice]]*order_details__2[[#This Row],[Quantity]]</f>
        <v>912</v>
      </c>
      <c r="G577">
        <f>VLOOKUP(order_details__2[[#This Row],[ProductID]],products[],3,FALSE)</f>
        <v>26</v>
      </c>
      <c r="H577">
        <f>VLOOKUP(order_details__2[[#This Row],[OrderID]],orders[],20,FALSE)</f>
        <v>1997</v>
      </c>
      <c r="I577" t="str">
        <f>VLOOKUP(order_details__2[[#This Row],[ProductID]],products[],2,FALSE)</f>
        <v>Gnocchi di nonna Alice</v>
      </c>
      <c r="J577" t="str">
        <f>VLOOKUP(order_details__2[[#This Row],[SupplierID]],suppliers[],2,FALSE)</f>
        <v>Pasta Buttini s.r.l.</v>
      </c>
      <c r="K577" t="str">
        <f>VLOOKUP(order_details__2[[#This Row],[OrderID]],orders[],14,FALSE)</f>
        <v>Portugal</v>
      </c>
      <c r="L577">
        <f>VLOOKUP(order_details__2[[#This Row],[OrderID]],orders[],7,FALSE)</f>
        <v>2</v>
      </c>
      <c r="M577" t="str">
        <f>VLOOKUP(order_details__2[[#This Row],[ShipVia ]],shippers[],2,FALSE)</f>
        <v>United Package</v>
      </c>
      <c r="N577" t="str">
        <f>VLOOKUP(order_details__2[[#This Row],[OrderID]],orders[],2,FALSE)</f>
        <v>FURIB</v>
      </c>
      <c r="O577" t="str">
        <f>VLOOKUP(order_details__2[[#This Row],[OrderID]],orders[],18,FALSE)</f>
        <v xml:space="preserve">Eastern                                           </v>
      </c>
      <c r="P577">
        <f>VLOOKUP(order_details__2[[#This Row],[ProductID]],products[],4,FALSE)</f>
        <v>5</v>
      </c>
      <c r="Q577" t="str">
        <f>VLOOKUP(order_details__2[[#This Row],[CategoryID]],categories[],2,FALSE)</f>
        <v>Grains/Cereals</v>
      </c>
      <c r="R577">
        <f>VLOOKUP(order_details__2[[#This Row],[OrderID]],orders[],21,FALSE)</f>
        <v>3</v>
      </c>
    </row>
    <row r="578" spans="1:18" x14ac:dyDescent="0.2">
      <c r="A578">
        <v>10464</v>
      </c>
      <c r="B578">
        <v>60</v>
      </c>
      <c r="C578">
        <v>27.2</v>
      </c>
      <c r="D578">
        <v>20</v>
      </c>
      <c r="E578">
        <v>0</v>
      </c>
      <c r="F578">
        <f>order_details__2[[#This Row],[UnitPrice]]*order_details__2[[#This Row],[Quantity]]</f>
        <v>544</v>
      </c>
      <c r="G578">
        <f>VLOOKUP(order_details__2[[#This Row],[ProductID]],products[],3,FALSE)</f>
        <v>28</v>
      </c>
      <c r="H578">
        <f>VLOOKUP(order_details__2[[#This Row],[OrderID]],orders[],20,FALSE)</f>
        <v>1997</v>
      </c>
      <c r="I578" t="str">
        <f>VLOOKUP(order_details__2[[#This Row],[ProductID]],products[],2,FALSE)</f>
        <v>Camembert Pierrot</v>
      </c>
      <c r="J578" t="str">
        <f>VLOOKUP(order_details__2[[#This Row],[SupplierID]],suppliers[],2,FALSE)</f>
        <v>Gai pturage</v>
      </c>
      <c r="K578" t="str">
        <f>VLOOKUP(order_details__2[[#This Row],[OrderID]],orders[],14,FALSE)</f>
        <v>Portugal</v>
      </c>
      <c r="L578">
        <f>VLOOKUP(order_details__2[[#This Row],[OrderID]],orders[],7,FALSE)</f>
        <v>2</v>
      </c>
      <c r="M578" t="str">
        <f>VLOOKUP(order_details__2[[#This Row],[ShipVia ]],shippers[],2,FALSE)</f>
        <v>United Package</v>
      </c>
      <c r="N578" t="str">
        <f>VLOOKUP(order_details__2[[#This Row],[OrderID]],orders[],2,FALSE)</f>
        <v>FURIB</v>
      </c>
      <c r="O578" t="str">
        <f>VLOOKUP(order_details__2[[#This Row],[OrderID]],orders[],18,FALSE)</f>
        <v xml:space="preserve">Eastern                                           </v>
      </c>
      <c r="P578">
        <f>VLOOKUP(order_details__2[[#This Row],[ProductID]],products[],4,FALSE)</f>
        <v>4</v>
      </c>
      <c r="Q578" t="str">
        <f>VLOOKUP(order_details__2[[#This Row],[CategoryID]],categories[],2,FALSE)</f>
        <v>Dairy Products</v>
      </c>
      <c r="R578">
        <f>VLOOKUP(order_details__2[[#This Row],[OrderID]],orders[],21,FALSE)</f>
        <v>3</v>
      </c>
    </row>
    <row r="579" spans="1:18" x14ac:dyDescent="0.2">
      <c r="A579">
        <v>10465</v>
      </c>
      <c r="B579">
        <v>24</v>
      </c>
      <c r="C579">
        <v>3.6</v>
      </c>
      <c r="D579">
        <v>25</v>
      </c>
      <c r="E579">
        <v>0</v>
      </c>
      <c r="F579">
        <f>order_details__2[[#This Row],[UnitPrice]]*order_details__2[[#This Row],[Quantity]]</f>
        <v>90</v>
      </c>
      <c r="G579">
        <f>VLOOKUP(order_details__2[[#This Row],[ProductID]],products[],3,FALSE)</f>
        <v>10</v>
      </c>
      <c r="H579">
        <f>VLOOKUP(order_details__2[[#This Row],[OrderID]],orders[],20,FALSE)</f>
        <v>1997</v>
      </c>
      <c r="I579" t="str">
        <f>VLOOKUP(order_details__2[[#This Row],[ProductID]],products[],2,FALSE)</f>
        <v>Guaran Fantstica</v>
      </c>
      <c r="J579" t="str">
        <f>VLOOKUP(order_details__2[[#This Row],[SupplierID]],suppliers[],2,FALSE)</f>
        <v>Refrescos Americanas LTDA</v>
      </c>
      <c r="K579" t="str">
        <f>VLOOKUP(order_details__2[[#This Row],[OrderID]],orders[],14,FALSE)</f>
        <v>Denmark</v>
      </c>
      <c r="L579">
        <f>VLOOKUP(order_details__2[[#This Row],[OrderID]],orders[],7,FALSE)</f>
        <v>3</v>
      </c>
      <c r="M579" t="str">
        <f>VLOOKUP(order_details__2[[#This Row],[ShipVia ]],shippers[],2,FALSE)</f>
        <v>Federal Shipping</v>
      </c>
      <c r="N579" t="str">
        <f>VLOOKUP(order_details__2[[#This Row],[OrderID]],orders[],2,FALSE)</f>
        <v>VAFFE</v>
      </c>
      <c r="O579" t="str">
        <f>VLOOKUP(order_details__2[[#This Row],[OrderID]],orders[],18,FALSE)</f>
        <v xml:space="preserve">Eastern                                           </v>
      </c>
      <c r="P579">
        <f>VLOOKUP(order_details__2[[#This Row],[ProductID]],products[],4,FALSE)</f>
        <v>1</v>
      </c>
      <c r="Q579" t="str">
        <f>VLOOKUP(order_details__2[[#This Row],[CategoryID]],categories[],2,FALSE)</f>
        <v>Beverages</v>
      </c>
      <c r="R579">
        <f>VLOOKUP(order_details__2[[#This Row],[OrderID]],orders[],21,FALSE)</f>
        <v>3</v>
      </c>
    </row>
    <row r="580" spans="1:18" x14ac:dyDescent="0.2">
      <c r="A580">
        <v>10465</v>
      </c>
      <c r="B580">
        <v>29</v>
      </c>
      <c r="C580">
        <v>99</v>
      </c>
      <c r="D580">
        <v>18</v>
      </c>
      <c r="E580">
        <v>0</v>
      </c>
      <c r="F580">
        <f>order_details__2[[#This Row],[UnitPrice]]*order_details__2[[#This Row],[Quantity]]</f>
        <v>1782</v>
      </c>
      <c r="G580">
        <f>VLOOKUP(order_details__2[[#This Row],[ProductID]],products[],3,FALSE)</f>
        <v>12</v>
      </c>
      <c r="H580">
        <f>VLOOKUP(order_details__2[[#This Row],[OrderID]],orders[],20,FALSE)</f>
        <v>1997</v>
      </c>
      <c r="I580" t="str">
        <f>VLOOKUP(order_details__2[[#This Row],[ProductID]],products[],2,FALSE)</f>
        <v>Thringer Rostbratwurst</v>
      </c>
      <c r="J580" t="str">
        <f>VLOOKUP(order_details__2[[#This Row],[SupplierID]],suppliers[],2,FALSE)</f>
        <v>Plutzer Lebensmittelgromrkte AG</v>
      </c>
      <c r="K580" t="str">
        <f>VLOOKUP(order_details__2[[#This Row],[OrderID]],orders[],14,FALSE)</f>
        <v>Denmark</v>
      </c>
      <c r="L580">
        <f>VLOOKUP(order_details__2[[#This Row],[OrderID]],orders[],7,FALSE)</f>
        <v>3</v>
      </c>
      <c r="M580" t="str">
        <f>VLOOKUP(order_details__2[[#This Row],[ShipVia ]],shippers[],2,FALSE)</f>
        <v>Federal Shipping</v>
      </c>
      <c r="N580" t="str">
        <f>VLOOKUP(order_details__2[[#This Row],[OrderID]],orders[],2,FALSE)</f>
        <v>VAFFE</v>
      </c>
      <c r="O580" t="str">
        <f>VLOOKUP(order_details__2[[#This Row],[OrderID]],orders[],18,FALSE)</f>
        <v xml:space="preserve">Eastern                                           </v>
      </c>
      <c r="P580">
        <f>VLOOKUP(order_details__2[[#This Row],[ProductID]],products[],4,FALSE)</f>
        <v>6</v>
      </c>
      <c r="Q580" t="str">
        <f>VLOOKUP(order_details__2[[#This Row],[CategoryID]],categories[],2,FALSE)</f>
        <v>Meat/Poultry</v>
      </c>
      <c r="R580">
        <f>VLOOKUP(order_details__2[[#This Row],[OrderID]],orders[],21,FALSE)</f>
        <v>3</v>
      </c>
    </row>
    <row r="581" spans="1:18" x14ac:dyDescent="0.2">
      <c r="A581">
        <v>10465</v>
      </c>
      <c r="B581">
        <v>40</v>
      </c>
      <c r="C581">
        <v>14.7</v>
      </c>
      <c r="D581">
        <v>20</v>
      </c>
      <c r="E581">
        <v>0</v>
      </c>
      <c r="F581">
        <f>order_details__2[[#This Row],[UnitPrice]]*order_details__2[[#This Row],[Quantity]]</f>
        <v>294</v>
      </c>
      <c r="G581">
        <f>VLOOKUP(order_details__2[[#This Row],[ProductID]],products[],3,FALSE)</f>
        <v>19</v>
      </c>
      <c r="H581">
        <f>VLOOKUP(order_details__2[[#This Row],[OrderID]],orders[],20,FALSE)</f>
        <v>1997</v>
      </c>
      <c r="I581" t="str">
        <f>VLOOKUP(order_details__2[[#This Row],[ProductID]],products[],2,FALSE)</f>
        <v>Boston Crab Meat</v>
      </c>
      <c r="J581" t="str">
        <f>VLOOKUP(order_details__2[[#This Row],[SupplierID]],suppliers[],2,FALSE)</f>
        <v>New England Seafood Cannery</v>
      </c>
      <c r="K581" t="str">
        <f>VLOOKUP(order_details__2[[#This Row],[OrderID]],orders[],14,FALSE)</f>
        <v>Denmark</v>
      </c>
      <c r="L581">
        <f>VLOOKUP(order_details__2[[#This Row],[OrderID]],orders[],7,FALSE)</f>
        <v>3</v>
      </c>
      <c r="M581" t="str">
        <f>VLOOKUP(order_details__2[[#This Row],[ShipVia ]],shippers[],2,FALSE)</f>
        <v>Federal Shipping</v>
      </c>
      <c r="N581" t="str">
        <f>VLOOKUP(order_details__2[[#This Row],[OrderID]],orders[],2,FALSE)</f>
        <v>VAFFE</v>
      </c>
      <c r="O581" t="str">
        <f>VLOOKUP(order_details__2[[#This Row],[OrderID]],orders[],18,FALSE)</f>
        <v xml:space="preserve">Eastern                                           </v>
      </c>
      <c r="P581">
        <f>VLOOKUP(order_details__2[[#This Row],[ProductID]],products[],4,FALSE)</f>
        <v>8</v>
      </c>
      <c r="Q581" t="str">
        <f>VLOOKUP(order_details__2[[#This Row],[CategoryID]],categories[],2,FALSE)</f>
        <v>Seafood</v>
      </c>
      <c r="R581">
        <f>VLOOKUP(order_details__2[[#This Row],[OrderID]],orders[],21,FALSE)</f>
        <v>3</v>
      </c>
    </row>
    <row r="582" spans="1:18" x14ac:dyDescent="0.2">
      <c r="A582">
        <v>10465</v>
      </c>
      <c r="B582">
        <v>45</v>
      </c>
      <c r="C582">
        <v>7.6</v>
      </c>
      <c r="D582">
        <v>30</v>
      </c>
      <c r="E582">
        <v>0</v>
      </c>
      <c r="F582">
        <f>order_details__2[[#This Row],[UnitPrice]]*order_details__2[[#This Row],[Quantity]]</f>
        <v>228</v>
      </c>
      <c r="G582">
        <f>VLOOKUP(order_details__2[[#This Row],[ProductID]],products[],3,FALSE)</f>
        <v>21</v>
      </c>
      <c r="H582">
        <f>VLOOKUP(order_details__2[[#This Row],[OrderID]],orders[],20,FALSE)</f>
        <v>1997</v>
      </c>
      <c r="I582" t="str">
        <f>VLOOKUP(order_details__2[[#This Row],[ProductID]],products[],2,FALSE)</f>
        <v>Rogede sild</v>
      </c>
      <c r="J582" t="str">
        <f>VLOOKUP(order_details__2[[#This Row],[SupplierID]],suppliers[],2,FALSE)</f>
        <v>Lyngbysild</v>
      </c>
      <c r="K582" t="str">
        <f>VLOOKUP(order_details__2[[#This Row],[OrderID]],orders[],14,FALSE)</f>
        <v>Denmark</v>
      </c>
      <c r="L582">
        <f>VLOOKUP(order_details__2[[#This Row],[OrderID]],orders[],7,FALSE)</f>
        <v>3</v>
      </c>
      <c r="M582" t="str">
        <f>VLOOKUP(order_details__2[[#This Row],[ShipVia ]],shippers[],2,FALSE)</f>
        <v>Federal Shipping</v>
      </c>
      <c r="N582" t="str">
        <f>VLOOKUP(order_details__2[[#This Row],[OrderID]],orders[],2,FALSE)</f>
        <v>VAFFE</v>
      </c>
      <c r="O582" t="str">
        <f>VLOOKUP(order_details__2[[#This Row],[OrderID]],orders[],18,FALSE)</f>
        <v xml:space="preserve">Eastern                                           </v>
      </c>
      <c r="P582">
        <f>VLOOKUP(order_details__2[[#This Row],[ProductID]],products[],4,FALSE)</f>
        <v>8</v>
      </c>
      <c r="Q582" t="str">
        <f>VLOOKUP(order_details__2[[#This Row],[CategoryID]],categories[],2,FALSE)</f>
        <v>Seafood</v>
      </c>
      <c r="R582">
        <f>VLOOKUP(order_details__2[[#This Row],[OrderID]],orders[],21,FALSE)</f>
        <v>3</v>
      </c>
    </row>
    <row r="583" spans="1:18" x14ac:dyDescent="0.2">
      <c r="A583">
        <v>10465</v>
      </c>
      <c r="B583">
        <v>50</v>
      </c>
      <c r="C583">
        <v>13</v>
      </c>
      <c r="D583">
        <v>25</v>
      </c>
      <c r="E583">
        <v>0</v>
      </c>
      <c r="F583">
        <f>order_details__2[[#This Row],[UnitPrice]]*order_details__2[[#This Row],[Quantity]]</f>
        <v>325</v>
      </c>
      <c r="G583">
        <f>VLOOKUP(order_details__2[[#This Row],[ProductID]],products[],3,FALSE)</f>
        <v>23</v>
      </c>
      <c r="H583">
        <f>VLOOKUP(order_details__2[[#This Row],[OrderID]],orders[],20,FALSE)</f>
        <v>1997</v>
      </c>
      <c r="I583" t="str">
        <f>VLOOKUP(order_details__2[[#This Row],[ProductID]],products[],2,FALSE)</f>
        <v>Valkoinen suklaa</v>
      </c>
      <c r="J583" t="str">
        <f>VLOOKUP(order_details__2[[#This Row],[SupplierID]],suppliers[],2,FALSE)</f>
        <v>Karkki Oy</v>
      </c>
      <c r="K583" t="str">
        <f>VLOOKUP(order_details__2[[#This Row],[OrderID]],orders[],14,FALSE)</f>
        <v>Denmark</v>
      </c>
      <c r="L583">
        <f>VLOOKUP(order_details__2[[#This Row],[OrderID]],orders[],7,FALSE)</f>
        <v>3</v>
      </c>
      <c r="M583" t="str">
        <f>VLOOKUP(order_details__2[[#This Row],[ShipVia ]],shippers[],2,FALSE)</f>
        <v>Federal Shipping</v>
      </c>
      <c r="N583" t="str">
        <f>VLOOKUP(order_details__2[[#This Row],[OrderID]],orders[],2,FALSE)</f>
        <v>VAFFE</v>
      </c>
      <c r="O583" t="str">
        <f>VLOOKUP(order_details__2[[#This Row],[OrderID]],orders[],18,FALSE)</f>
        <v xml:space="preserve">Eastern                                           </v>
      </c>
      <c r="P583">
        <f>VLOOKUP(order_details__2[[#This Row],[ProductID]],products[],4,FALSE)</f>
        <v>3</v>
      </c>
      <c r="Q583" t="str">
        <f>VLOOKUP(order_details__2[[#This Row],[CategoryID]],categories[],2,FALSE)</f>
        <v>Confections</v>
      </c>
      <c r="R583">
        <f>VLOOKUP(order_details__2[[#This Row],[OrderID]],orders[],21,FALSE)</f>
        <v>3</v>
      </c>
    </row>
    <row r="584" spans="1:18" x14ac:dyDescent="0.2">
      <c r="A584">
        <v>10466</v>
      </c>
      <c r="B584">
        <v>11</v>
      </c>
      <c r="C584">
        <v>16.8</v>
      </c>
      <c r="D584">
        <v>10</v>
      </c>
      <c r="E584">
        <v>0</v>
      </c>
      <c r="F584">
        <f>order_details__2[[#This Row],[UnitPrice]]*order_details__2[[#This Row],[Quantity]]</f>
        <v>168</v>
      </c>
      <c r="G584">
        <f>VLOOKUP(order_details__2[[#This Row],[ProductID]],products[],3,FALSE)</f>
        <v>5</v>
      </c>
      <c r="H584">
        <f>VLOOKUP(order_details__2[[#This Row],[OrderID]],orders[],20,FALSE)</f>
        <v>1997</v>
      </c>
      <c r="I584" t="str">
        <f>VLOOKUP(order_details__2[[#This Row],[ProductID]],products[],2,FALSE)</f>
        <v>Queso Cabrales</v>
      </c>
      <c r="J584" t="str">
        <f>VLOOKUP(order_details__2[[#This Row],[SupplierID]],suppliers[],2,FALSE)</f>
        <v>Cooperativa de Quesos 'Las Cabras'</v>
      </c>
      <c r="K584" t="str">
        <f>VLOOKUP(order_details__2[[#This Row],[OrderID]],orders[],14,FALSE)</f>
        <v>Brazil</v>
      </c>
      <c r="L584">
        <f>VLOOKUP(order_details__2[[#This Row],[OrderID]],orders[],7,FALSE)</f>
        <v>1</v>
      </c>
      <c r="M584" t="str">
        <f>VLOOKUP(order_details__2[[#This Row],[ShipVia ]],shippers[],2,FALSE)</f>
        <v>Speedy Express</v>
      </c>
      <c r="N584" t="str">
        <f>VLOOKUP(order_details__2[[#This Row],[OrderID]],orders[],2,FALSE)</f>
        <v>COMMI</v>
      </c>
      <c r="O584" t="str">
        <f>VLOOKUP(order_details__2[[#This Row],[OrderID]],orders[],18,FALSE)</f>
        <v xml:space="preserve">Eastern                                           </v>
      </c>
      <c r="P584">
        <f>VLOOKUP(order_details__2[[#This Row],[ProductID]],products[],4,FALSE)</f>
        <v>4</v>
      </c>
      <c r="Q584" t="str">
        <f>VLOOKUP(order_details__2[[#This Row],[CategoryID]],categories[],2,FALSE)</f>
        <v>Dairy Products</v>
      </c>
      <c r="R584">
        <f>VLOOKUP(order_details__2[[#This Row],[OrderID]],orders[],21,FALSE)</f>
        <v>3</v>
      </c>
    </row>
    <row r="585" spans="1:18" x14ac:dyDescent="0.2">
      <c r="A585">
        <v>10466</v>
      </c>
      <c r="B585">
        <v>46</v>
      </c>
      <c r="C585">
        <v>9.6</v>
      </c>
      <c r="D585">
        <v>5</v>
      </c>
      <c r="E585">
        <v>0</v>
      </c>
      <c r="F585">
        <f>order_details__2[[#This Row],[UnitPrice]]*order_details__2[[#This Row],[Quantity]]</f>
        <v>48</v>
      </c>
      <c r="G585">
        <f>VLOOKUP(order_details__2[[#This Row],[ProductID]],products[],3,FALSE)</f>
        <v>21</v>
      </c>
      <c r="H585">
        <f>VLOOKUP(order_details__2[[#This Row],[OrderID]],orders[],20,FALSE)</f>
        <v>1997</v>
      </c>
      <c r="I585" t="str">
        <f>VLOOKUP(order_details__2[[#This Row],[ProductID]],products[],2,FALSE)</f>
        <v>Spegesild</v>
      </c>
      <c r="J585" t="str">
        <f>VLOOKUP(order_details__2[[#This Row],[SupplierID]],suppliers[],2,FALSE)</f>
        <v>Lyngbysild</v>
      </c>
      <c r="K585" t="str">
        <f>VLOOKUP(order_details__2[[#This Row],[OrderID]],orders[],14,FALSE)</f>
        <v>Brazil</v>
      </c>
      <c r="L585">
        <f>VLOOKUP(order_details__2[[#This Row],[OrderID]],orders[],7,FALSE)</f>
        <v>1</v>
      </c>
      <c r="M585" t="str">
        <f>VLOOKUP(order_details__2[[#This Row],[ShipVia ]],shippers[],2,FALSE)</f>
        <v>Speedy Express</v>
      </c>
      <c r="N585" t="str">
        <f>VLOOKUP(order_details__2[[#This Row],[OrderID]],orders[],2,FALSE)</f>
        <v>COMMI</v>
      </c>
      <c r="O585" t="str">
        <f>VLOOKUP(order_details__2[[#This Row],[OrderID]],orders[],18,FALSE)</f>
        <v xml:space="preserve">Eastern                                           </v>
      </c>
      <c r="P585">
        <f>VLOOKUP(order_details__2[[#This Row],[ProductID]],products[],4,FALSE)</f>
        <v>8</v>
      </c>
      <c r="Q585" t="str">
        <f>VLOOKUP(order_details__2[[#This Row],[CategoryID]],categories[],2,FALSE)</f>
        <v>Seafood</v>
      </c>
      <c r="R585">
        <f>VLOOKUP(order_details__2[[#This Row],[OrderID]],orders[],21,FALSE)</f>
        <v>3</v>
      </c>
    </row>
    <row r="586" spans="1:18" x14ac:dyDescent="0.2">
      <c r="A586">
        <v>10467</v>
      </c>
      <c r="B586">
        <v>24</v>
      </c>
      <c r="C586">
        <v>3.6</v>
      </c>
      <c r="D586">
        <v>28</v>
      </c>
      <c r="E586">
        <v>0</v>
      </c>
      <c r="F586">
        <f>order_details__2[[#This Row],[UnitPrice]]*order_details__2[[#This Row],[Quantity]]</f>
        <v>100.8</v>
      </c>
      <c r="G586">
        <f>VLOOKUP(order_details__2[[#This Row],[ProductID]],products[],3,FALSE)</f>
        <v>10</v>
      </c>
      <c r="H586">
        <f>VLOOKUP(order_details__2[[#This Row],[OrderID]],orders[],20,FALSE)</f>
        <v>1997</v>
      </c>
      <c r="I586" t="str">
        <f>VLOOKUP(order_details__2[[#This Row],[ProductID]],products[],2,FALSE)</f>
        <v>Guaran Fantstica</v>
      </c>
      <c r="J586" t="str">
        <f>VLOOKUP(order_details__2[[#This Row],[SupplierID]],suppliers[],2,FALSE)</f>
        <v>Refrescos Americanas LTDA</v>
      </c>
      <c r="K586" t="str">
        <f>VLOOKUP(order_details__2[[#This Row],[OrderID]],orders[],14,FALSE)</f>
        <v>Italy</v>
      </c>
      <c r="L586">
        <f>VLOOKUP(order_details__2[[#This Row],[OrderID]],orders[],7,FALSE)</f>
        <v>2</v>
      </c>
      <c r="M586" t="str">
        <f>VLOOKUP(order_details__2[[#This Row],[ShipVia ]],shippers[],2,FALSE)</f>
        <v>United Package</v>
      </c>
      <c r="N586" t="str">
        <f>VLOOKUP(order_details__2[[#This Row],[OrderID]],orders[],2,FALSE)</f>
        <v>MAGAA</v>
      </c>
      <c r="O586" t="str">
        <f>VLOOKUP(order_details__2[[#This Row],[OrderID]],orders[],18,FALSE)</f>
        <v xml:space="preserve">Northern                                          </v>
      </c>
      <c r="P586">
        <f>VLOOKUP(order_details__2[[#This Row],[ProductID]],products[],4,FALSE)</f>
        <v>1</v>
      </c>
      <c r="Q586" t="str">
        <f>VLOOKUP(order_details__2[[#This Row],[CategoryID]],categories[],2,FALSE)</f>
        <v>Beverages</v>
      </c>
      <c r="R586">
        <f>VLOOKUP(order_details__2[[#This Row],[OrderID]],orders[],21,FALSE)</f>
        <v>3</v>
      </c>
    </row>
    <row r="587" spans="1:18" x14ac:dyDescent="0.2">
      <c r="A587">
        <v>10467</v>
      </c>
      <c r="B587">
        <v>25</v>
      </c>
      <c r="C587">
        <v>11.2</v>
      </c>
      <c r="D587">
        <v>12</v>
      </c>
      <c r="E587">
        <v>0</v>
      </c>
      <c r="F587">
        <f>order_details__2[[#This Row],[UnitPrice]]*order_details__2[[#This Row],[Quantity]]</f>
        <v>134.39999999999998</v>
      </c>
      <c r="G587">
        <f>VLOOKUP(order_details__2[[#This Row],[ProductID]],products[],3,FALSE)</f>
        <v>11</v>
      </c>
      <c r="H587">
        <f>VLOOKUP(order_details__2[[#This Row],[OrderID]],orders[],20,FALSE)</f>
        <v>1997</v>
      </c>
      <c r="I587" t="str">
        <f>VLOOKUP(order_details__2[[#This Row],[ProductID]],products[],2,FALSE)</f>
        <v>NuNuCa Nu-Nougat-Creme</v>
      </c>
      <c r="J587" t="str">
        <f>VLOOKUP(order_details__2[[#This Row],[SupplierID]],suppliers[],2,FALSE)</f>
        <v>Heli Swaren GmbH &amp; Co. KG</v>
      </c>
      <c r="K587" t="str">
        <f>VLOOKUP(order_details__2[[#This Row],[OrderID]],orders[],14,FALSE)</f>
        <v>Italy</v>
      </c>
      <c r="L587">
        <f>VLOOKUP(order_details__2[[#This Row],[OrderID]],orders[],7,FALSE)</f>
        <v>2</v>
      </c>
      <c r="M587" t="str">
        <f>VLOOKUP(order_details__2[[#This Row],[ShipVia ]],shippers[],2,FALSE)</f>
        <v>United Package</v>
      </c>
      <c r="N587" t="str">
        <f>VLOOKUP(order_details__2[[#This Row],[OrderID]],orders[],2,FALSE)</f>
        <v>MAGAA</v>
      </c>
      <c r="O587" t="str">
        <f>VLOOKUP(order_details__2[[#This Row],[OrderID]],orders[],18,FALSE)</f>
        <v xml:space="preserve">Northern                                          </v>
      </c>
      <c r="P587">
        <f>VLOOKUP(order_details__2[[#This Row],[ProductID]],products[],4,FALSE)</f>
        <v>3</v>
      </c>
      <c r="Q587" t="str">
        <f>VLOOKUP(order_details__2[[#This Row],[CategoryID]],categories[],2,FALSE)</f>
        <v>Confections</v>
      </c>
      <c r="R587">
        <f>VLOOKUP(order_details__2[[#This Row],[OrderID]],orders[],21,FALSE)</f>
        <v>3</v>
      </c>
    </row>
    <row r="588" spans="1:18" x14ac:dyDescent="0.2">
      <c r="A588">
        <v>10468</v>
      </c>
      <c r="B588">
        <v>30</v>
      </c>
      <c r="C588">
        <v>20.7</v>
      </c>
      <c r="D588">
        <v>8</v>
      </c>
      <c r="E588">
        <v>0</v>
      </c>
      <c r="F588">
        <f>order_details__2[[#This Row],[UnitPrice]]*order_details__2[[#This Row],[Quantity]]</f>
        <v>165.6</v>
      </c>
      <c r="G588">
        <f>VLOOKUP(order_details__2[[#This Row],[ProductID]],products[],3,FALSE)</f>
        <v>13</v>
      </c>
      <c r="H588">
        <f>VLOOKUP(order_details__2[[#This Row],[OrderID]],orders[],20,FALSE)</f>
        <v>1997</v>
      </c>
      <c r="I588" t="str">
        <f>VLOOKUP(order_details__2[[#This Row],[ProductID]],products[],2,FALSE)</f>
        <v>Nord-Ost Matjeshering</v>
      </c>
      <c r="J588" t="str">
        <f>VLOOKUP(order_details__2[[#This Row],[SupplierID]],suppliers[],2,FALSE)</f>
        <v>Nord-Ost-Fisch Handelsgesellschaft mbH</v>
      </c>
      <c r="K588" t="str">
        <f>VLOOKUP(order_details__2[[#This Row],[OrderID]],orders[],14,FALSE)</f>
        <v>Germany</v>
      </c>
      <c r="L588">
        <f>VLOOKUP(order_details__2[[#This Row],[OrderID]],orders[],7,FALSE)</f>
        <v>3</v>
      </c>
      <c r="M588" t="str">
        <f>VLOOKUP(order_details__2[[#This Row],[ShipVia ]],shippers[],2,FALSE)</f>
        <v>Federal Shipping</v>
      </c>
      <c r="N588" t="str">
        <f>VLOOKUP(order_details__2[[#This Row],[OrderID]],orders[],2,FALSE)</f>
        <v>KOENE</v>
      </c>
      <c r="O588" t="str">
        <f>VLOOKUP(order_details__2[[#This Row],[OrderID]],orders[],18,FALSE)</f>
        <v xml:space="preserve">Southern                                          </v>
      </c>
      <c r="P588">
        <f>VLOOKUP(order_details__2[[#This Row],[ProductID]],products[],4,FALSE)</f>
        <v>8</v>
      </c>
      <c r="Q588" t="str">
        <f>VLOOKUP(order_details__2[[#This Row],[CategoryID]],categories[],2,FALSE)</f>
        <v>Seafood</v>
      </c>
      <c r="R588">
        <f>VLOOKUP(order_details__2[[#This Row],[OrderID]],orders[],21,FALSE)</f>
        <v>3</v>
      </c>
    </row>
    <row r="589" spans="1:18" x14ac:dyDescent="0.2">
      <c r="A589">
        <v>10468</v>
      </c>
      <c r="B589">
        <v>43</v>
      </c>
      <c r="C589">
        <v>36.799999999999997</v>
      </c>
      <c r="D589">
        <v>15</v>
      </c>
      <c r="E589">
        <v>0</v>
      </c>
      <c r="F589">
        <f>order_details__2[[#This Row],[UnitPrice]]*order_details__2[[#This Row],[Quantity]]</f>
        <v>552</v>
      </c>
      <c r="G589">
        <f>VLOOKUP(order_details__2[[#This Row],[ProductID]],products[],3,FALSE)</f>
        <v>20</v>
      </c>
      <c r="H589">
        <f>VLOOKUP(order_details__2[[#This Row],[OrderID]],orders[],20,FALSE)</f>
        <v>1997</v>
      </c>
      <c r="I589" t="str">
        <f>VLOOKUP(order_details__2[[#This Row],[ProductID]],products[],2,FALSE)</f>
        <v>Ipoh Coffee</v>
      </c>
      <c r="J589" t="str">
        <f>VLOOKUP(order_details__2[[#This Row],[SupplierID]],suppliers[],2,FALSE)</f>
        <v>Leka Trading</v>
      </c>
      <c r="K589" t="str">
        <f>VLOOKUP(order_details__2[[#This Row],[OrderID]],orders[],14,FALSE)</f>
        <v>Germany</v>
      </c>
      <c r="L589">
        <f>VLOOKUP(order_details__2[[#This Row],[OrderID]],orders[],7,FALSE)</f>
        <v>3</v>
      </c>
      <c r="M589" t="str">
        <f>VLOOKUP(order_details__2[[#This Row],[ShipVia ]],shippers[],2,FALSE)</f>
        <v>Federal Shipping</v>
      </c>
      <c r="N589" t="str">
        <f>VLOOKUP(order_details__2[[#This Row],[OrderID]],orders[],2,FALSE)</f>
        <v>KOENE</v>
      </c>
      <c r="O589" t="str">
        <f>VLOOKUP(order_details__2[[#This Row],[OrderID]],orders[],18,FALSE)</f>
        <v xml:space="preserve">Southern                                          </v>
      </c>
      <c r="P589">
        <f>VLOOKUP(order_details__2[[#This Row],[ProductID]],products[],4,FALSE)</f>
        <v>1</v>
      </c>
      <c r="Q589" t="str">
        <f>VLOOKUP(order_details__2[[#This Row],[CategoryID]],categories[],2,FALSE)</f>
        <v>Beverages</v>
      </c>
      <c r="R589">
        <f>VLOOKUP(order_details__2[[#This Row],[OrderID]],orders[],21,FALSE)</f>
        <v>3</v>
      </c>
    </row>
    <row r="590" spans="1:18" x14ac:dyDescent="0.2">
      <c r="A590">
        <v>10469</v>
      </c>
      <c r="B590">
        <v>2</v>
      </c>
      <c r="C590">
        <v>15.2</v>
      </c>
      <c r="D590">
        <v>40</v>
      </c>
      <c r="E590">
        <v>0</v>
      </c>
      <c r="F590">
        <f>order_details__2[[#This Row],[UnitPrice]]*order_details__2[[#This Row],[Quantity]]</f>
        <v>608</v>
      </c>
      <c r="G590">
        <f>VLOOKUP(order_details__2[[#This Row],[ProductID]],products[],3,FALSE)</f>
        <v>1</v>
      </c>
      <c r="H590">
        <f>VLOOKUP(order_details__2[[#This Row],[OrderID]],orders[],20,FALSE)</f>
        <v>1997</v>
      </c>
      <c r="I590" t="str">
        <f>VLOOKUP(order_details__2[[#This Row],[ProductID]],products[],2,FALSE)</f>
        <v>Chang</v>
      </c>
      <c r="J590" t="str">
        <f>VLOOKUP(order_details__2[[#This Row],[SupplierID]],suppliers[],2,FALSE)</f>
        <v>Exotic Liquids</v>
      </c>
      <c r="K590" t="str">
        <f>VLOOKUP(order_details__2[[#This Row],[OrderID]],orders[],14,FALSE)</f>
        <v>USA</v>
      </c>
      <c r="L590">
        <f>VLOOKUP(order_details__2[[#This Row],[OrderID]],orders[],7,FALSE)</f>
        <v>1</v>
      </c>
      <c r="M590" t="str">
        <f>VLOOKUP(order_details__2[[#This Row],[ShipVia ]],shippers[],2,FALSE)</f>
        <v>Speedy Express</v>
      </c>
      <c r="N590" t="str">
        <f>VLOOKUP(order_details__2[[#This Row],[OrderID]],orders[],2,FALSE)</f>
        <v>WHITC</v>
      </c>
      <c r="O590" t="str">
        <f>VLOOKUP(order_details__2[[#This Row],[OrderID]],orders[],18,FALSE)</f>
        <v xml:space="preserve">Eastern                                           </v>
      </c>
      <c r="P590">
        <f>VLOOKUP(order_details__2[[#This Row],[ProductID]],products[],4,FALSE)</f>
        <v>1</v>
      </c>
      <c r="Q590" t="str">
        <f>VLOOKUP(order_details__2[[#This Row],[CategoryID]],categories[],2,FALSE)</f>
        <v>Beverages</v>
      </c>
      <c r="R590">
        <f>VLOOKUP(order_details__2[[#This Row],[OrderID]],orders[],21,FALSE)</f>
        <v>3</v>
      </c>
    </row>
    <row r="591" spans="1:18" x14ac:dyDescent="0.2">
      <c r="A591">
        <v>10469</v>
      </c>
      <c r="B591">
        <v>16</v>
      </c>
      <c r="C591">
        <v>13.9</v>
      </c>
      <c r="D591">
        <v>35</v>
      </c>
      <c r="E591">
        <v>0</v>
      </c>
      <c r="F591">
        <f>order_details__2[[#This Row],[UnitPrice]]*order_details__2[[#This Row],[Quantity]]</f>
        <v>486.5</v>
      </c>
      <c r="G591">
        <f>VLOOKUP(order_details__2[[#This Row],[ProductID]],products[],3,FALSE)</f>
        <v>7</v>
      </c>
      <c r="H591">
        <f>VLOOKUP(order_details__2[[#This Row],[OrderID]],orders[],20,FALSE)</f>
        <v>1997</v>
      </c>
      <c r="I591" t="str">
        <f>VLOOKUP(order_details__2[[#This Row],[ProductID]],products[],2,FALSE)</f>
        <v>Pavlova</v>
      </c>
      <c r="J591" t="str">
        <f>VLOOKUP(order_details__2[[#This Row],[SupplierID]],suppliers[],2,FALSE)</f>
        <v>Pavlova, Ltd.</v>
      </c>
      <c r="K591" t="str">
        <f>VLOOKUP(order_details__2[[#This Row],[OrderID]],orders[],14,FALSE)</f>
        <v>USA</v>
      </c>
      <c r="L591">
        <f>VLOOKUP(order_details__2[[#This Row],[OrderID]],orders[],7,FALSE)</f>
        <v>1</v>
      </c>
      <c r="M591" t="str">
        <f>VLOOKUP(order_details__2[[#This Row],[ShipVia ]],shippers[],2,FALSE)</f>
        <v>Speedy Express</v>
      </c>
      <c r="N591" t="str">
        <f>VLOOKUP(order_details__2[[#This Row],[OrderID]],orders[],2,FALSE)</f>
        <v>WHITC</v>
      </c>
      <c r="O591" t="str">
        <f>VLOOKUP(order_details__2[[#This Row],[OrderID]],orders[],18,FALSE)</f>
        <v xml:space="preserve">Eastern                                           </v>
      </c>
      <c r="P591">
        <f>VLOOKUP(order_details__2[[#This Row],[ProductID]],products[],4,FALSE)</f>
        <v>3</v>
      </c>
      <c r="Q591" t="str">
        <f>VLOOKUP(order_details__2[[#This Row],[CategoryID]],categories[],2,FALSE)</f>
        <v>Confections</v>
      </c>
      <c r="R591">
        <f>VLOOKUP(order_details__2[[#This Row],[OrderID]],orders[],21,FALSE)</f>
        <v>3</v>
      </c>
    </row>
    <row r="592" spans="1:18" x14ac:dyDescent="0.2">
      <c r="A592">
        <v>10469</v>
      </c>
      <c r="B592">
        <v>44</v>
      </c>
      <c r="C592">
        <v>15.5</v>
      </c>
      <c r="D592">
        <v>2</v>
      </c>
      <c r="E592">
        <v>0</v>
      </c>
      <c r="F592">
        <f>order_details__2[[#This Row],[UnitPrice]]*order_details__2[[#This Row],[Quantity]]</f>
        <v>31</v>
      </c>
      <c r="G592">
        <f>VLOOKUP(order_details__2[[#This Row],[ProductID]],products[],3,FALSE)</f>
        <v>20</v>
      </c>
      <c r="H592">
        <f>VLOOKUP(order_details__2[[#This Row],[OrderID]],orders[],20,FALSE)</f>
        <v>1997</v>
      </c>
      <c r="I592" t="str">
        <f>VLOOKUP(order_details__2[[#This Row],[ProductID]],products[],2,FALSE)</f>
        <v>Gula Malacca</v>
      </c>
      <c r="J592" t="str">
        <f>VLOOKUP(order_details__2[[#This Row],[SupplierID]],suppliers[],2,FALSE)</f>
        <v>Leka Trading</v>
      </c>
      <c r="K592" t="str">
        <f>VLOOKUP(order_details__2[[#This Row],[OrderID]],orders[],14,FALSE)</f>
        <v>USA</v>
      </c>
      <c r="L592">
        <f>VLOOKUP(order_details__2[[#This Row],[OrderID]],orders[],7,FALSE)</f>
        <v>1</v>
      </c>
      <c r="M592" t="str">
        <f>VLOOKUP(order_details__2[[#This Row],[ShipVia ]],shippers[],2,FALSE)</f>
        <v>Speedy Express</v>
      </c>
      <c r="N592" t="str">
        <f>VLOOKUP(order_details__2[[#This Row],[OrderID]],orders[],2,FALSE)</f>
        <v>WHITC</v>
      </c>
      <c r="O592" t="str">
        <f>VLOOKUP(order_details__2[[#This Row],[OrderID]],orders[],18,FALSE)</f>
        <v xml:space="preserve">Eastern                                           </v>
      </c>
      <c r="P592">
        <f>VLOOKUP(order_details__2[[#This Row],[ProductID]],products[],4,FALSE)</f>
        <v>2</v>
      </c>
      <c r="Q592" t="str">
        <f>VLOOKUP(order_details__2[[#This Row],[CategoryID]],categories[],2,FALSE)</f>
        <v>Condiments</v>
      </c>
      <c r="R592">
        <f>VLOOKUP(order_details__2[[#This Row],[OrderID]],orders[],21,FALSE)</f>
        <v>3</v>
      </c>
    </row>
    <row r="593" spans="1:18" x14ac:dyDescent="0.2">
      <c r="A593">
        <v>10470</v>
      </c>
      <c r="B593">
        <v>18</v>
      </c>
      <c r="C593">
        <v>50</v>
      </c>
      <c r="D593">
        <v>30</v>
      </c>
      <c r="E593">
        <v>0</v>
      </c>
      <c r="F593">
        <f>order_details__2[[#This Row],[UnitPrice]]*order_details__2[[#This Row],[Quantity]]</f>
        <v>1500</v>
      </c>
      <c r="G593">
        <f>VLOOKUP(order_details__2[[#This Row],[ProductID]],products[],3,FALSE)</f>
        <v>7</v>
      </c>
      <c r="H593">
        <f>VLOOKUP(order_details__2[[#This Row],[OrderID]],orders[],20,FALSE)</f>
        <v>1997</v>
      </c>
      <c r="I593" t="str">
        <f>VLOOKUP(order_details__2[[#This Row],[ProductID]],products[],2,FALSE)</f>
        <v>Carnarvon Tigers</v>
      </c>
      <c r="J593" t="str">
        <f>VLOOKUP(order_details__2[[#This Row],[SupplierID]],suppliers[],2,FALSE)</f>
        <v>Pavlova, Ltd.</v>
      </c>
      <c r="K593" t="str">
        <f>VLOOKUP(order_details__2[[#This Row],[OrderID]],orders[],14,FALSE)</f>
        <v>France</v>
      </c>
      <c r="L593">
        <f>VLOOKUP(order_details__2[[#This Row],[OrderID]],orders[],7,FALSE)</f>
        <v>2</v>
      </c>
      <c r="M593" t="str">
        <f>VLOOKUP(order_details__2[[#This Row],[ShipVia ]],shippers[],2,FALSE)</f>
        <v>United Package</v>
      </c>
      <c r="N593" t="str">
        <f>VLOOKUP(order_details__2[[#This Row],[OrderID]],orders[],2,FALSE)</f>
        <v>BONAP</v>
      </c>
      <c r="O593" t="str">
        <f>VLOOKUP(order_details__2[[#This Row],[OrderID]],orders[],18,FALSE)</f>
        <v xml:space="preserve">Eastern                                           </v>
      </c>
      <c r="P593">
        <f>VLOOKUP(order_details__2[[#This Row],[ProductID]],products[],4,FALSE)</f>
        <v>8</v>
      </c>
      <c r="Q593" t="str">
        <f>VLOOKUP(order_details__2[[#This Row],[CategoryID]],categories[],2,FALSE)</f>
        <v>Seafood</v>
      </c>
      <c r="R593">
        <f>VLOOKUP(order_details__2[[#This Row],[OrderID]],orders[],21,FALSE)</f>
        <v>3</v>
      </c>
    </row>
    <row r="594" spans="1:18" x14ac:dyDescent="0.2">
      <c r="A594">
        <v>10470</v>
      </c>
      <c r="B594">
        <v>23</v>
      </c>
      <c r="C594">
        <v>7.2</v>
      </c>
      <c r="D594">
        <v>15</v>
      </c>
      <c r="E594">
        <v>0</v>
      </c>
      <c r="F594">
        <f>order_details__2[[#This Row],[UnitPrice]]*order_details__2[[#This Row],[Quantity]]</f>
        <v>108</v>
      </c>
      <c r="G594">
        <f>VLOOKUP(order_details__2[[#This Row],[ProductID]],products[],3,FALSE)</f>
        <v>9</v>
      </c>
      <c r="H594">
        <f>VLOOKUP(order_details__2[[#This Row],[OrderID]],orders[],20,FALSE)</f>
        <v>1997</v>
      </c>
      <c r="I594" t="str">
        <f>VLOOKUP(order_details__2[[#This Row],[ProductID]],products[],2,FALSE)</f>
        <v>Tunnbrd</v>
      </c>
      <c r="J594" t="str">
        <f>VLOOKUP(order_details__2[[#This Row],[SupplierID]],suppliers[],2,FALSE)</f>
        <v>PB Knckebrd AB</v>
      </c>
      <c r="K594" t="str">
        <f>VLOOKUP(order_details__2[[#This Row],[OrderID]],orders[],14,FALSE)</f>
        <v>France</v>
      </c>
      <c r="L594">
        <f>VLOOKUP(order_details__2[[#This Row],[OrderID]],orders[],7,FALSE)</f>
        <v>2</v>
      </c>
      <c r="M594" t="str">
        <f>VLOOKUP(order_details__2[[#This Row],[ShipVia ]],shippers[],2,FALSE)</f>
        <v>United Package</v>
      </c>
      <c r="N594" t="str">
        <f>VLOOKUP(order_details__2[[#This Row],[OrderID]],orders[],2,FALSE)</f>
        <v>BONAP</v>
      </c>
      <c r="O594" t="str">
        <f>VLOOKUP(order_details__2[[#This Row],[OrderID]],orders[],18,FALSE)</f>
        <v xml:space="preserve">Eastern                                           </v>
      </c>
      <c r="P594">
        <f>VLOOKUP(order_details__2[[#This Row],[ProductID]],products[],4,FALSE)</f>
        <v>5</v>
      </c>
      <c r="Q594" t="str">
        <f>VLOOKUP(order_details__2[[#This Row],[CategoryID]],categories[],2,FALSE)</f>
        <v>Grains/Cereals</v>
      </c>
      <c r="R594">
        <f>VLOOKUP(order_details__2[[#This Row],[OrderID]],orders[],21,FALSE)</f>
        <v>3</v>
      </c>
    </row>
    <row r="595" spans="1:18" x14ac:dyDescent="0.2">
      <c r="A595">
        <v>10470</v>
      </c>
      <c r="B595">
        <v>64</v>
      </c>
      <c r="C595">
        <v>26.6</v>
      </c>
      <c r="D595">
        <v>8</v>
      </c>
      <c r="E595">
        <v>0</v>
      </c>
      <c r="F595">
        <f>order_details__2[[#This Row],[UnitPrice]]*order_details__2[[#This Row],[Quantity]]</f>
        <v>212.8</v>
      </c>
      <c r="G595">
        <f>VLOOKUP(order_details__2[[#This Row],[ProductID]],products[],3,FALSE)</f>
        <v>12</v>
      </c>
      <c r="H595">
        <f>VLOOKUP(order_details__2[[#This Row],[OrderID]],orders[],20,FALSE)</f>
        <v>1997</v>
      </c>
      <c r="I595" t="str">
        <f>VLOOKUP(order_details__2[[#This Row],[ProductID]],products[],2,FALSE)</f>
        <v>Wimmers gute Semmelkndel</v>
      </c>
      <c r="J595" t="str">
        <f>VLOOKUP(order_details__2[[#This Row],[SupplierID]],suppliers[],2,FALSE)</f>
        <v>Plutzer Lebensmittelgromrkte AG</v>
      </c>
      <c r="K595" t="str">
        <f>VLOOKUP(order_details__2[[#This Row],[OrderID]],orders[],14,FALSE)</f>
        <v>France</v>
      </c>
      <c r="L595">
        <f>VLOOKUP(order_details__2[[#This Row],[OrderID]],orders[],7,FALSE)</f>
        <v>2</v>
      </c>
      <c r="M595" t="str">
        <f>VLOOKUP(order_details__2[[#This Row],[ShipVia ]],shippers[],2,FALSE)</f>
        <v>United Package</v>
      </c>
      <c r="N595" t="str">
        <f>VLOOKUP(order_details__2[[#This Row],[OrderID]],orders[],2,FALSE)</f>
        <v>BONAP</v>
      </c>
      <c r="O595" t="str">
        <f>VLOOKUP(order_details__2[[#This Row],[OrderID]],orders[],18,FALSE)</f>
        <v xml:space="preserve">Eastern                                           </v>
      </c>
      <c r="P595">
        <f>VLOOKUP(order_details__2[[#This Row],[ProductID]],products[],4,FALSE)</f>
        <v>5</v>
      </c>
      <c r="Q595" t="str">
        <f>VLOOKUP(order_details__2[[#This Row],[CategoryID]],categories[],2,FALSE)</f>
        <v>Grains/Cereals</v>
      </c>
      <c r="R595">
        <f>VLOOKUP(order_details__2[[#This Row],[OrderID]],orders[],21,FALSE)</f>
        <v>3</v>
      </c>
    </row>
    <row r="596" spans="1:18" x14ac:dyDescent="0.2">
      <c r="A596">
        <v>10471</v>
      </c>
      <c r="B596">
        <v>7</v>
      </c>
      <c r="C596">
        <v>24</v>
      </c>
      <c r="D596">
        <v>30</v>
      </c>
      <c r="E596">
        <v>0</v>
      </c>
      <c r="F596">
        <f>order_details__2[[#This Row],[UnitPrice]]*order_details__2[[#This Row],[Quantity]]</f>
        <v>720</v>
      </c>
      <c r="G596">
        <f>VLOOKUP(order_details__2[[#This Row],[ProductID]],products[],3,FALSE)</f>
        <v>3</v>
      </c>
      <c r="H596">
        <f>VLOOKUP(order_details__2[[#This Row],[OrderID]],orders[],20,FALSE)</f>
        <v>1997</v>
      </c>
      <c r="I596" t="str">
        <f>VLOOKUP(order_details__2[[#This Row],[ProductID]],products[],2,FALSE)</f>
        <v>Uncle Bob's Organic Dried Pears</v>
      </c>
      <c r="J596" t="str">
        <f>VLOOKUP(order_details__2[[#This Row],[SupplierID]],suppliers[],2,FALSE)</f>
        <v>Grandma Kelly's Homestead</v>
      </c>
      <c r="K596" t="str">
        <f>VLOOKUP(order_details__2[[#This Row],[OrderID]],orders[],14,FALSE)</f>
        <v>UK</v>
      </c>
      <c r="L596">
        <f>VLOOKUP(order_details__2[[#This Row],[OrderID]],orders[],7,FALSE)</f>
        <v>3</v>
      </c>
      <c r="M596" t="str">
        <f>VLOOKUP(order_details__2[[#This Row],[ShipVia ]],shippers[],2,FALSE)</f>
        <v>Federal Shipping</v>
      </c>
      <c r="N596" t="str">
        <f>VLOOKUP(order_details__2[[#This Row],[OrderID]],orders[],2,FALSE)</f>
        <v>BSBEV</v>
      </c>
      <c r="O596" t="str">
        <f>VLOOKUP(order_details__2[[#This Row],[OrderID]],orders[],18,FALSE)</f>
        <v xml:space="preserve">Eastern                                           </v>
      </c>
      <c r="P596">
        <f>VLOOKUP(order_details__2[[#This Row],[ProductID]],products[],4,FALSE)</f>
        <v>7</v>
      </c>
      <c r="Q596" t="str">
        <f>VLOOKUP(order_details__2[[#This Row],[CategoryID]],categories[],2,FALSE)</f>
        <v>Produce</v>
      </c>
      <c r="R596">
        <f>VLOOKUP(order_details__2[[#This Row],[OrderID]],orders[],21,FALSE)</f>
        <v>3</v>
      </c>
    </row>
    <row r="597" spans="1:18" x14ac:dyDescent="0.2">
      <c r="A597">
        <v>10471</v>
      </c>
      <c r="B597">
        <v>56</v>
      </c>
      <c r="C597">
        <v>30.4</v>
      </c>
      <c r="D597">
        <v>20</v>
      </c>
      <c r="E597">
        <v>0</v>
      </c>
      <c r="F597">
        <f>order_details__2[[#This Row],[UnitPrice]]*order_details__2[[#This Row],[Quantity]]</f>
        <v>608</v>
      </c>
      <c r="G597">
        <f>VLOOKUP(order_details__2[[#This Row],[ProductID]],products[],3,FALSE)</f>
        <v>26</v>
      </c>
      <c r="H597">
        <f>VLOOKUP(order_details__2[[#This Row],[OrderID]],orders[],20,FALSE)</f>
        <v>1997</v>
      </c>
      <c r="I597" t="str">
        <f>VLOOKUP(order_details__2[[#This Row],[ProductID]],products[],2,FALSE)</f>
        <v>Gnocchi di nonna Alice</v>
      </c>
      <c r="J597" t="str">
        <f>VLOOKUP(order_details__2[[#This Row],[SupplierID]],suppliers[],2,FALSE)</f>
        <v>Pasta Buttini s.r.l.</v>
      </c>
      <c r="K597" t="str">
        <f>VLOOKUP(order_details__2[[#This Row],[OrderID]],orders[],14,FALSE)</f>
        <v>UK</v>
      </c>
      <c r="L597">
        <f>VLOOKUP(order_details__2[[#This Row],[OrderID]],orders[],7,FALSE)</f>
        <v>3</v>
      </c>
      <c r="M597" t="str">
        <f>VLOOKUP(order_details__2[[#This Row],[ShipVia ]],shippers[],2,FALSE)</f>
        <v>Federal Shipping</v>
      </c>
      <c r="N597" t="str">
        <f>VLOOKUP(order_details__2[[#This Row],[OrderID]],orders[],2,FALSE)</f>
        <v>BSBEV</v>
      </c>
      <c r="O597" t="str">
        <f>VLOOKUP(order_details__2[[#This Row],[OrderID]],orders[],18,FALSE)</f>
        <v xml:space="preserve">Eastern                                           </v>
      </c>
      <c r="P597">
        <f>VLOOKUP(order_details__2[[#This Row],[ProductID]],products[],4,FALSE)</f>
        <v>5</v>
      </c>
      <c r="Q597" t="str">
        <f>VLOOKUP(order_details__2[[#This Row],[CategoryID]],categories[],2,FALSE)</f>
        <v>Grains/Cereals</v>
      </c>
      <c r="R597">
        <f>VLOOKUP(order_details__2[[#This Row],[OrderID]],orders[],21,FALSE)</f>
        <v>3</v>
      </c>
    </row>
    <row r="598" spans="1:18" x14ac:dyDescent="0.2">
      <c r="A598">
        <v>10472</v>
      </c>
      <c r="B598">
        <v>24</v>
      </c>
      <c r="C598">
        <v>3.6</v>
      </c>
      <c r="D598">
        <v>80</v>
      </c>
      <c r="E598">
        <v>0</v>
      </c>
      <c r="F598">
        <f>order_details__2[[#This Row],[UnitPrice]]*order_details__2[[#This Row],[Quantity]]</f>
        <v>288</v>
      </c>
      <c r="G598">
        <f>VLOOKUP(order_details__2[[#This Row],[ProductID]],products[],3,FALSE)</f>
        <v>10</v>
      </c>
      <c r="H598">
        <f>VLOOKUP(order_details__2[[#This Row],[OrderID]],orders[],20,FALSE)</f>
        <v>1997</v>
      </c>
      <c r="I598" t="str">
        <f>VLOOKUP(order_details__2[[#This Row],[ProductID]],products[],2,FALSE)</f>
        <v>Guaran Fantstica</v>
      </c>
      <c r="J598" t="str">
        <f>VLOOKUP(order_details__2[[#This Row],[SupplierID]],suppliers[],2,FALSE)</f>
        <v>Refrescos Americanas LTDA</v>
      </c>
      <c r="K598" t="str">
        <f>VLOOKUP(order_details__2[[#This Row],[OrderID]],orders[],14,FALSE)</f>
        <v>UK</v>
      </c>
      <c r="L598">
        <f>VLOOKUP(order_details__2[[#This Row],[OrderID]],orders[],7,FALSE)</f>
        <v>1</v>
      </c>
      <c r="M598" t="str">
        <f>VLOOKUP(order_details__2[[#This Row],[ShipVia ]],shippers[],2,FALSE)</f>
        <v>Speedy Express</v>
      </c>
      <c r="N598" t="str">
        <f>VLOOKUP(order_details__2[[#This Row],[OrderID]],orders[],2,FALSE)</f>
        <v>SEVES</v>
      </c>
      <c r="O598" t="str">
        <f>VLOOKUP(order_details__2[[#This Row],[OrderID]],orders[],18,FALSE)</f>
        <v xml:space="preserve">Northern                                          </v>
      </c>
      <c r="P598">
        <f>VLOOKUP(order_details__2[[#This Row],[ProductID]],products[],4,FALSE)</f>
        <v>1</v>
      </c>
      <c r="Q598" t="str">
        <f>VLOOKUP(order_details__2[[#This Row],[CategoryID]],categories[],2,FALSE)</f>
        <v>Beverages</v>
      </c>
      <c r="R598">
        <f>VLOOKUP(order_details__2[[#This Row],[OrderID]],orders[],21,FALSE)</f>
        <v>3</v>
      </c>
    </row>
    <row r="599" spans="1:18" x14ac:dyDescent="0.2">
      <c r="A599">
        <v>10472</v>
      </c>
      <c r="B599">
        <v>51</v>
      </c>
      <c r="C599">
        <v>42.4</v>
      </c>
      <c r="D599">
        <v>18</v>
      </c>
      <c r="E599">
        <v>0</v>
      </c>
      <c r="F599">
        <f>order_details__2[[#This Row],[UnitPrice]]*order_details__2[[#This Row],[Quantity]]</f>
        <v>763.19999999999993</v>
      </c>
      <c r="G599">
        <f>VLOOKUP(order_details__2[[#This Row],[ProductID]],products[],3,FALSE)</f>
        <v>24</v>
      </c>
      <c r="H599">
        <f>VLOOKUP(order_details__2[[#This Row],[OrderID]],orders[],20,FALSE)</f>
        <v>1997</v>
      </c>
      <c r="I599" t="str">
        <f>VLOOKUP(order_details__2[[#This Row],[ProductID]],products[],2,FALSE)</f>
        <v>Manjimup Dried Apples</v>
      </c>
      <c r="J599" t="str">
        <f>VLOOKUP(order_details__2[[#This Row],[SupplierID]],suppliers[],2,FALSE)</f>
        <v>G'day, Mate</v>
      </c>
      <c r="K599" t="str">
        <f>VLOOKUP(order_details__2[[#This Row],[OrderID]],orders[],14,FALSE)</f>
        <v>UK</v>
      </c>
      <c r="L599">
        <f>VLOOKUP(order_details__2[[#This Row],[OrderID]],orders[],7,FALSE)</f>
        <v>1</v>
      </c>
      <c r="M599" t="str">
        <f>VLOOKUP(order_details__2[[#This Row],[ShipVia ]],shippers[],2,FALSE)</f>
        <v>Speedy Express</v>
      </c>
      <c r="N599" t="str">
        <f>VLOOKUP(order_details__2[[#This Row],[OrderID]],orders[],2,FALSE)</f>
        <v>SEVES</v>
      </c>
      <c r="O599" t="str">
        <f>VLOOKUP(order_details__2[[#This Row],[OrderID]],orders[],18,FALSE)</f>
        <v xml:space="preserve">Northern                                          </v>
      </c>
      <c r="P599">
        <f>VLOOKUP(order_details__2[[#This Row],[ProductID]],products[],4,FALSE)</f>
        <v>7</v>
      </c>
      <c r="Q599" t="str">
        <f>VLOOKUP(order_details__2[[#This Row],[CategoryID]],categories[],2,FALSE)</f>
        <v>Produce</v>
      </c>
      <c r="R599">
        <f>VLOOKUP(order_details__2[[#This Row],[OrderID]],orders[],21,FALSE)</f>
        <v>3</v>
      </c>
    </row>
    <row r="600" spans="1:18" x14ac:dyDescent="0.2">
      <c r="A600">
        <v>10473</v>
      </c>
      <c r="B600">
        <v>33</v>
      </c>
      <c r="C600">
        <v>2</v>
      </c>
      <c r="D600">
        <v>12</v>
      </c>
      <c r="E600">
        <v>0</v>
      </c>
      <c r="F600">
        <f>order_details__2[[#This Row],[UnitPrice]]*order_details__2[[#This Row],[Quantity]]</f>
        <v>24</v>
      </c>
      <c r="G600">
        <f>VLOOKUP(order_details__2[[#This Row],[ProductID]],products[],3,FALSE)</f>
        <v>15</v>
      </c>
      <c r="H600">
        <f>VLOOKUP(order_details__2[[#This Row],[OrderID]],orders[],20,FALSE)</f>
        <v>1997</v>
      </c>
      <c r="I600" t="str">
        <f>VLOOKUP(order_details__2[[#This Row],[ProductID]],products[],2,FALSE)</f>
        <v>Geitost</v>
      </c>
      <c r="J600" t="str">
        <f>VLOOKUP(order_details__2[[#This Row],[SupplierID]],suppliers[],2,FALSE)</f>
        <v>Norske Meierier</v>
      </c>
      <c r="K600" t="str">
        <f>VLOOKUP(order_details__2[[#This Row],[OrderID]],orders[],14,FALSE)</f>
        <v>UK</v>
      </c>
      <c r="L600">
        <f>VLOOKUP(order_details__2[[#This Row],[OrderID]],orders[],7,FALSE)</f>
        <v>3</v>
      </c>
      <c r="M600" t="str">
        <f>VLOOKUP(order_details__2[[#This Row],[ShipVia ]],shippers[],2,FALSE)</f>
        <v>Federal Shipping</v>
      </c>
      <c r="N600" t="str">
        <f>VLOOKUP(order_details__2[[#This Row],[OrderID]],orders[],2,FALSE)</f>
        <v>ISLAT</v>
      </c>
      <c r="O600" t="str">
        <f>VLOOKUP(order_details__2[[#This Row],[OrderID]],orders[],18,FALSE)</f>
        <v xml:space="preserve">Eastern                                           </v>
      </c>
      <c r="P600">
        <f>VLOOKUP(order_details__2[[#This Row],[ProductID]],products[],4,FALSE)</f>
        <v>4</v>
      </c>
      <c r="Q600" t="str">
        <f>VLOOKUP(order_details__2[[#This Row],[CategoryID]],categories[],2,FALSE)</f>
        <v>Dairy Products</v>
      </c>
      <c r="R600">
        <f>VLOOKUP(order_details__2[[#This Row],[OrderID]],orders[],21,FALSE)</f>
        <v>3</v>
      </c>
    </row>
    <row r="601" spans="1:18" x14ac:dyDescent="0.2">
      <c r="A601">
        <v>10473</v>
      </c>
      <c r="B601">
        <v>71</v>
      </c>
      <c r="C601">
        <v>17.2</v>
      </c>
      <c r="D601">
        <v>12</v>
      </c>
      <c r="E601">
        <v>0</v>
      </c>
      <c r="F601">
        <f>order_details__2[[#This Row],[UnitPrice]]*order_details__2[[#This Row],[Quantity]]</f>
        <v>206.39999999999998</v>
      </c>
      <c r="G601">
        <f>VLOOKUP(order_details__2[[#This Row],[ProductID]],products[],3,FALSE)</f>
        <v>15</v>
      </c>
      <c r="H601">
        <f>VLOOKUP(order_details__2[[#This Row],[OrderID]],orders[],20,FALSE)</f>
        <v>1997</v>
      </c>
      <c r="I601" t="str">
        <f>VLOOKUP(order_details__2[[#This Row],[ProductID]],products[],2,FALSE)</f>
        <v>Flotemysost</v>
      </c>
      <c r="J601" t="str">
        <f>VLOOKUP(order_details__2[[#This Row],[SupplierID]],suppliers[],2,FALSE)</f>
        <v>Norske Meierier</v>
      </c>
      <c r="K601" t="str">
        <f>VLOOKUP(order_details__2[[#This Row],[OrderID]],orders[],14,FALSE)</f>
        <v>UK</v>
      </c>
      <c r="L601">
        <f>VLOOKUP(order_details__2[[#This Row],[OrderID]],orders[],7,FALSE)</f>
        <v>3</v>
      </c>
      <c r="M601" t="str">
        <f>VLOOKUP(order_details__2[[#This Row],[ShipVia ]],shippers[],2,FALSE)</f>
        <v>Federal Shipping</v>
      </c>
      <c r="N601" t="str">
        <f>VLOOKUP(order_details__2[[#This Row],[OrderID]],orders[],2,FALSE)</f>
        <v>ISLAT</v>
      </c>
      <c r="O601" t="str">
        <f>VLOOKUP(order_details__2[[#This Row],[OrderID]],orders[],18,FALSE)</f>
        <v xml:space="preserve">Eastern                                           </v>
      </c>
      <c r="P601">
        <f>VLOOKUP(order_details__2[[#This Row],[ProductID]],products[],4,FALSE)</f>
        <v>4</v>
      </c>
      <c r="Q601" t="str">
        <f>VLOOKUP(order_details__2[[#This Row],[CategoryID]],categories[],2,FALSE)</f>
        <v>Dairy Products</v>
      </c>
      <c r="R601">
        <f>VLOOKUP(order_details__2[[#This Row],[OrderID]],orders[],21,FALSE)</f>
        <v>3</v>
      </c>
    </row>
    <row r="602" spans="1:18" x14ac:dyDescent="0.2">
      <c r="A602">
        <v>10474</v>
      </c>
      <c r="B602">
        <v>14</v>
      </c>
      <c r="C602">
        <v>18.600000000000001</v>
      </c>
      <c r="D602">
        <v>12</v>
      </c>
      <c r="E602">
        <v>0</v>
      </c>
      <c r="F602">
        <f>order_details__2[[#This Row],[UnitPrice]]*order_details__2[[#This Row],[Quantity]]</f>
        <v>223.20000000000002</v>
      </c>
      <c r="G602">
        <f>VLOOKUP(order_details__2[[#This Row],[ProductID]],products[],3,FALSE)</f>
        <v>6</v>
      </c>
      <c r="H602">
        <f>VLOOKUP(order_details__2[[#This Row],[OrderID]],orders[],20,FALSE)</f>
        <v>1997</v>
      </c>
      <c r="I602" t="str">
        <f>VLOOKUP(order_details__2[[#This Row],[ProductID]],products[],2,FALSE)</f>
        <v>Tofu</v>
      </c>
      <c r="J602" t="str">
        <f>VLOOKUP(order_details__2[[#This Row],[SupplierID]],suppliers[],2,FALSE)</f>
        <v>Mayumi's</v>
      </c>
      <c r="K602" t="str">
        <f>VLOOKUP(order_details__2[[#This Row],[OrderID]],orders[],14,FALSE)</f>
        <v>Mexico</v>
      </c>
      <c r="L602">
        <f>VLOOKUP(order_details__2[[#This Row],[OrderID]],orders[],7,FALSE)</f>
        <v>2</v>
      </c>
      <c r="M602" t="str">
        <f>VLOOKUP(order_details__2[[#This Row],[ShipVia ]],shippers[],2,FALSE)</f>
        <v>United Package</v>
      </c>
      <c r="N602" t="str">
        <f>VLOOKUP(order_details__2[[#This Row],[OrderID]],orders[],2,FALSE)</f>
        <v>PERIC</v>
      </c>
      <c r="O602" t="str">
        <f>VLOOKUP(order_details__2[[#This Row],[OrderID]],orders[],18,FALSE)</f>
        <v xml:space="preserve">Eastern                                           </v>
      </c>
      <c r="P602">
        <f>VLOOKUP(order_details__2[[#This Row],[ProductID]],products[],4,FALSE)</f>
        <v>7</v>
      </c>
      <c r="Q602" t="str">
        <f>VLOOKUP(order_details__2[[#This Row],[CategoryID]],categories[],2,FALSE)</f>
        <v>Produce</v>
      </c>
      <c r="R602">
        <f>VLOOKUP(order_details__2[[#This Row],[OrderID]],orders[],21,FALSE)</f>
        <v>3</v>
      </c>
    </row>
    <row r="603" spans="1:18" x14ac:dyDescent="0.2">
      <c r="A603">
        <v>10474</v>
      </c>
      <c r="B603">
        <v>28</v>
      </c>
      <c r="C603">
        <v>36.4</v>
      </c>
      <c r="D603">
        <v>18</v>
      </c>
      <c r="E603">
        <v>0</v>
      </c>
      <c r="F603">
        <f>order_details__2[[#This Row],[UnitPrice]]*order_details__2[[#This Row],[Quantity]]</f>
        <v>655.19999999999993</v>
      </c>
      <c r="G603">
        <f>VLOOKUP(order_details__2[[#This Row],[ProductID]],products[],3,FALSE)</f>
        <v>12</v>
      </c>
      <c r="H603">
        <f>VLOOKUP(order_details__2[[#This Row],[OrderID]],orders[],20,FALSE)</f>
        <v>1997</v>
      </c>
      <c r="I603" t="str">
        <f>VLOOKUP(order_details__2[[#This Row],[ProductID]],products[],2,FALSE)</f>
        <v>Rssle Sauerkraut</v>
      </c>
      <c r="J603" t="str">
        <f>VLOOKUP(order_details__2[[#This Row],[SupplierID]],suppliers[],2,FALSE)</f>
        <v>Plutzer Lebensmittelgromrkte AG</v>
      </c>
      <c r="K603" t="str">
        <f>VLOOKUP(order_details__2[[#This Row],[OrderID]],orders[],14,FALSE)</f>
        <v>Mexico</v>
      </c>
      <c r="L603">
        <f>VLOOKUP(order_details__2[[#This Row],[OrderID]],orders[],7,FALSE)</f>
        <v>2</v>
      </c>
      <c r="M603" t="str">
        <f>VLOOKUP(order_details__2[[#This Row],[ShipVia ]],shippers[],2,FALSE)</f>
        <v>United Package</v>
      </c>
      <c r="N603" t="str">
        <f>VLOOKUP(order_details__2[[#This Row],[OrderID]],orders[],2,FALSE)</f>
        <v>PERIC</v>
      </c>
      <c r="O603" t="str">
        <f>VLOOKUP(order_details__2[[#This Row],[OrderID]],orders[],18,FALSE)</f>
        <v xml:space="preserve">Eastern                                           </v>
      </c>
      <c r="P603">
        <f>VLOOKUP(order_details__2[[#This Row],[ProductID]],products[],4,FALSE)</f>
        <v>7</v>
      </c>
      <c r="Q603" t="str">
        <f>VLOOKUP(order_details__2[[#This Row],[CategoryID]],categories[],2,FALSE)</f>
        <v>Produce</v>
      </c>
      <c r="R603">
        <f>VLOOKUP(order_details__2[[#This Row],[OrderID]],orders[],21,FALSE)</f>
        <v>3</v>
      </c>
    </row>
    <row r="604" spans="1:18" x14ac:dyDescent="0.2">
      <c r="A604">
        <v>10474</v>
      </c>
      <c r="B604">
        <v>40</v>
      </c>
      <c r="C604">
        <v>14.7</v>
      </c>
      <c r="D604">
        <v>21</v>
      </c>
      <c r="E604">
        <v>0</v>
      </c>
      <c r="F604">
        <f>order_details__2[[#This Row],[UnitPrice]]*order_details__2[[#This Row],[Quantity]]</f>
        <v>308.7</v>
      </c>
      <c r="G604">
        <f>VLOOKUP(order_details__2[[#This Row],[ProductID]],products[],3,FALSE)</f>
        <v>19</v>
      </c>
      <c r="H604">
        <f>VLOOKUP(order_details__2[[#This Row],[OrderID]],orders[],20,FALSE)</f>
        <v>1997</v>
      </c>
      <c r="I604" t="str">
        <f>VLOOKUP(order_details__2[[#This Row],[ProductID]],products[],2,FALSE)</f>
        <v>Boston Crab Meat</v>
      </c>
      <c r="J604" t="str">
        <f>VLOOKUP(order_details__2[[#This Row],[SupplierID]],suppliers[],2,FALSE)</f>
        <v>New England Seafood Cannery</v>
      </c>
      <c r="K604" t="str">
        <f>VLOOKUP(order_details__2[[#This Row],[OrderID]],orders[],14,FALSE)</f>
        <v>Mexico</v>
      </c>
      <c r="L604">
        <f>VLOOKUP(order_details__2[[#This Row],[OrderID]],orders[],7,FALSE)</f>
        <v>2</v>
      </c>
      <c r="M604" t="str">
        <f>VLOOKUP(order_details__2[[#This Row],[ShipVia ]],shippers[],2,FALSE)</f>
        <v>United Package</v>
      </c>
      <c r="N604" t="str">
        <f>VLOOKUP(order_details__2[[#This Row],[OrderID]],orders[],2,FALSE)</f>
        <v>PERIC</v>
      </c>
      <c r="O604" t="str">
        <f>VLOOKUP(order_details__2[[#This Row],[OrderID]],orders[],18,FALSE)</f>
        <v xml:space="preserve">Eastern                                           </v>
      </c>
      <c r="P604">
        <f>VLOOKUP(order_details__2[[#This Row],[ProductID]],products[],4,FALSE)</f>
        <v>8</v>
      </c>
      <c r="Q604" t="str">
        <f>VLOOKUP(order_details__2[[#This Row],[CategoryID]],categories[],2,FALSE)</f>
        <v>Seafood</v>
      </c>
      <c r="R604">
        <f>VLOOKUP(order_details__2[[#This Row],[OrderID]],orders[],21,FALSE)</f>
        <v>3</v>
      </c>
    </row>
    <row r="605" spans="1:18" x14ac:dyDescent="0.2">
      <c r="A605">
        <v>10474</v>
      </c>
      <c r="B605">
        <v>75</v>
      </c>
      <c r="C605">
        <v>6.2</v>
      </c>
      <c r="D605">
        <v>10</v>
      </c>
      <c r="E605">
        <v>0</v>
      </c>
      <c r="F605">
        <f>order_details__2[[#This Row],[UnitPrice]]*order_details__2[[#This Row],[Quantity]]</f>
        <v>62</v>
      </c>
      <c r="G605">
        <f>VLOOKUP(order_details__2[[#This Row],[ProductID]],products[],3,FALSE)</f>
        <v>12</v>
      </c>
      <c r="H605">
        <f>VLOOKUP(order_details__2[[#This Row],[OrderID]],orders[],20,FALSE)</f>
        <v>1997</v>
      </c>
      <c r="I605" t="str">
        <f>VLOOKUP(order_details__2[[#This Row],[ProductID]],products[],2,FALSE)</f>
        <v>Rhnbru Klosterbier</v>
      </c>
      <c r="J605" t="str">
        <f>VLOOKUP(order_details__2[[#This Row],[SupplierID]],suppliers[],2,FALSE)</f>
        <v>Plutzer Lebensmittelgromrkte AG</v>
      </c>
      <c r="K605" t="str">
        <f>VLOOKUP(order_details__2[[#This Row],[OrderID]],orders[],14,FALSE)</f>
        <v>Mexico</v>
      </c>
      <c r="L605">
        <f>VLOOKUP(order_details__2[[#This Row],[OrderID]],orders[],7,FALSE)</f>
        <v>2</v>
      </c>
      <c r="M605" t="str">
        <f>VLOOKUP(order_details__2[[#This Row],[ShipVia ]],shippers[],2,FALSE)</f>
        <v>United Package</v>
      </c>
      <c r="N605" t="str">
        <f>VLOOKUP(order_details__2[[#This Row],[OrderID]],orders[],2,FALSE)</f>
        <v>PERIC</v>
      </c>
      <c r="O605" t="str">
        <f>VLOOKUP(order_details__2[[#This Row],[OrderID]],orders[],18,FALSE)</f>
        <v xml:space="preserve">Eastern                                           </v>
      </c>
      <c r="P605">
        <f>VLOOKUP(order_details__2[[#This Row],[ProductID]],products[],4,FALSE)</f>
        <v>1</v>
      </c>
      <c r="Q605" t="str">
        <f>VLOOKUP(order_details__2[[#This Row],[CategoryID]],categories[],2,FALSE)</f>
        <v>Beverages</v>
      </c>
      <c r="R605">
        <f>VLOOKUP(order_details__2[[#This Row],[OrderID]],orders[],21,FALSE)</f>
        <v>3</v>
      </c>
    </row>
    <row r="606" spans="1:18" x14ac:dyDescent="0.2">
      <c r="A606">
        <v>10475</v>
      </c>
      <c r="B606">
        <v>31</v>
      </c>
      <c r="C606">
        <v>10</v>
      </c>
      <c r="D606">
        <v>35</v>
      </c>
      <c r="E606">
        <v>0</v>
      </c>
      <c r="F606">
        <f>order_details__2[[#This Row],[UnitPrice]]*order_details__2[[#This Row],[Quantity]]</f>
        <v>350</v>
      </c>
      <c r="G606">
        <f>VLOOKUP(order_details__2[[#This Row],[ProductID]],products[],3,FALSE)</f>
        <v>14</v>
      </c>
      <c r="H606">
        <f>VLOOKUP(order_details__2[[#This Row],[OrderID]],orders[],20,FALSE)</f>
        <v>1997</v>
      </c>
      <c r="I606" t="str">
        <f>VLOOKUP(order_details__2[[#This Row],[ProductID]],products[],2,FALSE)</f>
        <v>Gorgonzola Telino</v>
      </c>
      <c r="J606" t="str">
        <f>VLOOKUP(order_details__2[[#This Row],[SupplierID]],suppliers[],2,FALSE)</f>
        <v>Formaggi Fortini s.r.l.</v>
      </c>
      <c r="K606" t="str">
        <f>VLOOKUP(order_details__2[[#This Row],[OrderID]],orders[],14,FALSE)</f>
        <v>Belgium</v>
      </c>
      <c r="L606">
        <f>VLOOKUP(order_details__2[[#This Row],[OrderID]],orders[],7,FALSE)</f>
        <v>1</v>
      </c>
      <c r="M606" t="str">
        <f>VLOOKUP(order_details__2[[#This Row],[ShipVia ]],shippers[],2,FALSE)</f>
        <v>Speedy Express</v>
      </c>
      <c r="N606" t="str">
        <f>VLOOKUP(order_details__2[[#This Row],[OrderID]],orders[],2,FALSE)</f>
        <v>SUPRD</v>
      </c>
      <c r="O606" t="str">
        <f>VLOOKUP(order_details__2[[#This Row],[OrderID]],orders[],18,FALSE)</f>
        <v xml:space="preserve">Northern                                          </v>
      </c>
      <c r="P606">
        <f>VLOOKUP(order_details__2[[#This Row],[ProductID]],products[],4,FALSE)</f>
        <v>4</v>
      </c>
      <c r="Q606" t="str">
        <f>VLOOKUP(order_details__2[[#This Row],[CategoryID]],categories[],2,FALSE)</f>
        <v>Dairy Products</v>
      </c>
      <c r="R606">
        <f>VLOOKUP(order_details__2[[#This Row],[OrderID]],orders[],21,FALSE)</f>
        <v>3</v>
      </c>
    </row>
    <row r="607" spans="1:18" x14ac:dyDescent="0.2">
      <c r="A607">
        <v>10475</v>
      </c>
      <c r="B607">
        <v>66</v>
      </c>
      <c r="C607">
        <v>13.6</v>
      </c>
      <c r="D607">
        <v>60</v>
      </c>
      <c r="E607">
        <v>0</v>
      </c>
      <c r="F607">
        <f>order_details__2[[#This Row],[UnitPrice]]*order_details__2[[#This Row],[Quantity]]</f>
        <v>816</v>
      </c>
      <c r="G607">
        <f>VLOOKUP(order_details__2[[#This Row],[ProductID]],products[],3,FALSE)</f>
        <v>2</v>
      </c>
      <c r="H607">
        <f>VLOOKUP(order_details__2[[#This Row],[OrderID]],orders[],20,FALSE)</f>
        <v>1997</v>
      </c>
      <c r="I607" t="str">
        <f>VLOOKUP(order_details__2[[#This Row],[ProductID]],products[],2,FALSE)</f>
        <v>Louisiana Hot Spiced Okra</v>
      </c>
      <c r="J607" t="str">
        <f>VLOOKUP(order_details__2[[#This Row],[SupplierID]],suppliers[],2,FALSE)</f>
        <v>New Orleans Cajun Delights</v>
      </c>
      <c r="K607" t="str">
        <f>VLOOKUP(order_details__2[[#This Row],[OrderID]],orders[],14,FALSE)</f>
        <v>Belgium</v>
      </c>
      <c r="L607">
        <f>VLOOKUP(order_details__2[[#This Row],[OrderID]],orders[],7,FALSE)</f>
        <v>1</v>
      </c>
      <c r="M607" t="str">
        <f>VLOOKUP(order_details__2[[#This Row],[ShipVia ]],shippers[],2,FALSE)</f>
        <v>Speedy Express</v>
      </c>
      <c r="N607" t="str">
        <f>VLOOKUP(order_details__2[[#This Row],[OrderID]],orders[],2,FALSE)</f>
        <v>SUPRD</v>
      </c>
      <c r="O607" t="str">
        <f>VLOOKUP(order_details__2[[#This Row],[OrderID]],orders[],18,FALSE)</f>
        <v xml:space="preserve">Northern                                          </v>
      </c>
      <c r="P607">
        <f>VLOOKUP(order_details__2[[#This Row],[ProductID]],products[],4,FALSE)</f>
        <v>2</v>
      </c>
      <c r="Q607" t="str">
        <f>VLOOKUP(order_details__2[[#This Row],[CategoryID]],categories[],2,FALSE)</f>
        <v>Condiments</v>
      </c>
      <c r="R607">
        <f>VLOOKUP(order_details__2[[#This Row],[OrderID]],orders[],21,FALSE)</f>
        <v>3</v>
      </c>
    </row>
    <row r="608" spans="1:18" x14ac:dyDescent="0.2">
      <c r="A608">
        <v>10475</v>
      </c>
      <c r="B608">
        <v>76</v>
      </c>
      <c r="C608">
        <v>14.4</v>
      </c>
      <c r="D608">
        <v>42</v>
      </c>
      <c r="E608">
        <v>0</v>
      </c>
      <c r="F608">
        <f>order_details__2[[#This Row],[UnitPrice]]*order_details__2[[#This Row],[Quantity]]</f>
        <v>604.80000000000007</v>
      </c>
      <c r="G608">
        <f>VLOOKUP(order_details__2[[#This Row],[ProductID]],products[],3,FALSE)</f>
        <v>23</v>
      </c>
      <c r="H608">
        <f>VLOOKUP(order_details__2[[#This Row],[OrderID]],orders[],20,FALSE)</f>
        <v>1997</v>
      </c>
      <c r="I608" t="str">
        <f>VLOOKUP(order_details__2[[#This Row],[ProductID]],products[],2,FALSE)</f>
        <v>Lakkalikri</v>
      </c>
      <c r="J608" t="str">
        <f>VLOOKUP(order_details__2[[#This Row],[SupplierID]],suppliers[],2,FALSE)</f>
        <v>Karkki Oy</v>
      </c>
      <c r="K608" t="str">
        <f>VLOOKUP(order_details__2[[#This Row],[OrderID]],orders[],14,FALSE)</f>
        <v>Belgium</v>
      </c>
      <c r="L608">
        <f>VLOOKUP(order_details__2[[#This Row],[OrderID]],orders[],7,FALSE)</f>
        <v>1</v>
      </c>
      <c r="M608" t="str">
        <f>VLOOKUP(order_details__2[[#This Row],[ShipVia ]],shippers[],2,FALSE)</f>
        <v>Speedy Express</v>
      </c>
      <c r="N608" t="str">
        <f>VLOOKUP(order_details__2[[#This Row],[OrderID]],orders[],2,FALSE)</f>
        <v>SUPRD</v>
      </c>
      <c r="O608" t="str">
        <f>VLOOKUP(order_details__2[[#This Row],[OrderID]],orders[],18,FALSE)</f>
        <v xml:space="preserve">Northern                                          </v>
      </c>
      <c r="P608">
        <f>VLOOKUP(order_details__2[[#This Row],[ProductID]],products[],4,FALSE)</f>
        <v>1</v>
      </c>
      <c r="Q608" t="str">
        <f>VLOOKUP(order_details__2[[#This Row],[CategoryID]],categories[],2,FALSE)</f>
        <v>Beverages</v>
      </c>
      <c r="R608">
        <f>VLOOKUP(order_details__2[[#This Row],[OrderID]],orders[],21,FALSE)</f>
        <v>3</v>
      </c>
    </row>
    <row r="609" spans="1:18" x14ac:dyDescent="0.2">
      <c r="A609">
        <v>10476</v>
      </c>
      <c r="B609">
        <v>55</v>
      </c>
      <c r="C609">
        <v>19.2</v>
      </c>
      <c r="D609">
        <v>2</v>
      </c>
      <c r="E609">
        <v>0</v>
      </c>
      <c r="F609">
        <f>order_details__2[[#This Row],[UnitPrice]]*order_details__2[[#This Row],[Quantity]]</f>
        <v>38.4</v>
      </c>
      <c r="G609">
        <f>VLOOKUP(order_details__2[[#This Row],[ProductID]],products[],3,FALSE)</f>
        <v>25</v>
      </c>
      <c r="H609">
        <f>VLOOKUP(order_details__2[[#This Row],[OrderID]],orders[],20,FALSE)</f>
        <v>1997</v>
      </c>
      <c r="I609" t="str">
        <f>VLOOKUP(order_details__2[[#This Row],[ProductID]],products[],2,FALSE)</f>
        <v>Pt chinois</v>
      </c>
      <c r="J609" t="str">
        <f>VLOOKUP(order_details__2[[#This Row],[SupplierID]],suppliers[],2,FALSE)</f>
        <v>Ma Maison</v>
      </c>
      <c r="K609" t="str">
        <f>VLOOKUP(order_details__2[[#This Row],[OrderID]],orders[],14,FALSE)</f>
        <v>Venezuela</v>
      </c>
      <c r="L609">
        <f>VLOOKUP(order_details__2[[#This Row],[OrderID]],orders[],7,FALSE)</f>
        <v>3</v>
      </c>
      <c r="M609" t="str">
        <f>VLOOKUP(order_details__2[[#This Row],[ShipVia ]],shippers[],2,FALSE)</f>
        <v>Federal Shipping</v>
      </c>
      <c r="N609" t="str">
        <f>VLOOKUP(order_details__2[[#This Row],[OrderID]],orders[],2,FALSE)</f>
        <v>HILAA</v>
      </c>
      <c r="O609" t="str">
        <f>VLOOKUP(order_details__2[[#This Row],[OrderID]],orders[],18,FALSE)</f>
        <v xml:space="preserve">Northern                                          </v>
      </c>
      <c r="P609">
        <f>VLOOKUP(order_details__2[[#This Row],[ProductID]],products[],4,FALSE)</f>
        <v>6</v>
      </c>
      <c r="Q609" t="str">
        <f>VLOOKUP(order_details__2[[#This Row],[CategoryID]],categories[],2,FALSE)</f>
        <v>Meat/Poultry</v>
      </c>
      <c r="R609">
        <f>VLOOKUP(order_details__2[[#This Row],[OrderID]],orders[],21,FALSE)</f>
        <v>3</v>
      </c>
    </row>
    <row r="610" spans="1:18" x14ac:dyDescent="0.2">
      <c r="A610">
        <v>10476</v>
      </c>
      <c r="B610">
        <v>70</v>
      </c>
      <c r="C610">
        <v>12</v>
      </c>
      <c r="D610">
        <v>12</v>
      </c>
      <c r="E610">
        <v>0</v>
      </c>
      <c r="F610">
        <f>order_details__2[[#This Row],[UnitPrice]]*order_details__2[[#This Row],[Quantity]]</f>
        <v>144</v>
      </c>
      <c r="G610">
        <f>VLOOKUP(order_details__2[[#This Row],[ProductID]],products[],3,FALSE)</f>
        <v>7</v>
      </c>
      <c r="H610">
        <f>VLOOKUP(order_details__2[[#This Row],[OrderID]],orders[],20,FALSE)</f>
        <v>1997</v>
      </c>
      <c r="I610" t="str">
        <f>VLOOKUP(order_details__2[[#This Row],[ProductID]],products[],2,FALSE)</f>
        <v>Outback Lager</v>
      </c>
      <c r="J610" t="str">
        <f>VLOOKUP(order_details__2[[#This Row],[SupplierID]],suppliers[],2,FALSE)</f>
        <v>Pavlova, Ltd.</v>
      </c>
      <c r="K610" t="str">
        <f>VLOOKUP(order_details__2[[#This Row],[OrderID]],orders[],14,FALSE)</f>
        <v>Venezuela</v>
      </c>
      <c r="L610">
        <f>VLOOKUP(order_details__2[[#This Row],[OrderID]],orders[],7,FALSE)</f>
        <v>3</v>
      </c>
      <c r="M610" t="str">
        <f>VLOOKUP(order_details__2[[#This Row],[ShipVia ]],shippers[],2,FALSE)</f>
        <v>Federal Shipping</v>
      </c>
      <c r="N610" t="str">
        <f>VLOOKUP(order_details__2[[#This Row],[OrderID]],orders[],2,FALSE)</f>
        <v>HILAA</v>
      </c>
      <c r="O610" t="str">
        <f>VLOOKUP(order_details__2[[#This Row],[OrderID]],orders[],18,FALSE)</f>
        <v xml:space="preserve">Northern                                          </v>
      </c>
      <c r="P610">
        <f>VLOOKUP(order_details__2[[#This Row],[ProductID]],products[],4,FALSE)</f>
        <v>1</v>
      </c>
      <c r="Q610" t="str">
        <f>VLOOKUP(order_details__2[[#This Row],[CategoryID]],categories[],2,FALSE)</f>
        <v>Beverages</v>
      </c>
      <c r="R610">
        <f>VLOOKUP(order_details__2[[#This Row],[OrderID]],orders[],21,FALSE)</f>
        <v>3</v>
      </c>
    </row>
    <row r="611" spans="1:18" x14ac:dyDescent="0.2">
      <c r="A611">
        <v>10477</v>
      </c>
      <c r="B611">
        <v>1</v>
      </c>
      <c r="C611">
        <v>14.4</v>
      </c>
      <c r="D611">
        <v>15</v>
      </c>
      <c r="E611">
        <v>0</v>
      </c>
      <c r="F611">
        <f>order_details__2[[#This Row],[UnitPrice]]*order_details__2[[#This Row],[Quantity]]</f>
        <v>216</v>
      </c>
      <c r="G611">
        <f>VLOOKUP(order_details__2[[#This Row],[ProductID]],products[],3,FALSE)</f>
        <v>1</v>
      </c>
      <c r="H611">
        <f>VLOOKUP(order_details__2[[#This Row],[OrderID]],orders[],20,FALSE)</f>
        <v>1997</v>
      </c>
      <c r="I611" t="str">
        <f>VLOOKUP(order_details__2[[#This Row],[ProductID]],products[],2,FALSE)</f>
        <v>Chai</v>
      </c>
      <c r="J611" t="str">
        <f>VLOOKUP(order_details__2[[#This Row],[SupplierID]],suppliers[],2,FALSE)</f>
        <v>Exotic Liquids</v>
      </c>
      <c r="K611" t="str">
        <f>VLOOKUP(order_details__2[[#This Row],[OrderID]],orders[],14,FALSE)</f>
        <v>Portugal</v>
      </c>
      <c r="L611">
        <f>VLOOKUP(order_details__2[[#This Row],[OrderID]],orders[],7,FALSE)</f>
        <v>2</v>
      </c>
      <c r="M611" t="str">
        <f>VLOOKUP(order_details__2[[#This Row],[ShipVia ]],shippers[],2,FALSE)</f>
        <v>United Package</v>
      </c>
      <c r="N611" t="str">
        <f>VLOOKUP(order_details__2[[#This Row],[OrderID]],orders[],2,FALSE)</f>
        <v>PRINI</v>
      </c>
      <c r="O611" t="str">
        <f>VLOOKUP(order_details__2[[#This Row],[OrderID]],orders[],18,FALSE)</f>
        <v xml:space="preserve">Eastern                                           </v>
      </c>
      <c r="P611">
        <f>VLOOKUP(order_details__2[[#This Row],[ProductID]],products[],4,FALSE)</f>
        <v>1</v>
      </c>
      <c r="Q611" t="str">
        <f>VLOOKUP(order_details__2[[#This Row],[CategoryID]],categories[],2,FALSE)</f>
        <v>Beverages</v>
      </c>
      <c r="R611">
        <f>VLOOKUP(order_details__2[[#This Row],[OrderID]],orders[],21,FALSE)</f>
        <v>3</v>
      </c>
    </row>
    <row r="612" spans="1:18" x14ac:dyDescent="0.2">
      <c r="A612">
        <v>10477</v>
      </c>
      <c r="B612">
        <v>21</v>
      </c>
      <c r="C612">
        <v>8</v>
      </c>
      <c r="D612">
        <v>21</v>
      </c>
      <c r="E612">
        <v>0</v>
      </c>
      <c r="F612">
        <f>order_details__2[[#This Row],[UnitPrice]]*order_details__2[[#This Row],[Quantity]]</f>
        <v>168</v>
      </c>
      <c r="G612">
        <f>VLOOKUP(order_details__2[[#This Row],[ProductID]],products[],3,FALSE)</f>
        <v>8</v>
      </c>
      <c r="H612">
        <f>VLOOKUP(order_details__2[[#This Row],[OrderID]],orders[],20,FALSE)</f>
        <v>1997</v>
      </c>
      <c r="I612" t="str">
        <f>VLOOKUP(order_details__2[[#This Row],[ProductID]],products[],2,FALSE)</f>
        <v>Sir Rodney's Scones</v>
      </c>
      <c r="J612" t="str">
        <f>VLOOKUP(order_details__2[[#This Row],[SupplierID]],suppliers[],2,FALSE)</f>
        <v>Specialty Biscuits, Ltd.</v>
      </c>
      <c r="K612" t="str">
        <f>VLOOKUP(order_details__2[[#This Row],[OrderID]],orders[],14,FALSE)</f>
        <v>Portugal</v>
      </c>
      <c r="L612">
        <f>VLOOKUP(order_details__2[[#This Row],[OrderID]],orders[],7,FALSE)</f>
        <v>2</v>
      </c>
      <c r="M612" t="str">
        <f>VLOOKUP(order_details__2[[#This Row],[ShipVia ]],shippers[],2,FALSE)</f>
        <v>United Package</v>
      </c>
      <c r="N612" t="str">
        <f>VLOOKUP(order_details__2[[#This Row],[OrderID]],orders[],2,FALSE)</f>
        <v>PRINI</v>
      </c>
      <c r="O612" t="str">
        <f>VLOOKUP(order_details__2[[#This Row],[OrderID]],orders[],18,FALSE)</f>
        <v xml:space="preserve">Eastern                                           </v>
      </c>
      <c r="P612">
        <f>VLOOKUP(order_details__2[[#This Row],[ProductID]],products[],4,FALSE)</f>
        <v>3</v>
      </c>
      <c r="Q612" t="str">
        <f>VLOOKUP(order_details__2[[#This Row],[CategoryID]],categories[],2,FALSE)</f>
        <v>Confections</v>
      </c>
      <c r="R612">
        <f>VLOOKUP(order_details__2[[#This Row],[OrderID]],orders[],21,FALSE)</f>
        <v>3</v>
      </c>
    </row>
    <row r="613" spans="1:18" x14ac:dyDescent="0.2">
      <c r="A613">
        <v>10477</v>
      </c>
      <c r="B613">
        <v>39</v>
      </c>
      <c r="C613">
        <v>14.4</v>
      </c>
      <c r="D613">
        <v>20</v>
      </c>
      <c r="E613">
        <v>0</v>
      </c>
      <c r="F613">
        <f>order_details__2[[#This Row],[UnitPrice]]*order_details__2[[#This Row],[Quantity]]</f>
        <v>288</v>
      </c>
      <c r="G613">
        <f>VLOOKUP(order_details__2[[#This Row],[ProductID]],products[],3,FALSE)</f>
        <v>18</v>
      </c>
      <c r="H613">
        <f>VLOOKUP(order_details__2[[#This Row],[OrderID]],orders[],20,FALSE)</f>
        <v>1997</v>
      </c>
      <c r="I613" t="str">
        <f>VLOOKUP(order_details__2[[#This Row],[ProductID]],products[],2,FALSE)</f>
        <v>Chartreuse verte</v>
      </c>
      <c r="J613" t="str">
        <f>VLOOKUP(order_details__2[[#This Row],[SupplierID]],suppliers[],2,FALSE)</f>
        <v>Aux joyeux ecclsiastiques</v>
      </c>
      <c r="K613" t="str">
        <f>VLOOKUP(order_details__2[[#This Row],[OrderID]],orders[],14,FALSE)</f>
        <v>Portugal</v>
      </c>
      <c r="L613">
        <f>VLOOKUP(order_details__2[[#This Row],[OrderID]],orders[],7,FALSE)</f>
        <v>2</v>
      </c>
      <c r="M613" t="str">
        <f>VLOOKUP(order_details__2[[#This Row],[ShipVia ]],shippers[],2,FALSE)</f>
        <v>United Package</v>
      </c>
      <c r="N613" t="str">
        <f>VLOOKUP(order_details__2[[#This Row],[OrderID]],orders[],2,FALSE)</f>
        <v>PRINI</v>
      </c>
      <c r="O613" t="str">
        <f>VLOOKUP(order_details__2[[#This Row],[OrderID]],orders[],18,FALSE)</f>
        <v xml:space="preserve">Eastern                                           </v>
      </c>
      <c r="P613">
        <f>VLOOKUP(order_details__2[[#This Row],[ProductID]],products[],4,FALSE)</f>
        <v>1</v>
      </c>
      <c r="Q613" t="str">
        <f>VLOOKUP(order_details__2[[#This Row],[CategoryID]],categories[],2,FALSE)</f>
        <v>Beverages</v>
      </c>
      <c r="R613">
        <f>VLOOKUP(order_details__2[[#This Row],[OrderID]],orders[],21,FALSE)</f>
        <v>3</v>
      </c>
    </row>
    <row r="614" spans="1:18" x14ac:dyDescent="0.2">
      <c r="A614">
        <v>10478</v>
      </c>
      <c r="B614">
        <v>10</v>
      </c>
      <c r="C614">
        <v>24.8</v>
      </c>
      <c r="D614">
        <v>20</v>
      </c>
      <c r="E614">
        <v>0</v>
      </c>
      <c r="F614">
        <f>order_details__2[[#This Row],[UnitPrice]]*order_details__2[[#This Row],[Quantity]]</f>
        <v>496</v>
      </c>
      <c r="G614">
        <f>VLOOKUP(order_details__2[[#This Row],[ProductID]],products[],3,FALSE)</f>
        <v>4</v>
      </c>
      <c r="H614">
        <f>VLOOKUP(order_details__2[[#This Row],[OrderID]],orders[],20,FALSE)</f>
        <v>1997</v>
      </c>
      <c r="I614" t="str">
        <f>VLOOKUP(order_details__2[[#This Row],[ProductID]],products[],2,FALSE)</f>
        <v>Ikura</v>
      </c>
      <c r="J614" t="str">
        <f>VLOOKUP(order_details__2[[#This Row],[SupplierID]],suppliers[],2,FALSE)</f>
        <v>Tokyo Traders</v>
      </c>
      <c r="K614" t="str">
        <f>VLOOKUP(order_details__2[[#This Row],[OrderID]],orders[],14,FALSE)</f>
        <v>France</v>
      </c>
      <c r="L614">
        <f>VLOOKUP(order_details__2[[#This Row],[OrderID]],orders[],7,FALSE)</f>
        <v>3</v>
      </c>
      <c r="M614" t="str">
        <f>VLOOKUP(order_details__2[[#This Row],[ShipVia ]],shippers[],2,FALSE)</f>
        <v>Federal Shipping</v>
      </c>
      <c r="N614" t="str">
        <f>VLOOKUP(order_details__2[[#This Row],[OrderID]],orders[],2,FALSE)</f>
        <v>VICTE</v>
      </c>
      <c r="O614" t="str">
        <f>VLOOKUP(order_details__2[[#This Row],[OrderID]],orders[],18,FALSE)</f>
        <v xml:space="preserve">Eastern                                           </v>
      </c>
      <c r="P614">
        <f>VLOOKUP(order_details__2[[#This Row],[ProductID]],products[],4,FALSE)</f>
        <v>8</v>
      </c>
      <c r="Q614" t="str">
        <f>VLOOKUP(order_details__2[[#This Row],[CategoryID]],categories[],2,FALSE)</f>
        <v>Seafood</v>
      </c>
      <c r="R614">
        <f>VLOOKUP(order_details__2[[#This Row],[OrderID]],orders[],21,FALSE)</f>
        <v>3</v>
      </c>
    </row>
    <row r="615" spans="1:18" x14ac:dyDescent="0.2">
      <c r="A615">
        <v>10479</v>
      </c>
      <c r="B615">
        <v>38</v>
      </c>
      <c r="C615">
        <v>210.8</v>
      </c>
      <c r="D615">
        <v>30</v>
      </c>
      <c r="E615">
        <v>0</v>
      </c>
      <c r="F615">
        <f>order_details__2[[#This Row],[UnitPrice]]*order_details__2[[#This Row],[Quantity]]</f>
        <v>6324</v>
      </c>
      <c r="G615">
        <f>VLOOKUP(order_details__2[[#This Row],[ProductID]],products[],3,FALSE)</f>
        <v>18</v>
      </c>
      <c r="H615">
        <f>VLOOKUP(order_details__2[[#This Row],[OrderID]],orders[],20,FALSE)</f>
        <v>1997</v>
      </c>
      <c r="I615" t="str">
        <f>VLOOKUP(order_details__2[[#This Row],[ProductID]],products[],2,FALSE)</f>
        <v>Cte de Blaye</v>
      </c>
      <c r="J615" t="str">
        <f>VLOOKUP(order_details__2[[#This Row],[SupplierID]],suppliers[],2,FALSE)</f>
        <v>Aux joyeux ecclsiastiques</v>
      </c>
      <c r="K615" t="str">
        <f>VLOOKUP(order_details__2[[#This Row],[OrderID]],orders[],14,FALSE)</f>
        <v>USA</v>
      </c>
      <c r="L615">
        <f>VLOOKUP(order_details__2[[#This Row],[OrderID]],orders[],7,FALSE)</f>
        <v>3</v>
      </c>
      <c r="M615" t="str">
        <f>VLOOKUP(order_details__2[[#This Row],[ShipVia ]],shippers[],2,FALSE)</f>
        <v>Federal Shipping</v>
      </c>
      <c r="N615" t="str">
        <f>VLOOKUP(order_details__2[[#This Row],[OrderID]],orders[],2,FALSE)</f>
        <v>RATTC</v>
      </c>
      <c r="O615" t="str">
        <f>VLOOKUP(order_details__2[[#This Row],[OrderID]],orders[],18,FALSE)</f>
        <v xml:space="preserve">Southern                                          </v>
      </c>
      <c r="P615">
        <f>VLOOKUP(order_details__2[[#This Row],[ProductID]],products[],4,FALSE)</f>
        <v>1</v>
      </c>
      <c r="Q615" t="str">
        <f>VLOOKUP(order_details__2[[#This Row],[CategoryID]],categories[],2,FALSE)</f>
        <v>Beverages</v>
      </c>
      <c r="R615">
        <f>VLOOKUP(order_details__2[[#This Row],[OrderID]],orders[],21,FALSE)</f>
        <v>3</v>
      </c>
    </row>
    <row r="616" spans="1:18" x14ac:dyDescent="0.2">
      <c r="A616">
        <v>10479</v>
      </c>
      <c r="B616">
        <v>53</v>
      </c>
      <c r="C616">
        <v>26.2</v>
      </c>
      <c r="D616">
        <v>28</v>
      </c>
      <c r="E616">
        <v>0</v>
      </c>
      <c r="F616">
        <f>order_details__2[[#This Row],[UnitPrice]]*order_details__2[[#This Row],[Quantity]]</f>
        <v>733.6</v>
      </c>
      <c r="G616">
        <f>VLOOKUP(order_details__2[[#This Row],[ProductID]],products[],3,FALSE)</f>
        <v>24</v>
      </c>
      <c r="H616">
        <f>VLOOKUP(order_details__2[[#This Row],[OrderID]],orders[],20,FALSE)</f>
        <v>1997</v>
      </c>
      <c r="I616" t="str">
        <f>VLOOKUP(order_details__2[[#This Row],[ProductID]],products[],2,FALSE)</f>
        <v>Perth Pasties</v>
      </c>
      <c r="J616" t="str">
        <f>VLOOKUP(order_details__2[[#This Row],[SupplierID]],suppliers[],2,FALSE)</f>
        <v>G'day, Mate</v>
      </c>
      <c r="K616" t="str">
        <f>VLOOKUP(order_details__2[[#This Row],[OrderID]],orders[],14,FALSE)</f>
        <v>USA</v>
      </c>
      <c r="L616">
        <f>VLOOKUP(order_details__2[[#This Row],[OrderID]],orders[],7,FALSE)</f>
        <v>3</v>
      </c>
      <c r="M616" t="str">
        <f>VLOOKUP(order_details__2[[#This Row],[ShipVia ]],shippers[],2,FALSE)</f>
        <v>Federal Shipping</v>
      </c>
      <c r="N616" t="str">
        <f>VLOOKUP(order_details__2[[#This Row],[OrderID]],orders[],2,FALSE)</f>
        <v>RATTC</v>
      </c>
      <c r="O616" t="str">
        <f>VLOOKUP(order_details__2[[#This Row],[OrderID]],orders[],18,FALSE)</f>
        <v xml:space="preserve">Southern                                          </v>
      </c>
      <c r="P616">
        <f>VLOOKUP(order_details__2[[#This Row],[ProductID]],products[],4,FALSE)</f>
        <v>6</v>
      </c>
      <c r="Q616" t="str">
        <f>VLOOKUP(order_details__2[[#This Row],[CategoryID]],categories[],2,FALSE)</f>
        <v>Meat/Poultry</v>
      </c>
      <c r="R616">
        <f>VLOOKUP(order_details__2[[#This Row],[OrderID]],orders[],21,FALSE)</f>
        <v>3</v>
      </c>
    </row>
    <row r="617" spans="1:18" x14ac:dyDescent="0.2">
      <c r="A617">
        <v>10479</v>
      </c>
      <c r="B617">
        <v>59</v>
      </c>
      <c r="C617">
        <v>44</v>
      </c>
      <c r="D617">
        <v>60</v>
      </c>
      <c r="E617">
        <v>0</v>
      </c>
      <c r="F617">
        <f>order_details__2[[#This Row],[UnitPrice]]*order_details__2[[#This Row],[Quantity]]</f>
        <v>2640</v>
      </c>
      <c r="G617">
        <f>VLOOKUP(order_details__2[[#This Row],[ProductID]],products[],3,FALSE)</f>
        <v>28</v>
      </c>
      <c r="H617">
        <f>VLOOKUP(order_details__2[[#This Row],[OrderID]],orders[],20,FALSE)</f>
        <v>1997</v>
      </c>
      <c r="I617" t="str">
        <f>VLOOKUP(order_details__2[[#This Row],[ProductID]],products[],2,FALSE)</f>
        <v>Raclette Courdavault</v>
      </c>
      <c r="J617" t="str">
        <f>VLOOKUP(order_details__2[[#This Row],[SupplierID]],suppliers[],2,FALSE)</f>
        <v>Gai pturage</v>
      </c>
      <c r="K617" t="str">
        <f>VLOOKUP(order_details__2[[#This Row],[OrderID]],orders[],14,FALSE)</f>
        <v>USA</v>
      </c>
      <c r="L617">
        <f>VLOOKUP(order_details__2[[#This Row],[OrderID]],orders[],7,FALSE)</f>
        <v>3</v>
      </c>
      <c r="M617" t="str">
        <f>VLOOKUP(order_details__2[[#This Row],[ShipVia ]],shippers[],2,FALSE)</f>
        <v>Federal Shipping</v>
      </c>
      <c r="N617" t="str">
        <f>VLOOKUP(order_details__2[[#This Row],[OrderID]],orders[],2,FALSE)</f>
        <v>RATTC</v>
      </c>
      <c r="O617" t="str">
        <f>VLOOKUP(order_details__2[[#This Row],[OrderID]],orders[],18,FALSE)</f>
        <v xml:space="preserve">Southern                                          </v>
      </c>
      <c r="P617">
        <f>VLOOKUP(order_details__2[[#This Row],[ProductID]],products[],4,FALSE)</f>
        <v>4</v>
      </c>
      <c r="Q617" t="str">
        <f>VLOOKUP(order_details__2[[#This Row],[CategoryID]],categories[],2,FALSE)</f>
        <v>Dairy Products</v>
      </c>
      <c r="R617">
        <f>VLOOKUP(order_details__2[[#This Row],[OrderID]],orders[],21,FALSE)</f>
        <v>3</v>
      </c>
    </row>
    <row r="618" spans="1:18" x14ac:dyDescent="0.2">
      <c r="A618">
        <v>10479</v>
      </c>
      <c r="B618">
        <v>64</v>
      </c>
      <c r="C618">
        <v>26.6</v>
      </c>
      <c r="D618">
        <v>30</v>
      </c>
      <c r="E618">
        <v>0</v>
      </c>
      <c r="F618">
        <f>order_details__2[[#This Row],[UnitPrice]]*order_details__2[[#This Row],[Quantity]]</f>
        <v>798</v>
      </c>
      <c r="G618">
        <f>VLOOKUP(order_details__2[[#This Row],[ProductID]],products[],3,FALSE)</f>
        <v>12</v>
      </c>
      <c r="H618">
        <f>VLOOKUP(order_details__2[[#This Row],[OrderID]],orders[],20,FALSE)</f>
        <v>1997</v>
      </c>
      <c r="I618" t="str">
        <f>VLOOKUP(order_details__2[[#This Row],[ProductID]],products[],2,FALSE)</f>
        <v>Wimmers gute Semmelkndel</v>
      </c>
      <c r="J618" t="str">
        <f>VLOOKUP(order_details__2[[#This Row],[SupplierID]],suppliers[],2,FALSE)</f>
        <v>Plutzer Lebensmittelgromrkte AG</v>
      </c>
      <c r="K618" t="str">
        <f>VLOOKUP(order_details__2[[#This Row],[OrderID]],orders[],14,FALSE)</f>
        <v>USA</v>
      </c>
      <c r="L618">
        <f>VLOOKUP(order_details__2[[#This Row],[OrderID]],orders[],7,FALSE)</f>
        <v>3</v>
      </c>
      <c r="M618" t="str">
        <f>VLOOKUP(order_details__2[[#This Row],[ShipVia ]],shippers[],2,FALSE)</f>
        <v>Federal Shipping</v>
      </c>
      <c r="N618" t="str">
        <f>VLOOKUP(order_details__2[[#This Row],[OrderID]],orders[],2,FALSE)</f>
        <v>RATTC</v>
      </c>
      <c r="O618" t="str">
        <f>VLOOKUP(order_details__2[[#This Row],[OrderID]],orders[],18,FALSE)</f>
        <v xml:space="preserve">Southern                                          </v>
      </c>
      <c r="P618">
        <f>VLOOKUP(order_details__2[[#This Row],[ProductID]],products[],4,FALSE)</f>
        <v>5</v>
      </c>
      <c r="Q618" t="str">
        <f>VLOOKUP(order_details__2[[#This Row],[CategoryID]],categories[],2,FALSE)</f>
        <v>Grains/Cereals</v>
      </c>
      <c r="R618">
        <f>VLOOKUP(order_details__2[[#This Row],[OrderID]],orders[],21,FALSE)</f>
        <v>3</v>
      </c>
    </row>
    <row r="619" spans="1:18" x14ac:dyDescent="0.2">
      <c r="A619">
        <v>10480</v>
      </c>
      <c r="B619">
        <v>47</v>
      </c>
      <c r="C619">
        <v>7.6</v>
      </c>
      <c r="D619">
        <v>30</v>
      </c>
      <c r="E619">
        <v>0</v>
      </c>
      <c r="F619">
        <f>order_details__2[[#This Row],[UnitPrice]]*order_details__2[[#This Row],[Quantity]]</f>
        <v>228</v>
      </c>
      <c r="G619">
        <f>VLOOKUP(order_details__2[[#This Row],[ProductID]],products[],3,FALSE)</f>
        <v>22</v>
      </c>
      <c r="H619">
        <f>VLOOKUP(order_details__2[[#This Row],[OrderID]],orders[],20,FALSE)</f>
        <v>1997</v>
      </c>
      <c r="I619" t="str">
        <f>VLOOKUP(order_details__2[[#This Row],[ProductID]],products[],2,FALSE)</f>
        <v>Zaanse koeken</v>
      </c>
      <c r="J619" t="str">
        <f>VLOOKUP(order_details__2[[#This Row],[SupplierID]],suppliers[],2,FALSE)</f>
        <v>Zaanse Snoepfabriek</v>
      </c>
      <c r="K619" t="str">
        <f>VLOOKUP(order_details__2[[#This Row],[OrderID]],orders[],14,FALSE)</f>
        <v>France</v>
      </c>
      <c r="L619">
        <f>VLOOKUP(order_details__2[[#This Row],[OrderID]],orders[],7,FALSE)</f>
        <v>2</v>
      </c>
      <c r="M619" t="str">
        <f>VLOOKUP(order_details__2[[#This Row],[ShipVia ]],shippers[],2,FALSE)</f>
        <v>United Package</v>
      </c>
      <c r="N619" t="str">
        <f>VLOOKUP(order_details__2[[#This Row],[OrderID]],orders[],2,FALSE)</f>
        <v>FOLIG</v>
      </c>
      <c r="O619" t="str">
        <f>VLOOKUP(order_details__2[[#This Row],[OrderID]],orders[],18,FALSE)</f>
        <v xml:space="preserve">Westerns                                          </v>
      </c>
      <c r="P619">
        <f>VLOOKUP(order_details__2[[#This Row],[ProductID]],products[],4,FALSE)</f>
        <v>3</v>
      </c>
      <c r="Q619" t="str">
        <f>VLOOKUP(order_details__2[[#This Row],[CategoryID]],categories[],2,FALSE)</f>
        <v>Confections</v>
      </c>
      <c r="R619">
        <f>VLOOKUP(order_details__2[[#This Row],[OrderID]],orders[],21,FALSE)</f>
        <v>3</v>
      </c>
    </row>
    <row r="620" spans="1:18" x14ac:dyDescent="0.2">
      <c r="A620">
        <v>10480</v>
      </c>
      <c r="B620">
        <v>59</v>
      </c>
      <c r="C620">
        <v>44</v>
      </c>
      <c r="D620">
        <v>12</v>
      </c>
      <c r="E620">
        <v>0</v>
      </c>
      <c r="F620">
        <f>order_details__2[[#This Row],[UnitPrice]]*order_details__2[[#This Row],[Quantity]]</f>
        <v>528</v>
      </c>
      <c r="G620">
        <f>VLOOKUP(order_details__2[[#This Row],[ProductID]],products[],3,FALSE)</f>
        <v>28</v>
      </c>
      <c r="H620">
        <f>VLOOKUP(order_details__2[[#This Row],[OrderID]],orders[],20,FALSE)</f>
        <v>1997</v>
      </c>
      <c r="I620" t="str">
        <f>VLOOKUP(order_details__2[[#This Row],[ProductID]],products[],2,FALSE)</f>
        <v>Raclette Courdavault</v>
      </c>
      <c r="J620" t="str">
        <f>VLOOKUP(order_details__2[[#This Row],[SupplierID]],suppliers[],2,FALSE)</f>
        <v>Gai pturage</v>
      </c>
      <c r="K620" t="str">
        <f>VLOOKUP(order_details__2[[#This Row],[OrderID]],orders[],14,FALSE)</f>
        <v>France</v>
      </c>
      <c r="L620">
        <f>VLOOKUP(order_details__2[[#This Row],[OrderID]],orders[],7,FALSE)</f>
        <v>2</v>
      </c>
      <c r="M620" t="str">
        <f>VLOOKUP(order_details__2[[#This Row],[ShipVia ]],shippers[],2,FALSE)</f>
        <v>United Package</v>
      </c>
      <c r="N620" t="str">
        <f>VLOOKUP(order_details__2[[#This Row],[OrderID]],orders[],2,FALSE)</f>
        <v>FOLIG</v>
      </c>
      <c r="O620" t="str">
        <f>VLOOKUP(order_details__2[[#This Row],[OrderID]],orders[],18,FALSE)</f>
        <v xml:space="preserve">Westerns                                          </v>
      </c>
      <c r="P620">
        <f>VLOOKUP(order_details__2[[#This Row],[ProductID]],products[],4,FALSE)</f>
        <v>4</v>
      </c>
      <c r="Q620" t="str">
        <f>VLOOKUP(order_details__2[[#This Row],[CategoryID]],categories[],2,FALSE)</f>
        <v>Dairy Products</v>
      </c>
      <c r="R620">
        <f>VLOOKUP(order_details__2[[#This Row],[OrderID]],orders[],21,FALSE)</f>
        <v>3</v>
      </c>
    </row>
    <row r="621" spans="1:18" x14ac:dyDescent="0.2">
      <c r="A621">
        <v>10481</v>
      </c>
      <c r="B621">
        <v>49</v>
      </c>
      <c r="C621">
        <v>16</v>
      </c>
      <c r="D621">
        <v>24</v>
      </c>
      <c r="E621">
        <v>0</v>
      </c>
      <c r="F621">
        <f>order_details__2[[#This Row],[UnitPrice]]*order_details__2[[#This Row],[Quantity]]</f>
        <v>384</v>
      </c>
      <c r="G621">
        <f>VLOOKUP(order_details__2[[#This Row],[ProductID]],products[],3,FALSE)</f>
        <v>23</v>
      </c>
      <c r="H621">
        <f>VLOOKUP(order_details__2[[#This Row],[OrderID]],orders[],20,FALSE)</f>
        <v>1997</v>
      </c>
      <c r="I621" t="str">
        <f>VLOOKUP(order_details__2[[#This Row],[ProductID]],products[],2,FALSE)</f>
        <v>Maxilaku</v>
      </c>
      <c r="J621" t="str">
        <f>VLOOKUP(order_details__2[[#This Row],[SupplierID]],suppliers[],2,FALSE)</f>
        <v>Karkki Oy</v>
      </c>
      <c r="K621" t="str">
        <f>VLOOKUP(order_details__2[[#This Row],[OrderID]],orders[],14,FALSE)</f>
        <v>Brazil</v>
      </c>
      <c r="L621">
        <f>VLOOKUP(order_details__2[[#This Row],[OrderID]],orders[],7,FALSE)</f>
        <v>2</v>
      </c>
      <c r="M621" t="str">
        <f>VLOOKUP(order_details__2[[#This Row],[ShipVia ]],shippers[],2,FALSE)</f>
        <v>United Package</v>
      </c>
      <c r="N621" t="str">
        <f>VLOOKUP(order_details__2[[#This Row],[OrderID]],orders[],2,FALSE)</f>
        <v>RICAR</v>
      </c>
      <c r="O621" t="str">
        <f>VLOOKUP(order_details__2[[#This Row],[OrderID]],orders[],18,FALSE)</f>
        <v xml:space="preserve">Northern                                          </v>
      </c>
      <c r="P621">
        <f>VLOOKUP(order_details__2[[#This Row],[ProductID]],products[],4,FALSE)</f>
        <v>3</v>
      </c>
      <c r="Q621" t="str">
        <f>VLOOKUP(order_details__2[[#This Row],[CategoryID]],categories[],2,FALSE)</f>
        <v>Confections</v>
      </c>
      <c r="R621">
        <f>VLOOKUP(order_details__2[[#This Row],[OrderID]],orders[],21,FALSE)</f>
        <v>3</v>
      </c>
    </row>
    <row r="622" spans="1:18" x14ac:dyDescent="0.2">
      <c r="A622">
        <v>10481</v>
      </c>
      <c r="B622">
        <v>60</v>
      </c>
      <c r="C622">
        <v>27.2</v>
      </c>
      <c r="D622">
        <v>40</v>
      </c>
      <c r="E622">
        <v>0</v>
      </c>
      <c r="F622">
        <f>order_details__2[[#This Row],[UnitPrice]]*order_details__2[[#This Row],[Quantity]]</f>
        <v>1088</v>
      </c>
      <c r="G622">
        <f>VLOOKUP(order_details__2[[#This Row],[ProductID]],products[],3,FALSE)</f>
        <v>28</v>
      </c>
      <c r="H622">
        <f>VLOOKUP(order_details__2[[#This Row],[OrderID]],orders[],20,FALSE)</f>
        <v>1997</v>
      </c>
      <c r="I622" t="str">
        <f>VLOOKUP(order_details__2[[#This Row],[ProductID]],products[],2,FALSE)</f>
        <v>Camembert Pierrot</v>
      </c>
      <c r="J622" t="str">
        <f>VLOOKUP(order_details__2[[#This Row],[SupplierID]],suppliers[],2,FALSE)</f>
        <v>Gai pturage</v>
      </c>
      <c r="K622" t="str">
        <f>VLOOKUP(order_details__2[[#This Row],[OrderID]],orders[],14,FALSE)</f>
        <v>Brazil</v>
      </c>
      <c r="L622">
        <f>VLOOKUP(order_details__2[[#This Row],[OrderID]],orders[],7,FALSE)</f>
        <v>2</v>
      </c>
      <c r="M622" t="str">
        <f>VLOOKUP(order_details__2[[#This Row],[ShipVia ]],shippers[],2,FALSE)</f>
        <v>United Package</v>
      </c>
      <c r="N622" t="str">
        <f>VLOOKUP(order_details__2[[#This Row],[OrderID]],orders[],2,FALSE)</f>
        <v>RICAR</v>
      </c>
      <c r="O622" t="str">
        <f>VLOOKUP(order_details__2[[#This Row],[OrderID]],orders[],18,FALSE)</f>
        <v xml:space="preserve">Northern                                          </v>
      </c>
      <c r="P622">
        <f>VLOOKUP(order_details__2[[#This Row],[ProductID]],products[],4,FALSE)</f>
        <v>4</v>
      </c>
      <c r="Q622" t="str">
        <f>VLOOKUP(order_details__2[[#This Row],[CategoryID]],categories[],2,FALSE)</f>
        <v>Dairy Products</v>
      </c>
      <c r="R622">
        <f>VLOOKUP(order_details__2[[#This Row],[OrderID]],orders[],21,FALSE)</f>
        <v>3</v>
      </c>
    </row>
    <row r="623" spans="1:18" x14ac:dyDescent="0.2">
      <c r="A623">
        <v>10482</v>
      </c>
      <c r="B623">
        <v>40</v>
      </c>
      <c r="C623">
        <v>14.7</v>
      </c>
      <c r="D623">
        <v>10</v>
      </c>
      <c r="E623">
        <v>0</v>
      </c>
      <c r="F623">
        <f>order_details__2[[#This Row],[UnitPrice]]*order_details__2[[#This Row],[Quantity]]</f>
        <v>147</v>
      </c>
      <c r="G623">
        <f>VLOOKUP(order_details__2[[#This Row],[ProductID]],products[],3,FALSE)</f>
        <v>19</v>
      </c>
      <c r="H623">
        <f>VLOOKUP(order_details__2[[#This Row],[OrderID]],orders[],20,FALSE)</f>
        <v>1997</v>
      </c>
      <c r="I623" t="str">
        <f>VLOOKUP(order_details__2[[#This Row],[ProductID]],products[],2,FALSE)</f>
        <v>Boston Crab Meat</v>
      </c>
      <c r="J623" t="str">
        <f>VLOOKUP(order_details__2[[#This Row],[SupplierID]],suppliers[],2,FALSE)</f>
        <v>New England Seafood Cannery</v>
      </c>
      <c r="K623" t="str">
        <f>VLOOKUP(order_details__2[[#This Row],[OrderID]],orders[],14,FALSE)</f>
        <v>USA</v>
      </c>
      <c r="L623">
        <f>VLOOKUP(order_details__2[[#This Row],[OrderID]],orders[],7,FALSE)</f>
        <v>3</v>
      </c>
      <c r="M623" t="str">
        <f>VLOOKUP(order_details__2[[#This Row],[ShipVia ]],shippers[],2,FALSE)</f>
        <v>Federal Shipping</v>
      </c>
      <c r="N623" t="str">
        <f>VLOOKUP(order_details__2[[#This Row],[OrderID]],orders[],2,FALSE)</f>
        <v>LAZYK</v>
      </c>
      <c r="O623" t="str">
        <f>VLOOKUP(order_details__2[[#This Row],[OrderID]],orders[],18,FALSE)</f>
        <v xml:space="preserve">Eastern                                           </v>
      </c>
      <c r="P623">
        <f>VLOOKUP(order_details__2[[#This Row],[ProductID]],products[],4,FALSE)</f>
        <v>8</v>
      </c>
      <c r="Q623" t="str">
        <f>VLOOKUP(order_details__2[[#This Row],[CategoryID]],categories[],2,FALSE)</f>
        <v>Seafood</v>
      </c>
      <c r="R623">
        <f>VLOOKUP(order_details__2[[#This Row],[OrderID]],orders[],21,FALSE)</f>
        <v>3</v>
      </c>
    </row>
    <row r="624" spans="1:18" x14ac:dyDescent="0.2">
      <c r="A624">
        <v>10483</v>
      </c>
      <c r="B624">
        <v>34</v>
      </c>
      <c r="C624">
        <v>11.2</v>
      </c>
      <c r="D624">
        <v>35</v>
      </c>
      <c r="E624">
        <v>0</v>
      </c>
      <c r="F624">
        <f>order_details__2[[#This Row],[UnitPrice]]*order_details__2[[#This Row],[Quantity]]</f>
        <v>392</v>
      </c>
      <c r="G624">
        <f>VLOOKUP(order_details__2[[#This Row],[ProductID]],products[],3,FALSE)</f>
        <v>16</v>
      </c>
      <c r="H624">
        <f>VLOOKUP(order_details__2[[#This Row],[OrderID]],orders[],20,FALSE)</f>
        <v>1997</v>
      </c>
      <c r="I624" t="str">
        <f>VLOOKUP(order_details__2[[#This Row],[ProductID]],products[],2,FALSE)</f>
        <v>Sasquatch Ale</v>
      </c>
      <c r="J624" t="str">
        <f>VLOOKUP(order_details__2[[#This Row],[SupplierID]],suppliers[],2,FALSE)</f>
        <v>Bigfoot Breweries</v>
      </c>
      <c r="K624" t="str">
        <f>VLOOKUP(order_details__2[[#This Row],[OrderID]],orders[],14,FALSE)</f>
        <v>USA</v>
      </c>
      <c r="L624">
        <f>VLOOKUP(order_details__2[[#This Row],[OrderID]],orders[],7,FALSE)</f>
        <v>2</v>
      </c>
      <c r="M624" t="str">
        <f>VLOOKUP(order_details__2[[#This Row],[ShipVia ]],shippers[],2,FALSE)</f>
        <v>United Package</v>
      </c>
      <c r="N624" t="str">
        <f>VLOOKUP(order_details__2[[#This Row],[OrderID]],orders[],2,FALSE)</f>
        <v>WHITC</v>
      </c>
      <c r="O624" t="str">
        <f>VLOOKUP(order_details__2[[#This Row],[OrderID]],orders[],18,FALSE)</f>
        <v xml:space="preserve">Westerns                                          </v>
      </c>
      <c r="P624">
        <f>VLOOKUP(order_details__2[[#This Row],[ProductID]],products[],4,FALSE)</f>
        <v>1</v>
      </c>
      <c r="Q624" t="str">
        <f>VLOOKUP(order_details__2[[#This Row],[CategoryID]],categories[],2,FALSE)</f>
        <v>Beverages</v>
      </c>
      <c r="R624">
        <f>VLOOKUP(order_details__2[[#This Row],[OrderID]],orders[],21,FALSE)</f>
        <v>3</v>
      </c>
    </row>
    <row r="625" spans="1:18" x14ac:dyDescent="0.2">
      <c r="A625">
        <v>10483</v>
      </c>
      <c r="B625">
        <v>77</v>
      </c>
      <c r="C625">
        <v>10.4</v>
      </c>
      <c r="D625">
        <v>30</v>
      </c>
      <c r="E625">
        <v>0</v>
      </c>
      <c r="F625">
        <f>order_details__2[[#This Row],[UnitPrice]]*order_details__2[[#This Row],[Quantity]]</f>
        <v>312</v>
      </c>
      <c r="G625">
        <f>VLOOKUP(order_details__2[[#This Row],[ProductID]],products[],3,FALSE)</f>
        <v>12</v>
      </c>
      <c r="H625">
        <f>VLOOKUP(order_details__2[[#This Row],[OrderID]],orders[],20,FALSE)</f>
        <v>1997</v>
      </c>
      <c r="I625" t="str">
        <f>VLOOKUP(order_details__2[[#This Row],[ProductID]],products[],2,FALSE)</f>
        <v>Original Frankfurter grne Soe</v>
      </c>
      <c r="J625" t="str">
        <f>VLOOKUP(order_details__2[[#This Row],[SupplierID]],suppliers[],2,FALSE)</f>
        <v>Plutzer Lebensmittelgromrkte AG</v>
      </c>
      <c r="K625" t="str">
        <f>VLOOKUP(order_details__2[[#This Row],[OrderID]],orders[],14,FALSE)</f>
        <v>USA</v>
      </c>
      <c r="L625">
        <f>VLOOKUP(order_details__2[[#This Row],[OrderID]],orders[],7,FALSE)</f>
        <v>2</v>
      </c>
      <c r="M625" t="str">
        <f>VLOOKUP(order_details__2[[#This Row],[ShipVia ]],shippers[],2,FALSE)</f>
        <v>United Package</v>
      </c>
      <c r="N625" t="str">
        <f>VLOOKUP(order_details__2[[#This Row],[OrderID]],orders[],2,FALSE)</f>
        <v>WHITC</v>
      </c>
      <c r="O625" t="str">
        <f>VLOOKUP(order_details__2[[#This Row],[OrderID]],orders[],18,FALSE)</f>
        <v xml:space="preserve">Westerns                                          </v>
      </c>
      <c r="P625">
        <f>VLOOKUP(order_details__2[[#This Row],[ProductID]],products[],4,FALSE)</f>
        <v>2</v>
      </c>
      <c r="Q625" t="str">
        <f>VLOOKUP(order_details__2[[#This Row],[CategoryID]],categories[],2,FALSE)</f>
        <v>Condiments</v>
      </c>
      <c r="R625">
        <f>VLOOKUP(order_details__2[[#This Row],[OrderID]],orders[],21,FALSE)</f>
        <v>3</v>
      </c>
    </row>
    <row r="626" spans="1:18" x14ac:dyDescent="0.2">
      <c r="A626">
        <v>10484</v>
      </c>
      <c r="B626">
        <v>21</v>
      </c>
      <c r="C626">
        <v>8</v>
      </c>
      <c r="D626">
        <v>14</v>
      </c>
      <c r="E626">
        <v>0</v>
      </c>
      <c r="F626">
        <f>order_details__2[[#This Row],[UnitPrice]]*order_details__2[[#This Row],[Quantity]]</f>
        <v>112</v>
      </c>
      <c r="G626">
        <f>VLOOKUP(order_details__2[[#This Row],[ProductID]],products[],3,FALSE)</f>
        <v>8</v>
      </c>
      <c r="H626">
        <f>VLOOKUP(order_details__2[[#This Row],[OrderID]],orders[],20,FALSE)</f>
        <v>1997</v>
      </c>
      <c r="I626" t="str">
        <f>VLOOKUP(order_details__2[[#This Row],[ProductID]],products[],2,FALSE)</f>
        <v>Sir Rodney's Scones</v>
      </c>
      <c r="J626" t="str">
        <f>VLOOKUP(order_details__2[[#This Row],[SupplierID]],suppliers[],2,FALSE)</f>
        <v>Specialty Biscuits, Ltd.</v>
      </c>
      <c r="K626" t="str">
        <f>VLOOKUP(order_details__2[[#This Row],[OrderID]],orders[],14,FALSE)</f>
        <v>UK</v>
      </c>
      <c r="L626">
        <f>VLOOKUP(order_details__2[[#This Row],[OrderID]],orders[],7,FALSE)</f>
        <v>3</v>
      </c>
      <c r="M626" t="str">
        <f>VLOOKUP(order_details__2[[#This Row],[ShipVia ]],shippers[],2,FALSE)</f>
        <v>Federal Shipping</v>
      </c>
      <c r="N626" t="str">
        <f>VLOOKUP(order_details__2[[#This Row],[OrderID]],orders[],2,FALSE)</f>
        <v>BSBEV</v>
      </c>
      <c r="O626" t="str">
        <f>VLOOKUP(order_details__2[[#This Row],[OrderID]],orders[],18,FALSE)</f>
        <v xml:space="preserve">Southern                                          </v>
      </c>
      <c r="P626">
        <f>VLOOKUP(order_details__2[[#This Row],[ProductID]],products[],4,FALSE)</f>
        <v>3</v>
      </c>
      <c r="Q626" t="str">
        <f>VLOOKUP(order_details__2[[#This Row],[CategoryID]],categories[],2,FALSE)</f>
        <v>Confections</v>
      </c>
      <c r="R626">
        <f>VLOOKUP(order_details__2[[#This Row],[OrderID]],orders[],21,FALSE)</f>
        <v>3</v>
      </c>
    </row>
    <row r="627" spans="1:18" x14ac:dyDescent="0.2">
      <c r="A627">
        <v>10484</v>
      </c>
      <c r="B627">
        <v>40</v>
      </c>
      <c r="C627">
        <v>14.7</v>
      </c>
      <c r="D627">
        <v>10</v>
      </c>
      <c r="E627">
        <v>0</v>
      </c>
      <c r="F627">
        <f>order_details__2[[#This Row],[UnitPrice]]*order_details__2[[#This Row],[Quantity]]</f>
        <v>147</v>
      </c>
      <c r="G627">
        <f>VLOOKUP(order_details__2[[#This Row],[ProductID]],products[],3,FALSE)</f>
        <v>19</v>
      </c>
      <c r="H627">
        <f>VLOOKUP(order_details__2[[#This Row],[OrderID]],orders[],20,FALSE)</f>
        <v>1997</v>
      </c>
      <c r="I627" t="str">
        <f>VLOOKUP(order_details__2[[#This Row],[ProductID]],products[],2,FALSE)</f>
        <v>Boston Crab Meat</v>
      </c>
      <c r="J627" t="str">
        <f>VLOOKUP(order_details__2[[#This Row],[SupplierID]],suppliers[],2,FALSE)</f>
        <v>New England Seafood Cannery</v>
      </c>
      <c r="K627" t="str">
        <f>VLOOKUP(order_details__2[[#This Row],[OrderID]],orders[],14,FALSE)</f>
        <v>UK</v>
      </c>
      <c r="L627">
        <f>VLOOKUP(order_details__2[[#This Row],[OrderID]],orders[],7,FALSE)</f>
        <v>3</v>
      </c>
      <c r="M627" t="str">
        <f>VLOOKUP(order_details__2[[#This Row],[ShipVia ]],shippers[],2,FALSE)</f>
        <v>Federal Shipping</v>
      </c>
      <c r="N627" t="str">
        <f>VLOOKUP(order_details__2[[#This Row],[OrderID]],orders[],2,FALSE)</f>
        <v>BSBEV</v>
      </c>
      <c r="O627" t="str">
        <f>VLOOKUP(order_details__2[[#This Row],[OrderID]],orders[],18,FALSE)</f>
        <v xml:space="preserve">Southern                                          </v>
      </c>
      <c r="P627">
        <f>VLOOKUP(order_details__2[[#This Row],[ProductID]],products[],4,FALSE)</f>
        <v>8</v>
      </c>
      <c r="Q627" t="str">
        <f>VLOOKUP(order_details__2[[#This Row],[CategoryID]],categories[],2,FALSE)</f>
        <v>Seafood</v>
      </c>
      <c r="R627">
        <f>VLOOKUP(order_details__2[[#This Row],[OrderID]],orders[],21,FALSE)</f>
        <v>3</v>
      </c>
    </row>
    <row r="628" spans="1:18" x14ac:dyDescent="0.2">
      <c r="A628">
        <v>10484</v>
      </c>
      <c r="B628">
        <v>51</v>
      </c>
      <c r="C628">
        <v>42.4</v>
      </c>
      <c r="D628">
        <v>3</v>
      </c>
      <c r="E628">
        <v>0</v>
      </c>
      <c r="F628">
        <f>order_details__2[[#This Row],[UnitPrice]]*order_details__2[[#This Row],[Quantity]]</f>
        <v>127.19999999999999</v>
      </c>
      <c r="G628">
        <f>VLOOKUP(order_details__2[[#This Row],[ProductID]],products[],3,FALSE)</f>
        <v>24</v>
      </c>
      <c r="H628">
        <f>VLOOKUP(order_details__2[[#This Row],[OrderID]],orders[],20,FALSE)</f>
        <v>1997</v>
      </c>
      <c r="I628" t="str">
        <f>VLOOKUP(order_details__2[[#This Row],[ProductID]],products[],2,FALSE)</f>
        <v>Manjimup Dried Apples</v>
      </c>
      <c r="J628" t="str">
        <f>VLOOKUP(order_details__2[[#This Row],[SupplierID]],suppliers[],2,FALSE)</f>
        <v>G'day, Mate</v>
      </c>
      <c r="K628" t="str">
        <f>VLOOKUP(order_details__2[[#This Row],[OrderID]],orders[],14,FALSE)</f>
        <v>UK</v>
      </c>
      <c r="L628">
        <f>VLOOKUP(order_details__2[[#This Row],[OrderID]],orders[],7,FALSE)</f>
        <v>3</v>
      </c>
      <c r="M628" t="str">
        <f>VLOOKUP(order_details__2[[#This Row],[ShipVia ]],shippers[],2,FALSE)</f>
        <v>Federal Shipping</v>
      </c>
      <c r="N628" t="str">
        <f>VLOOKUP(order_details__2[[#This Row],[OrderID]],orders[],2,FALSE)</f>
        <v>BSBEV</v>
      </c>
      <c r="O628" t="str">
        <f>VLOOKUP(order_details__2[[#This Row],[OrderID]],orders[],18,FALSE)</f>
        <v xml:space="preserve">Southern                                          </v>
      </c>
      <c r="P628">
        <f>VLOOKUP(order_details__2[[#This Row],[ProductID]],products[],4,FALSE)</f>
        <v>7</v>
      </c>
      <c r="Q628" t="str">
        <f>VLOOKUP(order_details__2[[#This Row],[CategoryID]],categories[],2,FALSE)</f>
        <v>Produce</v>
      </c>
      <c r="R628">
        <f>VLOOKUP(order_details__2[[#This Row],[OrderID]],orders[],21,FALSE)</f>
        <v>3</v>
      </c>
    </row>
    <row r="629" spans="1:18" x14ac:dyDescent="0.2">
      <c r="A629">
        <v>10485</v>
      </c>
      <c r="B629">
        <v>2</v>
      </c>
      <c r="C629">
        <v>15.2</v>
      </c>
      <c r="D629">
        <v>20</v>
      </c>
      <c r="E629">
        <v>0</v>
      </c>
      <c r="F629">
        <f>order_details__2[[#This Row],[UnitPrice]]*order_details__2[[#This Row],[Quantity]]</f>
        <v>304</v>
      </c>
      <c r="G629">
        <f>VLOOKUP(order_details__2[[#This Row],[ProductID]],products[],3,FALSE)</f>
        <v>1</v>
      </c>
      <c r="H629">
        <f>VLOOKUP(order_details__2[[#This Row],[OrderID]],orders[],20,FALSE)</f>
        <v>1997</v>
      </c>
      <c r="I629" t="str">
        <f>VLOOKUP(order_details__2[[#This Row],[ProductID]],products[],2,FALSE)</f>
        <v>Chang</v>
      </c>
      <c r="J629" t="str">
        <f>VLOOKUP(order_details__2[[#This Row],[SupplierID]],suppliers[],2,FALSE)</f>
        <v>Exotic Liquids</v>
      </c>
      <c r="K629" t="str">
        <f>VLOOKUP(order_details__2[[#This Row],[OrderID]],orders[],14,FALSE)</f>
        <v>Venezuela</v>
      </c>
      <c r="L629">
        <f>VLOOKUP(order_details__2[[#This Row],[OrderID]],orders[],7,FALSE)</f>
        <v>2</v>
      </c>
      <c r="M629" t="str">
        <f>VLOOKUP(order_details__2[[#This Row],[ShipVia ]],shippers[],2,FALSE)</f>
        <v>United Package</v>
      </c>
      <c r="N629" t="str">
        <f>VLOOKUP(order_details__2[[#This Row],[OrderID]],orders[],2,FALSE)</f>
        <v>LINOD</v>
      </c>
      <c r="O629" t="str">
        <f>VLOOKUP(order_details__2[[#This Row],[OrderID]],orders[],18,FALSE)</f>
        <v xml:space="preserve">Eastern                                           </v>
      </c>
      <c r="P629">
        <f>VLOOKUP(order_details__2[[#This Row],[ProductID]],products[],4,FALSE)</f>
        <v>1</v>
      </c>
      <c r="Q629" t="str">
        <f>VLOOKUP(order_details__2[[#This Row],[CategoryID]],categories[],2,FALSE)</f>
        <v>Beverages</v>
      </c>
      <c r="R629">
        <f>VLOOKUP(order_details__2[[#This Row],[OrderID]],orders[],21,FALSE)</f>
        <v>3</v>
      </c>
    </row>
    <row r="630" spans="1:18" x14ac:dyDescent="0.2">
      <c r="A630">
        <v>10485</v>
      </c>
      <c r="B630">
        <v>3</v>
      </c>
      <c r="C630">
        <v>8</v>
      </c>
      <c r="D630">
        <v>20</v>
      </c>
      <c r="E630">
        <v>0</v>
      </c>
      <c r="F630">
        <f>order_details__2[[#This Row],[UnitPrice]]*order_details__2[[#This Row],[Quantity]]</f>
        <v>160</v>
      </c>
      <c r="G630">
        <f>VLOOKUP(order_details__2[[#This Row],[ProductID]],products[],3,FALSE)</f>
        <v>1</v>
      </c>
      <c r="H630">
        <f>VLOOKUP(order_details__2[[#This Row],[OrderID]],orders[],20,FALSE)</f>
        <v>1997</v>
      </c>
      <c r="I630" t="str">
        <f>VLOOKUP(order_details__2[[#This Row],[ProductID]],products[],2,FALSE)</f>
        <v>Aniseed Syrup</v>
      </c>
      <c r="J630" t="str">
        <f>VLOOKUP(order_details__2[[#This Row],[SupplierID]],suppliers[],2,FALSE)</f>
        <v>Exotic Liquids</v>
      </c>
      <c r="K630" t="str">
        <f>VLOOKUP(order_details__2[[#This Row],[OrderID]],orders[],14,FALSE)</f>
        <v>Venezuela</v>
      </c>
      <c r="L630">
        <f>VLOOKUP(order_details__2[[#This Row],[OrderID]],orders[],7,FALSE)</f>
        <v>2</v>
      </c>
      <c r="M630" t="str">
        <f>VLOOKUP(order_details__2[[#This Row],[ShipVia ]],shippers[],2,FALSE)</f>
        <v>United Package</v>
      </c>
      <c r="N630" t="str">
        <f>VLOOKUP(order_details__2[[#This Row],[OrderID]],orders[],2,FALSE)</f>
        <v>LINOD</v>
      </c>
      <c r="O630" t="str">
        <f>VLOOKUP(order_details__2[[#This Row],[OrderID]],orders[],18,FALSE)</f>
        <v xml:space="preserve">Eastern                                           </v>
      </c>
      <c r="P630">
        <f>VLOOKUP(order_details__2[[#This Row],[ProductID]],products[],4,FALSE)</f>
        <v>2</v>
      </c>
      <c r="Q630" t="str">
        <f>VLOOKUP(order_details__2[[#This Row],[CategoryID]],categories[],2,FALSE)</f>
        <v>Condiments</v>
      </c>
      <c r="R630">
        <f>VLOOKUP(order_details__2[[#This Row],[OrderID]],orders[],21,FALSE)</f>
        <v>3</v>
      </c>
    </row>
    <row r="631" spans="1:18" x14ac:dyDescent="0.2">
      <c r="A631">
        <v>10485</v>
      </c>
      <c r="B631">
        <v>55</v>
      </c>
      <c r="C631">
        <v>19.2</v>
      </c>
      <c r="D631">
        <v>30</v>
      </c>
      <c r="E631">
        <v>0</v>
      </c>
      <c r="F631">
        <f>order_details__2[[#This Row],[UnitPrice]]*order_details__2[[#This Row],[Quantity]]</f>
        <v>576</v>
      </c>
      <c r="G631">
        <f>VLOOKUP(order_details__2[[#This Row],[ProductID]],products[],3,FALSE)</f>
        <v>25</v>
      </c>
      <c r="H631">
        <f>VLOOKUP(order_details__2[[#This Row],[OrderID]],orders[],20,FALSE)</f>
        <v>1997</v>
      </c>
      <c r="I631" t="str">
        <f>VLOOKUP(order_details__2[[#This Row],[ProductID]],products[],2,FALSE)</f>
        <v>Pt chinois</v>
      </c>
      <c r="J631" t="str">
        <f>VLOOKUP(order_details__2[[#This Row],[SupplierID]],suppliers[],2,FALSE)</f>
        <v>Ma Maison</v>
      </c>
      <c r="K631" t="str">
        <f>VLOOKUP(order_details__2[[#This Row],[OrderID]],orders[],14,FALSE)</f>
        <v>Venezuela</v>
      </c>
      <c r="L631">
        <f>VLOOKUP(order_details__2[[#This Row],[OrderID]],orders[],7,FALSE)</f>
        <v>2</v>
      </c>
      <c r="M631" t="str">
        <f>VLOOKUP(order_details__2[[#This Row],[ShipVia ]],shippers[],2,FALSE)</f>
        <v>United Package</v>
      </c>
      <c r="N631" t="str">
        <f>VLOOKUP(order_details__2[[#This Row],[OrderID]],orders[],2,FALSE)</f>
        <v>LINOD</v>
      </c>
      <c r="O631" t="str">
        <f>VLOOKUP(order_details__2[[#This Row],[OrderID]],orders[],18,FALSE)</f>
        <v xml:space="preserve">Eastern                                           </v>
      </c>
      <c r="P631">
        <f>VLOOKUP(order_details__2[[#This Row],[ProductID]],products[],4,FALSE)</f>
        <v>6</v>
      </c>
      <c r="Q631" t="str">
        <f>VLOOKUP(order_details__2[[#This Row],[CategoryID]],categories[],2,FALSE)</f>
        <v>Meat/Poultry</v>
      </c>
      <c r="R631">
        <f>VLOOKUP(order_details__2[[#This Row],[OrderID]],orders[],21,FALSE)</f>
        <v>3</v>
      </c>
    </row>
    <row r="632" spans="1:18" x14ac:dyDescent="0.2">
      <c r="A632">
        <v>10485</v>
      </c>
      <c r="B632">
        <v>70</v>
      </c>
      <c r="C632">
        <v>12</v>
      </c>
      <c r="D632">
        <v>60</v>
      </c>
      <c r="E632">
        <v>0</v>
      </c>
      <c r="F632">
        <f>order_details__2[[#This Row],[UnitPrice]]*order_details__2[[#This Row],[Quantity]]</f>
        <v>720</v>
      </c>
      <c r="G632">
        <f>VLOOKUP(order_details__2[[#This Row],[ProductID]],products[],3,FALSE)</f>
        <v>7</v>
      </c>
      <c r="H632">
        <f>VLOOKUP(order_details__2[[#This Row],[OrderID]],orders[],20,FALSE)</f>
        <v>1997</v>
      </c>
      <c r="I632" t="str">
        <f>VLOOKUP(order_details__2[[#This Row],[ProductID]],products[],2,FALSE)</f>
        <v>Outback Lager</v>
      </c>
      <c r="J632" t="str">
        <f>VLOOKUP(order_details__2[[#This Row],[SupplierID]],suppliers[],2,FALSE)</f>
        <v>Pavlova, Ltd.</v>
      </c>
      <c r="K632" t="str">
        <f>VLOOKUP(order_details__2[[#This Row],[OrderID]],orders[],14,FALSE)</f>
        <v>Venezuela</v>
      </c>
      <c r="L632">
        <f>VLOOKUP(order_details__2[[#This Row],[OrderID]],orders[],7,FALSE)</f>
        <v>2</v>
      </c>
      <c r="M632" t="str">
        <f>VLOOKUP(order_details__2[[#This Row],[ShipVia ]],shippers[],2,FALSE)</f>
        <v>United Package</v>
      </c>
      <c r="N632" t="str">
        <f>VLOOKUP(order_details__2[[#This Row],[OrderID]],orders[],2,FALSE)</f>
        <v>LINOD</v>
      </c>
      <c r="O632" t="str">
        <f>VLOOKUP(order_details__2[[#This Row],[OrderID]],orders[],18,FALSE)</f>
        <v xml:space="preserve">Eastern                                           </v>
      </c>
      <c r="P632">
        <f>VLOOKUP(order_details__2[[#This Row],[ProductID]],products[],4,FALSE)</f>
        <v>1</v>
      </c>
      <c r="Q632" t="str">
        <f>VLOOKUP(order_details__2[[#This Row],[CategoryID]],categories[],2,FALSE)</f>
        <v>Beverages</v>
      </c>
      <c r="R632">
        <f>VLOOKUP(order_details__2[[#This Row],[OrderID]],orders[],21,FALSE)</f>
        <v>3</v>
      </c>
    </row>
    <row r="633" spans="1:18" x14ac:dyDescent="0.2">
      <c r="A633">
        <v>10486</v>
      </c>
      <c r="B633">
        <v>11</v>
      </c>
      <c r="C633">
        <v>16.8</v>
      </c>
      <c r="D633">
        <v>5</v>
      </c>
      <c r="E633">
        <v>0</v>
      </c>
      <c r="F633">
        <f>order_details__2[[#This Row],[UnitPrice]]*order_details__2[[#This Row],[Quantity]]</f>
        <v>84</v>
      </c>
      <c r="G633">
        <f>VLOOKUP(order_details__2[[#This Row],[ProductID]],products[],3,FALSE)</f>
        <v>5</v>
      </c>
      <c r="H633">
        <f>VLOOKUP(order_details__2[[#This Row],[OrderID]],orders[],20,FALSE)</f>
        <v>1997</v>
      </c>
      <c r="I633" t="str">
        <f>VLOOKUP(order_details__2[[#This Row],[ProductID]],products[],2,FALSE)</f>
        <v>Queso Cabrales</v>
      </c>
      <c r="J633" t="str">
        <f>VLOOKUP(order_details__2[[#This Row],[SupplierID]],suppliers[],2,FALSE)</f>
        <v>Cooperativa de Quesos 'Las Cabras'</v>
      </c>
      <c r="K633" t="str">
        <f>VLOOKUP(order_details__2[[#This Row],[OrderID]],orders[],14,FALSE)</f>
        <v>Venezuela</v>
      </c>
      <c r="L633">
        <f>VLOOKUP(order_details__2[[#This Row],[OrderID]],orders[],7,FALSE)</f>
        <v>2</v>
      </c>
      <c r="M633" t="str">
        <f>VLOOKUP(order_details__2[[#This Row],[ShipVia ]],shippers[],2,FALSE)</f>
        <v>United Package</v>
      </c>
      <c r="N633" t="str">
        <f>VLOOKUP(order_details__2[[#This Row],[OrderID]],orders[],2,FALSE)</f>
        <v>HILAA</v>
      </c>
      <c r="O633" t="str">
        <f>VLOOKUP(order_details__2[[#This Row],[OrderID]],orders[],18,FALSE)</f>
        <v xml:space="preserve">Eastern                                           </v>
      </c>
      <c r="P633">
        <f>VLOOKUP(order_details__2[[#This Row],[ProductID]],products[],4,FALSE)</f>
        <v>4</v>
      </c>
      <c r="Q633" t="str">
        <f>VLOOKUP(order_details__2[[#This Row],[CategoryID]],categories[],2,FALSE)</f>
        <v>Dairy Products</v>
      </c>
      <c r="R633">
        <f>VLOOKUP(order_details__2[[#This Row],[OrderID]],orders[],21,FALSE)</f>
        <v>3</v>
      </c>
    </row>
    <row r="634" spans="1:18" x14ac:dyDescent="0.2">
      <c r="A634">
        <v>10486</v>
      </c>
      <c r="B634">
        <v>51</v>
      </c>
      <c r="C634">
        <v>42.4</v>
      </c>
      <c r="D634">
        <v>25</v>
      </c>
      <c r="E634">
        <v>0</v>
      </c>
      <c r="F634">
        <f>order_details__2[[#This Row],[UnitPrice]]*order_details__2[[#This Row],[Quantity]]</f>
        <v>1060</v>
      </c>
      <c r="G634">
        <f>VLOOKUP(order_details__2[[#This Row],[ProductID]],products[],3,FALSE)</f>
        <v>24</v>
      </c>
      <c r="H634">
        <f>VLOOKUP(order_details__2[[#This Row],[OrderID]],orders[],20,FALSE)</f>
        <v>1997</v>
      </c>
      <c r="I634" t="str">
        <f>VLOOKUP(order_details__2[[#This Row],[ProductID]],products[],2,FALSE)</f>
        <v>Manjimup Dried Apples</v>
      </c>
      <c r="J634" t="str">
        <f>VLOOKUP(order_details__2[[#This Row],[SupplierID]],suppliers[],2,FALSE)</f>
        <v>G'day, Mate</v>
      </c>
      <c r="K634" t="str">
        <f>VLOOKUP(order_details__2[[#This Row],[OrderID]],orders[],14,FALSE)</f>
        <v>Venezuela</v>
      </c>
      <c r="L634">
        <f>VLOOKUP(order_details__2[[#This Row],[OrderID]],orders[],7,FALSE)</f>
        <v>2</v>
      </c>
      <c r="M634" t="str">
        <f>VLOOKUP(order_details__2[[#This Row],[ShipVia ]],shippers[],2,FALSE)</f>
        <v>United Package</v>
      </c>
      <c r="N634" t="str">
        <f>VLOOKUP(order_details__2[[#This Row],[OrderID]],orders[],2,FALSE)</f>
        <v>HILAA</v>
      </c>
      <c r="O634" t="str">
        <f>VLOOKUP(order_details__2[[#This Row],[OrderID]],orders[],18,FALSE)</f>
        <v xml:space="preserve">Eastern                                           </v>
      </c>
      <c r="P634">
        <f>VLOOKUP(order_details__2[[#This Row],[ProductID]],products[],4,FALSE)</f>
        <v>7</v>
      </c>
      <c r="Q634" t="str">
        <f>VLOOKUP(order_details__2[[#This Row],[CategoryID]],categories[],2,FALSE)</f>
        <v>Produce</v>
      </c>
      <c r="R634">
        <f>VLOOKUP(order_details__2[[#This Row],[OrderID]],orders[],21,FALSE)</f>
        <v>3</v>
      </c>
    </row>
    <row r="635" spans="1:18" x14ac:dyDescent="0.2">
      <c r="A635">
        <v>10486</v>
      </c>
      <c r="B635">
        <v>74</v>
      </c>
      <c r="C635">
        <v>8</v>
      </c>
      <c r="D635">
        <v>16</v>
      </c>
      <c r="E635">
        <v>0</v>
      </c>
      <c r="F635">
        <f>order_details__2[[#This Row],[UnitPrice]]*order_details__2[[#This Row],[Quantity]]</f>
        <v>128</v>
      </c>
      <c r="G635">
        <f>VLOOKUP(order_details__2[[#This Row],[ProductID]],products[],3,FALSE)</f>
        <v>4</v>
      </c>
      <c r="H635">
        <f>VLOOKUP(order_details__2[[#This Row],[OrderID]],orders[],20,FALSE)</f>
        <v>1997</v>
      </c>
      <c r="I635" t="str">
        <f>VLOOKUP(order_details__2[[#This Row],[ProductID]],products[],2,FALSE)</f>
        <v>Longlife Tofu</v>
      </c>
      <c r="J635" t="str">
        <f>VLOOKUP(order_details__2[[#This Row],[SupplierID]],suppliers[],2,FALSE)</f>
        <v>Tokyo Traders</v>
      </c>
      <c r="K635" t="str">
        <f>VLOOKUP(order_details__2[[#This Row],[OrderID]],orders[],14,FALSE)</f>
        <v>Venezuela</v>
      </c>
      <c r="L635">
        <f>VLOOKUP(order_details__2[[#This Row],[OrderID]],orders[],7,FALSE)</f>
        <v>2</v>
      </c>
      <c r="M635" t="str">
        <f>VLOOKUP(order_details__2[[#This Row],[ShipVia ]],shippers[],2,FALSE)</f>
        <v>United Package</v>
      </c>
      <c r="N635" t="str">
        <f>VLOOKUP(order_details__2[[#This Row],[OrderID]],orders[],2,FALSE)</f>
        <v>HILAA</v>
      </c>
      <c r="O635" t="str">
        <f>VLOOKUP(order_details__2[[#This Row],[OrderID]],orders[],18,FALSE)</f>
        <v xml:space="preserve">Eastern                                           </v>
      </c>
      <c r="P635">
        <f>VLOOKUP(order_details__2[[#This Row],[ProductID]],products[],4,FALSE)</f>
        <v>7</v>
      </c>
      <c r="Q635" t="str">
        <f>VLOOKUP(order_details__2[[#This Row],[CategoryID]],categories[],2,FALSE)</f>
        <v>Produce</v>
      </c>
      <c r="R635">
        <f>VLOOKUP(order_details__2[[#This Row],[OrderID]],orders[],21,FALSE)</f>
        <v>3</v>
      </c>
    </row>
    <row r="636" spans="1:18" x14ac:dyDescent="0.2">
      <c r="A636">
        <v>10487</v>
      </c>
      <c r="B636">
        <v>19</v>
      </c>
      <c r="C636">
        <v>7.3</v>
      </c>
      <c r="D636">
        <v>5</v>
      </c>
      <c r="E636">
        <v>0</v>
      </c>
      <c r="F636">
        <f>order_details__2[[#This Row],[UnitPrice]]*order_details__2[[#This Row],[Quantity]]</f>
        <v>36.5</v>
      </c>
      <c r="G636">
        <f>VLOOKUP(order_details__2[[#This Row],[ProductID]],products[],3,FALSE)</f>
        <v>8</v>
      </c>
      <c r="H636">
        <f>VLOOKUP(order_details__2[[#This Row],[OrderID]],orders[],20,FALSE)</f>
        <v>1997</v>
      </c>
      <c r="I636" t="str">
        <f>VLOOKUP(order_details__2[[#This Row],[ProductID]],products[],2,FALSE)</f>
        <v>Teatime Chocolate Biscuits</v>
      </c>
      <c r="J636" t="str">
        <f>VLOOKUP(order_details__2[[#This Row],[SupplierID]],suppliers[],2,FALSE)</f>
        <v>Specialty Biscuits, Ltd.</v>
      </c>
      <c r="K636" t="str">
        <f>VLOOKUP(order_details__2[[#This Row],[OrderID]],orders[],14,FALSE)</f>
        <v>Brazil</v>
      </c>
      <c r="L636">
        <f>VLOOKUP(order_details__2[[#This Row],[OrderID]],orders[],7,FALSE)</f>
        <v>2</v>
      </c>
      <c r="M636" t="str">
        <f>VLOOKUP(order_details__2[[#This Row],[ShipVia ]],shippers[],2,FALSE)</f>
        <v>United Package</v>
      </c>
      <c r="N636" t="str">
        <f>VLOOKUP(order_details__2[[#This Row],[OrderID]],orders[],2,FALSE)</f>
        <v>QUEEN</v>
      </c>
      <c r="O636" t="str">
        <f>VLOOKUP(order_details__2[[#This Row],[OrderID]],orders[],18,FALSE)</f>
        <v xml:space="preserve">Eastern                                           </v>
      </c>
      <c r="P636">
        <f>VLOOKUP(order_details__2[[#This Row],[ProductID]],products[],4,FALSE)</f>
        <v>3</v>
      </c>
      <c r="Q636" t="str">
        <f>VLOOKUP(order_details__2[[#This Row],[CategoryID]],categories[],2,FALSE)</f>
        <v>Confections</v>
      </c>
      <c r="R636">
        <f>VLOOKUP(order_details__2[[#This Row],[OrderID]],orders[],21,FALSE)</f>
        <v>3</v>
      </c>
    </row>
    <row r="637" spans="1:18" x14ac:dyDescent="0.2">
      <c r="A637">
        <v>10487</v>
      </c>
      <c r="B637">
        <v>26</v>
      </c>
      <c r="C637">
        <v>24.9</v>
      </c>
      <c r="D637">
        <v>30</v>
      </c>
      <c r="E637">
        <v>0</v>
      </c>
      <c r="F637">
        <f>order_details__2[[#This Row],[UnitPrice]]*order_details__2[[#This Row],[Quantity]]</f>
        <v>747</v>
      </c>
      <c r="G637">
        <f>VLOOKUP(order_details__2[[#This Row],[ProductID]],products[],3,FALSE)</f>
        <v>11</v>
      </c>
      <c r="H637">
        <f>VLOOKUP(order_details__2[[#This Row],[OrderID]],orders[],20,FALSE)</f>
        <v>1997</v>
      </c>
      <c r="I637" t="str">
        <f>VLOOKUP(order_details__2[[#This Row],[ProductID]],products[],2,FALSE)</f>
        <v>Gumbr Gummibrchen</v>
      </c>
      <c r="J637" t="str">
        <f>VLOOKUP(order_details__2[[#This Row],[SupplierID]],suppliers[],2,FALSE)</f>
        <v>Heli Swaren GmbH &amp; Co. KG</v>
      </c>
      <c r="K637" t="str">
        <f>VLOOKUP(order_details__2[[#This Row],[OrderID]],orders[],14,FALSE)</f>
        <v>Brazil</v>
      </c>
      <c r="L637">
        <f>VLOOKUP(order_details__2[[#This Row],[OrderID]],orders[],7,FALSE)</f>
        <v>2</v>
      </c>
      <c r="M637" t="str">
        <f>VLOOKUP(order_details__2[[#This Row],[ShipVia ]],shippers[],2,FALSE)</f>
        <v>United Package</v>
      </c>
      <c r="N637" t="str">
        <f>VLOOKUP(order_details__2[[#This Row],[OrderID]],orders[],2,FALSE)</f>
        <v>QUEEN</v>
      </c>
      <c r="O637" t="str">
        <f>VLOOKUP(order_details__2[[#This Row],[OrderID]],orders[],18,FALSE)</f>
        <v xml:space="preserve">Eastern                                           </v>
      </c>
      <c r="P637">
        <f>VLOOKUP(order_details__2[[#This Row],[ProductID]],products[],4,FALSE)</f>
        <v>3</v>
      </c>
      <c r="Q637" t="str">
        <f>VLOOKUP(order_details__2[[#This Row],[CategoryID]],categories[],2,FALSE)</f>
        <v>Confections</v>
      </c>
      <c r="R637">
        <f>VLOOKUP(order_details__2[[#This Row],[OrderID]],orders[],21,FALSE)</f>
        <v>3</v>
      </c>
    </row>
    <row r="638" spans="1:18" x14ac:dyDescent="0.2">
      <c r="A638">
        <v>10487</v>
      </c>
      <c r="B638">
        <v>54</v>
      </c>
      <c r="C638">
        <v>5.9</v>
      </c>
      <c r="D638">
        <v>24</v>
      </c>
      <c r="E638">
        <v>0</v>
      </c>
      <c r="F638">
        <f>order_details__2[[#This Row],[UnitPrice]]*order_details__2[[#This Row],[Quantity]]</f>
        <v>141.60000000000002</v>
      </c>
      <c r="G638">
        <f>VLOOKUP(order_details__2[[#This Row],[ProductID]],products[],3,FALSE)</f>
        <v>25</v>
      </c>
      <c r="H638">
        <f>VLOOKUP(order_details__2[[#This Row],[OrderID]],orders[],20,FALSE)</f>
        <v>1997</v>
      </c>
      <c r="I638" t="str">
        <f>VLOOKUP(order_details__2[[#This Row],[ProductID]],products[],2,FALSE)</f>
        <v>Tourtire</v>
      </c>
      <c r="J638" t="str">
        <f>VLOOKUP(order_details__2[[#This Row],[SupplierID]],suppliers[],2,FALSE)</f>
        <v>Ma Maison</v>
      </c>
      <c r="K638" t="str">
        <f>VLOOKUP(order_details__2[[#This Row],[OrderID]],orders[],14,FALSE)</f>
        <v>Brazil</v>
      </c>
      <c r="L638">
        <f>VLOOKUP(order_details__2[[#This Row],[OrderID]],orders[],7,FALSE)</f>
        <v>2</v>
      </c>
      <c r="M638" t="str">
        <f>VLOOKUP(order_details__2[[#This Row],[ShipVia ]],shippers[],2,FALSE)</f>
        <v>United Package</v>
      </c>
      <c r="N638" t="str">
        <f>VLOOKUP(order_details__2[[#This Row],[OrderID]],orders[],2,FALSE)</f>
        <v>QUEEN</v>
      </c>
      <c r="O638" t="str">
        <f>VLOOKUP(order_details__2[[#This Row],[OrderID]],orders[],18,FALSE)</f>
        <v xml:space="preserve">Eastern                                           </v>
      </c>
      <c r="P638">
        <f>VLOOKUP(order_details__2[[#This Row],[ProductID]],products[],4,FALSE)</f>
        <v>6</v>
      </c>
      <c r="Q638" t="str">
        <f>VLOOKUP(order_details__2[[#This Row],[CategoryID]],categories[],2,FALSE)</f>
        <v>Meat/Poultry</v>
      </c>
      <c r="R638">
        <f>VLOOKUP(order_details__2[[#This Row],[OrderID]],orders[],21,FALSE)</f>
        <v>3</v>
      </c>
    </row>
    <row r="639" spans="1:18" x14ac:dyDescent="0.2">
      <c r="A639">
        <v>10488</v>
      </c>
      <c r="B639">
        <v>59</v>
      </c>
      <c r="C639">
        <v>44</v>
      </c>
      <c r="D639">
        <v>30</v>
      </c>
      <c r="E639">
        <v>0</v>
      </c>
      <c r="F639">
        <f>order_details__2[[#This Row],[UnitPrice]]*order_details__2[[#This Row],[Quantity]]</f>
        <v>1320</v>
      </c>
      <c r="G639">
        <f>VLOOKUP(order_details__2[[#This Row],[ProductID]],products[],3,FALSE)</f>
        <v>28</v>
      </c>
      <c r="H639">
        <f>VLOOKUP(order_details__2[[#This Row],[OrderID]],orders[],20,FALSE)</f>
        <v>1997</v>
      </c>
      <c r="I639" t="str">
        <f>VLOOKUP(order_details__2[[#This Row],[ProductID]],products[],2,FALSE)</f>
        <v>Raclette Courdavault</v>
      </c>
      <c r="J639" t="str">
        <f>VLOOKUP(order_details__2[[#This Row],[SupplierID]],suppliers[],2,FALSE)</f>
        <v>Gai pturage</v>
      </c>
      <c r="K639" t="str">
        <f>VLOOKUP(order_details__2[[#This Row],[OrderID]],orders[],14,FALSE)</f>
        <v>Germany</v>
      </c>
      <c r="L639">
        <f>VLOOKUP(order_details__2[[#This Row],[OrderID]],orders[],7,FALSE)</f>
        <v>2</v>
      </c>
      <c r="M639" t="str">
        <f>VLOOKUP(order_details__2[[#This Row],[ShipVia ]],shippers[],2,FALSE)</f>
        <v>United Package</v>
      </c>
      <c r="N639" t="str">
        <f>VLOOKUP(order_details__2[[#This Row],[OrderID]],orders[],2,FALSE)</f>
        <v>FRANK</v>
      </c>
      <c r="O639" t="str">
        <f>VLOOKUP(order_details__2[[#This Row],[OrderID]],orders[],18,FALSE)</f>
        <v xml:space="preserve">Northern                                          </v>
      </c>
      <c r="P639">
        <f>VLOOKUP(order_details__2[[#This Row],[ProductID]],products[],4,FALSE)</f>
        <v>4</v>
      </c>
      <c r="Q639" t="str">
        <f>VLOOKUP(order_details__2[[#This Row],[CategoryID]],categories[],2,FALSE)</f>
        <v>Dairy Products</v>
      </c>
      <c r="R639">
        <f>VLOOKUP(order_details__2[[#This Row],[OrderID]],orders[],21,FALSE)</f>
        <v>3</v>
      </c>
    </row>
    <row r="640" spans="1:18" x14ac:dyDescent="0.2">
      <c r="A640">
        <v>10488</v>
      </c>
      <c r="B640">
        <v>73</v>
      </c>
      <c r="C640">
        <v>12</v>
      </c>
      <c r="D640">
        <v>20</v>
      </c>
      <c r="E640">
        <v>0</v>
      </c>
      <c r="F640">
        <f>order_details__2[[#This Row],[UnitPrice]]*order_details__2[[#This Row],[Quantity]]</f>
        <v>240</v>
      </c>
      <c r="G640">
        <f>VLOOKUP(order_details__2[[#This Row],[ProductID]],products[],3,FALSE)</f>
        <v>17</v>
      </c>
      <c r="H640">
        <f>VLOOKUP(order_details__2[[#This Row],[OrderID]],orders[],20,FALSE)</f>
        <v>1997</v>
      </c>
      <c r="I640" t="str">
        <f>VLOOKUP(order_details__2[[#This Row],[ProductID]],products[],2,FALSE)</f>
        <v>Rd Kaviar</v>
      </c>
      <c r="J640" t="str">
        <f>VLOOKUP(order_details__2[[#This Row],[SupplierID]],suppliers[],2,FALSE)</f>
        <v>Svensk Sjfda AB</v>
      </c>
      <c r="K640" t="str">
        <f>VLOOKUP(order_details__2[[#This Row],[OrderID]],orders[],14,FALSE)</f>
        <v>Germany</v>
      </c>
      <c r="L640">
        <f>VLOOKUP(order_details__2[[#This Row],[OrderID]],orders[],7,FALSE)</f>
        <v>2</v>
      </c>
      <c r="M640" t="str">
        <f>VLOOKUP(order_details__2[[#This Row],[ShipVia ]],shippers[],2,FALSE)</f>
        <v>United Package</v>
      </c>
      <c r="N640" t="str">
        <f>VLOOKUP(order_details__2[[#This Row],[OrderID]],orders[],2,FALSE)</f>
        <v>FRANK</v>
      </c>
      <c r="O640" t="str">
        <f>VLOOKUP(order_details__2[[#This Row],[OrderID]],orders[],18,FALSE)</f>
        <v xml:space="preserve">Northern                                          </v>
      </c>
      <c r="P640">
        <f>VLOOKUP(order_details__2[[#This Row],[ProductID]],products[],4,FALSE)</f>
        <v>8</v>
      </c>
      <c r="Q640" t="str">
        <f>VLOOKUP(order_details__2[[#This Row],[CategoryID]],categories[],2,FALSE)</f>
        <v>Seafood</v>
      </c>
      <c r="R640">
        <f>VLOOKUP(order_details__2[[#This Row],[OrderID]],orders[],21,FALSE)</f>
        <v>3</v>
      </c>
    </row>
    <row r="641" spans="1:18" x14ac:dyDescent="0.2">
      <c r="A641">
        <v>10489</v>
      </c>
      <c r="B641">
        <v>11</v>
      </c>
      <c r="C641">
        <v>16.8</v>
      </c>
      <c r="D641">
        <v>15</v>
      </c>
      <c r="E641">
        <v>0</v>
      </c>
      <c r="F641">
        <f>order_details__2[[#This Row],[UnitPrice]]*order_details__2[[#This Row],[Quantity]]</f>
        <v>252</v>
      </c>
      <c r="G641">
        <f>VLOOKUP(order_details__2[[#This Row],[ProductID]],products[],3,FALSE)</f>
        <v>5</v>
      </c>
      <c r="H641">
        <f>VLOOKUP(order_details__2[[#This Row],[OrderID]],orders[],20,FALSE)</f>
        <v>1997</v>
      </c>
      <c r="I641" t="str">
        <f>VLOOKUP(order_details__2[[#This Row],[ProductID]],products[],2,FALSE)</f>
        <v>Queso Cabrales</v>
      </c>
      <c r="J641" t="str">
        <f>VLOOKUP(order_details__2[[#This Row],[SupplierID]],suppliers[],2,FALSE)</f>
        <v>Cooperativa de Quesos 'Las Cabras'</v>
      </c>
      <c r="K641" t="str">
        <f>VLOOKUP(order_details__2[[#This Row],[OrderID]],orders[],14,FALSE)</f>
        <v>Austria</v>
      </c>
      <c r="L641">
        <f>VLOOKUP(order_details__2[[#This Row],[OrderID]],orders[],7,FALSE)</f>
        <v>2</v>
      </c>
      <c r="M641" t="str">
        <f>VLOOKUP(order_details__2[[#This Row],[ShipVia ]],shippers[],2,FALSE)</f>
        <v>United Package</v>
      </c>
      <c r="N641" t="str">
        <f>VLOOKUP(order_details__2[[#This Row],[OrderID]],orders[],2,FALSE)</f>
        <v>PICCO</v>
      </c>
      <c r="O641" t="str">
        <f>VLOOKUP(order_details__2[[#This Row],[OrderID]],orders[],18,FALSE)</f>
        <v xml:space="preserve">Westerns                                          </v>
      </c>
      <c r="P641">
        <f>VLOOKUP(order_details__2[[#This Row],[ProductID]],products[],4,FALSE)</f>
        <v>4</v>
      </c>
      <c r="Q641" t="str">
        <f>VLOOKUP(order_details__2[[#This Row],[CategoryID]],categories[],2,FALSE)</f>
        <v>Dairy Products</v>
      </c>
      <c r="R641">
        <f>VLOOKUP(order_details__2[[#This Row],[OrderID]],orders[],21,FALSE)</f>
        <v>3</v>
      </c>
    </row>
    <row r="642" spans="1:18" x14ac:dyDescent="0.2">
      <c r="A642">
        <v>10489</v>
      </c>
      <c r="B642">
        <v>16</v>
      </c>
      <c r="C642">
        <v>13.9</v>
      </c>
      <c r="D642">
        <v>18</v>
      </c>
      <c r="E642">
        <v>0</v>
      </c>
      <c r="F642">
        <f>order_details__2[[#This Row],[UnitPrice]]*order_details__2[[#This Row],[Quantity]]</f>
        <v>250.20000000000002</v>
      </c>
      <c r="G642">
        <f>VLOOKUP(order_details__2[[#This Row],[ProductID]],products[],3,FALSE)</f>
        <v>7</v>
      </c>
      <c r="H642">
        <f>VLOOKUP(order_details__2[[#This Row],[OrderID]],orders[],20,FALSE)</f>
        <v>1997</v>
      </c>
      <c r="I642" t="str">
        <f>VLOOKUP(order_details__2[[#This Row],[ProductID]],products[],2,FALSE)</f>
        <v>Pavlova</v>
      </c>
      <c r="J642" t="str">
        <f>VLOOKUP(order_details__2[[#This Row],[SupplierID]],suppliers[],2,FALSE)</f>
        <v>Pavlova, Ltd.</v>
      </c>
      <c r="K642" t="str">
        <f>VLOOKUP(order_details__2[[#This Row],[OrderID]],orders[],14,FALSE)</f>
        <v>Austria</v>
      </c>
      <c r="L642">
        <f>VLOOKUP(order_details__2[[#This Row],[OrderID]],orders[],7,FALSE)</f>
        <v>2</v>
      </c>
      <c r="M642" t="str">
        <f>VLOOKUP(order_details__2[[#This Row],[ShipVia ]],shippers[],2,FALSE)</f>
        <v>United Package</v>
      </c>
      <c r="N642" t="str">
        <f>VLOOKUP(order_details__2[[#This Row],[OrderID]],orders[],2,FALSE)</f>
        <v>PICCO</v>
      </c>
      <c r="O642" t="str">
        <f>VLOOKUP(order_details__2[[#This Row],[OrderID]],orders[],18,FALSE)</f>
        <v xml:space="preserve">Westerns                                          </v>
      </c>
      <c r="P642">
        <f>VLOOKUP(order_details__2[[#This Row],[ProductID]],products[],4,FALSE)</f>
        <v>3</v>
      </c>
      <c r="Q642" t="str">
        <f>VLOOKUP(order_details__2[[#This Row],[CategoryID]],categories[],2,FALSE)</f>
        <v>Confections</v>
      </c>
      <c r="R642">
        <f>VLOOKUP(order_details__2[[#This Row],[OrderID]],orders[],21,FALSE)</f>
        <v>3</v>
      </c>
    </row>
    <row r="643" spans="1:18" x14ac:dyDescent="0.2">
      <c r="A643">
        <v>10490</v>
      </c>
      <c r="B643">
        <v>59</v>
      </c>
      <c r="C643">
        <v>44</v>
      </c>
      <c r="D643">
        <v>60</v>
      </c>
      <c r="E643">
        <v>0</v>
      </c>
      <c r="F643">
        <f>order_details__2[[#This Row],[UnitPrice]]*order_details__2[[#This Row],[Quantity]]</f>
        <v>2640</v>
      </c>
      <c r="G643">
        <f>VLOOKUP(order_details__2[[#This Row],[ProductID]],products[],3,FALSE)</f>
        <v>28</v>
      </c>
      <c r="H643">
        <f>VLOOKUP(order_details__2[[#This Row],[OrderID]],orders[],20,FALSE)</f>
        <v>1997</v>
      </c>
      <c r="I643" t="str">
        <f>VLOOKUP(order_details__2[[#This Row],[ProductID]],products[],2,FALSE)</f>
        <v>Raclette Courdavault</v>
      </c>
      <c r="J643" t="str">
        <f>VLOOKUP(order_details__2[[#This Row],[SupplierID]],suppliers[],2,FALSE)</f>
        <v>Gai pturage</v>
      </c>
      <c r="K643" t="str">
        <f>VLOOKUP(order_details__2[[#This Row],[OrderID]],orders[],14,FALSE)</f>
        <v>Venezuela</v>
      </c>
      <c r="L643">
        <f>VLOOKUP(order_details__2[[#This Row],[OrderID]],orders[],7,FALSE)</f>
        <v>2</v>
      </c>
      <c r="M643" t="str">
        <f>VLOOKUP(order_details__2[[#This Row],[ShipVia ]],shippers[],2,FALSE)</f>
        <v>United Package</v>
      </c>
      <c r="N643" t="str">
        <f>VLOOKUP(order_details__2[[#This Row],[OrderID]],orders[],2,FALSE)</f>
        <v>HILAA</v>
      </c>
      <c r="O643" t="str">
        <f>VLOOKUP(order_details__2[[#This Row],[OrderID]],orders[],18,FALSE)</f>
        <v xml:space="preserve">Westerns                                          </v>
      </c>
      <c r="P643">
        <f>VLOOKUP(order_details__2[[#This Row],[ProductID]],products[],4,FALSE)</f>
        <v>4</v>
      </c>
      <c r="Q643" t="str">
        <f>VLOOKUP(order_details__2[[#This Row],[CategoryID]],categories[],2,FALSE)</f>
        <v>Dairy Products</v>
      </c>
      <c r="R643">
        <f>VLOOKUP(order_details__2[[#This Row],[OrderID]],orders[],21,FALSE)</f>
        <v>3</v>
      </c>
    </row>
    <row r="644" spans="1:18" x14ac:dyDescent="0.2">
      <c r="A644">
        <v>10490</v>
      </c>
      <c r="B644">
        <v>68</v>
      </c>
      <c r="C644">
        <v>10</v>
      </c>
      <c r="D644">
        <v>30</v>
      </c>
      <c r="E644">
        <v>0</v>
      </c>
      <c r="F644">
        <f>order_details__2[[#This Row],[UnitPrice]]*order_details__2[[#This Row],[Quantity]]</f>
        <v>300</v>
      </c>
      <c r="G644">
        <f>VLOOKUP(order_details__2[[#This Row],[ProductID]],products[],3,FALSE)</f>
        <v>8</v>
      </c>
      <c r="H644">
        <f>VLOOKUP(order_details__2[[#This Row],[OrderID]],orders[],20,FALSE)</f>
        <v>1997</v>
      </c>
      <c r="I644" t="str">
        <f>VLOOKUP(order_details__2[[#This Row],[ProductID]],products[],2,FALSE)</f>
        <v>Scottish Longbreads</v>
      </c>
      <c r="J644" t="str">
        <f>VLOOKUP(order_details__2[[#This Row],[SupplierID]],suppliers[],2,FALSE)</f>
        <v>Specialty Biscuits, Ltd.</v>
      </c>
      <c r="K644" t="str">
        <f>VLOOKUP(order_details__2[[#This Row],[OrderID]],orders[],14,FALSE)</f>
        <v>Venezuela</v>
      </c>
      <c r="L644">
        <f>VLOOKUP(order_details__2[[#This Row],[OrderID]],orders[],7,FALSE)</f>
        <v>2</v>
      </c>
      <c r="M644" t="str">
        <f>VLOOKUP(order_details__2[[#This Row],[ShipVia ]],shippers[],2,FALSE)</f>
        <v>United Package</v>
      </c>
      <c r="N644" t="str">
        <f>VLOOKUP(order_details__2[[#This Row],[OrderID]],orders[],2,FALSE)</f>
        <v>HILAA</v>
      </c>
      <c r="O644" t="str">
        <f>VLOOKUP(order_details__2[[#This Row],[OrderID]],orders[],18,FALSE)</f>
        <v xml:space="preserve">Westerns                                          </v>
      </c>
      <c r="P644">
        <f>VLOOKUP(order_details__2[[#This Row],[ProductID]],products[],4,FALSE)</f>
        <v>3</v>
      </c>
      <c r="Q644" t="str">
        <f>VLOOKUP(order_details__2[[#This Row],[CategoryID]],categories[],2,FALSE)</f>
        <v>Confections</v>
      </c>
      <c r="R644">
        <f>VLOOKUP(order_details__2[[#This Row],[OrderID]],orders[],21,FALSE)</f>
        <v>3</v>
      </c>
    </row>
    <row r="645" spans="1:18" x14ac:dyDescent="0.2">
      <c r="A645">
        <v>10490</v>
      </c>
      <c r="B645">
        <v>75</v>
      </c>
      <c r="C645">
        <v>6.2</v>
      </c>
      <c r="D645">
        <v>36</v>
      </c>
      <c r="E645">
        <v>0</v>
      </c>
      <c r="F645">
        <f>order_details__2[[#This Row],[UnitPrice]]*order_details__2[[#This Row],[Quantity]]</f>
        <v>223.20000000000002</v>
      </c>
      <c r="G645">
        <f>VLOOKUP(order_details__2[[#This Row],[ProductID]],products[],3,FALSE)</f>
        <v>12</v>
      </c>
      <c r="H645">
        <f>VLOOKUP(order_details__2[[#This Row],[OrderID]],orders[],20,FALSE)</f>
        <v>1997</v>
      </c>
      <c r="I645" t="str">
        <f>VLOOKUP(order_details__2[[#This Row],[ProductID]],products[],2,FALSE)</f>
        <v>Rhnbru Klosterbier</v>
      </c>
      <c r="J645" t="str">
        <f>VLOOKUP(order_details__2[[#This Row],[SupplierID]],suppliers[],2,FALSE)</f>
        <v>Plutzer Lebensmittelgromrkte AG</v>
      </c>
      <c r="K645" t="str">
        <f>VLOOKUP(order_details__2[[#This Row],[OrderID]],orders[],14,FALSE)</f>
        <v>Venezuela</v>
      </c>
      <c r="L645">
        <f>VLOOKUP(order_details__2[[#This Row],[OrderID]],orders[],7,FALSE)</f>
        <v>2</v>
      </c>
      <c r="M645" t="str">
        <f>VLOOKUP(order_details__2[[#This Row],[ShipVia ]],shippers[],2,FALSE)</f>
        <v>United Package</v>
      </c>
      <c r="N645" t="str">
        <f>VLOOKUP(order_details__2[[#This Row],[OrderID]],orders[],2,FALSE)</f>
        <v>HILAA</v>
      </c>
      <c r="O645" t="str">
        <f>VLOOKUP(order_details__2[[#This Row],[OrderID]],orders[],18,FALSE)</f>
        <v xml:space="preserve">Westerns                                          </v>
      </c>
      <c r="P645">
        <f>VLOOKUP(order_details__2[[#This Row],[ProductID]],products[],4,FALSE)</f>
        <v>1</v>
      </c>
      <c r="Q645" t="str">
        <f>VLOOKUP(order_details__2[[#This Row],[CategoryID]],categories[],2,FALSE)</f>
        <v>Beverages</v>
      </c>
      <c r="R645">
        <f>VLOOKUP(order_details__2[[#This Row],[OrderID]],orders[],21,FALSE)</f>
        <v>3</v>
      </c>
    </row>
    <row r="646" spans="1:18" x14ac:dyDescent="0.2">
      <c r="A646">
        <v>10491</v>
      </c>
      <c r="B646">
        <v>44</v>
      </c>
      <c r="C646">
        <v>15.5</v>
      </c>
      <c r="D646">
        <v>15</v>
      </c>
      <c r="E646">
        <v>0</v>
      </c>
      <c r="F646">
        <f>order_details__2[[#This Row],[UnitPrice]]*order_details__2[[#This Row],[Quantity]]</f>
        <v>232.5</v>
      </c>
      <c r="G646">
        <f>VLOOKUP(order_details__2[[#This Row],[ProductID]],products[],3,FALSE)</f>
        <v>20</v>
      </c>
      <c r="H646">
        <f>VLOOKUP(order_details__2[[#This Row],[OrderID]],orders[],20,FALSE)</f>
        <v>1997</v>
      </c>
      <c r="I646" t="str">
        <f>VLOOKUP(order_details__2[[#This Row],[ProductID]],products[],2,FALSE)</f>
        <v>Gula Malacca</v>
      </c>
      <c r="J646" t="str">
        <f>VLOOKUP(order_details__2[[#This Row],[SupplierID]],suppliers[],2,FALSE)</f>
        <v>Leka Trading</v>
      </c>
      <c r="K646" t="str">
        <f>VLOOKUP(order_details__2[[#This Row],[OrderID]],orders[],14,FALSE)</f>
        <v>Portugal</v>
      </c>
      <c r="L646">
        <f>VLOOKUP(order_details__2[[#This Row],[OrderID]],orders[],7,FALSE)</f>
        <v>3</v>
      </c>
      <c r="M646" t="str">
        <f>VLOOKUP(order_details__2[[#This Row],[ShipVia ]],shippers[],2,FALSE)</f>
        <v>Federal Shipping</v>
      </c>
      <c r="N646" t="str">
        <f>VLOOKUP(order_details__2[[#This Row],[OrderID]],orders[],2,FALSE)</f>
        <v>FURIB</v>
      </c>
      <c r="O646" t="str">
        <f>VLOOKUP(order_details__2[[#This Row],[OrderID]],orders[],18,FALSE)</f>
        <v xml:space="preserve">Northern                                          </v>
      </c>
      <c r="P646">
        <f>VLOOKUP(order_details__2[[#This Row],[ProductID]],products[],4,FALSE)</f>
        <v>2</v>
      </c>
      <c r="Q646" t="str">
        <f>VLOOKUP(order_details__2[[#This Row],[CategoryID]],categories[],2,FALSE)</f>
        <v>Condiments</v>
      </c>
      <c r="R646">
        <f>VLOOKUP(order_details__2[[#This Row],[OrderID]],orders[],21,FALSE)</f>
        <v>3</v>
      </c>
    </row>
    <row r="647" spans="1:18" x14ac:dyDescent="0.2">
      <c r="A647">
        <v>10491</v>
      </c>
      <c r="B647">
        <v>77</v>
      </c>
      <c r="C647">
        <v>10.4</v>
      </c>
      <c r="D647">
        <v>7</v>
      </c>
      <c r="E647">
        <v>0</v>
      </c>
      <c r="F647">
        <f>order_details__2[[#This Row],[UnitPrice]]*order_details__2[[#This Row],[Quantity]]</f>
        <v>72.8</v>
      </c>
      <c r="G647">
        <f>VLOOKUP(order_details__2[[#This Row],[ProductID]],products[],3,FALSE)</f>
        <v>12</v>
      </c>
      <c r="H647">
        <f>VLOOKUP(order_details__2[[#This Row],[OrderID]],orders[],20,FALSE)</f>
        <v>1997</v>
      </c>
      <c r="I647" t="str">
        <f>VLOOKUP(order_details__2[[#This Row],[ProductID]],products[],2,FALSE)</f>
        <v>Original Frankfurter grne Soe</v>
      </c>
      <c r="J647" t="str">
        <f>VLOOKUP(order_details__2[[#This Row],[SupplierID]],suppliers[],2,FALSE)</f>
        <v>Plutzer Lebensmittelgromrkte AG</v>
      </c>
      <c r="K647" t="str">
        <f>VLOOKUP(order_details__2[[#This Row],[OrderID]],orders[],14,FALSE)</f>
        <v>Portugal</v>
      </c>
      <c r="L647">
        <f>VLOOKUP(order_details__2[[#This Row],[OrderID]],orders[],7,FALSE)</f>
        <v>3</v>
      </c>
      <c r="M647" t="str">
        <f>VLOOKUP(order_details__2[[#This Row],[ShipVia ]],shippers[],2,FALSE)</f>
        <v>Federal Shipping</v>
      </c>
      <c r="N647" t="str">
        <f>VLOOKUP(order_details__2[[#This Row],[OrderID]],orders[],2,FALSE)</f>
        <v>FURIB</v>
      </c>
      <c r="O647" t="str">
        <f>VLOOKUP(order_details__2[[#This Row],[OrderID]],orders[],18,FALSE)</f>
        <v xml:space="preserve">Northern                                          </v>
      </c>
      <c r="P647">
        <f>VLOOKUP(order_details__2[[#This Row],[ProductID]],products[],4,FALSE)</f>
        <v>2</v>
      </c>
      <c r="Q647" t="str">
        <f>VLOOKUP(order_details__2[[#This Row],[CategoryID]],categories[],2,FALSE)</f>
        <v>Condiments</v>
      </c>
      <c r="R647">
        <f>VLOOKUP(order_details__2[[#This Row],[OrderID]],orders[],21,FALSE)</f>
        <v>3</v>
      </c>
    </row>
    <row r="648" spans="1:18" x14ac:dyDescent="0.2">
      <c r="A648">
        <v>10492</v>
      </c>
      <c r="B648">
        <v>25</v>
      </c>
      <c r="C648">
        <v>11.2</v>
      </c>
      <c r="D648">
        <v>60</v>
      </c>
      <c r="E648">
        <v>0</v>
      </c>
      <c r="F648">
        <f>order_details__2[[#This Row],[UnitPrice]]*order_details__2[[#This Row],[Quantity]]</f>
        <v>672</v>
      </c>
      <c r="G648">
        <f>VLOOKUP(order_details__2[[#This Row],[ProductID]],products[],3,FALSE)</f>
        <v>11</v>
      </c>
      <c r="H648">
        <f>VLOOKUP(order_details__2[[#This Row],[OrderID]],orders[],20,FALSE)</f>
        <v>1997</v>
      </c>
      <c r="I648" t="str">
        <f>VLOOKUP(order_details__2[[#This Row],[ProductID]],products[],2,FALSE)</f>
        <v>NuNuCa Nu-Nougat-Creme</v>
      </c>
      <c r="J648" t="str">
        <f>VLOOKUP(order_details__2[[#This Row],[SupplierID]],suppliers[],2,FALSE)</f>
        <v>Heli Swaren GmbH &amp; Co. KG</v>
      </c>
      <c r="K648" t="str">
        <f>VLOOKUP(order_details__2[[#This Row],[OrderID]],orders[],14,FALSE)</f>
        <v>Canada</v>
      </c>
      <c r="L648">
        <f>VLOOKUP(order_details__2[[#This Row],[OrderID]],orders[],7,FALSE)</f>
        <v>1</v>
      </c>
      <c r="M648" t="str">
        <f>VLOOKUP(order_details__2[[#This Row],[ShipVia ]],shippers[],2,FALSE)</f>
        <v>Speedy Express</v>
      </c>
      <c r="N648" t="str">
        <f>VLOOKUP(order_details__2[[#This Row],[OrderID]],orders[],2,FALSE)</f>
        <v>BOTTM</v>
      </c>
      <c r="O648" t="str">
        <f>VLOOKUP(order_details__2[[#This Row],[OrderID]],orders[],18,FALSE)</f>
        <v xml:space="preserve">Southern                                          </v>
      </c>
      <c r="P648">
        <f>VLOOKUP(order_details__2[[#This Row],[ProductID]],products[],4,FALSE)</f>
        <v>3</v>
      </c>
      <c r="Q648" t="str">
        <f>VLOOKUP(order_details__2[[#This Row],[CategoryID]],categories[],2,FALSE)</f>
        <v>Confections</v>
      </c>
      <c r="R648">
        <f>VLOOKUP(order_details__2[[#This Row],[OrderID]],orders[],21,FALSE)</f>
        <v>4</v>
      </c>
    </row>
    <row r="649" spans="1:18" x14ac:dyDescent="0.2">
      <c r="A649">
        <v>10492</v>
      </c>
      <c r="B649">
        <v>42</v>
      </c>
      <c r="C649">
        <v>11.2</v>
      </c>
      <c r="D649">
        <v>20</v>
      </c>
      <c r="E649">
        <v>0</v>
      </c>
      <c r="F649">
        <f>order_details__2[[#This Row],[UnitPrice]]*order_details__2[[#This Row],[Quantity]]</f>
        <v>224</v>
      </c>
      <c r="G649">
        <f>VLOOKUP(order_details__2[[#This Row],[ProductID]],products[],3,FALSE)</f>
        <v>20</v>
      </c>
      <c r="H649">
        <f>VLOOKUP(order_details__2[[#This Row],[OrderID]],orders[],20,FALSE)</f>
        <v>1997</v>
      </c>
      <c r="I649" t="str">
        <f>VLOOKUP(order_details__2[[#This Row],[ProductID]],products[],2,FALSE)</f>
        <v>Singaporean Hokkien Fried Mee</v>
      </c>
      <c r="J649" t="str">
        <f>VLOOKUP(order_details__2[[#This Row],[SupplierID]],suppliers[],2,FALSE)</f>
        <v>Leka Trading</v>
      </c>
      <c r="K649" t="str">
        <f>VLOOKUP(order_details__2[[#This Row],[OrderID]],orders[],14,FALSE)</f>
        <v>Canada</v>
      </c>
      <c r="L649">
        <f>VLOOKUP(order_details__2[[#This Row],[OrderID]],orders[],7,FALSE)</f>
        <v>1</v>
      </c>
      <c r="M649" t="str">
        <f>VLOOKUP(order_details__2[[#This Row],[ShipVia ]],shippers[],2,FALSE)</f>
        <v>Speedy Express</v>
      </c>
      <c r="N649" t="str">
        <f>VLOOKUP(order_details__2[[#This Row],[OrderID]],orders[],2,FALSE)</f>
        <v>BOTTM</v>
      </c>
      <c r="O649" t="str">
        <f>VLOOKUP(order_details__2[[#This Row],[OrderID]],orders[],18,FALSE)</f>
        <v xml:space="preserve">Southern                                          </v>
      </c>
      <c r="P649">
        <f>VLOOKUP(order_details__2[[#This Row],[ProductID]],products[],4,FALSE)</f>
        <v>5</v>
      </c>
      <c r="Q649" t="str">
        <f>VLOOKUP(order_details__2[[#This Row],[CategoryID]],categories[],2,FALSE)</f>
        <v>Grains/Cereals</v>
      </c>
      <c r="R649">
        <f>VLOOKUP(order_details__2[[#This Row],[OrderID]],orders[],21,FALSE)</f>
        <v>4</v>
      </c>
    </row>
    <row r="650" spans="1:18" x14ac:dyDescent="0.2">
      <c r="A650">
        <v>10493</v>
      </c>
      <c r="B650">
        <v>65</v>
      </c>
      <c r="C650">
        <v>16.8</v>
      </c>
      <c r="D650">
        <v>15</v>
      </c>
      <c r="E650">
        <v>0</v>
      </c>
      <c r="F650">
        <f>order_details__2[[#This Row],[UnitPrice]]*order_details__2[[#This Row],[Quantity]]</f>
        <v>252</v>
      </c>
      <c r="G650">
        <f>VLOOKUP(order_details__2[[#This Row],[ProductID]],products[],3,FALSE)</f>
        <v>2</v>
      </c>
      <c r="H650">
        <f>VLOOKUP(order_details__2[[#This Row],[OrderID]],orders[],20,FALSE)</f>
        <v>1997</v>
      </c>
      <c r="I650" t="str">
        <f>VLOOKUP(order_details__2[[#This Row],[ProductID]],products[],2,FALSE)</f>
        <v>Louisiana Fiery Hot Pepper Sauce</v>
      </c>
      <c r="J650" t="str">
        <f>VLOOKUP(order_details__2[[#This Row],[SupplierID]],suppliers[],2,FALSE)</f>
        <v>New Orleans Cajun Delights</v>
      </c>
      <c r="K650" t="str">
        <f>VLOOKUP(order_details__2[[#This Row],[OrderID]],orders[],14,FALSE)</f>
        <v>France</v>
      </c>
      <c r="L650">
        <f>VLOOKUP(order_details__2[[#This Row],[OrderID]],orders[],7,FALSE)</f>
        <v>3</v>
      </c>
      <c r="M650" t="str">
        <f>VLOOKUP(order_details__2[[#This Row],[ShipVia ]],shippers[],2,FALSE)</f>
        <v>Federal Shipping</v>
      </c>
      <c r="N650" t="str">
        <f>VLOOKUP(order_details__2[[#This Row],[OrderID]],orders[],2,FALSE)</f>
        <v>LAMAI</v>
      </c>
      <c r="O650" t="str">
        <f>VLOOKUP(order_details__2[[#This Row],[OrderID]],orders[],18,FALSE)</f>
        <v xml:space="preserve">Eastern                                           </v>
      </c>
      <c r="P650">
        <f>VLOOKUP(order_details__2[[#This Row],[ProductID]],products[],4,FALSE)</f>
        <v>2</v>
      </c>
      <c r="Q650" t="str">
        <f>VLOOKUP(order_details__2[[#This Row],[CategoryID]],categories[],2,FALSE)</f>
        <v>Condiments</v>
      </c>
      <c r="R650">
        <f>VLOOKUP(order_details__2[[#This Row],[OrderID]],orders[],21,FALSE)</f>
        <v>4</v>
      </c>
    </row>
    <row r="651" spans="1:18" x14ac:dyDescent="0.2">
      <c r="A651">
        <v>10493</v>
      </c>
      <c r="B651">
        <v>66</v>
      </c>
      <c r="C651">
        <v>13.6</v>
      </c>
      <c r="D651">
        <v>10</v>
      </c>
      <c r="E651">
        <v>0</v>
      </c>
      <c r="F651">
        <f>order_details__2[[#This Row],[UnitPrice]]*order_details__2[[#This Row],[Quantity]]</f>
        <v>136</v>
      </c>
      <c r="G651">
        <f>VLOOKUP(order_details__2[[#This Row],[ProductID]],products[],3,FALSE)</f>
        <v>2</v>
      </c>
      <c r="H651">
        <f>VLOOKUP(order_details__2[[#This Row],[OrderID]],orders[],20,FALSE)</f>
        <v>1997</v>
      </c>
      <c r="I651" t="str">
        <f>VLOOKUP(order_details__2[[#This Row],[ProductID]],products[],2,FALSE)</f>
        <v>Louisiana Hot Spiced Okra</v>
      </c>
      <c r="J651" t="str">
        <f>VLOOKUP(order_details__2[[#This Row],[SupplierID]],suppliers[],2,FALSE)</f>
        <v>New Orleans Cajun Delights</v>
      </c>
      <c r="K651" t="str">
        <f>VLOOKUP(order_details__2[[#This Row],[OrderID]],orders[],14,FALSE)</f>
        <v>France</v>
      </c>
      <c r="L651">
        <f>VLOOKUP(order_details__2[[#This Row],[OrderID]],orders[],7,FALSE)</f>
        <v>3</v>
      </c>
      <c r="M651" t="str">
        <f>VLOOKUP(order_details__2[[#This Row],[ShipVia ]],shippers[],2,FALSE)</f>
        <v>Federal Shipping</v>
      </c>
      <c r="N651" t="str">
        <f>VLOOKUP(order_details__2[[#This Row],[OrderID]],orders[],2,FALSE)</f>
        <v>LAMAI</v>
      </c>
      <c r="O651" t="str">
        <f>VLOOKUP(order_details__2[[#This Row],[OrderID]],orders[],18,FALSE)</f>
        <v xml:space="preserve">Eastern                                           </v>
      </c>
      <c r="P651">
        <f>VLOOKUP(order_details__2[[#This Row],[ProductID]],products[],4,FALSE)</f>
        <v>2</v>
      </c>
      <c r="Q651" t="str">
        <f>VLOOKUP(order_details__2[[#This Row],[CategoryID]],categories[],2,FALSE)</f>
        <v>Condiments</v>
      </c>
      <c r="R651">
        <f>VLOOKUP(order_details__2[[#This Row],[OrderID]],orders[],21,FALSE)</f>
        <v>4</v>
      </c>
    </row>
    <row r="652" spans="1:18" x14ac:dyDescent="0.2">
      <c r="A652">
        <v>10493</v>
      </c>
      <c r="B652">
        <v>69</v>
      </c>
      <c r="C652">
        <v>28.8</v>
      </c>
      <c r="D652">
        <v>10</v>
      </c>
      <c r="E652">
        <v>0</v>
      </c>
      <c r="F652">
        <f>order_details__2[[#This Row],[UnitPrice]]*order_details__2[[#This Row],[Quantity]]</f>
        <v>288</v>
      </c>
      <c r="G652">
        <f>VLOOKUP(order_details__2[[#This Row],[ProductID]],products[],3,FALSE)</f>
        <v>15</v>
      </c>
      <c r="H652">
        <f>VLOOKUP(order_details__2[[#This Row],[OrderID]],orders[],20,FALSE)</f>
        <v>1997</v>
      </c>
      <c r="I652" t="str">
        <f>VLOOKUP(order_details__2[[#This Row],[ProductID]],products[],2,FALSE)</f>
        <v>Gudbrandsdalsost</v>
      </c>
      <c r="J652" t="str">
        <f>VLOOKUP(order_details__2[[#This Row],[SupplierID]],suppliers[],2,FALSE)</f>
        <v>Norske Meierier</v>
      </c>
      <c r="K652" t="str">
        <f>VLOOKUP(order_details__2[[#This Row],[OrderID]],orders[],14,FALSE)</f>
        <v>France</v>
      </c>
      <c r="L652">
        <f>VLOOKUP(order_details__2[[#This Row],[OrderID]],orders[],7,FALSE)</f>
        <v>3</v>
      </c>
      <c r="M652" t="str">
        <f>VLOOKUP(order_details__2[[#This Row],[ShipVia ]],shippers[],2,FALSE)</f>
        <v>Federal Shipping</v>
      </c>
      <c r="N652" t="str">
        <f>VLOOKUP(order_details__2[[#This Row],[OrderID]],orders[],2,FALSE)</f>
        <v>LAMAI</v>
      </c>
      <c r="O652" t="str">
        <f>VLOOKUP(order_details__2[[#This Row],[OrderID]],orders[],18,FALSE)</f>
        <v xml:space="preserve">Eastern                                           </v>
      </c>
      <c r="P652">
        <f>VLOOKUP(order_details__2[[#This Row],[ProductID]],products[],4,FALSE)</f>
        <v>4</v>
      </c>
      <c r="Q652" t="str">
        <f>VLOOKUP(order_details__2[[#This Row],[CategoryID]],categories[],2,FALSE)</f>
        <v>Dairy Products</v>
      </c>
      <c r="R652">
        <f>VLOOKUP(order_details__2[[#This Row],[OrderID]],orders[],21,FALSE)</f>
        <v>4</v>
      </c>
    </row>
    <row r="653" spans="1:18" x14ac:dyDescent="0.2">
      <c r="A653">
        <v>10494</v>
      </c>
      <c r="B653">
        <v>56</v>
      </c>
      <c r="C653">
        <v>30.4</v>
      </c>
      <c r="D653">
        <v>30</v>
      </c>
      <c r="E653">
        <v>0</v>
      </c>
      <c r="F653">
        <f>order_details__2[[#This Row],[UnitPrice]]*order_details__2[[#This Row],[Quantity]]</f>
        <v>912</v>
      </c>
      <c r="G653">
        <f>VLOOKUP(order_details__2[[#This Row],[ProductID]],products[],3,FALSE)</f>
        <v>26</v>
      </c>
      <c r="H653">
        <f>VLOOKUP(order_details__2[[#This Row],[OrderID]],orders[],20,FALSE)</f>
        <v>1997</v>
      </c>
      <c r="I653" t="str">
        <f>VLOOKUP(order_details__2[[#This Row],[ProductID]],products[],2,FALSE)</f>
        <v>Gnocchi di nonna Alice</v>
      </c>
      <c r="J653" t="str">
        <f>VLOOKUP(order_details__2[[#This Row],[SupplierID]],suppliers[],2,FALSE)</f>
        <v>Pasta Buttini s.r.l.</v>
      </c>
      <c r="K653" t="str">
        <f>VLOOKUP(order_details__2[[#This Row],[OrderID]],orders[],14,FALSE)</f>
        <v>Brazil</v>
      </c>
      <c r="L653">
        <f>VLOOKUP(order_details__2[[#This Row],[OrderID]],orders[],7,FALSE)</f>
        <v>2</v>
      </c>
      <c r="M653" t="str">
        <f>VLOOKUP(order_details__2[[#This Row],[ShipVia ]],shippers[],2,FALSE)</f>
        <v>United Package</v>
      </c>
      <c r="N653" t="str">
        <f>VLOOKUP(order_details__2[[#This Row],[OrderID]],orders[],2,FALSE)</f>
        <v>COMMI</v>
      </c>
      <c r="O653" t="str">
        <f>VLOOKUP(order_details__2[[#This Row],[OrderID]],orders[],18,FALSE)</f>
        <v xml:space="preserve">Eastern                                           </v>
      </c>
      <c r="P653">
        <f>VLOOKUP(order_details__2[[#This Row],[ProductID]],products[],4,FALSE)</f>
        <v>5</v>
      </c>
      <c r="Q653" t="str">
        <f>VLOOKUP(order_details__2[[#This Row],[CategoryID]],categories[],2,FALSE)</f>
        <v>Grains/Cereals</v>
      </c>
      <c r="R653">
        <f>VLOOKUP(order_details__2[[#This Row],[OrderID]],orders[],21,FALSE)</f>
        <v>4</v>
      </c>
    </row>
    <row r="654" spans="1:18" x14ac:dyDescent="0.2">
      <c r="A654">
        <v>10495</v>
      </c>
      <c r="B654">
        <v>23</v>
      </c>
      <c r="C654">
        <v>7.2</v>
      </c>
      <c r="D654">
        <v>10</v>
      </c>
      <c r="E654">
        <v>0</v>
      </c>
      <c r="F654">
        <f>order_details__2[[#This Row],[UnitPrice]]*order_details__2[[#This Row],[Quantity]]</f>
        <v>72</v>
      </c>
      <c r="G654">
        <f>VLOOKUP(order_details__2[[#This Row],[ProductID]],products[],3,FALSE)</f>
        <v>9</v>
      </c>
      <c r="H654">
        <f>VLOOKUP(order_details__2[[#This Row],[OrderID]],orders[],20,FALSE)</f>
        <v>1997</v>
      </c>
      <c r="I654" t="str">
        <f>VLOOKUP(order_details__2[[#This Row],[ProductID]],products[],2,FALSE)</f>
        <v>Tunnbrd</v>
      </c>
      <c r="J654" t="str">
        <f>VLOOKUP(order_details__2[[#This Row],[SupplierID]],suppliers[],2,FALSE)</f>
        <v>PB Knckebrd AB</v>
      </c>
      <c r="K654" t="str">
        <f>VLOOKUP(order_details__2[[#This Row],[OrderID]],orders[],14,FALSE)</f>
        <v>Canada</v>
      </c>
      <c r="L654">
        <f>VLOOKUP(order_details__2[[#This Row],[OrderID]],orders[],7,FALSE)</f>
        <v>3</v>
      </c>
      <c r="M654" t="str">
        <f>VLOOKUP(order_details__2[[#This Row],[ShipVia ]],shippers[],2,FALSE)</f>
        <v>Federal Shipping</v>
      </c>
      <c r="N654" t="str">
        <f>VLOOKUP(order_details__2[[#This Row],[OrderID]],orders[],2,FALSE)</f>
        <v>LAUGB</v>
      </c>
      <c r="O654" t="str">
        <f>VLOOKUP(order_details__2[[#This Row],[OrderID]],orders[],18,FALSE)</f>
        <v xml:space="preserve">Southern                                          </v>
      </c>
      <c r="P654">
        <f>VLOOKUP(order_details__2[[#This Row],[ProductID]],products[],4,FALSE)</f>
        <v>5</v>
      </c>
      <c r="Q654" t="str">
        <f>VLOOKUP(order_details__2[[#This Row],[CategoryID]],categories[],2,FALSE)</f>
        <v>Grains/Cereals</v>
      </c>
      <c r="R654">
        <f>VLOOKUP(order_details__2[[#This Row],[OrderID]],orders[],21,FALSE)</f>
        <v>4</v>
      </c>
    </row>
    <row r="655" spans="1:18" x14ac:dyDescent="0.2">
      <c r="A655">
        <v>10495</v>
      </c>
      <c r="B655">
        <v>41</v>
      </c>
      <c r="C655">
        <v>7.7</v>
      </c>
      <c r="D655">
        <v>20</v>
      </c>
      <c r="E655">
        <v>0</v>
      </c>
      <c r="F655">
        <f>order_details__2[[#This Row],[UnitPrice]]*order_details__2[[#This Row],[Quantity]]</f>
        <v>154</v>
      </c>
      <c r="G655">
        <f>VLOOKUP(order_details__2[[#This Row],[ProductID]],products[],3,FALSE)</f>
        <v>19</v>
      </c>
      <c r="H655">
        <f>VLOOKUP(order_details__2[[#This Row],[OrderID]],orders[],20,FALSE)</f>
        <v>1997</v>
      </c>
      <c r="I655" t="str">
        <f>VLOOKUP(order_details__2[[#This Row],[ProductID]],products[],2,FALSE)</f>
        <v>Jack's New England Clam Chowder</v>
      </c>
      <c r="J655" t="str">
        <f>VLOOKUP(order_details__2[[#This Row],[SupplierID]],suppliers[],2,FALSE)</f>
        <v>New England Seafood Cannery</v>
      </c>
      <c r="K655" t="str">
        <f>VLOOKUP(order_details__2[[#This Row],[OrderID]],orders[],14,FALSE)</f>
        <v>Canada</v>
      </c>
      <c r="L655">
        <f>VLOOKUP(order_details__2[[#This Row],[OrderID]],orders[],7,FALSE)</f>
        <v>3</v>
      </c>
      <c r="M655" t="str">
        <f>VLOOKUP(order_details__2[[#This Row],[ShipVia ]],shippers[],2,FALSE)</f>
        <v>Federal Shipping</v>
      </c>
      <c r="N655" t="str">
        <f>VLOOKUP(order_details__2[[#This Row],[OrderID]],orders[],2,FALSE)</f>
        <v>LAUGB</v>
      </c>
      <c r="O655" t="str">
        <f>VLOOKUP(order_details__2[[#This Row],[OrderID]],orders[],18,FALSE)</f>
        <v xml:space="preserve">Southern                                          </v>
      </c>
      <c r="P655">
        <f>VLOOKUP(order_details__2[[#This Row],[ProductID]],products[],4,FALSE)</f>
        <v>8</v>
      </c>
      <c r="Q655" t="str">
        <f>VLOOKUP(order_details__2[[#This Row],[CategoryID]],categories[],2,FALSE)</f>
        <v>Seafood</v>
      </c>
      <c r="R655">
        <f>VLOOKUP(order_details__2[[#This Row],[OrderID]],orders[],21,FALSE)</f>
        <v>4</v>
      </c>
    </row>
    <row r="656" spans="1:18" x14ac:dyDescent="0.2">
      <c r="A656">
        <v>10495</v>
      </c>
      <c r="B656">
        <v>77</v>
      </c>
      <c r="C656">
        <v>10.4</v>
      </c>
      <c r="D656">
        <v>5</v>
      </c>
      <c r="E656">
        <v>0</v>
      </c>
      <c r="F656">
        <f>order_details__2[[#This Row],[UnitPrice]]*order_details__2[[#This Row],[Quantity]]</f>
        <v>52</v>
      </c>
      <c r="G656">
        <f>VLOOKUP(order_details__2[[#This Row],[ProductID]],products[],3,FALSE)</f>
        <v>12</v>
      </c>
      <c r="H656">
        <f>VLOOKUP(order_details__2[[#This Row],[OrderID]],orders[],20,FALSE)</f>
        <v>1997</v>
      </c>
      <c r="I656" t="str">
        <f>VLOOKUP(order_details__2[[#This Row],[ProductID]],products[],2,FALSE)</f>
        <v>Original Frankfurter grne Soe</v>
      </c>
      <c r="J656" t="str">
        <f>VLOOKUP(order_details__2[[#This Row],[SupplierID]],suppliers[],2,FALSE)</f>
        <v>Plutzer Lebensmittelgromrkte AG</v>
      </c>
      <c r="K656" t="str">
        <f>VLOOKUP(order_details__2[[#This Row],[OrderID]],orders[],14,FALSE)</f>
        <v>Canada</v>
      </c>
      <c r="L656">
        <f>VLOOKUP(order_details__2[[#This Row],[OrderID]],orders[],7,FALSE)</f>
        <v>3</v>
      </c>
      <c r="M656" t="str">
        <f>VLOOKUP(order_details__2[[#This Row],[ShipVia ]],shippers[],2,FALSE)</f>
        <v>Federal Shipping</v>
      </c>
      <c r="N656" t="str">
        <f>VLOOKUP(order_details__2[[#This Row],[OrderID]],orders[],2,FALSE)</f>
        <v>LAUGB</v>
      </c>
      <c r="O656" t="str">
        <f>VLOOKUP(order_details__2[[#This Row],[OrderID]],orders[],18,FALSE)</f>
        <v xml:space="preserve">Southern                                          </v>
      </c>
      <c r="P656">
        <f>VLOOKUP(order_details__2[[#This Row],[ProductID]],products[],4,FALSE)</f>
        <v>2</v>
      </c>
      <c r="Q656" t="str">
        <f>VLOOKUP(order_details__2[[#This Row],[CategoryID]],categories[],2,FALSE)</f>
        <v>Condiments</v>
      </c>
      <c r="R656">
        <f>VLOOKUP(order_details__2[[#This Row],[OrderID]],orders[],21,FALSE)</f>
        <v>4</v>
      </c>
    </row>
    <row r="657" spans="1:18" x14ac:dyDescent="0.2">
      <c r="A657">
        <v>10496</v>
      </c>
      <c r="B657">
        <v>31</v>
      </c>
      <c r="C657">
        <v>10</v>
      </c>
      <c r="D657">
        <v>20</v>
      </c>
      <c r="E657">
        <v>0</v>
      </c>
      <c r="F657">
        <f>order_details__2[[#This Row],[UnitPrice]]*order_details__2[[#This Row],[Quantity]]</f>
        <v>200</v>
      </c>
      <c r="G657">
        <f>VLOOKUP(order_details__2[[#This Row],[ProductID]],products[],3,FALSE)</f>
        <v>14</v>
      </c>
      <c r="H657">
        <f>VLOOKUP(order_details__2[[#This Row],[OrderID]],orders[],20,FALSE)</f>
        <v>1997</v>
      </c>
      <c r="I657" t="str">
        <f>VLOOKUP(order_details__2[[#This Row],[ProductID]],products[],2,FALSE)</f>
        <v>Gorgonzola Telino</v>
      </c>
      <c r="J657" t="str">
        <f>VLOOKUP(order_details__2[[#This Row],[SupplierID]],suppliers[],2,FALSE)</f>
        <v>Formaggi Fortini s.r.l.</v>
      </c>
      <c r="K657" t="str">
        <f>VLOOKUP(order_details__2[[#This Row],[OrderID]],orders[],14,FALSE)</f>
        <v>Brazil</v>
      </c>
      <c r="L657">
        <f>VLOOKUP(order_details__2[[#This Row],[OrderID]],orders[],7,FALSE)</f>
        <v>2</v>
      </c>
      <c r="M657" t="str">
        <f>VLOOKUP(order_details__2[[#This Row],[ShipVia ]],shippers[],2,FALSE)</f>
        <v>United Package</v>
      </c>
      <c r="N657" t="str">
        <f>VLOOKUP(order_details__2[[#This Row],[OrderID]],orders[],2,FALSE)</f>
        <v>TRADH</v>
      </c>
      <c r="O657" t="str">
        <f>VLOOKUP(order_details__2[[#This Row],[OrderID]],orders[],18,FALSE)</f>
        <v xml:space="preserve">Westerns                                          </v>
      </c>
      <c r="P657">
        <f>VLOOKUP(order_details__2[[#This Row],[ProductID]],products[],4,FALSE)</f>
        <v>4</v>
      </c>
      <c r="Q657" t="str">
        <f>VLOOKUP(order_details__2[[#This Row],[CategoryID]],categories[],2,FALSE)</f>
        <v>Dairy Products</v>
      </c>
      <c r="R657">
        <f>VLOOKUP(order_details__2[[#This Row],[OrderID]],orders[],21,FALSE)</f>
        <v>4</v>
      </c>
    </row>
    <row r="658" spans="1:18" x14ac:dyDescent="0.2">
      <c r="A658">
        <v>10497</v>
      </c>
      <c r="B658">
        <v>56</v>
      </c>
      <c r="C658">
        <v>30.4</v>
      </c>
      <c r="D658">
        <v>14</v>
      </c>
      <c r="E658">
        <v>0</v>
      </c>
      <c r="F658">
        <f>order_details__2[[#This Row],[UnitPrice]]*order_details__2[[#This Row],[Quantity]]</f>
        <v>425.59999999999997</v>
      </c>
      <c r="G658">
        <f>VLOOKUP(order_details__2[[#This Row],[ProductID]],products[],3,FALSE)</f>
        <v>26</v>
      </c>
      <c r="H658">
        <f>VLOOKUP(order_details__2[[#This Row],[OrderID]],orders[],20,FALSE)</f>
        <v>1997</v>
      </c>
      <c r="I658" t="str">
        <f>VLOOKUP(order_details__2[[#This Row],[ProductID]],products[],2,FALSE)</f>
        <v>Gnocchi di nonna Alice</v>
      </c>
      <c r="J658" t="str">
        <f>VLOOKUP(order_details__2[[#This Row],[SupplierID]],suppliers[],2,FALSE)</f>
        <v>Pasta Buttini s.r.l.</v>
      </c>
      <c r="K658" t="str">
        <f>VLOOKUP(order_details__2[[#This Row],[OrderID]],orders[],14,FALSE)</f>
        <v>Germany</v>
      </c>
      <c r="L658">
        <f>VLOOKUP(order_details__2[[#This Row],[OrderID]],orders[],7,FALSE)</f>
        <v>1</v>
      </c>
      <c r="M658" t="str">
        <f>VLOOKUP(order_details__2[[#This Row],[ShipVia ]],shippers[],2,FALSE)</f>
        <v>Speedy Express</v>
      </c>
      <c r="N658" t="str">
        <f>VLOOKUP(order_details__2[[#This Row],[OrderID]],orders[],2,FALSE)</f>
        <v>LEHMS</v>
      </c>
      <c r="O658" t="str">
        <f>VLOOKUP(order_details__2[[#This Row],[OrderID]],orders[],18,FALSE)</f>
        <v xml:space="preserve">Westerns                                          </v>
      </c>
      <c r="P658">
        <f>VLOOKUP(order_details__2[[#This Row],[ProductID]],products[],4,FALSE)</f>
        <v>5</v>
      </c>
      <c r="Q658" t="str">
        <f>VLOOKUP(order_details__2[[#This Row],[CategoryID]],categories[],2,FALSE)</f>
        <v>Grains/Cereals</v>
      </c>
      <c r="R658">
        <f>VLOOKUP(order_details__2[[#This Row],[OrderID]],orders[],21,FALSE)</f>
        <v>4</v>
      </c>
    </row>
    <row r="659" spans="1:18" x14ac:dyDescent="0.2">
      <c r="A659">
        <v>10497</v>
      </c>
      <c r="B659">
        <v>72</v>
      </c>
      <c r="C659">
        <v>27.8</v>
      </c>
      <c r="D659">
        <v>25</v>
      </c>
      <c r="E659">
        <v>0</v>
      </c>
      <c r="F659">
        <f>order_details__2[[#This Row],[UnitPrice]]*order_details__2[[#This Row],[Quantity]]</f>
        <v>695</v>
      </c>
      <c r="G659">
        <f>VLOOKUP(order_details__2[[#This Row],[ProductID]],products[],3,FALSE)</f>
        <v>14</v>
      </c>
      <c r="H659">
        <f>VLOOKUP(order_details__2[[#This Row],[OrderID]],orders[],20,FALSE)</f>
        <v>1997</v>
      </c>
      <c r="I659" t="str">
        <f>VLOOKUP(order_details__2[[#This Row],[ProductID]],products[],2,FALSE)</f>
        <v>Mozzarella di Giovanni</v>
      </c>
      <c r="J659" t="str">
        <f>VLOOKUP(order_details__2[[#This Row],[SupplierID]],suppliers[],2,FALSE)</f>
        <v>Formaggi Fortini s.r.l.</v>
      </c>
      <c r="K659" t="str">
        <f>VLOOKUP(order_details__2[[#This Row],[OrderID]],orders[],14,FALSE)</f>
        <v>Germany</v>
      </c>
      <c r="L659">
        <f>VLOOKUP(order_details__2[[#This Row],[OrderID]],orders[],7,FALSE)</f>
        <v>1</v>
      </c>
      <c r="M659" t="str">
        <f>VLOOKUP(order_details__2[[#This Row],[ShipVia ]],shippers[],2,FALSE)</f>
        <v>Speedy Express</v>
      </c>
      <c r="N659" t="str">
        <f>VLOOKUP(order_details__2[[#This Row],[OrderID]],orders[],2,FALSE)</f>
        <v>LEHMS</v>
      </c>
      <c r="O659" t="str">
        <f>VLOOKUP(order_details__2[[#This Row],[OrderID]],orders[],18,FALSE)</f>
        <v xml:space="preserve">Westerns                                          </v>
      </c>
      <c r="P659">
        <f>VLOOKUP(order_details__2[[#This Row],[ProductID]],products[],4,FALSE)</f>
        <v>4</v>
      </c>
      <c r="Q659" t="str">
        <f>VLOOKUP(order_details__2[[#This Row],[CategoryID]],categories[],2,FALSE)</f>
        <v>Dairy Products</v>
      </c>
      <c r="R659">
        <f>VLOOKUP(order_details__2[[#This Row],[OrderID]],orders[],21,FALSE)</f>
        <v>4</v>
      </c>
    </row>
    <row r="660" spans="1:18" x14ac:dyDescent="0.2">
      <c r="A660">
        <v>10497</v>
      </c>
      <c r="B660">
        <v>77</v>
      </c>
      <c r="C660">
        <v>10.4</v>
      </c>
      <c r="D660">
        <v>25</v>
      </c>
      <c r="E660">
        <v>0</v>
      </c>
      <c r="F660">
        <f>order_details__2[[#This Row],[UnitPrice]]*order_details__2[[#This Row],[Quantity]]</f>
        <v>260</v>
      </c>
      <c r="G660">
        <f>VLOOKUP(order_details__2[[#This Row],[ProductID]],products[],3,FALSE)</f>
        <v>12</v>
      </c>
      <c r="H660">
        <f>VLOOKUP(order_details__2[[#This Row],[OrderID]],orders[],20,FALSE)</f>
        <v>1997</v>
      </c>
      <c r="I660" t="str">
        <f>VLOOKUP(order_details__2[[#This Row],[ProductID]],products[],2,FALSE)</f>
        <v>Original Frankfurter grne Soe</v>
      </c>
      <c r="J660" t="str">
        <f>VLOOKUP(order_details__2[[#This Row],[SupplierID]],suppliers[],2,FALSE)</f>
        <v>Plutzer Lebensmittelgromrkte AG</v>
      </c>
      <c r="K660" t="str">
        <f>VLOOKUP(order_details__2[[#This Row],[OrderID]],orders[],14,FALSE)</f>
        <v>Germany</v>
      </c>
      <c r="L660">
        <f>VLOOKUP(order_details__2[[#This Row],[OrderID]],orders[],7,FALSE)</f>
        <v>1</v>
      </c>
      <c r="M660" t="str">
        <f>VLOOKUP(order_details__2[[#This Row],[ShipVia ]],shippers[],2,FALSE)</f>
        <v>Speedy Express</v>
      </c>
      <c r="N660" t="str">
        <f>VLOOKUP(order_details__2[[#This Row],[OrderID]],orders[],2,FALSE)</f>
        <v>LEHMS</v>
      </c>
      <c r="O660" t="str">
        <f>VLOOKUP(order_details__2[[#This Row],[OrderID]],orders[],18,FALSE)</f>
        <v xml:space="preserve">Westerns                                          </v>
      </c>
      <c r="P660">
        <f>VLOOKUP(order_details__2[[#This Row],[ProductID]],products[],4,FALSE)</f>
        <v>2</v>
      </c>
      <c r="Q660" t="str">
        <f>VLOOKUP(order_details__2[[#This Row],[CategoryID]],categories[],2,FALSE)</f>
        <v>Condiments</v>
      </c>
      <c r="R660">
        <f>VLOOKUP(order_details__2[[#This Row],[OrderID]],orders[],21,FALSE)</f>
        <v>4</v>
      </c>
    </row>
    <row r="661" spans="1:18" x14ac:dyDescent="0.2">
      <c r="A661">
        <v>10498</v>
      </c>
      <c r="B661">
        <v>24</v>
      </c>
      <c r="C661">
        <v>4.5</v>
      </c>
      <c r="D661">
        <v>14</v>
      </c>
      <c r="E661">
        <v>0</v>
      </c>
      <c r="F661">
        <f>order_details__2[[#This Row],[UnitPrice]]*order_details__2[[#This Row],[Quantity]]</f>
        <v>63</v>
      </c>
      <c r="G661">
        <f>VLOOKUP(order_details__2[[#This Row],[ProductID]],products[],3,FALSE)</f>
        <v>10</v>
      </c>
      <c r="H661">
        <f>VLOOKUP(order_details__2[[#This Row],[OrderID]],orders[],20,FALSE)</f>
        <v>1997</v>
      </c>
      <c r="I661" t="str">
        <f>VLOOKUP(order_details__2[[#This Row],[ProductID]],products[],2,FALSE)</f>
        <v>Guaran Fantstica</v>
      </c>
      <c r="J661" t="str">
        <f>VLOOKUP(order_details__2[[#This Row],[SupplierID]],suppliers[],2,FALSE)</f>
        <v>Refrescos Americanas LTDA</v>
      </c>
      <c r="K661" t="str">
        <f>VLOOKUP(order_details__2[[#This Row],[OrderID]],orders[],14,FALSE)</f>
        <v>Venezuela</v>
      </c>
      <c r="L661">
        <f>VLOOKUP(order_details__2[[#This Row],[OrderID]],orders[],7,FALSE)</f>
        <v>2</v>
      </c>
      <c r="M661" t="str">
        <f>VLOOKUP(order_details__2[[#This Row],[ShipVia ]],shippers[],2,FALSE)</f>
        <v>United Package</v>
      </c>
      <c r="N661" t="str">
        <f>VLOOKUP(order_details__2[[#This Row],[OrderID]],orders[],2,FALSE)</f>
        <v>HILAA</v>
      </c>
      <c r="O661" t="str">
        <f>VLOOKUP(order_details__2[[#This Row],[OrderID]],orders[],18,FALSE)</f>
        <v xml:space="preserve">Northern                                          </v>
      </c>
      <c r="P661">
        <f>VLOOKUP(order_details__2[[#This Row],[ProductID]],products[],4,FALSE)</f>
        <v>1</v>
      </c>
      <c r="Q661" t="str">
        <f>VLOOKUP(order_details__2[[#This Row],[CategoryID]],categories[],2,FALSE)</f>
        <v>Beverages</v>
      </c>
      <c r="R661">
        <f>VLOOKUP(order_details__2[[#This Row],[OrderID]],orders[],21,FALSE)</f>
        <v>4</v>
      </c>
    </row>
    <row r="662" spans="1:18" x14ac:dyDescent="0.2">
      <c r="A662">
        <v>10498</v>
      </c>
      <c r="B662">
        <v>40</v>
      </c>
      <c r="C662">
        <v>18.399999999999999</v>
      </c>
      <c r="D662">
        <v>5</v>
      </c>
      <c r="E662">
        <v>0</v>
      </c>
      <c r="F662">
        <f>order_details__2[[#This Row],[UnitPrice]]*order_details__2[[#This Row],[Quantity]]</f>
        <v>92</v>
      </c>
      <c r="G662">
        <f>VLOOKUP(order_details__2[[#This Row],[ProductID]],products[],3,FALSE)</f>
        <v>19</v>
      </c>
      <c r="H662">
        <f>VLOOKUP(order_details__2[[#This Row],[OrderID]],orders[],20,FALSE)</f>
        <v>1997</v>
      </c>
      <c r="I662" t="str">
        <f>VLOOKUP(order_details__2[[#This Row],[ProductID]],products[],2,FALSE)</f>
        <v>Boston Crab Meat</v>
      </c>
      <c r="J662" t="str">
        <f>VLOOKUP(order_details__2[[#This Row],[SupplierID]],suppliers[],2,FALSE)</f>
        <v>New England Seafood Cannery</v>
      </c>
      <c r="K662" t="str">
        <f>VLOOKUP(order_details__2[[#This Row],[OrderID]],orders[],14,FALSE)</f>
        <v>Venezuela</v>
      </c>
      <c r="L662">
        <f>VLOOKUP(order_details__2[[#This Row],[OrderID]],orders[],7,FALSE)</f>
        <v>2</v>
      </c>
      <c r="M662" t="str">
        <f>VLOOKUP(order_details__2[[#This Row],[ShipVia ]],shippers[],2,FALSE)</f>
        <v>United Package</v>
      </c>
      <c r="N662" t="str">
        <f>VLOOKUP(order_details__2[[#This Row],[OrderID]],orders[],2,FALSE)</f>
        <v>HILAA</v>
      </c>
      <c r="O662" t="str">
        <f>VLOOKUP(order_details__2[[#This Row],[OrderID]],orders[],18,FALSE)</f>
        <v xml:space="preserve">Northern                                          </v>
      </c>
      <c r="P662">
        <f>VLOOKUP(order_details__2[[#This Row],[ProductID]],products[],4,FALSE)</f>
        <v>8</v>
      </c>
      <c r="Q662" t="str">
        <f>VLOOKUP(order_details__2[[#This Row],[CategoryID]],categories[],2,FALSE)</f>
        <v>Seafood</v>
      </c>
      <c r="R662">
        <f>VLOOKUP(order_details__2[[#This Row],[OrderID]],orders[],21,FALSE)</f>
        <v>4</v>
      </c>
    </row>
    <row r="663" spans="1:18" x14ac:dyDescent="0.2">
      <c r="A663">
        <v>10498</v>
      </c>
      <c r="B663">
        <v>42</v>
      </c>
      <c r="C663">
        <v>14</v>
      </c>
      <c r="D663">
        <v>30</v>
      </c>
      <c r="E663">
        <v>0</v>
      </c>
      <c r="F663">
        <f>order_details__2[[#This Row],[UnitPrice]]*order_details__2[[#This Row],[Quantity]]</f>
        <v>420</v>
      </c>
      <c r="G663">
        <f>VLOOKUP(order_details__2[[#This Row],[ProductID]],products[],3,FALSE)</f>
        <v>20</v>
      </c>
      <c r="H663">
        <f>VLOOKUP(order_details__2[[#This Row],[OrderID]],orders[],20,FALSE)</f>
        <v>1997</v>
      </c>
      <c r="I663" t="str">
        <f>VLOOKUP(order_details__2[[#This Row],[ProductID]],products[],2,FALSE)</f>
        <v>Singaporean Hokkien Fried Mee</v>
      </c>
      <c r="J663" t="str">
        <f>VLOOKUP(order_details__2[[#This Row],[SupplierID]],suppliers[],2,FALSE)</f>
        <v>Leka Trading</v>
      </c>
      <c r="K663" t="str">
        <f>VLOOKUP(order_details__2[[#This Row],[OrderID]],orders[],14,FALSE)</f>
        <v>Venezuela</v>
      </c>
      <c r="L663">
        <f>VLOOKUP(order_details__2[[#This Row],[OrderID]],orders[],7,FALSE)</f>
        <v>2</v>
      </c>
      <c r="M663" t="str">
        <f>VLOOKUP(order_details__2[[#This Row],[ShipVia ]],shippers[],2,FALSE)</f>
        <v>United Package</v>
      </c>
      <c r="N663" t="str">
        <f>VLOOKUP(order_details__2[[#This Row],[OrderID]],orders[],2,FALSE)</f>
        <v>HILAA</v>
      </c>
      <c r="O663" t="str">
        <f>VLOOKUP(order_details__2[[#This Row],[OrderID]],orders[],18,FALSE)</f>
        <v xml:space="preserve">Northern                                          </v>
      </c>
      <c r="P663">
        <f>VLOOKUP(order_details__2[[#This Row],[ProductID]],products[],4,FALSE)</f>
        <v>5</v>
      </c>
      <c r="Q663" t="str">
        <f>VLOOKUP(order_details__2[[#This Row],[CategoryID]],categories[],2,FALSE)</f>
        <v>Grains/Cereals</v>
      </c>
      <c r="R663">
        <f>VLOOKUP(order_details__2[[#This Row],[OrderID]],orders[],21,FALSE)</f>
        <v>4</v>
      </c>
    </row>
    <row r="664" spans="1:18" x14ac:dyDescent="0.2">
      <c r="A664">
        <v>10499</v>
      </c>
      <c r="B664">
        <v>28</v>
      </c>
      <c r="C664">
        <v>45.6</v>
      </c>
      <c r="D664">
        <v>20</v>
      </c>
      <c r="E664">
        <v>0</v>
      </c>
      <c r="F664">
        <f>order_details__2[[#This Row],[UnitPrice]]*order_details__2[[#This Row],[Quantity]]</f>
        <v>912</v>
      </c>
      <c r="G664">
        <f>VLOOKUP(order_details__2[[#This Row],[ProductID]],products[],3,FALSE)</f>
        <v>12</v>
      </c>
      <c r="H664">
        <f>VLOOKUP(order_details__2[[#This Row],[OrderID]],orders[],20,FALSE)</f>
        <v>1997</v>
      </c>
      <c r="I664" t="str">
        <f>VLOOKUP(order_details__2[[#This Row],[ProductID]],products[],2,FALSE)</f>
        <v>Rssle Sauerkraut</v>
      </c>
      <c r="J664" t="str">
        <f>VLOOKUP(order_details__2[[#This Row],[SupplierID]],suppliers[],2,FALSE)</f>
        <v>Plutzer Lebensmittelgromrkte AG</v>
      </c>
      <c r="K664" t="str">
        <f>VLOOKUP(order_details__2[[#This Row],[OrderID]],orders[],14,FALSE)</f>
        <v>Venezuela</v>
      </c>
      <c r="L664">
        <f>VLOOKUP(order_details__2[[#This Row],[OrderID]],orders[],7,FALSE)</f>
        <v>2</v>
      </c>
      <c r="M664" t="str">
        <f>VLOOKUP(order_details__2[[#This Row],[ShipVia ]],shippers[],2,FALSE)</f>
        <v>United Package</v>
      </c>
      <c r="N664" t="str">
        <f>VLOOKUP(order_details__2[[#This Row],[OrderID]],orders[],2,FALSE)</f>
        <v>LILAS</v>
      </c>
      <c r="O664" t="str">
        <f>VLOOKUP(order_details__2[[#This Row],[OrderID]],orders[],18,FALSE)</f>
        <v xml:space="preserve">Eastern                                           </v>
      </c>
      <c r="P664">
        <f>VLOOKUP(order_details__2[[#This Row],[ProductID]],products[],4,FALSE)</f>
        <v>7</v>
      </c>
      <c r="Q664" t="str">
        <f>VLOOKUP(order_details__2[[#This Row],[CategoryID]],categories[],2,FALSE)</f>
        <v>Produce</v>
      </c>
      <c r="R664">
        <f>VLOOKUP(order_details__2[[#This Row],[OrderID]],orders[],21,FALSE)</f>
        <v>4</v>
      </c>
    </row>
    <row r="665" spans="1:18" x14ac:dyDescent="0.2">
      <c r="A665">
        <v>10499</v>
      </c>
      <c r="B665">
        <v>49</v>
      </c>
      <c r="C665">
        <v>20</v>
      </c>
      <c r="D665">
        <v>25</v>
      </c>
      <c r="E665">
        <v>0</v>
      </c>
      <c r="F665">
        <f>order_details__2[[#This Row],[UnitPrice]]*order_details__2[[#This Row],[Quantity]]</f>
        <v>500</v>
      </c>
      <c r="G665">
        <f>VLOOKUP(order_details__2[[#This Row],[ProductID]],products[],3,FALSE)</f>
        <v>23</v>
      </c>
      <c r="H665">
        <f>VLOOKUP(order_details__2[[#This Row],[OrderID]],orders[],20,FALSE)</f>
        <v>1997</v>
      </c>
      <c r="I665" t="str">
        <f>VLOOKUP(order_details__2[[#This Row],[ProductID]],products[],2,FALSE)</f>
        <v>Maxilaku</v>
      </c>
      <c r="J665" t="str">
        <f>VLOOKUP(order_details__2[[#This Row],[SupplierID]],suppliers[],2,FALSE)</f>
        <v>Karkki Oy</v>
      </c>
      <c r="K665" t="str">
        <f>VLOOKUP(order_details__2[[#This Row],[OrderID]],orders[],14,FALSE)</f>
        <v>Venezuela</v>
      </c>
      <c r="L665">
        <f>VLOOKUP(order_details__2[[#This Row],[OrderID]],orders[],7,FALSE)</f>
        <v>2</v>
      </c>
      <c r="M665" t="str">
        <f>VLOOKUP(order_details__2[[#This Row],[ShipVia ]],shippers[],2,FALSE)</f>
        <v>United Package</v>
      </c>
      <c r="N665" t="str">
        <f>VLOOKUP(order_details__2[[#This Row],[OrderID]],orders[],2,FALSE)</f>
        <v>LILAS</v>
      </c>
      <c r="O665" t="str">
        <f>VLOOKUP(order_details__2[[#This Row],[OrderID]],orders[],18,FALSE)</f>
        <v xml:space="preserve">Eastern                                           </v>
      </c>
      <c r="P665">
        <f>VLOOKUP(order_details__2[[#This Row],[ProductID]],products[],4,FALSE)</f>
        <v>3</v>
      </c>
      <c r="Q665" t="str">
        <f>VLOOKUP(order_details__2[[#This Row],[CategoryID]],categories[],2,FALSE)</f>
        <v>Confections</v>
      </c>
      <c r="R665">
        <f>VLOOKUP(order_details__2[[#This Row],[OrderID]],orders[],21,FALSE)</f>
        <v>4</v>
      </c>
    </row>
    <row r="666" spans="1:18" x14ac:dyDescent="0.2">
      <c r="A666">
        <v>10500</v>
      </c>
      <c r="B666">
        <v>15</v>
      </c>
      <c r="C666">
        <v>15.5</v>
      </c>
      <c r="D666">
        <v>12</v>
      </c>
      <c r="E666">
        <v>0</v>
      </c>
      <c r="F666">
        <f>order_details__2[[#This Row],[UnitPrice]]*order_details__2[[#This Row],[Quantity]]</f>
        <v>186</v>
      </c>
      <c r="G666">
        <f>VLOOKUP(order_details__2[[#This Row],[ProductID]],products[],3,FALSE)</f>
        <v>6</v>
      </c>
      <c r="H666">
        <f>VLOOKUP(order_details__2[[#This Row],[OrderID]],orders[],20,FALSE)</f>
        <v>1997</v>
      </c>
      <c r="I666" t="str">
        <f>VLOOKUP(order_details__2[[#This Row],[ProductID]],products[],2,FALSE)</f>
        <v>Genen Shouyu</v>
      </c>
      <c r="J666" t="str">
        <f>VLOOKUP(order_details__2[[#This Row],[SupplierID]],suppliers[],2,FALSE)</f>
        <v>Mayumi's</v>
      </c>
      <c r="K666" t="str">
        <f>VLOOKUP(order_details__2[[#This Row],[OrderID]],orders[],14,FALSE)</f>
        <v>France</v>
      </c>
      <c r="L666">
        <f>VLOOKUP(order_details__2[[#This Row],[OrderID]],orders[],7,FALSE)</f>
        <v>1</v>
      </c>
      <c r="M666" t="str">
        <f>VLOOKUP(order_details__2[[#This Row],[ShipVia ]],shippers[],2,FALSE)</f>
        <v>Speedy Express</v>
      </c>
      <c r="N666" t="str">
        <f>VLOOKUP(order_details__2[[#This Row],[OrderID]],orders[],2,FALSE)</f>
        <v>LAMAI</v>
      </c>
      <c r="O666" t="str">
        <f>VLOOKUP(order_details__2[[#This Row],[OrderID]],orders[],18,FALSE)</f>
        <v xml:space="preserve">Westerns                                          </v>
      </c>
      <c r="P666">
        <f>VLOOKUP(order_details__2[[#This Row],[ProductID]],products[],4,FALSE)</f>
        <v>2</v>
      </c>
      <c r="Q666" t="str">
        <f>VLOOKUP(order_details__2[[#This Row],[CategoryID]],categories[],2,FALSE)</f>
        <v>Condiments</v>
      </c>
      <c r="R666">
        <f>VLOOKUP(order_details__2[[#This Row],[OrderID]],orders[],21,FALSE)</f>
        <v>4</v>
      </c>
    </row>
    <row r="667" spans="1:18" x14ac:dyDescent="0.2">
      <c r="A667">
        <v>10500</v>
      </c>
      <c r="B667">
        <v>28</v>
      </c>
      <c r="C667">
        <v>45.6</v>
      </c>
      <c r="D667">
        <v>8</v>
      </c>
      <c r="E667">
        <v>0</v>
      </c>
      <c r="F667">
        <f>order_details__2[[#This Row],[UnitPrice]]*order_details__2[[#This Row],[Quantity]]</f>
        <v>364.8</v>
      </c>
      <c r="G667">
        <f>VLOOKUP(order_details__2[[#This Row],[ProductID]],products[],3,FALSE)</f>
        <v>12</v>
      </c>
      <c r="H667">
        <f>VLOOKUP(order_details__2[[#This Row],[OrderID]],orders[],20,FALSE)</f>
        <v>1997</v>
      </c>
      <c r="I667" t="str">
        <f>VLOOKUP(order_details__2[[#This Row],[ProductID]],products[],2,FALSE)</f>
        <v>Rssle Sauerkraut</v>
      </c>
      <c r="J667" t="str">
        <f>VLOOKUP(order_details__2[[#This Row],[SupplierID]],suppliers[],2,FALSE)</f>
        <v>Plutzer Lebensmittelgromrkte AG</v>
      </c>
      <c r="K667" t="str">
        <f>VLOOKUP(order_details__2[[#This Row],[OrderID]],orders[],14,FALSE)</f>
        <v>France</v>
      </c>
      <c r="L667">
        <f>VLOOKUP(order_details__2[[#This Row],[OrderID]],orders[],7,FALSE)</f>
        <v>1</v>
      </c>
      <c r="M667" t="str">
        <f>VLOOKUP(order_details__2[[#This Row],[ShipVia ]],shippers[],2,FALSE)</f>
        <v>Speedy Express</v>
      </c>
      <c r="N667" t="str">
        <f>VLOOKUP(order_details__2[[#This Row],[OrderID]],orders[],2,FALSE)</f>
        <v>LAMAI</v>
      </c>
      <c r="O667" t="str">
        <f>VLOOKUP(order_details__2[[#This Row],[OrderID]],orders[],18,FALSE)</f>
        <v xml:space="preserve">Westerns                                          </v>
      </c>
      <c r="P667">
        <f>VLOOKUP(order_details__2[[#This Row],[ProductID]],products[],4,FALSE)</f>
        <v>7</v>
      </c>
      <c r="Q667" t="str">
        <f>VLOOKUP(order_details__2[[#This Row],[CategoryID]],categories[],2,FALSE)</f>
        <v>Produce</v>
      </c>
      <c r="R667">
        <f>VLOOKUP(order_details__2[[#This Row],[OrderID]],orders[],21,FALSE)</f>
        <v>4</v>
      </c>
    </row>
    <row r="668" spans="1:18" x14ac:dyDescent="0.2">
      <c r="A668">
        <v>10501</v>
      </c>
      <c r="B668">
        <v>54</v>
      </c>
      <c r="C668">
        <v>7.45</v>
      </c>
      <c r="D668">
        <v>20</v>
      </c>
      <c r="E668">
        <v>0</v>
      </c>
      <c r="F668">
        <f>order_details__2[[#This Row],[UnitPrice]]*order_details__2[[#This Row],[Quantity]]</f>
        <v>149</v>
      </c>
      <c r="G668">
        <f>VLOOKUP(order_details__2[[#This Row],[ProductID]],products[],3,FALSE)</f>
        <v>25</v>
      </c>
      <c r="H668">
        <f>VLOOKUP(order_details__2[[#This Row],[OrderID]],orders[],20,FALSE)</f>
        <v>1997</v>
      </c>
      <c r="I668" t="str">
        <f>VLOOKUP(order_details__2[[#This Row],[ProductID]],products[],2,FALSE)</f>
        <v>Tourtire</v>
      </c>
      <c r="J668" t="str">
        <f>VLOOKUP(order_details__2[[#This Row],[SupplierID]],suppliers[],2,FALSE)</f>
        <v>Ma Maison</v>
      </c>
      <c r="K668" t="str">
        <f>VLOOKUP(order_details__2[[#This Row],[OrderID]],orders[],14,FALSE)</f>
        <v>Germany</v>
      </c>
      <c r="L668">
        <f>VLOOKUP(order_details__2[[#This Row],[OrderID]],orders[],7,FALSE)</f>
        <v>3</v>
      </c>
      <c r="M668" t="str">
        <f>VLOOKUP(order_details__2[[#This Row],[ShipVia ]],shippers[],2,FALSE)</f>
        <v>Federal Shipping</v>
      </c>
      <c r="N668" t="str">
        <f>VLOOKUP(order_details__2[[#This Row],[OrderID]],orders[],2,FALSE)</f>
        <v>BLAUS</v>
      </c>
      <c r="O668" t="str">
        <f>VLOOKUP(order_details__2[[#This Row],[OrderID]],orders[],18,FALSE)</f>
        <v xml:space="preserve">Northern                                          </v>
      </c>
      <c r="P668">
        <f>VLOOKUP(order_details__2[[#This Row],[ProductID]],products[],4,FALSE)</f>
        <v>6</v>
      </c>
      <c r="Q668" t="str">
        <f>VLOOKUP(order_details__2[[#This Row],[CategoryID]],categories[],2,FALSE)</f>
        <v>Meat/Poultry</v>
      </c>
      <c r="R668">
        <f>VLOOKUP(order_details__2[[#This Row],[OrderID]],orders[],21,FALSE)</f>
        <v>4</v>
      </c>
    </row>
    <row r="669" spans="1:18" x14ac:dyDescent="0.2">
      <c r="A669">
        <v>10502</v>
      </c>
      <c r="B669">
        <v>45</v>
      </c>
      <c r="C669">
        <v>9.5</v>
      </c>
      <c r="D669">
        <v>21</v>
      </c>
      <c r="E669">
        <v>0</v>
      </c>
      <c r="F669">
        <f>order_details__2[[#This Row],[UnitPrice]]*order_details__2[[#This Row],[Quantity]]</f>
        <v>199.5</v>
      </c>
      <c r="G669">
        <f>VLOOKUP(order_details__2[[#This Row],[ProductID]],products[],3,FALSE)</f>
        <v>21</v>
      </c>
      <c r="H669">
        <f>VLOOKUP(order_details__2[[#This Row],[OrderID]],orders[],20,FALSE)</f>
        <v>1997</v>
      </c>
      <c r="I669" t="str">
        <f>VLOOKUP(order_details__2[[#This Row],[ProductID]],products[],2,FALSE)</f>
        <v>Rogede sild</v>
      </c>
      <c r="J669" t="str">
        <f>VLOOKUP(order_details__2[[#This Row],[SupplierID]],suppliers[],2,FALSE)</f>
        <v>Lyngbysild</v>
      </c>
      <c r="K669" t="str">
        <f>VLOOKUP(order_details__2[[#This Row],[OrderID]],orders[],14,FALSE)</f>
        <v>Mexico</v>
      </c>
      <c r="L669">
        <f>VLOOKUP(order_details__2[[#This Row],[OrderID]],orders[],7,FALSE)</f>
        <v>1</v>
      </c>
      <c r="M669" t="str">
        <f>VLOOKUP(order_details__2[[#This Row],[ShipVia ]],shippers[],2,FALSE)</f>
        <v>Speedy Express</v>
      </c>
      <c r="N669" t="str">
        <f>VLOOKUP(order_details__2[[#This Row],[OrderID]],orders[],2,FALSE)</f>
        <v>PERIC</v>
      </c>
      <c r="O669" t="str">
        <f>VLOOKUP(order_details__2[[#This Row],[OrderID]],orders[],18,FALSE)</f>
        <v xml:space="preserve">Eastern                                           </v>
      </c>
      <c r="P669">
        <f>VLOOKUP(order_details__2[[#This Row],[ProductID]],products[],4,FALSE)</f>
        <v>8</v>
      </c>
      <c r="Q669" t="str">
        <f>VLOOKUP(order_details__2[[#This Row],[CategoryID]],categories[],2,FALSE)</f>
        <v>Seafood</v>
      </c>
      <c r="R669">
        <f>VLOOKUP(order_details__2[[#This Row],[OrderID]],orders[],21,FALSE)</f>
        <v>4</v>
      </c>
    </row>
    <row r="670" spans="1:18" x14ac:dyDescent="0.2">
      <c r="A670">
        <v>10502</v>
      </c>
      <c r="B670">
        <v>53</v>
      </c>
      <c r="C670">
        <v>32.799999999999997</v>
      </c>
      <c r="D670">
        <v>6</v>
      </c>
      <c r="E670">
        <v>0</v>
      </c>
      <c r="F670">
        <f>order_details__2[[#This Row],[UnitPrice]]*order_details__2[[#This Row],[Quantity]]</f>
        <v>196.79999999999998</v>
      </c>
      <c r="G670">
        <f>VLOOKUP(order_details__2[[#This Row],[ProductID]],products[],3,FALSE)</f>
        <v>24</v>
      </c>
      <c r="H670">
        <f>VLOOKUP(order_details__2[[#This Row],[OrderID]],orders[],20,FALSE)</f>
        <v>1997</v>
      </c>
      <c r="I670" t="str">
        <f>VLOOKUP(order_details__2[[#This Row],[ProductID]],products[],2,FALSE)</f>
        <v>Perth Pasties</v>
      </c>
      <c r="J670" t="str">
        <f>VLOOKUP(order_details__2[[#This Row],[SupplierID]],suppliers[],2,FALSE)</f>
        <v>G'day, Mate</v>
      </c>
      <c r="K670" t="str">
        <f>VLOOKUP(order_details__2[[#This Row],[OrderID]],orders[],14,FALSE)</f>
        <v>Mexico</v>
      </c>
      <c r="L670">
        <f>VLOOKUP(order_details__2[[#This Row],[OrderID]],orders[],7,FALSE)</f>
        <v>1</v>
      </c>
      <c r="M670" t="str">
        <f>VLOOKUP(order_details__2[[#This Row],[ShipVia ]],shippers[],2,FALSE)</f>
        <v>Speedy Express</v>
      </c>
      <c r="N670" t="str">
        <f>VLOOKUP(order_details__2[[#This Row],[OrderID]],orders[],2,FALSE)</f>
        <v>PERIC</v>
      </c>
      <c r="O670" t="str">
        <f>VLOOKUP(order_details__2[[#This Row],[OrderID]],orders[],18,FALSE)</f>
        <v xml:space="preserve">Eastern                                           </v>
      </c>
      <c r="P670">
        <f>VLOOKUP(order_details__2[[#This Row],[ProductID]],products[],4,FALSE)</f>
        <v>6</v>
      </c>
      <c r="Q670" t="str">
        <f>VLOOKUP(order_details__2[[#This Row],[CategoryID]],categories[],2,FALSE)</f>
        <v>Meat/Poultry</v>
      </c>
      <c r="R670">
        <f>VLOOKUP(order_details__2[[#This Row],[OrderID]],orders[],21,FALSE)</f>
        <v>4</v>
      </c>
    </row>
    <row r="671" spans="1:18" x14ac:dyDescent="0.2">
      <c r="A671">
        <v>10502</v>
      </c>
      <c r="B671">
        <v>67</v>
      </c>
      <c r="C671">
        <v>14</v>
      </c>
      <c r="D671">
        <v>30</v>
      </c>
      <c r="E671">
        <v>0</v>
      </c>
      <c r="F671">
        <f>order_details__2[[#This Row],[UnitPrice]]*order_details__2[[#This Row],[Quantity]]</f>
        <v>420</v>
      </c>
      <c r="G671">
        <f>VLOOKUP(order_details__2[[#This Row],[ProductID]],products[],3,FALSE)</f>
        <v>16</v>
      </c>
      <c r="H671">
        <f>VLOOKUP(order_details__2[[#This Row],[OrderID]],orders[],20,FALSE)</f>
        <v>1997</v>
      </c>
      <c r="I671" t="str">
        <f>VLOOKUP(order_details__2[[#This Row],[ProductID]],products[],2,FALSE)</f>
        <v>Laughing Lumberjack Lager</v>
      </c>
      <c r="J671" t="str">
        <f>VLOOKUP(order_details__2[[#This Row],[SupplierID]],suppliers[],2,FALSE)</f>
        <v>Bigfoot Breweries</v>
      </c>
      <c r="K671" t="str">
        <f>VLOOKUP(order_details__2[[#This Row],[OrderID]],orders[],14,FALSE)</f>
        <v>Mexico</v>
      </c>
      <c r="L671">
        <f>VLOOKUP(order_details__2[[#This Row],[OrderID]],orders[],7,FALSE)</f>
        <v>1</v>
      </c>
      <c r="M671" t="str">
        <f>VLOOKUP(order_details__2[[#This Row],[ShipVia ]],shippers[],2,FALSE)</f>
        <v>Speedy Express</v>
      </c>
      <c r="N671" t="str">
        <f>VLOOKUP(order_details__2[[#This Row],[OrderID]],orders[],2,FALSE)</f>
        <v>PERIC</v>
      </c>
      <c r="O671" t="str">
        <f>VLOOKUP(order_details__2[[#This Row],[OrderID]],orders[],18,FALSE)</f>
        <v xml:space="preserve">Eastern                                           </v>
      </c>
      <c r="P671">
        <f>VLOOKUP(order_details__2[[#This Row],[ProductID]],products[],4,FALSE)</f>
        <v>1</v>
      </c>
      <c r="Q671" t="str">
        <f>VLOOKUP(order_details__2[[#This Row],[CategoryID]],categories[],2,FALSE)</f>
        <v>Beverages</v>
      </c>
      <c r="R671">
        <f>VLOOKUP(order_details__2[[#This Row],[OrderID]],orders[],21,FALSE)</f>
        <v>4</v>
      </c>
    </row>
    <row r="672" spans="1:18" x14ac:dyDescent="0.2">
      <c r="A672">
        <v>10503</v>
      </c>
      <c r="B672">
        <v>14</v>
      </c>
      <c r="C672">
        <v>23.25</v>
      </c>
      <c r="D672">
        <v>70</v>
      </c>
      <c r="E672">
        <v>0</v>
      </c>
      <c r="F672">
        <f>order_details__2[[#This Row],[UnitPrice]]*order_details__2[[#This Row],[Quantity]]</f>
        <v>1627.5</v>
      </c>
      <c r="G672">
        <f>VLOOKUP(order_details__2[[#This Row],[ProductID]],products[],3,FALSE)</f>
        <v>6</v>
      </c>
      <c r="H672">
        <f>VLOOKUP(order_details__2[[#This Row],[OrderID]],orders[],20,FALSE)</f>
        <v>1997</v>
      </c>
      <c r="I672" t="str">
        <f>VLOOKUP(order_details__2[[#This Row],[ProductID]],products[],2,FALSE)</f>
        <v>Tofu</v>
      </c>
      <c r="J672" t="str">
        <f>VLOOKUP(order_details__2[[#This Row],[SupplierID]],suppliers[],2,FALSE)</f>
        <v>Mayumi's</v>
      </c>
      <c r="K672" t="str">
        <f>VLOOKUP(order_details__2[[#This Row],[OrderID]],orders[],14,FALSE)</f>
        <v>Ireland</v>
      </c>
      <c r="L672">
        <f>VLOOKUP(order_details__2[[#This Row],[OrderID]],orders[],7,FALSE)</f>
        <v>2</v>
      </c>
      <c r="M672" t="str">
        <f>VLOOKUP(order_details__2[[#This Row],[ShipVia ]],shippers[],2,FALSE)</f>
        <v>United Package</v>
      </c>
      <c r="N672" t="str">
        <f>VLOOKUP(order_details__2[[#This Row],[OrderID]],orders[],2,FALSE)</f>
        <v>HUNGO</v>
      </c>
      <c r="O672" t="str">
        <f>VLOOKUP(order_details__2[[#This Row],[OrderID]],orders[],18,FALSE)</f>
        <v xml:space="preserve">Westerns                                          </v>
      </c>
      <c r="P672">
        <f>VLOOKUP(order_details__2[[#This Row],[ProductID]],products[],4,FALSE)</f>
        <v>7</v>
      </c>
      <c r="Q672" t="str">
        <f>VLOOKUP(order_details__2[[#This Row],[CategoryID]],categories[],2,FALSE)</f>
        <v>Produce</v>
      </c>
      <c r="R672">
        <f>VLOOKUP(order_details__2[[#This Row],[OrderID]],orders[],21,FALSE)</f>
        <v>4</v>
      </c>
    </row>
    <row r="673" spans="1:18" x14ac:dyDescent="0.2">
      <c r="A673">
        <v>10503</v>
      </c>
      <c r="B673">
        <v>65</v>
      </c>
      <c r="C673">
        <v>21.05</v>
      </c>
      <c r="D673">
        <v>20</v>
      </c>
      <c r="E673">
        <v>0</v>
      </c>
      <c r="F673">
        <f>order_details__2[[#This Row],[UnitPrice]]*order_details__2[[#This Row],[Quantity]]</f>
        <v>421</v>
      </c>
      <c r="G673">
        <f>VLOOKUP(order_details__2[[#This Row],[ProductID]],products[],3,FALSE)</f>
        <v>2</v>
      </c>
      <c r="H673">
        <f>VLOOKUP(order_details__2[[#This Row],[OrderID]],orders[],20,FALSE)</f>
        <v>1997</v>
      </c>
      <c r="I673" t="str">
        <f>VLOOKUP(order_details__2[[#This Row],[ProductID]],products[],2,FALSE)</f>
        <v>Louisiana Fiery Hot Pepper Sauce</v>
      </c>
      <c r="J673" t="str">
        <f>VLOOKUP(order_details__2[[#This Row],[SupplierID]],suppliers[],2,FALSE)</f>
        <v>New Orleans Cajun Delights</v>
      </c>
      <c r="K673" t="str">
        <f>VLOOKUP(order_details__2[[#This Row],[OrderID]],orders[],14,FALSE)</f>
        <v>Ireland</v>
      </c>
      <c r="L673">
        <f>VLOOKUP(order_details__2[[#This Row],[OrderID]],orders[],7,FALSE)</f>
        <v>2</v>
      </c>
      <c r="M673" t="str">
        <f>VLOOKUP(order_details__2[[#This Row],[ShipVia ]],shippers[],2,FALSE)</f>
        <v>United Package</v>
      </c>
      <c r="N673" t="str">
        <f>VLOOKUP(order_details__2[[#This Row],[OrderID]],orders[],2,FALSE)</f>
        <v>HUNGO</v>
      </c>
      <c r="O673" t="str">
        <f>VLOOKUP(order_details__2[[#This Row],[OrderID]],orders[],18,FALSE)</f>
        <v xml:space="preserve">Westerns                                          </v>
      </c>
      <c r="P673">
        <f>VLOOKUP(order_details__2[[#This Row],[ProductID]],products[],4,FALSE)</f>
        <v>2</v>
      </c>
      <c r="Q673" t="str">
        <f>VLOOKUP(order_details__2[[#This Row],[CategoryID]],categories[],2,FALSE)</f>
        <v>Condiments</v>
      </c>
      <c r="R673">
        <f>VLOOKUP(order_details__2[[#This Row],[OrderID]],orders[],21,FALSE)</f>
        <v>4</v>
      </c>
    </row>
    <row r="674" spans="1:18" x14ac:dyDescent="0.2">
      <c r="A674">
        <v>10504</v>
      </c>
      <c r="B674">
        <v>2</v>
      </c>
      <c r="C674">
        <v>19</v>
      </c>
      <c r="D674">
        <v>12</v>
      </c>
      <c r="E674">
        <v>0</v>
      </c>
      <c r="F674">
        <f>order_details__2[[#This Row],[UnitPrice]]*order_details__2[[#This Row],[Quantity]]</f>
        <v>228</v>
      </c>
      <c r="G674">
        <f>VLOOKUP(order_details__2[[#This Row],[ProductID]],products[],3,FALSE)</f>
        <v>1</v>
      </c>
      <c r="H674">
        <f>VLOOKUP(order_details__2[[#This Row],[OrderID]],orders[],20,FALSE)</f>
        <v>1997</v>
      </c>
      <c r="I674" t="str">
        <f>VLOOKUP(order_details__2[[#This Row],[ProductID]],products[],2,FALSE)</f>
        <v>Chang</v>
      </c>
      <c r="J674" t="str">
        <f>VLOOKUP(order_details__2[[#This Row],[SupplierID]],suppliers[],2,FALSE)</f>
        <v>Exotic Liquids</v>
      </c>
      <c r="K674" t="str">
        <f>VLOOKUP(order_details__2[[#This Row],[OrderID]],orders[],14,FALSE)</f>
        <v>USA</v>
      </c>
      <c r="L674">
        <f>VLOOKUP(order_details__2[[#This Row],[OrderID]],orders[],7,FALSE)</f>
        <v>3</v>
      </c>
      <c r="M674" t="str">
        <f>VLOOKUP(order_details__2[[#This Row],[ShipVia ]],shippers[],2,FALSE)</f>
        <v>Federal Shipping</v>
      </c>
      <c r="N674" t="str">
        <f>VLOOKUP(order_details__2[[#This Row],[OrderID]],orders[],2,FALSE)</f>
        <v>WHITC</v>
      </c>
      <c r="O674" t="str">
        <f>VLOOKUP(order_details__2[[#This Row],[OrderID]],orders[],18,FALSE)</f>
        <v xml:space="preserve">Eastern                                           </v>
      </c>
      <c r="P674">
        <f>VLOOKUP(order_details__2[[#This Row],[ProductID]],products[],4,FALSE)</f>
        <v>1</v>
      </c>
      <c r="Q674" t="str">
        <f>VLOOKUP(order_details__2[[#This Row],[CategoryID]],categories[],2,FALSE)</f>
        <v>Beverages</v>
      </c>
      <c r="R674">
        <f>VLOOKUP(order_details__2[[#This Row],[OrderID]],orders[],21,FALSE)</f>
        <v>4</v>
      </c>
    </row>
    <row r="675" spans="1:18" x14ac:dyDescent="0.2">
      <c r="A675">
        <v>10504</v>
      </c>
      <c r="B675">
        <v>21</v>
      </c>
      <c r="C675">
        <v>10</v>
      </c>
      <c r="D675">
        <v>12</v>
      </c>
      <c r="E675">
        <v>0</v>
      </c>
      <c r="F675">
        <f>order_details__2[[#This Row],[UnitPrice]]*order_details__2[[#This Row],[Quantity]]</f>
        <v>120</v>
      </c>
      <c r="G675">
        <f>VLOOKUP(order_details__2[[#This Row],[ProductID]],products[],3,FALSE)</f>
        <v>8</v>
      </c>
      <c r="H675">
        <f>VLOOKUP(order_details__2[[#This Row],[OrderID]],orders[],20,FALSE)</f>
        <v>1997</v>
      </c>
      <c r="I675" t="str">
        <f>VLOOKUP(order_details__2[[#This Row],[ProductID]],products[],2,FALSE)</f>
        <v>Sir Rodney's Scones</v>
      </c>
      <c r="J675" t="str">
        <f>VLOOKUP(order_details__2[[#This Row],[SupplierID]],suppliers[],2,FALSE)</f>
        <v>Specialty Biscuits, Ltd.</v>
      </c>
      <c r="K675" t="str">
        <f>VLOOKUP(order_details__2[[#This Row],[OrderID]],orders[],14,FALSE)</f>
        <v>USA</v>
      </c>
      <c r="L675">
        <f>VLOOKUP(order_details__2[[#This Row],[OrderID]],orders[],7,FALSE)</f>
        <v>3</v>
      </c>
      <c r="M675" t="str">
        <f>VLOOKUP(order_details__2[[#This Row],[ShipVia ]],shippers[],2,FALSE)</f>
        <v>Federal Shipping</v>
      </c>
      <c r="N675" t="str">
        <f>VLOOKUP(order_details__2[[#This Row],[OrderID]],orders[],2,FALSE)</f>
        <v>WHITC</v>
      </c>
      <c r="O675" t="str">
        <f>VLOOKUP(order_details__2[[#This Row],[OrderID]],orders[],18,FALSE)</f>
        <v xml:space="preserve">Eastern                                           </v>
      </c>
      <c r="P675">
        <f>VLOOKUP(order_details__2[[#This Row],[ProductID]],products[],4,FALSE)</f>
        <v>3</v>
      </c>
      <c r="Q675" t="str">
        <f>VLOOKUP(order_details__2[[#This Row],[CategoryID]],categories[],2,FALSE)</f>
        <v>Confections</v>
      </c>
      <c r="R675">
        <f>VLOOKUP(order_details__2[[#This Row],[OrderID]],orders[],21,FALSE)</f>
        <v>4</v>
      </c>
    </row>
    <row r="676" spans="1:18" x14ac:dyDescent="0.2">
      <c r="A676">
        <v>10504</v>
      </c>
      <c r="B676">
        <v>53</v>
      </c>
      <c r="C676">
        <v>32.799999999999997</v>
      </c>
      <c r="D676">
        <v>10</v>
      </c>
      <c r="E676">
        <v>0</v>
      </c>
      <c r="F676">
        <f>order_details__2[[#This Row],[UnitPrice]]*order_details__2[[#This Row],[Quantity]]</f>
        <v>328</v>
      </c>
      <c r="G676">
        <f>VLOOKUP(order_details__2[[#This Row],[ProductID]],products[],3,FALSE)</f>
        <v>24</v>
      </c>
      <c r="H676">
        <f>VLOOKUP(order_details__2[[#This Row],[OrderID]],orders[],20,FALSE)</f>
        <v>1997</v>
      </c>
      <c r="I676" t="str">
        <f>VLOOKUP(order_details__2[[#This Row],[ProductID]],products[],2,FALSE)</f>
        <v>Perth Pasties</v>
      </c>
      <c r="J676" t="str">
        <f>VLOOKUP(order_details__2[[#This Row],[SupplierID]],suppliers[],2,FALSE)</f>
        <v>G'day, Mate</v>
      </c>
      <c r="K676" t="str">
        <f>VLOOKUP(order_details__2[[#This Row],[OrderID]],orders[],14,FALSE)</f>
        <v>USA</v>
      </c>
      <c r="L676">
        <f>VLOOKUP(order_details__2[[#This Row],[OrderID]],orders[],7,FALSE)</f>
        <v>3</v>
      </c>
      <c r="M676" t="str">
        <f>VLOOKUP(order_details__2[[#This Row],[ShipVia ]],shippers[],2,FALSE)</f>
        <v>Federal Shipping</v>
      </c>
      <c r="N676" t="str">
        <f>VLOOKUP(order_details__2[[#This Row],[OrderID]],orders[],2,FALSE)</f>
        <v>WHITC</v>
      </c>
      <c r="O676" t="str">
        <f>VLOOKUP(order_details__2[[#This Row],[OrderID]],orders[],18,FALSE)</f>
        <v xml:space="preserve">Eastern                                           </v>
      </c>
      <c r="P676">
        <f>VLOOKUP(order_details__2[[#This Row],[ProductID]],products[],4,FALSE)</f>
        <v>6</v>
      </c>
      <c r="Q676" t="str">
        <f>VLOOKUP(order_details__2[[#This Row],[CategoryID]],categories[],2,FALSE)</f>
        <v>Meat/Poultry</v>
      </c>
      <c r="R676">
        <f>VLOOKUP(order_details__2[[#This Row],[OrderID]],orders[],21,FALSE)</f>
        <v>4</v>
      </c>
    </row>
    <row r="677" spans="1:18" x14ac:dyDescent="0.2">
      <c r="A677">
        <v>10504</v>
      </c>
      <c r="B677">
        <v>61</v>
      </c>
      <c r="C677">
        <v>28.5</v>
      </c>
      <c r="D677">
        <v>25</v>
      </c>
      <c r="E677">
        <v>0</v>
      </c>
      <c r="F677">
        <f>order_details__2[[#This Row],[UnitPrice]]*order_details__2[[#This Row],[Quantity]]</f>
        <v>712.5</v>
      </c>
      <c r="G677">
        <f>VLOOKUP(order_details__2[[#This Row],[ProductID]],products[],3,FALSE)</f>
        <v>29</v>
      </c>
      <c r="H677">
        <f>VLOOKUP(order_details__2[[#This Row],[OrderID]],orders[],20,FALSE)</f>
        <v>1997</v>
      </c>
      <c r="I677" t="str">
        <f>VLOOKUP(order_details__2[[#This Row],[ProductID]],products[],2,FALSE)</f>
        <v>Sirop d'rable</v>
      </c>
      <c r="J677" t="str">
        <f>VLOOKUP(order_details__2[[#This Row],[SupplierID]],suppliers[],2,FALSE)</f>
        <v>Forts d'rables</v>
      </c>
      <c r="K677" t="str">
        <f>VLOOKUP(order_details__2[[#This Row],[OrderID]],orders[],14,FALSE)</f>
        <v>USA</v>
      </c>
      <c r="L677">
        <f>VLOOKUP(order_details__2[[#This Row],[OrderID]],orders[],7,FALSE)</f>
        <v>3</v>
      </c>
      <c r="M677" t="str">
        <f>VLOOKUP(order_details__2[[#This Row],[ShipVia ]],shippers[],2,FALSE)</f>
        <v>Federal Shipping</v>
      </c>
      <c r="N677" t="str">
        <f>VLOOKUP(order_details__2[[#This Row],[OrderID]],orders[],2,FALSE)</f>
        <v>WHITC</v>
      </c>
      <c r="O677" t="str">
        <f>VLOOKUP(order_details__2[[#This Row],[OrderID]],orders[],18,FALSE)</f>
        <v xml:space="preserve">Eastern                                           </v>
      </c>
      <c r="P677">
        <f>VLOOKUP(order_details__2[[#This Row],[ProductID]],products[],4,FALSE)</f>
        <v>2</v>
      </c>
      <c r="Q677" t="str">
        <f>VLOOKUP(order_details__2[[#This Row],[CategoryID]],categories[],2,FALSE)</f>
        <v>Condiments</v>
      </c>
      <c r="R677">
        <f>VLOOKUP(order_details__2[[#This Row],[OrderID]],orders[],21,FALSE)</f>
        <v>4</v>
      </c>
    </row>
    <row r="678" spans="1:18" x14ac:dyDescent="0.2">
      <c r="A678">
        <v>10505</v>
      </c>
      <c r="B678">
        <v>62</v>
      </c>
      <c r="C678">
        <v>49.3</v>
      </c>
      <c r="D678">
        <v>3</v>
      </c>
      <c r="E678">
        <v>0</v>
      </c>
      <c r="F678">
        <f>order_details__2[[#This Row],[UnitPrice]]*order_details__2[[#This Row],[Quantity]]</f>
        <v>147.89999999999998</v>
      </c>
      <c r="G678">
        <f>VLOOKUP(order_details__2[[#This Row],[ProductID]],products[],3,FALSE)</f>
        <v>29</v>
      </c>
      <c r="H678">
        <f>VLOOKUP(order_details__2[[#This Row],[OrderID]],orders[],20,FALSE)</f>
        <v>1997</v>
      </c>
      <c r="I678" t="str">
        <f>VLOOKUP(order_details__2[[#This Row],[ProductID]],products[],2,FALSE)</f>
        <v>Tarte au sucre</v>
      </c>
      <c r="J678" t="str">
        <f>VLOOKUP(order_details__2[[#This Row],[SupplierID]],suppliers[],2,FALSE)</f>
        <v>Forts d'rables</v>
      </c>
      <c r="K678" t="str">
        <f>VLOOKUP(order_details__2[[#This Row],[OrderID]],orders[],14,FALSE)</f>
        <v>Canada</v>
      </c>
      <c r="L678">
        <f>VLOOKUP(order_details__2[[#This Row],[OrderID]],orders[],7,FALSE)</f>
        <v>3</v>
      </c>
      <c r="M678" t="str">
        <f>VLOOKUP(order_details__2[[#This Row],[ShipVia ]],shippers[],2,FALSE)</f>
        <v>Federal Shipping</v>
      </c>
      <c r="N678" t="str">
        <f>VLOOKUP(order_details__2[[#This Row],[OrderID]],orders[],2,FALSE)</f>
        <v>MEREP</v>
      </c>
      <c r="O678" t="str">
        <f>VLOOKUP(order_details__2[[#This Row],[OrderID]],orders[],18,FALSE)</f>
        <v xml:space="preserve">Southern                                          </v>
      </c>
      <c r="P678">
        <f>VLOOKUP(order_details__2[[#This Row],[ProductID]],products[],4,FALSE)</f>
        <v>3</v>
      </c>
      <c r="Q678" t="str">
        <f>VLOOKUP(order_details__2[[#This Row],[CategoryID]],categories[],2,FALSE)</f>
        <v>Confections</v>
      </c>
      <c r="R678">
        <f>VLOOKUP(order_details__2[[#This Row],[OrderID]],orders[],21,FALSE)</f>
        <v>4</v>
      </c>
    </row>
    <row r="679" spans="1:18" x14ac:dyDescent="0.2">
      <c r="A679">
        <v>10506</v>
      </c>
      <c r="B679">
        <v>25</v>
      </c>
      <c r="C679">
        <v>14</v>
      </c>
      <c r="D679">
        <v>18</v>
      </c>
      <c r="E679">
        <v>0</v>
      </c>
      <c r="F679">
        <f>order_details__2[[#This Row],[UnitPrice]]*order_details__2[[#This Row],[Quantity]]</f>
        <v>252</v>
      </c>
      <c r="G679">
        <f>VLOOKUP(order_details__2[[#This Row],[ProductID]],products[],3,FALSE)</f>
        <v>11</v>
      </c>
      <c r="H679">
        <f>VLOOKUP(order_details__2[[#This Row],[OrderID]],orders[],20,FALSE)</f>
        <v>1997</v>
      </c>
      <c r="I679" t="str">
        <f>VLOOKUP(order_details__2[[#This Row],[ProductID]],products[],2,FALSE)</f>
        <v>NuNuCa Nu-Nougat-Creme</v>
      </c>
      <c r="J679" t="str">
        <f>VLOOKUP(order_details__2[[#This Row],[SupplierID]],suppliers[],2,FALSE)</f>
        <v>Heli Swaren GmbH &amp; Co. KG</v>
      </c>
      <c r="K679" t="str">
        <f>VLOOKUP(order_details__2[[#This Row],[OrderID]],orders[],14,FALSE)</f>
        <v>Germany</v>
      </c>
      <c r="L679">
        <f>VLOOKUP(order_details__2[[#This Row],[OrderID]],orders[],7,FALSE)</f>
        <v>2</v>
      </c>
      <c r="M679" t="str">
        <f>VLOOKUP(order_details__2[[#This Row],[ShipVia ]],shippers[],2,FALSE)</f>
        <v>United Package</v>
      </c>
      <c r="N679" t="str">
        <f>VLOOKUP(order_details__2[[#This Row],[OrderID]],orders[],2,FALSE)</f>
        <v>KOENE</v>
      </c>
      <c r="O679" t="str">
        <f>VLOOKUP(order_details__2[[#This Row],[OrderID]],orders[],18,FALSE)</f>
        <v xml:space="preserve">Northern                                          </v>
      </c>
      <c r="P679">
        <f>VLOOKUP(order_details__2[[#This Row],[ProductID]],products[],4,FALSE)</f>
        <v>3</v>
      </c>
      <c r="Q679" t="str">
        <f>VLOOKUP(order_details__2[[#This Row],[CategoryID]],categories[],2,FALSE)</f>
        <v>Confections</v>
      </c>
      <c r="R679">
        <f>VLOOKUP(order_details__2[[#This Row],[OrderID]],orders[],21,FALSE)</f>
        <v>4</v>
      </c>
    </row>
    <row r="680" spans="1:18" x14ac:dyDescent="0.2">
      <c r="A680">
        <v>10506</v>
      </c>
      <c r="B680">
        <v>70</v>
      </c>
      <c r="C680">
        <v>15</v>
      </c>
      <c r="D680">
        <v>14</v>
      </c>
      <c r="E680">
        <v>0</v>
      </c>
      <c r="F680">
        <f>order_details__2[[#This Row],[UnitPrice]]*order_details__2[[#This Row],[Quantity]]</f>
        <v>210</v>
      </c>
      <c r="G680">
        <f>VLOOKUP(order_details__2[[#This Row],[ProductID]],products[],3,FALSE)</f>
        <v>7</v>
      </c>
      <c r="H680">
        <f>VLOOKUP(order_details__2[[#This Row],[OrderID]],orders[],20,FALSE)</f>
        <v>1997</v>
      </c>
      <c r="I680" t="str">
        <f>VLOOKUP(order_details__2[[#This Row],[ProductID]],products[],2,FALSE)</f>
        <v>Outback Lager</v>
      </c>
      <c r="J680" t="str">
        <f>VLOOKUP(order_details__2[[#This Row],[SupplierID]],suppliers[],2,FALSE)</f>
        <v>Pavlova, Ltd.</v>
      </c>
      <c r="K680" t="str">
        <f>VLOOKUP(order_details__2[[#This Row],[OrderID]],orders[],14,FALSE)</f>
        <v>Germany</v>
      </c>
      <c r="L680">
        <f>VLOOKUP(order_details__2[[#This Row],[OrderID]],orders[],7,FALSE)</f>
        <v>2</v>
      </c>
      <c r="M680" t="str">
        <f>VLOOKUP(order_details__2[[#This Row],[ShipVia ]],shippers[],2,FALSE)</f>
        <v>United Package</v>
      </c>
      <c r="N680" t="str">
        <f>VLOOKUP(order_details__2[[#This Row],[OrderID]],orders[],2,FALSE)</f>
        <v>KOENE</v>
      </c>
      <c r="O680" t="str">
        <f>VLOOKUP(order_details__2[[#This Row],[OrderID]],orders[],18,FALSE)</f>
        <v xml:space="preserve">Northern                                          </v>
      </c>
      <c r="P680">
        <f>VLOOKUP(order_details__2[[#This Row],[ProductID]],products[],4,FALSE)</f>
        <v>1</v>
      </c>
      <c r="Q680" t="str">
        <f>VLOOKUP(order_details__2[[#This Row],[CategoryID]],categories[],2,FALSE)</f>
        <v>Beverages</v>
      </c>
      <c r="R680">
        <f>VLOOKUP(order_details__2[[#This Row],[OrderID]],orders[],21,FALSE)</f>
        <v>4</v>
      </c>
    </row>
    <row r="681" spans="1:18" x14ac:dyDescent="0.2">
      <c r="A681">
        <v>10507</v>
      </c>
      <c r="B681">
        <v>43</v>
      </c>
      <c r="C681">
        <v>46</v>
      </c>
      <c r="D681">
        <v>15</v>
      </c>
      <c r="E681">
        <v>0</v>
      </c>
      <c r="F681">
        <f>order_details__2[[#This Row],[UnitPrice]]*order_details__2[[#This Row],[Quantity]]</f>
        <v>690</v>
      </c>
      <c r="G681">
        <f>VLOOKUP(order_details__2[[#This Row],[ProductID]],products[],3,FALSE)</f>
        <v>20</v>
      </c>
      <c r="H681">
        <f>VLOOKUP(order_details__2[[#This Row],[OrderID]],orders[],20,FALSE)</f>
        <v>1997</v>
      </c>
      <c r="I681" t="str">
        <f>VLOOKUP(order_details__2[[#This Row],[ProductID]],products[],2,FALSE)</f>
        <v>Ipoh Coffee</v>
      </c>
      <c r="J681" t="str">
        <f>VLOOKUP(order_details__2[[#This Row],[SupplierID]],suppliers[],2,FALSE)</f>
        <v>Leka Trading</v>
      </c>
      <c r="K681" t="str">
        <f>VLOOKUP(order_details__2[[#This Row],[OrderID]],orders[],14,FALSE)</f>
        <v>Mexico</v>
      </c>
      <c r="L681">
        <f>VLOOKUP(order_details__2[[#This Row],[OrderID]],orders[],7,FALSE)</f>
        <v>1</v>
      </c>
      <c r="M681" t="str">
        <f>VLOOKUP(order_details__2[[#This Row],[ShipVia ]],shippers[],2,FALSE)</f>
        <v>Speedy Express</v>
      </c>
      <c r="N681" t="str">
        <f>VLOOKUP(order_details__2[[#This Row],[OrderID]],orders[],2,FALSE)</f>
        <v>ANTON</v>
      </c>
      <c r="O681" t="str">
        <f>VLOOKUP(order_details__2[[#This Row],[OrderID]],orders[],18,FALSE)</f>
        <v xml:space="preserve">Westerns                                          </v>
      </c>
      <c r="P681">
        <f>VLOOKUP(order_details__2[[#This Row],[ProductID]],products[],4,FALSE)</f>
        <v>1</v>
      </c>
      <c r="Q681" t="str">
        <f>VLOOKUP(order_details__2[[#This Row],[CategoryID]],categories[],2,FALSE)</f>
        <v>Beverages</v>
      </c>
      <c r="R681">
        <f>VLOOKUP(order_details__2[[#This Row],[OrderID]],orders[],21,FALSE)</f>
        <v>4</v>
      </c>
    </row>
    <row r="682" spans="1:18" x14ac:dyDescent="0.2">
      <c r="A682">
        <v>10507</v>
      </c>
      <c r="B682">
        <v>48</v>
      </c>
      <c r="C682">
        <v>12.75</v>
      </c>
      <c r="D682">
        <v>15</v>
      </c>
      <c r="E682">
        <v>0</v>
      </c>
      <c r="F682">
        <f>order_details__2[[#This Row],[UnitPrice]]*order_details__2[[#This Row],[Quantity]]</f>
        <v>191.25</v>
      </c>
      <c r="G682">
        <f>VLOOKUP(order_details__2[[#This Row],[ProductID]],products[],3,FALSE)</f>
        <v>22</v>
      </c>
      <c r="H682">
        <f>VLOOKUP(order_details__2[[#This Row],[OrderID]],orders[],20,FALSE)</f>
        <v>1997</v>
      </c>
      <c r="I682" t="str">
        <f>VLOOKUP(order_details__2[[#This Row],[ProductID]],products[],2,FALSE)</f>
        <v>Chocolade</v>
      </c>
      <c r="J682" t="str">
        <f>VLOOKUP(order_details__2[[#This Row],[SupplierID]],suppliers[],2,FALSE)</f>
        <v>Zaanse Snoepfabriek</v>
      </c>
      <c r="K682" t="str">
        <f>VLOOKUP(order_details__2[[#This Row],[OrderID]],orders[],14,FALSE)</f>
        <v>Mexico</v>
      </c>
      <c r="L682">
        <f>VLOOKUP(order_details__2[[#This Row],[OrderID]],orders[],7,FALSE)</f>
        <v>1</v>
      </c>
      <c r="M682" t="str">
        <f>VLOOKUP(order_details__2[[#This Row],[ShipVia ]],shippers[],2,FALSE)</f>
        <v>Speedy Express</v>
      </c>
      <c r="N682" t="str">
        <f>VLOOKUP(order_details__2[[#This Row],[OrderID]],orders[],2,FALSE)</f>
        <v>ANTON</v>
      </c>
      <c r="O682" t="str">
        <f>VLOOKUP(order_details__2[[#This Row],[OrderID]],orders[],18,FALSE)</f>
        <v xml:space="preserve">Westerns                                          </v>
      </c>
      <c r="P682">
        <f>VLOOKUP(order_details__2[[#This Row],[ProductID]],products[],4,FALSE)</f>
        <v>3</v>
      </c>
      <c r="Q682" t="str">
        <f>VLOOKUP(order_details__2[[#This Row],[CategoryID]],categories[],2,FALSE)</f>
        <v>Confections</v>
      </c>
      <c r="R682">
        <f>VLOOKUP(order_details__2[[#This Row],[OrderID]],orders[],21,FALSE)</f>
        <v>4</v>
      </c>
    </row>
    <row r="683" spans="1:18" x14ac:dyDescent="0.2">
      <c r="A683">
        <v>10508</v>
      </c>
      <c r="B683">
        <v>13</v>
      </c>
      <c r="C683">
        <v>6</v>
      </c>
      <c r="D683">
        <v>10</v>
      </c>
      <c r="E683">
        <v>0</v>
      </c>
      <c r="F683">
        <f>order_details__2[[#This Row],[UnitPrice]]*order_details__2[[#This Row],[Quantity]]</f>
        <v>60</v>
      </c>
      <c r="G683">
        <f>VLOOKUP(order_details__2[[#This Row],[ProductID]],products[],3,FALSE)</f>
        <v>6</v>
      </c>
      <c r="H683">
        <f>VLOOKUP(order_details__2[[#This Row],[OrderID]],orders[],20,FALSE)</f>
        <v>1997</v>
      </c>
      <c r="I683" t="str">
        <f>VLOOKUP(order_details__2[[#This Row],[ProductID]],products[],2,FALSE)</f>
        <v>Konbu</v>
      </c>
      <c r="J683" t="str">
        <f>VLOOKUP(order_details__2[[#This Row],[SupplierID]],suppliers[],2,FALSE)</f>
        <v>Mayumi's</v>
      </c>
      <c r="K683" t="str">
        <f>VLOOKUP(order_details__2[[#This Row],[OrderID]],orders[],14,FALSE)</f>
        <v>Germany</v>
      </c>
      <c r="L683">
        <f>VLOOKUP(order_details__2[[#This Row],[OrderID]],orders[],7,FALSE)</f>
        <v>2</v>
      </c>
      <c r="M683" t="str">
        <f>VLOOKUP(order_details__2[[#This Row],[ShipVia ]],shippers[],2,FALSE)</f>
        <v>United Package</v>
      </c>
      <c r="N683" t="str">
        <f>VLOOKUP(order_details__2[[#This Row],[OrderID]],orders[],2,FALSE)</f>
        <v>OTTIK</v>
      </c>
      <c r="O683" t="str">
        <f>VLOOKUP(order_details__2[[#This Row],[OrderID]],orders[],18,FALSE)</f>
        <v xml:space="preserve">Eastern                                           </v>
      </c>
      <c r="P683">
        <f>VLOOKUP(order_details__2[[#This Row],[ProductID]],products[],4,FALSE)</f>
        <v>8</v>
      </c>
      <c r="Q683" t="str">
        <f>VLOOKUP(order_details__2[[#This Row],[CategoryID]],categories[],2,FALSE)</f>
        <v>Seafood</v>
      </c>
      <c r="R683">
        <f>VLOOKUP(order_details__2[[#This Row],[OrderID]],orders[],21,FALSE)</f>
        <v>4</v>
      </c>
    </row>
    <row r="684" spans="1:18" x14ac:dyDescent="0.2">
      <c r="A684">
        <v>10508</v>
      </c>
      <c r="B684">
        <v>39</v>
      </c>
      <c r="C684">
        <v>18</v>
      </c>
      <c r="D684">
        <v>10</v>
      </c>
      <c r="E684">
        <v>0</v>
      </c>
      <c r="F684">
        <f>order_details__2[[#This Row],[UnitPrice]]*order_details__2[[#This Row],[Quantity]]</f>
        <v>180</v>
      </c>
      <c r="G684">
        <f>VLOOKUP(order_details__2[[#This Row],[ProductID]],products[],3,FALSE)</f>
        <v>18</v>
      </c>
      <c r="H684">
        <f>VLOOKUP(order_details__2[[#This Row],[OrderID]],orders[],20,FALSE)</f>
        <v>1997</v>
      </c>
      <c r="I684" t="str">
        <f>VLOOKUP(order_details__2[[#This Row],[ProductID]],products[],2,FALSE)</f>
        <v>Chartreuse verte</v>
      </c>
      <c r="J684" t="str">
        <f>VLOOKUP(order_details__2[[#This Row],[SupplierID]],suppliers[],2,FALSE)</f>
        <v>Aux joyeux ecclsiastiques</v>
      </c>
      <c r="K684" t="str">
        <f>VLOOKUP(order_details__2[[#This Row],[OrderID]],orders[],14,FALSE)</f>
        <v>Germany</v>
      </c>
      <c r="L684">
        <f>VLOOKUP(order_details__2[[#This Row],[OrderID]],orders[],7,FALSE)</f>
        <v>2</v>
      </c>
      <c r="M684" t="str">
        <f>VLOOKUP(order_details__2[[#This Row],[ShipVia ]],shippers[],2,FALSE)</f>
        <v>United Package</v>
      </c>
      <c r="N684" t="str">
        <f>VLOOKUP(order_details__2[[#This Row],[OrderID]],orders[],2,FALSE)</f>
        <v>OTTIK</v>
      </c>
      <c r="O684" t="str">
        <f>VLOOKUP(order_details__2[[#This Row],[OrderID]],orders[],18,FALSE)</f>
        <v xml:space="preserve">Eastern                                           </v>
      </c>
      <c r="P684">
        <f>VLOOKUP(order_details__2[[#This Row],[ProductID]],products[],4,FALSE)</f>
        <v>1</v>
      </c>
      <c r="Q684" t="str">
        <f>VLOOKUP(order_details__2[[#This Row],[CategoryID]],categories[],2,FALSE)</f>
        <v>Beverages</v>
      </c>
      <c r="R684">
        <f>VLOOKUP(order_details__2[[#This Row],[OrderID]],orders[],21,FALSE)</f>
        <v>4</v>
      </c>
    </row>
    <row r="685" spans="1:18" x14ac:dyDescent="0.2">
      <c r="A685">
        <v>10509</v>
      </c>
      <c r="B685">
        <v>28</v>
      </c>
      <c r="C685">
        <v>45.6</v>
      </c>
      <c r="D685">
        <v>3</v>
      </c>
      <c r="E685">
        <v>0</v>
      </c>
      <c r="F685">
        <f>order_details__2[[#This Row],[UnitPrice]]*order_details__2[[#This Row],[Quantity]]</f>
        <v>136.80000000000001</v>
      </c>
      <c r="G685">
        <f>VLOOKUP(order_details__2[[#This Row],[ProductID]],products[],3,FALSE)</f>
        <v>12</v>
      </c>
      <c r="H685">
        <f>VLOOKUP(order_details__2[[#This Row],[OrderID]],orders[],20,FALSE)</f>
        <v>1997</v>
      </c>
      <c r="I685" t="str">
        <f>VLOOKUP(order_details__2[[#This Row],[ProductID]],products[],2,FALSE)</f>
        <v>Rssle Sauerkraut</v>
      </c>
      <c r="J685" t="str">
        <f>VLOOKUP(order_details__2[[#This Row],[SupplierID]],suppliers[],2,FALSE)</f>
        <v>Plutzer Lebensmittelgromrkte AG</v>
      </c>
      <c r="K685" t="str">
        <f>VLOOKUP(order_details__2[[#This Row],[OrderID]],orders[],14,FALSE)</f>
        <v>Germany</v>
      </c>
      <c r="L685">
        <f>VLOOKUP(order_details__2[[#This Row],[OrderID]],orders[],7,FALSE)</f>
        <v>1</v>
      </c>
      <c r="M685" t="str">
        <f>VLOOKUP(order_details__2[[#This Row],[ShipVia ]],shippers[],2,FALSE)</f>
        <v>Speedy Express</v>
      </c>
      <c r="N685" t="str">
        <f>VLOOKUP(order_details__2[[#This Row],[OrderID]],orders[],2,FALSE)</f>
        <v>BLAUS</v>
      </c>
      <c r="O685" t="str">
        <f>VLOOKUP(order_details__2[[#This Row],[OrderID]],orders[],18,FALSE)</f>
        <v xml:space="preserve">Eastern                                           </v>
      </c>
      <c r="P685">
        <f>VLOOKUP(order_details__2[[#This Row],[ProductID]],products[],4,FALSE)</f>
        <v>7</v>
      </c>
      <c r="Q685" t="str">
        <f>VLOOKUP(order_details__2[[#This Row],[CategoryID]],categories[],2,FALSE)</f>
        <v>Produce</v>
      </c>
      <c r="R685">
        <f>VLOOKUP(order_details__2[[#This Row],[OrderID]],orders[],21,FALSE)</f>
        <v>4</v>
      </c>
    </row>
    <row r="686" spans="1:18" x14ac:dyDescent="0.2">
      <c r="A686">
        <v>10510</v>
      </c>
      <c r="B686">
        <v>29</v>
      </c>
      <c r="C686">
        <v>123.79</v>
      </c>
      <c r="D686">
        <v>36</v>
      </c>
      <c r="E686">
        <v>0</v>
      </c>
      <c r="F686">
        <f>order_details__2[[#This Row],[UnitPrice]]*order_details__2[[#This Row],[Quantity]]</f>
        <v>4456.4400000000005</v>
      </c>
      <c r="G686">
        <f>VLOOKUP(order_details__2[[#This Row],[ProductID]],products[],3,FALSE)</f>
        <v>12</v>
      </c>
      <c r="H686">
        <f>VLOOKUP(order_details__2[[#This Row],[OrderID]],orders[],20,FALSE)</f>
        <v>1997</v>
      </c>
      <c r="I686" t="str">
        <f>VLOOKUP(order_details__2[[#This Row],[ProductID]],products[],2,FALSE)</f>
        <v>Thringer Rostbratwurst</v>
      </c>
      <c r="J686" t="str">
        <f>VLOOKUP(order_details__2[[#This Row],[SupplierID]],suppliers[],2,FALSE)</f>
        <v>Plutzer Lebensmittelgromrkte AG</v>
      </c>
      <c r="K686" t="str">
        <f>VLOOKUP(order_details__2[[#This Row],[OrderID]],orders[],14,FALSE)</f>
        <v>USA</v>
      </c>
      <c r="L686">
        <f>VLOOKUP(order_details__2[[#This Row],[OrderID]],orders[],7,FALSE)</f>
        <v>3</v>
      </c>
      <c r="M686" t="str">
        <f>VLOOKUP(order_details__2[[#This Row],[ShipVia ]],shippers[],2,FALSE)</f>
        <v>Federal Shipping</v>
      </c>
      <c r="N686" t="str">
        <f>VLOOKUP(order_details__2[[#This Row],[OrderID]],orders[],2,FALSE)</f>
        <v>SAVEA</v>
      </c>
      <c r="O686" t="str">
        <f>VLOOKUP(order_details__2[[#This Row],[OrderID]],orders[],18,FALSE)</f>
        <v xml:space="preserve">Westerns                                          </v>
      </c>
      <c r="P686">
        <f>VLOOKUP(order_details__2[[#This Row],[ProductID]],products[],4,FALSE)</f>
        <v>6</v>
      </c>
      <c r="Q686" t="str">
        <f>VLOOKUP(order_details__2[[#This Row],[CategoryID]],categories[],2,FALSE)</f>
        <v>Meat/Poultry</v>
      </c>
      <c r="R686">
        <f>VLOOKUP(order_details__2[[#This Row],[OrderID]],orders[],21,FALSE)</f>
        <v>4</v>
      </c>
    </row>
    <row r="687" spans="1:18" x14ac:dyDescent="0.2">
      <c r="A687">
        <v>10510</v>
      </c>
      <c r="B687">
        <v>75</v>
      </c>
      <c r="C687">
        <v>7.75</v>
      </c>
      <c r="D687">
        <v>36</v>
      </c>
      <c r="E687">
        <v>0</v>
      </c>
      <c r="F687">
        <f>order_details__2[[#This Row],[UnitPrice]]*order_details__2[[#This Row],[Quantity]]</f>
        <v>279</v>
      </c>
      <c r="G687">
        <f>VLOOKUP(order_details__2[[#This Row],[ProductID]],products[],3,FALSE)</f>
        <v>12</v>
      </c>
      <c r="H687">
        <f>VLOOKUP(order_details__2[[#This Row],[OrderID]],orders[],20,FALSE)</f>
        <v>1997</v>
      </c>
      <c r="I687" t="str">
        <f>VLOOKUP(order_details__2[[#This Row],[ProductID]],products[],2,FALSE)</f>
        <v>Rhnbru Klosterbier</v>
      </c>
      <c r="J687" t="str">
        <f>VLOOKUP(order_details__2[[#This Row],[SupplierID]],suppliers[],2,FALSE)</f>
        <v>Plutzer Lebensmittelgromrkte AG</v>
      </c>
      <c r="K687" t="str">
        <f>VLOOKUP(order_details__2[[#This Row],[OrderID]],orders[],14,FALSE)</f>
        <v>USA</v>
      </c>
      <c r="L687">
        <f>VLOOKUP(order_details__2[[#This Row],[OrderID]],orders[],7,FALSE)</f>
        <v>3</v>
      </c>
      <c r="M687" t="str">
        <f>VLOOKUP(order_details__2[[#This Row],[ShipVia ]],shippers[],2,FALSE)</f>
        <v>Federal Shipping</v>
      </c>
      <c r="N687" t="str">
        <f>VLOOKUP(order_details__2[[#This Row],[OrderID]],orders[],2,FALSE)</f>
        <v>SAVEA</v>
      </c>
      <c r="O687" t="str">
        <f>VLOOKUP(order_details__2[[#This Row],[OrderID]],orders[],18,FALSE)</f>
        <v xml:space="preserve">Westerns                                          </v>
      </c>
      <c r="P687">
        <f>VLOOKUP(order_details__2[[#This Row],[ProductID]],products[],4,FALSE)</f>
        <v>1</v>
      </c>
      <c r="Q687" t="str">
        <f>VLOOKUP(order_details__2[[#This Row],[CategoryID]],categories[],2,FALSE)</f>
        <v>Beverages</v>
      </c>
      <c r="R687">
        <f>VLOOKUP(order_details__2[[#This Row],[OrderID]],orders[],21,FALSE)</f>
        <v>4</v>
      </c>
    </row>
    <row r="688" spans="1:18" x14ac:dyDescent="0.2">
      <c r="A688">
        <v>10511</v>
      </c>
      <c r="B688">
        <v>4</v>
      </c>
      <c r="C688">
        <v>22</v>
      </c>
      <c r="D688">
        <v>50</v>
      </c>
      <c r="E688">
        <v>0</v>
      </c>
      <c r="F688">
        <f>order_details__2[[#This Row],[UnitPrice]]*order_details__2[[#This Row],[Quantity]]</f>
        <v>1100</v>
      </c>
      <c r="G688">
        <f>VLOOKUP(order_details__2[[#This Row],[ProductID]],products[],3,FALSE)</f>
        <v>2</v>
      </c>
      <c r="H688">
        <f>VLOOKUP(order_details__2[[#This Row],[OrderID]],orders[],20,FALSE)</f>
        <v>1997</v>
      </c>
      <c r="I688" t="str">
        <f>VLOOKUP(order_details__2[[#This Row],[ProductID]],products[],2,FALSE)</f>
        <v>Chef Anton's Cajun Seasoning</v>
      </c>
      <c r="J688" t="str">
        <f>VLOOKUP(order_details__2[[#This Row],[SupplierID]],suppliers[],2,FALSE)</f>
        <v>New Orleans Cajun Delights</v>
      </c>
      <c r="K688" t="str">
        <f>VLOOKUP(order_details__2[[#This Row],[OrderID]],orders[],14,FALSE)</f>
        <v>France</v>
      </c>
      <c r="L688">
        <f>VLOOKUP(order_details__2[[#This Row],[OrderID]],orders[],7,FALSE)</f>
        <v>3</v>
      </c>
      <c r="M688" t="str">
        <f>VLOOKUP(order_details__2[[#This Row],[ShipVia ]],shippers[],2,FALSE)</f>
        <v>Federal Shipping</v>
      </c>
      <c r="N688" t="str">
        <f>VLOOKUP(order_details__2[[#This Row],[OrderID]],orders[],2,FALSE)</f>
        <v>BONAP</v>
      </c>
      <c r="O688" t="str">
        <f>VLOOKUP(order_details__2[[#This Row],[OrderID]],orders[],18,FALSE)</f>
        <v xml:space="preserve">Eastern                                           </v>
      </c>
      <c r="P688">
        <f>VLOOKUP(order_details__2[[#This Row],[ProductID]],products[],4,FALSE)</f>
        <v>2</v>
      </c>
      <c r="Q688" t="str">
        <f>VLOOKUP(order_details__2[[#This Row],[CategoryID]],categories[],2,FALSE)</f>
        <v>Condiments</v>
      </c>
      <c r="R688">
        <f>VLOOKUP(order_details__2[[#This Row],[OrderID]],orders[],21,FALSE)</f>
        <v>4</v>
      </c>
    </row>
    <row r="689" spans="1:18" x14ac:dyDescent="0.2">
      <c r="A689">
        <v>10511</v>
      </c>
      <c r="B689">
        <v>7</v>
      </c>
      <c r="C689">
        <v>30</v>
      </c>
      <c r="D689">
        <v>50</v>
      </c>
      <c r="E689">
        <v>0</v>
      </c>
      <c r="F689">
        <f>order_details__2[[#This Row],[UnitPrice]]*order_details__2[[#This Row],[Quantity]]</f>
        <v>1500</v>
      </c>
      <c r="G689">
        <f>VLOOKUP(order_details__2[[#This Row],[ProductID]],products[],3,FALSE)</f>
        <v>3</v>
      </c>
      <c r="H689">
        <f>VLOOKUP(order_details__2[[#This Row],[OrderID]],orders[],20,FALSE)</f>
        <v>1997</v>
      </c>
      <c r="I689" t="str">
        <f>VLOOKUP(order_details__2[[#This Row],[ProductID]],products[],2,FALSE)</f>
        <v>Uncle Bob's Organic Dried Pears</v>
      </c>
      <c r="J689" t="str">
        <f>VLOOKUP(order_details__2[[#This Row],[SupplierID]],suppliers[],2,FALSE)</f>
        <v>Grandma Kelly's Homestead</v>
      </c>
      <c r="K689" t="str">
        <f>VLOOKUP(order_details__2[[#This Row],[OrderID]],orders[],14,FALSE)</f>
        <v>France</v>
      </c>
      <c r="L689">
        <f>VLOOKUP(order_details__2[[#This Row],[OrderID]],orders[],7,FALSE)</f>
        <v>3</v>
      </c>
      <c r="M689" t="str">
        <f>VLOOKUP(order_details__2[[#This Row],[ShipVia ]],shippers[],2,FALSE)</f>
        <v>Federal Shipping</v>
      </c>
      <c r="N689" t="str">
        <f>VLOOKUP(order_details__2[[#This Row],[OrderID]],orders[],2,FALSE)</f>
        <v>BONAP</v>
      </c>
      <c r="O689" t="str">
        <f>VLOOKUP(order_details__2[[#This Row],[OrderID]],orders[],18,FALSE)</f>
        <v xml:space="preserve">Eastern                                           </v>
      </c>
      <c r="P689">
        <f>VLOOKUP(order_details__2[[#This Row],[ProductID]],products[],4,FALSE)</f>
        <v>7</v>
      </c>
      <c r="Q689" t="str">
        <f>VLOOKUP(order_details__2[[#This Row],[CategoryID]],categories[],2,FALSE)</f>
        <v>Produce</v>
      </c>
      <c r="R689">
        <f>VLOOKUP(order_details__2[[#This Row],[OrderID]],orders[],21,FALSE)</f>
        <v>4</v>
      </c>
    </row>
    <row r="690" spans="1:18" x14ac:dyDescent="0.2">
      <c r="A690">
        <v>10511</v>
      </c>
      <c r="B690">
        <v>8</v>
      </c>
      <c r="C690">
        <v>40</v>
      </c>
      <c r="D690">
        <v>10</v>
      </c>
      <c r="E690">
        <v>0</v>
      </c>
      <c r="F690">
        <f>order_details__2[[#This Row],[UnitPrice]]*order_details__2[[#This Row],[Quantity]]</f>
        <v>400</v>
      </c>
      <c r="G690">
        <f>VLOOKUP(order_details__2[[#This Row],[ProductID]],products[],3,FALSE)</f>
        <v>3</v>
      </c>
      <c r="H690">
        <f>VLOOKUP(order_details__2[[#This Row],[OrderID]],orders[],20,FALSE)</f>
        <v>1997</v>
      </c>
      <c r="I690" t="str">
        <f>VLOOKUP(order_details__2[[#This Row],[ProductID]],products[],2,FALSE)</f>
        <v>Northwoods Cranberry Sauce</v>
      </c>
      <c r="J690" t="str">
        <f>VLOOKUP(order_details__2[[#This Row],[SupplierID]],suppliers[],2,FALSE)</f>
        <v>Grandma Kelly's Homestead</v>
      </c>
      <c r="K690" t="str">
        <f>VLOOKUP(order_details__2[[#This Row],[OrderID]],orders[],14,FALSE)</f>
        <v>France</v>
      </c>
      <c r="L690">
        <f>VLOOKUP(order_details__2[[#This Row],[OrderID]],orders[],7,FALSE)</f>
        <v>3</v>
      </c>
      <c r="M690" t="str">
        <f>VLOOKUP(order_details__2[[#This Row],[ShipVia ]],shippers[],2,FALSE)</f>
        <v>Federal Shipping</v>
      </c>
      <c r="N690" t="str">
        <f>VLOOKUP(order_details__2[[#This Row],[OrderID]],orders[],2,FALSE)</f>
        <v>BONAP</v>
      </c>
      <c r="O690" t="str">
        <f>VLOOKUP(order_details__2[[#This Row],[OrderID]],orders[],18,FALSE)</f>
        <v xml:space="preserve">Eastern                                           </v>
      </c>
      <c r="P690">
        <f>VLOOKUP(order_details__2[[#This Row],[ProductID]],products[],4,FALSE)</f>
        <v>2</v>
      </c>
      <c r="Q690" t="str">
        <f>VLOOKUP(order_details__2[[#This Row],[CategoryID]],categories[],2,FALSE)</f>
        <v>Condiments</v>
      </c>
      <c r="R690">
        <f>VLOOKUP(order_details__2[[#This Row],[OrderID]],orders[],21,FALSE)</f>
        <v>4</v>
      </c>
    </row>
    <row r="691" spans="1:18" x14ac:dyDescent="0.2">
      <c r="A691">
        <v>10512</v>
      </c>
      <c r="B691">
        <v>24</v>
      </c>
      <c r="C691">
        <v>4.5</v>
      </c>
      <c r="D691">
        <v>10</v>
      </c>
      <c r="E691">
        <v>0</v>
      </c>
      <c r="F691">
        <f>order_details__2[[#This Row],[UnitPrice]]*order_details__2[[#This Row],[Quantity]]</f>
        <v>45</v>
      </c>
      <c r="G691">
        <f>VLOOKUP(order_details__2[[#This Row],[ProductID]],products[],3,FALSE)</f>
        <v>10</v>
      </c>
      <c r="H691">
        <f>VLOOKUP(order_details__2[[#This Row],[OrderID]],orders[],20,FALSE)</f>
        <v>1997</v>
      </c>
      <c r="I691" t="str">
        <f>VLOOKUP(order_details__2[[#This Row],[ProductID]],products[],2,FALSE)</f>
        <v>Guaran Fantstica</v>
      </c>
      <c r="J691" t="str">
        <f>VLOOKUP(order_details__2[[#This Row],[SupplierID]],suppliers[],2,FALSE)</f>
        <v>Refrescos Americanas LTDA</v>
      </c>
      <c r="K691" t="str">
        <f>VLOOKUP(order_details__2[[#This Row],[OrderID]],orders[],14,FALSE)</f>
        <v>Brazil</v>
      </c>
      <c r="L691">
        <f>VLOOKUP(order_details__2[[#This Row],[OrderID]],orders[],7,FALSE)</f>
        <v>2</v>
      </c>
      <c r="M691" t="str">
        <f>VLOOKUP(order_details__2[[#This Row],[ShipVia ]],shippers[],2,FALSE)</f>
        <v>United Package</v>
      </c>
      <c r="N691" t="str">
        <f>VLOOKUP(order_details__2[[#This Row],[OrderID]],orders[],2,FALSE)</f>
        <v>FAMIA</v>
      </c>
      <c r="O691" t="str">
        <f>VLOOKUP(order_details__2[[#This Row],[OrderID]],orders[],18,FALSE)</f>
        <v xml:space="preserve">Westerns                                          </v>
      </c>
      <c r="P691">
        <f>VLOOKUP(order_details__2[[#This Row],[ProductID]],products[],4,FALSE)</f>
        <v>1</v>
      </c>
      <c r="Q691" t="str">
        <f>VLOOKUP(order_details__2[[#This Row],[CategoryID]],categories[],2,FALSE)</f>
        <v>Beverages</v>
      </c>
      <c r="R691">
        <f>VLOOKUP(order_details__2[[#This Row],[OrderID]],orders[],21,FALSE)</f>
        <v>4</v>
      </c>
    </row>
    <row r="692" spans="1:18" x14ac:dyDescent="0.2">
      <c r="A692">
        <v>10512</v>
      </c>
      <c r="B692">
        <v>46</v>
      </c>
      <c r="C692">
        <v>12</v>
      </c>
      <c r="D692">
        <v>9</v>
      </c>
      <c r="E692">
        <v>0</v>
      </c>
      <c r="F692">
        <f>order_details__2[[#This Row],[UnitPrice]]*order_details__2[[#This Row],[Quantity]]</f>
        <v>108</v>
      </c>
      <c r="G692">
        <f>VLOOKUP(order_details__2[[#This Row],[ProductID]],products[],3,FALSE)</f>
        <v>21</v>
      </c>
      <c r="H692">
        <f>VLOOKUP(order_details__2[[#This Row],[OrderID]],orders[],20,FALSE)</f>
        <v>1997</v>
      </c>
      <c r="I692" t="str">
        <f>VLOOKUP(order_details__2[[#This Row],[ProductID]],products[],2,FALSE)</f>
        <v>Spegesild</v>
      </c>
      <c r="J692" t="str">
        <f>VLOOKUP(order_details__2[[#This Row],[SupplierID]],suppliers[],2,FALSE)</f>
        <v>Lyngbysild</v>
      </c>
      <c r="K692" t="str">
        <f>VLOOKUP(order_details__2[[#This Row],[OrderID]],orders[],14,FALSE)</f>
        <v>Brazil</v>
      </c>
      <c r="L692">
        <f>VLOOKUP(order_details__2[[#This Row],[OrderID]],orders[],7,FALSE)</f>
        <v>2</v>
      </c>
      <c r="M692" t="str">
        <f>VLOOKUP(order_details__2[[#This Row],[ShipVia ]],shippers[],2,FALSE)</f>
        <v>United Package</v>
      </c>
      <c r="N692" t="str">
        <f>VLOOKUP(order_details__2[[#This Row],[OrderID]],orders[],2,FALSE)</f>
        <v>FAMIA</v>
      </c>
      <c r="O692" t="str">
        <f>VLOOKUP(order_details__2[[#This Row],[OrderID]],orders[],18,FALSE)</f>
        <v xml:space="preserve">Westerns                                          </v>
      </c>
      <c r="P692">
        <f>VLOOKUP(order_details__2[[#This Row],[ProductID]],products[],4,FALSE)</f>
        <v>8</v>
      </c>
      <c r="Q692" t="str">
        <f>VLOOKUP(order_details__2[[#This Row],[CategoryID]],categories[],2,FALSE)</f>
        <v>Seafood</v>
      </c>
      <c r="R692">
        <f>VLOOKUP(order_details__2[[#This Row],[OrderID]],orders[],21,FALSE)</f>
        <v>4</v>
      </c>
    </row>
    <row r="693" spans="1:18" x14ac:dyDescent="0.2">
      <c r="A693">
        <v>10512</v>
      </c>
      <c r="B693">
        <v>47</v>
      </c>
      <c r="C693">
        <v>9.5</v>
      </c>
      <c r="D693">
        <v>6</v>
      </c>
      <c r="E693">
        <v>0</v>
      </c>
      <c r="F693">
        <f>order_details__2[[#This Row],[UnitPrice]]*order_details__2[[#This Row],[Quantity]]</f>
        <v>57</v>
      </c>
      <c r="G693">
        <f>VLOOKUP(order_details__2[[#This Row],[ProductID]],products[],3,FALSE)</f>
        <v>22</v>
      </c>
      <c r="H693">
        <f>VLOOKUP(order_details__2[[#This Row],[OrderID]],orders[],20,FALSE)</f>
        <v>1997</v>
      </c>
      <c r="I693" t="str">
        <f>VLOOKUP(order_details__2[[#This Row],[ProductID]],products[],2,FALSE)</f>
        <v>Zaanse koeken</v>
      </c>
      <c r="J693" t="str">
        <f>VLOOKUP(order_details__2[[#This Row],[SupplierID]],suppliers[],2,FALSE)</f>
        <v>Zaanse Snoepfabriek</v>
      </c>
      <c r="K693" t="str">
        <f>VLOOKUP(order_details__2[[#This Row],[OrderID]],orders[],14,FALSE)</f>
        <v>Brazil</v>
      </c>
      <c r="L693">
        <f>VLOOKUP(order_details__2[[#This Row],[OrderID]],orders[],7,FALSE)</f>
        <v>2</v>
      </c>
      <c r="M693" t="str">
        <f>VLOOKUP(order_details__2[[#This Row],[ShipVia ]],shippers[],2,FALSE)</f>
        <v>United Package</v>
      </c>
      <c r="N693" t="str">
        <f>VLOOKUP(order_details__2[[#This Row],[OrderID]],orders[],2,FALSE)</f>
        <v>FAMIA</v>
      </c>
      <c r="O693" t="str">
        <f>VLOOKUP(order_details__2[[#This Row],[OrderID]],orders[],18,FALSE)</f>
        <v xml:space="preserve">Westerns                                          </v>
      </c>
      <c r="P693">
        <f>VLOOKUP(order_details__2[[#This Row],[ProductID]],products[],4,FALSE)</f>
        <v>3</v>
      </c>
      <c r="Q693" t="str">
        <f>VLOOKUP(order_details__2[[#This Row],[CategoryID]],categories[],2,FALSE)</f>
        <v>Confections</v>
      </c>
      <c r="R693">
        <f>VLOOKUP(order_details__2[[#This Row],[OrderID]],orders[],21,FALSE)</f>
        <v>4</v>
      </c>
    </row>
    <row r="694" spans="1:18" x14ac:dyDescent="0.2">
      <c r="A694">
        <v>10512</v>
      </c>
      <c r="B694">
        <v>60</v>
      </c>
      <c r="C694">
        <v>34</v>
      </c>
      <c r="D694">
        <v>12</v>
      </c>
      <c r="E694">
        <v>0</v>
      </c>
      <c r="F694">
        <f>order_details__2[[#This Row],[UnitPrice]]*order_details__2[[#This Row],[Quantity]]</f>
        <v>408</v>
      </c>
      <c r="G694">
        <f>VLOOKUP(order_details__2[[#This Row],[ProductID]],products[],3,FALSE)</f>
        <v>28</v>
      </c>
      <c r="H694">
        <f>VLOOKUP(order_details__2[[#This Row],[OrderID]],orders[],20,FALSE)</f>
        <v>1997</v>
      </c>
      <c r="I694" t="str">
        <f>VLOOKUP(order_details__2[[#This Row],[ProductID]],products[],2,FALSE)</f>
        <v>Camembert Pierrot</v>
      </c>
      <c r="J694" t="str">
        <f>VLOOKUP(order_details__2[[#This Row],[SupplierID]],suppliers[],2,FALSE)</f>
        <v>Gai pturage</v>
      </c>
      <c r="K694" t="str">
        <f>VLOOKUP(order_details__2[[#This Row],[OrderID]],orders[],14,FALSE)</f>
        <v>Brazil</v>
      </c>
      <c r="L694">
        <f>VLOOKUP(order_details__2[[#This Row],[OrderID]],orders[],7,FALSE)</f>
        <v>2</v>
      </c>
      <c r="M694" t="str">
        <f>VLOOKUP(order_details__2[[#This Row],[ShipVia ]],shippers[],2,FALSE)</f>
        <v>United Package</v>
      </c>
      <c r="N694" t="str">
        <f>VLOOKUP(order_details__2[[#This Row],[OrderID]],orders[],2,FALSE)</f>
        <v>FAMIA</v>
      </c>
      <c r="O694" t="str">
        <f>VLOOKUP(order_details__2[[#This Row],[OrderID]],orders[],18,FALSE)</f>
        <v xml:space="preserve">Westerns                                          </v>
      </c>
      <c r="P694">
        <f>VLOOKUP(order_details__2[[#This Row],[ProductID]],products[],4,FALSE)</f>
        <v>4</v>
      </c>
      <c r="Q694" t="str">
        <f>VLOOKUP(order_details__2[[#This Row],[CategoryID]],categories[],2,FALSE)</f>
        <v>Dairy Products</v>
      </c>
      <c r="R694">
        <f>VLOOKUP(order_details__2[[#This Row],[OrderID]],orders[],21,FALSE)</f>
        <v>4</v>
      </c>
    </row>
    <row r="695" spans="1:18" x14ac:dyDescent="0.2">
      <c r="A695">
        <v>10513</v>
      </c>
      <c r="B695">
        <v>21</v>
      </c>
      <c r="C695">
        <v>10</v>
      </c>
      <c r="D695">
        <v>40</v>
      </c>
      <c r="E695">
        <v>0</v>
      </c>
      <c r="F695">
        <f>order_details__2[[#This Row],[UnitPrice]]*order_details__2[[#This Row],[Quantity]]</f>
        <v>400</v>
      </c>
      <c r="G695">
        <f>VLOOKUP(order_details__2[[#This Row],[ProductID]],products[],3,FALSE)</f>
        <v>8</v>
      </c>
      <c r="H695">
        <f>VLOOKUP(order_details__2[[#This Row],[OrderID]],orders[],20,FALSE)</f>
        <v>1997</v>
      </c>
      <c r="I695" t="str">
        <f>VLOOKUP(order_details__2[[#This Row],[ProductID]],products[],2,FALSE)</f>
        <v>Sir Rodney's Scones</v>
      </c>
      <c r="J695" t="str">
        <f>VLOOKUP(order_details__2[[#This Row],[SupplierID]],suppliers[],2,FALSE)</f>
        <v>Specialty Biscuits, Ltd.</v>
      </c>
      <c r="K695" t="str">
        <f>VLOOKUP(order_details__2[[#This Row],[OrderID]],orders[],14,FALSE)</f>
        <v>Germany</v>
      </c>
      <c r="L695">
        <f>VLOOKUP(order_details__2[[#This Row],[OrderID]],orders[],7,FALSE)</f>
        <v>1</v>
      </c>
      <c r="M695" t="str">
        <f>VLOOKUP(order_details__2[[#This Row],[ShipVia ]],shippers[],2,FALSE)</f>
        <v>Speedy Express</v>
      </c>
      <c r="N695" t="str">
        <f>VLOOKUP(order_details__2[[#This Row],[OrderID]],orders[],2,FALSE)</f>
        <v>WANDK</v>
      </c>
      <c r="O695" t="str">
        <f>VLOOKUP(order_details__2[[#This Row],[OrderID]],orders[],18,FALSE)</f>
        <v xml:space="preserve">Westerns                                          </v>
      </c>
      <c r="P695">
        <f>VLOOKUP(order_details__2[[#This Row],[ProductID]],products[],4,FALSE)</f>
        <v>3</v>
      </c>
      <c r="Q695" t="str">
        <f>VLOOKUP(order_details__2[[#This Row],[CategoryID]],categories[],2,FALSE)</f>
        <v>Confections</v>
      </c>
      <c r="R695">
        <f>VLOOKUP(order_details__2[[#This Row],[OrderID]],orders[],21,FALSE)</f>
        <v>4</v>
      </c>
    </row>
    <row r="696" spans="1:18" x14ac:dyDescent="0.2">
      <c r="A696">
        <v>10513</v>
      </c>
      <c r="B696">
        <v>32</v>
      </c>
      <c r="C696">
        <v>32</v>
      </c>
      <c r="D696">
        <v>50</v>
      </c>
      <c r="E696">
        <v>0</v>
      </c>
      <c r="F696">
        <f>order_details__2[[#This Row],[UnitPrice]]*order_details__2[[#This Row],[Quantity]]</f>
        <v>1600</v>
      </c>
      <c r="G696">
        <f>VLOOKUP(order_details__2[[#This Row],[ProductID]],products[],3,FALSE)</f>
        <v>14</v>
      </c>
      <c r="H696">
        <f>VLOOKUP(order_details__2[[#This Row],[OrderID]],orders[],20,FALSE)</f>
        <v>1997</v>
      </c>
      <c r="I696" t="str">
        <f>VLOOKUP(order_details__2[[#This Row],[ProductID]],products[],2,FALSE)</f>
        <v>Mascarpone Fabioli</v>
      </c>
      <c r="J696" t="str">
        <f>VLOOKUP(order_details__2[[#This Row],[SupplierID]],suppliers[],2,FALSE)</f>
        <v>Formaggi Fortini s.r.l.</v>
      </c>
      <c r="K696" t="str">
        <f>VLOOKUP(order_details__2[[#This Row],[OrderID]],orders[],14,FALSE)</f>
        <v>Germany</v>
      </c>
      <c r="L696">
        <f>VLOOKUP(order_details__2[[#This Row],[OrderID]],orders[],7,FALSE)</f>
        <v>1</v>
      </c>
      <c r="M696" t="str">
        <f>VLOOKUP(order_details__2[[#This Row],[ShipVia ]],shippers[],2,FALSE)</f>
        <v>Speedy Express</v>
      </c>
      <c r="N696" t="str">
        <f>VLOOKUP(order_details__2[[#This Row],[OrderID]],orders[],2,FALSE)</f>
        <v>WANDK</v>
      </c>
      <c r="O696" t="str">
        <f>VLOOKUP(order_details__2[[#This Row],[OrderID]],orders[],18,FALSE)</f>
        <v xml:space="preserve">Westerns                                          </v>
      </c>
      <c r="P696">
        <f>VLOOKUP(order_details__2[[#This Row],[ProductID]],products[],4,FALSE)</f>
        <v>4</v>
      </c>
      <c r="Q696" t="str">
        <f>VLOOKUP(order_details__2[[#This Row],[CategoryID]],categories[],2,FALSE)</f>
        <v>Dairy Products</v>
      </c>
      <c r="R696">
        <f>VLOOKUP(order_details__2[[#This Row],[OrderID]],orders[],21,FALSE)</f>
        <v>4</v>
      </c>
    </row>
    <row r="697" spans="1:18" x14ac:dyDescent="0.2">
      <c r="A697">
        <v>10513</v>
      </c>
      <c r="B697">
        <v>61</v>
      </c>
      <c r="C697">
        <v>28.5</v>
      </c>
      <c r="D697">
        <v>15</v>
      </c>
      <c r="E697">
        <v>0</v>
      </c>
      <c r="F697">
        <f>order_details__2[[#This Row],[UnitPrice]]*order_details__2[[#This Row],[Quantity]]</f>
        <v>427.5</v>
      </c>
      <c r="G697">
        <f>VLOOKUP(order_details__2[[#This Row],[ProductID]],products[],3,FALSE)</f>
        <v>29</v>
      </c>
      <c r="H697">
        <f>VLOOKUP(order_details__2[[#This Row],[OrderID]],orders[],20,FALSE)</f>
        <v>1997</v>
      </c>
      <c r="I697" t="str">
        <f>VLOOKUP(order_details__2[[#This Row],[ProductID]],products[],2,FALSE)</f>
        <v>Sirop d'rable</v>
      </c>
      <c r="J697" t="str">
        <f>VLOOKUP(order_details__2[[#This Row],[SupplierID]],suppliers[],2,FALSE)</f>
        <v>Forts d'rables</v>
      </c>
      <c r="K697" t="str">
        <f>VLOOKUP(order_details__2[[#This Row],[OrderID]],orders[],14,FALSE)</f>
        <v>Germany</v>
      </c>
      <c r="L697">
        <f>VLOOKUP(order_details__2[[#This Row],[OrderID]],orders[],7,FALSE)</f>
        <v>1</v>
      </c>
      <c r="M697" t="str">
        <f>VLOOKUP(order_details__2[[#This Row],[ShipVia ]],shippers[],2,FALSE)</f>
        <v>Speedy Express</v>
      </c>
      <c r="N697" t="str">
        <f>VLOOKUP(order_details__2[[#This Row],[OrderID]],orders[],2,FALSE)</f>
        <v>WANDK</v>
      </c>
      <c r="O697" t="str">
        <f>VLOOKUP(order_details__2[[#This Row],[OrderID]],orders[],18,FALSE)</f>
        <v xml:space="preserve">Westerns                                          </v>
      </c>
      <c r="P697">
        <f>VLOOKUP(order_details__2[[#This Row],[ProductID]],products[],4,FALSE)</f>
        <v>2</v>
      </c>
      <c r="Q697" t="str">
        <f>VLOOKUP(order_details__2[[#This Row],[CategoryID]],categories[],2,FALSE)</f>
        <v>Condiments</v>
      </c>
      <c r="R697">
        <f>VLOOKUP(order_details__2[[#This Row],[OrderID]],orders[],21,FALSE)</f>
        <v>4</v>
      </c>
    </row>
    <row r="698" spans="1:18" x14ac:dyDescent="0.2">
      <c r="A698">
        <v>10514</v>
      </c>
      <c r="B698">
        <v>20</v>
      </c>
      <c r="C698">
        <v>81</v>
      </c>
      <c r="D698">
        <v>39</v>
      </c>
      <c r="E698">
        <v>0</v>
      </c>
      <c r="F698">
        <f>order_details__2[[#This Row],[UnitPrice]]*order_details__2[[#This Row],[Quantity]]</f>
        <v>3159</v>
      </c>
      <c r="G698">
        <f>VLOOKUP(order_details__2[[#This Row],[ProductID]],products[],3,FALSE)</f>
        <v>8</v>
      </c>
      <c r="H698">
        <f>VLOOKUP(order_details__2[[#This Row],[OrderID]],orders[],20,FALSE)</f>
        <v>1997</v>
      </c>
      <c r="I698" t="str">
        <f>VLOOKUP(order_details__2[[#This Row],[ProductID]],products[],2,FALSE)</f>
        <v>Sir Rodney's Marmalade</v>
      </c>
      <c r="J698" t="str">
        <f>VLOOKUP(order_details__2[[#This Row],[SupplierID]],suppliers[],2,FALSE)</f>
        <v>Specialty Biscuits, Ltd.</v>
      </c>
      <c r="K698" t="str">
        <f>VLOOKUP(order_details__2[[#This Row],[OrderID]],orders[],14,FALSE)</f>
        <v>Austria</v>
      </c>
      <c r="L698">
        <f>VLOOKUP(order_details__2[[#This Row],[OrderID]],orders[],7,FALSE)</f>
        <v>2</v>
      </c>
      <c r="M698" t="str">
        <f>VLOOKUP(order_details__2[[#This Row],[ShipVia ]],shippers[],2,FALSE)</f>
        <v>United Package</v>
      </c>
      <c r="N698" t="str">
        <f>VLOOKUP(order_details__2[[#This Row],[OrderID]],orders[],2,FALSE)</f>
        <v>ERNSH</v>
      </c>
      <c r="O698" t="str">
        <f>VLOOKUP(order_details__2[[#This Row],[OrderID]],orders[],18,FALSE)</f>
        <v xml:space="preserve">Southern                                          </v>
      </c>
      <c r="P698">
        <f>VLOOKUP(order_details__2[[#This Row],[ProductID]],products[],4,FALSE)</f>
        <v>3</v>
      </c>
      <c r="Q698" t="str">
        <f>VLOOKUP(order_details__2[[#This Row],[CategoryID]],categories[],2,FALSE)</f>
        <v>Confections</v>
      </c>
      <c r="R698">
        <f>VLOOKUP(order_details__2[[#This Row],[OrderID]],orders[],21,FALSE)</f>
        <v>4</v>
      </c>
    </row>
    <row r="699" spans="1:18" x14ac:dyDescent="0.2">
      <c r="A699">
        <v>10514</v>
      </c>
      <c r="B699">
        <v>28</v>
      </c>
      <c r="C699">
        <v>45.6</v>
      </c>
      <c r="D699">
        <v>35</v>
      </c>
      <c r="E699">
        <v>0</v>
      </c>
      <c r="F699">
        <f>order_details__2[[#This Row],[UnitPrice]]*order_details__2[[#This Row],[Quantity]]</f>
        <v>1596</v>
      </c>
      <c r="G699">
        <f>VLOOKUP(order_details__2[[#This Row],[ProductID]],products[],3,FALSE)</f>
        <v>12</v>
      </c>
      <c r="H699">
        <f>VLOOKUP(order_details__2[[#This Row],[OrderID]],orders[],20,FALSE)</f>
        <v>1997</v>
      </c>
      <c r="I699" t="str">
        <f>VLOOKUP(order_details__2[[#This Row],[ProductID]],products[],2,FALSE)</f>
        <v>Rssle Sauerkraut</v>
      </c>
      <c r="J699" t="str">
        <f>VLOOKUP(order_details__2[[#This Row],[SupplierID]],suppliers[],2,FALSE)</f>
        <v>Plutzer Lebensmittelgromrkte AG</v>
      </c>
      <c r="K699" t="str">
        <f>VLOOKUP(order_details__2[[#This Row],[OrderID]],orders[],14,FALSE)</f>
        <v>Austria</v>
      </c>
      <c r="L699">
        <f>VLOOKUP(order_details__2[[#This Row],[OrderID]],orders[],7,FALSE)</f>
        <v>2</v>
      </c>
      <c r="M699" t="str">
        <f>VLOOKUP(order_details__2[[#This Row],[ShipVia ]],shippers[],2,FALSE)</f>
        <v>United Package</v>
      </c>
      <c r="N699" t="str">
        <f>VLOOKUP(order_details__2[[#This Row],[OrderID]],orders[],2,FALSE)</f>
        <v>ERNSH</v>
      </c>
      <c r="O699" t="str">
        <f>VLOOKUP(order_details__2[[#This Row],[OrderID]],orders[],18,FALSE)</f>
        <v xml:space="preserve">Southern                                          </v>
      </c>
      <c r="P699">
        <f>VLOOKUP(order_details__2[[#This Row],[ProductID]],products[],4,FALSE)</f>
        <v>7</v>
      </c>
      <c r="Q699" t="str">
        <f>VLOOKUP(order_details__2[[#This Row],[CategoryID]],categories[],2,FALSE)</f>
        <v>Produce</v>
      </c>
      <c r="R699">
        <f>VLOOKUP(order_details__2[[#This Row],[OrderID]],orders[],21,FALSE)</f>
        <v>4</v>
      </c>
    </row>
    <row r="700" spans="1:18" x14ac:dyDescent="0.2">
      <c r="A700">
        <v>10514</v>
      </c>
      <c r="B700">
        <v>56</v>
      </c>
      <c r="C700">
        <v>38</v>
      </c>
      <c r="D700">
        <v>70</v>
      </c>
      <c r="E700">
        <v>0</v>
      </c>
      <c r="F700">
        <f>order_details__2[[#This Row],[UnitPrice]]*order_details__2[[#This Row],[Quantity]]</f>
        <v>2660</v>
      </c>
      <c r="G700">
        <f>VLOOKUP(order_details__2[[#This Row],[ProductID]],products[],3,FALSE)</f>
        <v>26</v>
      </c>
      <c r="H700">
        <f>VLOOKUP(order_details__2[[#This Row],[OrderID]],orders[],20,FALSE)</f>
        <v>1997</v>
      </c>
      <c r="I700" t="str">
        <f>VLOOKUP(order_details__2[[#This Row],[ProductID]],products[],2,FALSE)</f>
        <v>Gnocchi di nonna Alice</v>
      </c>
      <c r="J700" t="str">
        <f>VLOOKUP(order_details__2[[#This Row],[SupplierID]],suppliers[],2,FALSE)</f>
        <v>Pasta Buttini s.r.l.</v>
      </c>
      <c r="K700" t="str">
        <f>VLOOKUP(order_details__2[[#This Row],[OrderID]],orders[],14,FALSE)</f>
        <v>Austria</v>
      </c>
      <c r="L700">
        <f>VLOOKUP(order_details__2[[#This Row],[OrderID]],orders[],7,FALSE)</f>
        <v>2</v>
      </c>
      <c r="M700" t="str">
        <f>VLOOKUP(order_details__2[[#This Row],[ShipVia ]],shippers[],2,FALSE)</f>
        <v>United Package</v>
      </c>
      <c r="N700" t="str">
        <f>VLOOKUP(order_details__2[[#This Row],[OrderID]],orders[],2,FALSE)</f>
        <v>ERNSH</v>
      </c>
      <c r="O700" t="str">
        <f>VLOOKUP(order_details__2[[#This Row],[OrderID]],orders[],18,FALSE)</f>
        <v xml:space="preserve">Southern                                          </v>
      </c>
      <c r="P700">
        <f>VLOOKUP(order_details__2[[#This Row],[ProductID]],products[],4,FALSE)</f>
        <v>5</v>
      </c>
      <c r="Q700" t="str">
        <f>VLOOKUP(order_details__2[[#This Row],[CategoryID]],categories[],2,FALSE)</f>
        <v>Grains/Cereals</v>
      </c>
      <c r="R700">
        <f>VLOOKUP(order_details__2[[#This Row],[OrderID]],orders[],21,FALSE)</f>
        <v>4</v>
      </c>
    </row>
    <row r="701" spans="1:18" x14ac:dyDescent="0.2">
      <c r="A701">
        <v>10514</v>
      </c>
      <c r="B701">
        <v>65</v>
      </c>
      <c r="C701">
        <v>21.05</v>
      </c>
      <c r="D701">
        <v>39</v>
      </c>
      <c r="E701">
        <v>0</v>
      </c>
      <c r="F701">
        <f>order_details__2[[#This Row],[UnitPrice]]*order_details__2[[#This Row],[Quantity]]</f>
        <v>820.95</v>
      </c>
      <c r="G701">
        <f>VLOOKUP(order_details__2[[#This Row],[ProductID]],products[],3,FALSE)</f>
        <v>2</v>
      </c>
      <c r="H701">
        <f>VLOOKUP(order_details__2[[#This Row],[OrderID]],orders[],20,FALSE)</f>
        <v>1997</v>
      </c>
      <c r="I701" t="str">
        <f>VLOOKUP(order_details__2[[#This Row],[ProductID]],products[],2,FALSE)</f>
        <v>Louisiana Fiery Hot Pepper Sauce</v>
      </c>
      <c r="J701" t="str">
        <f>VLOOKUP(order_details__2[[#This Row],[SupplierID]],suppliers[],2,FALSE)</f>
        <v>New Orleans Cajun Delights</v>
      </c>
      <c r="K701" t="str">
        <f>VLOOKUP(order_details__2[[#This Row],[OrderID]],orders[],14,FALSE)</f>
        <v>Austria</v>
      </c>
      <c r="L701">
        <f>VLOOKUP(order_details__2[[#This Row],[OrderID]],orders[],7,FALSE)</f>
        <v>2</v>
      </c>
      <c r="M701" t="str">
        <f>VLOOKUP(order_details__2[[#This Row],[ShipVia ]],shippers[],2,FALSE)</f>
        <v>United Package</v>
      </c>
      <c r="N701" t="str">
        <f>VLOOKUP(order_details__2[[#This Row],[OrderID]],orders[],2,FALSE)</f>
        <v>ERNSH</v>
      </c>
      <c r="O701" t="str">
        <f>VLOOKUP(order_details__2[[#This Row],[OrderID]],orders[],18,FALSE)</f>
        <v xml:space="preserve">Southern                                          </v>
      </c>
      <c r="P701">
        <f>VLOOKUP(order_details__2[[#This Row],[ProductID]],products[],4,FALSE)</f>
        <v>2</v>
      </c>
      <c r="Q701" t="str">
        <f>VLOOKUP(order_details__2[[#This Row],[CategoryID]],categories[],2,FALSE)</f>
        <v>Condiments</v>
      </c>
      <c r="R701">
        <f>VLOOKUP(order_details__2[[#This Row],[OrderID]],orders[],21,FALSE)</f>
        <v>4</v>
      </c>
    </row>
    <row r="702" spans="1:18" x14ac:dyDescent="0.2">
      <c r="A702">
        <v>10514</v>
      </c>
      <c r="B702">
        <v>75</v>
      </c>
      <c r="C702">
        <v>7.75</v>
      </c>
      <c r="D702">
        <v>50</v>
      </c>
      <c r="E702">
        <v>0</v>
      </c>
      <c r="F702">
        <f>order_details__2[[#This Row],[UnitPrice]]*order_details__2[[#This Row],[Quantity]]</f>
        <v>387.5</v>
      </c>
      <c r="G702">
        <f>VLOOKUP(order_details__2[[#This Row],[ProductID]],products[],3,FALSE)</f>
        <v>12</v>
      </c>
      <c r="H702">
        <f>VLOOKUP(order_details__2[[#This Row],[OrderID]],orders[],20,FALSE)</f>
        <v>1997</v>
      </c>
      <c r="I702" t="str">
        <f>VLOOKUP(order_details__2[[#This Row],[ProductID]],products[],2,FALSE)</f>
        <v>Rhnbru Klosterbier</v>
      </c>
      <c r="J702" t="str">
        <f>VLOOKUP(order_details__2[[#This Row],[SupplierID]],suppliers[],2,FALSE)</f>
        <v>Plutzer Lebensmittelgromrkte AG</v>
      </c>
      <c r="K702" t="str">
        <f>VLOOKUP(order_details__2[[#This Row],[OrderID]],orders[],14,FALSE)</f>
        <v>Austria</v>
      </c>
      <c r="L702">
        <f>VLOOKUP(order_details__2[[#This Row],[OrderID]],orders[],7,FALSE)</f>
        <v>2</v>
      </c>
      <c r="M702" t="str">
        <f>VLOOKUP(order_details__2[[#This Row],[ShipVia ]],shippers[],2,FALSE)</f>
        <v>United Package</v>
      </c>
      <c r="N702" t="str">
        <f>VLOOKUP(order_details__2[[#This Row],[OrderID]],orders[],2,FALSE)</f>
        <v>ERNSH</v>
      </c>
      <c r="O702" t="str">
        <f>VLOOKUP(order_details__2[[#This Row],[OrderID]],orders[],18,FALSE)</f>
        <v xml:space="preserve">Southern                                          </v>
      </c>
      <c r="P702">
        <f>VLOOKUP(order_details__2[[#This Row],[ProductID]],products[],4,FALSE)</f>
        <v>1</v>
      </c>
      <c r="Q702" t="str">
        <f>VLOOKUP(order_details__2[[#This Row],[CategoryID]],categories[],2,FALSE)</f>
        <v>Beverages</v>
      </c>
      <c r="R702">
        <f>VLOOKUP(order_details__2[[#This Row],[OrderID]],orders[],21,FALSE)</f>
        <v>4</v>
      </c>
    </row>
    <row r="703" spans="1:18" x14ac:dyDescent="0.2">
      <c r="A703">
        <v>10515</v>
      </c>
      <c r="B703">
        <v>9</v>
      </c>
      <c r="C703">
        <v>97</v>
      </c>
      <c r="D703">
        <v>16</v>
      </c>
      <c r="E703">
        <v>0</v>
      </c>
      <c r="F703">
        <f>order_details__2[[#This Row],[UnitPrice]]*order_details__2[[#This Row],[Quantity]]</f>
        <v>1552</v>
      </c>
      <c r="G703">
        <f>VLOOKUP(order_details__2[[#This Row],[ProductID]],products[],3,FALSE)</f>
        <v>4</v>
      </c>
      <c r="H703">
        <f>VLOOKUP(order_details__2[[#This Row],[OrderID]],orders[],20,FALSE)</f>
        <v>1997</v>
      </c>
      <c r="I703" t="str">
        <f>VLOOKUP(order_details__2[[#This Row],[ProductID]],products[],2,FALSE)</f>
        <v>Mishi Kobe Niku</v>
      </c>
      <c r="J703" t="str">
        <f>VLOOKUP(order_details__2[[#This Row],[SupplierID]],suppliers[],2,FALSE)</f>
        <v>Tokyo Traders</v>
      </c>
      <c r="K703" t="str">
        <f>VLOOKUP(order_details__2[[#This Row],[OrderID]],orders[],14,FALSE)</f>
        <v>Germany</v>
      </c>
      <c r="L703">
        <f>VLOOKUP(order_details__2[[#This Row],[OrderID]],orders[],7,FALSE)</f>
        <v>1</v>
      </c>
      <c r="M703" t="str">
        <f>VLOOKUP(order_details__2[[#This Row],[ShipVia ]],shippers[],2,FALSE)</f>
        <v>Speedy Express</v>
      </c>
      <c r="N703" t="str">
        <f>VLOOKUP(order_details__2[[#This Row],[OrderID]],orders[],2,FALSE)</f>
        <v>QUICK</v>
      </c>
      <c r="O703" t="str">
        <f>VLOOKUP(order_details__2[[#This Row],[OrderID]],orders[],18,FALSE)</f>
        <v xml:space="preserve">Eastern                                           </v>
      </c>
      <c r="P703">
        <f>VLOOKUP(order_details__2[[#This Row],[ProductID]],products[],4,FALSE)</f>
        <v>6</v>
      </c>
      <c r="Q703" t="str">
        <f>VLOOKUP(order_details__2[[#This Row],[CategoryID]],categories[],2,FALSE)</f>
        <v>Meat/Poultry</v>
      </c>
      <c r="R703">
        <f>VLOOKUP(order_details__2[[#This Row],[OrderID]],orders[],21,FALSE)</f>
        <v>4</v>
      </c>
    </row>
    <row r="704" spans="1:18" x14ac:dyDescent="0.2">
      <c r="A704">
        <v>10515</v>
      </c>
      <c r="B704">
        <v>16</v>
      </c>
      <c r="C704">
        <v>17.45</v>
      </c>
      <c r="D704">
        <v>50</v>
      </c>
      <c r="E704">
        <v>0</v>
      </c>
      <c r="F704">
        <f>order_details__2[[#This Row],[UnitPrice]]*order_details__2[[#This Row],[Quantity]]</f>
        <v>872.5</v>
      </c>
      <c r="G704">
        <f>VLOOKUP(order_details__2[[#This Row],[ProductID]],products[],3,FALSE)</f>
        <v>7</v>
      </c>
      <c r="H704">
        <f>VLOOKUP(order_details__2[[#This Row],[OrderID]],orders[],20,FALSE)</f>
        <v>1997</v>
      </c>
      <c r="I704" t="str">
        <f>VLOOKUP(order_details__2[[#This Row],[ProductID]],products[],2,FALSE)</f>
        <v>Pavlova</v>
      </c>
      <c r="J704" t="str">
        <f>VLOOKUP(order_details__2[[#This Row],[SupplierID]],suppliers[],2,FALSE)</f>
        <v>Pavlova, Ltd.</v>
      </c>
      <c r="K704" t="str">
        <f>VLOOKUP(order_details__2[[#This Row],[OrderID]],orders[],14,FALSE)</f>
        <v>Germany</v>
      </c>
      <c r="L704">
        <f>VLOOKUP(order_details__2[[#This Row],[OrderID]],orders[],7,FALSE)</f>
        <v>1</v>
      </c>
      <c r="M704" t="str">
        <f>VLOOKUP(order_details__2[[#This Row],[ShipVia ]],shippers[],2,FALSE)</f>
        <v>Speedy Express</v>
      </c>
      <c r="N704" t="str">
        <f>VLOOKUP(order_details__2[[#This Row],[OrderID]],orders[],2,FALSE)</f>
        <v>QUICK</v>
      </c>
      <c r="O704" t="str">
        <f>VLOOKUP(order_details__2[[#This Row],[OrderID]],orders[],18,FALSE)</f>
        <v xml:space="preserve">Eastern                                           </v>
      </c>
      <c r="P704">
        <f>VLOOKUP(order_details__2[[#This Row],[ProductID]],products[],4,FALSE)</f>
        <v>3</v>
      </c>
      <c r="Q704" t="str">
        <f>VLOOKUP(order_details__2[[#This Row],[CategoryID]],categories[],2,FALSE)</f>
        <v>Confections</v>
      </c>
      <c r="R704">
        <f>VLOOKUP(order_details__2[[#This Row],[OrderID]],orders[],21,FALSE)</f>
        <v>4</v>
      </c>
    </row>
    <row r="705" spans="1:18" x14ac:dyDescent="0.2">
      <c r="A705">
        <v>10515</v>
      </c>
      <c r="B705">
        <v>27</v>
      </c>
      <c r="C705">
        <v>43.9</v>
      </c>
      <c r="D705">
        <v>120</v>
      </c>
      <c r="E705">
        <v>0</v>
      </c>
      <c r="F705">
        <f>order_details__2[[#This Row],[UnitPrice]]*order_details__2[[#This Row],[Quantity]]</f>
        <v>5268</v>
      </c>
      <c r="G705">
        <f>VLOOKUP(order_details__2[[#This Row],[ProductID]],products[],3,FALSE)</f>
        <v>11</v>
      </c>
      <c r="H705">
        <f>VLOOKUP(order_details__2[[#This Row],[OrderID]],orders[],20,FALSE)</f>
        <v>1997</v>
      </c>
      <c r="I705" t="str">
        <f>VLOOKUP(order_details__2[[#This Row],[ProductID]],products[],2,FALSE)</f>
        <v>Schoggi Schokolade</v>
      </c>
      <c r="J705" t="str">
        <f>VLOOKUP(order_details__2[[#This Row],[SupplierID]],suppliers[],2,FALSE)</f>
        <v>Heli Swaren GmbH &amp; Co. KG</v>
      </c>
      <c r="K705" t="str">
        <f>VLOOKUP(order_details__2[[#This Row],[OrderID]],orders[],14,FALSE)</f>
        <v>Germany</v>
      </c>
      <c r="L705">
        <f>VLOOKUP(order_details__2[[#This Row],[OrderID]],orders[],7,FALSE)</f>
        <v>1</v>
      </c>
      <c r="M705" t="str">
        <f>VLOOKUP(order_details__2[[#This Row],[ShipVia ]],shippers[],2,FALSE)</f>
        <v>Speedy Express</v>
      </c>
      <c r="N705" t="str">
        <f>VLOOKUP(order_details__2[[#This Row],[OrderID]],orders[],2,FALSE)</f>
        <v>QUICK</v>
      </c>
      <c r="O705" t="str">
        <f>VLOOKUP(order_details__2[[#This Row],[OrderID]],orders[],18,FALSE)</f>
        <v xml:space="preserve">Eastern                                           </v>
      </c>
      <c r="P705">
        <f>VLOOKUP(order_details__2[[#This Row],[ProductID]],products[],4,FALSE)</f>
        <v>3</v>
      </c>
      <c r="Q705" t="str">
        <f>VLOOKUP(order_details__2[[#This Row],[CategoryID]],categories[],2,FALSE)</f>
        <v>Confections</v>
      </c>
      <c r="R705">
        <f>VLOOKUP(order_details__2[[#This Row],[OrderID]],orders[],21,FALSE)</f>
        <v>4</v>
      </c>
    </row>
    <row r="706" spans="1:18" x14ac:dyDescent="0.2">
      <c r="A706">
        <v>10515</v>
      </c>
      <c r="B706">
        <v>33</v>
      </c>
      <c r="C706">
        <v>2.5</v>
      </c>
      <c r="D706">
        <v>16</v>
      </c>
      <c r="E706">
        <v>0</v>
      </c>
      <c r="F706">
        <f>order_details__2[[#This Row],[UnitPrice]]*order_details__2[[#This Row],[Quantity]]</f>
        <v>40</v>
      </c>
      <c r="G706">
        <f>VLOOKUP(order_details__2[[#This Row],[ProductID]],products[],3,FALSE)</f>
        <v>15</v>
      </c>
      <c r="H706">
        <f>VLOOKUP(order_details__2[[#This Row],[OrderID]],orders[],20,FALSE)</f>
        <v>1997</v>
      </c>
      <c r="I706" t="str">
        <f>VLOOKUP(order_details__2[[#This Row],[ProductID]],products[],2,FALSE)</f>
        <v>Geitost</v>
      </c>
      <c r="J706" t="str">
        <f>VLOOKUP(order_details__2[[#This Row],[SupplierID]],suppliers[],2,FALSE)</f>
        <v>Norske Meierier</v>
      </c>
      <c r="K706" t="str">
        <f>VLOOKUP(order_details__2[[#This Row],[OrderID]],orders[],14,FALSE)</f>
        <v>Germany</v>
      </c>
      <c r="L706">
        <f>VLOOKUP(order_details__2[[#This Row],[OrderID]],orders[],7,FALSE)</f>
        <v>1</v>
      </c>
      <c r="M706" t="str">
        <f>VLOOKUP(order_details__2[[#This Row],[ShipVia ]],shippers[],2,FALSE)</f>
        <v>Speedy Express</v>
      </c>
      <c r="N706" t="str">
        <f>VLOOKUP(order_details__2[[#This Row],[OrderID]],orders[],2,FALSE)</f>
        <v>QUICK</v>
      </c>
      <c r="O706" t="str">
        <f>VLOOKUP(order_details__2[[#This Row],[OrderID]],orders[],18,FALSE)</f>
        <v xml:space="preserve">Eastern                                           </v>
      </c>
      <c r="P706">
        <f>VLOOKUP(order_details__2[[#This Row],[ProductID]],products[],4,FALSE)</f>
        <v>4</v>
      </c>
      <c r="Q706" t="str">
        <f>VLOOKUP(order_details__2[[#This Row],[CategoryID]],categories[],2,FALSE)</f>
        <v>Dairy Products</v>
      </c>
      <c r="R706">
        <f>VLOOKUP(order_details__2[[#This Row],[OrderID]],orders[],21,FALSE)</f>
        <v>4</v>
      </c>
    </row>
    <row r="707" spans="1:18" x14ac:dyDescent="0.2">
      <c r="A707">
        <v>10515</v>
      </c>
      <c r="B707">
        <v>60</v>
      </c>
      <c r="C707">
        <v>34</v>
      </c>
      <c r="D707">
        <v>84</v>
      </c>
      <c r="E707">
        <v>0</v>
      </c>
      <c r="F707">
        <f>order_details__2[[#This Row],[UnitPrice]]*order_details__2[[#This Row],[Quantity]]</f>
        <v>2856</v>
      </c>
      <c r="G707">
        <f>VLOOKUP(order_details__2[[#This Row],[ProductID]],products[],3,FALSE)</f>
        <v>28</v>
      </c>
      <c r="H707">
        <f>VLOOKUP(order_details__2[[#This Row],[OrderID]],orders[],20,FALSE)</f>
        <v>1997</v>
      </c>
      <c r="I707" t="str">
        <f>VLOOKUP(order_details__2[[#This Row],[ProductID]],products[],2,FALSE)</f>
        <v>Camembert Pierrot</v>
      </c>
      <c r="J707" t="str">
        <f>VLOOKUP(order_details__2[[#This Row],[SupplierID]],suppliers[],2,FALSE)</f>
        <v>Gai pturage</v>
      </c>
      <c r="K707" t="str">
        <f>VLOOKUP(order_details__2[[#This Row],[OrderID]],orders[],14,FALSE)</f>
        <v>Germany</v>
      </c>
      <c r="L707">
        <f>VLOOKUP(order_details__2[[#This Row],[OrderID]],orders[],7,FALSE)</f>
        <v>1</v>
      </c>
      <c r="M707" t="str">
        <f>VLOOKUP(order_details__2[[#This Row],[ShipVia ]],shippers[],2,FALSE)</f>
        <v>Speedy Express</v>
      </c>
      <c r="N707" t="str">
        <f>VLOOKUP(order_details__2[[#This Row],[OrderID]],orders[],2,FALSE)</f>
        <v>QUICK</v>
      </c>
      <c r="O707" t="str">
        <f>VLOOKUP(order_details__2[[#This Row],[OrderID]],orders[],18,FALSE)</f>
        <v xml:space="preserve">Eastern                                           </v>
      </c>
      <c r="P707">
        <f>VLOOKUP(order_details__2[[#This Row],[ProductID]],products[],4,FALSE)</f>
        <v>4</v>
      </c>
      <c r="Q707" t="str">
        <f>VLOOKUP(order_details__2[[#This Row],[CategoryID]],categories[],2,FALSE)</f>
        <v>Dairy Products</v>
      </c>
      <c r="R707">
        <f>VLOOKUP(order_details__2[[#This Row],[OrderID]],orders[],21,FALSE)</f>
        <v>4</v>
      </c>
    </row>
    <row r="708" spans="1:18" x14ac:dyDescent="0.2">
      <c r="A708">
        <v>10516</v>
      </c>
      <c r="B708">
        <v>18</v>
      </c>
      <c r="C708">
        <v>62.5</v>
      </c>
      <c r="D708">
        <v>25</v>
      </c>
      <c r="E708">
        <v>0</v>
      </c>
      <c r="F708">
        <f>order_details__2[[#This Row],[UnitPrice]]*order_details__2[[#This Row],[Quantity]]</f>
        <v>1562.5</v>
      </c>
      <c r="G708">
        <f>VLOOKUP(order_details__2[[#This Row],[ProductID]],products[],3,FALSE)</f>
        <v>7</v>
      </c>
      <c r="H708">
        <f>VLOOKUP(order_details__2[[#This Row],[OrderID]],orders[],20,FALSE)</f>
        <v>1997</v>
      </c>
      <c r="I708" t="str">
        <f>VLOOKUP(order_details__2[[#This Row],[ProductID]],products[],2,FALSE)</f>
        <v>Carnarvon Tigers</v>
      </c>
      <c r="J708" t="str">
        <f>VLOOKUP(order_details__2[[#This Row],[SupplierID]],suppliers[],2,FALSE)</f>
        <v>Pavlova, Ltd.</v>
      </c>
      <c r="K708" t="str">
        <f>VLOOKUP(order_details__2[[#This Row],[OrderID]],orders[],14,FALSE)</f>
        <v>Ireland</v>
      </c>
      <c r="L708">
        <f>VLOOKUP(order_details__2[[#This Row],[OrderID]],orders[],7,FALSE)</f>
        <v>3</v>
      </c>
      <c r="M708" t="str">
        <f>VLOOKUP(order_details__2[[#This Row],[ShipVia ]],shippers[],2,FALSE)</f>
        <v>Federal Shipping</v>
      </c>
      <c r="N708" t="str">
        <f>VLOOKUP(order_details__2[[#This Row],[OrderID]],orders[],2,FALSE)</f>
        <v>HUNGO</v>
      </c>
      <c r="O708" t="str">
        <f>VLOOKUP(order_details__2[[#This Row],[OrderID]],orders[],18,FALSE)</f>
        <v xml:space="preserve">Eastern                                           </v>
      </c>
      <c r="P708">
        <f>VLOOKUP(order_details__2[[#This Row],[ProductID]],products[],4,FALSE)</f>
        <v>8</v>
      </c>
      <c r="Q708" t="str">
        <f>VLOOKUP(order_details__2[[#This Row],[CategoryID]],categories[],2,FALSE)</f>
        <v>Seafood</v>
      </c>
      <c r="R708">
        <f>VLOOKUP(order_details__2[[#This Row],[OrderID]],orders[],21,FALSE)</f>
        <v>4</v>
      </c>
    </row>
    <row r="709" spans="1:18" x14ac:dyDescent="0.2">
      <c r="A709">
        <v>10516</v>
      </c>
      <c r="B709">
        <v>41</v>
      </c>
      <c r="C709">
        <v>9.65</v>
      </c>
      <c r="D709">
        <v>80</v>
      </c>
      <c r="E709">
        <v>0</v>
      </c>
      <c r="F709">
        <f>order_details__2[[#This Row],[UnitPrice]]*order_details__2[[#This Row],[Quantity]]</f>
        <v>772</v>
      </c>
      <c r="G709">
        <f>VLOOKUP(order_details__2[[#This Row],[ProductID]],products[],3,FALSE)</f>
        <v>19</v>
      </c>
      <c r="H709">
        <f>VLOOKUP(order_details__2[[#This Row],[OrderID]],orders[],20,FALSE)</f>
        <v>1997</v>
      </c>
      <c r="I709" t="str">
        <f>VLOOKUP(order_details__2[[#This Row],[ProductID]],products[],2,FALSE)</f>
        <v>Jack's New England Clam Chowder</v>
      </c>
      <c r="J709" t="str">
        <f>VLOOKUP(order_details__2[[#This Row],[SupplierID]],suppliers[],2,FALSE)</f>
        <v>New England Seafood Cannery</v>
      </c>
      <c r="K709" t="str">
        <f>VLOOKUP(order_details__2[[#This Row],[OrderID]],orders[],14,FALSE)</f>
        <v>Ireland</v>
      </c>
      <c r="L709">
        <f>VLOOKUP(order_details__2[[#This Row],[OrderID]],orders[],7,FALSE)</f>
        <v>3</v>
      </c>
      <c r="M709" t="str">
        <f>VLOOKUP(order_details__2[[#This Row],[ShipVia ]],shippers[],2,FALSE)</f>
        <v>Federal Shipping</v>
      </c>
      <c r="N709" t="str">
        <f>VLOOKUP(order_details__2[[#This Row],[OrderID]],orders[],2,FALSE)</f>
        <v>HUNGO</v>
      </c>
      <c r="O709" t="str">
        <f>VLOOKUP(order_details__2[[#This Row],[OrderID]],orders[],18,FALSE)</f>
        <v xml:space="preserve">Eastern                                           </v>
      </c>
      <c r="P709">
        <f>VLOOKUP(order_details__2[[#This Row],[ProductID]],products[],4,FALSE)</f>
        <v>8</v>
      </c>
      <c r="Q709" t="str">
        <f>VLOOKUP(order_details__2[[#This Row],[CategoryID]],categories[],2,FALSE)</f>
        <v>Seafood</v>
      </c>
      <c r="R709">
        <f>VLOOKUP(order_details__2[[#This Row],[OrderID]],orders[],21,FALSE)</f>
        <v>4</v>
      </c>
    </row>
    <row r="710" spans="1:18" x14ac:dyDescent="0.2">
      <c r="A710">
        <v>10516</v>
      </c>
      <c r="B710">
        <v>42</v>
      </c>
      <c r="C710">
        <v>14</v>
      </c>
      <c r="D710">
        <v>20</v>
      </c>
      <c r="E710">
        <v>0</v>
      </c>
      <c r="F710">
        <f>order_details__2[[#This Row],[UnitPrice]]*order_details__2[[#This Row],[Quantity]]</f>
        <v>280</v>
      </c>
      <c r="G710">
        <f>VLOOKUP(order_details__2[[#This Row],[ProductID]],products[],3,FALSE)</f>
        <v>20</v>
      </c>
      <c r="H710">
        <f>VLOOKUP(order_details__2[[#This Row],[OrderID]],orders[],20,FALSE)</f>
        <v>1997</v>
      </c>
      <c r="I710" t="str">
        <f>VLOOKUP(order_details__2[[#This Row],[ProductID]],products[],2,FALSE)</f>
        <v>Singaporean Hokkien Fried Mee</v>
      </c>
      <c r="J710" t="str">
        <f>VLOOKUP(order_details__2[[#This Row],[SupplierID]],suppliers[],2,FALSE)</f>
        <v>Leka Trading</v>
      </c>
      <c r="K710" t="str">
        <f>VLOOKUP(order_details__2[[#This Row],[OrderID]],orders[],14,FALSE)</f>
        <v>Ireland</v>
      </c>
      <c r="L710">
        <f>VLOOKUP(order_details__2[[#This Row],[OrderID]],orders[],7,FALSE)</f>
        <v>3</v>
      </c>
      <c r="M710" t="str">
        <f>VLOOKUP(order_details__2[[#This Row],[ShipVia ]],shippers[],2,FALSE)</f>
        <v>Federal Shipping</v>
      </c>
      <c r="N710" t="str">
        <f>VLOOKUP(order_details__2[[#This Row],[OrderID]],orders[],2,FALSE)</f>
        <v>HUNGO</v>
      </c>
      <c r="O710" t="str">
        <f>VLOOKUP(order_details__2[[#This Row],[OrderID]],orders[],18,FALSE)</f>
        <v xml:space="preserve">Eastern                                           </v>
      </c>
      <c r="P710">
        <f>VLOOKUP(order_details__2[[#This Row],[ProductID]],products[],4,FALSE)</f>
        <v>5</v>
      </c>
      <c r="Q710" t="str">
        <f>VLOOKUP(order_details__2[[#This Row],[CategoryID]],categories[],2,FALSE)</f>
        <v>Grains/Cereals</v>
      </c>
      <c r="R710">
        <f>VLOOKUP(order_details__2[[#This Row],[OrderID]],orders[],21,FALSE)</f>
        <v>4</v>
      </c>
    </row>
    <row r="711" spans="1:18" x14ac:dyDescent="0.2">
      <c r="A711">
        <v>10517</v>
      </c>
      <c r="B711">
        <v>52</v>
      </c>
      <c r="C711">
        <v>7</v>
      </c>
      <c r="D711">
        <v>6</v>
      </c>
      <c r="E711">
        <v>0</v>
      </c>
      <c r="F711">
        <f>order_details__2[[#This Row],[UnitPrice]]*order_details__2[[#This Row],[Quantity]]</f>
        <v>42</v>
      </c>
      <c r="G711">
        <f>VLOOKUP(order_details__2[[#This Row],[ProductID]],products[],3,FALSE)</f>
        <v>24</v>
      </c>
      <c r="H711">
        <f>VLOOKUP(order_details__2[[#This Row],[OrderID]],orders[],20,FALSE)</f>
        <v>1997</v>
      </c>
      <c r="I711" t="str">
        <f>VLOOKUP(order_details__2[[#This Row],[ProductID]],products[],2,FALSE)</f>
        <v>Filo Mix</v>
      </c>
      <c r="J711" t="str">
        <f>VLOOKUP(order_details__2[[#This Row],[SupplierID]],suppliers[],2,FALSE)</f>
        <v>G'day, Mate</v>
      </c>
      <c r="K711" t="str">
        <f>VLOOKUP(order_details__2[[#This Row],[OrderID]],orders[],14,FALSE)</f>
        <v>UK</v>
      </c>
      <c r="L711">
        <f>VLOOKUP(order_details__2[[#This Row],[OrderID]],orders[],7,FALSE)</f>
        <v>3</v>
      </c>
      <c r="M711" t="str">
        <f>VLOOKUP(order_details__2[[#This Row],[ShipVia ]],shippers[],2,FALSE)</f>
        <v>Federal Shipping</v>
      </c>
      <c r="N711" t="str">
        <f>VLOOKUP(order_details__2[[#This Row],[OrderID]],orders[],2,FALSE)</f>
        <v>NORTS</v>
      </c>
      <c r="O711" t="str">
        <f>VLOOKUP(order_details__2[[#This Row],[OrderID]],orders[],18,FALSE)</f>
        <v xml:space="preserve">Southern                                          </v>
      </c>
      <c r="P711">
        <f>VLOOKUP(order_details__2[[#This Row],[ProductID]],products[],4,FALSE)</f>
        <v>5</v>
      </c>
      <c r="Q711" t="str">
        <f>VLOOKUP(order_details__2[[#This Row],[CategoryID]],categories[],2,FALSE)</f>
        <v>Grains/Cereals</v>
      </c>
      <c r="R711">
        <f>VLOOKUP(order_details__2[[#This Row],[OrderID]],orders[],21,FALSE)</f>
        <v>4</v>
      </c>
    </row>
    <row r="712" spans="1:18" x14ac:dyDescent="0.2">
      <c r="A712">
        <v>10517</v>
      </c>
      <c r="B712">
        <v>59</v>
      </c>
      <c r="C712">
        <v>55</v>
      </c>
      <c r="D712">
        <v>4</v>
      </c>
      <c r="E712">
        <v>0</v>
      </c>
      <c r="F712">
        <f>order_details__2[[#This Row],[UnitPrice]]*order_details__2[[#This Row],[Quantity]]</f>
        <v>220</v>
      </c>
      <c r="G712">
        <f>VLOOKUP(order_details__2[[#This Row],[ProductID]],products[],3,FALSE)</f>
        <v>28</v>
      </c>
      <c r="H712">
        <f>VLOOKUP(order_details__2[[#This Row],[OrderID]],orders[],20,FALSE)</f>
        <v>1997</v>
      </c>
      <c r="I712" t="str">
        <f>VLOOKUP(order_details__2[[#This Row],[ProductID]],products[],2,FALSE)</f>
        <v>Raclette Courdavault</v>
      </c>
      <c r="J712" t="str">
        <f>VLOOKUP(order_details__2[[#This Row],[SupplierID]],suppliers[],2,FALSE)</f>
        <v>Gai pturage</v>
      </c>
      <c r="K712" t="str">
        <f>VLOOKUP(order_details__2[[#This Row],[OrderID]],orders[],14,FALSE)</f>
        <v>UK</v>
      </c>
      <c r="L712">
        <f>VLOOKUP(order_details__2[[#This Row],[OrderID]],orders[],7,FALSE)</f>
        <v>3</v>
      </c>
      <c r="M712" t="str">
        <f>VLOOKUP(order_details__2[[#This Row],[ShipVia ]],shippers[],2,FALSE)</f>
        <v>Federal Shipping</v>
      </c>
      <c r="N712" t="str">
        <f>VLOOKUP(order_details__2[[#This Row],[OrderID]],orders[],2,FALSE)</f>
        <v>NORTS</v>
      </c>
      <c r="O712" t="str">
        <f>VLOOKUP(order_details__2[[#This Row],[OrderID]],orders[],18,FALSE)</f>
        <v xml:space="preserve">Southern                                          </v>
      </c>
      <c r="P712">
        <f>VLOOKUP(order_details__2[[#This Row],[ProductID]],products[],4,FALSE)</f>
        <v>4</v>
      </c>
      <c r="Q712" t="str">
        <f>VLOOKUP(order_details__2[[#This Row],[CategoryID]],categories[],2,FALSE)</f>
        <v>Dairy Products</v>
      </c>
      <c r="R712">
        <f>VLOOKUP(order_details__2[[#This Row],[OrderID]],orders[],21,FALSE)</f>
        <v>4</v>
      </c>
    </row>
    <row r="713" spans="1:18" x14ac:dyDescent="0.2">
      <c r="A713">
        <v>10517</v>
      </c>
      <c r="B713">
        <v>70</v>
      </c>
      <c r="C713">
        <v>15</v>
      </c>
      <c r="D713">
        <v>6</v>
      </c>
      <c r="E713">
        <v>0</v>
      </c>
      <c r="F713">
        <f>order_details__2[[#This Row],[UnitPrice]]*order_details__2[[#This Row],[Quantity]]</f>
        <v>90</v>
      </c>
      <c r="G713">
        <f>VLOOKUP(order_details__2[[#This Row],[ProductID]],products[],3,FALSE)</f>
        <v>7</v>
      </c>
      <c r="H713">
        <f>VLOOKUP(order_details__2[[#This Row],[OrderID]],orders[],20,FALSE)</f>
        <v>1997</v>
      </c>
      <c r="I713" t="str">
        <f>VLOOKUP(order_details__2[[#This Row],[ProductID]],products[],2,FALSE)</f>
        <v>Outback Lager</v>
      </c>
      <c r="J713" t="str">
        <f>VLOOKUP(order_details__2[[#This Row],[SupplierID]],suppliers[],2,FALSE)</f>
        <v>Pavlova, Ltd.</v>
      </c>
      <c r="K713" t="str">
        <f>VLOOKUP(order_details__2[[#This Row],[OrderID]],orders[],14,FALSE)</f>
        <v>UK</v>
      </c>
      <c r="L713">
        <f>VLOOKUP(order_details__2[[#This Row],[OrderID]],orders[],7,FALSE)</f>
        <v>3</v>
      </c>
      <c r="M713" t="str">
        <f>VLOOKUP(order_details__2[[#This Row],[ShipVia ]],shippers[],2,FALSE)</f>
        <v>Federal Shipping</v>
      </c>
      <c r="N713" t="str">
        <f>VLOOKUP(order_details__2[[#This Row],[OrderID]],orders[],2,FALSE)</f>
        <v>NORTS</v>
      </c>
      <c r="O713" t="str">
        <f>VLOOKUP(order_details__2[[#This Row],[OrderID]],orders[],18,FALSE)</f>
        <v xml:space="preserve">Southern                                          </v>
      </c>
      <c r="P713">
        <f>VLOOKUP(order_details__2[[#This Row],[ProductID]],products[],4,FALSE)</f>
        <v>1</v>
      </c>
      <c r="Q713" t="str">
        <f>VLOOKUP(order_details__2[[#This Row],[CategoryID]],categories[],2,FALSE)</f>
        <v>Beverages</v>
      </c>
      <c r="R713">
        <f>VLOOKUP(order_details__2[[#This Row],[OrderID]],orders[],21,FALSE)</f>
        <v>4</v>
      </c>
    </row>
    <row r="714" spans="1:18" x14ac:dyDescent="0.2">
      <c r="A714">
        <v>10518</v>
      </c>
      <c r="B714">
        <v>24</v>
      </c>
      <c r="C714">
        <v>4.5</v>
      </c>
      <c r="D714">
        <v>5</v>
      </c>
      <c r="E714">
        <v>0</v>
      </c>
      <c r="F714">
        <f>order_details__2[[#This Row],[UnitPrice]]*order_details__2[[#This Row],[Quantity]]</f>
        <v>22.5</v>
      </c>
      <c r="G714">
        <f>VLOOKUP(order_details__2[[#This Row],[ProductID]],products[],3,FALSE)</f>
        <v>10</v>
      </c>
      <c r="H714">
        <f>VLOOKUP(order_details__2[[#This Row],[OrderID]],orders[],20,FALSE)</f>
        <v>1997</v>
      </c>
      <c r="I714" t="str">
        <f>VLOOKUP(order_details__2[[#This Row],[ProductID]],products[],2,FALSE)</f>
        <v>Guaran Fantstica</v>
      </c>
      <c r="J714" t="str">
        <f>VLOOKUP(order_details__2[[#This Row],[SupplierID]],suppliers[],2,FALSE)</f>
        <v>Refrescos Americanas LTDA</v>
      </c>
      <c r="K714" t="str">
        <f>VLOOKUP(order_details__2[[#This Row],[OrderID]],orders[],14,FALSE)</f>
        <v>Mexico</v>
      </c>
      <c r="L714">
        <f>VLOOKUP(order_details__2[[#This Row],[OrderID]],orders[],7,FALSE)</f>
        <v>2</v>
      </c>
      <c r="M714" t="str">
        <f>VLOOKUP(order_details__2[[#This Row],[ShipVia ]],shippers[],2,FALSE)</f>
        <v>United Package</v>
      </c>
      <c r="N714" t="str">
        <f>VLOOKUP(order_details__2[[#This Row],[OrderID]],orders[],2,FALSE)</f>
        <v>TORTU</v>
      </c>
      <c r="O714" t="str">
        <f>VLOOKUP(order_details__2[[#This Row],[OrderID]],orders[],18,FALSE)</f>
        <v xml:space="preserve">Eastern                                           </v>
      </c>
      <c r="P714">
        <f>VLOOKUP(order_details__2[[#This Row],[ProductID]],products[],4,FALSE)</f>
        <v>1</v>
      </c>
      <c r="Q714" t="str">
        <f>VLOOKUP(order_details__2[[#This Row],[CategoryID]],categories[],2,FALSE)</f>
        <v>Beverages</v>
      </c>
      <c r="R714">
        <f>VLOOKUP(order_details__2[[#This Row],[OrderID]],orders[],21,FALSE)</f>
        <v>4</v>
      </c>
    </row>
    <row r="715" spans="1:18" x14ac:dyDescent="0.2">
      <c r="A715">
        <v>10518</v>
      </c>
      <c r="B715">
        <v>38</v>
      </c>
      <c r="C715">
        <v>263.5</v>
      </c>
      <c r="D715">
        <v>15</v>
      </c>
      <c r="E715">
        <v>0</v>
      </c>
      <c r="F715">
        <f>order_details__2[[#This Row],[UnitPrice]]*order_details__2[[#This Row],[Quantity]]</f>
        <v>3952.5</v>
      </c>
      <c r="G715">
        <f>VLOOKUP(order_details__2[[#This Row],[ProductID]],products[],3,FALSE)</f>
        <v>18</v>
      </c>
      <c r="H715">
        <f>VLOOKUP(order_details__2[[#This Row],[OrderID]],orders[],20,FALSE)</f>
        <v>1997</v>
      </c>
      <c r="I715" t="str">
        <f>VLOOKUP(order_details__2[[#This Row],[ProductID]],products[],2,FALSE)</f>
        <v>Cte de Blaye</v>
      </c>
      <c r="J715" t="str">
        <f>VLOOKUP(order_details__2[[#This Row],[SupplierID]],suppliers[],2,FALSE)</f>
        <v>Aux joyeux ecclsiastiques</v>
      </c>
      <c r="K715" t="str">
        <f>VLOOKUP(order_details__2[[#This Row],[OrderID]],orders[],14,FALSE)</f>
        <v>Mexico</v>
      </c>
      <c r="L715">
        <f>VLOOKUP(order_details__2[[#This Row],[OrderID]],orders[],7,FALSE)</f>
        <v>2</v>
      </c>
      <c r="M715" t="str">
        <f>VLOOKUP(order_details__2[[#This Row],[ShipVia ]],shippers[],2,FALSE)</f>
        <v>United Package</v>
      </c>
      <c r="N715" t="str">
        <f>VLOOKUP(order_details__2[[#This Row],[OrderID]],orders[],2,FALSE)</f>
        <v>TORTU</v>
      </c>
      <c r="O715" t="str">
        <f>VLOOKUP(order_details__2[[#This Row],[OrderID]],orders[],18,FALSE)</f>
        <v xml:space="preserve">Eastern                                           </v>
      </c>
      <c r="P715">
        <f>VLOOKUP(order_details__2[[#This Row],[ProductID]],products[],4,FALSE)</f>
        <v>1</v>
      </c>
      <c r="Q715" t="str">
        <f>VLOOKUP(order_details__2[[#This Row],[CategoryID]],categories[],2,FALSE)</f>
        <v>Beverages</v>
      </c>
      <c r="R715">
        <f>VLOOKUP(order_details__2[[#This Row],[OrderID]],orders[],21,FALSE)</f>
        <v>4</v>
      </c>
    </row>
    <row r="716" spans="1:18" x14ac:dyDescent="0.2">
      <c r="A716">
        <v>10518</v>
      </c>
      <c r="B716">
        <v>44</v>
      </c>
      <c r="C716">
        <v>19.45</v>
      </c>
      <c r="D716">
        <v>9</v>
      </c>
      <c r="E716">
        <v>0</v>
      </c>
      <c r="F716">
        <f>order_details__2[[#This Row],[UnitPrice]]*order_details__2[[#This Row],[Quantity]]</f>
        <v>175.04999999999998</v>
      </c>
      <c r="G716">
        <f>VLOOKUP(order_details__2[[#This Row],[ProductID]],products[],3,FALSE)</f>
        <v>20</v>
      </c>
      <c r="H716">
        <f>VLOOKUP(order_details__2[[#This Row],[OrderID]],orders[],20,FALSE)</f>
        <v>1997</v>
      </c>
      <c r="I716" t="str">
        <f>VLOOKUP(order_details__2[[#This Row],[ProductID]],products[],2,FALSE)</f>
        <v>Gula Malacca</v>
      </c>
      <c r="J716" t="str">
        <f>VLOOKUP(order_details__2[[#This Row],[SupplierID]],suppliers[],2,FALSE)</f>
        <v>Leka Trading</v>
      </c>
      <c r="K716" t="str">
        <f>VLOOKUP(order_details__2[[#This Row],[OrderID]],orders[],14,FALSE)</f>
        <v>Mexico</v>
      </c>
      <c r="L716">
        <f>VLOOKUP(order_details__2[[#This Row],[OrderID]],orders[],7,FALSE)</f>
        <v>2</v>
      </c>
      <c r="M716" t="str">
        <f>VLOOKUP(order_details__2[[#This Row],[ShipVia ]],shippers[],2,FALSE)</f>
        <v>United Package</v>
      </c>
      <c r="N716" t="str">
        <f>VLOOKUP(order_details__2[[#This Row],[OrderID]],orders[],2,FALSE)</f>
        <v>TORTU</v>
      </c>
      <c r="O716" t="str">
        <f>VLOOKUP(order_details__2[[#This Row],[OrderID]],orders[],18,FALSE)</f>
        <v xml:space="preserve">Eastern                                           </v>
      </c>
      <c r="P716">
        <f>VLOOKUP(order_details__2[[#This Row],[ProductID]],products[],4,FALSE)</f>
        <v>2</v>
      </c>
      <c r="Q716" t="str">
        <f>VLOOKUP(order_details__2[[#This Row],[CategoryID]],categories[],2,FALSE)</f>
        <v>Condiments</v>
      </c>
      <c r="R716">
        <f>VLOOKUP(order_details__2[[#This Row],[OrderID]],orders[],21,FALSE)</f>
        <v>4</v>
      </c>
    </row>
    <row r="717" spans="1:18" x14ac:dyDescent="0.2">
      <c r="A717">
        <v>10519</v>
      </c>
      <c r="B717">
        <v>10</v>
      </c>
      <c r="C717">
        <v>31</v>
      </c>
      <c r="D717">
        <v>16</v>
      </c>
      <c r="E717">
        <v>0</v>
      </c>
      <c r="F717">
        <f>order_details__2[[#This Row],[UnitPrice]]*order_details__2[[#This Row],[Quantity]]</f>
        <v>496</v>
      </c>
      <c r="G717">
        <f>VLOOKUP(order_details__2[[#This Row],[ProductID]],products[],3,FALSE)</f>
        <v>4</v>
      </c>
      <c r="H717">
        <f>VLOOKUP(order_details__2[[#This Row],[OrderID]],orders[],20,FALSE)</f>
        <v>1997</v>
      </c>
      <c r="I717" t="str">
        <f>VLOOKUP(order_details__2[[#This Row],[ProductID]],products[],2,FALSE)</f>
        <v>Ikura</v>
      </c>
      <c r="J717" t="str">
        <f>VLOOKUP(order_details__2[[#This Row],[SupplierID]],suppliers[],2,FALSE)</f>
        <v>Tokyo Traders</v>
      </c>
      <c r="K717" t="str">
        <f>VLOOKUP(order_details__2[[#This Row],[OrderID]],orders[],14,FALSE)</f>
        <v>Switzerland</v>
      </c>
      <c r="L717">
        <f>VLOOKUP(order_details__2[[#This Row],[OrderID]],orders[],7,FALSE)</f>
        <v>3</v>
      </c>
      <c r="M717" t="str">
        <f>VLOOKUP(order_details__2[[#This Row],[ShipVia ]],shippers[],2,FALSE)</f>
        <v>Federal Shipping</v>
      </c>
      <c r="N717" t="str">
        <f>VLOOKUP(order_details__2[[#This Row],[OrderID]],orders[],2,FALSE)</f>
        <v>CHOPS</v>
      </c>
      <c r="O717" t="str">
        <f>VLOOKUP(order_details__2[[#This Row],[OrderID]],orders[],18,FALSE)</f>
        <v xml:space="preserve">Westerns                                          </v>
      </c>
      <c r="P717">
        <f>VLOOKUP(order_details__2[[#This Row],[ProductID]],products[],4,FALSE)</f>
        <v>8</v>
      </c>
      <c r="Q717" t="str">
        <f>VLOOKUP(order_details__2[[#This Row],[CategoryID]],categories[],2,FALSE)</f>
        <v>Seafood</v>
      </c>
      <c r="R717">
        <f>VLOOKUP(order_details__2[[#This Row],[OrderID]],orders[],21,FALSE)</f>
        <v>4</v>
      </c>
    </row>
    <row r="718" spans="1:18" x14ac:dyDescent="0.2">
      <c r="A718">
        <v>10519</v>
      </c>
      <c r="B718">
        <v>56</v>
      </c>
      <c r="C718">
        <v>38</v>
      </c>
      <c r="D718">
        <v>40</v>
      </c>
      <c r="E718">
        <v>0</v>
      </c>
      <c r="F718">
        <f>order_details__2[[#This Row],[UnitPrice]]*order_details__2[[#This Row],[Quantity]]</f>
        <v>1520</v>
      </c>
      <c r="G718">
        <f>VLOOKUP(order_details__2[[#This Row],[ProductID]],products[],3,FALSE)</f>
        <v>26</v>
      </c>
      <c r="H718">
        <f>VLOOKUP(order_details__2[[#This Row],[OrderID]],orders[],20,FALSE)</f>
        <v>1997</v>
      </c>
      <c r="I718" t="str">
        <f>VLOOKUP(order_details__2[[#This Row],[ProductID]],products[],2,FALSE)</f>
        <v>Gnocchi di nonna Alice</v>
      </c>
      <c r="J718" t="str">
        <f>VLOOKUP(order_details__2[[#This Row],[SupplierID]],suppliers[],2,FALSE)</f>
        <v>Pasta Buttini s.r.l.</v>
      </c>
      <c r="K718" t="str">
        <f>VLOOKUP(order_details__2[[#This Row],[OrderID]],orders[],14,FALSE)</f>
        <v>Switzerland</v>
      </c>
      <c r="L718">
        <f>VLOOKUP(order_details__2[[#This Row],[OrderID]],orders[],7,FALSE)</f>
        <v>3</v>
      </c>
      <c r="M718" t="str">
        <f>VLOOKUP(order_details__2[[#This Row],[ShipVia ]],shippers[],2,FALSE)</f>
        <v>Federal Shipping</v>
      </c>
      <c r="N718" t="str">
        <f>VLOOKUP(order_details__2[[#This Row],[OrderID]],orders[],2,FALSE)</f>
        <v>CHOPS</v>
      </c>
      <c r="O718" t="str">
        <f>VLOOKUP(order_details__2[[#This Row],[OrderID]],orders[],18,FALSE)</f>
        <v xml:space="preserve">Westerns                                          </v>
      </c>
      <c r="P718">
        <f>VLOOKUP(order_details__2[[#This Row],[ProductID]],products[],4,FALSE)</f>
        <v>5</v>
      </c>
      <c r="Q718" t="str">
        <f>VLOOKUP(order_details__2[[#This Row],[CategoryID]],categories[],2,FALSE)</f>
        <v>Grains/Cereals</v>
      </c>
      <c r="R718">
        <f>VLOOKUP(order_details__2[[#This Row],[OrderID]],orders[],21,FALSE)</f>
        <v>4</v>
      </c>
    </row>
    <row r="719" spans="1:18" x14ac:dyDescent="0.2">
      <c r="A719">
        <v>10519</v>
      </c>
      <c r="B719">
        <v>60</v>
      </c>
      <c r="C719">
        <v>34</v>
      </c>
      <c r="D719">
        <v>10</v>
      </c>
      <c r="E719">
        <v>0</v>
      </c>
      <c r="F719">
        <f>order_details__2[[#This Row],[UnitPrice]]*order_details__2[[#This Row],[Quantity]]</f>
        <v>340</v>
      </c>
      <c r="G719">
        <f>VLOOKUP(order_details__2[[#This Row],[ProductID]],products[],3,FALSE)</f>
        <v>28</v>
      </c>
      <c r="H719">
        <f>VLOOKUP(order_details__2[[#This Row],[OrderID]],orders[],20,FALSE)</f>
        <v>1997</v>
      </c>
      <c r="I719" t="str">
        <f>VLOOKUP(order_details__2[[#This Row],[ProductID]],products[],2,FALSE)</f>
        <v>Camembert Pierrot</v>
      </c>
      <c r="J719" t="str">
        <f>VLOOKUP(order_details__2[[#This Row],[SupplierID]],suppliers[],2,FALSE)</f>
        <v>Gai pturage</v>
      </c>
      <c r="K719" t="str">
        <f>VLOOKUP(order_details__2[[#This Row],[OrderID]],orders[],14,FALSE)</f>
        <v>Switzerland</v>
      </c>
      <c r="L719">
        <f>VLOOKUP(order_details__2[[#This Row],[OrderID]],orders[],7,FALSE)</f>
        <v>3</v>
      </c>
      <c r="M719" t="str">
        <f>VLOOKUP(order_details__2[[#This Row],[ShipVia ]],shippers[],2,FALSE)</f>
        <v>Federal Shipping</v>
      </c>
      <c r="N719" t="str">
        <f>VLOOKUP(order_details__2[[#This Row],[OrderID]],orders[],2,FALSE)</f>
        <v>CHOPS</v>
      </c>
      <c r="O719" t="str">
        <f>VLOOKUP(order_details__2[[#This Row],[OrderID]],orders[],18,FALSE)</f>
        <v xml:space="preserve">Westerns                                          </v>
      </c>
      <c r="P719">
        <f>VLOOKUP(order_details__2[[#This Row],[ProductID]],products[],4,FALSE)</f>
        <v>4</v>
      </c>
      <c r="Q719" t="str">
        <f>VLOOKUP(order_details__2[[#This Row],[CategoryID]],categories[],2,FALSE)</f>
        <v>Dairy Products</v>
      </c>
      <c r="R719">
        <f>VLOOKUP(order_details__2[[#This Row],[OrderID]],orders[],21,FALSE)</f>
        <v>4</v>
      </c>
    </row>
    <row r="720" spans="1:18" x14ac:dyDescent="0.2">
      <c r="A720">
        <v>10520</v>
      </c>
      <c r="B720">
        <v>24</v>
      </c>
      <c r="C720">
        <v>4.5</v>
      </c>
      <c r="D720">
        <v>8</v>
      </c>
      <c r="E720">
        <v>0</v>
      </c>
      <c r="F720">
        <f>order_details__2[[#This Row],[UnitPrice]]*order_details__2[[#This Row],[Quantity]]</f>
        <v>36</v>
      </c>
      <c r="G720">
        <f>VLOOKUP(order_details__2[[#This Row],[ProductID]],products[],3,FALSE)</f>
        <v>10</v>
      </c>
      <c r="H720">
        <f>VLOOKUP(order_details__2[[#This Row],[OrderID]],orders[],20,FALSE)</f>
        <v>1997</v>
      </c>
      <c r="I720" t="str">
        <f>VLOOKUP(order_details__2[[#This Row],[ProductID]],products[],2,FALSE)</f>
        <v>Guaran Fantstica</v>
      </c>
      <c r="J720" t="str">
        <f>VLOOKUP(order_details__2[[#This Row],[SupplierID]],suppliers[],2,FALSE)</f>
        <v>Refrescos Americanas LTDA</v>
      </c>
      <c r="K720" t="str">
        <f>VLOOKUP(order_details__2[[#This Row],[OrderID]],orders[],14,FALSE)</f>
        <v>Norway</v>
      </c>
      <c r="L720">
        <f>VLOOKUP(order_details__2[[#This Row],[OrderID]],orders[],7,FALSE)</f>
        <v>1</v>
      </c>
      <c r="M720" t="str">
        <f>VLOOKUP(order_details__2[[#This Row],[ShipVia ]],shippers[],2,FALSE)</f>
        <v>Speedy Express</v>
      </c>
      <c r="N720" t="str">
        <f>VLOOKUP(order_details__2[[#This Row],[OrderID]],orders[],2,FALSE)</f>
        <v>SANTG</v>
      </c>
      <c r="O720" t="str">
        <f>VLOOKUP(order_details__2[[#This Row],[OrderID]],orders[],18,FALSE)</f>
        <v xml:space="preserve">Westerns                                          </v>
      </c>
      <c r="P720">
        <f>VLOOKUP(order_details__2[[#This Row],[ProductID]],products[],4,FALSE)</f>
        <v>1</v>
      </c>
      <c r="Q720" t="str">
        <f>VLOOKUP(order_details__2[[#This Row],[CategoryID]],categories[],2,FALSE)</f>
        <v>Beverages</v>
      </c>
      <c r="R720">
        <f>VLOOKUP(order_details__2[[#This Row],[OrderID]],orders[],21,FALSE)</f>
        <v>4</v>
      </c>
    </row>
    <row r="721" spans="1:18" x14ac:dyDescent="0.2">
      <c r="A721">
        <v>10520</v>
      </c>
      <c r="B721">
        <v>53</v>
      </c>
      <c r="C721">
        <v>32.799999999999997</v>
      </c>
      <c r="D721">
        <v>5</v>
      </c>
      <c r="E721">
        <v>0</v>
      </c>
      <c r="F721">
        <f>order_details__2[[#This Row],[UnitPrice]]*order_details__2[[#This Row],[Quantity]]</f>
        <v>164</v>
      </c>
      <c r="G721">
        <f>VLOOKUP(order_details__2[[#This Row],[ProductID]],products[],3,FALSE)</f>
        <v>24</v>
      </c>
      <c r="H721">
        <f>VLOOKUP(order_details__2[[#This Row],[OrderID]],orders[],20,FALSE)</f>
        <v>1997</v>
      </c>
      <c r="I721" t="str">
        <f>VLOOKUP(order_details__2[[#This Row],[ProductID]],products[],2,FALSE)</f>
        <v>Perth Pasties</v>
      </c>
      <c r="J721" t="str">
        <f>VLOOKUP(order_details__2[[#This Row],[SupplierID]],suppliers[],2,FALSE)</f>
        <v>G'day, Mate</v>
      </c>
      <c r="K721" t="str">
        <f>VLOOKUP(order_details__2[[#This Row],[OrderID]],orders[],14,FALSE)</f>
        <v>Norway</v>
      </c>
      <c r="L721">
        <f>VLOOKUP(order_details__2[[#This Row],[OrderID]],orders[],7,FALSE)</f>
        <v>1</v>
      </c>
      <c r="M721" t="str">
        <f>VLOOKUP(order_details__2[[#This Row],[ShipVia ]],shippers[],2,FALSE)</f>
        <v>Speedy Express</v>
      </c>
      <c r="N721" t="str">
        <f>VLOOKUP(order_details__2[[#This Row],[OrderID]],orders[],2,FALSE)</f>
        <v>SANTG</v>
      </c>
      <c r="O721" t="str">
        <f>VLOOKUP(order_details__2[[#This Row],[OrderID]],orders[],18,FALSE)</f>
        <v xml:space="preserve">Westerns                                          </v>
      </c>
      <c r="P721">
        <f>VLOOKUP(order_details__2[[#This Row],[ProductID]],products[],4,FALSE)</f>
        <v>6</v>
      </c>
      <c r="Q721" t="str">
        <f>VLOOKUP(order_details__2[[#This Row],[CategoryID]],categories[],2,FALSE)</f>
        <v>Meat/Poultry</v>
      </c>
      <c r="R721">
        <f>VLOOKUP(order_details__2[[#This Row],[OrderID]],orders[],21,FALSE)</f>
        <v>4</v>
      </c>
    </row>
    <row r="722" spans="1:18" x14ac:dyDescent="0.2">
      <c r="A722">
        <v>10521</v>
      </c>
      <c r="B722">
        <v>35</v>
      </c>
      <c r="C722">
        <v>18</v>
      </c>
      <c r="D722">
        <v>3</v>
      </c>
      <c r="E722">
        <v>0</v>
      </c>
      <c r="F722">
        <f>order_details__2[[#This Row],[UnitPrice]]*order_details__2[[#This Row],[Quantity]]</f>
        <v>54</v>
      </c>
      <c r="G722">
        <f>VLOOKUP(order_details__2[[#This Row],[ProductID]],products[],3,FALSE)</f>
        <v>16</v>
      </c>
      <c r="H722">
        <f>VLOOKUP(order_details__2[[#This Row],[OrderID]],orders[],20,FALSE)</f>
        <v>1997</v>
      </c>
      <c r="I722" t="str">
        <f>VLOOKUP(order_details__2[[#This Row],[ProductID]],products[],2,FALSE)</f>
        <v>Steeleye Stout</v>
      </c>
      <c r="J722" t="str">
        <f>VLOOKUP(order_details__2[[#This Row],[SupplierID]],suppliers[],2,FALSE)</f>
        <v>Bigfoot Breweries</v>
      </c>
      <c r="K722" t="str">
        <f>VLOOKUP(order_details__2[[#This Row],[OrderID]],orders[],14,FALSE)</f>
        <v>Argentina</v>
      </c>
      <c r="L722">
        <f>VLOOKUP(order_details__2[[#This Row],[OrderID]],orders[],7,FALSE)</f>
        <v>2</v>
      </c>
      <c r="M722" t="str">
        <f>VLOOKUP(order_details__2[[#This Row],[ShipVia ]],shippers[],2,FALSE)</f>
        <v>United Package</v>
      </c>
      <c r="N722" t="str">
        <f>VLOOKUP(order_details__2[[#This Row],[OrderID]],orders[],2,FALSE)</f>
        <v>CACTU</v>
      </c>
      <c r="O722" t="str">
        <f>VLOOKUP(order_details__2[[#This Row],[OrderID]],orders[],18,FALSE)</f>
        <v xml:space="preserve">Northern                                          </v>
      </c>
      <c r="P722">
        <f>VLOOKUP(order_details__2[[#This Row],[ProductID]],products[],4,FALSE)</f>
        <v>1</v>
      </c>
      <c r="Q722" t="str">
        <f>VLOOKUP(order_details__2[[#This Row],[CategoryID]],categories[],2,FALSE)</f>
        <v>Beverages</v>
      </c>
      <c r="R722">
        <f>VLOOKUP(order_details__2[[#This Row],[OrderID]],orders[],21,FALSE)</f>
        <v>4</v>
      </c>
    </row>
    <row r="723" spans="1:18" x14ac:dyDescent="0.2">
      <c r="A723">
        <v>10521</v>
      </c>
      <c r="B723">
        <v>41</v>
      </c>
      <c r="C723">
        <v>9.65</v>
      </c>
      <c r="D723">
        <v>10</v>
      </c>
      <c r="E723">
        <v>0</v>
      </c>
      <c r="F723">
        <f>order_details__2[[#This Row],[UnitPrice]]*order_details__2[[#This Row],[Quantity]]</f>
        <v>96.5</v>
      </c>
      <c r="G723">
        <f>VLOOKUP(order_details__2[[#This Row],[ProductID]],products[],3,FALSE)</f>
        <v>19</v>
      </c>
      <c r="H723">
        <f>VLOOKUP(order_details__2[[#This Row],[OrderID]],orders[],20,FALSE)</f>
        <v>1997</v>
      </c>
      <c r="I723" t="str">
        <f>VLOOKUP(order_details__2[[#This Row],[ProductID]],products[],2,FALSE)</f>
        <v>Jack's New England Clam Chowder</v>
      </c>
      <c r="J723" t="str">
        <f>VLOOKUP(order_details__2[[#This Row],[SupplierID]],suppliers[],2,FALSE)</f>
        <v>New England Seafood Cannery</v>
      </c>
      <c r="K723" t="str">
        <f>VLOOKUP(order_details__2[[#This Row],[OrderID]],orders[],14,FALSE)</f>
        <v>Argentina</v>
      </c>
      <c r="L723">
        <f>VLOOKUP(order_details__2[[#This Row],[OrderID]],orders[],7,FALSE)</f>
        <v>2</v>
      </c>
      <c r="M723" t="str">
        <f>VLOOKUP(order_details__2[[#This Row],[ShipVia ]],shippers[],2,FALSE)</f>
        <v>United Package</v>
      </c>
      <c r="N723" t="str">
        <f>VLOOKUP(order_details__2[[#This Row],[OrderID]],orders[],2,FALSE)</f>
        <v>CACTU</v>
      </c>
      <c r="O723" t="str">
        <f>VLOOKUP(order_details__2[[#This Row],[OrderID]],orders[],18,FALSE)</f>
        <v xml:space="preserve">Northern                                          </v>
      </c>
      <c r="P723">
        <f>VLOOKUP(order_details__2[[#This Row],[ProductID]],products[],4,FALSE)</f>
        <v>8</v>
      </c>
      <c r="Q723" t="str">
        <f>VLOOKUP(order_details__2[[#This Row],[CategoryID]],categories[],2,FALSE)</f>
        <v>Seafood</v>
      </c>
      <c r="R723">
        <f>VLOOKUP(order_details__2[[#This Row],[OrderID]],orders[],21,FALSE)</f>
        <v>4</v>
      </c>
    </row>
    <row r="724" spans="1:18" x14ac:dyDescent="0.2">
      <c r="A724">
        <v>10521</v>
      </c>
      <c r="B724">
        <v>68</v>
      </c>
      <c r="C724">
        <v>12.5</v>
      </c>
      <c r="D724">
        <v>6</v>
      </c>
      <c r="E724">
        <v>0</v>
      </c>
      <c r="F724">
        <f>order_details__2[[#This Row],[UnitPrice]]*order_details__2[[#This Row],[Quantity]]</f>
        <v>75</v>
      </c>
      <c r="G724">
        <f>VLOOKUP(order_details__2[[#This Row],[ProductID]],products[],3,FALSE)</f>
        <v>8</v>
      </c>
      <c r="H724">
        <f>VLOOKUP(order_details__2[[#This Row],[OrderID]],orders[],20,FALSE)</f>
        <v>1997</v>
      </c>
      <c r="I724" t="str">
        <f>VLOOKUP(order_details__2[[#This Row],[ProductID]],products[],2,FALSE)</f>
        <v>Scottish Longbreads</v>
      </c>
      <c r="J724" t="str">
        <f>VLOOKUP(order_details__2[[#This Row],[SupplierID]],suppliers[],2,FALSE)</f>
        <v>Specialty Biscuits, Ltd.</v>
      </c>
      <c r="K724" t="str">
        <f>VLOOKUP(order_details__2[[#This Row],[OrderID]],orders[],14,FALSE)</f>
        <v>Argentina</v>
      </c>
      <c r="L724">
        <f>VLOOKUP(order_details__2[[#This Row],[OrderID]],orders[],7,FALSE)</f>
        <v>2</v>
      </c>
      <c r="M724" t="str">
        <f>VLOOKUP(order_details__2[[#This Row],[ShipVia ]],shippers[],2,FALSE)</f>
        <v>United Package</v>
      </c>
      <c r="N724" t="str">
        <f>VLOOKUP(order_details__2[[#This Row],[OrderID]],orders[],2,FALSE)</f>
        <v>CACTU</v>
      </c>
      <c r="O724" t="str">
        <f>VLOOKUP(order_details__2[[#This Row],[OrderID]],orders[],18,FALSE)</f>
        <v xml:space="preserve">Northern                                          </v>
      </c>
      <c r="P724">
        <f>VLOOKUP(order_details__2[[#This Row],[ProductID]],products[],4,FALSE)</f>
        <v>3</v>
      </c>
      <c r="Q724" t="str">
        <f>VLOOKUP(order_details__2[[#This Row],[CategoryID]],categories[],2,FALSE)</f>
        <v>Confections</v>
      </c>
      <c r="R724">
        <f>VLOOKUP(order_details__2[[#This Row],[OrderID]],orders[],21,FALSE)</f>
        <v>4</v>
      </c>
    </row>
    <row r="725" spans="1:18" x14ac:dyDescent="0.2">
      <c r="A725">
        <v>10522</v>
      </c>
      <c r="B725">
        <v>1</v>
      </c>
      <c r="C725">
        <v>18</v>
      </c>
      <c r="D725">
        <v>40</v>
      </c>
      <c r="E725">
        <v>0</v>
      </c>
      <c r="F725">
        <f>order_details__2[[#This Row],[UnitPrice]]*order_details__2[[#This Row],[Quantity]]</f>
        <v>720</v>
      </c>
      <c r="G725">
        <f>VLOOKUP(order_details__2[[#This Row],[ProductID]],products[],3,FALSE)</f>
        <v>1</v>
      </c>
      <c r="H725">
        <f>VLOOKUP(order_details__2[[#This Row],[OrderID]],orders[],20,FALSE)</f>
        <v>1997</v>
      </c>
      <c r="I725" t="str">
        <f>VLOOKUP(order_details__2[[#This Row],[ProductID]],products[],2,FALSE)</f>
        <v>Chai</v>
      </c>
      <c r="J725" t="str">
        <f>VLOOKUP(order_details__2[[#This Row],[SupplierID]],suppliers[],2,FALSE)</f>
        <v>Exotic Liquids</v>
      </c>
      <c r="K725" t="str">
        <f>VLOOKUP(order_details__2[[#This Row],[OrderID]],orders[],14,FALSE)</f>
        <v>Germany</v>
      </c>
      <c r="L725">
        <f>VLOOKUP(order_details__2[[#This Row],[OrderID]],orders[],7,FALSE)</f>
        <v>1</v>
      </c>
      <c r="M725" t="str">
        <f>VLOOKUP(order_details__2[[#This Row],[ShipVia ]],shippers[],2,FALSE)</f>
        <v>Speedy Express</v>
      </c>
      <c r="N725" t="str">
        <f>VLOOKUP(order_details__2[[#This Row],[OrderID]],orders[],2,FALSE)</f>
        <v>LEHMS</v>
      </c>
      <c r="O725" t="str">
        <f>VLOOKUP(order_details__2[[#This Row],[OrderID]],orders[],18,FALSE)</f>
        <v xml:space="preserve">Eastern                                           </v>
      </c>
      <c r="P725">
        <f>VLOOKUP(order_details__2[[#This Row],[ProductID]],products[],4,FALSE)</f>
        <v>1</v>
      </c>
      <c r="Q725" t="str">
        <f>VLOOKUP(order_details__2[[#This Row],[CategoryID]],categories[],2,FALSE)</f>
        <v>Beverages</v>
      </c>
      <c r="R725">
        <f>VLOOKUP(order_details__2[[#This Row],[OrderID]],orders[],21,FALSE)</f>
        <v>4</v>
      </c>
    </row>
    <row r="726" spans="1:18" x14ac:dyDescent="0.2">
      <c r="A726">
        <v>10522</v>
      </c>
      <c r="B726">
        <v>8</v>
      </c>
      <c r="C726">
        <v>40</v>
      </c>
      <c r="D726">
        <v>24</v>
      </c>
      <c r="E726">
        <v>0</v>
      </c>
      <c r="F726">
        <f>order_details__2[[#This Row],[UnitPrice]]*order_details__2[[#This Row],[Quantity]]</f>
        <v>960</v>
      </c>
      <c r="G726">
        <f>VLOOKUP(order_details__2[[#This Row],[ProductID]],products[],3,FALSE)</f>
        <v>3</v>
      </c>
      <c r="H726">
        <f>VLOOKUP(order_details__2[[#This Row],[OrderID]],orders[],20,FALSE)</f>
        <v>1997</v>
      </c>
      <c r="I726" t="str">
        <f>VLOOKUP(order_details__2[[#This Row],[ProductID]],products[],2,FALSE)</f>
        <v>Northwoods Cranberry Sauce</v>
      </c>
      <c r="J726" t="str">
        <f>VLOOKUP(order_details__2[[#This Row],[SupplierID]],suppliers[],2,FALSE)</f>
        <v>Grandma Kelly's Homestead</v>
      </c>
      <c r="K726" t="str">
        <f>VLOOKUP(order_details__2[[#This Row],[OrderID]],orders[],14,FALSE)</f>
        <v>Germany</v>
      </c>
      <c r="L726">
        <f>VLOOKUP(order_details__2[[#This Row],[OrderID]],orders[],7,FALSE)</f>
        <v>1</v>
      </c>
      <c r="M726" t="str">
        <f>VLOOKUP(order_details__2[[#This Row],[ShipVia ]],shippers[],2,FALSE)</f>
        <v>Speedy Express</v>
      </c>
      <c r="N726" t="str">
        <f>VLOOKUP(order_details__2[[#This Row],[OrderID]],orders[],2,FALSE)</f>
        <v>LEHMS</v>
      </c>
      <c r="O726" t="str">
        <f>VLOOKUP(order_details__2[[#This Row],[OrderID]],orders[],18,FALSE)</f>
        <v xml:space="preserve">Eastern                                           </v>
      </c>
      <c r="P726">
        <f>VLOOKUP(order_details__2[[#This Row],[ProductID]],products[],4,FALSE)</f>
        <v>2</v>
      </c>
      <c r="Q726" t="str">
        <f>VLOOKUP(order_details__2[[#This Row],[CategoryID]],categories[],2,FALSE)</f>
        <v>Condiments</v>
      </c>
      <c r="R726">
        <f>VLOOKUP(order_details__2[[#This Row],[OrderID]],orders[],21,FALSE)</f>
        <v>4</v>
      </c>
    </row>
    <row r="727" spans="1:18" x14ac:dyDescent="0.2">
      <c r="A727">
        <v>10522</v>
      </c>
      <c r="B727">
        <v>30</v>
      </c>
      <c r="C727">
        <v>25.89</v>
      </c>
      <c r="D727">
        <v>20</v>
      </c>
      <c r="E727">
        <v>0</v>
      </c>
      <c r="F727">
        <f>order_details__2[[#This Row],[UnitPrice]]*order_details__2[[#This Row],[Quantity]]</f>
        <v>517.79999999999995</v>
      </c>
      <c r="G727">
        <f>VLOOKUP(order_details__2[[#This Row],[ProductID]],products[],3,FALSE)</f>
        <v>13</v>
      </c>
      <c r="H727">
        <f>VLOOKUP(order_details__2[[#This Row],[OrderID]],orders[],20,FALSE)</f>
        <v>1997</v>
      </c>
      <c r="I727" t="str">
        <f>VLOOKUP(order_details__2[[#This Row],[ProductID]],products[],2,FALSE)</f>
        <v>Nord-Ost Matjeshering</v>
      </c>
      <c r="J727" t="str">
        <f>VLOOKUP(order_details__2[[#This Row],[SupplierID]],suppliers[],2,FALSE)</f>
        <v>Nord-Ost-Fisch Handelsgesellschaft mbH</v>
      </c>
      <c r="K727" t="str">
        <f>VLOOKUP(order_details__2[[#This Row],[OrderID]],orders[],14,FALSE)</f>
        <v>Germany</v>
      </c>
      <c r="L727">
        <f>VLOOKUP(order_details__2[[#This Row],[OrderID]],orders[],7,FALSE)</f>
        <v>1</v>
      </c>
      <c r="M727" t="str">
        <f>VLOOKUP(order_details__2[[#This Row],[ShipVia ]],shippers[],2,FALSE)</f>
        <v>Speedy Express</v>
      </c>
      <c r="N727" t="str">
        <f>VLOOKUP(order_details__2[[#This Row],[OrderID]],orders[],2,FALSE)</f>
        <v>LEHMS</v>
      </c>
      <c r="O727" t="str">
        <f>VLOOKUP(order_details__2[[#This Row],[OrderID]],orders[],18,FALSE)</f>
        <v xml:space="preserve">Eastern                                           </v>
      </c>
      <c r="P727">
        <f>VLOOKUP(order_details__2[[#This Row],[ProductID]],products[],4,FALSE)</f>
        <v>8</v>
      </c>
      <c r="Q727" t="str">
        <f>VLOOKUP(order_details__2[[#This Row],[CategoryID]],categories[],2,FALSE)</f>
        <v>Seafood</v>
      </c>
      <c r="R727">
        <f>VLOOKUP(order_details__2[[#This Row],[OrderID]],orders[],21,FALSE)</f>
        <v>4</v>
      </c>
    </row>
    <row r="728" spans="1:18" x14ac:dyDescent="0.2">
      <c r="A728">
        <v>10522</v>
      </c>
      <c r="B728">
        <v>40</v>
      </c>
      <c r="C728">
        <v>18.399999999999999</v>
      </c>
      <c r="D728">
        <v>25</v>
      </c>
      <c r="E728">
        <v>0</v>
      </c>
      <c r="F728">
        <f>order_details__2[[#This Row],[UnitPrice]]*order_details__2[[#This Row],[Quantity]]</f>
        <v>459.99999999999994</v>
      </c>
      <c r="G728">
        <f>VLOOKUP(order_details__2[[#This Row],[ProductID]],products[],3,FALSE)</f>
        <v>19</v>
      </c>
      <c r="H728">
        <f>VLOOKUP(order_details__2[[#This Row],[OrderID]],orders[],20,FALSE)</f>
        <v>1997</v>
      </c>
      <c r="I728" t="str">
        <f>VLOOKUP(order_details__2[[#This Row],[ProductID]],products[],2,FALSE)</f>
        <v>Boston Crab Meat</v>
      </c>
      <c r="J728" t="str">
        <f>VLOOKUP(order_details__2[[#This Row],[SupplierID]],suppliers[],2,FALSE)</f>
        <v>New England Seafood Cannery</v>
      </c>
      <c r="K728" t="str">
        <f>VLOOKUP(order_details__2[[#This Row],[OrderID]],orders[],14,FALSE)</f>
        <v>Germany</v>
      </c>
      <c r="L728">
        <f>VLOOKUP(order_details__2[[#This Row],[OrderID]],orders[],7,FALSE)</f>
        <v>1</v>
      </c>
      <c r="M728" t="str">
        <f>VLOOKUP(order_details__2[[#This Row],[ShipVia ]],shippers[],2,FALSE)</f>
        <v>Speedy Express</v>
      </c>
      <c r="N728" t="str">
        <f>VLOOKUP(order_details__2[[#This Row],[OrderID]],orders[],2,FALSE)</f>
        <v>LEHMS</v>
      </c>
      <c r="O728" t="str">
        <f>VLOOKUP(order_details__2[[#This Row],[OrderID]],orders[],18,FALSE)</f>
        <v xml:space="preserve">Eastern                                           </v>
      </c>
      <c r="P728">
        <f>VLOOKUP(order_details__2[[#This Row],[ProductID]],products[],4,FALSE)</f>
        <v>8</v>
      </c>
      <c r="Q728" t="str">
        <f>VLOOKUP(order_details__2[[#This Row],[CategoryID]],categories[],2,FALSE)</f>
        <v>Seafood</v>
      </c>
      <c r="R728">
        <f>VLOOKUP(order_details__2[[#This Row],[OrderID]],orders[],21,FALSE)</f>
        <v>4</v>
      </c>
    </row>
    <row r="729" spans="1:18" x14ac:dyDescent="0.2">
      <c r="A729">
        <v>10523</v>
      </c>
      <c r="B729">
        <v>17</v>
      </c>
      <c r="C729">
        <v>39</v>
      </c>
      <c r="D729">
        <v>25</v>
      </c>
      <c r="E729">
        <v>0</v>
      </c>
      <c r="F729">
        <f>order_details__2[[#This Row],[UnitPrice]]*order_details__2[[#This Row],[Quantity]]</f>
        <v>975</v>
      </c>
      <c r="G729">
        <f>VLOOKUP(order_details__2[[#This Row],[ProductID]],products[],3,FALSE)</f>
        <v>7</v>
      </c>
      <c r="H729">
        <f>VLOOKUP(order_details__2[[#This Row],[OrderID]],orders[],20,FALSE)</f>
        <v>1997</v>
      </c>
      <c r="I729" t="str">
        <f>VLOOKUP(order_details__2[[#This Row],[ProductID]],products[],2,FALSE)</f>
        <v>Alice Mutton</v>
      </c>
      <c r="J729" t="str">
        <f>VLOOKUP(order_details__2[[#This Row],[SupplierID]],suppliers[],2,FALSE)</f>
        <v>Pavlova, Ltd.</v>
      </c>
      <c r="K729" t="str">
        <f>VLOOKUP(order_details__2[[#This Row],[OrderID]],orders[],14,FALSE)</f>
        <v>UK</v>
      </c>
      <c r="L729">
        <f>VLOOKUP(order_details__2[[#This Row],[OrderID]],orders[],7,FALSE)</f>
        <v>2</v>
      </c>
      <c r="M729" t="str">
        <f>VLOOKUP(order_details__2[[#This Row],[ShipVia ]],shippers[],2,FALSE)</f>
        <v>United Package</v>
      </c>
      <c r="N729" t="str">
        <f>VLOOKUP(order_details__2[[#This Row],[OrderID]],orders[],2,FALSE)</f>
        <v>SEVES</v>
      </c>
      <c r="O729" t="str">
        <f>VLOOKUP(order_details__2[[#This Row],[OrderID]],orders[],18,FALSE)</f>
        <v xml:space="preserve">Westerns                                          </v>
      </c>
      <c r="P729">
        <f>VLOOKUP(order_details__2[[#This Row],[ProductID]],products[],4,FALSE)</f>
        <v>6</v>
      </c>
      <c r="Q729" t="str">
        <f>VLOOKUP(order_details__2[[#This Row],[CategoryID]],categories[],2,FALSE)</f>
        <v>Meat/Poultry</v>
      </c>
      <c r="R729">
        <f>VLOOKUP(order_details__2[[#This Row],[OrderID]],orders[],21,FALSE)</f>
        <v>5</v>
      </c>
    </row>
    <row r="730" spans="1:18" x14ac:dyDescent="0.2">
      <c r="A730">
        <v>10523</v>
      </c>
      <c r="B730">
        <v>20</v>
      </c>
      <c r="C730">
        <v>81</v>
      </c>
      <c r="D730">
        <v>15</v>
      </c>
      <c r="E730">
        <v>0</v>
      </c>
      <c r="F730">
        <f>order_details__2[[#This Row],[UnitPrice]]*order_details__2[[#This Row],[Quantity]]</f>
        <v>1215</v>
      </c>
      <c r="G730">
        <f>VLOOKUP(order_details__2[[#This Row],[ProductID]],products[],3,FALSE)</f>
        <v>8</v>
      </c>
      <c r="H730">
        <f>VLOOKUP(order_details__2[[#This Row],[OrderID]],orders[],20,FALSE)</f>
        <v>1997</v>
      </c>
      <c r="I730" t="str">
        <f>VLOOKUP(order_details__2[[#This Row],[ProductID]],products[],2,FALSE)</f>
        <v>Sir Rodney's Marmalade</v>
      </c>
      <c r="J730" t="str">
        <f>VLOOKUP(order_details__2[[#This Row],[SupplierID]],suppliers[],2,FALSE)</f>
        <v>Specialty Biscuits, Ltd.</v>
      </c>
      <c r="K730" t="str">
        <f>VLOOKUP(order_details__2[[#This Row],[OrderID]],orders[],14,FALSE)</f>
        <v>UK</v>
      </c>
      <c r="L730">
        <f>VLOOKUP(order_details__2[[#This Row],[OrderID]],orders[],7,FALSE)</f>
        <v>2</v>
      </c>
      <c r="M730" t="str">
        <f>VLOOKUP(order_details__2[[#This Row],[ShipVia ]],shippers[],2,FALSE)</f>
        <v>United Package</v>
      </c>
      <c r="N730" t="str">
        <f>VLOOKUP(order_details__2[[#This Row],[OrderID]],orders[],2,FALSE)</f>
        <v>SEVES</v>
      </c>
      <c r="O730" t="str">
        <f>VLOOKUP(order_details__2[[#This Row],[OrderID]],orders[],18,FALSE)</f>
        <v xml:space="preserve">Westerns                                          </v>
      </c>
      <c r="P730">
        <f>VLOOKUP(order_details__2[[#This Row],[ProductID]],products[],4,FALSE)</f>
        <v>3</v>
      </c>
      <c r="Q730" t="str">
        <f>VLOOKUP(order_details__2[[#This Row],[CategoryID]],categories[],2,FALSE)</f>
        <v>Confections</v>
      </c>
      <c r="R730">
        <f>VLOOKUP(order_details__2[[#This Row],[OrderID]],orders[],21,FALSE)</f>
        <v>5</v>
      </c>
    </row>
    <row r="731" spans="1:18" x14ac:dyDescent="0.2">
      <c r="A731">
        <v>10523</v>
      </c>
      <c r="B731">
        <v>37</v>
      </c>
      <c r="C731">
        <v>26</v>
      </c>
      <c r="D731">
        <v>18</v>
      </c>
      <c r="E731">
        <v>0</v>
      </c>
      <c r="F731">
        <f>order_details__2[[#This Row],[UnitPrice]]*order_details__2[[#This Row],[Quantity]]</f>
        <v>468</v>
      </c>
      <c r="G731">
        <f>VLOOKUP(order_details__2[[#This Row],[ProductID]],products[],3,FALSE)</f>
        <v>17</v>
      </c>
      <c r="H731">
        <f>VLOOKUP(order_details__2[[#This Row],[OrderID]],orders[],20,FALSE)</f>
        <v>1997</v>
      </c>
      <c r="I731" t="str">
        <f>VLOOKUP(order_details__2[[#This Row],[ProductID]],products[],2,FALSE)</f>
        <v>Gravad lax</v>
      </c>
      <c r="J731" t="str">
        <f>VLOOKUP(order_details__2[[#This Row],[SupplierID]],suppliers[],2,FALSE)</f>
        <v>Svensk Sjfda AB</v>
      </c>
      <c r="K731" t="str">
        <f>VLOOKUP(order_details__2[[#This Row],[OrderID]],orders[],14,FALSE)</f>
        <v>UK</v>
      </c>
      <c r="L731">
        <f>VLOOKUP(order_details__2[[#This Row],[OrderID]],orders[],7,FALSE)</f>
        <v>2</v>
      </c>
      <c r="M731" t="str">
        <f>VLOOKUP(order_details__2[[#This Row],[ShipVia ]],shippers[],2,FALSE)</f>
        <v>United Package</v>
      </c>
      <c r="N731" t="str">
        <f>VLOOKUP(order_details__2[[#This Row],[OrderID]],orders[],2,FALSE)</f>
        <v>SEVES</v>
      </c>
      <c r="O731" t="str">
        <f>VLOOKUP(order_details__2[[#This Row],[OrderID]],orders[],18,FALSE)</f>
        <v xml:space="preserve">Westerns                                          </v>
      </c>
      <c r="P731">
        <f>VLOOKUP(order_details__2[[#This Row],[ProductID]],products[],4,FALSE)</f>
        <v>8</v>
      </c>
      <c r="Q731" t="str">
        <f>VLOOKUP(order_details__2[[#This Row],[CategoryID]],categories[],2,FALSE)</f>
        <v>Seafood</v>
      </c>
      <c r="R731">
        <f>VLOOKUP(order_details__2[[#This Row],[OrderID]],orders[],21,FALSE)</f>
        <v>5</v>
      </c>
    </row>
    <row r="732" spans="1:18" x14ac:dyDescent="0.2">
      <c r="A732">
        <v>10523</v>
      </c>
      <c r="B732">
        <v>41</v>
      </c>
      <c r="C732">
        <v>9.65</v>
      </c>
      <c r="D732">
        <v>6</v>
      </c>
      <c r="E732">
        <v>0</v>
      </c>
      <c r="F732">
        <f>order_details__2[[#This Row],[UnitPrice]]*order_details__2[[#This Row],[Quantity]]</f>
        <v>57.900000000000006</v>
      </c>
      <c r="G732">
        <f>VLOOKUP(order_details__2[[#This Row],[ProductID]],products[],3,FALSE)</f>
        <v>19</v>
      </c>
      <c r="H732">
        <f>VLOOKUP(order_details__2[[#This Row],[OrderID]],orders[],20,FALSE)</f>
        <v>1997</v>
      </c>
      <c r="I732" t="str">
        <f>VLOOKUP(order_details__2[[#This Row],[ProductID]],products[],2,FALSE)</f>
        <v>Jack's New England Clam Chowder</v>
      </c>
      <c r="J732" t="str">
        <f>VLOOKUP(order_details__2[[#This Row],[SupplierID]],suppliers[],2,FALSE)</f>
        <v>New England Seafood Cannery</v>
      </c>
      <c r="K732" t="str">
        <f>VLOOKUP(order_details__2[[#This Row],[OrderID]],orders[],14,FALSE)</f>
        <v>UK</v>
      </c>
      <c r="L732">
        <f>VLOOKUP(order_details__2[[#This Row],[OrderID]],orders[],7,FALSE)</f>
        <v>2</v>
      </c>
      <c r="M732" t="str">
        <f>VLOOKUP(order_details__2[[#This Row],[ShipVia ]],shippers[],2,FALSE)</f>
        <v>United Package</v>
      </c>
      <c r="N732" t="str">
        <f>VLOOKUP(order_details__2[[#This Row],[OrderID]],orders[],2,FALSE)</f>
        <v>SEVES</v>
      </c>
      <c r="O732" t="str">
        <f>VLOOKUP(order_details__2[[#This Row],[OrderID]],orders[],18,FALSE)</f>
        <v xml:space="preserve">Westerns                                          </v>
      </c>
      <c r="P732">
        <f>VLOOKUP(order_details__2[[#This Row],[ProductID]],products[],4,FALSE)</f>
        <v>8</v>
      </c>
      <c r="Q732" t="str">
        <f>VLOOKUP(order_details__2[[#This Row],[CategoryID]],categories[],2,FALSE)</f>
        <v>Seafood</v>
      </c>
      <c r="R732">
        <f>VLOOKUP(order_details__2[[#This Row],[OrderID]],orders[],21,FALSE)</f>
        <v>5</v>
      </c>
    </row>
    <row r="733" spans="1:18" x14ac:dyDescent="0.2">
      <c r="A733">
        <v>10524</v>
      </c>
      <c r="B733">
        <v>10</v>
      </c>
      <c r="C733">
        <v>31</v>
      </c>
      <c r="D733">
        <v>2</v>
      </c>
      <c r="E733">
        <v>0</v>
      </c>
      <c r="F733">
        <f>order_details__2[[#This Row],[UnitPrice]]*order_details__2[[#This Row],[Quantity]]</f>
        <v>62</v>
      </c>
      <c r="G733">
        <f>VLOOKUP(order_details__2[[#This Row],[ProductID]],products[],3,FALSE)</f>
        <v>4</v>
      </c>
      <c r="H733">
        <f>VLOOKUP(order_details__2[[#This Row],[OrderID]],orders[],20,FALSE)</f>
        <v>1997</v>
      </c>
      <c r="I733" t="str">
        <f>VLOOKUP(order_details__2[[#This Row],[ProductID]],products[],2,FALSE)</f>
        <v>Ikura</v>
      </c>
      <c r="J733" t="str">
        <f>VLOOKUP(order_details__2[[#This Row],[SupplierID]],suppliers[],2,FALSE)</f>
        <v>Tokyo Traders</v>
      </c>
      <c r="K733" t="str">
        <f>VLOOKUP(order_details__2[[#This Row],[OrderID]],orders[],14,FALSE)</f>
        <v>Sweden</v>
      </c>
      <c r="L733">
        <f>VLOOKUP(order_details__2[[#This Row],[OrderID]],orders[],7,FALSE)</f>
        <v>2</v>
      </c>
      <c r="M733" t="str">
        <f>VLOOKUP(order_details__2[[#This Row],[ShipVia ]],shippers[],2,FALSE)</f>
        <v>United Package</v>
      </c>
      <c r="N733" t="str">
        <f>VLOOKUP(order_details__2[[#This Row],[OrderID]],orders[],2,FALSE)</f>
        <v>BERGS</v>
      </c>
      <c r="O733" t="str">
        <f>VLOOKUP(order_details__2[[#This Row],[OrderID]],orders[],18,FALSE)</f>
        <v xml:space="preserve">Eastern                                           </v>
      </c>
      <c r="P733">
        <f>VLOOKUP(order_details__2[[#This Row],[ProductID]],products[],4,FALSE)</f>
        <v>8</v>
      </c>
      <c r="Q733" t="str">
        <f>VLOOKUP(order_details__2[[#This Row],[CategoryID]],categories[],2,FALSE)</f>
        <v>Seafood</v>
      </c>
      <c r="R733">
        <f>VLOOKUP(order_details__2[[#This Row],[OrderID]],orders[],21,FALSE)</f>
        <v>5</v>
      </c>
    </row>
    <row r="734" spans="1:18" x14ac:dyDescent="0.2">
      <c r="A734">
        <v>10524</v>
      </c>
      <c r="B734">
        <v>30</v>
      </c>
      <c r="C734">
        <v>25.89</v>
      </c>
      <c r="D734">
        <v>10</v>
      </c>
      <c r="E734">
        <v>0</v>
      </c>
      <c r="F734">
        <f>order_details__2[[#This Row],[UnitPrice]]*order_details__2[[#This Row],[Quantity]]</f>
        <v>258.89999999999998</v>
      </c>
      <c r="G734">
        <f>VLOOKUP(order_details__2[[#This Row],[ProductID]],products[],3,FALSE)</f>
        <v>13</v>
      </c>
      <c r="H734">
        <f>VLOOKUP(order_details__2[[#This Row],[OrderID]],orders[],20,FALSE)</f>
        <v>1997</v>
      </c>
      <c r="I734" t="str">
        <f>VLOOKUP(order_details__2[[#This Row],[ProductID]],products[],2,FALSE)</f>
        <v>Nord-Ost Matjeshering</v>
      </c>
      <c r="J734" t="str">
        <f>VLOOKUP(order_details__2[[#This Row],[SupplierID]],suppliers[],2,FALSE)</f>
        <v>Nord-Ost-Fisch Handelsgesellschaft mbH</v>
      </c>
      <c r="K734" t="str">
        <f>VLOOKUP(order_details__2[[#This Row],[OrderID]],orders[],14,FALSE)</f>
        <v>Sweden</v>
      </c>
      <c r="L734">
        <f>VLOOKUP(order_details__2[[#This Row],[OrderID]],orders[],7,FALSE)</f>
        <v>2</v>
      </c>
      <c r="M734" t="str">
        <f>VLOOKUP(order_details__2[[#This Row],[ShipVia ]],shippers[],2,FALSE)</f>
        <v>United Package</v>
      </c>
      <c r="N734" t="str">
        <f>VLOOKUP(order_details__2[[#This Row],[OrderID]],orders[],2,FALSE)</f>
        <v>BERGS</v>
      </c>
      <c r="O734" t="str">
        <f>VLOOKUP(order_details__2[[#This Row],[OrderID]],orders[],18,FALSE)</f>
        <v xml:space="preserve">Eastern                                           </v>
      </c>
      <c r="P734">
        <f>VLOOKUP(order_details__2[[#This Row],[ProductID]],products[],4,FALSE)</f>
        <v>8</v>
      </c>
      <c r="Q734" t="str">
        <f>VLOOKUP(order_details__2[[#This Row],[CategoryID]],categories[],2,FALSE)</f>
        <v>Seafood</v>
      </c>
      <c r="R734">
        <f>VLOOKUP(order_details__2[[#This Row],[OrderID]],orders[],21,FALSE)</f>
        <v>5</v>
      </c>
    </row>
    <row r="735" spans="1:18" x14ac:dyDescent="0.2">
      <c r="A735">
        <v>10524</v>
      </c>
      <c r="B735">
        <v>43</v>
      </c>
      <c r="C735">
        <v>46</v>
      </c>
      <c r="D735">
        <v>60</v>
      </c>
      <c r="E735">
        <v>0</v>
      </c>
      <c r="F735">
        <f>order_details__2[[#This Row],[UnitPrice]]*order_details__2[[#This Row],[Quantity]]</f>
        <v>2760</v>
      </c>
      <c r="G735">
        <f>VLOOKUP(order_details__2[[#This Row],[ProductID]],products[],3,FALSE)</f>
        <v>20</v>
      </c>
      <c r="H735">
        <f>VLOOKUP(order_details__2[[#This Row],[OrderID]],orders[],20,FALSE)</f>
        <v>1997</v>
      </c>
      <c r="I735" t="str">
        <f>VLOOKUP(order_details__2[[#This Row],[ProductID]],products[],2,FALSE)</f>
        <v>Ipoh Coffee</v>
      </c>
      <c r="J735" t="str">
        <f>VLOOKUP(order_details__2[[#This Row],[SupplierID]],suppliers[],2,FALSE)</f>
        <v>Leka Trading</v>
      </c>
      <c r="K735" t="str">
        <f>VLOOKUP(order_details__2[[#This Row],[OrderID]],orders[],14,FALSE)</f>
        <v>Sweden</v>
      </c>
      <c r="L735">
        <f>VLOOKUP(order_details__2[[#This Row],[OrderID]],orders[],7,FALSE)</f>
        <v>2</v>
      </c>
      <c r="M735" t="str">
        <f>VLOOKUP(order_details__2[[#This Row],[ShipVia ]],shippers[],2,FALSE)</f>
        <v>United Package</v>
      </c>
      <c r="N735" t="str">
        <f>VLOOKUP(order_details__2[[#This Row],[OrderID]],orders[],2,FALSE)</f>
        <v>BERGS</v>
      </c>
      <c r="O735" t="str">
        <f>VLOOKUP(order_details__2[[#This Row],[OrderID]],orders[],18,FALSE)</f>
        <v xml:space="preserve">Eastern                                           </v>
      </c>
      <c r="P735">
        <f>VLOOKUP(order_details__2[[#This Row],[ProductID]],products[],4,FALSE)</f>
        <v>1</v>
      </c>
      <c r="Q735" t="str">
        <f>VLOOKUP(order_details__2[[#This Row],[CategoryID]],categories[],2,FALSE)</f>
        <v>Beverages</v>
      </c>
      <c r="R735">
        <f>VLOOKUP(order_details__2[[#This Row],[OrderID]],orders[],21,FALSE)</f>
        <v>5</v>
      </c>
    </row>
    <row r="736" spans="1:18" x14ac:dyDescent="0.2">
      <c r="A736">
        <v>10524</v>
      </c>
      <c r="B736">
        <v>54</v>
      </c>
      <c r="C736">
        <v>7.45</v>
      </c>
      <c r="D736">
        <v>15</v>
      </c>
      <c r="E736">
        <v>0</v>
      </c>
      <c r="F736">
        <f>order_details__2[[#This Row],[UnitPrice]]*order_details__2[[#This Row],[Quantity]]</f>
        <v>111.75</v>
      </c>
      <c r="G736">
        <f>VLOOKUP(order_details__2[[#This Row],[ProductID]],products[],3,FALSE)</f>
        <v>25</v>
      </c>
      <c r="H736">
        <f>VLOOKUP(order_details__2[[#This Row],[OrderID]],orders[],20,FALSE)</f>
        <v>1997</v>
      </c>
      <c r="I736" t="str">
        <f>VLOOKUP(order_details__2[[#This Row],[ProductID]],products[],2,FALSE)</f>
        <v>Tourtire</v>
      </c>
      <c r="J736" t="str">
        <f>VLOOKUP(order_details__2[[#This Row],[SupplierID]],suppliers[],2,FALSE)</f>
        <v>Ma Maison</v>
      </c>
      <c r="K736" t="str">
        <f>VLOOKUP(order_details__2[[#This Row],[OrderID]],orders[],14,FALSE)</f>
        <v>Sweden</v>
      </c>
      <c r="L736">
        <f>VLOOKUP(order_details__2[[#This Row],[OrderID]],orders[],7,FALSE)</f>
        <v>2</v>
      </c>
      <c r="M736" t="str">
        <f>VLOOKUP(order_details__2[[#This Row],[ShipVia ]],shippers[],2,FALSE)</f>
        <v>United Package</v>
      </c>
      <c r="N736" t="str">
        <f>VLOOKUP(order_details__2[[#This Row],[OrderID]],orders[],2,FALSE)</f>
        <v>BERGS</v>
      </c>
      <c r="O736" t="str">
        <f>VLOOKUP(order_details__2[[#This Row],[OrderID]],orders[],18,FALSE)</f>
        <v xml:space="preserve">Eastern                                           </v>
      </c>
      <c r="P736">
        <f>VLOOKUP(order_details__2[[#This Row],[ProductID]],products[],4,FALSE)</f>
        <v>6</v>
      </c>
      <c r="Q736" t="str">
        <f>VLOOKUP(order_details__2[[#This Row],[CategoryID]],categories[],2,FALSE)</f>
        <v>Meat/Poultry</v>
      </c>
      <c r="R736">
        <f>VLOOKUP(order_details__2[[#This Row],[OrderID]],orders[],21,FALSE)</f>
        <v>5</v>
      </c>
    </row>
    <row r="737" spans="1:18" x14ac:dyDescent="0.2">
      <c r="A737">
        <v>10525</v>
      </c>
      <c r="B737">
        <v>36</v>
      </c>
      <c r="C737">
        <v>19</v>
      </c>
      <c r="D737">
        <v>30</v>
      </c>
      <c r="E737">
        <v>0</v>
      </c>
      <c r="F737">
        <f>order_details__2[[#This Row],[UnitPrice]]*order_details__2[[#This Row],[Quantity]]</f>
        <v>570</v>
      </c>
      <c r="G737">
        <f>VLOOKUP(order_details__2[[#This Row],[ProductID]],products[],3,FALSE)</f>
        <v>17</v>
      </c>
      <c r="H737">
        <f>VLOOKUP(order_details__2[[#This Row],[OrderID]],orders[],20,FALSE)</f>
        <v>1997</v>
      </c>
      <c r="I737" t="str">
        <f>VLOOKUP(order_details__2[[#This Row],[ProductID]],products[],2,FALSE)</f>
        <v>Inlagd Sill</v>
      </c>
      <c r="J737" t="str">
        <f>VLOOKUP(order_details__2[[#This Row],[SupplierID]],suppliers[],2,FALSE)</f>
        <v>Svensk Sjfda AB</v>
      </c>
      <c r="K737" t="str">
        <f>VLOOKUP(order_details__2[[#This Row],[OrderID]],orders[],14,FALSE)</f>
        <v>France</v>
      </c>
      <c r="L737">
        <f>VLOOKUP(order_details__2[[#This Row],[OrderID]],orders[],7,FALSE)</f>
        <v>2</v>
      </c>
      <c r="M737" t="str">
        <f>VLOOKUP(order_details__2[[#This Row],[ShipVia ]],shippers[],2,FALSE)</f>
        <v>United Package</v>
      </c>
      <c r="N737" t="str">
        <f>VLOOKUP(order_details__2[[#This Row],[OrderID]],orders[],2,FALSE)</f>
        <v>BONAP</v>
      </c>
      <c r="O737" t="str">
        <f>VLOOKUP(order_details__2[[#This Row],[OrderID]],orders[],18,FALSE)</f>
        <v xml:space="preserve">Eastern                                           </v>
      </c>
      <c r="P737">
        <f>VLOOKUP(order_details__2[[#This Row],[ProductID]],products[],4,FALSE)</f>
        <v>8</v>
      </c>
      <c r="Q737" t="str">
        <f>VLOOKUP(order_details__2[[#This Row],[CategoryID]],categories[],2,FALSE)</f>
        <v>Seafood</v>
      </c>
      <c r="R737">
        <f>VLOOKUP(order_details__2[[#This Row],[OrderID]],orders[],21,FALSE)</f>
        <v>5</v>
      </c>
    </row>
    <row r="738" spans="1:18" x14ac:dyDescent="0.2">
      <c r="A738">
        <v>10525</v>
      </c>
      <c r="B738">
        <v>40</v>
      </c>
      <c r="C738">
        <v>18.399999999999999</v>
      </c>
      <c r="D738">
        <v>15</v>
      </c>
      <c r="E738">
        <v>0</v>
      </c>
      <c r="F738">
        <f>order_details__2[[#This Row],[UnitPrice]]*order_details__2[[#This Row],[Quantity]]</f>
        <v>276</v>
      </c>
      <c r="G738">
        <f>VLOOKUP(order_details__2[[#This Row],[ProductID]],products[],3,FALSE)</f>
        <v>19</v>
      </c>
      <c r="H738">
        <f>VLOOKUP(order_details__2[[#This Row],[OrderID]],orders[],20,FALSE)</f>
        <v>1997</v>
      </c>
      <c r="I738" t="str">
        <f>VLOOKUP(order_details__2[[#This Row],[ProductID]],products[],2,FALSE)</f>
        <v>Boston Crab Meat</v>
      </c>
      <c r="J738" t="str">
        <f>VLOOKUP(order_details__2[[#This Row],[SupplierID]],suppliers[],2,FALSE)</f>
        <v>New England Seafood Cannery</v>
      </c>
      <c r="K738" t="str">
        <f>VLOOKUP(order_details__2[[#This Row],[OrderID]],orders[],14,FALSE)</f>
        <v>France</v>
      </c>
      <c r="L738">
        <f>VLOOKUP(order_details__2[[#This Row],[OrderID]],orders[],7,FALSE)</f>
        <v>2</v>
      </c>
      <c r="M738" t="str">
        <f>VLOOKUP(order_details__2[[#This Row],[ShipVia ]],shippers[],2,FALSE)</f>
        <v>United Package</v>
      </c>
      <c r="N738" t="str">
        <f>VLOOKUP(order_details__2[[#This Row],[OrderID]],orders[],2,FALSE)</f>
        <v>BONAP</v>
      </c>
      <c r="O738" t="str">
        <f>VLOOKUP(order_details__2[[#This Row],[OrderID]],orders[],18,FALSE)</f>
        <v xml:space="preserve">Eastern                                           </v>
      </c>
      <c r="P738">
        <f>VLOOKUP(order_details__2[[#This Row],[ProductID]],products[],4,FALSE)</f>
        <v>8</v>
      </c>
      <c r="Q738" t="str">
        <f>VLOOKUP(order_details__2[[#This Row],[CategoryID]],categories[],2,FALSE)</f>
        <v>Seafood</v>
      </c>
      <c r="R738">
        <f>VLOOKUP(order_details__2[[#This Row],[OrderID]],orders[],21,FALSE)</f>
        <v>5</v>
      </c>
    </row>
    <row r="739" spans="1:18" x14ac:dyDescent="0.2">
      <c r="A739">
        <v>10526</v>
      </c>
      <c r="B739">
        <v>1</v>
      </c>
      <c r="C739">
        <v>18</v>
      </c>
      <c r="D739">
        <v>8</v>
      </c>
      <c r="E739">
        <v>0</v>
      </c>
      <c r="F739">
        <f>order_details__2[[#This Row],[UnitPrice]]*order_details__2[[#This Row],[Quantity]]</f>
        <v>144</v>
      </c>
      <c r="G739">
        <f>VLOOKUP(order_details__2[[#This Row],[ProductID]],products[],3,FALSE)</f>
        <v>1</v>
      </c>
      <c r="H739">
        <f>VLOOKUP(order_details__2[[#This Row],[OrderID]],orders[],20,FALSE)</f>
        <v>1997</v>
      </c>
      <c r="I739" t="str">
        <f>VLOOKUP(order_details__2[[#This Row],[ProductID]],products[],2,FALSE)</f>
        <v>Chai</v>
      </c>
      <c r="J739" t="str">
        <f>VLOOKUP(order_details__2[[#This Row],[SupplierID]],suppliers[],2,FALSE)</f>
        <v>Exotic Liquids</v>
      </c>
      <c r="K739" t="str">
        <f>VLOOKUP(order_details__2[[#This Row],[OrderID]],orders[],14,FALSE)</f>
        <v>Finland</v>
      </c>
      <c r="L739">
        <f>VLOOKUP(order_details__2[[#This Row],[OrderID]],orders[],7,FALSE)</f>
        <v>2</v>
      </c>
      <c r="M739" t="str">
        <f>VLOOKUP(order_details__2[[#This Row],[ShipVia ]],shippers[],2,FALSE)</f>
        <v>United Package</v>
      </c>
      <c r="N739" t="str">
        <f>VLOOKUP(order_details__2[[#This Row],[OrderID]],orders[],2,FALSE)</f>
        <v>WARTH</v>
      </c>
      <c r="O739" t="str">
        <f>VLOOKUP(order_details__2[[#This Row],[OrderID]],orders[],18,FALSE)</f>
        <v xml:space="preserve">Eastern                                           </v>
      </c>
      <c r="P739">
        <f>VLOOKUP(order_details__2[[#This Row],[ProductID]],products[],4,FALSE)</f>
        <v>1</v>
      </c>
      <c r="Q739" t="str">
        <f>VLOOKUP(order_details__2[[#This Row],[CategoryID]],categories[],2,FALSE)</f>
        <v>Beverages</v>
      </c>
      <c r="R739">
        <f>VLOOKUP(order_details__2[[#This Row],[OrderID]],orders[],21,FALSE)</f>
        <v>5</v>
      </c>
    </row>
    <row r="740" spans="1:18" x14ac:dyDescent="0.2">
      <c r="A740">
        <v>10526</v>
      </c>
      <c r="B740">
        <v>13</v>
      </c>
      <c r="C740">
        <v>6</v>
      </c>
      <c r="D740">
        <v>10</v>
      </c>
      <c r="E740">
        <v>0</v>
      </c>
      <c r="F740">
        <f>order_details__2[[#This Row],[UnitPrice]]*order_details__2[[#This Row],[Quantity]]</f>
        <v>60</v>
      </c>
      <c r="G740">
        <f>VLOOKUP(order_details__2[[#This Row],[ProductID]],products[],3,FALSE)</f>
        <v>6</v>
      </c>
      <c r="H740">
        <f>VLOOKUP(order_details__2[[#This Row],[OrderID]],orders[],20,FALSE)</f>
        <v>1997</v>
      </c>
      <c r="I740" t="str">
        <f>VLOOKUP(order_details__2[[#This Row],[ProductID]],products[],2,FALSE)</f>
        <v>Konbu</v>
      </c>
      <c r="J740" t="str">
        <f>VLOOKUP(order_details__2[[#This Row],[SupplierID]],suppliers[],2,FALSE)</f>
        <v>Mayumi's</v>
      </c>
      <c r="K740" t="str">
        <f>VLOOKUP(order_details__2[[#This Row],[OrderID]],orders[],14,FALSE)</f>
        <v>Finland</v>
      </c>
      <c r="L740">
        <f>VLOOKUP(order_details__2[[#This Row],[OrderID]],orders[],7,FALSE)</f>
        <v>2</v>
      </c>
      <c r="M740" t="str">
        <f>VLOOKUP(order_details__2[[#This Row],[ShipVia ]],shippers[],2,FALSE)</f>
        <v>United Package</v>
      </c>
      <c r="N740" t="str">
        <f>VLOOKUP(order_details__2[[#This Row],[OrderID]],orders[],2,FALSE)</f>
        <v>WARTH</v>
      </c>
      <c r="O740" t="str">
        <f>VLOOKUP(order_details__2[[#This Row],[OrderID]],orders[],18,FALSE)</f>
        <v xml:space="preserve">Eastern                                           </v>
      </c>
      <c r="P740">
        <f>VLOOKUP(order_details__2[[#This Row],[ProductID]],products[],4,FALSE)</f>
        <v>8</v>
      </c>
      <c r="Q740" t="str">
        <f>VLOOKUP(order_details__2[[#This Row],[CategoryID]],categories[],2,FALSE)</f>
        <v>Seafood</v>
      </c>
      <c r="R740">
        <f>VLOOKUP(order_details__2[[#This Row],[OrderID]],orders[],21,FALSE)</f>
        <v>5</v>
      </c>
    </row>
    <row r="741" spans="1:18" x14ac:dyDescent="0.2">
      <c r="A741">
        <v>10526</v>
      </c>
      <c r="B741">
        <v>56</v>
      </c>
      <c r="C741">
        <v>38</v>
      </c>
      <c r="D741">
        <v>30</v>
      </c>
      <c r="E741">
        <v>0</v>
      </c>
      <c r="F741">
        <f>order_details__2[[#This Row],[UnitPrice]]*order_details__2[[#This Row],[Quantity]]</f>
        <v>1140</v>
      </c>
      <c r="G741">
        <f>VLOOKUP(order_details__2[[#This Row],[ProductID]],products[],3,FALSE)</f>
        <v>26</v>
      </c>
      <c r="H741">
        <f>VLOOKUP(order_details__2[[#This Row],[OrderID]],orders[],20,FALSE)</f>
        <v>1997</v>
      </c>
      <c r="I741" t="str">
        <f>VLOOKUP(order_details__2[[#This Row],[ProductID]],products[],2,FALSE)</f>
        <v>Gnocchi di nonna Alice</v>
      </c>
      <c r="J741" t="str">
        <f>VLOOKUP(order_details__2[[#This Row],[SupplierID]],suppliers[],2,FALSE)</f>
        <v>Pasta Buttini s.r.l.</v>
      </c>
      <c r="K741" t="str">
        <f>VLOOKUP(order_details__2[[#This Row],[OrderID]],orders[],14,FALSE)</f>
        <v>Finland</v>
      </c>
      <c r="L741">
        <f>VLOOKUP(order_details__2[[#This Row],[OrderID]],orders[],7,FALSE)</f>
        <v>2</v>
      </c>
      <c r="M741" t="str">
        <f>VLOOKUP(order_details__2[[#This Row],[ShipVia ]],shippers[],2,FALSE)</f>
        <v>United Package</v>
      </c>
      <c r="N741" t="str">
        <f>VLOOKUP(order_details__2[[#This Row],[OrderID]],orders[],2,FALSE)</f>
        <v>WARTH</v>
      </c>
      <c r="O741" t="str">
        <f>VLOOKUP(order_details__2[[#This Row],[OrderID]],orders[],18,FALSE)</f>
        <v xml:space="preserve">Eastern                                           </v>
      </c>
      <c r="P741">
        <f>VLOOKUP(order_details__2[[#This Row],[ProductID]],products[],4,FALSE)</f>
        <v>5</v>
      </c>
      <c r="Q741" t="str">
        <f>VLOOKUP(order_details__2[[#This Row],[CategoryID]],categories[],2,FALSE)</f>
        <v>Grains/Cereals</v>
      </c>
      <c r="R741">
        <f>VLOOKUP(order_details__2[[#This Row],[OrderID]],orders[],21,FALSE)</f>
        <v>5</v>
      </c>
    </row>
    <row r="742" spans="1:18" x14ac:dyDescent="0.2">
      <c r="A742">
        <v>10527</v>
      </c>
      <c r="B742">
        <v>4</v>
      </c>
      <c r="C742">
        <v>22</v>
      </c>
      <c r="D742">
        <v>50</v>
      </c>
      <c r="E742">
        <v>0</v>
      </c>
      <c r="F742">
        <f>order_details__2[[#This Row],[UnitPrice]]*order_details__2[[#This Row],[Quantity]]</f>
        <v>1100</v>
      </c>
      <c r="G742">
        <f>VLOOKUP(order_details__2[[#This Row],[ProductID]],products[],3,FALSE)</f>
        <v>2</v>
      </c>
      <c r="H742">
        <f>VLOOKUP(order_details__2[[#This Row],[OrderID]],orders[],20,FALSE)</f>
        <v>1997</v>
      </c>
      <c r="I742" t="str">
        <f>VLOOKUP(order_details__2[[#This Row],[ProductID]],products[],2,FALSE)</f>
        <v>Chef Anton's Cajun Seasoning</v>
      </c>
      <c r="J742" t="str">
        <f>VLOOKUP(order_details__2[[#This Row],[SupplierID]],suppliers[],2,FALSE)</f>
        <v>New Orleans Cajun Delights</v>
      </c>
      <c r="K742" t="str">
        <f>VLOOKUP(order_details__2[[#This Row],[OrderID]],orders[],14,FALSE)</f>
        <v>Germany</v>
      </c>
      <c r="L742">
        <f>VLOOKUP(order_details__2[[#This Row],[OrderID]],orders[],7,FALSE)</f>
        <v>1</v>
      </c>
      <c r="M742" t="str">
        <f>VLOOKUP(order_details__2[[#This Row],[ShipVia ]],shippers[],2,FALSE)</f>
        <v>Speedy Express</v>
      </c>
      <c r="N742" t="str">
        <f>VLOOKUP(order_details__2[[#This Row],[OrderID]],orders[],2,FALSE)</f>
        <v>QUICK</v>
      </c>
      <c r="O742" t="str">
        <f>VLOOKUP(order_details__2[[#This Row],[OrderID]],orders[],18,FALSE)</f>
        <v xml:space="preserve">Westerns                                          </v>
      </c>
      <c r="P742">
        <f>VLOOKUP(order_details__2[[#This Row],[ProductID]],products[],4,FALSE)</f>
        <v>2</v>
      </c>
      <c r="Q742" t="str">
        <f>VLOOKUP(order_details__2[[#This Row],[CategoryID]],categories[],2,FALSE)</f>
        <v>Condiments</v>
      </c>
      <c r="R742">
        <f>VLOOKUP(order_details__2[[#This Row],[OrderID]],orders[],21,FALSE)</f>
        <v>5</v>
      </c>
    </row>
    <row r="743" spans="1:18" x14ac:dyDescent="0.2">
      <c r="A743">
        <v>10527</v>
      </c>
      <c r="B743">
        <v>36</v>
      </c>
      <c r="C743">
        <v>19</v>
      </c>
      <c r="D743">
        <v>30</v>
      </c>
      <c r="E743">
        <v>0</v>
      </c>
      <c r="F743">
        <f>order_details__2[[#This Row],[UnitPrice]]*order_details__2[[#This Row],[Quantity]]</f>
        <v>570</v>
      </c>
      <c r="G743">
        <f>VLOOKUP(order_details__2[[#This Row],[ProductID]],products[],3,FALSE)</f>
        <v>17</v>
      </c>
      <c r="H743">
        <f>VLOOKUP(order_details__2[[#This Row],[OrderID]],orders[],20,FALSE)</f>
        <v>1997</v>
      </c>
      <c r="I743" t="str">
        <f>VLOOKUP(order_details__2[[#This Row],[ProductID]],products[],2,FALSE)</f>
        <v>Inlagd Sill</v>
      </c>
      <c r="J743" t="str">
        <f>VLOOKUP(order_details__2[[#This Row],[SupplierID]],suppliers[],2,FALSE)</f>
        <v>Svensk Sjfda AB</v>
      </c>
      <c r="K743" t="str">
        <f>VLOOKUP(order_details__2[[#This Row],[OrderID]],orders[],14,FALSE)</f>
        <v>Germany</v>
      </c>
      <c r="L743">
        <f>VLOOKUP(order_details__2[[#This Row],[OrderID]],orders[],7,FALSE)</f>
        <v>1</v>
      </c>
      <c r="M743" t="str">
        <f>VLOOKUP(order_details__2[[#This Row],[ShipVia ]],shippers[],2,FALSE)</f>
        <v>Speedy Express</v>
      </c>
      <c r="N743" t="str">
        <f>VLOOKUP(order_details__2[[#This Row],[OrderID]],orders[],2,FALSE)</f>
        <v>QUICK</v>
      </c>
      <c r="O743" t="str">
        <f>VLOOKUP(order_details__2[[#This Row],[OrderID]],orders[],18,FALSE)</f>
        <v xml:space="preserve">Westerns                                          </v>
      </c>
      <c r="P743">
        <f>VLOOKUP(order_details__2[[#This Row],[ProductID]],products[],4,FALSE)</f>
        <v>8</v>
      </c>
      <c r="Q743" t="str">
        <f>VLOOKUP(order_details__2[[#This Row],[CategoryID]],categories[],2,FALSE)</f>
        <v>Seafood</v>
      </c>
      <c r="R743">
        <f>VLOOKUP(order_details__2[[#This Row],[OrderID]],orders[],21,FALSE)</f>
        <v>5</v>
      </c>
    </row>
    <row r="744" spans="1:18" x14ac:dyDescent="0.2">
      <c r="A744">
        <v>10528</v>
      </c>
      <c r="B744">
        <v>11</v>
      </c>
      <c r="C744">
        <v>21</v>
      </c>
      <c r="D744">
        <v>3</v>
      </c>
      <c r="E744">
        <v>0</v>
      </c>
      <c r="F744">
        <f>order_details__2[[#This Row],[UnitPrice]]*order_details__2[[#This Row],[Quantity]]</f>
        <v>63</v>
      </c>
      <c r="G744">
        <f>VLOOKUP(order_details__2[[#This Row],[ProductID]],products[],3,FALSE)</f>
        <v>5</v>
      </c>
      <c r="H744">
        <f>VLOOKUP(order_details__2[[#This Row],[OrderID]],orders[],20,FALSE)</f>
        <v>1997</v>
      </c>
      <c r="I744" t="str">
        <f>VLOOKUP(order_details__2[[#This Row],[ProductID]],products[],2,FALSE)</f>
        <v>Queso Cabrales</v>
      </c>
      <c r="J744" t="str">
        <f>VLOOKUP(order_details__2[[#This Row],[SupplierID]],suppliers[],2,FALSE)</f>
        <v>Cooperativa de Quesos 'Las Cabras'</v>
      </c>
      <c r="K744" t="str">
        <f>VLOOKUP(order_details__2[[#This Row],[OrderID]],orders[],14,FALSE)</f>
        <v>USA</v>
      </c>
      <c r="L744">
        <f>VLOOKUP(order_details__2[[#This Row],[OrderID]],orders[],7,FALSE)</f>
        <v>2</v>
      </c>
      <c r="M744" t="str">
        <f>VLOOKUP(order_details__2[[#This Row],[ShipVia ]],shippers[],2,FALSE)</f>
        <v>United Package</v>
      </c>
      <c r="N744" t="str">
        <f>VLOOKUP(order_details__2[[#This Row],[OrderID]],orders[],2,FALSE)</f>
        <v>GREAL</v>
      </c>
      <c r="O744" t="str">
        <f>VLOOKUP(order_details__2[[#This Row],[OrderID]],orders[],18,FALSE)</f>
        <v xml:space="preserve">Westerns                                          </v>
      </c>
      <c r="P744">
        <f>VLOOKUP(order_details__2[[#This Row],[ProductID]],products[],4,FALSE)</f>
        <v>4</v>
      </c>
      <c r="Q744" t="str">
        <f>VLOOKUP(order_details__2[[#This Row],[CategoryID]],categories[],2,FALSE)</f>
        <v>Dairy Products</v>
      </c>
      <c r="R744">
        <f>VLOOKUP(order_details__2[[#This Row],[OrderID]],orders[],21,FALSE)</f>
        <v>5</v>
      </c>
    </row>
    <row r="745" spans="1:18" x14ac:dyDescent="0.2">
      <c r="A745">
        <v>10528</v>
      </c>
      <c r="B745">
        <v>33</v>
      </c>
      <c r="C745">
        <v>2.5</v>
      </c>
      <c r="D745">
        <v>8</v>
      </c>
      <c r="E745">
        <v>0</v>
      </c>
      <c r="F745">
        <f>order_details__2[[#This Row],[UnitPrice]]*order_details__2[[#This Row],[Quantity]]</f>
        <v>20</v>
      </c>
      <c r="G745">
        <f>VLOOKUP(order_details__2[[#This Row],[ProductID]],products[],3,FALSE)</f>
        <v>15</v>
      </c>
      <c r="H745">
        <f>VLOOKUP(order_details__2[[#This Row],[OrderID]],orders[],20,FALSE)</f>
        <v>1997</v>
      </c>
      <c r="I745" t="str">
        <f>VLOOKUP(order_details__2[[#This Row],[ProductID]],products[],2,FALSE)</f>
        <v>Geitost</v>
      </c>
      <c r="J745" t="str">
        <f>VLOOKUP(order_details__2[[#This Row],[SupplierID]],suppliers[],2,FALSE)</f>
        <v>Norske Meierier</v>
      </c>
      <c r="K745" t="str">
        <f>VLOOKUP(order_details__2[[#This Row],[OrderID]],orders[],14,FALSE)</f>
        <v>USA</v>
      </c>
      <c r="L745">
        <f>VLOOKUP(order_details__2[[#This Row],[OrderID]],orders[],7,FALSE)</f>
        <v>2</v>
      </c>
      <c r="M745" t="str">
        <f>VLOOKUP(order_details__2[[#This Row],[ShipVia ]],shippers[],2,FALSE)</f>
        <v>United Package</v>
      </c>
      <c r="N745" t="str">
        <f>VLOOKUP(order_details__2[[#This Row],[OrderID]],orders[],2,FALSE)</f>
        <v>GREAL</v>
      </c>
      <c r="O745" t="str">
        <f>VLOOKUP(order_details__2[[#This Row],[OrderID]],orders[],18,FALSE)</f>
        <v xml:space="preserve">Westerns                                          </v>
      </c>
      <c r="P745">
        <f>VLOOKUP(order_details__2[[#This Row],[ProductID]],products[],4,FALSE)</f>
        <v>4</v>
      </c>
      <c r="Q745" t="str">
        <f>VLOOKUP(order_details__2[[#This Row],[CategoryID]],categories[],2,FALSE)</f>
        <v>Dairy Products</v>
      </c>
      <c r="R745">
        <f>VLOOKUP(order_details__2[[#This Row],[OrderID]],orders[],21,FALSE)</f>
        <v>5</v>
      </c>
    </row>
    <row r="746" spans="1:18" x14ac:dyDescent="0.2">
      <c r="A746">
        <v>10528</v>
      </c>
      <c r="B746">
        <v>72</v>
      </c>
      <c r="C746">
        <v>34.799999999999997</v>
      </c>
      <c r="D746">
        <v>9</v>
      </c>
      <c r="E746">
        <v>0</v>
      </c>
      <c r="F746">
        <f>order_details__2[[#This Row],[UnitPrice]]*order_details__2[[#This Row],[Quantity]]</f>
        <v>313.2</v>
      </c>
      <c r="G746">
        <f>VLOOKUP(order_details__2[[#This Row],[ProductID]],products[],3,FALSE)</f>
        <v>14</v>
      </c>
      <c r="H746">
        <f>VLOOKUP(order_details__2[[#This Row],[OrderID]],orders[],20,FALSE)</f>
        <v>1997</v>
      </c>
      <c r="I746" t="str">
        <f>VLOOKUP(order_details__2[[#This Row],[ProductID]],products[],2,FALSE)</f>
        <v>Mozzarella di Giovanni</v>
      </c>
      <c r="J746" t="str">
        <f>VLOOKUP(order_details__2[[#This Row],[SupplierID]],suppliers[],2,FALSE)</f>
        <v>Formaggi Fortini s.r.l.</v>
      </c>
      <c r="K746" t="str">
        <f>VLOOKUP(order_details__2[[#This Row],[OrderID]],orders[],14,FALSE)</f>
        <v>USA</v>
      </c>
      <c r="L746">
        <f>VLOOKUP(order_details__2[[#This Row],[OrderID]],orders[],7,FALSE)</f>
        <v>2</v>
      </c>
      <c r="M746" t="str">
        <f>VLOOKUP(order_details__2[[#This Row],[ShipVia ]],shippers[],2,FALSE)</f>
        <v>United Package</v>
      </c>
      <c r="N746" t="str">
        <f>VLOOKUP(order_details__2[[#This Row],[OrderID]],orders[],2,FALSE)</f>
        <v>GREAL</v>
      </c>
      <c r="O746" t="str">
        <f>VLOOKUP(order_details__2[[#This Row],[OrderID]],orders[],18,FALSE)</f>
        <v xml:space="preserve">Westerns                                          </v>
      </c>
      <c r="P746">
        <f>VLOOKUP(order_details__2[[#This Row],[ProductID]],products[],4,FALSE)</f>
        <v>4</v>
      </c>
      <c r="Q746" t="str">
        <f>VLOOKUP(order_details__2[[#This Row],[CategoryID]],categories[],2,FALSE)</f>
        <v>Dairy Products</v>
      </c>
      <c r="R746">
        <f>VLOOKUP(order_details__2[[#This Row],[OrderID]],orders[],21,FALSE)</f>
        <v>5</v>
      </c>
    </row>
    <row r="747" spans="1:18" x14ac:dyDescent="0.2">
      <c r="A747">
        <v>10529</v>
      </c>
      <c r="B747">
        <v>55</v>
      </c>
      <c r="C747">
        <v>24</v>
      </c>
      <c r="D747">
        <v>14</v>
      </c>
      <c r="E747">
        <v>0</v>
      </c>
      <c r="F747">
        <f>order_details__2[[#This Row],[UnitPrice]]*order_details__2[[#This Row],[Quantity]]</f>
        <v>336</v>
      </c>
      <c r="G747">
        <f>VLOOKUP(order_details__2[[#This Row],[ProductID]],products[],3,FALSE)</f>
        <v>25</v>
      </c>
      <c r="H747">
        <f>VLOOKUP(order_details__2[[#This Row],[OrderID]],orders[],20,FALSE)</f>
        <v>1997</v>
      </c>
      <c r="I747" t="str">
        <f>VLOOKUP(order_details__2[[#This Row],[ProductID]],products[],2,FALSE)</f>
        <v>Pt chinois</v>
      </c>
      <c r="J747" t="str">
        <f>VLOOKUP(order_details__2[[#This Row],[SupplierID]],suppliers[],2,FALSE)</f>
        <v>Ma Maison</v>
      </c>
      <c r="K747" t="str">
        <f>VLOOKUP(order_details__2[[#This Row],[OrderID]],orders[],14,FALSE)</f>
        <v>Belgium</v>
      </c>
      <c r="L747">
        <f>VLOOKUP(order_details__2[[#This Row],[OrderID]],orders[],7,FALSE)</f>
        <v>2</v>
      </c>
      <c r="M747" t="str">
        <f>VLOOKUP(order_details__2[[#This Row],[ShipVia ]],shippers[],2,FALSE)</f>
        <v>United Package</v>
      </c>
      <c r="N747" t="str">
        <f>VLOOKUP(order_details__2[[#This Row],[OrderID]],orders[],2,FALSE)</f>
        <v>MAISD</v>
      </c>
      <c r="O747" t="str">
        <f>VLOOKUP(order_details__2[[#This Row],[OrderID]],orders[],18,FALSE)</f>
        <v xml:space="preserve">Eastern                                           </v>
      </c>
      <c r="P747">
        <f>VLOOKUP(order_details__2[[#This Row],[ProductID]],products[],4,FALSE)</f>
        <v>6</v>
      </c>
      <c r="Q747" t="str">
        <f>VLOOKUP(order_details__2[[#This Row],[CategoryID]],categories[],2,FALSE)</f>
        <v>Meat/Poultry</v>
      </c>
      <c r="R747">
        <f>VLOOKUP(order_details__2[[#This Row],[OrderID]],orders[],21,FALSE)</f>
        <v>5</v>
      </c>
    </row>
    <row r="748" spans="1:18" x14ac:dyDescent="0.2">
      <c r="A748">
        <v>10529</v>
      </c>
      <c r="B748">
        <v>68</v>
      </c>
      <c r="C748">
        <v>12.5</v>
      </c>
      <c r="D748">
        <v>20</v>
      </c>
      <c r="E748">
        <v>0</v>
      </c>
      <c r="F748">
        <f>order_details__2[[#This Row],[UnitPrice]]*order_details__2[[#This Row],[Quantity]]</f>
        <v>250</v>
      </c>
      <c r="G748">
        <f>VLOOKUP(order_details__2[[#This Row],[ProductID]],products[],3,FALSE)</f>
        <v>8</v>
      </c>
      <c r="H748">
        <f>VLOOKUP(order_details__2[[#This Row],[OrderID]],orders[],20,FALSE)</f>
        <v>1997</v>
      </c>
      <c r="I748" t="str">
        <f>VLOOKUP(order_details__2[[#This Row],[ProductID]],products[],2,FALSE)</f>
        <v>Scottish Longbreads</v>
      </c>
      <c r="J748" t="str">
        <f>VLOOKUP(order_details__2[[#This Row],[SupplierID]],suppliers[],2,FALSE)</f>
        <v>Specialty Biscuits, Ltd.</v>
      </c>
      <c r="K748" t="str">
        <f>VLOOKUP(order_details__2[[#This Row],[OrderID]],orders[],14,FALSE)</f>
        <v>Belgium</v>
      </c>
      <c r="L748">
        <f>VLOOKUP(order_details__2[[#This Row],[OrderID]],orders[],7,FALSE)</f>
        <v>2</v>
      </c>
      <c r="M748" t="str">
        <f>VLOOKUP(order_details__2[[#This Row],[ShipVia ]],shippers[],2,FALSE)</f>
        <v>United Package</v>
      </c>
      <c r="N748" t="str">
        <f>VLOOKUP(order_details__2[[#This Row],[OrderID]],orders[],2,FALSE)</f>
        <v>MAISD</v>
      </c>
      <c r="O748" t="str">
        <f>VLOOKUP(order_details__2[[#This Row],[OrderID]],orders[],18,FALSE)</f>
        <v xml:space="preserve">Eastern                                           </v>
      </c>
      <c r="P748">
        <f>VLOOKUP(order_details__2[[#This Row],[ProductID]],products[],4,FALSE)</f>
        <v>3</v>
      </c>
      <c r="Q748" t="str">
        <f>VLOOKUP(order_details__2[[#This Row],[CategoryID]],categories[],2,FALSE)</f>
        <v>Confections</v>
      </c>
      <c r="R748">
        <f>VLOOKUP(order_details__2[[#This Row],[OrderID]],orders[],21,FALSE)</f>
        <v>5</v>
      </c>
    </row>
    <row r="749" spans="1:18" x14ac:dyDescent="0.2">
      <c r="A749">
        <v>10529</v>
      </c>
      <c r="B749">
        <v>69</v>
      </c>
      <c r="C749">
        <v>36</v>
      </c>
      <c r="D749">
        <v>10</v>
      </c>
      <c r="E749">
        <v>0</v>
      </c>
      <c r="F749">
        <f>order_details__2[[#This Row],[UnitPrice]]*order_details__2[[#This Row],[Quantity]]</f>
        <v>360</v>
      </c>
      <c r="G749">
        <f>VLOOKUP(order_details__2[[#This Row],[ProductID]],products[],3,FALSE)</f>
        <v>15</v>
      </c>
      <c r="H749">
        <f>VLOOKUP(order_details__2[[#This Row],[OrderID]],orders[],20,FALSE)</f>
        <v>1997</v>
      </c>
      <c r="I749" t="str">
        <f>VLOOKUP(order_details__2[[#This Row],[ProductID]],products[],2,FALSE)</f>
        <v>Gudbrandsdalsost</v>
      </c>
      <c r="J749" t="str">
        <f>VLOOKUP(order_details__2[[#This Row],[SupplierID]],suppliers[],2,FALSE)</f>
        <v>Norske Meierier</v>
      </c>
      <c r="K749" t="str">
        <f>VLOOKUP(order_details__2[[#This Row],[OrderID]],orders[],14,FALSE)</f>
        <v>Belgium</v>
      </c>
      <c r="L749">
        <f>VLOOKUP(order_details__2[[#This Row],[OrderID]],orders[],7,FALSE)</f>
        <v>2</v>
      </c>
      <c r="M749" t="str">
        <f>VLOOKUP(order_details__2[[#This Row],[ShipVia ]],shippers[],2,FALSE)</f>
        <v>United Package</v>
      </c>
      <c r="N749" t="str">
        <f>VLOOKUP(order_details__2[[#This Row],[OrderID]],orders[],2,FALSE)</f>
        <v>MAISD</v>
      </c>
      <c r="O749" t="str">
        <f>VLOOKUP(order_details__2[[#This Row],[OrderID]],orders[],18,FALSE)</f>
        <v xml:space="preserve">Eastern                                           </v>
      </c>
      <c r="P749">
        <f>VLOOKUP(order_details__2[[#This Row],[ProductID]],products[],4,FALSE)</f>
        <v>4</v>
      </c>
      <c r="Q749" t="str">
        <f>VLOOKUP(order_details__2[[#This Row],[CategoryID]],categories[],2,FALSE)</f>
        <v>Dairy Products</v>
      </c>
      <c r="R749">
        <f>VLOOKUP(order_details__2[[#This Row],[OrderID]],orders[],21,FALSE)</f>
        <v>5</v>
      </c>
    </row>
    <row r="750" spans="1:18" x14ac:dyDescent="0.2">
      <c r="A750">
        <v>10530</v>
      </c>
      <c r="B750">
        <v>17</v>
      </c>
      <c r="C750">
        <v>39</v>
      </c>
      <c r="D750">
        <v>40</v>
      </c>
      <c r="E750">
        <v>0</v>
      </c>
      <c r="F750">
        <f>order_details__2[[#This Row],[UnitPrice]]*order_details__2[[#This Row],[Quantity]]</f>
        <v>1560</v>
      </c>
      <c r="G750">
        <f>VLOOKUP(order_details__2[[#This Row],[ProductID]],products[],3,FALSE)</f>
        <v>7</v>
      </c>
      <c r="H750">
        <f>VLOOKUP(order_details__2[[#This Row],[OrderID]],orders[],20,FALSE)</f>
        <v>1997</v>
      </c>
      <c r="I750" t="str">
        <f>VLOOKUP(order_details__2[[#This Row],[ProductID]],products[],2,FALSE)</f>
        <v>Alice Mutton</v>
      </c>
      <c r="J750" t="str">
        <f>VLOOKUP(order_details__2[[#This Row],[SupplierID]],suppliers[],2,FALSE)</f>
        <v>Pavlova, Ltd.</v>
      </c>
      <c r="K750" t="str">
        <f>VLOOKUP(order_details__2[[#This Row],[OrderID]],orders[],14,FALSE)</f>
        <v>Austria</v>
      </c>
      <c r="L750">
        <f>VLOOKUP(order_details__2[[#This Row],[OrderID]],orders[],7,FALSE)</f>
        <v>2</v>
      </c>
      <c r="M750" t="str">
        <f>VLOOKUP(order_details__2[[#This Row],[ShipVia ]],shippers[],2,FALSE)</f>
        <v>United Package</v>
      </c>
      <c r="N750" t="str">
        <f>VLOOKUP(order_details__2[[#This Row],[OrderID]],orders[],2,FALSE)</f>
        <v>PICCO</v>
      </c>
      <c r="O750" t="str">
        <f>VLOOKUP(order_details__2[[#This Row],[OrderID]],orders[],18,FALSE)</f>
        <v xml:space="preserve">Southern                                          </v>
      </c>
      <c r="P750">
        <f>VLOOKUP(order_details__2[[#This Row],[ProductID]],products[],4,FALSE)</f>
        <v>6</v>
      </c>
      <c r="Q750" t="str">
        <f>VLOOKUP(order_details__2[[#This Row],[CategoryID]],categories[],2,FALSE)</f>
        <v>Meat/Poultry</v>
      </c>
      <c r="R750">
        <f>VLOOKUP(order_details__2[[#This Row],[OrderID]],orders[],21,FALSE)</f>
        <v>5</v>
      </c>
    </row>
    <row r="751" spans="1:18" x14ac:dyDescent="0.2">
      <c r="A751">
        <v>10530</v>
      </c>
      <c r="B751">
        <v>43</v>
      </c>
      <c r="C751">
        <v>46</v>
      </c>
      <c r="D751">
        <v>25</v>
      </c>
      <c r="E751">
        <v>0</v>
      </c>
      <c r="F751">
        <f>order_details__2[[#This Row],[UnitPrice]]*order_details__2[[#This Row],[Quantity]]</f>
        <v>1150</v>
      </c>
      <c r="G751">
        <f>VLOOKUP(order_details__2[[#This Row],[ProductID]],products[],3,FALSE)</f>
        <v>20</v>
      </c>
      <c r="H751">
        <f>VLOOKUP(order_details__2[[#This Row],[OrderID]],orders[],20,FALSE)</f>
        <v>1997</v>
      </c>
      <c r="I751" t="str">
        <f>VLOOKUP(order_details__2[[#This Row],[ProductID]],products[],2,FALSE)</f>
        <v>Ipoh Coffee</v>
      </c>
      <c r="J751" t="str">
        <f>VLOOKUP(order_details__2[[#This Row],[SupplierID]],suppliers[],2,FALSE)</f>
        <v>Leka Trading</v>
      </c>
      <c r="K751" t="str">
        <f>VLOOKUP(order_details__2[[#This Row],[OrderID]],orders[],14,FALSE)</f>
        <v>Austria</v>
      </c>
      <c r="L751">
        <f>VLOOKUP(order_details__2[[#This Row],[OrderID]],orders[],7,FALSE)</f>
        <v>2</v>
      </c>
      <c r="M751" t="str">
        <f>VLOOKUP(order_details__2[[#This Row],[ShipVia ]],shippers[],2,FALSE)</f>
        <v>United Package</v>
      </c>
      <c r="N751" t="str">
        <f>VLOOKUP(order_details__2[[#This Row],[OrderID]],orders[],2,FALSE)</f>
        <v>PICCO</v>
      </c>
      <c r="O751" t="str">
        <f>VLOOKUP(order_details__2[[#This Row],[OrderID]],orders[],18,FALSE)</f>
        <v xml:space="preserve">Southern                                          </v>
      </c>
      <c r="P751">
        <f>VLOOKUP(order_details__2[[#This Row],[ProductID]],products[],4,FALSE)</f>
        <v>1</v>
      </c>
      <c r="Q751" t="str">
        <f>VLOOKUP(order_details__2[[#This Row],[CategoryID]],categories[],2,FALSE)</f>
        <v>Beverages</v>
      </c>
      <c r="R751">
        <f>VLOOKUP(order_details__2[[#This Row],[OrderID]],orders[],21,FALSE)</f>
        <v>5</v>
      </c>
    </row>
    <row r="752" spans="1:18" x14ac:dyDescent="0.2">
      <c r="A752">
        <v>10530</v>
      </c>
      <c r="B752">
        <v>61</v>
      </c>
      <c r="C752">
        <v>28.5</v>
      </c>
      <c r="D752">
        <v>20</v>
      </c>
      <c r="E752">
        <v>0</v>
      </c>
      <c r="F752">
        <f>order_details__2[[#This Row],[UnitPrice]]*order_details__2[[#This Row],[Quantity]]</f>
        <v>570</v>
      </c>
      <c r="G752">
        <f>VLOOKUP(order_details__2[[#This Row],[ProductID]],products[],3,FALSE)</f>
        <v>29</v>
      </c>
      <c r="H752">
        <f>VLOOKUP(order_details__2[[#This Row],[OrderID]],orders[],20,FALSE)</f>
        <v>1997</v>
      </c>
      <c r="I752" t="str">
        <f>VLOOKUP(order_details__2[[#This Row],[ProductID]],products[],2,FALSE)</f>
        <v>Sirop d'rable</v>
      </c>
      <c r="J752" t="str">
        <f>VLOOKUP(order_details__2[[#This Row],[SupplierID]],suppliers[],2,FALSE)</f>
        <v>Forts d'rables</v>
      </c>
      <c r="K752" t="str">
        <f>VLOOKUP(order_details__2[[#This Row],[OrderID]],orders[],14,FALSE)</f>
        <v>Austria</v>
      </c>
      <c r="L752">
        <f>VLOOKUP(order_details__2[[#This Row],[OrderID]],orders[],7,FALSE)</f>
        <v>2</v>
      </c>
      <c r="M752" t="str">
        <f>VLOOKUP(order_details__2[[#This Row],[ShipVia ]],shippers[],2,FALSE)</f>
        <v>United Package</v>
      </c>
      <c r="N752" t="str">
        <f>VLOOKUP(order_details__2[[#This Row],[OrderID]],orders[],2,FALSE)</f>
        <v>PICCO</v>
      </c>
      <c r="O752" t="str">
        <f>VLOOKUP(order_details__2[[#This Row],[OrderID]],orders[],18,FALSE)</f>
        <v xml:space="preserve">Southern                                          </v>
      </c>
      <c r="P752">
        <f>VLOOKUP(order_details__2[[#This Row],[ProductID]],products[],4,FALSE)</f>
        <v>2</v>
      </c>
      <c r="Q752" t="str">
        <f>VLOOKUP(order_details__2[[#This Row],[CategoryID]],categories[],2,FALSE)</f>
        <v>Condiments</v>
      </c>
      <c r="R752">
        <f>VLOOKUP(order_details__2[[#This Row],[OrderID]],orders[],21,FALSE)</f>
        <v>5</v>
      </c>
    </row>
    <row r="753" spans="1:18" x14ac:dyDescent="0.2">
      <c r="A753">
        <v>10530</v>
      </c>
      <c r="B753">
        <v>76</v>
      </c>
      <c r="C753">
        <v>18</v>
      </c>
      <c r="D753">
        <v>50</v>
      </c>
      <c r="E753">
        <v>0</v>
      </c>
      <c r="F753">
        <f>order_details__2[[#This Row],[UnitPrice]]*order_details__2[[#This Row],[Quantity]]</f>
        <v>900</v>
      </c>
      <c r="G753">
        <f>VLOOKUP(order_details__2[[#This Row],[ProductID]],products[],3,FALSE)</f>
        <v>23</v>
      </c>
      <c r="H753">
        <f>VLOOKUP(order_details__2[[#This Row],[OrderID]],orders[],20,FALSE)</f>
        <v>1997</v>
      </c>
      <c r="I753" t="str">
        <f>VLOOKUP(order_details__2[[#This Row],[ProductID]],products[],2,FALSE)</f>
        <v>Lakkalikri</v>
      </c>
      <c r="J753" t="str">
        <f>VLOOKUP(order_details__2[[#This Row],[SupplierID]],suppliers[],2,FALSE)</f>
        <v>Karkki Oy</v>
      </c>
      <c r="K753" t="str">
        <f>VLOOKUP(order_details__2[[#This Row],[OrderID]],orders[],14,FALSE)</f>
        <v>Austria</v>
      </c>
      <c r="L753">
        <f>VLOOKUP(order_details__2[[#This Row],[OrderID]],orders[],7,FALSE)</f>
        <v>2</v>
      </c>
      <c r="M753" t="str">
        <f>VLOOKUP(order_details__2[[#This Row],[ShipVia ]],shippers[],2,FALSE)</f>
        <v>United Package</v>
      </c>
      <c r="N753" t="str">
        <f>VLOOKUP(order_details__2[[#This Row],[OrderID]],orders[],2,FALSE)</f>
        <v>PICCO</v>
      </c>
      <c r="O753" t="str">
        <f>VLOOKUP(order_details__2[[#This Row],[OrderID]],orders[],18,FALSE)</f>
        <v xml:space="preserve">Southern                                          </v>
      </c>
      <c r="P753">
        <f>VLOOKUP(order_details__2[[#This Row],[ProductID]],products[],4,FALSE)</f>
        <v>1</v>
      </c>
      <c r="Q753" t="str">
        <f>VLOOKUP(order_details__2[[#This Row],[CategoryID]],categories[],2,FALSE)</f>
        <v>Beverages</v>
      </c>
      <c r="R753">
        <f>VLOOKUP(order_details__2[[#This Row],[OrderID]],orders[],21,FALSE)</f>
        <v>5</v>
      </c>
    </row>
    <row r="754" spans="1:18" x14ac:dyDescent="0.2">
      <c r="A754">
        <v>10531</v>
      </c>
      <c r="B754">
        <v>59</v>
      </c>
      <c r="C754">
        <v>55</v>
      </c>
      <c r="D754">
        <v>2</v>
      </c>
      <c r="E754">
        <v>0</v>
      </c>
      <c r="F754">
        <f>order_details__2[[#This Row],[UnitPrice]]*order_details__2[[#This Row],[Quantity]]</f>
        <v>110</v>
      </c>
      <c r="G754">
        <f>VLOOKUP(order_details__2[[#This Row],[ProductID]],products[],3,FALSE)</f>
        <v>28</v>
      </c>
      <c r="H754">
        <f>VLOOKUP(order_details__2[[#This Row],[OrderID]],orders[],20,FALSE)</f>
        <v>1997</v>
      </c>
      <c r="I754" t="str">
        <f>VLOOKUP(order_details__2[[#This Row],[ProductID]],products[],2,FALSE)</f>
        <v>Raclette Courdavault</v>
      </c>
      <c r="J754" t="str">
        <f>VLOOKUP(order_details__2[[#This Row],[SupplierID]],suppliers[],2,FALSE)</f>
        <v>Gai pturage</v>
      </c>
      <c r="K754" t="str">
        <f>VLOOKUP(order_details__2[[#This Row],[OrderID]],orders[],14,FALSE)</f>
        <v>Argentina</v>
      </c>
      <c r="L754">
        <f>VLOOKUP(order_details__2[[#This Row],[OrderID]],orders[],7,FALSE)</f>
        <v>1</v>
      </c>
      <c r="M754" t="str">
        <f>VLOOKUP(order_details__2[[#This Row],[ShipVia ]],shippers[],2,FALSE)</f>
        <v>Speedy Express</v>
      </c>
      <c r="N754" t="str">
        <f>VLOOKUP(order_details__2[[#This Row],[OrderID]],orders[],2,FALSE)</f>
        <v>OCEAN</v>
      </c>
      <c r="O754" t="str">
        <f>VLOOKUP(order_details__2[[#This Row],[OrderID]],orders[],18,FALSE)</f>
        <v xml:space="preserve">Westerns                                          </v>
      </c>
      <c r="P754">
        <f>VLOOKUP(order_details__2[[#This Row],[ProductID]],products[],4,FALSE)</f>
        <v>4</v>
      </c>
      <c r="Q754" t="str">
        <f>VLOOKUP(order_details__2[[#This Row],[CategoryID]],categories[],2,FALSE)</f>
        <v>Dairy Products</v>
      </c>
      <c r="R754">
        <f>VLOOKUP(order_details__2[[#This Row],[OrderID]],orders[],21,FALSE)</f>
        <v>5</v>
      </c>
    </row>
    <row r="755" spans="1:18" x14ac:dyDescent="0.2">
      <c r="A755">
        <v>10532</v>
      </c>
      <c r="B755">
        <v>30</v>
      </c>
      <c r="C755">
        <v>25.89</v>
      </c>
      <c r="D755">
        <v>15</v>
      </c>
      <c r="E755">
        <v>0</v>
      </c>
      <c r="F755">
        <f>order_details__2[[#This Row],[UnitPrice]]*order_details__2[[#This Row],[Quantity]]</f>
        <v>388.35</v>
      </c>
      <c r="G755">
        <f>VLOOKUP(order_details__2[[#This Row],[ProductID]],products[],3,FALSE)</f>
        <v>13</v>
      </c>
      <c r="H755">
        <f>VLOOKUP(order_details__2[[#This Row],[OrderID]],orders[],20,FALSE)</f>
        <v>1997</v>
      </c>
      <c r="I755" t="str">
        <f>VLOOKUP(order_details__2[[#This Row],[ProductID]],products[],2,FALSE)</f>
        <v>Nord-Ost Matjeshering</v>
      </c>
      <c r="J755" t="str">
        <f>VLOOKUP(order_details__2[[#This Row],[SupplierID]],suppliers[],2,FALSE)</f>
        <v>Nord-Ost-Fisch Handelsgesellschaft mbH</v>
      </c>
      <c r="K755" t="str">
        <f>VLOOKUP(order_details__2[[#This Row],[OrderID]],orders[],14,FALSE)</f>
        <v>UK</v>
      </c>
      <c r="L755">
        <f>VLOOKUP(order_details__2[[#This Row],[OrderID]],orders[],7,FALSE)</f>
        <v>3</v>
      </c>
      <c r="M755" t="str">
        <f>VLOOKUP(order_details__2[[#This Row],[ShipVia ]],shippers[],2,FALSE)</f>
        <v>Federal Shipping</v>
      </c>
      <c r="N755" t="str">
        <f>VLOOKUP(order_details__2[[#This Row],[OrderID]],orders[],2,FALSE)</f>
        <v>EASTC</v>
      </c>
      <c r="O755" t="str">
        <f>VLOOKUP(order_details__2[[#This Row],[OrderID]],orders[],18,FALSE)</f>
        <v xml:space="preserve">Westerns                                          </v>
      </c>
      <c r="P755">
        <f>VLOOKUP(order_details__2[[#This Row],[ProductID]],products[],4,FALSE)</f>
        <v>8</v>
      </c>
      <c r="Q755" t="str">
        <f>VLOOKUP(order_details__2[[#This Row],[CategoryID]],categories[],2,FALSE)</f>
        <v>Seafood</v>
      </c>
      <c r="R755">
        <f>VLOOKUP(order_details__2[[#This Row],[OrderID]],orders[],21,FALSE)</f>
        <v>5</v>
      </c>
    </row>
    <row r="756" spans="1:18" x14ac:dyDescent="0.2">
      <c r="A756">
        <v>10532</v>
      </c>
      <c r="B756">
        <v>66</v>
      </c>
      <c r="C756">
        <v>17</v>
      </c>
      <c r="D756">
        <v>24</v>
      </c>
      <c r="E756">
        <v>0</v>
      </c>
      <c r="F756">
        <f>order_details__2[[#This Row],[UnitPrice]]*order_details__2[[#This Row],[Quantity]]</f>
        <v>408</v>
      </c>
      <c r="G756">
        <f>VLOOKUP(order_details__2[[#This Row],[ProductID]],products[],3,FALSE)</f>
        <v>2</v>
      </c>
      <c r="H756">
        <f>VLOOKUP(order_details__2[[#This Row],[OrderID]],orders[],20,FALSE)</f>
        <v>1997</v>
      </c>
      <c r="I756" t="str">
        <f>VLOOKUP(order_details__2[[#This Row],[ProductID]],products[],2,FALSE)</f>
        <v>Louisiana Hot Spiced Okra</v>
      </c>
      <c r="J756" t="str">
        <f>VLOOKUP(order_details__2[[#This Row],[SupplierID]],suppliers[],2,FALSE)</f>
        <v>New Orleans Cajun Delights</v>
      </c>
      <c r="K756" t="str">
        <f>VLOOKUP(order_details__2[[#This Row],[OrderID]],orders[],14,FALSE)</f>
        <v>UK</v>
      </c>
      <c r="L756">
        <f>VLOOKUP(order_details__2[[#This Row],[OrderID]],orders[],7,FALSE)</f>
        <v>3</v>
      </c>
      <c r="M756" t="str">
        <f>VLOOKUP(order_details__2[[#This Row],[ShipVia ]],shippers[],2,FALSE)</f>
        <v>Federal Shipping</v>
      </c>
      <c r="N756" t="str">
        <f>VLOOKUP(order_details__2[[#This Row],[OrderID]],orders[],2,FALSE)</f>
        <v>EASTC</v>
      </c>
      <c r="O756" t="str">
        <f>VLOOKUP(order_details__2[[#This Row],[OrderID]],orders[],18,FALSE)</f>
        <v xml:space="preserve">Westerns                                          </v>
      </c>
      <c r="P756">
        <f>VLOOKUP(order_details__2[[#This Row],[ProductID]],products[],4,FALSE)</f>
        <v>2</v>
      </c>
      <c r="Q756" t="str">
        <f>VLOOKUP(order_details__2[[#This Row],[CategoryID]],categories[],2,FALSE)</f>
        <v>Condiments</v>
      </c>
      <c r="R756">
        <f>VLOOKUP(order_details__2[[#This Row],[OrderID]],orders[],21,FALSE)</f>
        <v>5</v>
      </c>
    </row>
    <row r="757" spans="1:18" x14ac:dyDescent="0.2">
      <c r="A757">
        <v>10533</v>
      </c>
      <c r="B757">
        <v>4</v>
      </c>
      <c r="C757">
        <v>22</v>
      </c>
      <c r="D757">
        <v>50</v>
      </c>
      <c r="E757">
        <v>0</v>
      </c>
      <c r="F757">
        <f>order_details__2[[#This Row],[UnitPrice]]*order_details__2[[#This Row],[Quantity]]</f>
        <v>1100</v>
      </c>
      <c r="G757">
        <f>VLOOKUP(order_details__2[[#This Row],[ProductID]],products[],3,FALSE)</f>
        <v>2</v>
      </c>
      <c r="H757">
        <f>VLOOKUP(order_details__2[[#This Row],[OrderID]],orders[],20,FALSE)</f>
        <v>1997</v>
      </c>
      <c r="I757" t="str">
        <f>VLOOKUP(order_details__2[[#This Row],[ProductID]],products[],2,FALSE)</f>
        <v>Chef Anton's Cajun Seasoning</v>
      </c>
      <c r="J757" t="str">
        <f>VLOOKUP(order_details__2[[#This Row],[SupplierID]],suppliers[],2,FALSE)</f>
        <v>New Orleans Cajun Delights</v>
      </c>
      <c r="K757" t="str">
        <f>VLOOKUP(order_details__2[[#This Row],[OrderID]],orders[],14,FALSE)</f>
        <v>Sweden</v>
      </c>
      <c r="L757">
        <f>VLOOKUP(order_details__2[[#This Row],[OrderID]],orders[],7,FALSE)</f>
        <v>1</v>
      </c>
      <c r="M757" t="str">
        <f>VLOOKUP(order_details__2[[#This Row],[ShipVia ]],shippers[],2,FALSE)</f>
        <v>Speedy Express</v>
      </c>
      <c r="N757" t="str">
        <f>VLOOKUP(order_details__2[[#This Row],[OrderID]],orders[],2,FALSE)</f>
        <v>FOLKO</v>
      </c>
      <c r="O757" t="str">
        <f>VLOOKUP(order_details__2[[#This Row],[OrderID]],orders[],18,FALSE)</f>
        <v xml:space="preserve">Northern                                          </v>
      </c>
      <c r="P757">
        <f>VLOOKUP(order_details__2[[#This Row],[ProductID]],products[],4,FALSE)</f>
        <v>2</v>
      </c>
      <c r="Q757" t="str">
        <f>VLOOKUP(order_details__2[[#This Row],[CategoryID]],categories[],2,FALSE)</f>
        <v>Condiments</v>
      </c>
      <c r="R757">
        <f>VLOOKUP(order_details__2[[#This Row],[OrderID]],orders[],21,FALSE)</f>
        <v>5</v>
      </c>
    </row>
    <row r="758" spans="1:18" x14ac:dyDescent="0.2">
      <c r="A758">
        <v>10533</v>
      </c>
      <c r="B758">
        <v>72</v>
      </c>
      <c r="C758">
        <v>34.799999999999997</v>
      </c>
      <c r="D758">
        <v>24</v>
      </c>
      <c r="E758">
        <v>0</v>
      </c>
      <c r="F758">
        <f>order_details__2[[#This Row],[UnitPrice]]*order_details__2[[#This Row],[Quantity]]</f>
        <v>835.19999999999993</v>
      </c>
      <c r="G758">
        <f>VLOOKUP(order_details__2[[#This Row],[ProductID]],products[],3,FALSE)</f>
        <v>14</v>
      </c>
      <c r="H758">
        <f>VLOOKUP(order_details__2[[#This Row],[OrderID]],orders[],20,FALSE)</f>
        <v>1997</v>
      </c>
      <c r="I758" t="str">
        <f>VLOOKUP(order_details__2[[#This Row],[ProductID]],products[],2,FALSE)</f>
        <v>Mozzarella di Giovanni</v>
      </c>
      <c r="J758" t="str">
        <f>VLOOKUP(order_details__2[[#This Row],[SupplierID]],suppliers[],2,FALSE)</f>
        <v>Formaggi Fortini s.r.l.</v>
      </c>
      <c r="K758" t="str">
        <f>VLOOKUP(order_details__2[[#This Row],[OrderID]],orders[],14,FALSE)</f>
        <v>Sweden</v>
      </c>
      <c r="L758">
        <f>VLOOKUP(order_details__2[[#This Row],[OrderID]],orders[],7,FALSE)</f>
        <v>1</v>
      </c>
      <c r="M758" t="str">
        <f>VLOOKUP(order_details__2[[#This Row],[ShipVia ]],shippers[],2,FALSE)</f>
        <v>Speedy Express</v>
      </c>
      <c r="N758" t="str">
        <f>VLOOKUP(order_details__2[[#This Row],[OrderID]],orders[],2,FALSE)</f>
        <v>FOLKO</v>
      </c>
      <c r="O758" t="str">
        <f>VLOOKUP(order_details__2[[#This Row],[OrderID]],orders[],18,FALSE)</f>
        <v xml:space="preserve">Northern                                          </v>
      </c>
      <c r="P758">
        <f>VLOOKUP(order_details__2[[#This Row],[ProductID]],products[],4,FALSE)</f>
        <v>4</v>
      </c>
      <c r="Q758" t="str">
        <f>VLOOKUP(order_details__2[[#This Row],[CategoryID]],categories[],2,FALSE)</f>
        <v>Dairy Products</v>
      </c>
      <c r="R758">
        <f>VLOOKUP(order_details__2[[#This Row],[OrderID]],orders[],21,FALSE)</f>
        <v>5</v>
      </c>
    </row>
    <row r="759" spans="1:18" x14ac:dyDescent="0.2">
      <c r="A759">
        <v>10533</v>
      </c>
      <c r="B759">
        <v>73</v>
      </c>
      <c r="C759">
        <v>15</v>
      </c>
      <c r="D759">
        <v>24</v>
      </c>
      <c r="E759">
        <v>0</v>
      </c>
      <c r="F759">
        <f>order_details__2[[#This Row],[UnitPrice]]*order_details__2[[#This Row],[Quantity]]</f>
        <v>360</v>
      </c>
      <c r="G759">
        <f>VLOOKUP(order_details__2[[#This Row],[ProductID]],products[],3,FALSE)</f>
        <v>17</v>
      </c>
      <c r="H759">
        <f>VLOOKUP(order_details__2[[#This Row],[OrderID]],orders[],20,FALSE)</f>
        <v>1997</v>
      </c>
      <c r="I759" t="str">
        <f>VLOOKUP(order_details__2[[#This Row],[ProductID]],products[],2,FALSE)</f>
        <v>Rd Kaviar</v>
      </c>
      <c r="J759" t="str">
        <f>VLOOKUP(order_details__2[[#This Row],[SupplierID]],suppliers[],2,FALSE)</f>
        <v>Svensk Sjfda AB</v>
      </c>
      <c r="K759" t="str">
        <f>VLOOKUP(order_details__2[[#This Row],[OrderID]],orders[],14,FALSE)</f>
        <v>Sweden</v>
      </c>
      <c r="L759">
        <f>VLOOKUP(order_details__2[[#This Row],[OrderID]],orders[],7,FALSE)</f>
        <v>1</v>
      </c>
      <c r="M759" t="str">
        <f>VLOOKUP(order_details__2[[#This Row],[ShipVia ]],shippers[],2,FALSE)</f>
        <v>Speedy Express</v>
      </c>
      <c r="N759" t="str">
        <f>VLOOKUP(order_details__2[[#This Row],[OrderID]],orders[],2,FALSE)</f>
        <v>FOLKO</v>
      </c>
      <c r="O759" t="str">
        <f>VLOOKUP(order_details__2[[#This Row],[OrderID]],orders[],18,FALSE)</f>
        <v xml:space="preserve">Northern                                          </v>
      </c>
      <c r="P759">
        <f>VLOOKUP(order_details__2[[#This Row],[ProductID]],products[],4,FALSE)</f>
        <v>8</v>
      </c>
      <c r="Q759" t="str">
        <f>VLOOKUP(order_details__2[[#This Row],[CategoryID]],categories[],2,FALSE)</f>
        <v>Seafood</v>
      </c>
      <c r="R759">
        <f>VLOOKUP(order_details__2[[#This Row],[OrderID]],orders[],21,FALSE)</f>
        <v>5</v>
      </c>
    </row>
    <row r="760" spans="1:18" x14ac:dyDescent="0.2">
      <c r="A760">
        <v>10534</v>
      </c>
      <c r="B760">
        <v>30</v>
      </c>
      <c r="C760">
        <v>25.89</v>
      </c>
      <c r="D760">
        <v>10</v>
      </c>
      <c r="E760">
        <v>0</v>
      </c>
      <c r="F760">
        <f>order_details__2[[#This Row],[UnitPrice]]*order_details__2[[#This Row],[Quantity]]</f>
        <v>258.89999999999998</v>
      </c>
      <c r="G760">
        <f>VLOOKUP(order_details__2[[#This Row],[ProductID]],products[],3,FALSE)</f>
        <v>13</v>
      </c>
      <c r="H760">
        <f>VLOOKUP(order_details__2[[#This Row],[OrderID]],orders[],20,FALSE)</f>
        <v>1997</v>
      </c>
      <c r="I760" t="str">
        <f>VLOOKUP(order_details__2[[#This Row],[ProductID]],products[],2,FALSE)</f>
        <v>Nord-Ost Matjeshering</v>
      </c>
      <c r="J760" t="str">
        <f>VLOOKUP(order_details__2[[#This Row],[SupplierID]],suppliers[],2,FALSE)</f>
        <v>Nord-Ost-Fisch Handelsgesellschaft mbH</v>
      </c>
      <c r="K760" t="str">
        <f>VLOOKUP(order_details__2[[#This Row],[OrderID]],orders[],14,FALSE)</f>
        <v>Germany</v>
      </c>
      <c r="L760">
        <f>VLOOKUP(order_details__2[[#This Row],[OrderID]],orders[],7,FALSE)</f>
        <v>2</v>
      </c>
      <c r="M760" t="str">
        <f>VLOOKUP(order_details__2[[#This Row],[ShipVia ]],shippers[],2,FALSE)</f>
        <v>United Package</v>
      </c>
      <c r="N760" t="str">
        <f>VLOOKUP(order_details__2[[#This Row],[OrderID]],orders[],2,FALSE)</f>
        <v>LEHMS</v>
      </c>
      <c r="O760" t="str">
        <f>VLOOKUP(order_details__2[[#This Row],[OrderID]],orders[],18,FALSE)</f>
        <v xml:space="preserve">Northern                                          </v>
      </c>
      <c r="P760">
        <f>VLOOKUP(order_details__2[[#This Row],[ProductID]],products[],4,FALSE)</f>
        <v>8</v>
      </c>
      <c r="Q760" t="str">
        <f>VLOOKUP(order_details__2[[#This Row],[CategoryID]],categories[],2,FALSE)</f>
        <v>Seafood</v>
      </c>
      <c r="R760">
        <f>VLOOKUP(order_details__2[[#This Row],[OrderID]],orders[],21,FALSE)</f>
        <v>5</v>
      </c>
    </row>
    <row r="761" spans="1:18" x14ac:dyDescent="0.2">
      <c r="A761">
        <v>10534</v>
      </c>
      <c r="B761">
        <v>40</v>
      </c>
      <c r="C761">
        <v>18.399999999999999</v>
      </c>
      <c r="D761">
        <v>10</v>
      </c>
      <c r="E761">
        <v>0</v>
      </c>
      <c r="F761">
        <f>order_details__2[[#This Row],[UnitPrice]]*order_details__2[[#This Row],[Quantity]]</f>
        <v>184</v>
      </c>
      <c r="G761">
        <f>VLOOKUP(order_details__2[[#This Row],[ProductID]],products[],3,FALSE)</f>
        <v>19</v>
      </c>
      <c r="H761">
        <f>VLOOKUP(order_details__2[[#This Row],[OrderID]],orders[],20,FALSE)</f>
        <v>1997</v>
      </c>
      <c r="I761" t="str">
        <f>VLOOKUP(order_details__2[[#This Row],[ProductID]],products[],2,FALSE)</f>
        <v>Boston Crab Meat</v>
      </c>
      <c r="J761" t="str">
        <f>VLOOKUP(order_details__2[[#This Row],[SupplierID]],suppliers[],2,FALSE)</f>
        <v>New England Seafood Cannery</v>
      </c>
      <c r="K761" t="str">
        <f>VLOOKUP(order_details__2[[#This Row],[OrderID]],orders[],14,FALSE)</f>
        <v>Germany</v>
      </c>
      <c r="L761">
        <f>VLOOKUP(order_details__2[[#This Row],[OrderID]],orders[],7,FALSE)</f>
        <v>2</v>
      </c>
      <c r="M761" t="str">
        <f>VLOOKUP(order_details__2[[#This Row],[ShipVia ]],shippers[],2,FALSE)</f>
        <v>United Package</v>
      </c>
      <c r="N761" t="str">
        <f>VLOOKUP(order_details__2[[#This Row],[OrderID]],orders[],2,FALSE)</f>
        <v>LEHMS</v>
      </c>
      <c r="O761" t="str">
        <f>VLOOKUP(order_details__2[[#This Row],[OrderID]],orders[],18,FALSE)</f>
        <v xml:space="preserve">Northern                                          </v>
      </c>
      <c r="P761">
        <f>VLOOKUP(order_details__2[[#This Row],[ProductID]],products[],4,FALSE)</f>
        <v>8</v>
      </c>
      <c r="Q761" t="str">
        <f>VLOOKUP(order_details__2[[#This Row],[CategoryID]],categories[],2,FALSE)</f>
        <v>Seafood</v>
      </c>
      <c r="R761">
        <f>VLOOKUP(order_details__2[[#This Row],[OrderID]],orders[],21,FALSE)</f>
        <v>5</v>
      </c>
    </row>
    <row r="762" spans="1:18" x14ac:dyDescent="0.2">
      <c r="A762">
        <v>10534</v>
      </c>
      <c r="B762">
        <v>54</v>
      </c>
      <c r="C762">
        <v>7.45</v>
      </c>
      <c r="D762">
        <v>10</v>
      </c>
      <c r="E762">
        <v>0</v>
      </c>
      <c r="F762">
        <f>order_details__2[[#This Row],[UnitPrice]]*order_details__2[[#This Row],[Quantity]]</f>
        <v>74.5</v>
      </c>
      <c r="G762">
        <f>VLOOKUP(order_details__2[[#This Row],[ProductID]],products[],3,FALSE)</f>
        <v>25</v>
      </c>
      <c r="H762">
        <f>VLOOKUP(order_details__2[[#This Row],[OrderID]],orders[],20,FALSE)</f>
        <v>1997</v>
      </c>
      <c r="I762" t="str">
        <f>VLOOKUP(order_details__2[[#This Row],[ProductID]],products[],2,FALSE)</f>
        <v>Tourtire</v>
      </c>
      <c r="J762" t="str">
        <f>VLOOKUP(order_details__2[[#This Row],[SupplierID]],suppliers[],2,FALSE)</f>
        <v>Ma Maison</v>
      </c>
      <c r="K762" t="str">
        <f>VLOOKUP(order_details__2[[#This Row],[OrderID]],orders[],14,FALSE)</f>
        <v>Germany</v>
      </c>
      <c r="L762">
        <f>VLOOKUP(order_details__2[[#This Row],[OrderID]],orders[],7,FALSE)</f>
        <v>2</v>
      </c>
      <c r="M762" t="str">
        <f>VLOOKUP(order_details__2[[#This Row],[ShipVia ]],shippers[],2,FALSE)</f>
        <v>United Package</v>
      </c>
      <c r="N762" t="str">
        <f>VLOOKUP(order_details__2[[#This Row],[OrderID]],orders[],2,FALSE)</f>
        <v>LEHMS</v>
      </c>
      <c r="O762" t="str">
        <f>VLOOKUP(order_details__2[[#This Row],[OrderID]],orders[],18,FALSE)</f>
        <v xml:space="preserve">Northern                                          </v>
      </c>
      <c r="P762">
        <f>VLOOKUP(order_details__2[[#This Row],[ProductID]],products[],4,FALSE)</f>
        <v>6</v>
      </c>
      <c r="Q762" t="str">
        <f>VLOOKUP(order_details__2[[#This Row],[CategoryID]],categories[],2,FALSE)</f>
        <v>Meat/Poultry</v>
      </c>
      <c r="R762">
        <f>VLOOKUP(order_details__2[[#This Row],[OrderID]],orders[],21,FALSE)</f>
        <v>5</v>
      </c>
    </row>
    <row r="763" spans="1:18" x14ac:dyDescent="0.2">
      <c r="A763">
        <v>10535</v>
      </c>
      <c r="B763">
        <v>11</v>
      </c>
      <c r="C763">
        <v>21</v>
      </c>
      <c r="D763">
        <v>50</v>
      </c>
      <c r="E763">
        <v>0</v>
      </c>
      <c r="F763">
        <f>order_details__2[[#This Row],[UnitPrice]]*order_details__2[[#This Row],[Quantity]]</f>
        <v>1050</v>
      </c>
      <c r="G763">
        <f>VLOOKUP(order_details__2[[#This Row],[ProductID]],products[],3,FALSE)</f>
        <v>5</v>
      </c>
      <c r="H763">
        <f>VLOOKUP(order_details__2[[#This Row],[OrderID]],orders[],20,FALSE)</f>
        <v>1997</v>
      </c>
      <c r="I763" t="str">
        <f>VLOOKUP(order_details__2[[#This Row],[ProductID]],products[],2,FALSE)</f>
        <v>Queso Cabrales</v>
      </c>
      <c r="J763" t="str">
        <f>VLOOKUP(order_details__2[[#This Row],[SupplierID]],suppliers[],2,FALSE)</f>
        <v>Cooperativa de Quesos 'Las Cabras'</v>
      </c>
      <c r="K763" t="str">
        <f>VLOOKUP(order_details__2[[#This Row],[OrderID]],orders[],14,FALSE)</f>
        <v>Mexico</v>
      </c>
      <c r="L763">
        <f>VLOOKUP(order_details__2[[#This Row],[OrderID]],orders[],7,FALSE)</f>
        <v>1</v>
      </c>
      <c r="M763" t="str">
        <f>VLOOKUP(order_details__2[[#This Row],[ShipVia ]],shippers[],2,FALSE)</f>
        <v>Speedy Express</v>
      </c>
      <c r="N763" t="str">
        <f>VLOOKUP(order_details__2[[#This Row],[OrderID]],orders[],2,FALSE)</f>
        <v>ANTON</v>
      </c>
      <c r="O763" t="str">
        <f>VLOOKUP(order_details__2[[#This Row],[OrderID]],orders[],18,FALSE)</f>
        <v xml:space="preserve">Eastern                                           </v>
      </c>
      <c r="P763">
        <f>VLOOKUP(order_details__2[[#This Row],[ProductID]],products[],4,FALSE)</f>
        <v>4</v>
      </c>
      <c r="Q763" t="str">
        <f>VLOOKUP(order_details__2[[#This Row],[CategoryID]],categories[],2,FALSE)</f>
        <v>Dairy Products</v>
      </c>
      <c r="R763">
        <f>VLOOKUP(order_details__2[[#This Row],[OrderID]],orders[],21,FALSE)</f>
        <v>5</v>
      </c>
    </row>
    <row r="764" spans="1:18" x14ac:dyDescent="0.2">
      <c r="A764">
        <v>10535</v>
      </c>
      <c r="B764">
        <v>40</v>
      </c>
      <c r="C764">
        <v>18.399999999999999</v>
      </c>
      <c r="D764">
        <v>10</v>
      </c>
      <c r="E764">
        <v>0</v>
      </c>
      <c r="F764">
        <f>order_details__2[[#This Row],[UnitPrice]]*order_details__2[[#This Row],[Quantity]]</f>
        <v>184</v>
      </c>
      <c r="G764">
        <f>VLOOKUP(order_details__2[[#This Row],[ProductID]],products[],3,FALSE)</f>
        <v>19</v>
      </c>
      <c r="H764">
        <f>VLOOKUP(order_details__2[[#This Row],[OrderID]],orders[],20,FALSE)</f>
        <v>1997</v>
      </c>
      <c r="I764" t="str">
        <f>VLOOKUP(order_details__2[[#This Row],[ProductID]],products[],2,FALSE)</f>
        <v>Boston Crab Meat</v>
      </c>
      <c r="J764" t="str">
        <f>VLOOKUP(order_details__2[[#This Row],[SupplierID]],suppliers[],2,FALSE)</f>
        <v>New England Seafood Cannery</v>
      </c>
      <c r="K764" t="str">
        <f>VLOOKUP(order_details__2[[#This Row],[OrderID]],orders[],14,FALSE)</f>
        <v>Mexico</v>
      </c>
      <c r="L764">
        <f>VLOOKUP(order_details__2[[#This Row],[OrderID]],orders[],7,FALSE)</f>
        <v>1</v>
      </c>
      <c r="M764" t="str">
        <f>VLOOKUP(order_details__2[[#This Row],[ShipVia ]],shippers[],2,FALSE)</f>
        <v>Speedy Express</v>
      </c>
      <c r="N764" t="str">
        <f>VLOOKUP(order_details__2[[#This Row],[OrderID]],orders[],2,FALSE)</f>
        <v>ANTON</v>
      </c>
      <c r="O764" t="str">
        <f>VLOOKUP(order_details__2[[#This Row],[OrderID]],orders[],18,FALSE)</f>
        <v xml:space="preserve">Eastern                                           </v>
      </c>
      <c r="P764">
        <f>VLOOKUP(order_details__2[[#This Row],[ProductID]],products[],4,FALSE)</f>
        <v>8</v>
      </c>
      <c r="Q764" t="str">
        <f>VLOOKUP(order_details__2[[#This Row],[CategoryID]],categories[],2,FALSE)</f>
        <v>Seafood</v>
      </c>
      <c r="R764">
        <f>VLOOKUP(order_details__2[[#This Row],[OrderID]],orders[],21,FALSE)</f>
        <v>5</v>
      </c>
    </row>
    <row r="765" spans="1:18" x14ac:dyDescent="0.2">
      <c r="A765">
        <v>10535</v>
      </c>
      <c r="B765">
        <v>57</v>
      </c>
      <c r="C765">
        <v>19.5</v>
      </c>
      <c r="D765">
        <v>5</v>
      </c>
      <c r="E765">
        <v>0</v>
      </c>
      <c r="F765">
        <f>order_details__2[[#This Row],[UnitPrice]]*order_details__2[[#This Row],[Quantity]]</f>
        <v>97.5</v>
      </c>
      <c r="G765">
        <f>VLOOKUP(order_details__2[[#This Row],[ProductID]],products[],3,FALSE)</f>
        <v>26</v>
      </c>
      <c r="H765">
        <f>VLOOKUP(order_details__2[[#This Row],[OrderID]],orders[],20,FALSE)</f>
        <v>1997</v>
      </c>
      <c r="I765" t="str">
        <f>VLOOKUP(order_details__2[[#This Row],[ProductID]],products[],2,FALSE)</f>
        <v>Ravioli Angelo</v>
      </c>
      <c r="J765" t="str">
        <f>VLOOKUP(order_details__2[[#This Row],[SupplierID]],suppliers[],2,FALSE)</f>
        <v>Pasta Buttini s.r.l.</v>
      </c>
      <c r="K765" t="str">
        <f>VLOOKUP(order_details__2[[#This Row],[OrderID]],orders[],14,FALSE)</f>
        <v>Mexico</v>
      </c>
      <c r="L765">
        <f>VLOOKUP(order_details__2[[#This Row],[OrderID]],orders[],7,FALSE)</f>
        <v>1</v>
      </c>
      <c r="M765" t="str">
        <f>VLOOKUP(order_details__2[[#This Row],[ShipVia ]],shippers[],2,FALSE)</f>
        <v>Speedy Express</v>
      </c>
      <c r="N765" t="str">
        <f>VLOOKUP(order_details__2[[#This Row],[OrderID]],orders[],2,FALSE)</f>
        <v>ANTON</v>
      </c>
      <c r="O765" t="str">
        <f>VLOOKUP(order_details__2[[#This Row],[OrderID]],orders[],18,FALSE)</f>
        <v xml:space="preserve">Eastern                                           </v>
      </c>
      <c r="P765">
        <f>VLOOKUP(order_details__2[[#This Row],[ProductID]],products[],4,FALSE)</f>
        <v>5</v>
      </c>
      <c r="Q765" t="str">
        <f>VLOOKUP(order_details__2[[#This Row],[CategoryID]],categories[],2,FALSE)</f>
        <v>Grains/Cereals</v>
      </c>
      <c r="R765">
        <f>VLOOKUP(order_details__2[[#This Row],[OrderID]],orders[],21,FALSE)</f>
        <v>5</v>
      </c>
    </row>
    <row r="766" spans="1:18" x14ac:dyDescent="0.2">
      <c r="A766">
        <v>10535</v>
      </c>
      <c r="B766">
        <v>59</v>
      </c>
      <c r="C766">
        <v>55</v>
      </c>
      <c r="D766">
        <v>15</v>
      </c>
      <c r="E766">
        <v>0</v>
      </c>
      <c r="F766">
        <f>order_details__2[[#This Row],[UnitPrice]]*order_details__2[[#This Row],[Quantity]]</f>
        <v>825</v>
      </c>
      <c r="G766">
        <f>VLOOKUP(order_details__2[[#This Row],[ProductID]],products[],3,FALSE)</f>
        <v>28</v>
      </c>
      <c r="H766">
        <f>VLOOKUP(order_details__2[[#This Row],[OrderID]],orders[],20,FALSE)</f>
        <v>1997</v>
      </c>
      <c r="I766" t="str">
        <f>VLOOKUP(order_details__2[[#This Row],[ProductID]],products[],2,FALSE)</f>
        <v>Raclette Courdavault</v>
      </c>
      <c r="J766" t="str">
        <f>VLOOKUP(order_details__2[[#This Row],[SupplierID]],suppliers[],2,FALSE)</f>
        <v>Gai pturage</v>
      </c>
      <c r="K766" t="str">
        <f>VLOOKUP(order_details__2[[#This Row],[OrderID]],orders[],14,FALSE)</f>
        <v>Mexico</v>
      </c>
      <c r="L766">
        <f>VLOOKUP(order_details__2[[#This Row],[OrderID]],orders[],7,FALSE)</f>
        <v>1</v>
      </c>
      <c r="M766" t="str">
        <f>VLOOKUP(order_details__2[[#This Row],[ShipVia ]],shippers[],2,FALSE)</f>
        <v>Speedy Express</v>
      </c>
      <c r="N766" t="str">
        <f>VLOOKUP(order_details__2[[#This Row],[OrderID]],orders[],2,FALSE)</f>
        <v>ANTON</v>
      </c>
      <c r="O766" t="str">
        <f>VLOOKUP(order_details__2[[#This Row],[OrderID]],orders[],18,FALSE)</f>
        <v xml:space="preserve">Eastern                                           </v>
      </c>
      <c r="P766">
        <f>VLOOKUP(order_details__2[[#This Row],[ProductID]],products[],4,FALSE)</f>
        <v>4</v>
      </c>
      <c r="Q766" t="str">
        <f>VLOOKUP(order_details__2[[#This Row],[CategoryID]],categories[],2,FALSE)</f>
        <v>Dairy Products</v>
      </c>
      <c r="R766">
        <f>VLOOKUP(order_details__2[[#This Row],[OrderID]],orders[],21,FALSE)</f>
        <v>5</v>
      </c>
    </row>
    <row r="767" spans="1:18" x14ac:dyDescent="0.2">
      <c r="A767">
        <v>10536</v>
      </c>
      <c r="B767">
        <v>12</v>
      </c>
      <c r="C767">
        <v>38</v>
      </c>
      <c r="D767">
        <v>15</v>
      </c>
      <c r="E767">
        <v>0</v>
      </c>
      <c r="F767">
        <f>order_details__2[[#This Row],[UnitPrice]]*order_details__2[[#This Row],[Quantity]]</f>
        <v>570</v>
      </c>
      <c r="G767">
        <f>VLOOKUP(order_details__2[[#This Row],[ProductID]],products[],3,FALSE)</f>
        <v>5</v>
      </c>
      <c r="H767">
        <f>VLOOKUP(order_details__2[[#This Row],[OrderID]],orders[],20,FALSE)</f>
        <v>1997</v>
      </c>
      <c r="I767" t="str">
        <f>VLOOKUP(order_details__2[[#This Row],[ProductID]],products[],2,FALSE)</f>
        <v>Queso Manchego La Pastora</v>
      </c>
      <c r="J767" t="str">
        <f>VLOOKUP(order_details__2[[#This Row],[SupplierID]],suppliers[],2,FALSE)</f>
        <v>Cooperativa de Quesos 'Las Cabras'</v>
      </c>
      <c r="K767" t="str">
        <f>VLOOKUP(order_details__2[[#This Row],[OrderID]],orders[],14,FALSE)</f>
        <v>Germany</v>
      </c>
      <c r="L767">
        <f>VLOOKUP(order_details__2[[#This Row],[OrderID]],orders[],7,FALSE)</f>
        <v>2</v>
      </c>
      <c r="M767" t="str">
        <f>VLOOKUP(order_details__2[[#This Row],[ShipVia ]],shippers[],2,FALSE)</f>
        <v>United Package</v>
      </c>
      <c r="N767" t="str">
        <f>VLOOKUP(order_details__2[[#This Row],[OrderID]],orders[],2,FALSE)</f>
        <v>LEHMS</v>
      </c>
      <c r="O767" t="str">
        <f>VLOOKUP(order_details__2[[#This Row],[OrderID]],orders[],18,FALSE)</f>
        <v xml:space="preserve">Southern                                          </v>
      </c>
      <c r="P767">
        <f>VLOOKUP(order_details__2[[#This Row],[ProductID]],products[],4,FALSE)</f>
        <v>4</v>
      </c>
      <c r="Q767" t="str">
        <f>VLOOKUP(order_details__2[[#This Row],[CategoryID]],categories[],2,FALSE)</f>
        <v>Dairy Products</v>
      </c>
      <c r="R767">
        <f>VLOOKUP(order_details__2[[#This Row],[OrderID]],orders[],21,FALSE)</f>
        <v>5</v>
      </c>
    </row>
    <row r="768" spans="1:18" x14ac:dyDescent="0.2">
      <c r="A768">
        <v>10536</v>
      </c>
      <c r="B768">
        <v>31</v>
      </c>
      <c r="C768">
        <v>12.5</v>
      </c>
      <c r="D768">
        <v>20</v>
      </c>
      <c r="E768">
        <v>0</v>
      </c>
      <c r="F768">
        <f>order_details__2[[#This Row],[UnitPrice]]*order_details__2[[#This Row],[Quantity]]</f>
        <v>250</v>
      </c>
      <c r="G768">
        <f>VLOOKUP(order_details__2[[#This Row],[ProductID]],products[],3,FALSE)</f>
        <v>14</v>
      </c>
      <c r="H768">
        <f>VLOOKUP(order_details__2[[#This Row],[OrderID]],orders[],20,FALSE)</f>
        <v>1997</v>
      </c>
      <c r="I768" t="str">
        <f>VLOOKUP(order_details__2[[#This Row],[ProductID]],products[],2,FALSE)</f>
        <v>Gorgonzola Telino</v>
      </c>
      <c r="J768" t="str">
        <f>VLOOKUP(order_details__2[[#This Row],[SupplierID]],suppliers[],2,FALSE)</f>
        <v>Formaggi Fortini s.r.l.</v>
      </c>
      <c r="K768" t="str">
        <f>VLOOKUP(order_details__2[[#This Row],[OrderID]],orders[],14,FALSE)</f>
        <v>Germany</v>
      </c>
      <c r="L768">
        <f>VLOOKUP(order_details__2[[#This Row],[OrderID]],orders[],7,FALSE)</f>
        <v>2</v>
      </c>
      <c r="M768" t="str">
        <f>VLOOKUP(order_details__2[[#This Row],[ShipVia ]],shippers[],2,FALSE)</f>
        <v>United Package</v>
      </c>
      <c r="N768" t="str">
        <f>VLOOKUP(order_details__2[[#This Row],[OrderID]],orders[],2,FALSE)</f>
        <v>LEHMS</v>
      </c>
      <c r="O768" t="str">
        <f>VLOOKUP(order_details__2[[#This Row],[OrderID]],orders[],18,FALSE)</f>
        <v xml:space="preserve">Southern                                          </v>
      </c>
      <c r="P768">
        <f>VLOOKUP(order_details__2[[#This Row],[ProductID]],products[],4,FALSE)</f>
        <v>4</v>
      </c>
      <c r="Q768" t="str">
        <f>VLOOKUP(order_details__2[[#This Row],[CategoryID]],categories[],2,FALSE)</f>
        <v>Dairy Products</v>
      </c>
      <c r="R768">
        <f>VLOOKUP(order_details__2[[#This Row],[OrderID]],orders[],21,FALSE)</f>
        <v>5</v>
      </c>
    </row>
    <row r="769" spans="1:18" x14ac:dyDescent="0.2">
      <c r="A769">
        <v>10536</v>
      </c>
      <c r="B769">
        <v>33</v>
      </c>
      <c r="C769">
        <v>2.5</v>
      </c>
      <c r="D769">
        <v>30</v>
      </c>
      <c r="E769">
        <v>0</v>
      </c>
      <c r="F769">
        <f>order_details__2[[#This Row],[UnitPrice]]*order_details__2[[#This Row],[Quantity]]</f>
        <v>75</v>
      </c>
      <c r="G769">
        <f>VLOOKUP(order_details__2[[#This Row],[ProductID]],products[],3,FALSE)</f>
        <v>15</v>
      </c>
      <c r="H769">
        <f>VLOOKUP(order_details__2[[#This Row],[OrderID]],orders[],20,FALSE)</f>
        <v>1997</v>
      </c>
      <c r="I769" t="str">
        <f>VLOOKUP(order_details__2[[#This Row],[ProductID]],products[],2,FALSE)</f>
        <v>Geitost</v>
      </c>
      <c r="J769" t="str">
        <f>VLOOKUP(order_details__2[[#This Row],[SupplierID]],suppliers[],2,FALSE)</f>
        <v>Norske Meierier</v>
      </c>
      <c r="K769" t="str">
        <f>VLOOKUP(order_details__2[[#This Row],[OrderID]],orders[],14,FALSE)</f>
        <v>Germany</v>
      </c>
      <c r="L769">
        <f>VLOOKUP(order_details__2[[#This Row],[OrderID]],orders[],7,FALSE)</f>
        <v>2</v>
      </c>
      <c r="M769" t="str">
        <f>VLOOKUP(order_details__2[[#This Row],[ShipVia ]],shippers[],2,FALSE)</f>
        <v>United Package</v>
      </c>
      <c r="N769" t="str">
        <f>VLOOKUP(order_details__2[[#This Row],[OrderID]],orders[],2,FALSE)</f>
        <v>LEHMS</v>
      </c>
      <c r="O769" t="str">
        <f>VLOOKUP(order_details__2[[#This Row],[OrderID]],orders[],18,FALSE)</f>
        <v xml:space="preserve">Southern                                          </v>
      </c>
      <c r="P769">
        <f>VLOOKUP(order_details__2[[#This Row],[ProductID]],products[],4,FALSE)</f>
        <v>4</v>
      </c>
      <c r="Q769" t="str">
        <f>VLOOKUP(order_details__2[[#This Row],[CategoryID]],categories[],2,FALSE)</f>
        <v>Dairy Products</v>
      </c>
      <c r="R769">
        <f>VLOOKUP(order_details__2[[#This Row],[OrderID]],orders[],21,FALSE)</f>
        <v>5</v>
      </c>
    </row>
    <row r="770" spans="1:18" x14ac:dyDescent="0.2">
      <c r="A770">
        <v>10536</v>
      </c>
      <c r="B770">
        <v>60</v>
      </c>
      <c r="C770">
        <v>34</v>
      </c>
      <c r="D770">
        <v>35</v>
      </c>
      <c r="E770">
        <v>0</v>
      </c>
      <c r="F770">
        <f>order_details__2[[#This Row],[UnitPrice]]*order_details__2[[#This Row],[Quantity]]</f>
        <v>1190</v>
      </c>
      <c r="G770">
        <f>VLOOKUP(order_details__2[[#This Row],[ProductID]],products[],3,FALSE)</f>
        <v>28</v>
      </c>
      <c r="H770">
        <f>VLOOKUP(order_details__2[[#This Row],[OrderID]],orders[],20,FALSE)</f>
        <v>1997</v>
      </c>
      <c r="I770" t="str">
        <f>VLOOKUP(order_details__2[[#This Row],[ProductID]],products[],2,FALSE)</f>
        <v>Camembert Pierrot</v>
      </c>
      <c r="J770" t="str">
        <f>VLOOKUP(order_details__2[[#This Row],[SupplierID]],suppliers[],2,FALSE)</f>
        <v>Gai pturage</v>
      </c>
      <c r="K770" t="str">
        <f>VLOOKUP(order_details__2[[#This Row],[OrderID]],orders[],14,FALSE)</f>
        <v>Germany</v>
      </c>
      <c r="L770">
        <f>VLOOKUP(order_details__2[[#This Row],[OrderID]],orders[],7,FALSE)</f>
        <v>2</v>
      </c>
      <c r="M770" t="str">
        <f>VLOOKUP(order_details__2[[#This Row],[ShipVia ]],shippers[],2,FALSE)</f>
        <v>United Package</v>
      </c>
      <c r="N770" t="str">
        <f>VLOOKUP(order_details__2[[#This Row],[OrderID]],orders[],2,FALSE)</f>
        <v>LEHMS</v>
      </c>
      <c r="O770" t="str">
        <f>VLOOKUP(order_details__2[[#This Row],[OrderID]],orders[],18,FALSE)</f>
        <v xml:space="preserve">Southern                                          </v>
      </c>
      <c r="P770">
        <f>VLOOKUP(order_details__2[[#This Row],[ProductID]],products[],4,FALSE)</f>
        <v>4</v>
      </c>
      <c r="Q770" t="str">
        <f>VLOOKUP(order_details__2[[#This Row],[CategoryID]],categories[],2,FALSE)</f>
        <v>Dairy Products</v>
      </c>
      <c r="R770">
        <f>VLOOKUP(order_details__2[[#This Row],[OrderID]],orders[],21,FALSE)</f>
        <v>5</v>
      </c>
    </row>
    <row r="771" spans="1:18" x14ac:dyDescent="0.2">
      <c r="A771">
        <v>10537</v>
      </c>
      <c r="B771">
        <v>31</v>
      </c>
      <c r="C771">
        <v>12.5</v>
      </c>
      <c r="D771">
        <v>30</v>
      </c>
      <c r="E771">
        <v>0</v>
      </c>
      <c r="F771">
        <f>order_details__2[[#This Row],[UnitPrice]]*order_details__2[[#This Row],[Quantity]]</f>
        <v>375</v>
      </c>
      <c r="G771">
        <f>VLOOKUP(order_details__2[[#This Row],[ProductID]],products[],3,FALSE)</f>
        <v>14</v>
      </c>
      <c r="H771">
        <f>VLOOKUP(order_details__2[[#This Row],[OrderID]],orders[],20,FALSE)</f>
        <v>1997</v>
      </c>
      <c r="I771" t="str">
        <f>VLOOKUP(order_details__2[[#This Row],[ProductID]],products[],2,FALSE)</f>
        <v>Gorgonzola Telino</v>
      </c>
      <c r="J771" t="str">
        <f>VLOOKUP(order_details__2[[#This Row],[SupplierID]],suppliers[],2,FALSE)</f>
        <v>Formaggi Fortini s.r.l.</v>
      </c>
      <c r="K771" t="str">
        <f>VLOOKUP(order_details__2[[#This Row],[OrderID]],orders[],14,FALSE)</f>
        <v>Switzerland</v>
      </c>
      <c r="L771">
        <f>VLOOKUP(order_details__2[[#This Row],[OrderID]],orders[],7,FALSE)</f>
        <v>1</v>
      </c>
      <c r="M771" t="str">
        <f>VLOOKUP(order_details__2[[#This Row],[ShipVia ]],shippers[],2,FALSE)</f>
        <v>Speedy Express</v>
      </c>
      <c r="N771" t="str">
        <f>VLOOKUP(order_details__2[[#This Row],[OrderID]],orders[],2,FALSE)</f>
        <v>RICSU</v>
      </c>
      <c r="O771" t="str">
        <f>VLOOKUP(order_details__2[[#This Row],[OrderID]],orders[],18,FALSE)</f>
        <v xml:space="preserve">Eastern                                           </v>
      </c>
      <c r="P771">
        <f>VLOOKUP(order_details__2[[#This Row],[ProductID]],products[],4,FALSE)</f>
        <v>4</v>
      </c>
      <c r="Q771" t="str">
        <f>VLOOKUP(order_details__2[[#This Row],[CategoryID]],categories[],2,FALSE)</f>
        <v>Dairy Products</v>
      </c>
      <c r="R771">
        <f>VLOOKUP(order_details__2[[#This Row],[OrderID]],orders[],21,FALSE)</f>
        <v>5</v>
      </c>
    </row>
    <row r="772" spans="1:18" x14ac:dyDescent="0.2">
      <c r="A772">
        <v>10537</v>
      </c>
      <c r="B772">
        <v>51</v>
      </c>
      <c r="C772">
        <v>53</v>
      </c>
      <c r="D772">
        <v>6</v>
      </c>
      <c r="E772">
        <v>0</v>
      </c>
      <c r="F772">
        <f>order_details__2[[#This Row],[UnitPrice]]*order_details__2[[#This Row],[Quantity]]</f>
        <v>318</v>
      </c>
      <c r="G772">
        <f>VLOOKUP(order_details__2[[#This Row],[ProductID]],products[],3,FALSE)</f>
        <v>24</v>
      </c>
      <c r="H772">
        <f>VLOOKUP(order_details__2[[#This Row],[OrderID]],orders[],20,FALSE)</f>
        <v>1997</v>
      </c>
      <c r="I772" t="str">
        <f>VLOOKUP(order_details__2[[#This Row],[ProductID]],products[],2,FALSE)</f>
        <v>Manjimup Dried Apples</v>
      </c>
      <c r="J772" t="str">
        <f>VLOOKUP(order_details__2[[#This Row],[SupplierID]],suppliers[],2,FALSE)</f>
        <v>G'day, Mate</v>
      </c>
      <c r="K772" t="str">
        <f>VLOOKUP(order_details__2[[#This Row],[OrderID]],orders[],14,FALSE)</f>
        <v>Switzerland</v>
      </c>
      <c r="L772">
        <f>VLOOKUP(order_details__2[[#This Row],[OrderID]],orders[],7,FALSE)</f>
        <v>1</v>
      </c>
      <c r="M772" t="str">
        <f>VLOOKUP(order_details__2[[#This Row],[ShipVia ]],shippers[],2,FALSE)</f>
        <v>Speedy Express</v>
      </c>
      <c r="N772" t="str">
        <f>VLOOKUP(order_details__2[[#This Row],[OrderID]],orders[],2,FALSE)</f>
        <v>RICSU</v>
      </c>
      <c r="O772" t="str">
        <f>VLOOKUP(order_details__2[[#This Row],[OrderID]],orders[],18,FALSE)</f>
        <v xml:space="preserve">Eastern                                           </v>
      </c>
      <c r="P772">
        <f>VLOOKUP(order_details__2[[#This Row],[ProductID]],products[],4,FALSE)</f>
        <v>7</v>
      </c>
      <c r="Q772" t="str">
        <f>VLOOKUP(order_details__2[[#This Row],[CategoryID]],categories[],2,FALSE)</f>
        <v>Produce</v>
      </c>
      <c r="R772">
        <f>VLOOKUP(order_details__2[[#This Row],[OrderID]],orders[],21,FALSE)</f>
        <v>5</v>
      </c>
    </row>
    <row r="773" spans="1:18" x14ac:dyDescent="0.2">
      <c r="A773">
        <v>10537</v>
      </c>
      <c r="B773">
        <v>58</v>
      </c>
      <c r="C773">
        <v>13.25</v>
      </c>
      <c r="D773">
        <v>20</v>
      </c>
      <c r="E773">
        <v>0</v>
      </c>
      <c r="F773">
        <f>order_details__2[[#This Row],[UnitPrice]]*order_details__2[[#This Row],[Quantity]]</f>
        <v>265</v>
      </c>
      <c r="G773">
        <f>VLOOKUP(order_details__2[[#This Row],[ProductID]],products[],3,FALSE)</f>
        <v>27</v>
      </c>
      <c r="H773">
        <f>VLOOKUP(order_details__2[[#This Row],[OrderID]],orders[],20,FALSE)</f>
        <v>1997</v>
      </c>
      <c r="I773" t="str">
        <f>VLOOKUP(order_details__2[[#This Row],[ProductID]],products[],2,FALSE)</f>
        <v>Escargots de Bourgogne</v>
      </c>
      <c r="J773" t="str">
        <f>VLOOKUP(order_details__2[[#This Row],[SupplierID]],suppliers[],2,FALSE)</f>
        <v>Escargots Nouveaux</v>
      </c>
      <c r="K773" t="str">
        <f>VLOOKUP(order_details__2[[#This Row],[OrderID]],orders[],14,FALSE)</f>
        <v>Switzerland</v>
      </c>
      <c r="L773">
        <f>VLOOKUP(order_details__2[[#This Row],[OrderID]],orders[],7,FALSE)</f>
        <v>1</v>
      </c>
      <c r="M773" t="str">
        <f>VLOOKUP(order_details__2[[#This Row],[ShipVia ]],shippers[],2,FALSE)</f>
        <v>Speedy Express</v>
      </c>
      <c r="N773" t="str">
        <f>VLOOKUP(order_details__2[[#This Row],[OrderID]],orders[],2,FALSE)</f>
        <v>RICSU</v>
      </c>
      <c r="O773" t="str">
        <f>VLOOKUP(order_details__2[[#This Row],[OrderID]],orders[],18,FALSE)</f>
        <v xml:space="preserve">Eastern                                           </v>
      </c>
      <c r="P773">
        <f>VLOOKUP(order_details__2[[#This Row],[ProductID]],products[],4,FALSE)</f>
        <v>8</v>
      </c>
      <c r="Q773" t="str">
        <f>VLOOKUP(order_details__2[[#This Row],[CategoryID]],categories[],2,FALSE)</f>
        <v>Seafood</v>
      </c>
      <c r="R773">
        <f>VLOOKUP(order_details__2[[#This Row],[OrderID]],orders[],21,FALSE)</f>
        <v>5</v>
      </c>
    </row>
    <row r="774" spans="1:18" x14ac:dyDescent="0.2">
      <c r="A774">
        <v>10537</v>
      </c>
      <c r="B774">
        <v>72</v>
      </c>
      <c r="C774">
        <v>34.799999999999997</v>
      </c>
      <c r="D774">
        <v>21</v>
      </c>
      <c r="E774">
        <v>0</v>
      </c>
      <c r="F774">
        <f>order_details__2[[#This Row],[UnitPrice]]*order_details__2[[#This Row],[Quantity]]</f>
        <v>730.8</v>
      </c>
      <c r="G774">
        <f>VLOOKUP(order_details__2[[#This Row],[ProductID]],products[],3,FALSE)</f>
        <v>14</v>
      </c>
      <c r="H774">
        <f>VLOOKUP(order_details__2[[#This Row],[OrderID]],orders[],20,FALSE)</f>
        <v>1997</v>
      </c>
      <c r="I774" t="str">
        <f>VLOOKUP(order_details__2[[#This Row],[ProductID]],products[],2,FALSE)</f>
        <v>Mozzarella di Giovanni</v>
      </c>
      <c r="J774" t="str">
        <f>VLOOKUP(order_details__2[[#This Row],[SupplierID]],suppliers[],2,FALSE)</f>
        <v>Formaggi Fortini s.r.l.</v>
      </c>
      <c r="K774" t="str">
        <f>VLOOKUP(order_details__2[[#This Row],[OrderID]],orders[],14,FALSE)</f>
        <v>Switzerland</v>
      </c>
      <c r="L774">
        <f>VLOOKUP(order_details__2[[#This Row],[OrderID]],orders[],7,FALSE)</f>
        <v>1</v>
      </c>
      <c r="M774" t="str">
        <f>VLOOKUP(order_details__2[[#This Row],[ShipVia ]],shippers[],2,FALSE)</f>
        <v>Speedy Express</v>
      </c>
      <c r="N774" t="str">
        <f>VLOOKUP(order_details__2[[#This Row],[OrderID]],orders[],2,FALSE)</f>
        <v>RICSU</v>
      </c>
      <c r="O774" t="str">
        <f>VLOOKUP(order_details__2[[#This Row],[OrderID]],orders[],18,FALSE)</f>
        <v xml:space="preserve">Eastern                                           </v>
      </c>
      <c r="P774">
        <f>VLOOKUP(order_details__2[[#This Row],[ProductID]],products[],4,FALSE)</f>
        <v>4</v>
      </c>
      <c r="Q774" t="str">
        <f>VLOOKUP(order_details__2[[#This Row],[CategoryID]],categories[],2,FALSE)</f>
        <v>Dairy Products</v>
      </c>
      <c r="R774">
        <f>VLOOKUP(order_details__2[[#This Row],[OrderID]],orders[],21,FALSE)</f>
        <v>5</v>
      </c>
    </row>
    <row r="775" spans="1:18" x14ac:dyDescent="0.2">
      <c r="A775">
        <v>10537</v>
      </c>
      <c r="B775">
        <v>73</v>
      </c>
      <c r="C775">
        <v>15</v>
      </c>
      <c r="D775">
        <v>9</v>
      </c>
      <c r="E775">
        <v>0</v>
      </c>
      <c r="F775">
        <f>order_details__2[[#This Row],[UnitPrice]]*order_details__2[[#This Row],[Quantity]]</f>
        <v>135</v>
      </c>
      <c r="G775">
        <f>VLOOKUP(order_details__2[[#This Row],[ProductID]],products[],3,FALSE)</f>
        <v>17</v>
      </c>
      <c r="H775">
        <f>VLOOKUP(order_details__2[[#This Row],[OrderID]],orders[],20,FALSE)</f>
        <v>1997</v>
      </c>
      <c r="I775" t="str">
        <f>VLOOKUP(order_details__2[[#This Row],[ProductID]],products[],2,FALSE)</f>
        <v>Rd Kaviar</v>
      </c>
      <c r="J775" t="str">
        <f>VLOOKUP(order_details__2[[#This Row],[SupplierID]],suppliers[],2,FALSE)</f>
        <v>Svensk Sjfda AB</v>
      </c>
      <c r="K775" t="str">
        <f>VLOOKUP(order_details__2[[#This Row],[OrderID]],orders[],14,FALSE)</f>
        <v>Switzerland</v>
      </c>
      <c r="L775">
        <f>VLOOKUP(order_details__2[[#This Row],[OrderID]],orders[],7,FALSE)</f>
        <v>1</v>
      </c>
      <c r="M775" t="str">
        <f>VLOOKUP(order_details__2[[#This Row],[ShipVia ]],shippers[],2,FALSE)</f>
        <v>Speedy Express</v>
      </c>
      <c r="N775" t="str">
        <f>VLOOKUP(order_details__2[[#This Row],[OrderID]],orders[],2,FALSE)</f>
        <v>RICSU</v>
      </c>
      <c r="O775" t="str">
        <f>VLOOKUP(order_details__2[[#This Row],[OrderID]],orders[],18,FALSE)</f>
        <v xml:space="preserve">Eastern                                           </v>
      </c>
      <c r="P775">
        <f>VLOOKUP(order_details__2[[#This Row],[ProductID]],products[],4,FALSE)</f>
        <v>8</v>
      </c>
      <c r="Q775" t="str">
        <f>VLOOKUP(order_details__2[[#This Row],[CategoryID]],categories[],2,FALSE)</f>
        <v>Seafood</v>
      </c>
      <c r="R775">
        <f>VLOOKUP(order_details__2[[#This Row],[OrderID]],orders[],21,FALSE)</f>
        <v>5</v>
      </c>
    </row>
    <row r="776" spans="1:18" x14ac:dyDescent="0.2">
      <c r="A776">
        <v>10538</v>
      </c>
      <c r="B776">
        <v>70</v>
      </c>
      <c r="C776">
        <v>15</v>
      </c>
      <c r="D776">
        <v>7</v>
      </c>
      <c r="E776">
        <v>0</v>
      </c>
      <c r="F776">
        <f>order_details__2[[#This Row],[UnitPrice]]*order_details__2[[#This Row],[Quantity]]</f>
        <v>105</v>
      </c>
      <c r="G776">
        <f>VLOOKUP(order_details__2[[#This Row],[ProductID]],products[],3,FALSE)</f>
        <v>7</v>
      </c>
      <c r="H776">
        <f>VLOOKUP(order_details__2[[#This Row],[OrderID]],orders[],20,FALSE)</f>
        <v>1997</v>
      </c>
      <c r="I776" t="str">
        <f>VLOOKUP(order_details__2[[#This Row],[ProductID]],products[],2,FALSE)</f>
        <v>Outback Lager</v>
      </c>
      <c r="J776" t="str">
        <f>VLOOKUP(order_details__2[[#This Row],[SupplierID]],suppliers[],2,FALSE)</f>
        <v>Pavlova, Ltd.</v>
      </c>
      <c r="K776" t="str">
        <f>VLOOKUP(order_details__2[[#This Row],[OrderID]],orders[],14,FALSE)</f>
        <v>UK</v>
      </c>
      <c r="L776">
        <f>VLOOKUP(order_details__2[[#This Row],[OrderID]],orders[],7,FALSE)</f>
        <v>3</v>
      </c>
      <c r="M776" t="str">
        <f>VLOOKUP(order_details__2[[#This Row],[ShipVia ]],shippers[],2,FALSE)</f>
        <v>Federal Shipping</v>
      </c>
      <c r="N776" t="str">
        <f>VLOOKUP(order_details__2[[#This Row],[OrderID]],orders[],2,FALSE)</f>
        <v>BSBEV</v>
      </c>
      <c r="O776" t="str">
        <f>VLOOKUP(order_details__2[[#This Row],[OrderID]],orders[],18,FALSE)</f>
        <v xml:space="preserve">Northern                                          </v>
      </c>
      <c r="P776">
        <f>VLOOKUP(order_details__2[[#This Row],[ProductID]],products[],4,FALSE)</f>
        <v>1</v>
      </c>
      <c r="Q776" t="str">
        <f>VLOOKUP(order_details__2[[#This Row],[CategoryID]],categories[],2,FALSE)</f>
        <v>Beverages</v>
      </c>
      <c r="R776">
        <f>VLOOKUP(order_details__2[[#This Row],[OrderID]],orders[],21,FALSE)</f>
        <v>5</v>
      </c>
    </row>
    <row r="777" spans="1:18" x14ac:dyDescent="0.2">
      <c r="A777">
        <v>10538</v>
      </c>
      <c r="B777">
        <v>72</v>
      </c>
      <c r="C777">
        <v>34.799999999999997</v>
      </c>
      <c r="D777">
        <v>1</v>
      </c>
      <c r="E777">
        <v>0</v>
      </c>
      <c r="F777">
        <f>order_details__2[[#This Row],[UnitPrice]]*order_details__2[[#This Row],[Quantity]]</f>
        <v>34.799999999999997</v>
      </c>
      <c r="G777">
        <f>VLOOKUP(order_details__2[[#This Row],[ProductID]],products[],3,FALSE)</f>
        <v>14</v>
      </c>
      <c r="H777">
        <f>VLOOKUP(order_details__2[[#This Row],[OrderID]],orders[],20,FALSE)</f>
        <v>1997</v>
      </c>
      <c r="I777" t="str">
        <f>VLOOKUP(order_details__2[[#This Row],[ProductID]],products[],2,FALSE)</f>
        <v>Mozzarella di Giovanni</v>
      </c>
      <c r="J777" t="str">
        <f>VLOOKUP(order_details__2[[#This Row],[SupplierID]],suppliers[],2,FALSE)</f>
        <v>Formaggi Fortini s.r.l.</v>
      </c>
      <c r="K777" t="str">
        <f>VLOOKUP(order_details__2[[#This Row],[OrderID]],orders[],14,FALSE)</f>
        <v>UK</v>
      </c>
      <c r="L777">
        <f>VLOOKUP(order_details__2[[#This Row],[OrderID]],orders[],7,FALSE)</f>
        <v>3</v>
      </c>
      <c r="M777" t="str">
        <f>VLOOKUP(order_details__2[[#This Row],[ShipVia ]],shippers[],2,FALSE)</f>
        <v>Federal Shipping</v>
      </c>
      <c r="N777" t="str">
        <f>VLOOKUP(order_details__2[[#This Row],[OrderID]],orders[],2,FALSE)</f>
        <v>BSBEV</v>
      </c>
      <c r="O777" t="str">
        <f>VLOOKUP(order_details__2[[#This Row],[OrderID]],orders[],18,FALSE)</f>
        <v xml:space="preserve">Northern                                          </v>
      </c>
      <c r="P777">
        <f>VLOOKUP(order_details__2[[#This Row],[ProductID]],products[],4,FALSE)</f>
        <v>4</v>
      </c>
      <c r="Q777" t="str">
        <f>VLOOKUP(order_details__2[[#This Row],[CategoryID]],categories[],2,FALSE)</f>
        <v>Dairy Products</v>
      </c>
      <c r="R777">
        <f>VLOOKUP(order_details__2[[#This Row],[OrderID]],orders[],21,FALSE)</f>
        <v>5</v>
      </c>
    </row>
    <row r="778" spans="1:18" x14ac:dyDescent="0.2">
      <c r="A778">
        <v>10539</v>
      </c>
      <c r="B778">
        <v>13</v>
      </c>
      <c r="C778">
        <v>6</v>
      </c>
      <c r="D778">
        <v>8</v>
      </c>
      <c r="E778">
        <v>0</v>
      </c>
      <c r="F778">
        <f>order_details__2[[#This Row],[UnitPrice]]*order_details__2[[#This Row],[Quantity]]</f>
        <v>48</v>
      </c>
      <c r="G778">
        <f>VLOOKUP(order_details__2[[#This Row],[ProductID]],products[],3,FALSE)</f>
        <v>6</v>
      </c>
      <c r="H778">
        <f>VLOOKUP(order_details__2[[#This Row],[OrderID]],orders[],20,FALSE)</f>
        <v>1997</v>
      </c>
      <c r="I778" t="str">
        <f>VLOOKUP(order_details__2[[#This Row],[ProductID]],products[],2,FALSE)</f>
        <v>Konbu</v>
      </c>
      <c r="J778" t="str">
        <f>VLOOKUP(order_details__2[[#This Row],[SupplierID]],suppliers[],2,FALSE)</f>
        <v>Mayumi's</v>
      </c>
      <c r="K778" t="str">
        <f>VLOOKUP(order_details__2[[#This Row],[OrderID]],orders[],14,FALSE)</f>
        <v>UK</v>
      </c>
      <c r="L778">
        <f>VLOOKUP(order_details__2[[#This Row],[OrderID]],orders[],7,FALSE)</f>
        <v>3</v>
      </c>
      <c r="M778" t="str">
        <f>VLOOKUP(order_details__2[[#This Row],[ShipVia ]],shippers[],2,FALSE)</f>
        <v>Federal Shipping</v>
      </c>
      <c r="N778" t="str">
        <f>VLOOKUP(order_details__2[[#This Row],[OrderID]],orders[],2,FALSE)</f>
        <v>BSBEV</v>
      </c>
      <c r="O778" t="str">
        <f>VLOOKUP(order_details__2[[#This Row],[OrderID]],orders[],18,FALSE)</f>
        <v xml:space="preserve">Westerns                                          </v>
      </c>
      <c r="P778">
        <f>VLOOKUP(order_details__2[[#This Row],[ProductID]],products[],4,FALSE)</f>
        <v>8</v>
      </c>
      <c r="Q778" t="str">
        <f>VLOOKUP(order_details__2[[#This Row],[CategoryID]],categories[],2,FALSE)</f>
        <v>Seafood</v>
      </c>
      <c r="R778">
        <f>VLOOKUP(order_details__2[[#This Row],[OrderID]],orders[],21,FALSE)</f>
        <v>5</v>
      </c>
    </row>
    <row r="779" spans="1:18" x14ac:dyDescent="0.2">
      <c r="A779">
        <v>10539</v>
      </c>
      <c r="B779">
        <v>21</v>
      </c>
      <c r="C779">
        <v>10</v>
      </c>
      <c r="D779">
        <v>15</v>
      </c>
      <c r="E779">
        <v>0</v>
      </c>
      <c r="F779">
        <f>order_details__2[[#This Row],[UnitPrice]]*order_details__2[[#This Row],[Quantity]]</f>
        <v>150</v>
      </c>
      <c r="G779">
        <f>VLOOKUP(order_details__2[[#This Row],[ProductID]],products[],3,FALSE)</f>
        <v>8</v>
      </c>
      <c r="H779">
        <f>VLOOKUP(order_details__2[[#This Row],[OrderID]],orders[],20,FALSE)</f>
        <v>1997</v>
      </c>
      <c r="I779" t="str">
        <f>VLOOKUP(order_details__2[[#This Row],[ProductID]],products[],2,FALSE)</f>
        <v>Sir Rodney's Scones</v>
      </c>
      <c r="J779" t="str">
        <f>VLOOKUP(order_details__2[[#This Row],[SupplierID]],suppliers[],2,FALSE)</f>
        <v>Specialty Biscuits, Ltd.</v>
      </c>
      <c r="K779" t="str">
        <f>VLOOKUP(order_details__2[[#This Row],[OrderID]],orders[],14,FALSE)</f>
        <v>UK</v>
      </c>
      <c r="L779">
        <f>VLOOKUP(order_details__2[[#This Row],[OrderID]],orders[],7,FALSE)</f>
        <v>3</v>
      </c>
      <c r="M779" t="str">
        <f>VLOOKUP(order_details__2[[#This Row],[ShipVia ]],shippers[],2,FALSE)</f>
        <v>Federal Shipping</v>
      </c>
      <c r="N779" t="str">
        <f>VLOOKUP(order_details__2[[#This Row],[OrderID]],orders[],2,FALSE)</f>
        <v>BSBEV</v>
      </c>
      <c r="O779" t="str">
        <f>VLOOKUP(order_details__2[[#This Row],[OrderID]],orders[],18,FALSE)</f>
        <v xml:space="preserve">Westerns                                          </v>
      </c>
      <c r="P779">
        <f>VLOOKUP(order_details__2[[#This Row],[ProductID]],products[],4,FALSE)</f>
        <v>3</v>
      </c>
      <c r="Q779" t="str">
        <f>VLOOKUP(order_details__2[[#This Row],[CategoryID]],categories[],2,FALSE)</f>
        <v>Confections</v>
      </c>
      <c r="R779">
        <f>VLOOKUP(order_details__2[[#This Row],[OrderID]],orders[],21,FALSE)</f>
        <v>5</v>
      </c>
    </row>
    <row r="780" spans="1:18" x14ac:dyDescent="0.2">
      <c r="A780">
        <v>10539</v>
      </c>
      <c r="B780">
        <v>33</v>
      </c>
      <c r="C780">
        <v>2.5</v>
      </c>
      <c r="D780">
        <v>15</v>
      </c>
      <c r="E780">
        <v>0</v>
      </c>
      <c r="F780">
        <f>order_details__2[[#This Row],[UnitPrice]]*order_details__2[[#This Row],[Quantity]]</f>
        <v>37.5</v>
      </c>
      <c r="G780">
        <f>VLOOKUP(order_details__2[[#This Row],[ProductID]],products[],3,FALSE)</f>
        <v>15</v>
      </c>
      <c r="H780">
        <f>VLOOKUP(order_details__2[[#This Row],[OrderID]],orders[],20,FALSE)</f>
        <v>1997</v>
      </c>
      <c r="I780" t="str">
        <f>VLOOKUP(order_details__2[[#This Row],[ProductID]],products[],2,FALSE)</f>
        <v>Geitost</v>
      </c>
      <c r="J780" t="str">
        <f>VLOOKUP(order_details__2[[#This Row],[SupplierID]],suppliers[],2,FALSE)</f>
        <v>Norske Meierier</v>
      </c>
      <c r="K780" t="str">
        <f>VLOOKUP(order_details__2[[#This Row],[OrderID]],orders[],14,FALSE)</f>
        <v>UK</v>
      </c>
      <c r="L780">
        <f>VLOOKUP(order_details__2[[#This Row],[OrderID]],orders[],7,FALSE)</f>
        <v>3</v>
      </c>
      <c r="M780" t="str">
        <f>VLOOKUP(order_details__2[[#This Row],[ShipVia ]],shippers[],2,FALSE)</f>
        <v>Federal Shipping</v>
      </c>
      <c r="N780" t="str">
        <f>VLOOKUP(order_details__2[[#This Row],[OrderID]],orders[],2,FALSE)</f>
        <v>BSBEV</v>
      </c>
      <c r="O780" t="str">
        <f>VLOOKUP(order_details__2[[#This Row],[OrderID]],orders[],18,FALSE)</f>
        <v xml:space="preserve">Westerns                                          </v>
      </c>
      <c r="P780">
        <f>VLOOKUP(order_details__2[[#This Row],[ProductID]],products[],4,FALSE)</f>
        <v>4</v>
      </c>
      <c r="Q780" t="str">
        <f>VLOOKUP(order_details__2[[#This Row],[CategoryID]],categories[],2,FALSE)</f>
        <v>Dairy Products</v>
      </c>
      <c r="R780">
        <f>VLOOKUP(order_details__2[[#This Row],[OrderID]],orders[],21,FALSE)</f>
        <v>5</v>
      </c>
    </row>
    <row r="781" spans="1:18" x14ac:dyDescent="0.2">
      <c r="A781">
        <v>10539</v>
      </c>
      <c r="B781">
        <v>49</v>
      </c>
      <c r="C781">
        <v>20</v>
      </c>
      <c r="D781">
        <v>6</v>
      </c>
      <c r="E781">
        <v>0</v>
      </c>
      <c r="F781">
        <f>order_details__2[[#This Row],[UnitPrice]]*order_details__2[[#This Row],[Quantity]]</f>
        <v>120</v>
      </c>
      <c r="G781">
        <f>VLOOKUP(order_details__2[[#This Row],[ProductID]],products[],3,FALSE)</f>
        <v>23</v>
      </c>
      <c r="H781">
        <f>VLOOKUP(order_details__2[[#This Row],[OrderID]],orders[],20,FALSE)</f>
        <v>1997</v>
      </c>
      <c r="I781" t="str">
        <f>VLOOKUP(order_details__2[[#This Row],[ProductID]],products[],2,FALSE)</f>
        <v>Maxilaku</v>
      </c>
      <c r="J781" t="str">
        <f>VLOOKUP(order_details__2[[#This Row],[SupplierID]],suppliers[],2,FALSE)</f>
        <v>Karkki Oy</v>
      </c>
      <c r="K781" t="str">
        <f>VLOOKUP(order_details__2[[#This Row],[OrderID]],orders[],14,FALSE)</f>
        <v>UK</v>
      </c>
      <c r="L781">
        <f>VLOOKUP(order_details__2[[#This Row],[OrderID]],orders[],7,FALSE)</f>
        <v>3</v>
      </c>
      <c r="M781" t="str">
        <f>VLOOKUP(order_details__2[[#This Row],[ShipVia ]],shippers[],2,FALSE)</f>
        <v>Federal Shipping</v>
      </c>
      <c r="N781" t="str">
        <f>VLOOKUP(order_details__2[[#This Row],[OrderID]],orders[],2,FALSE)</f>
        <v>BSBEV</v>
      </c>
      <c r="O781" t="str">
        <f>VLOOKUP(order_details__2[[#This Row],[OrderID]],orders[],18,FALSE)</f>
        <v xml:space="preserve">Westerns                                          </v>
      </c>
      <c r="P781">
        <f>VLOOKUP(order_details__2[[#This Row],[ProductID]],products[],4,FALSE)</f>
        <v>3</v>
      </c>
      <c r="Q781" t="str">
        <f>VLOOKUP(order_details__2[[#This Row],[CategoryID]],categories[],2,FALSE)</f>
        <v>Confections</v>
      </c>
      <c r="R781">
        <f>VLOOKUP(order_details__2[[#This Row],[OrderID]],orders[],21,FALSE)</f>
        <v>5</v>
      </c>
    </row>
    <row r="782" spans="1:18" x14ac:dyDescent="0.2">
      <c r="A782">
        <v>10540</v>
      </c>
      <c r="B782">
        <v>3</v>
      </c>
      <c r="C782">
        <v>10</v>
      </c>
      <c r="D782">
        <v>60</v>
      </c>
      <c r="E782">
        <v>0</v>
      </c>
      <c r="F782">
        <f>order_details__2[[#This Row],[UnitPrice]]*order_details__2[[#This Row],[Quantity]]</f>
        <v>600</v>
      </c>
      <c r="G782">
        <f>VLOOKUP(order_details__2[[#This Row],[ProductID]],products[],3,FALSE)</f>
        <v>1</v>
      </c>
      <c r="H782">
        <f>VLOOKUP(order_details__2[[#This Row],[OrderID]],orders[],20,FALSE)</f>
        <v>1997</v>
      </c>
      <c r="I782" t="str">
        <f>VLOOKUP(order_details__2[[#This Row],[ProductID]],products[],2,FALSE)</f>
        <v>Aniseed Syrup</v>
      </c>
      <c r="J782" t="str">
        <f>VLOOKUP(order_details__2[[#This Row],[SupplierID]],suppliers[],2,FALSE)</f>
        <v>Exotic Liquids</v>
      </c>
      <c r="K782" t="str">
        <f>VLOOKUP(order_details__2[[#This Row],[OrderID]],orders[],14,FALSE)</f>
        <v>Germany</v>
      </c>
      <c r="L782">
        <f>VLOOKUP(order_details__2[[#This Row],[OrderID]],orders[],7,FALSE)</f>
        <v>3</v>
      </c>
      <c r="M782" t="str">
        <f>VLOOKUP(order_details__2[[#This Row],[ShipVia ]],shippers[],2,FALSE)</f>
        <v>Federal Shipping</v>
      </c>
      <c r="N782" t="str">
        <f>VLOOKUP(order_details__2[[#This Row],[OrderID]],orders[],2,FALSE)</f>
        <v>QUICK</v>
      </c>
      <c r="O782" t="str">
        <f>VLOOKUP(order_details__2[[#This Row],[OrderID]],orders[],18,FALSE)</f>
        <v xml:space="preserve">Southern                                          </v>
      </c>
      <c r="P782">
        <f>VLOOKUP(order_details__2[[#This Row],[ProductID]],products[],4,FALSE)</f>
        <v>2</v>
      </c>
      <c r="Q782" t="str">
        <f>VLOOKUP(order_details__2[[#This Row],[CategoryID]],categories[],2,FALSE)</f>
        <v>Condiments</v>
      </c>
      <c r="R782">
        <f>VLOOKUP(order_details__2[[#This Row],[OrderID]],orders[],21,FALSE)</f>
        <v>5</v>
      </c>
    </row>
    <row r="783" spans="1:18" x14ac:dyDescent="0.2">
      <c r="A783">
        <v>10540</v>
      </c>
      <c r="B783">
        <v>26</v>
      </c>
      <c r="C783">
        <v>31.23</v>
      </c>
      <c r="D783">
        <v>40</v>
      </c>
      <c r="E783">
        <v>0</v>
      </c>
      <c r="F783">
        <f>order_details__2[[#This Row],[UnitPrice]]*order_details__2[[#This Row],[Quantity]]</f>
        <v>1249.2</v>
      </c>
      <c r="G783">
        <f>VLOOKUP(order_details__2[[#This Row],[ProductID]],products[],3,FALSE)</f>
        <v>11</v>
      </c>
      <c r="H783">
        <f>VLOOKUP(order_details__2[[#This Row],[OrderID]],orders[],20,FALSE)</f>
        <v>1997</v>
      </c>
      <c r="I783" t="str">
        <f>VLOOKUP(order_details__2[[#This Row],[ProductID]],products[],2,FALSE)</f>
        <v>Gumbr Gummibrchen</v>
      </c>
      <c r="J783" t="str">
        <f>VLOOKUP(order_details__2[[#This Row],[SupplierID]],suppliers[],2,FALSE)</f>
        <v>Heli Swaren GmbH &amp; Co. KG</v>
      </c>
      <c r="K783" t="str">
        <f>VLOOKUP(order_details__2[[#This Row],[OrderID]],orders[],14,FALSE)</f>
        <v>Germany</v>
      </c>
      <c r="L783">
        <f>VLOOKUP(order_details__2[[#This Row],[OrderID]],orders[],7,FALSE)</f>
        <v>3</v>
      </c>
      <c r="M783" t="str">
        <f>VLOOKUP(order_details__2[[#This Row],[ShipVia ]],shippers[],2,FALSE)</f>
        <v>Federal Shipping</v>
      </c>
      <c r="N783" t="str">
        <f>VLOOKUP(order_details__2[[#This Row],[OrderID]],orders[],2,FALSE)</f>
        <v>QUICK</v>
      </c>
      <c r="O783" t="str">
        <f>VLOOKUP(order_details__2[[#This Row],[OrderID]],orders[],18,FALSE)</f>
        <v xml:space="preserve">Southern                                          </v>
      </c>
      <c r="P783">
        <f>VLOOKUP(order_details__2[[#This Row],[ProductID]],products[],4,FALSE)</f>
        <v>3</v>
      </c>
      <c r="Q783" t="str">
        <f>VLOOKUP(order_details__2[[#This Row],[CategoryID]],categories[],2,FALSE)</f>
        <v>Confections</v>
      </c>
      <c r="R783">
        <f>VLOOKUP(order_details__2[[#This Row],[OrderID]],orders[],21,FALSE)</f>
        <v>5</v>
      </c>
    </row>
    <row r="784" spans="1:18" x14ac:dyDescent="0.2">
      <c r="A784">
        <v>10540</v>
      </c>
      <c r="B784">
        <v>38</v>
      </c>
      <c r="C784">
        <v>263.5</v>
      </c>
      <c r="D784">
        <v>30</v>
      </c>
      <c r="E784">
        <v>0</v>
      </c>
      <c r="F784">
        <f>order_details__2[[#This Row],[UnitPrice]]*order_details__2[[#This Row],[Quantity]]</f>
        <v>7905</v>
      </c>
      <c r="G784">
        <f>VLOOKUP(order_details__2[[#This Row],[ProductID]],products[],3,FALSE)</f>
        <v>18</v>
      </c>
      <c r="H784">
        <f>VLOOKUP(order_details__2[[#This Row],[OrderID]],orders[],20,FALSE)</f>
        <v>1997</v>
      </c>
      <c r="I784" t="str">
        <f>VLOOKUP(order_details__2[[#This Row],[ProductID]],products[],2,FALSE)</f>
        <v>Cte de Blaye</v>
      </c>
      <c r="J784" t="str">
        <f>VLOOKUP(order_details__2[[#This Row],[SupplierID]],suppliers[],2,FALSE)</f>
        <v>Aux joyeux ecclsiastiques</v>
      </c>
      <c r="K784" t="str">
        <f>VLOOKUP(order_details__2[[#This Row],[OrderID]],orders[],14,FALSE)</f>
        <v>Germany</v>
      </c>
      <c r="L784">
        <f>VLOOKUP(order_details__2[[#This Row],[OrderID]],orders[],7,FALSE)</f>
        <v>3</v>
      </c>
      <c r="M784" t="str">
        <f>VLOOKUP(order_details__2[[#This Row],[ShipVia ]],shippers[],2,FALSE)</f>
        <v>Federal Shipping</v>
      </c>
      <c r="N784" t="str">
        <f>VLOOKUP(order_details__2[[#This Row],[OrderID]],orders[],2,FALSE)</f>
        <v>QUICK</v>
      </c>
      <c r="O784" t="str">
        <f>VLOOKUP(order_details__2[[#This Row],[OrderID]],orders[],18,FALSE)</f>
        <v xml:space="preserve">Southern                                          </v>
      </c>
      <c r="P784">
        <f>VLOOKUP(order_details__2[[#This Row],[ProductID]],products[],4,FALSE)</f>
        <v>1</v>
      </c>
      <c r="Q784" t="str">
        <f>VLOOKUP(order_details__2[[#This Row],[CategoryID]],categories[],2,FALSE)</f>
        <v>Beverages</v>
      </c>
      <c r="R784">
        <f>VLOOKUP(order_details__2[[#This Row],[OrderID]],orders[],21,FALSE)</f>
        <v>5</v>
      </c>
    </row>
    <row r="785" spans="1:18" x14ac:dyDescent="0.2">
      <c r="A785">
        <v>10540</v>
      </c>
      <c r="B785">
        <v>68</v>
      </c>
      <c r="C785">
        <v>12.5</v>
      </c>
      <c r="D785">
        <v>35</v>
      </c>
      <c r="E785">
        <v>0</v>
      </c>
      <c r="F785">
        <f>order_details__2[[#This Row],[UnitPrice]]*order_details__2[[#This Row],[Quantity]]</f>
        <v>437.5</v>
      </c>
      <c r="G785">
        <f>VLOOKUP(order_details__2[[#This Row],[ProductID]],products[],3,FALSE)</f>
        <v>8</v>
      </c>
      <c r="H785">
        <f>VLOOKUP(order_details__2[[#This Row],[OrderID]],orders[],20,FALSE)</f>
        <v>1997</v>
      </c>
      <c r="I785" t="str">
        <f>VLOOKUP(order_details__2[[#This Row],[ProductID]],products[],2,FALSE)</f>
        <v>Scottish Longbreads</v>
      </c>
      <c r="J785" t="str">
        <f>VLOOKUP(order_details__2[[#This Row],[SupplierID]],suppliers[],2,FALSE)</f>
        <v>Specialty Biscuits, Ltd.</v>
      </c>
      <c r="K785" t="str">
        <f>VLOOKUP(order_details__2[[#This Row],[OrderID]],orders[],14,FALSE)</f>
        <v>Germany</v>
      </c>
      <c r="L785">
        <f>VLOOKUP(order_details__2[[#This Row],[OrderID]],orders[],7,FALSE)</f>
        <v>3</v>
      </c>
      <c r="M785" t="str">
        <f>VLOOKUP(order_details__2[[#This Row],[ShipVia ]],shippers[],2,FALSE)</f>
        <v>Federal Shipping</v>
      </c>
      <c r="N785" t="str">
        <f>VLOOKUP(order_details__2[[#This Row],[OrderID]],orders[],2,FALSE)</f>
        <v>QUICK</v>
      </c>
      <c r="O785" t="str">
        <f>VLOOKUP(order_details__2[[#This Row],[OrderID]],orders[],18,FALSE)</f>
        <v xml:space="preserve">Southern                                          </v>
      </c>
      <c r="P785">
        <f>VLOOKUP(order_details__2[[#This Row],[ProductID]],products[],4,FALSE)</f>
        <v>3</v>
      </c>
      <c r="Q785" t="str">
        <f>VLOOKUP(order_details__2[[#This Row],[CategoryID]],categories[],2,FALSE)</f>
        <v>Confections</v>
      </c>
      <c r="R785">
        <f>VLOOKUP(order_details__2[[#This Row],[OrderID]],orders[],21,FALSE)</f>
        <v>5</v>
      </c>
    </row>
    <row r="786" spans="1:18" x14ac:dyDescent="0.2">
      <c r="A786">
        <v>10541</v>
      </c>
      <c r="B786">
        <v>24</v>
      </c>
      <c r="C786">
        <v>4.5</v>
      </c>
      <c r="D786">
        <v>35</v>
      </c>
      <c r="E786">
        <v>0</v>
      </c>
      <c r="F786">
        <f>order_details__2[[#This Row],[UnitPrice]]*order_details__2[[#This Row],[Quantity]]</f>
        <v>157.5</v>
      </c>
      <c r="G786">
        <f>VLOOKUP(order_details__2[[#This Row],[ProductID]],products[],3,FALSE)</f>
        <v>10</v>
      </c>
      <c r="H786">
        <f>VLOOKUP(order_details__2[[#This Row],[OrderID]],orders[],20,FALSE)</f>
        <v>1997</v>
      </c>
      <c r="I786" t="str">
        <f>VLOOKUP(order_details__2[[#This Row],[ProductID]],products[],2,FALSE)</f>
        <v>Guaran Fantstica</v>
      </c>
      <c r="J786" t="str">
        <f>VLOOKUP(order_details__2[[#This Row],[SupplierID]],suppliers[],2,FALSE)</f>
        <v>Refrescos Americanas LTDA</v>
      </c>
      <c r="K786" t="str">
        <f>VLOOKUP(order_details__2[[#This Row],[OrderID]],orders[],14,FALSE)</f>
        <v>Brazil</v>
      </c>
      <c r="L786">
        <f>VLOOKUP(order_details__2[[#This Row],[OrderID]],orders[],7,FALSE)</f>
        <v>1</v>
      </c>
      <c r="M786" t="str">
        <f>VLOOKUP(order_details__2[[#This Row],[ShipVia ]],shippers[],2,FALSE)</f>
        <v>Speedy Express</v>
      </c>
      <c r="N786" t="str">
        <f>VLOOKUP(order_details__2[[#This Row],[OrderID]],orders[],2,FALSE)</f>
        <v>HANAR</v>
      </c>
      <c r="O786" t="str">
        <f>VLOOKUP(order_details__2[[#This Row],[OrderID]],orders[],18,FALSE)</f>
        <v xml:space="preserve">Eastern                                           </v>
      </c>
      <c r="P786">
        <f>VLOOKUP(order_details__2[[#This Row],[ProductID]],products[],4,FALSE)</f>
        <v>1</v>
      </c>
      <c r="Q786" t="str">
        <f>VLOOKUP(order_details__2[[#This Row],[CategoryID]],categories[],2,FALSE)</f>
        <v>Beverages</v>
      </c>
      <c r="R786">
        <f>VLOOKUP(order_details__2[[#This Row],[OrderID]],orders[],21,FALSE)</f>
        <v>5</v>
      </c>
    </row>
    <row r="787" spans="1:18" x14ac:dyDescent="0.2">
      <c r="A787">
        <v>10541</v>
      </c>
      <c r="B787">
        <v>38</v>
      </c>
      <c r="C787">
        <v>263.5</v>
      </c>
      <c r="D787">
        <v>4</v>
      </c>
      <c r="E787">
        <v>0</v>
      </c>
      <c r="F787">
        <f>order_details__2[[#This Row],[UnitPrice]]*order_details__2[[#This Row],[Quantity]]</f>
        <v>1054</v>
      </c>
      <c r="G787">
        <f>VLOOKUP(order_details__2[[#This Row],[ProductID]],products[],3,FALSE)</f>
        <v>18</v>
      </c>
      <c r="H787">
        <f>VLOOKUP(order_details__2[[#This Row],[OrderID]],orders[],20,FALSE)</f>
        <v>1997</v>
      </c>
      <c r="I787" t="str">
        <f>VLOOKUP(order_details__2[[#This Row],[ProductID]],products[],2,FALSE)</f>
        <v>Cte de Blaye</v>
      </c>
      <c r="J787" t="str">
        <f>VLOOKUP(order_details__2[[#This Row],[SupplierID]],suppliers[],2,FALSE)</f>
        <v>Aux joyeux ecclsiastiques</v>
      </c>
      <c r="K787" t="str">
        <f>VLOOKUP(order_details__2[[#This Row],[OrderID]],orders[],14,FALSE)</f>
        <v>Brazil</v>
      </c>
      <c r="L787">
        <f>VLOOKUP(order_details__2[[#This Row],[OrderID]],orders[],7,FALSE)</f>
        <v>1</v>
      </c>
      <c r="M787" t="str">
        <f>VLOOKUP(order_details__2[[#This Row],[ShipVia ]],shippers[],2,FALSE)</f>
        <v>Speedy Express</v>
      </c>
      <c r="N787" t="str">
        <f>VLOOKUP(order_details__2[[#This Row],[OrderID]],orders[],2,FALSE)</f>
        <v>HANAR</v>
      </c>
      <c r="O787" t="str">
        <f>VLOOKUP(order_details__2[[#This Row],[OrderID]],orders[],18,FALSE)</f>
        <v xml:space="preserve">Eastern                                           </v>
      </c>
      <c r="P787">
        <f>VLOOKUP(order_details__2[[#This Row],[ProductID]],products[],4,FALSE)</f>
        <v>1</v>
      </c>
      <c r="Q787" t="str">
        <f>VLOOKUP(order_details__2[[#This Row],[CategoryID]],categories[],2,FALSE)</f>
        <v>Beverages</v>
      </c>
      <c r="R787">
        <f>VLOOKUP(order_details__2[[#This Row],[OrderID]],orders[],21,FALSE)</f>
        <v>5</v>
      </c>
    </row>
    <row r="788" spans="1:18" x14ac:dyDescent="0.2">
      <c r="A788">
        <v>10541</v>
      </c>
      <c r="B788">
        <v>65</v>
      </c>
      <c r="C788">
        <v>21.05</v>
      </c>
      <c r="D788">
        <v>36</v>
      </c>
      <c r="E788">
        <v>0</v>
      </c>
      <c r="F788">
        <f>order_details__2[[#This Row],[UnitPrice]]*order_details__2[[#This Row],[Quantity]]</f>
        <v>757.80000000000007</v>
      </c>
      <c r="G788">
        <f>VLOOKUP(order_details__2[[#This Row],[ProductID]],products[],3,FALSE)</f>
        <v>2</v>
      </c>
      <c r="H788">
        <f>VLOOKUP(order_details__2[[#This Row],[OrderID]],orders[],20,FALSE)</f>
        <v>1997</v>
      </c>
      <c r="I788" t="str">
        <f>VLOOKUP(order_details__2[[#This Row],[ProductID]],products[],2,FALSE)</f>
        <v>Louisiana Fiery Hot Pepper Sauce</v>
      </c>
      <c r="J788" t="str">
        <f>VLOOKUP(order_details__2[[#This Row],[SupplierID]],suppliers[],2,FALSE)</f>
        <v>New Orleans Cajun Delights</v>
      </c>
      <c r="K788" t="str">
        <f>VLOOKUP(order_details__2[[#This Row],[OrderID]],orders[],14,FALSE)</f>
        <v>Brazil</v>
      </c>
      <c r="L788">
        <f>VLOOKUP(order_details__2[[#This Row],[OrderID]],orders[],7,FALSE)</f>
        <v>1</v>
      </c>
      <c r="M788" t="str">
        <f>VLOOKUP(order_details__2[[#This Row],[ShipVia ]],shippers[],2,FALSE)</f>
        <v>Speedy Express</v>
      </c>
      <c r="N788" t="str">
        <f>VLOOKUP(order_details__2[[#This Row],[OrderID]],orders[],2,FALSE)</f>
        <v>HANAR</v>
      </c>
      <c r="O788" t="str">
        <f>VLOOKUP(order_details__2[[#This Row],[OrderID]],orders[],18,FALSE)</f>
        <v xml:space="preserve">Eastern                                           </v>
      </c>
      <c r="P788">
        <f>VLOOKUP(order_details__2[[#This Row],[ProductID]],products[],4,FALSE)</f>
        <v>2</v>
      </c>
      <c r="Q788" t="str">
        <f>VLOOKUP(order_details__2[[#This Row],[CategoryID]],categories[],2,FALSE)</f>
        <v>Condiments</v>
      </c>
      <c r="R788">
        <f>VLOOKUP(order_details__2[[#This Row],[OrderID]],orders[],21,FALSE)</f>
        <v>5</v>
      </c>
    </row>
    <row r="789" spans="1:18" x14ac:dyDescent="0.2">
      <c r="A789">
        <v>10541</v>
      </c>
      <c r="B789">
        <v>71</v>
      </c>
      <c r="C789">
        <v>21.5</v>
      </c>
      <c r="D789">
        <v>9</v>
      </c>
      <c r="E789">
        <v>0</v>
      </c>
      <c r="F789">
        <f>order_details__2[[#This Row],[UnitPrice]]*order_details__2[[#This Row],[Quantity]]</f>
        <v>193.5</v>
      </c>
      <c r="G789">
        <f>VLOOKUP(order_details__2[[#This Row],[ProductID]],products[],3,FALSE)</f>
        <v>15</v>
      </c>
      <c r="H789">
        <f>VLOOKUP(order_details__2[[#This Row],[OrderID]],orders[],20,FALSE)</f>
        <v>1997</v>
      </c>
      <c r="I789" t="str">
        <f>VLOOKUP(order_details__2[[#This Row],[ProductID]],products[],2,FALSE)</f>
        <v>Flotemysost</v>
      </c>
      <c r="J789" t="str">
        <f>VLOOKUP(order_details__2[[#This Row],[SupplierID]],suppliers[],2,FALSE)</f>
        <v>Norske Meierier</v>
      </c>
      <c r="K789" t="str">
        <f>VLOOKUP(order_details__2[[#This Row],[OrderID]],orders[],14,FALSE)</f>
        <v>Brazil</v>
      </c>
      <c r="L789">
        <f>VLOOKUP(order_details__2[[#This Row],[OrderID]],orders[],7,FALSE)</f>
        <v>1</v>
      </c>
      <c r="M789" t="str">
        <f>VLOOKUP(order_details__2[[#This Row],[ShipVia ]],shippers[],2,FALSE)</f>
        <v>Speedy Express</v>
      </c>
      <c r="N789" t="str">
        <f>VLOOKUP(order_details__2[[#This Row],[OrderID]],orders[],2,FALSE)</f>
        <v>HANAR</v>
      </c>
      <c r="O789" t="str">
        <f>VLOOKUP(order_details__2[[#This Row],[OrderID]],orders[],18,FALSE)</f>
        <v xml:space="preserve">Eastern                                           </v>
      </c>
      <c r="P789">
        <f>VLOOKUP(order_details__2[[#This Row],[ProductID]],products[],4,FALSE)</f>
        <v>4</v>
      </c>
      <c r="Q789" t="str">
        <f>VLOOKUP(order_details__2[[#This Row],[CategoryID]],categories[],2,FALSE)</f>
        <v>Dairy Products</v>
      </c>
      <c r="R789">
        <f>VLOOKUP(order_details__2[[#This Row],[OrderID]],orders[],21,FALSE)</f>
        <v>5</v>
      </c>
    </row>
    <row r="790" spans="1:18" x14ac:dyDescent="0.2">
      <c r="A790">
        <v>10542</v>
      </c>
      <c r="B790">
        <v>11</v>
      </c>
      <c r="C790">
        <v>21</v>
      </c>
      <c r="D790">
        <v>15</v>
      </c>
      <c r="E790">
        <v>0</v>
      </c>
      <c r="F790">
        <f>order_details__2[[#This Row],[UnitPrice]]*order_details__2[[#This Row],[Quantity]]</f>
        <v>315</v>
      </c>
      <c r="G790">
        <f>VLOOKUP(order_details__2[[#This Row],[ProductID]],products[],3,FALSE)</f>
        <v>5</v>
      </c>
      <c r="H790">
        <f>VLOOKUP(order_details__2[[#This Row],[OrderID]],orders[],20,FALSE)</f>
        <v>1997</v>
      </c>
      <c r="I790" t="str">
        <f>VLOOKUP(order_details__2[[#This Row],[ProductID]],products[],2,FALSE)</f>
        <v>Queso Cabrales</v>
      </c>
      <c r="J790" t="str">
        <f>VLOOKUP(order_details__2[[#This Row],[SupplierID]],suppliers[],2,FALSE)</f>
        <v>Cooperativa de Quesos 'Las Cabras'</v>
      </c>
      <c r="K790" t="str">
        <f>VLOOKUP(order_details__2[[#This Row],[OrderID]],orders[],14,FALSE)</f>
        <v>Germany</v>
      </c>
      <c r="L790">
        <f>VLOOKUP(order_details__2[[#This Row],[OrderID]],orders[],7,FALSE)</f>
        <v>3</v>
      </c>
      <c r="M790" t="str">
        <f>VLOOKUP(order_details__2[[#This Row],[ShipVia ]],shippers[],2,FALSE)</f>
        <v>Federal Shipping</v>
      </c>
      <c r="N790" t="str">
        <f>VLOOKUP(order_details__2[[#This Row],[OrderID]],orders[],2,FALSE)</f>
        <v>KOENE</v>
      </c>
      <c r="O790" t="str">
        <f>VLOOKUP(order_details__2[[#This Row],[OrderID]],orders[],18,FALSE)</f>
        <v xml:space="preserve">Eastern                                           </v>
      </c>
      <c r="P790">
        <f>VLOOKUP(order_details__2[[#This Row],[ProductID]],products[],4,FALSE)</f>
        <v>4</v>
      </c>
      <c r="Q790" t="str">
        <f>VLOOKUP(order_details__2[[#This Row],[CategoryID]],categories[],2,FALSE)</f>
        <v>Dairy Products</v>
      </c>
      <c r="R790">
        <f>VLOOKUP(order_details__2[[#This Row],[OrderID]],orders[],21,FALSE)</f>
        <v>5</v>
      </c>
    </row>
    <row r="791" spans="1:18" x14ac:dyDescent="0.2">
      <c r="A791">
        <v>10542</v>
      </c>
      <c r="B791">
        <v>54</v>
      </c>
      <c r="C791">
        <v>7.45</v>
      </c>
      <c r="D791">
        <v>24</v>
      </c>
      <c r="E791">
        <v>0</v>
      </c>
      <c r="F791">
        <f>order_details__2[[#This Row],[UnitPrice]]*order_details__2[[#This Row],[Quantity]]</f>
        <v>178.8</v>
      </c>
      <c r="G791">
        <f>VLOOKUP(order_details__2[[#This Row],[ProductID]],products[],3,FALSE)</f>
        <v>25</v>
      </c>
      <c r="H791">
        <f>VLOOKUP(order_details__2[[#This Row],[OrderID]],orders[],20,FALSE)</f>
        <v>1997</v>
      </c>
      <c r="I791" t="str">
        <f>VLOOKUP(order_details__2[[#This Row],[ProductID]],products[],2,FALSE)</f>
        <v>Tourtire</v>
      </c>
      <c r="J791" t="str">
        <f>VLOOKUP(order_details__2[[#This Row],[SupplierID]],suppliers[],2,FALSE)</f>
        <v>Ma Maison</v>
      </c>
      <c r="K791" t="str">
        <f>VLOOKUP(order_details__2[[#This Row],[OrderID]],orders[],14,FALSE)</f>
        <v>Germany</v>
      </c>
      <c r="L791">
        <f>VLOOKUP(order_details__2[[#This Row],[OrderID]],orders[],7,FALSE)</f>
        <v>3</v>
      </c>
      <c r="M791" t="str">
        <f>VLOOKUP(order_details__2[[#This Row],[ShipVia ]],shippers[],2,FALSE)</f>
        <v>Federal Shipping</v>
      </c>
      <c r="N791" t="str">
        <f>VLOOKUP(order_details__2[[#This Row],[OrderID]],orders[],2,FALSE)</f>
        <v>KOENE</v>
      </c>
      <c r="O791" t="str">
        <f>VLOOKUP(order_details__2[[#This Row],[OrderID]],orders[],18,FALSE)</f>
        <v xml:space="preserve">Eastern                                           </v>
      </c>
      <c r="P791">
        <f>VLOOKUP(order_details__2[[#This Row],[ProductID]],products[],4,FALSE)</f>
        <v>6</v>
      </c>
      <c r="Q791" t="str">
        <f>VLOOKUP(order_details__2[[#This Row],[CategoryID]],categories[],2,FALSE)</f>
        <v>Meat/Poultry</v>
      </c>
      <c r="R791">
        <f>VLOOKUP(order_details__2[[#This Row],[OrderID]],orders[],21,FALSE)</f>
        <v>5</v>
      </c>
    </row>
    <row r="792" spans="1:18" x14ac:dyDescent="0.2">
      <c r="A792">
        <v>10543</v>
      </c>
      <c r="B792">
        <v>12</v>
      </c>
      <c r="C792">
        <v>38</v>
      </c>
      <c r="D792">
        <v>30</v>
      </c>
      <c r="E792">
        <v>0</v>
      </c>
      <c r="F792">
        <f>order_details__2[[#This Row],[UnitPrice]]*order_details__2[[#This Row],[Quantity]]</f>
        <v>1140</v>
      </c>
      <c r="G792">
        <f>VLOOKUP(order_details__2[[#This Row],[ProductID]],products[],3,FALSE)</f>
        <v>5</v>
      </c>
      <c r="H792">
        <f>VLOOKUP(order_details__2[[#This Row],[OrderID]],orders[],20,FALSE)</f>
        <v>1997</v>
      </c>
      <c r="I792" t="str">
        <f>VLOOKUP(order_details__2[[#This Row],[ProductID]],products[],2,FALSE)</f>
        <v>Queso Manchego La Pastora</v>
      </c>
      <c r="J792" t="str">
        <f>VLOOKUP(order_details__2[[#This Row],[SupplierID]],suppliers[],2,FALSE)</f>
        <v>Cooperativa de Quesos 'Las Cabras'</v>
      </c>
      <c r="K792" t="str">
        <f>VLOOKUP(order_details__2[[#This Row],[OrderID]],orders[],14,FALSE)</f>
        <v>Venezuela</v>
      </c>
      <c r="L792">
        <f>VLOOKUP(order_details__2[[#This Row],[OrderID]],orders[],7,FALSE)</f>
        <v>2</v>
      </c>
      <c r="M792" t="str">
        <f>VLOOKUP(order_details__2[[#This Row],[ShipVia ]],shippers[],2,FALSE)</f>
        <v>United Package</v>
      </c>
      <c r="N792" t="str">
        <f>VLOOKUP(order_details__2[[#This Row],[OrderID]],orders[],2,FALSE)</f>
        <v>LILAS</v>
      </c>
      <c r="O792" t="str">
        <f>VLOOKUP(order_details__2[[#This Row],[OrderID]],orders[],18,FALSE)</f>
        <v xml:space="preserve">Northern                                          </v>
      </c>
      <c r="P792">
        <f>VLOOKUP(order_details__2[[#This Row],[ProductID]],products[],4,FALSE)</f>
        <v>4</v>
      </c>
      <c r="Q792" t="str">
        <f>VLOOKUP(order_details__2[[#This Row],[CategoryID]],categories[],2,FALSE)</f>
        <v>Dairy Products</v>
      </c>
      <c r="R792">
        <f>VLOOKUP(order_details__2[[#This Row],[OrderID]],orders[],21,FALSE)</f>
        <v>5</v>
      </c>
    </row>
    <row r="793" spans="1:18" x14ac:dyDescent="0.2">
      <c r="A793">
        <v>10543</v>
      </c>
      <c r="B793">
        <v>23</v>
      </c>
      <c r="C793">
        <v>9</v>
      </c>
      <c r="D793">
        <v>70</v>
      </c>
      <c r="E793">
        <v>0</v>
      </c>
      <c r="F793">
        <f>order_details__2[[#This Row],[UnitPrice]]*order_details__2[[#This Row],[Quantity]]</f>
        <v>630</v>
      </c>
      <c r="G793">
        <f>VLOOKUP(order_details__2[[#This Row],[ProductID]],products[],3,FALSE)</f>
        <v>9</v>
      </c>
      <c r="H793">
        <f>VLOOKUP(order_details__2[[#This Row],[OrderID]],orders[],20,FALSE)</f>
        <v>1997</v>
      </c>
      <c r="I793" t="str">
        <f>VLOOKUP(order_details__2[[#This Row],[ProductID]],products[],2,FALSE)</f>
        <v>Tunnbrd</v>
      </c>
      <c r="J793" t="str">
        <f>VLOOKUP(order_details__2[[#This Row],[SupplierID]],suppliers[],2,FALSE)</f>
        <v>PB Knckebrd AB</v>
      </c>
      <c r="K793" t="str">
        <f>VLOOKUP(order_details__2[[#This Row],[OrderID]],orders[],14,FALSE)</f>
        <v>Venezuela</v>
      </c>
      <c r="L793">
        <f>VLOOKUP(order_details__2[[#This Row],[OrderID]],orders[],7,FALSE)</f>
        <v>2</v>
      </c>
      <c r="M793" t="str">
        <f>VLOOKUP(order_details__2[[#This Row],[ShipVia ]],shippers[],2,FALSE)</f>
        <v>United Package</v>
      </c>
      <c r="N793" t="str">
        <f>VLOOKUP(order_details__2[[#This Row],[OrderID]],orders[],2,FALSE)</f>
        <v>LILAS</v>
      </c>
      <c r="O793" t="str">
        <f>VLOOKUP(order_details__2[[#This Row],[OrderID]],orders[],18,FALSE)</f>
        <v xml:space="preserve">Northern                                          </v>
      </c>
      <c r="P793">
        <f>VLOOKUP(order_details__2[[#This Row],[ProductID]],products[],4,FALSE)</f>
        <v>5</v>
      </c>
      <c r="Q793" t="str">
        <f>VLOOKUP(order_details__2[[#This Row],[CategoryID]],categories[],2,FALSE)</f>
        <v>Grains/Cereals</v>
      </c>
      <c r="R793">
        <f>VLOOKUP(order_details__2[[#This Row],[OrderID]],orders[],21,FALSE)</f>
        <v>5</v>
      </c>
    </row>
    <row r="794" spans="1:18" x14ac:dyDescent="0.2">
      <c r="A794">
        <v>10544</v>
      </c>
      <c r="B794">
        <v>28</v>
      </c>
      <c r="C794">
        <v>45.6</v>
      </c>
      <c r="D794">
        <v>7</v>
      </c>
      <c r="E794">
        <v>0</v>
      </c>
      <c r="F794">
        <f>order_details__2[[#This Row],[UnitPrice]]*order_details__2[[#This Row],[Quantity]]</f>
        <v>319.2</v>
      </c>
      <c r="G794">
        <f>VLOOKUP(order_details__2[[#This Row],[ProductID]],products[],3,FALSE)</f>
        <v>12</v>
      </c>
      <c r="H794">
        <f>VLOOKUP(order_details__2[[#This Row],[OrderID]],orders[],20,FALSE)</f>
        <v>1997</v>
      </c>
      <c r="I794" t="str">
        <f>VLOOKUP(order_details__2[[#This Row],[ProductID]],products[],2,FALSE)</f>
        <v>Rssle Sauerkraut</v>
      </c>
      <c r="J794" t="str">
        <f>VLOOKUP(order_details__2[[#This Row],[SupplierID]],suppliers[],2,FALSE)</f>
        <v>Plutzer Lebensmittelgromrkte AG</v>
      </c>
      <c r="K794" t="str">
        <f>VLOOKUP(order_details__2[[#This Row],[OrderID]],orders[],14,FALSE)</f>
        <v>USA</v>
      </c>
      <c r="L794">
        <f>VLOOKUP(order_details__2[[#This Row],[OrderID]],orders[],7,FALSE)</f>
        <v>1</v>
      </c>
      <c r="M794" t="str">
        <f>VLOOKUP(order_details__2[[#This Row],[ShipVia ]],shippers[],2,FALSE)</f>
        <v>Speedy Express</v>
      </c>
      <c r="N794" t="str">
        <f>VLOOKUP(order_details__2[[#This Row],[OrderID]],orders[],2,FALSE)</f>
        <v>LONEP</v>
      </c>
      <c r="O794" t="str">
        <f>VLOOKUP(order_details__2[[#This Row],[OrderID]],orders[],18,FALSE)</f>
        <v xml:space="preserve">Eastern                                           </v>
      </c>
      <c r="P794">
        <f>VLOOKUP(order_details__2[[#This Row],[ProductID]],products[],4,FALSE)</f>
        <v>7</v>
      </c>
      <c r="Q794" t="str">
        <f>VLOOKUP(order_details__2[[#This Row],[CategoryID]],categories[],2,FALSE)</f>
        <v>Produce</v>
      </c>
      <c r="R794">
        <f>VLOOKUP(order_details__2[[#This Row],[OrderID]],orders[],21,FALSE)</f>
        <v>5</v>
      </c>
    </row>
    <row r="795" spans="1:18" x14ac:dyDescent="0.2">
      <c r="A795">
        <v>10544</v>
      </c>
      <c r="B795">
        <v>67</v>
      </c>
      <c r="C795">
        <v>14</v>
      </c>
      <c r="D795">
        <v>7</v>
      </c>
      <c r="E795">
        <v>0</v>
      </c>
      <c r="F795">
        <f>order_details__2[[#This Row],[UnitPrice]]*order_details__2[[#This Row],[Quantity]]</f>
        <v>98</v>
      </c>
      <c r="G795">
        <f>VLOOKUP(order_details__2[[#This Row],[ProductID]],products[],3,FALSE)</f>
        <v>16</v>
      </c>
      <c r="H795">
        <f>VLOOKUP(order_details__2[[#This Row],[OrderID]],orders[],20,FALSE)</f>
        <v>1997</v>
      </c>
      <c r="I795" t="str">
        <f>VLOOKUP(order_details__2[[#This Row],[ProductID]],products[],2,FALSE)</f>
        <v>Laughing Lumberjack Lager</v>
      </c>
      <c r="J795" t="str">
        <f>VLOOKUP(order_details__2[[#This Row],[SupplierID]],suppliers[],2,FALSE)</f>
        <v>Bigfoot Breweries</v>
      </c>
      <c r="K795" t="str">
        <f>VLOOKUP(order_details__2[[#This Row],[OrderID]],orders[],14,FALSE)</f>
        <v>USA</v>
      </c>
      <c r="L795">
        <f>VLOOKUP(order_details__2[[#This Row],[OrderID]],orders[],7,FALSE)</f>
        <v>1</v>
      </c>
      <c r="M795" t="str">
        <f>VLOOKUP(order_details__2[[#This Row],[ShipVia ]],shippers[],2,FALSE)</f>
        <v>Speedy Express</v>
      </c>
      <c r="N795" t="str">
        <f>VLOOKUP(order_details__2[[#This Row],[OrderID]],orders[],2,FALSE)</f>
        <v>LONEP</v>
      </c>
      <c r="O795" t="str">
        <f>VLOOKUP(order_details__2[[#This Row],[OrderID]],orders[],18,FALSE)</f>
        <v xml:space="preserve">Eastern                                           </v>
      </c>
      <c r="P795">
        <f>VLOOKUP(order_details__2[[#This Row],[ProductID]],products[],4,FALSE)</f>
        <v>1</v>
      </c>
      <c r="Q795" t="str">
        <f>VLOOKUP(order_details__2[[#This Row],[CategoryID]],categories[],2,FALSE)</f>
        <v>Beverages</v>
      </c>
      <c r="R795">
        <f>VLOOKUP(order_details__2[[#This Row],[OrderID]],orders[],21,FALSE)</f>
        <v>5</v>
      </c>
    </row>
    <row r="796" spans="1:18" x14ac:dyDescent="0.2">
      <c r="A796">
        <v>10545</v>
      </c>
      <c r="B796">
        <v>11</v>
      </c>
      <c r="C796">
        <v>21</v>
      </c>
      <c r="D796">
        <v>10</v>
      </c>
      <c r="E796">
        <v>0</v>
      </c>
      <c r="F796">
        <f>order_details__2[[#This Row],[UnitPrice]]*order_details__2[[#This Row],[Quantity]]</f>
        <v>210</v>
      </c>
      <c r="G796">
        <f>VLOOKUP(order_details__2[[#This Row],[ProductID]],products[],3,FALSE)</f>
        <v>5</v>
      </c>
      <c r="H796">
        <f>VLOOKUP(order_details__2[[#This Row],[OrderID]],orders[],20,FALSE)</f>
        <v>1997</v>
      </c>
      <c r="I796" t="str">
        <f>VLOOKUP(order_details__2[[#This Row],[ProductID]],products[],2,FALSE)</f>
        <v>Queso Cabrales</v>
      </c>
      <c r="J796" t="str">
        <f>VLOOKUP(order_details__2[[#This Row],[SupplierID]],suppliers[],2,FALSE)</f>
        <v>Cooperativa de Quesos 'Las Cabras'</v>
      </c>
      <c r="K796" t="str">
        <f>VLOOKUP(order_details__2[[#This Row],[OrderID]],orders[],14,FALSE)</f>
        <v>USA</v>
      </c>
      <c r="L796">
        <f>VLOOKUP(order_details__2[[#This Row],[OrderID]],orders[],7,FALSE)</f>
        <v>2</v>
      </c>
      <c r="M796" t="str">
        <f>VLOOKUP(order_details__2[[#This Row],[ShipVia ]],shippers[],2,FALSE)</f>
        <v>United Package</v>
      </c>
      <c r="N796" t="str">
        <f>VLOOKUP(order_details__2[[#This Row],[OrderID]],orders[],2,FALSE)</f>
        <v>LAZYK</v>
      </c>
      <c r="O796" t="str">
        <f>VLOOKUP(order_details__2[[#This Row],[OrderID]],orders[],18,FALSE)</f>
        <v xml:space="preserve">Northern                                          </v>
      </c>
      <c r="P796">
        <f>VLOOKUP(order_details__2[[#This Row],[ProductID]],products[],4,FALSE)</f>
        <v>4</v>
      </c>
      <c r="Q796" t="str">
        <f>VLOOKUP(order_details__2[[#This Row],[CategoryID]],categories[],2,FALSE)</f>
        <v>Dairy Products</v>
      </c>
      <c r="R796">
        <f>VLOOKUP(order_details__2[[#This Row],[OrderID]],orders[],21,FALSE)</f>
        <v>5</v>
      </c>
    </row>
    <row r="797" spans="1:18" x14ac:dyDescent="0.2">
      <c r="A797">
        <v>10546</v>
      </c>
      <c r="B797">
        <v>7</v>
      </c>
      <c r="C797">
        <v>30</v>
      </c>
      <c r="D797">
        <v>10</v>
      </c>
      <c r="E797">
        <v>0</v>
      </c>
      <c r="F797">
        <f>order_details__2[[#This Row],[UnitPrice]]*order_details__2[[#This Row],[Quantity]]</f>
        <v>300</v>
      </c>
      <c r="G797">
        <f>VLOOKUP(order_details__2[[#This Row],[ProductID]],products[],3,FALSE)</f>
        <v>3</v>
      </c>
      <c r="H797">
        <f>VLOOKUP(order_details__2[[#This Row],[OrderID]],orders[],20,FALSE)</f>
        <v>1997</v>
      </c>
      <c r="I797" t="str">
        <f>VLOOKUP(order_details__2[[#This Row],[ProductID]],products[],2,FALSE)</f>
        <v>Uncle Bob's Organic Dried Pears</v>
      </c>
      <c r="J797" t="str">
        <f>VLOOKUP(order_details__2[[#This Row],[SupplierID]],suppliers[],2,FALSE)</f>
        <v>Grandma Kelly's Homestead</v>
      </c>
      <c r="K797" t="str">
        <f>VLOOKUP(order_details__2[[#This Row],[OrderID]],orders[],14,FALSE)</f>
        <v>France</v>
      </c>
      <c r="L797">
        <f>VLOOKUP(order_details__2[[#This Row],[OrderID]],orders[],7,FALSE)</f>
        <v>3</v>
      </c>
      <c r="M797" t="str">
        <f>VLOOKUP(order_details__2[[#This Row],[ShipVia ]],shippers[],2,FALSE)</f>
        <v>Federal Shipping</v>
      </c>
      <c r="N797" t="str">
        <f>VLOOKUP(order_details__2[[#This Row],[OrderID]],orders[],2,FALSE)</f>
        <v>VICTE</v>
      </c>
      <c r="O797" t="str">
        <f>VLOOKUP(order_details__2[[#This Row],[OrderID]],orders[],18,FALSE)</f>
        <v xml:space="preserve">Eastern                                           </v>
      </c>
      <c r="P797">
        <f>VLOOKUP(order_details__2[[#This Row],[ProductID]],products[],4,FALSE)</f>
        <v>7</v>
      </c>
      <c r="Q797" t="str">
        <f>VLOOKUP(order_details__2[[#This Row],[CategoryID]],categories[],2,FALSE)</f>
        <v>Produce</v>
      </c>
      <c r="R797">
        <f>VLOOKUP(order_details__2[[#This Row],[OrderID]],orders[],21,FALSE)</f>
        <v>5</v>
      </c>
    </row>
    <row r="798" spans="1:18" x14ac:dyDescent="0.2">
      <c r="A798">
        <v>10546</v>
      </c>
      <c r="B798">
        <v>35</v>
      </c>
      <c r="C798">
        <v>18</v>
      </c>
      <c r="D798">
        <v>30</v>
      </c>
      <c r="E798">
        <v>0</v>
      </c>
      <c r="F798">
        <f>order_details__2[[#This Row],[UnitPrice]]*order_details__2[[#This Row],[Quantity]]</f>
        <v>540</v>
      </c>
      <c r="G798">
        <f>VLOOKUP(order_details__2[[#This Row],[ProductID]],products[],3,FALSE)</f>
        <v>16</v>
      </c>
      <c r="H798">
        <f>VLOOKUP(order_details__2[[#This Row],[OrderID]],orders[],20,FALSE)</f>
        <v>1997</v>
      </c>
      <c r="I798" t="str">
        <f>VLOOKUP(order_details__2[[#This Row],[ProductID]],products[],2,FALSE)</f>
        <v>Steeleye Stout</v>
      </c>
      <c r="J798" t="str">
        <f>VLOOKUP(order_details__2[[#This Row],[SupplierID]],suppliers[],2,FALSE)</f>
        <v>Bigfoot Breweries</v>
      </c>
      <c r="K798" t="str">
        <f>VLOOKUP(order_details__2[[#This Row],[OrderID]],orders[],14,FALSE)</f>
        <v>France</v>
      </c>
      <c r="L798">
        <f>VLOOKUP(order_details__2[[#This Row],[OrderID]],orders[],7,FALSE)</f>
        <v>3</v>
      </c>
      <c r="M798" t="str">
        <f>VLOOKUP(order_details__2[[#This Row],[ShipVia ]],shippers[],2,FALSE)</f>
        <v>Federal Shipping</v>
      </c>
      <c r="N798" t="str">
        <f>VLOOKUP(order_details__2[[#This Row],[OrderID]],orders[],2,FALSE)</f>
        <v>VICTE</v>
      </c>
      <c r="O798" t="str">
        <f>VLOOKUP(order_details__2[[#This Row],[OrderID]],orders[],18,FALSE)</f>
        <v xml:space="preserve">Eastern                                           </v>
      </c>
      <c r="P798">
        <f>VLOOKUP(order_details__2[[#This Row],[ProductID]],products[],4,FALSE)</f>
        <v>1</v>
      </c>
      <c r="Q798" t="str">
        <f>VLOOKUP(order_details__2[[#This Row],[CategoryID]],categories[],2,FALSE)</f>
        <v>Beverages</v>
      </c>
      <c r="R798">
        <f>VLOOKUP(order_details__2[[#This Row],[OrderID]],orders[],21,FALSE)</f>
        <v>5</v>
      </c>
    </row>
    <row r="799" spans="1:18" x14ac:dyDescent="0.2">
      <c r="A799">
        <v>10546</v>
      </c>
      <c r="B799">
        <v>62</v>
      </c>
      <c r="C799">
        <v>49.3</v>
      </c>
      <c r="D799">
        <v>40</v>
      </c>
      <c r="E799">
        <v>0</v>
      </c>
      <c r="F799">
        <f>order_details__2[[#This Row],[UnitPrice]]*order_details__2[[#This Row],[Quantity]]</f>
        <v>1972</v>
      </c>
      <c r="G799">
        <f>VLOOKUP(order_details__2[[#This Row],[ProductID]],products[],3,FALSE)</f>
        <v>29</v>
      </c>
      <c r="H799">
        <f>VLOOKUP(order_details__2[[#This Row],[OrderID]],orders[],20,FALSE)</f>
        <v>1997</v>
      </c>
      <c r="I799" t="str">
        <f>VLOOKUP(order_details__2[[#This Row],[ProductID]],products[],2,FALSE)</f>
        <v>Tarte au sucre</v>
      </c>
      <c r="J799" t="str">
        <f>VLOOKUP(order_details__2[[#This Row],[SupplierID]],suppliers[],2,FALSE)</f>
        <v>Forts d'rables</v>
      </c>
      <c r="K799" t="str">
        <f>VLOOKUP(order_details__2[[#This Row],[OrderID]],orders[],14,FALSE)</f>
        <v>France</v>
      </c>
      <c r="L799">
        <f>VLOOKUP(order_details__2[[#This Row],[OrderID]],orders[],7,FALSE)</f>
        <v>3</v>
      </c>
      <c r="M799" t="str">
        <f>VLOOKUP(order_details__2[[#This Row],[ShipVia ]],shippers[],2,FALSE)</f>
        <v>Federal Shipping</v>
      </c>
      <c r="N799" t="str">
        <f>VLOOKUP(order_details__2[[#This Row],[OrderID]],orders[],2,FALSE)</f>
        <v>VICTE</v>
      </c>
      <c r="O799" t="str">
        <f>VLOOKUP(order_details__2[[#This Row],[OrderID]],orders[],18,FALSE)</f>
        <v xml:space="preserve">Eastern                                           </v>
      </c>
      <c r="P799">
        <f>VLOOKUP(order_details__2[[#This Row],[ProductID]],products[],4,FALSE)</f>
        <v>3</v>
      </c>
      <c r="Q799" t="str">
        <f>VLOOKUP(order_details__2[[#This Row],[CategoryID]],categories[],2,FALSE)</f>
        <v>Confections</v>
      </c>
      <c r="R799">
        <f>VLOOKUP(order_details__2[[#This Row],[OrderID]],orders[],21,FALSE)</f>
        <v>5</v>
      </c>
    </row>
    <row r="800" spans="1:18" x14ac:dyDescent="0.2">
      <c r="A800">
        <v>10547</v>
      </c>
      <c r="B800">
        <v>32</v>
      </c>
      <c r="C800">
        <v>32</v>
      </c>
      <c r="D800">
        <v>24</v>
      </c>
      <c r="E800">
        <v>0</v>
      </c>
      <c r="F800">
        <f>order_details__2[[#This Row],[UnitPrice]]*order_details__2[[#This Row],[Quantity]]</f>
        <v>768</v>
      </c>
      <c r="G800">
        <f>VLOOKUP(order_details__2[[#This Row],[ProductID]],products[],3,FALSE)</f>
        <v>14</v>
      </c>
      <c r="H800">
        <f>VLOOKUP(order_details__2[[#This Row],[OrderID]],orders[],20,FALSE)</f>
        <v>1997</v>
      </c>
      <c r="I800" t="str">
        <f>VLOOKUP(order_details__2[[#This Row],[ProductID]],products[],2,FALSE)</f>
        <v>Mascarpone Fabioli</v>
      </c>
      <c r="J800" t="str">
        <f>VLOOKUP(order_details__2[[#This Row],[SupplierID]],suppliers[],2,FALSE)</f>
        <v>Formaggi Fortini s.r.l.</v>
      </c>
      <c r="K800" t="str">
        <f>VLOOKUP(order_details__2[[#This Row],[OrderID]],orders[],14,FALSE)</f>
        <v>UK</v>
      </c>
      <c r="L800">
        <f>VLOOKUP(order_details__2[[#This Row],[OrderID]],orders[],7,FALSE)</f>
        <v>2</v>
      </c>
      <c r="M800" t="str">
        <f>VLOOKUP(order_details__2[[#This Row],[ShipVia ]],shippers[],2,FALSE)</f>
        <v>United Package</v>
      </c>
      <c r="N800" t="str">
        <f>VLOOKUP(order_details__2[[#This Row],[OrderID]],orders[],2,FALSE)</f>
        <v>SEVES</v>
      </c>
      <c r="O800" t="str">
        <f>VLOOKUP(order_details__2[[#This Row],[OrderID]],orders[],18,FALSE)</f>
        <v xml:space="preserve">Southern                                          </v>
      </c>
      <c r="P800">
        <f>VLOOKUP(order_details__2[[#This Row],[ProductID]],products[],4,FALSE)</f>
        <v>4</v>
      </c>
      <c r="Q800" t="str">
        <f>VLOOKUP(order_details__2[[#This Row],[CategoryID]],categories[],2,FALSE)</f>
        <v>Dairy Products</v>
      </c>
      <c r="R800">
        <f>VLOOKUP(order_details__2[[#This Row],[OrderID]],orders[],21,FALSE)</f>
        <v>5</v>
      </c>
    </row>
    <row r="801" spans="1:18" x14ac:dyDescent="0.2">
      <c r="A801">
        <v>10547</v>
      </c>
      <c r="B801">
        <v>36</v>
      </c>
      <c r="C801">
        <v>19</v>
      </c>
      <c r="D801">
        <v>60</v>
      </c>
      <c r="E801">
        <v>0</v>
      </c>
      <c r="F801">
        <f>order_details__2[[#This Row],[UnitPrice]]*order_details__2[[#This Row],[Quantity]]</f>
        <v>1140</v>
      </c>
      <c r="G801">
        <f>VLOOKUP(order_details__2[[#This Row],[ProductID]],products[],3,FALSE)</f>
        <v>17</v>
      </c>
      <c r="H801">
        <f>VLOOKUP(order_details__2[[#This Row],[OrderID]],orders[],20,FALSE)</f>
        <v>1997</v>
      </c>
      <c r="I801" t="str">
        <f>VLOOKUP(order_details__2[[#This Row],[ProductID]],products[],2,FALSE)</f>
        <v>Inlagd Sill</v>
      </c>
      <c r="J801" t="str">
        <f>VLOOKUP(order_details__2[[#This Row],[SupplierID]],suppliers[],2,FALSE)</f>
        <v>Svensk Sjfda AB</v>
      </c>
      <c r="K801" t="str">
        <f>VLOOKUP(order_details__2[[#This Row],[OrderID]],orders[],14,FALSE)</f>
        <v>UK</v>
      </c>
      <c r="L801">
        <f>VLOOKUP(order_details__2[[#This Row],[OrderID]],orders[],7,FALSE)</f>
        <v>2</v>
      </c>
      <c r="M801" t="str">
        <f>VLOOKUP(order_details__2[[#This Row],[ShipVia ]],shippers[],2,FALSE)</f>
        <v>United Package</v>
      </c>
      <c r="N801" t="str">
        <f>VLOOKUP(order_details__2[[#This Row],[OrderID]],orders[],2,FALSE)</f>
        <v>SEVES</v>
      </c>
      <c r="O801" t="str">
        <f>VLOOKUP(order_details__2[[#This Row],[OrderID]],orders[],18,FALSE)</f>
        <v xml:space="preserve">Southern                                          </v>
      </c>
      <c r="P801">
        <f>VLOOKUP(order_details__2[[#This Row],[ProductID]],products[],4,FALSE)</f>
        <v>8</v>
      </c>
      <c r="Q801" t="str">
        <f>VLOOKUP(order_details__2[[#This Row],[CategoryID]],categories[],2,FALSE)</f>
        <v>Seafood</v>
      </c>
      <c r="R801">
        <f>VLOOKUP(order_details__2[[#This Row],[OrderID]],orders[],21,FALSE)</f>
        <v>5</v>
      </c>
    </row>
    <row r="802" spans="1:18" x14ac:dyDescent="0.2">
      <c r="A802">
        <v>10548</v>
      </c>
      <c r="B802">
        <v>34</v>
      </c>
      <c r="C802">
        <v>14</v>
      </c>
      <c r="D802">
        <v>10</v>
      </c>
      <c r="E802">
        <v>0</v>
      </c>
      <c r="F802">
        <f>order_details__2[[#This Row],[UnitPrice]]*order_details__2[[#This Row],[Quantity]]</f>
        <v>140</v>
      </c>
      <c r="G802">
        <f>VLOOKUP(order_details__2[[#This Row],[ProductID]],products[],3,FALSE)</f>
        <v>16</v>
      </c>
      <c r="H802">
        <f>VLOOKUP(order_details__2[[#This Row],[OrderID]],orders[],20,FALSE)</f>
        <v>1997</v>
      </c>
      <c r="I802" t="str">
        <f>VLOOKUP(order_details__2[[#This Row],[ProductID]],products[],2,FALSE)</f>
        <v>Sasquatch Ale</v>
      </c>
      <c r="J802" t="str">
        <f>VLOOKUP(order_details__2[[#This Row],[SupplierID]],suppliers[],2,FALSE)</f>
        <v>Bigfoot Breweries</v>
      </c>
      <c r="K802" t="str">
        <f>VLOOKUP(order_details__2[[#This Row],[OrderID]],orders[],14,FALSE)</f>
        <v>Germany</v>
      </c>
      <c r="L802">
        <f>VLOOKUP(order_details__2[[#This Row],[OrderID]],orders[],7,FALSE)</f>
        <v>2</v>
      </c>
      <c r="M802" t="str">
        <f>VLOOKUP(order_details__2[[#This Row],[ShipVia ]],shippers[],2,FALSE)</f>
        <v>United Package</v>
      </c>
      <c r="N802" t="str">
        <f>VLOOKUP(order_details__2[[#This Row],[OrderID]],orders[],2,FALSE)</f>
        <v>TOMSP</v>
      </c>
      <c r="O802" t="str">
        <f>VLOOKUP(order_details__2[[#This Row],[OrderID]],orders[],18,FALSE)</f>
        <v xml:space="preserve">Southern                                          </v>
      </c>
      <c r="P802">
        <f>VLOOKUP(order_details__2[[#This Row],[ProductID]],products[],4,FALSE)</f>
        <v>1</v>
      </c>
      <c r="Q802" t="str">
        <f>VLOOKUP(order_details__2[[#This Row],[CategoryID]],categories[],2,FALSE)</f>
        <v>Beverages</v>
      </c>
      <c r="R802">
        <f>VLOOKUP(order_details__2[[#This Row],[OrderID]],orders[],21,FALSE)</f>
        <v>5</v>
      </c>
    </row>
    <row r="803" spans="1:18" x14ac:dyDescent="0.2">
      <c r="A803">
        <v>10548</v>
      </c>
      <c r="B803">
        <v>41</v>
      </c>
      <c r="C803">
        <v>9.65</v>
      </c>
      <c r="D803">
        <v>14</v>
      </c>
      <c r="E803">
        <v>0</v>
      </c>
      <c r="F803">
        <f>order_details__2[[#This Row],[UnitPrice]]*order_details__2[[#This Row],[Quantity]]</f>
        <v>135.1</v>
      </c>
      <c r="G803">
        <f>VLOOKUP(order_details__2[[#This Row],[ProductID]],products[],3,FALSE)</f>
        <v>19</v>
      </c>
      <c r="H803">
        <f>VLOOKUP(order_details__2[[#This Row],[OrderID]],orders[],20,FALSE)</f>
        <v>1997</v>
      </c>
      <c r="I803" t="str">
        <f>VLOOKUP(order_details__2[[#This Row],[ProductID]],products[],2,FALSE)</f>
        <v>Jack's New England Clam Chowder</v>
      </c>
      <c r="J803" t="str">
        <f>VLOOKUP(order_details__2[[#This Row],[SupplierID]],suppliers[],2,FALSE)</f>
        <v>New England Seafood Cannery</v>
      </c>
      <c r="K803" t="str">
        <f>VLOOKUP(order_details__2[[#This Row],[OrderID]],orders[],14,FALSE)</f>
        <v>Germany</v>
      </c>
      <c r="L803">
        <f>VLOOKUP(order_details__2[[#This Row],[OrderID]],orders[],7,FALSE)</f>
        <v>2</v>
      </c>
      <c r="M803" t="str">
        <f>VLOOKUP(order_details__2[[#This Row],[ShipVia ]],shippers[],2,FALSE)</f>
        <v>United Package</v>
      </c>
      <c r="N803" t="str">
        <f>VLOOKUP(order_details__2[[#This Row],[OrderID]],orders[],2,FALSE)</f>
        <v>TOMSP</v>
      </c>
      <c r="O803" t="str">
        <f>VLOOKUP(order_details__2[[#This Row],[OrderID]],orders[],18,FALSE)</f>
        <v xml:space="preserve">Southern                                          </v>
      </c>
      <c r="P803">
        <f>VLOOKUP(order_details__2[[#This Row],[ProductID]],products[],4,FALSE)</f>
        <v>8</v>
      </c>
      <c r="Q803" t="str">
        <f>VLOOKUP(order_details__2[[#This Row],[CategoryID]],categories[],2,FALSE)</f>
        <v>Seafood</v>
      </c>
      <c r="R803">
        <f>VLOOKUP(order_details__2[[#This Row],[OrderID]],orders[],21,FALSE)</f>
        <v>5</v>
      </c>
    </row>
    <row r="804" spans="1:18" x14ac:dyDescent="0.2">
      <c r="A804">
        <v>10549</v>
      </c>
      <c r="B804">
        <v>31</v>
      </c>
      <c r="C804">
        <v>12.5</v>
      </c>
      <c r="D804">
        <v>55</v>
      </c>
      <c r="E804">
        <v>0</v>
      </c>
      <c r="F804">
        <f>order_details__2[[#This Row],[UnitPrice]]*order_details__2[[#This Row],[Quantity]]</f>
        <v>687.5</v>
      </c>
      <c r="G804">
        <f>VLOOKUP(order_details__2[[#This Row],[ProductID]],products[],3,FALSE)</f>
        <v>14</v>
      </c>
      <c r="H804">
        <f>VLOOKUP(order_details__2[[#This Row],[OrderID]],orders[],20,FALSE)</f>
        <v>1997</v>
      </c>
      <c r="I804" t="str">
        <f>VLOOKUP(order_details__2[[#This Row],[ProductID]],products[],2,FALSE)</f>
        <v>Gorgonzola Telino</v>
      </c>
      <c r="J804" t="str">
        <f>VLOOKUP(order_details__2[[#This Row],[SupplierID]],suppliers[],2,FALSE)</f>
        <v>Formaggi Fortini s.r.l.</v>
      </c>
      <c r="K804" t="str">
        <f>VLOOKUP(order_details__2[[#This Row],[OrderID]],orders[],14,FALSE)</f>
        <v>Germany</v>
      </c>
      <c r="L804">
        <f>VLOOKUP(order_details__2[[#This Row],[OrderID]],orders[],7,FALSE)</f>
        <v>1</v>
      </c>
      <c r="M804" t="str">
        <f>VLOOKUP(order_details__2[[#This Row],[ShipVia ]],shippers[],2,FALSE)</f>
        <v>Speedy Express</v>
      </c>
      <c r="N804" t="str">
        <f>VLOOKUP(order_details__2[[#This Row],[OrderID]],orders[],2,FALSE)</f>
        <v>QUICK</v>
      </c>
      <c r="O804" t="str">
        <f>VLOOKUP(order_details__2[[#This Row],[OrderID]],orders[],18,FALSE)</f>
        <v xml:space="preserve">Eastern                                           </v>
      </c>
      <c r="P804">
        <f>VLOOKUP(order_details__2[[#This Row],[ProductID]],products[],4,FALSE)</f>
        <v>4</v>
      </c>
      <c r="Q804" t="str">
        <f>VLOOKUP(order_details__2[[#This Row],[CategoryID]],categories[],2,FALSE)</f>
        <v>Dairy Products</v>
      </c>
      <c r="R804">
        <f>VLOOKUP(order_details__2[[#This Row],[OrderID]],orders[],21,FALSE)</f>
        <v>5</v>
      </c>
    </row>
    <row r="805" spans="1:18" x14ac:dyDescent="0.2">
      <c r="A805">
        <v>10549</v>
      </c>
      <c r="B805">
        <v>45</v>
      </c>
      <c r="C805">
        <v>9.5</v>
      </c>
      <c r="D805">
        <v>100</v>
      </c>
      <c r="E805">
        <v>0</v>
      </c>
      <c r="F805">
        <f>order_details__2[[#This Row],[UnitPrice]]*order_details__2[[#This Row],[Quantity]]</f>
        <v>950</v>
      </c>
      <c r="G805">
        <f>VLOOKUP(order_details__2[[#This Row],[ProductID]],products[],3,FALSE)</f>
        <v>21</v>
      </c>
      <c r="H805">
        <f>VLOOKUP(order_details__2[[#This Row],[OrderID]],orders[],20,FALSE)</f>
        <v>1997</v>
      </c>
      <c r="I805" t="str">
        <f>VLOOKUP(order_details__2[[#This Row],[ProductID]],products[],2,FALSE)</f>
        <v>Rogede sild</v>
      </c>
      <c r="J805" t="str">
        <f>VLOOKUP(order_details__2[[#This Row],[SupplierID]],suppliers[],2,FALSE)</f>
        <v>Lyngbysild</v>
      </c>
      <c r="K805" t="str">
        <f>VLOOKUP(order_details__2[[#This Row],[OrderID]],orders[],14,FALSE)</f>
        <v>Germany</v>
      </c>
      <c r="L805">
        <f>VLOOKUP(order_details__2[[#This Row],[OrderID]],orders[],7,FALSE)</f>
        <v>1</v>
      </c>
      <c r="M805" t="str">
        <f>VLOOKUP(order_details__2[[#This Row],[ShipVia ]],shippers[],2,FALSE)</f>
        <v>Speedy Express</v>
      </c>
      <c r="N805" t="str">
        <f>VLOOKUP(order_details__2[[#This Row],[OrderID]],orders[],2,FALSE)</f>
        <v>QUICK</v>
      </c>
      <c r="O805" t="str">
        <f>VLOOKUP(order_details__2[[#This Row],[OrderID]],orders[],18,FALSE)</f>
        <v xml:space="preserve">Eastern                                           </v>
      </c>
      <c r="P805">
        <f>VLOOKUP(order_details__2[[#This Row],[ProductID]],products[],4,FALSE)</f>
        <v>8</v>
      </c>
      <c r="Q805" t="str">
        <f>VLOOKUP(order_details__2[[#This Row],[CategoryID]],categories[],2,FALSE)</f>
        <v>Seafood</v>
      </c>
      <c r="R805">
        <f>VLOOKUP(order_details__2[[#This Row],[OrderID]],orders[],21,FALSE)</f>
        <v>5</v>
      </c>
    </row>
    <row r="806" spans="1:18" x14ac:dyDescent="0.2">
      <c r="A806">
        <v>10549</v>
      </c>
      <c r="B806">
        <v>51</v>
      </c>
      <c r="C806">
        <v>53</v>
      </c>
      <c r="D806">
        <v>48</v>
      </c>
      <c r="E806">
        <v>0</v>
      </c>
      <c r="F806">
        <f>order_details__2[[#This Row],[UnitPrice]]*order_details__2[[#This Row],[Quantity]]</f>
        <v>2544</v>
      </c>
      <c r="G806">
        <f>VLOOKUP(order_details__2[[#This Row],[ProductID]],products[],3,FALSE)</f>
        <v>24</v>
      </c>
      <c r="H806">
        <f>VLOOKUP(order_details__2[[#This Row],[OrderID]],orders[],20,FALSE)</f>
        <v>1997</v>
      </c>
      <c r="I806" t="str">
        <f>VLOOKUP(order_details__2[[#This Row],[ProductID]],products[],2,FALSE)</f>
        <v>Manjimup Dried Apples</v>
      </c>
      <c r="J806" t="str">
        <f>VLOOKUP(order_details__2[[#This Row],[SupplierID]],suppliers[],2,FALSE)</f>
        <v>G'day, Mate</v>
      </c>
      <c r="K806" t="str">
        <f>VLOOKUP(order_details__2[[#This Row],[OrderID]],orders[],14,FALSE)</f>
        <v>Germany</v>
      </c>
      <c r="L806">
        <f>VLOOKUP(order_details__2[[#This Row],[OrderID]],orders[],7,FALSE)</f>
        <v>1</v>
      </c>
      <c r="M806" t="str">
        <f>VLOOKUP(order_details__2[[#This Row],[ShipVia ]],shippers[],2,FALSE)</f>
        <v>Speedy Express</v>
      </c>
      <c r="N806" t="str">
        <f>VLOOKUP(order_details__2[[#This Row],[OrderID]],orders[],2,FALSE)</f>
        <v>QUICK</v>
      </c>
      <c r="O806" t="str">
        <f>VLOOKUP(order_details__2[[#This Row],[OrderID]],orders[],18,FALSE)</f>
        <v xml:space="preserve">Eastern                                           </v>
      </c>
      <c r="P806">
        <f>VLOOKUP(order_details__2[[#This Row],[ProductID]],products[],4,FALSE)</f>
        <v>7</v>
      </c>
      <c r="Q806" t="str">
        <f>VLOOKUP(order_details__2[[#This Row],[CategoryID]],categories[],2,FALSE)</f>
        <v>Produce</v>
      </c>
      <c r="R806">
        <f>VLOOKUP(order_details__2[[#This Row],[OrderID]],orders[],21,FALSE)</f>
        <v>5</v>
      </c>
    </row>
    <row r="807" spans="1:18" x14ac:dyDescent="0.2">
      <c r="A807">
        <v>10550</v>
      </c>
      <c r="B807">
        <v>17</v>
      </c>
      <c r="C807">
        <v>39</v>
      </c>
      <c r="D807">
        <v>8</v>
      </c>
      <c r="E807">
        <v>0</v>
      </c>
      <c r="F807">
        <f>order_details__2[[#This Row],[UnitPrice]]*order_details__2[[#This Row],[Quantity]]</f>
        <v>312</v>
      </c>
      <c r="G807">
        <f>VLOOKUP(order_details__2[[#This Row],[ProductID]],products[],3,FALSE)</f>
        <v>7</v>
      </c>
      <c r="H807">
        <f>VLOOKUP(order_details__2[[#This Row],[OrderID]],orders[],20,FALSE)</f>
        <v>1997</v>
      </c>
      <c r="I807" t="str">
        <f>VLOOKUP(order_details__2[[#This Row],[ProductID]],products[],2,FALSE)</f>
        <v>Alice Mutton</v>
      </c>
      <c r="J807" t="str">
        <f>VLOOKUP(order_details__2[[#This Row],[SupplierID]],suppliers[],2,FALSE)</f>
        <v>Pavlova, Ltd.</v>
      </c>
      <c r="K807" t="str">
        <f>VLOOKUP(order_details__2[[#This Row],[OrderID]],orders[],14,FALSE)</f>
        <v>Spain</v>
      </c>
      <c r="L807">
        <f>VLOOKUP(order_details__2[[#This Row],[OrderID]],orders[],7,FALSE)</f>
        <v>3</v>
      </c>
      <c r="M807" t="str">
        <f>VLOOKUP(order_details__2[[#This Row],[ShipVia ]],shippers[],2,FALSE)</f>
        <v>Federal Shipping</v>
      </c>
      <c r="N807" t="str">
        <f>VLOOKUP(order_details__2[[#This Row],[OrderID]],orders[],2,FALSE)</f>
        <v>GODOS</v>
      </c>
      <c r="O807" t="str">
        <f>VLOOKUP(order_details__2[[#This Row],[OrderID]],orders[],18,FALSE)</f>
        <v xml:space="preserve">Westerns                                          </v>
      </c>
      <c r="P807">
        <f>VLOOKUP(order_details__2[[#This Row],[ProductID]],products[],4,FALSE)</f>
        <v>6</v>
      </c>
      <c r="Q807" t="str">
        <f>VLOOKUP(order_details__2[[#This Row],[CategoryID]],categories[],2,FALSE)</f>
        <v>Meat/Poultry</v>
      </c>
      <c r="R807">
        <f>VLOOKUP(order_details__2[[#This Row],[OrderID]],orders[],21,FALSE)</f>
        <v>5</v>
      </c>
    </row>
    <row r="808" spans="1:18" x14ac:dyDescent="0.2">
      <c r="A808">
        <v>10550</v>
      </c>
      <c r="B808">
        <v>19</v>
      </c>
      <c r="C808">
        <v>9.1999999999999993</v>
      </c>
      <c r="D808">
        <v>10</v>
      </c>
      <c r="E808">
        <v>0</v>
      </c>
      <c r="F808">
        <f>order_details__2[[#This Row],[UnitPrice]]*order_details__2[[#This Row],[Quantity]]</f>
        <v>92</v>
      </c>
      <c r="G808">
        <f>VLOOKUP(order_details__2[[#This Row],[ProductID]],products[],3,FALSE)</f>
        <v>8</v>
      </c>
      <c r="H808">
        <f>VLOOKUP(order_details__2[[#This Row],[OrderID]],orders[],20,FALSE)</f>
        <v>1997</v>
      </c>
      <c r="I808" t="str">
        <f>VLOOKUP(order_details__2[[#This Row],[ProductID]],products[],2,FALSE)</f>
        <v>Teatime Chocolate Biscuits</v>
      </c>
      <c r="J808" t="str">
        <f>VLOOKUP(order_details__2[[#This Row],[SupplierID]],suppliers[],2,FALSE)</f>
        <v>Specialty Biscuits, Ltd.</v>
      </c>
      <c r="K808" t="str">
        <f>VLOOKUP(order_details__2[[#This Row],[OrderID]],orders[],14,FALSE)</f>
        <v>Spain</v>
      </c>
      <c r="L808">
        <f>VLOOKUP(order_details__2[[#This Row],[OrderID]],orders[],7,FALSE)</f>
        <v>3</v>
      </c>
      <c r="M808" t="str">
        <f>VLOOKUP(order_details__2[[#This Row],[ShipVia ]],shippers[],2,FALSE)</f>
        <v>Federal Shipping</v>
      </c>
      <c r="N808" t="str">
        <f>VLOOKUP(order_details__2[[#This Row],[OrderID]],orders[],2,FALSE)</f>
        <v>GODOS</v>
      </c>
      <c r="O808" t="str">
        <f>VLOOKUP(order_details__2[[#This Row],[OrderID]],orders[],18,FALSE)</f>
        <v xml:space="preserve">Westerns                                          </v>
      </c>
      <c r="P808">
        <f>VLOOKUP(order_details__2[[#This Row],[ProductID]],products[],4,FALSE)</f>
        <v>3</v>
      </c>
      <c r="Q808" t="str">
        <f>VLOOKUP(order_details__2[[#This Row],[CategoryID]],categories[],2,FALSE)</f>
        <v>Confections</v>
      </c>
      <c r="R808">
        <f>VLOOKUP(order_details__2[[#This Row],[OrderID]],orders[],21,FALSE)</f>
        <v>5</v>
      </c>
    </row>
    <row r="809" spans="1:18" x14ac:dyDescent="0.2">
      <c r="A809">
        <v>10550</v>
      </c>
      <c r="B809">
        <v>21</v>
      </c>
      <c r="C809">
        <v>10</v>
      </c>
      <c r="D809">
        <v>6</v>
      </c>
      <c r="E809">
        <v>0</v>
      </c>
      <c r="F809">
        <f>order_details__2[[#This Row],[UnitPrice]]*order_details__2[[#This Row],[Quantity]]</f>
        <v>60</v>
      </c>
      <c r="G809">
        <f>VLOOKUP(order_details__2[[#This Row],[ProductID]],products[],3,FALSE)</f>
        <v>8</v>
      </c>
      <c r="H809">
        <f>VLOOKUP(order_details__2[[#This Row],[OrderID]],orders[],20,FALSE)</f>
        <v>1997</v>
      </c>
      <c r="I809" t="str">
        <f>VLOOKUP(order_details__2[[#This Row],[ProductID]],products[],2,FALSE)</f>
        <v>Sir Rodney's Scones</v>
      </c>
      <c r="J809" t="str">
        <f>VLOOKUP(order_details__2[[#This Row],[SupplierID]],suppliers[],2,FALSE)</f>
        <v>Specialty Biscuits, Ltd.</v>
      </c>
      <c r="K809" t="str">
        <f>VLOOKUP(order_details__2[[#This Row],[OrderID]],orders[],14,FALSE)</f>
        <v>Spain</v>
      </c>
      <c r="L809">
        <f>VLOOKUP(order_details__2[[#This Row],[OrderID]],orders[],7,FALSE)</f>
        <v>3</v>
      </c>
      <c r="M809" t="str">
        <f>VLOOKUP(order_details__2[[#This Row],[ShipVia ]],shippers[],2,FALSE)</f>
        <v>Federal Shipping</v>
      </c>
      <c r="N809" t="str">
        <f>VLOOKUP(order_details__2[[#This Row],[OrderID]],orders[],2,FALSE)</f>
        <v>GODOS</v>
      </c>
      <c r="O809" t="str">
        <f>VLOOKUP(order_details__2[[#This Row],[OrderID]],orders[],18,FALSE)</f>
        <v xml:space="preserve">Westerns                                          </v>
      </c>
      <c r="P809">
        <f>VLOOKUP(order_details__2[[#This Row],[ProductID]],products[],4,FALSE)</f>
        <v>3</v>
      </c>
      <c r="Q809" t="str">
        <f>VLOOKUP(order_details__2[[#This Row],[CategoryID]],categories[],2,FALSE)</f>
        <v>Confections</v>
      </c>
      <c r="R809">
        <f>VLOOKUP(order_details__2[[#This Row],[OrderID]],orders[],21,FALSE)</f>
        <v>5</v>
      </c>
    </row>
    <row r="810" spans="1:18" x14ac:dyDescent="0.2">
      <c r="A810">
        <v>10550</v>
      </c>
      <c r="B810">
        <v>61</v>
      </c>
      <c r="C810">
        <v>28.5</v>
      </c>
      <c r="D810">
        <v>10</v>
      </c>
      <c r="E810">
        <v>0</v>
      </c>
      <c r="F810">
        <f>order_details__2[[#This Row],[UnitPrice]]*order_details__2[[#This Row],[Quantity]]</f>
        <v>285</v>
      </c>
      <c r="G810">
        <f>VLOOKUP(order_details__2[[#This Row],[ProductID]],products[],3,FALSE)</f>
        <v>29</v>
      </c>
      <c r="H810">
        <f>VLOOKUP(order_details__2[[#This Row],[OrderID]],orders[],20,FALSE)</f>
        <v>1997</v>
      </c>
      <c r="I810" t="str">
        <f>VLOOKUP(order_details__2[[#This Row],[ProductID]],products[],2,FALSE)</f>
        <v>Sirop d'rable</v>
      </c>
      <c r="J810" t="str">
        <f>VLOOKUP(order_details__2[[#This Row],[SupplierID]],suppliers[],2,FALSE)</f>
        <v>Forts d'rables</v>
      </c>
      <c r="K810" t="str">
        <f>VLOOKUP(order_details__2[[#This Row],[OrderID]],orders[],14,FALSE)</f>
        <v>Spain</v>
      </c>
      <c r="L810">
        <f>VLOOKUP(order_details__2[[#This Row],[OrderID]],orders[],7,FALSE)</f>
        <v>3</v>
      </c>
      <c r="M810" t="str">
        <f>VLOOKUP(order_details__2[[#This Row],[ShipVia ]],shippers[],2,FALSE)</f>
        <v>Federal Shipping</v>
      </c>
      <c r="N810" t="str">
        <f>VLOOKUP(order_details__2[[#This Row],[OrderID]],orders[],2,FALSE)</f>
        <v>GODOS</v>
      </c>
      <c r="O810" t="str">
        <f>VLOOKUP(order_details__2[[#This Row],[OrderID]],orders[],18,FALSE)</f>
        <v xml:space="preserve">Westerns                                          </v>
      </c>
      <c r="P810">
        <f>VLOOKUP(order_details__2[[#This Row],[ProductID]],products[],4,FALSE)</f>
        <v>2</v>
      </c>
      <c r="Q810" t="str">
        <f>VLOOKUP(order_details__2[[#This Row],[CategoryID]],categories[],2,FALSE)</f>
        <v>Condiments</v>
      </c>
      <c r="R810">
        <f>VLOOKUP(order_details__2[[#This Row],[OrderID]],orders[],21,FALSE)</f>
        <v>5</v>
      </c>
    </row>
    <row r="811" spans="1:18" x14ac:dyDescent="0.2">
      <c r="A811">
        <v>10551</v>
      </c>
      <c r="B811">
        <v>16</v>
      </c>
      <c r="C811">
        <v>17.45</v>
      </c>
      <c r="D811">
        <v>40</v>
      </c>
      <c r="E811">
        <v>0</v>
      </c>
      <c r="F811">
        <f>order_details__2[[#This Row],[UnitPrice]]*order_details__2[[#This Row],[Quantity]]</f>
        <v>698</v>
      </c>
      <c r="G811">
        <f>VLOOKUP(order_details__2[[#This Row],[ProductID]],products[],3,FALSE)</f>
        <v>7</v>
      </c>
      <c r="H811">
        <f>VLOOKUP(order_details__2[[#This Row],[OrderID]],orders[],20,FALSE)</f>
        <v>1997</v>
      </c>
      <c r="I811" t="str">
        <f>VLOOKUP(order_details__2[[#This Row],[ProductID]],products[],2,FALSE)</f>
        <v>Pavlova</v>
      </c>
      <c r="J811" t="str">
        <f>VLOOKUP(order_details__2[[#This Row],[SupplierID]],suppliers[],2,FALSE)</f>
        <v>Pavlova, Ltd.</v>
      </c>
      <c r="K811" t="str">
        <f>VLOOKUP(order_details__2[[#This Row],[OrderID]],orders[],14,FALSE)</f>
        <v>Portugal</v>
      </c>
      <c r="L811">
        <f>VLOOKUP(order_details__2[[#This Row],[OrderID]],orders[],7,FALSE)</f>
        <v>3</v>
      </c>
      <c r="M811" t="str">
        <f>VLOOKUP(order_details__2[[#This Row],[ShipVia ]],shippers[],2,FALSE)</f>
        <v>Federal Shipping</v>
      </c>
      <c r="N811" t="str">
        <f>VLOOKUP(order_details__2[[#This Row],[OrderID]],orders[],2,FALSE)</f>
        <v>FURIB</v>
      </c>
      <c r="O811" t="str">
        <f>VLOOKUP(order_details__2[[#This Row],[OrderID]],orders[],18,FALSE)</f>
        <v xml:space="preserve">Eastern                                           </v>
      </c>
      <c r="P811">
        <f>VLOOKUP(order_details__2[[#This Row],[ProductID]],products[],4,FALSE)</f>
        <v>3</v>
      </c>
      <c r="Q811" t="str">
        <f>VLOOKUP(order_details__2[[#This Row],[CategoryID]],categories[],2,FALSE)</f>
        <v>Confections</v>
      </c>
      <c r="R811">
        <f>VLOOKUP(order_details__2[[#This Row],[OrderID]],orders[],21,FALSE)</f>
        <v>5</v>
      </c>
    </row>
    <row r="812" spans="1:18" x14ac:dyDescent="0.2">
      <c r="A812">
        <v>10551</v>
      </c>
      <c r="B812">
        <v>35</v>
      </c>
      <c r="C812">
        <v>18</v>
      </c>
      <c r="D812">
        <v>20</v>
      </c>
      <c r="E812">
        <v>0</v>
      </c>
      <c r="F812">
        <f>order_details__2[[#This Row],[UnitPrice]]*order_details__2[[#This Row],[Quantity]]</f>
        <v>360</v>
      </c>
      <c r="G812">
        <f>VLOOKUP(order_details__2[[#This Row],[ProductID]],products[],3,FALSE)</f>
        <v>16</v>
      </c>
      <c r="H812">
        <f>VLOOKUP(order_details__2[[#This Row],[OrderID]],orders[],20,FALSE)</f>
        <v>1997</v>
      </c>
      <c r="I812" t="str">
        <f>VLOOKUP(order_details__2[[#This Row],[ProductID]],products[],2,FALSE)</f>
        <v>Steeleye Stout</v>
      </c>
      <c r="J812" t="str">
        <f>VLOOKUP(order_details__2[[#This Row],[SupplierID]],suppliers[],2,FALSE)</f>
        <v>Bigfoot Breweries</v>
      </c>
      <c r="K812" t="str">
        <f>VLOOKUP(order_details__2[[#This Row],[OrderID]],orders[],14,FALSE)</f>
        <v>Portugal</v>
      </c>
      <c r="L812">
        <f>VLOOKUP(order_details__2[[#This Row],[OrderID]],orders[],7,FALSE)</f>
        <v>3</v>
      </c>
      <c r="M812" t="str">
        <f>VLOOKUP(order_details__2[[#This Row],[ShipVia ]],shippers[],2,FALSE)</f>
        <v>Federal Shipping</v>
      </c>
      <c r="N812" t="str">
        <f>VLOOKUP(order_details__2[[#This Row],[OrderID]],orders[],2,FALSE)</f>
        <v>FURIB</v>
      </c>
      <c r="O812" t="str">
        <f>VLOOKUP(order_details__2[[#This Row],[OrderID]],orders[],18,FALSE)</f>
        <v xml:space="preserve">Eastern                                           </v>
      </c>
      <c r="P812">
        <f>VLOOKUP(order_details__2[[#This Row],[ProductID]],products[],4,FALSE)</f>
        <v>1</v>
      </c>
      <c r="Q812" t="str">
        <f>VLOOKUP(order_details__2[[#This Row],[CategoryID]],categories[],2,FALSE)</f>
        <v>Beverages</v>
      </c>
      <c r="R812">
        <f>VLOOKUP(order_details__2[[#This Row],[OrderID]],orders[],21,FALSE)</f>
        <v>5</v>
      </c>
    </row>
    <row r="813" spans="1:18" x14ac:dyDescent="0.2">
      <c r="A813">
        <v>10551</v>
      </c>
      <c r="B813">
        <v>44</v>
      </c>
      <c r="C813">
        <v>19.45</v>
      </c>
      <c r="D813">
        <v>40</v>
      </c>
      <c r="E813">
        <v>0</v>
      </c>
      <c r="F813">
        <f>order_details__2[[#This Row],[UnitPrice]]*order_details__2[[#This Row],[Quantity]]</f>
        <v>778</v>
      </c>
      <c r="G813">
        <f>VLOOKUP(order_details__2[[#This Row],[ProductID]],products[],3,FALSE)</f>
        <v>20</v>
      </c>
      <c r="H813">
        <f>VLOOKUP(order_details__2[[#This Row],[OrderID]],orders[],20,FALSE)</f>
        <v>1997</v>
      </c>
      <c r="I813" t="str">
        <f>VLOOKUP(order_details__2[[#This Row],[ProductID]],products[],2,FALSE)</f>
        <v>Gula Malacca</v>
      </c>
      <c r="J813" t="str">
        <f>VLOOKUP(order_details__2[[#This Row],[SupplierID]],suppliers[],2,FALSE)</f>
        <v>Leka Trading</v>
      </c>
      <c r="K813" t="str">
        <f>VLOOKUP(order_details__2[[#This Row],[OrderID]],orders[],14,FALSE)</f>
        <v>Portugal</v>
      </c>
      <c r="L813">
        <f>VLOOKUP(order_details__2[[#This Row],[OrderID]],orders[],7,FALSE)</f>
        <v>3</v>
      </c>
      <c r="M813" t="str">
        <f>VLOOKUP(order_details__2[[#This Row],[ShipVia ]],shippers[],2,FALSE)</f>
        <v>Federal Shipping</v>
      </c>
      <c r="N813" t="str">
        <f>VLOOKUP(order_details__2[[#This Row],[OrderID]],orders[],2,FALSE)</f>
        <v>FURIB</v>
      </c>
      <c r="O813" t="str">
        <f>VLOOKUP(order_details__2[[#This Row],[OrderID]],orders[],18,FALSE)</f>
        <v xml:space="preserve">Eastern                                           </v>
      </c>
      <c r="P813">
        <f>VLOOKUP(order_details__2[[#This Row],[ProductID]],products[],4,FALSE)</f>
        <v>2</v>
      </c>
      <c r="Q813" t="str">
        <f>VLOOKUP(order_details__2[[#This Row],[CategoryID]],categories[],2,FALSE)</f>
        <v>Condiments</v>
      </c>
      <c r="R813">
        <f>VLOOKUP(order_details__2[[#This Row],[OrderID]],orders[],21,FALSE)</f>
        <v>5</v>
      </c>
    </row>
    <row r="814" spans="1:18" x14ac:dyDescent="0.2">
      <c r="A814">
        <v>10552</v>
      </c>
      <c r="B814">
        <v>69</v>
      </c>
      <c r="C814">
        <v>36</v>
      </c>
      <c r="D814">
        <v>18</v>
      </c>
      <c r="E814">
        <v>0</v>
      </c>
      <c r="F814">
        <f>order_details__2[[#This Row],[UnitPrice]]*order_details__2[[#This Row],[Quantity]]</f>
        <v>648</v>
      </c>
      <c r="G814">
        <f>VLOOKUP(order_details__2[[#This Row],[ProductID]],products[],3,FALSE)</f>
        <v>15</v>
      </c>
      <c r="H814">
        <f>VLOOKUP(order_details__2[[#This Row],[OrderID]],orders[],20,FALSE)</f>
        <v>1997</v>
      </c>
      <c r="I814" t="str">
        <f>VLOOKUP(order_details__2[[#This Row],[ProductID]],products[],2,FALSE)</f>
        <v>Gudbrandsdalsost</v>
      </c>
      <c r="J814" t="str">
        <f>VLOOKUP(order_details__2[[#This Row],[SupplierID]],suppliers[],2,FALSE)</f>
        <v>Norske Meierier</v>
      </c>
      <c r="K814" t="str">
        <f>VLOOKUP(order_details__2[[#This Row],[OrderID]],orders[],14,FALSE)</f>
        <v>Venezuela</v>
      </c>
      <c r="L814">
        <f>VLOOKUP(order_details__2[[#This Row],[OrderID]],orders[],7,FALSE)</f>
        <v>1</v>
      </c>
      <c r="M814" t="str">
        <f>VLOOKUP(order_details__2[[#This Row],[ShipVia ]],shippers[],2,FALSE)</f>
        <v>Speedy Express</v>
      </c>
      <c r="N814" t="str">
        <f>VLOOKUP(order_details__2[[#This Row],[OrderID]],orders[],2,FALSE)</f>
        <v>HILAA</v>
      </c>
      <c r="O814" t="str">
        <f>VLOOKUP(order_details__2[[#This Row],[OrderID]],orders[],18,FALSE)</f>
        <v xml:space="preserve">Eastern                                           </v>
      </c>
      <c r="P814">
        <f>VLOOKUP(order_details__2[[#This Row],[ProductID]],products[],4,FALSE)</f>
        <v>4</v>
      </c>
      <c r="Q814" t="str">
        <f>VLOOKUP(order_details__2[[#This Row],[CategoryID]],categories[],2,FALSE)</f>
        <v>Dairy Products</v>
      </c>
      <c r="R814">
        <f>VLOOKUP(order_details__2[[#This Row],[OrderID]],orders[],21,FALSE)</f>
        <v>5</v>
      </c>
    </row>
    <row r="815" spans="1:18" x14ac:dyDescent="0.2">
      <c r="A815">
        <v>10552</v>
      </c>
      <c r="B815">
        <v>75</v>
      </c>
      <c r="C815">
        <v>7.75</v>
      </c>
      <c r="D815">
        <v>30</v>
      </c>
      <c r="E815">
        <v>0</v>
      </c>
      <c r="F815">
        <f>order_details__2[[#This Row],[UnitPrice]]*order_details__2[[#This Row],[Quantity]]</f>
        <v>232.5</v>
      </c>
      <c r="G815">
        <f>VLOOKUP(order_details__2[[#This Row],[ProductID]],products[],3,FALSE)</f>
        <v>12</v>
      </c>
      <c r="H815">
        <f>VLOOKUP(order_details__2[[#This Row],[OrderID]],orders[],20,FALSE)</f>
        <v>1997</v>
      </c>
      <c r="I815" t="str">
        <f>VLOOKUP(order_details__2[[#This Row],[ProductID]],products[],2,FALSE)</f>
        <v>Rhnbru Klosterbier</v>
      </c>
      <c r="J815" t="str">
        <f>VLOOKUP(order_details__2[[#This Row],[SupplierID]],suppliers[],2,FALSE)</f>
        <v>Plutzer Lebensmittelgromrkte AG</v>
      </c>
      <c r="K815" t="str">
        <f>VLOOKUP(order_details__2[[#This Row],[OrderID]],orders[],14,FALSE)</f>
        <v>Venezuela</v>
      </c>
      <c r="L815">
        <f>VLOOKUP(order_details__2[[#This Row],[OrderID]],orders[],7,FALSE)</f>
        <v>1</v>
      </c>
      <c r="M815" t="str">
        <f>VLOOKUP(order_details__2[[#This Row],[ShipVia ]],shippers[],2,FALSE)</f>
        <v>Speedy Express</v>
      </c>
      <c r="N815" t="str">
        <f>VLOOKUP(order_details__2[[#This Row],[OrderID]],orders[],2,FALSE)</f>
        <v>HILAA</v>
      </c>
      <c r="O815" t="str">
        <f>VLOOKUP(order_details__2[[#This Row],[OrderID]],orders[],18,FALSE)</f>
        <v xml:space="preserve">Eastern                                           </v>
      </c>
      <c r="P815">
        <f>VLOOKUP(order_details__2[[#This Row],[ProductID]],products[],4,FALSE)</f>
        <v>1</v>
      </c>
      <c r="Q815" t="str">
        <f>VLOOKUP(order_details__2[[#This Row],[CategoryID]],categories[],2,FALSE)</f>
        <v>Beverages</v>
      </c>
      <c r="R815">
        <f>VLOOKUP(order_details__2[[#This Row],[OrderID]],orders[],21,FALSE)</f>
        <v>5</v>
      </c>
    </row>
    <row r="816" spans="1:18" x14ac:dyDescent="0.2">
      <c r="A816">
        <v>10553</v>
      </c>
      <c r="B816">
        <v>11</v>
      </c>
      <c r="C816">
        <v>21</v>
      </c>
      <c r="D816">
        <v>15</v>
      </c>
      <c r="E816">
        <v>0</v>
      </c>
      <c r="F816">
        <f>order_details__2[[#This Row],[UnitPrice]]*order_details__2[[#This Row],[Quantity]]</f>
        <v>315</v>
      </c>
      <c r="G816">
        <f>VLOOKUP(order_details__2[[#This Row],[ProductID]],products[],3,FALSE)</f>
        <v>5</v>
      </c>
      <c r="H816">
        <f>VLOOKUP(order_details__2[[#This Row],[OrderID]],orders[],20,FALSE)</f>
        <v>1997</v>
      </c>
      <c r="I816" t="str">
        <f>VLOOKUP(order_details__2[[#This Row],[ProductID]],products[],2,FALSE)</f>
        <v>Queso Cabrales</v>
      </c>
      <c r="J816" t="str">
        <f>VLOOKUP(order_details__2[[#This Row],[SupplierID]],suppliers[],2,FALSE)</f>
        <v>Cooperativa de Quesos 'Las Cabras'</v>
      </c>
      <c r="K816" t="str">
        <f>VLOOKUP(order_details__2[[#This Row],[OrderID]],orders[],14,FALSE)</f>
        <v>Finland</v>
      </c>
      <c r="L816">
        <f>VLOOKUP(order_details__2[[#This Row],[OrderID]],orders[],7,FALSE)</f>
        <v>2</v>
      </c>
      <c r="M816" t="str">
        <f>VLOOKUP(order_details__2[[#This Row],[ShipVia ]],shippers[],2,FALSE)</f>
        <v>United Package</v>
      </c>
      <c r="N816" t="str">
        <f>VLOOKUP(order_details__2[[#This Row],[OrderID]],orders[],2,FALSE)</f>
        <v>WARTH</v>
      </c>
      <c r="O816" t="str">
        <f>VLOOKUP(order_details__2[[#This Row],[OrderID]],orders[],18,FALSE)</f>
        <v xml:space="preserve">Eastern                                           </v>
      </c>
      <c r="P816">
        <f>VLOOKUP(order_details__2[[#This Row],[ProductID]],products[],4,FALSE)</f>
        <v>4</v>
      </c>
      <c r="Q816" t="str">
        <f>VLOOKUP(order_details__2[[#This Row],[CategoryID]],categories[],2,FALSE)</f>
        <v>Dairy Products</v>
      </c>
      <c r="R816">
        <f>VLOOKUP(order_details__2[[#This Row],[OrderID]],orders[],21,FALSE)</f>
        <v>5</v>
      </c>
    </row>
    <row r="817" spans="1:18" x14ac:dyDescent="0.2">
      <c r="A817">
        <v>10553</v>
      </c>
      <c r="B817">
        <v>16</v>
      </c>
      <c r="C817">
        <v>17.45</v>
      </c>
      <c r="D817">
        <v>14</v>
      </c>
      <c r="E817">
        <v>0</v>
      </c>
      <c r="F817">
        <f>order_details__2[[#This Row],[UnitPrice]]*order_details__2[[#This Row],[Quantity]]</f>
        <v>244.29999999999998</v>
      </c>
      <c r="G817">
        <f>VLOOKUP(order_details__2[[#This Row],[ProductID]],products[],3,FALSE)</f>
        <v>7</v>
      </c>
      <c r="H817">
        <f>VLOOKUP(order_details__2[[#This Row],[OrderID]],orders[],20,FALSE)</f>
        <v>1997</v>
      </c>
      <c r="I817" t="str">
        <f>VLOOKUP(order_details__2[[#This Row],[ProductID]],products[],2,FALSE)</f>
        <v>Pavlova</v>
      </c>
      <c r="J817" t="str">
        <f>VLOOKUP(order_details__2[[#This Row],[SupplierID]],suppliers[],2,FALSE)</f>
        <v>Pavlova, Ltd.</v>
      </c>
      <c r="K817" t="str">
        <f>VLOOKUP(order_details__2[[#This Row],[OrderID]],orders[],14,FALSE)</f>
        <v>Finland</v>
      </c>
      <c r="L817">
        <f>VLOOKUP(order_details__2[[#This Row],[OrderID]],orders[],7,FALSE)</f>
        <v>2</v>
      </c>
      <c r="M817" t="str">
        <f>VLOOKUP(order_details__2[[#This Row],[ShipVia ]],shippers[],2,FALSE)</f>
        <v>United Package</v>
      </c>
      <c r="N817" t="str">
        <f>VLOOKUP(order_details__2[[#This Row],[OrderID]],orders[],2,FALSE)</f>
        <v>WARTH</v>
      </c>
      <c r="O817" t="str">
        <f>VLOOKUP(order_details__2[[#This Row],[OrderID]],orders[],18,FALSE)</f>
        <v xml:space="preserve">Eastern                                           </v>
      </c>
      <c r="P817">
        <f>VLOOKUP(order_details__2[[#This Row],[ProductID]],products[],4,FALSE)</f>
        <v>3</v>
      </c>
      <c r="Q817" t="str">
        <f>VLOOKUP(order_details__2[[#This Row],[CategoryID]],categories[],2,FALSE)</f>
        <v>Confections</v>
      </c>
      <c r="R817">
        <f>VLOOKUP(order_details__2[[#This Row],[OrderID]],orders[],21,FALSE)</f>
        <v>5</v>
      </c>
    </row>
    <row r="818" spans="1:18" x14ac:dyDescent="0.2">
      <c r="A818">
        <v>10553</v>
      </c>
      <c r="B818">
        <v>22</v>
      </c>
      <c r="C818">
        <v>21</v>
      </c>
      <c r="D818">
        <v>24</v>
      </c>
      <c r="E818">
        <v>0</v>
      </c>
      <c r="F818">
        <f>order_details__2[[#This Row],[UnitPrice]]*order_details__2[[#This Row],[Quantity]]</f>
        <v>504</v>
      </c>
      <c r="G818">
        <f>VLOOKUP(order_details__2[[#This Row],[ProductID]],products[],3,FALSE)</f>
        <v>9</v>
      </c>
      <c r="H818">
        <f>VLOOKUP(order_details__2[[#This Row],[OrderID]],orders[],20,FALSE)</f>
        <v>1997</v>
      </c>
      <c r="I818" t="str">
        <f>VLOOKUP(order_details__2[[#This Row],[ProductID]],products[],2,FALSE)</f>
        <v>Gustaf's Knckebrd</v>
      </c>
      <c r="J818" t="str">
        <f>VLOOKUP(order_details__2[[#This Row],[SupplierID]],suppliers[],2,FALSE)</f>
        <v>PB Knckebrd AB</v>
      </c>
      <c r="K818" t="str">
        <f>VLOOKUP(order_details__2[[#This Row],[OrderID]],orders[],14,FALSE)</f>
        <v>Finland</v>
      </c>
      <c r="L818">
        <f>VLOOKUP(order_details__2[[#This Row],[OrderID]],orders[],7,FALSE)</f>
        <v>2</v>
      </c>
      <c r="M818" t="str">
        <f>VLOOKUP(order_details__2[[#This Row],[ShipVia ]],shippers[],2,FALSE)</f>
        <v>United Package</v>
      </c>
      <c r="N818" t="str">
        <f>VLOOKUP(order_details__2[[#This Row],[OrderID]],orders[],2,FALSE)</f>
        <v>WARTH</v>
      </c>
      <c r="O818" t="str">
        <f>VLOOKUP(order_details__2[[#This Row],[OrderID]],orders[],18,FALSE)</f>
        <v xml:space="preserve">Eastern                                           </v>
      </c>
      <c r="P818">
        <f>VLOOKUP(order_details__2[[#This Row],[ProductID]],products[],4,FALSE)</f>
        <v>5</v>
      </c>
      <c r="Q818" t="str">
        <f>VLOOKUP(order_details__2[[#This Row],[CategoryID]],categories[],2,FALSE)</f>
        <v>Grains/Cereals</v>
      </c>
      <c r="R818">
        <f>VLOOKUP(order_details__2[[#This Row],[OrderID]],orders[],21,FALSE)</f>
        <v>5</v>
      </c>
    </row>
    <row r="819" spans="1:18" x14ac:dyDescent="0.2">
      <c r="A819">
        <v>10553</v>
      </c>
      <c r="B819">
        <v>31</v>
      </c>
      <c r="C819">
        <v>12.5</v>
      </c>
      <c r="D819">
        <v>30</v>
      </c>
      <c r="E819">
        <v>0</v>
      </c>
      <c r="F819">
        <f>order_details__2[[#This Row],[UnitPrice]]*order_details__2[[#This Row],[Quantity]]</f>
        <v>375</v>
      </c>
      <c r="G819">
        <f>VLOOKUP(order_details__2[[#This Row],[ProductID]],products[],3,FALSE)</f>
        <v>14</v>
      </c>
      <c r="H819">
        <f>VLOOKUP(order_details__2[[#This Row],[OrderID]],orders[],20,FALSE)</f>
        <v>1997</v>
      </c>
      <c r="I819" t="str">
        <f>VLOOKUP(order_details__2[[#This Row],[ProductID]],products[],2,FALSE)</f>
        <v>Gorgonzola Telino</v>
      </c>
      <c r="J819" t="str">
        <f>VLOOKUP(order_details__2[[#This Row],[SupplierID]],suppliers[],2,FALSE)</f>
        <v>Formaggi Fortini s.r.l.</v>
      </c>
      <c r="K819" t="str">
        <f>VLOOKUP(order_details__2[[#This Row],[OrderID]],orders[],14,FALSE)</f>
        <v>Finland</v>
      </c>
      <c r="L819">
        <f>VLOOKUP(order_details__2[[#This Row],[OrderID]],orders[],7,FALSE)</f>
        <v>2</v>
      </c>
      <c r="M819" t="str">
        <f>VLOOKUP(order_details__2[[#This Row],[ShipVia ]],shippers[],2,FALSE)</f>
        <v>United Package</v>
      </c>
      <c r="N819" t="str">
        <f>VLOOKUP(order_details__2[[#This Row],[OrderID]],orders[],2,FALSE)</f>
        <v>WARTH</v>
      </c>
      <c r="O819" t="str">
        <f>VLOOKUP(order_details__2[[#This Row],[OrderID]],orders[],18,FALSE)</f>
        <v xml:space="preserve">Eastern                                           </v>
      </c>
      <c r="P819">
        <f>VLOOKUP(order_details__2[[#This Row],[ProductID]],products[],4,FALSE)</f>
        <v>4</v>
      </c>
      <c r="Q819" t="str">
        <f>VLOOKUP(order_details__2[[#This Row],[CategoryID]],categories[],2,FALSE)</f>
        <v>Dairy Products</v>
      </c>
      <c r="R819">
        <f>VLOOKUP(order_details__2[[#This Row],[OrderID]],orders[],21,FALSE)</f>
        <v>5</v>
      </c>
    </row>
    <row r="820" spans="1:18" x14ac:dyDescent="0.2">
      <c r="A820">
        <v>10553</v>
      </c>
      <c r="B820">
        <v>35</v>
      </c>
      <c r="C820">
        <v>18</v>
      </c>
      <c r="D820">
        <v>6</v>
      </c>
      <c r="E820">
        <v>0</v>
      </c>
      <c r="F820">
        <f>order_details__2[[#This Row],[UnitPrice]]*order_details__2[[#This Row],[Quantity]]</f>
        <v>108</v>
      </c>
      <c r="G820">
        <f>VLOOKUP(order_details__2[[#This Row],[ProductID]],products[],3,FALSE)</f>
        <v>16</v>
      </c>
      <c r="H820">
        <f>VLOOKUP(order_details__2[[#This Row],[OrderID]],orders[],20,FALSE)</f>
        <v>1997</v>
      </c>
      <c r="I820" t="str">
        <f>VLOOKUP(order_details__2[[#This Row],[ProductID]],products[],2,FALSE)</f>
        <v>Steeleye Stout</v>
      </c>
      <c r="J820" t="str">
        <f>VLOOKUP(order_details__2[[#This Row],[SupplierID]],suppliers[],2,FALSE)</f>
        <v>Bigfoot Breweries</v>
      </c>
      <c r="K820" t="str">
        <f>VLOOKUP(order_details__2[[#This Row],[OrderID]],orders[],14,FALSE)</f>
        <v>Finland</v>
      </c>
      <c r="L820">
        <f>VLOOKUP(order_details__2[[#This Row],[OrderID]],orders[],7,FALSE)</f>
        <v>2</v>
      </c>
      <c r="M820" t="str">
        <f>VLOOKUP(order_details__2[[#This Row],[ShipVia ]],shippers[],2,FALSE)</f>
        <v>United Package</v>
      </c>
      <c r="N820" t="str">
        <f>VLOOKUP(order_details__2[[#This Row],[OrderID]],orders[],2,FALSE)</f>
        <v>WARTH</v>
      </c>
      <c r="O820" t="str">
        <f>VLOOKUP(order_details__2[[#This Row],[OrderID]],orders[],18,FALSE)</f>
        <v xml:space="preserve">Eastern                                           </v>
      </c>
      <c r="P820">
        <f>VLOOKUP(order_details__2[[#This Row],[ProductID]],products[],4,FALSE)</f>
        <v>1</v>
      </c>
      <c r="Q820" t="str">
        <f>VLOOKUP(order_details__2[[#This Row],[CategoryID]],categories[],2,FALSE)</f>
        <v>Beverages</v>
      </c>
      <c r="R820">
        <f>VLOOKUP(order_details__2[[#This Row],[OrderID]],orders[],21,FALSE)</f>
        <v>5</v>
      </c>
    </row>
    <row r="821" spans="1:18" x14ac:dyDescent="0.2">
      <c r="A821">
        <v>10554</v>
      </c>
      <c r="B821">
        <v>16</v>
      </c>
      <c r="C821">
        <v>17.45</v>
      </c>
      <c r="D821">
        <v>30</v>
      </c>
      <c r="E821">
        <v>0</v>
      </c>
      <c r="F821">
        <f>order_details__2[[#This Row],[UnitPrice]]*order_details__2[[#This Row],[Quantity]]</f>
        <v>523.5</v>
      </c>
      <c r="G821">
        <f>VLOOKUP(order_details__2[[#This Row],[ProductID]],products[],3,FALSE)</f>
        <v>7</v>
      </c>
      <c r="H821">
        <f>VLOOKUP(order_details__2[[#This Row],[OrderID]],orders[],20,FALSE)</f>
        <v>1997</v>
      </c>
      <c r="I821" t="str">
        <f>VLOOKUP(order_details__2[[#This Row],[ProductID]],products[],2,FALSE)</f>
        <v>Pavlova</v>
      </c>
      <c r="J821" t="str">
        <f>VLOOKUP(order_details__2[[#This Row],[SupplierID]],suppliers[],2,FALSE)</f>
        <v>Pavlova, Ltd.</v>
      </c>
      <c r="K821" t="str">
        <f>VLOOKUP(order_details__2[[#This Row],[OrderID]],orders[],14,FALSE)</f>
        <v>Germany</v>
      </c>
      <c r="L821">
        <f>VLOOKUP(order_details__2[[#This Row],[OrderID]],orders[],7,FALSE)</f>
        <v>3</v>
      </c>
      <c r="M821" t="str">
        <f>VLOOKUP(order_details__2[[#This Row],[ShipVia ]],shippers[],2,FALSE)</f>
        <v>Federal Shipping</v>
      </c>
      <c r="N821" t="str">
        <f>VLOOKUP(order_details__2[[#This Row],[OrderID]],orders[],2,FALSE)</f>
        <v>OTTIK</v>
      </c>
      <c r="O821" t="str">
        <f>VLOOKUP(order_details__2[[#This Row],[OrderID]],orders[],18,FALSE)</f>
        <v xml:space="preserve">Eastern                                           </v>
      </c>
      <c r="P821">
        <f>VLOOKUP(order_details__2[[#This Row],[ProductID]],products[],4,FALSE)</f>
        <v>3</v>
      </c>
      <c r="Q821" t="str">
        <f>VLOOKUP(order_details__2[[#This Row],[CategoryID]],categories[],2,FALSE)</f>
        <v>Confections</v>
      </c>
      <c r="R821">
        <f>VLOOKUP(order_details__2[[#This Row],[OrderID]],orders[],21,FALSE)</f>
        <v>5</v>
      </c>
    </row>
    <row r="822" spans="1:18" x14ac:dyDescent="0.2">
      <c r="A822">
        <v>10554</v>
      </c>
      <c r="B822">
        <v>23</v>
      </c>
      <c r="C822">
        <v>9</v>
      </c>
      <c r="D822">
        <v>20</v>
      </c>
      <c r="E822">
        <v>0</v>
      </c>
      <c r="F822">
        <f>order_details__2[[#This Row],[UnitPrice]]*order_details__2[[#This Row],[Quantity]]</f>
        <v>180</v>
      </c>
      <c r="G822">
        <f>VLOOKUP(order_details__2[[#This Row],[ProductID]],products[],3,FALSE)</f>
        <v>9</v>
      </c>
      <c r="H822">
        <f>VLOOKUP(order_details__2[[#This Row],[OrderID]],orders[],20,FALSE)</f>
        <v>1997</v>
      </c>
      <c r="I822" t="str">
        <f>VLOOKUP(order_details__2[[#This Row],[ProductID]],products[],2,FALSE)</f>
        <v>Tunnbrd</v>
      </c>
      <c r="J822" t="str">
        <f>VLOOKUP(order_details__2[[#This Row],[SupplierID]],suppliers[],2,FALSE)</f>
        <v>PB Knckebrd AB</v>
      </c>
      <c r="K822" t="str">
        <f>VLOOKUP(order_details__2[[#This Row],[OrderID]],orders[],14,FALSE)</f>
        <v>Germany</v>
      </c>
      <c r="L822">
        <f>VLOOKUP(order_details__2[[#This Row],[OrderID]],orders[],7,FALSE)</f>
        <v>3</v>
      </c>
      <c r="M822" t="str">
        <f>VLOOKUP(order_details__2[[#This Row],[ShipVia ]],shippers[],2,FALSE)</f>
        <v>Federal Shipping</v>
      </c>
      <c r="N822" t="str">
        <f>VLOOKUP(order_details__2[[#This Row],[OrderID]],orders[],2,FALSE)</f>
        <v>OTTIK</v>
      </c>
      <c r="O822" t="str">
        <f>VLOOKUP(order_details__2[[#This Row],[OrderID]],orders[],18,FALSE)</f>
        <v xml:space="preserve">Eastern                                           </v>
      </c>
      <c r="P822">
        <f>VLOOKUP(order_details__2[[#This Row],[ProductID]],products[],4,FALSE)</f>
        <v>5</v>
      </c>
      <c r="Q822" t="str">
        <f>VLOOKUP(order_details__2[[#This Row],[CategoryID]],categories[],2,FALSE)</f>
        <v>Grains/Cereals</v>
      </c>
      <c r="R822">
        <f>VLOOKUP(order_details__2[[#This Row],[OrderID]],orders[],21,FALSE)</f>
        <v>5</v>
      </c>
    </row>
    <row r="823" spans="1:18" x14ac:dyDescent="0.2">
      <c r="A823">
        <v>10554</v>
      </c>
      <c r="B823">
        <v>62</v>
      </c>
      <c r="C823">
        <v>49.3</v>
      </c>
      <c r="D823">
        <v>20</v>
      </c>
      <c r="E823">
        <v>0</v>
      </c>
      <c r="F823">
        <f>order_details__2[[#This Row],[UnitPrice]]*order_details__2[[#This Row],[Quantity]]</f>
        <v>986</v>
      </c>
      <c r="G823">
        <f>VLOOKUP(order_details__2[[#This Row],[ProductID]],products[],3,FALSE)</f>
        <v>29</v>
      </c>
      <c r="H823">
        <f>VLOOKUP(order_details__2[[#This Row],[OrderID]],orders[],20,FALSE)</f>
        <v>1997</v>
      </c>
      <c r="I823" t="str">
        <f>VLOOKUP(order_details__2[[#This Row],[ProductID]],products[],2,FALSE)</f>
        <v>Tarte au sucre</v>
      </c>
      <c r="J823" t="str">
        <f>VLOOKUP(order_details__2[[#This Row],[SupplierID]],suppliers[],2,FALSE)</f>
        <v>Forts d'rables</v>
      </c>
      <c r="K823" t="str">
        <f>VLOOKUP(order_details__2[[#This Row],[OrderID]],orders[],14,FALSE)</f>
        <v>Germany</v>
      </c>
      <c r="L823">
        <f>VLOOKUP(order_details__2[[#This Row],[OrderID]],orders[],7,FALSE)</f>
        <v>3</v>
      </c>
      <c r="M823" t="str">
        <f>VLOOKUP(order_details__2[[#This Row],[ShipVia ]],shippers[],2,FALSE)</f>
        <v>Federal Shipping</v>
      </c>
      <c r="N823" t="str">
        <f>VLOOKUP(order_details__2[[#This Row],[OrderID]],orders[],2,FALSE)</f>
        <v>OTTIK</v>
      </c>
      <c r="O823" t="str">
        <f>VLOOKUP(order_details__2[[#This Row],[OrderID]],orders[],18,FALSE)</f>
        <v xml:space="preserve">Eastern                                           </v>
      </c>
      <c r="P823">
        <f>VLOOKUP(order_details__2[[#This Row],[ProductID]],products[],4,FALSE)</f>
        <v>3</v>
      </c>
      <c r="Q823" t="str">
        <f>VLOOKUP(order_details__2[[#This Row],[CategoryID]],categories[],2,FALSE)</f>
        <v>Confections</v>
      </c>
      <c r="R823">
        <f>VLOOKUP(order_details__2[[#This Row],[OrderID]],orders[],21,FALSE)</f>
        <v>5</v>
      </c>
    </row>
    <row r="824" spans="1:18" x14ac:dyDescent="0.2">
      <c r="A824">
        <v>10554</v>
      </c>
      <c r="B824">
        <v>77</v>
      </c>
      <c r="C824">
        <v>13</v>
      </c>
      <c r="D824">
        <v>10</v>
      </c>
      <c r="E824">
        <v>0</v>
      </c>
      <c r="F824">
        <f>order_details__2[[#This Row],[UnitPrice]]*order_details__2[[#This Row],[Quantity]]</f>
        <v>130</v>
      </c>
      <c r="G824">
        <f>VLOOKUP(order_details__2[[#This Row],[ProductID]],products[],3,FALSE)</f>
        <v>12</v>
      </c>
      <c r="H824">
        <f>VLOOKUP(order_details__2[[#This Row],[OrderID]],orders[],20,FALSE)</f>
        <v>1997</v>
      </c>
      <c r="I824" t="str">
        <f>VLOOKUP(order_details__2[[#This Row],[ProductID]],products[],2,FALSE)</f>
        <v>Original Frankfurter grne Soe</v>
      </c>
      <c r="J824" t="str">
        <f>VLOOKUP(order_details__2[[#This Row],[SupplierID]],suppliers[],2,FALSE)</f>
        <v>Plutzer Lebensmittelgromrkte AG</v>
      </c>
      <c r="K824" t="str">
        <f>VLOOKUP(order_details__2[[#This Row],[OrderID]],orders[],14,FALSE)</f>
        <v>Germany</v>
      </c>
      <c r="L824">
        <f>VLOOKUP(order_details__2[[#This Row],[OrderID]],orders[],7,FALSE)</f>
        <v>3</v>
      </c>
      <c r="M824" t="str">
        <f>VLOOKUP(order_details__2[[#This Row],[ShipVia ]],shippers[],2,FALSE)</f>
        <v>Federal Shipping</v>
      </c>
      <c r="N824" t="str">
        <f>VLOOKUP(order_details__2[[#This Row],[OrderID]],orders[],2,FALSE)</f>
        <v>OTTIK</v>
      </c>
      <c r="O824" t="str">
        <f>VLOOKUP(order_details__2[[#This Row],[OrderID]],orders[],18,FALSE)</f>
        <v xml:space="preserve">Eastern                                           </v>
      </c>
      <c r="P824">
        <f>VLOOKUP(order_details__2[[#This Row],[ProductID]],products[],4,FALSE)</f>
        <v>2</v>
      </c>
      <c r="Q824" t="str">
        <f>VLOOKUP(order_details__2[[#This Row],[CategoryID]],categories[],2,FALSE)</f>
        <v>Condiments</v>
      </c>
      <c r="R824">
        <f>VLOOKUP(order_details__2[[#This Row],[OrderID]],orders[],21,FALSE)</f>
        <v>5</v>
      </c>
    </row>
    <row r="825" spans="1:18" x14ac:dyDescent="0.2">
      <c r="A825">
        <v>10555</v>
      </c>
      <c r="B825">
        <v>14</v>
      </c>
      <c r="C825">
        <v>23.25</v>
      </c>
      <c r="D825">
        <v>30</v>
      </c>
      <c r="E825">
        <v>0</v>
      </c>
      <c r="F825">
        <f>order_details__2[[#This Row],[UnitPrice]]*order_details__2[[#This Row],[Quantity]]</f>
        <v>697.5</v>
      </c>
      <c r="G825">
        <f>VLOOKUP(order_details__2[[#This Row],[ProductID]],products[],3,FALSE)</f>
        <v>6</v>
      </c>
      <c r="H825">
        <f>VLOOKUP(order_details__2[[#This Row],[OrderID]],orders[],20,FALSE)</f>
        <v>1997</v>
      </c>
      <c r="I825" t="str">
        <f>VLOOKUP(order_details__2[[#This Row],[ProductID]],products[],2,FALSE)</f>
        <v>Tofu</v>
      </c>
      <c r="J825" t="str">
        <f>VLOOKUP(order_details__2[[#This Row],[SupplierID]],suppliers[],2,FALSE)</f>
        <v>Mayumi's</v>
      </c>
      <c r="K825" t="str">
        <f>VLOOKUP(order_details__2[[#This Row],[OrderID]],orders[],14,FALSE)</f>
        <v>USA</v>
      </c>
      <c r="L825">
        <f>VLOOKUP(order_details__2[[#This Row],[OrderID]],orders[],7,FALSE)</f>
        <v>3</v>
      </c>
      <c r="M825" t="str">
        <f>VLOOKUP(order_details__2[[#This Row],[ShipVia ]],shippers[],2,FALSE)</f>
        <v>Federal Shipping</v>
      </c>
      <c r="N825" t="str">
        <f>VLOOKUP(order_details__2[[#This Row],[OrderID]],orders[],2,FALSE)</f>
        <v>SAVEA</v>
      </c>
      <c r="O825" t="str">
        <f>VLOOKUP(order_details__2[[#This Row],[OrderID]],orders[],18,FALSE)</f>
        <v xml:space="preserve">Westerns                                          </v>
      </c>
      <c r="P825">
        <f>VLOOKUP(order_details__2[[#This Row],[ProductID]],products[],4,FALSE)</f>
        <v>7</v>
      </c>
      <c r="Q825" t="str">
        <f>VLOOKUP(order_details__2[[#This Row],[CategoryID]],categories[],2,FALSE)</f>
        <v>Produce</v>
      </c>
      <c r="R825">
        <f>VLOOKUP(order_details__2[[#This Row],[OrderID]],orders[],21,FALSE)</f>
        <v>6</v>
      </c>
    </row>
    <row r="826" spans="1:18" x14ac:dyDescent="0.2">
      <c r="A826">
        <v>10555</v>
      </c>
      <c r="B826">
        <v>19</v>
      </c>
      <c r="C826">
        <v>9.1999999999999993</v>
      </c>
      <c r="D826">
        <v>35</v>
      </c>
      <c r="E826">
        <v>0</v>
      </c>
      <c r="F826">
        <f>order_details__2[[#This Row],[UnitPrice]]*order_details__2[[#This Row],[Quantity]]</f>
        <v>322</v>
      </c>
      <c r="G826">
        <f>VLOOKUP(order_details__2[[#This Row],[ProductID]],products[],3,FALSE)</f>
        <v>8</v>
      </c>
      <c r="H826">
        <f>VLOOKUP(order_details__2[[#This Row],[OrderID]],orders[],20,FALSE)</f>
        <v>1997</v>
      </c>
      <c r="I826" t="str">
        <f>VLOOKUP(order_details__2[[#This Row],[ProductID]],products[],2,FALSE)</f>
        <v>Teatime Chocolate Biscuits</v>
      </c>
      <c r="J826" t="str">
        <f>VLOOKUP(order_details__2[[#This Row],[SupplierID]],suppliers[],2,FALSE)</f>
        <v>Specialty Biscuits, Ltd.</v>
      </c>
      <c r="K826" t="str">
        <f>VLOOKUP(order_details__2[[#This Row],[OrderID]],orders[],14,FALSE)</f>
        <v>USA</v>
      </c>
      <c r="L826">
        <f>VLOOKUP(order_details__2[[#This Row],[OrderID]],orders[],7,FALSE)</f>
        <v>3</v>
      </c>
      <c r="M826" t="str">
        <f>VLOOKUP(order_details__2[[#This Row],[ShipVia ]],shippers[],2,FALSE)</f>
        <v>Federal Shipping</v>
      </c>
      <c r="N826" t="str">
        <f>VLOOKUP(order_details__2[[#This Row],[OrderID]],orders[],2,FALSE)</f>
        <v>SAVEA</v>
      </c>
      <c r="O826" t="str">
        <f>VLOOKUP(order_details__2[[#This Row],[OrderID]],orders[],18,FALSE)</f>
        <v xml:space="preserve">Westerns                                          </v>
      </c>
      <c r="P826">
        <f>VLOOKUP(order_details__2[[#This Row],[ProductID]],products[],4,FALSE)</f>
        <v>3</v>
      </c>
      <c r="Q826" t="str">
        <f>VLOOKUP(order_details__2[[#This Row],[CategoryID]],categories[],2,FALSE)</f>
        <v>Confections</v>
      </c>
      <c r="R826">
        <f>VLOOKUP(order_details__2[[#This Row],[OrderID]],orders[],21,FALSE)</f>
        <v>6</v>
      </c>
    </row>
    <row r="827" spans="1:18" x14ac:dyDescent="0.2">
      <c r="A827">
        <v>10555</v>
      </c>
      <c r="B827">
        <v>24</v>
      </c>
      <c r="C827">
        <v>4.5</v>
      </c>
      <c r="D827">
        <v>18</v>
      </c>
      <c r="E827">
        <v>0</v>
      </c>
      <c r="F827">
        <f>order_details__2[[#This Row],[UnitPrice]]*order_details__2[[#This Row],[Quantity]]</f>
        <v>81</v>
      </c>
      <c r="G827">
        <f>VLOOKUP(order_details__2[[#This Row],[ProductID]],products[],3,FALSE)</f>
        <v>10</v>
      </c>
      <c r="H827">
        <f>VLOOKUP(order_details__2[[#This Row],[OrderID]],orders[],20,FALSE)</f>
        <v>1997</v>
      </c>
      <c r="I827" t="str">
        <f>VLOOKUP(order_details__2[[#This Row],[ProductID]],products[],2,FALSE)</f>
        <v>Guaran Fantstica</v>
      </c>
      <c r="J827" t="str">
        <f>VLOOKUP(order_details__2[[#This Row],[SupplierID]],suppliers[],2,FALSE)</f>
        <v>Refrescos Americanas LTDA</v>
      </c>
      <c r="K827" t="str">
        <f>VLOOKUP(order_details__2[[#This Row],[OrderID]],orders[],14,FALSE)</f>
        <v>USA</v>
      </c>
      <c r="L827">
        <f>VLOOKUP(order_details__2[[#This Row],[OrderID]],orders[],7,FALSE)</f>
        <v>3</v>
      </c>
      <c r="M827" t="str">
        <f>VLOOKUP(order_details__2[[#This Row],[ShipVia ]],shippers[],2,FALSE)</f>
        <v>Federal Shipping</v>
      </c>
      <c r="N827" t="str">
        <f>VLOOKUP(order_details__2[[#This Row],[OrderID]],orders[],2,FALSE)</f>
        <v>SAVEA</v>
      </c>
      <c r="O827" t="str">
        <f>VLOOKUP(order_details__2[[#This Row],[OrderID]],orders[],18,FALSE)</f>
        <v xml:space="preserve">Westerns                                          </v>
      </c>
      <c r="P827">
        <f>VLOOKUP(order_details__2[[#This Row],[ProductID]],products[],4,FALSE)</f>
        <v>1</v>
      </c>
      <c r="Q827" t="str">
        <f>VLOOKUP(order_details__2[[#This Row],[CategoryID]],categories[],2,FALSE)</f>
        <v>Beverages</v>
      </c>
      <c r="R827">
        <f>VLOOKUP(order_details__2[[#This Row],[OrderID]],orders[],21,FALSE)</f>
        <v>6</v>
      </c>
    </row>
    <row r="828" spans="1:18" x14ac:dyDescent="0.2">
      <c r="A828">
        <v>10555</v>
      </c>
      <c r="B828">
        <v>51</v>
      </c>
      <c r="C828">
        <v>53</v>
      </c>
      <c r="D828">
        <v>20</v>
      </c>
      <c r="E828">
        <v>0</v>
      </c>
      <c r="F828">
        <f>order_details__2[[#This Row],[UnitPrice]]*order_details__2[[#This Row],[Quantity]]</f>
        <v>1060</v>
      </c>
      <c r="G828">
        <f>VLOOKUP(order_details__2[[#This Row],[ProductID]],products[],3,FALSE)</f>
        <v>24</v>
      </c>
      <c r="H828">
        <f>VLOOKUP(order_details__2[[#This Row],[OrderID]],orders[],20,FALSE)</f>
        <v>1997</v>
      </c>
      <c r="I828" t="str">
        <f>VLOOKUP(order_details__2[[#This Row],[ProductID]],products[],2,FALSE)</f>
        <v>Manjimup Dried Apples</v>
      </c>
      <c r="J828" t="str">
        <f>VLOOKUP(order_details__2[[#This Row],[SupplierID]],suppliers[],2,FALSE)</f>
        <v>G'day, Mate</v>
      </c>
      <c r="K828" t="str">
        <f>VLOOKUP(order_details__2[[#This Row],[OrderID]],orders[],14,FALSE)</f>
        <v>USA</v>
      </c>
      <c r="L828">
        <f>VLOOKUP(order_details__2[[#This Row],[OrderID]],orders[],7,FALSE)</f>
        <v>3</v>
      </c>
      <c r="M828" t="str">
        <f>VLOOKUP(order_details__2[[#This Row],[ShipVia ]],shippers[],2,FALSE)</f>
        <v>Federal Shipping</v>
      </c>
      <c r="N828" t="str">
        <f>VLOOKUP(order_details__2[[#This Row],[OrderID]],orders[],2,FALSE)</f>
        <v>SAVEA</v>
      </c>
      <c r="O828" t="str">
        <f>VLOOKUP(order_details__2[[#This Row],[OrderID]],orders[],18,FALSE)</f>
        <v xml:space="preserve">Westerns                                          </v>
      </c>
      <c r="P828">
        <f>VLOOKUP(order_details__2[[#This Row],[ProductID]],products[],4,FALSE)</f>
        <v>7</v>
      </c>
      <c r="Q828" t="str">
        <f>VLOOKUP(order_details__2[[#This Row],[CategoryID]],categories[],2,FALSE)</f>
        <v>Produce</v>
      </c>
      <c r="R828">
        <f>VLOOKUP(order_details__2[[#This Row],[OrderID]],orders[],21,FALSE)</f>
        <v>6</v>
      </c>
    </row>
    <row r="829" spans="1:18" x14ac:dyDescent="0.2">
      <c r="A829">
        <v>10555</v>
      </c>
      <c r="B829">
        <v>56</v>
      </c>
      <c r="C829">
        <v>38</v>
      </c>
      <c r="D829">
        <v>40</v>
      </c>
      <c r="E829">
        <v>0</v>
      </c>
      <c r="F829">
        <f>order_details__2[[#This Row],[UnitPrice]]*order_details__2[[#This Row],[Quantity]]</f>
        <v>1520</v>
      </c>
      <c r="G829">
        <f>VLOOKUP(order_details__2[[#This Row],[ProductID]],products[],3,FALSE)</f>
        <v>26</v>
      </c>
      <c r="H829">
        <f>VLOOKUP(order_details__2[[#This Row],[OrderID]],orders[],20,FALSE)</f>
        <v>1997</v>
      </c>
      <c r="I829" t="str">
        <f>VLOOKUP(order_details__2[[#This Row],[ProductID]],products[],2,FALSE)</f>
        <v>Gnocchi di nonna Alice</v>
      </c>
      <c r="J829" t="str">
        <f>VLOOKUP(order_details__2[[#This Row],[SupplierID]],suppliers[],2,FALSE)</f>
        <v>Pasta Buttini s.r.l.</v>
      </c>
      <c r="K829" t="str">
        <f>VLOOKUP(order_details__2[[#This Row],[OrderID]],orders[],14,FALSE)</f>
        <v>USA</v>
      </c>
      <c r="L829">
        <f>VLOOKUP(order_details__2[[#This Row],[OrderID]],orders[],7,FALSE)</f>
        <v>3</v>
      </c>
      <c r="M829" t="str">
        <f>VLOOKUP(order_details__2[[#This Row],[ShipVia ]],shippers[],2,FALSE)</f>
        <v>Federal Shipping</v>
      </c>
      <c r="N829" t="str">
        <f>VLOOKUP(order_details__2[[#This Row],[OrderID]],orders[],2,FALSE)</f>
        <v>SAVEA</v>
      </c>
      <c r="O829" t="str">
        <f>VLOOKUP(order_details__2[[#This Row],[OrderID]],orders[],18,FALSE)</f>
        <v xml:space="preserve">Westerns                                          </v>
      </c>
      <c r="P829">
        <f>VLOOKUP(order_details__2[[#This Row],[ProductID]],products[],4,FALSE)</f>
        <v>5</v>
      </c>
      <c r="Q829" t="str">
        <f>VLOOKUP(order_details__2[[#This Row],[CategoryID]],categories[],2,FALSE)</f>
        <v>Grains/Cereals</v>
      </c>
      <c r="R829">
        <f>VLOOKUP(order_details__2[[#This Row],[OrderID]],orders[],21,FALSE)</f>
        <v>6</v>
      </c>
    </row>
    <row r="830" spans="1:18" x14ac:dyDescent="0.2">
      <c r="A830">
        <v>10556</v>
      </c>
      <c r="B830">
        <v>72</v>
      </c>
      <c r="C830">
        <v>34.799999999999997</v>
      </c>
      <c r="D830">
        <v>24</v>
      </c>
      <c r="E830">
        <v>0</v>
      </c>
      <c r="F830">
        <f>order_details__2[[#This Row],[UnitPrice]]*order_details__2[[#This Row],[Quantity]]</f>
        <v>835.19999999999993</v>
      </c>
      <c r="G830">
        <f>VLOOKUP(order_details__2[[#This Row],[ProductID]],products[],3,FALSE)</f>
        <v>14</v>
      </c>
      <c r="H830">
        <f>VLOOKUP(order_details__2[[#This Row],[OrderID]],orders[],20,FALSE)</f>
        <v>1997</v>
      </c>
      <c r="I830" t="str">
        <f>VLOOKUP(order_details__2[[#This Row],[ProductID]],products[],2,FALSE)</f>
        <v>Mozzarella di Giovanni</v>
      </c>
      <c r="J830" t="str">
        <f>VLOOKUP(order_details__2[[#This Row],[SupplierID]],suppliers[],2,FALSE)</f>
        <v>Formaggi Fortini s.r.l.</v>
      </c>
      <c r="K830" t="str">
        <f>VLOOKUP(order_details__2[[#This Row],[OrderID]],orders[],14,FALSE)</f>
        <v>Denmark</v>
      </c>
      <c r="L830">
        <f>VLOOKUP(order_details__2[[#This Row],[OrderID]],orders[],7,FALSE)</f>
        <v>1</v>
      </c>
      <c r="M830" t="str">
        <f>VLOOKUP(order_details__2[[#This Row],[ShipVia ]],shippers[],2,FALSE)</f>
        <v>Speedy Express</v>
      </c>
      <c r="N830" t="str">
        <f>VLOOKUP(order_details__2[[#This Row],[OrderID]],orders[],2,FALSE)</f>
        <v>SIMOB</v>
      </c>
      <c r="O830" t="str">
        <f>VLOOKUP(order_details__2[[#This Row],[OrderID]],orders[],18,FALSE)</f>
        <v xml:space="preserve">Eastern                                           </v>
      </c>
      <c r="P830">
        <f>VLOOKUP(order_details__2[[#This Row],[ProductID]],products[],4,FALSE)</f>
        <v>4</v>
      </c>
      <c r="Q830" t="str">
        <f>VLOOKUP(order_details__2[[#This Row],[CategoryID]],categories[],2,FALSE)</f>
        <v>Dairy Products</v>
      </c>
      <c r="R830">
        <f>VLOOKUP(order_details__2[[#This Row],[OrderID]],orders[],21,FALSE)</f>
        <v>6</v>
      </c>
    </row>
    <row r="831" spans="1:18" x14ac:dyDescent="0.2">
      <c r="A831">
        <v>10557</v>
      </c>
      <c r="B831">
        <v>64</v>
      </c>
      <c r="C831">
        <v>33.25</v>
      </c>
      <c r="D831">
        <v>30</v>
      </c>
      <c r="E831">
        <v>0</v>
      </c>
      <c r="F831">
        <f>order_details__2[[#This Row],[UnitPrice]]*order_details__2[[#This Row],[Quantity]]</f>
        <v>997.5</v>
      </c>
      <c r="G831">
        <f>VLOOKUP(order_details__2[[#This Row],[ProductID]],products[],3,FALSE)</f>
        <v>12</v>
      </c>
      <c r="H831">
        <f>VLOOKUP(order_details__2[[#This Row],[OrderID]],orders[],20,FALSE)</f>
        <v>1997</v>
      </c>
      <c r="I831" t="str">
        <f>VLOOKUP(order_details__2[[#This Row],[ProductID]],products[],2,FALSE)</f>
        <v>Wimmers gute Semmelkndel</v>
      </c>
      <c r="J831" t="str">
        <f>VLOOKUP(order_details__2[[#This Row],[SupplierID]],suppliers[],2,FALSE)</f>
        <v>Plutzer Lebensmittelgromrkte AG</v>
      </c>
      <c r="K831" t="str">
        <f>VLOOKUP(order_details__2[[#This Row],[OrderID]],orders[],14,FALSE)</f>
        <v>Germany</v>
      </c>
      <c r="L831">
        <f>VLOOKUP(order_details__2[[#This Row],[OrderID]],orders[],7,FALSE)</f>
        <v>2</v>
      </c>
      <c r="M831" t="str">
        <f>VLOOKUP(order_details__2[[#This Row],[ShipVia ]],shippers[],2,FALSE)</f>
        <v>United Package</v>
      </c>
      <c r="N831" t="str">
        <f>VLOOKUP(order_details__2[[#This Row],[OrderID]],orders[],2,FALSE)</f>
        <v>LEHMS</v>
      </c>
      <c r="O831" t="str">
        <f>VLOOKUP(order_details__2[[#This Row],[OrderID]],orders[],18,FALSE)</f>
        <v xml:space="preserve">Northern                                          </v>
      </c>
      <c r="P831">
        <f>VLOOKUP(order_details__2[[#This Row],[ProductID]],products[],4,FALSE)</f>
        <v>5</v>
      </c>
      <c r="Q831" t="str">
        <f>VLOOKUP(order_details__2[[#This Row],[CategoryID]],categories[],2,FALSE)</f>
        <v>Grains/Cereals</v>
      </c>
      <c r="R831">
        <f>VLOOKUP(order_details__2[[#This Row],[OrderID]],orders[],21,FALSE)</f>
        <v>6</v>
      </c>
    </row>
    <row r="832" spans="1:18" x14ac:dyDescent="0.2">
      <c r="A832">
        <v>10557</v>
      </c>
      <c r="B832">
        <v>75</v>
      </c>
      <c r="C832">
        <v>7.75</v>
      </c>
      <c r="D832">
        <v>20</v>
      </c>
      <c r="E832">
        <v>0</v>
      </c>
      <c r="F832">
        <f>order_details__2[[#This Row],[UnitPrice]]*order_details__2[[#This Row],[Quantity]]</f>
        <v>155</v>
      </c>
      <c r="G832">
        <f>VLOOKUP(order_details__2[[#This Row],[ProductID]],products[],3,FALSE)</f>
        <v>12</v>
      </c>
      <c r="H832">
        <f>VLOOKUP(order_details__2[[#This Row],[OrderID]],orders[],20,FALSE)</f>
        <v>1997</v>
      </c>
      <c r="I832" t="str">
        <f>VLOOKUP(order_details__2[[#This Row],[ProductID]],products[],2,FALSE)</f>
        <v>Rhnbru Klosterbier</v>
      </c>
      <c r="J832" t="str">
        <f>VLOOKUP(order_details__2[[#This Row],[SupplierID]],suppliers[],2,FALSE)</f>
        <v>Plutzer Lebensmittelgromrkte AG</v>
      </c>
      <c r="K832" t="str">
        <f>VLOOKUP(order_details__2[[#This Row],[OrderID]],orders[],14,FALSE)</f>
        <v>Germany</v>
      </c>
      <c r="L832">
        <f>VLOOKUP(order_details__2[[#This Row],[OrderID]],orders[],7,FALSE)</f>
        <v>2</v>
      </c>
      <c r="M832" t="str">
        <f>VLOOKUP(order_details__2[[#This Row],[ShipVia ]],shippers[],2,FALSE)</f>
        <v>United Package</v>
      </c>
      <c r="N832" t="str">
        <f>VLOOKUP(order_details__2[[#This Row],[OrderID]],orders[],2,FALSE)</f>
        <v>LEHMS</v>
      </c>
      <c r="O832" t="str">
        <f>VLOOKUP(order_details__2[[#This Row],[OrderID]],orders[],18,FALSE)</f>
        <v xml:space="preserve">Northern                                          </v>
      </c>
      <c r="P832">
        <f>VLOOKUP(order_details__2[[#This Row],[ProductID]],products[],4,FALSE)</f>
        <v>1</v>
      </c>
      <c r="Q832" t="str">
        <f>VLOOKUP(order_details__2[[#This Row],[CategoryID]],categories[],2,FALSE)</f>
        <v>Beverages</v>
      </c>
      <c r="R832">
        <f>VLOOKUP(order_details__2[[#This Row],[OrderID]],orders[],21,FALSE)</f>
        <v>6</v>
      </c>
    </row>
    <row r="833" spans="1:18" x14ac:dyDescent="0.2">
      <c r="A833">
        <v>10558</v>
      </c>
      <c r="B833">
        <v>47</v>
      </c>
      <c r="C833">
        <v>9.5</v>
      </c>
      <c r="D833">
        <v>25</v>
      </c>
      <c r="E833">
        <v>0</v>
      </c>
      <c r="F833">
        <f>order_details__2[[#This Row],[UnitPrice]]*order_details__2[[#This Row],[Quantity]]</f>
        <v>237.5</v>
      </c>
      <c r="G833">
        <f>VLOOKUP(order_details__2[[#This Row],[ProductID]],products[],3,FALSE)</f>
        <v>22</v>
      </c>
      <c r="H833">
        <f>VLOOKUP(order_details__2[[#This Row],[OrderID]],orders[],20,FALSE)</f>
        <v>1997</v>
      </c>
      <c r="I833" t="str">
        <f>VLOOKUP(order_details__2[[#This Row],[ProductID]],products[],2,FALSE)</f>
        <v>Zaanse koeken</v>
      </c>
      <c r="J833" t="str">
        <f>VLOOKUP(order_details__2[[#This Row],[SupplierID]],suppliers[],2,FALSE)</f>
        <v>Zaanse Snoepfabriek</v>
      </c>
      <c r="K833" t="str">
        <f>VLOOKUP(order_details__2[[#This Row],[OrderID]],orders[],14,FALSE)</f>
        <v>UK</v>
      </c>
      <c r="L833">
        <f>VLOOKUP(order_details__2[[#This Row],[OrderID]],orders[],7,FALSE)</f>
        <v>2</v>
      </c>
      <c r="M833" t="str">
        <f>VLOOKUP(order_details__2[[#This Row],[ShipVia ]],shippers[],2,FALSE)</f>
        <v>United Package</v>
      </c>
      <c r="N833" t="str">
        <f>VLOOKUP(order_details__2[[#This Row],[OrderID]],orders[],2,FALSE)</f>
        <v>AROUT</v>
      </c>
      <c r="O833" t="str">
        <f>VLOOKUP(order_details__2[[#This Row],[OrderID]],orders[],18,FALSE)</f>
        <v xml:space="preserve">Eastern                                           </v>
      </c>
      <c r="P833">
        <f>VLOOKUP(order_details__2[[#This Row],[ProductID]],products[],4,FALSE)</f>
        <v>3</v>
      </c>
      <c r="Q833" t="str">
        <f>VLOOKUP(order_details__2[[#This Row],[CategoryID]],categories[],2,FALSE)</f>
        <v>Confections</v>
      </c>
      <c r="R833">
        <f>VLOOKUP(order_details__2[[#This Row],[OrderID]],orders[],21,FALSE)</f>
        <v>6</v>
      </c>
    </row>
    <row r="834" spans="1:18" x14ac:dyDescent="0.2">
      <c r="A834">
        <v>10558</v>
      </c>
      <c r="B834">
        <v>51</v>
      </c>
      <c r="C834">
        <v>53</v>
      </c>
      <c r="D834">
        <v>20</v>
      </c>
      <c r="E834">
        <v>0</v>
      </c>
      <c r="F834">
        <f>order_details__2[[#This Row],[UnitPrice]]*order_details__2[[#This Row],[Quantity]]</f>
        <v>1060</v>
      </c>
      <c r="G834">
        <f>VLOOKUP(order_details__2[[#This Row],[ProductID]],products[],3,FALSE)</f>
        <v>24</v>
      </c>
      <c r="H834">
        <f>VLOOKUP(order_details__2[[#This Row],[OrderID]],orders[],20,FALSE)</f>
        <v>1997</v>
      </c>
      <c r="I834" t="str">
        <f>VLOOKUP(order_details__2[[#This Row],[ProductID]],products[],2,FALSE)</f>
        <v>Manjimup Dried Apples</v>
      </c>
      <c r="J834" t="str">
        <f>VLOOKUP(order_details__2[[#This Row],[SupplierID]],suppliers[],2,FALSE)</f>
        <v>G'day, Mate</v>
      </c>
      <c r="K834" t="str">
        <f>VLOOKUP(order_details__2[[#This Row],[OrderID]],orders[],14,FALSE)</f>
        <v>UK</v>
      </c>
      <c r="L834">
        <f>VLOOKUP(order_details__2[[#This Row],[OrderID]],orders[],7,FALSE)</f>
        <v>2</v>
      </c>
      <c r="M834" t="str">
        <f>VLOOKUP(order_details__2[[#This Row],[ShipVia ]],shippers[],2,FALSE)</f>
        <v>United Package</v>
      </c>
      <c r="N834" t="str">
        <f>VLOOKUP(order_details__2[[#This Row],[OrderID]],orders[],2,FALSE)</f>
        <v>AROUT</v>
      </c>
      <c r="O834" t="str">
        <f>VLOOKUP(order_details__2[[#This Row],[OrderID]],orders[],18,FALSE)</f>
        <v xml:space="preserve">Eastern                                           </v>
      </c>
      <c r="P834">
        <f>VLOOKUP(order_details__2[[#This Row],[ProductID]],products[],4,FALSE)</f>
        <v>7</v>
      </c>
      <c r="Q834" t="str">
        <f>VLOOKUP(order_details__2[[#This Row],[CategoryID]],categories[],2,FALSE)</f>
        <v>Produce</v>
      </c>
      <c r="R834">
        <f>VLOOKUP(order_details__2[[#This Row],[OrderID]],orders[],21,FALSE)</f>
        <v>6</v>
      </c>
    </row>
    <row r="835" spans="1:18" x14ac:dyDescent="0.2">
      <c r="A835">
        <v>10558</v>
      </c>
      <c r="B835">
        <v>52</v>
      </c>
      <c r="C835">
        <v>7</v>
      </c>
      <c r="D835">
        <v>30</v>
      </c>
      <c r="E835">
        <v>0</v>
      </c>
      <c r="F835">
        <f>order_details__2[[#This Row],[UnitPrice]]*order_details__2[[#This Row],[Quantity]]</f>
        <v>210</v>
      </c>
      <c r="G835">
        <f>VLOOKUP(order_details__2[[#This Row],[ProductID]],products[],3,FALSE)</f>
        <v>24</v>
      </c>
      <c r="H835">
        <f>VLOOKUP(order_details__2[[#This Row],[OrderID]],orders[],20,FALSE)</f>
        <v>1997</v>
      </c>
      <c r="I835" t="str">
        <f>VLOOKUP(order_details__2[[#This Row],[ProductID]],products[],2,FALSE)</f>
        <v>Filo Mix</v>
      </c>
      <c r="J835" t="str">
        <f>VLOOKUP(order_details__2[[#This Row],[SupplierID]],suppliers[],2,FALSE)</f>
        <v>G'day, Mate</v>
      </c>
      <c r="K835" t="str">
        <f>VLOOKUP(order_details__2[[#This Row],[OrderID]],orders[],14,FALSE)</f>
        <v>UK</v>
      </c>
      <c r="L835">
        <f>VLOOKUP(order_details__2[[#This Row],[OrderID]],orders[],7,FALSE)</f>
        <v>2</v>
      </c>
      <c r="M835" t="str">
        <f>VLOOKUP(order_details__2[[#This Row],[ShipVia ]],shippers[],2,FALSE)</f>
        <v>United Package</v>
      </c>
      <c r="N835" t="str">
        <f>VLOOKUP(order_details__2[[#This Row],[OrderID]],orders[],2,FALSE)</f>
        <v>AROUT</v>
      </c>
      <c r="O835" t="str">
        <f>VLOOKUP(order_details__2[[#This Row],[OrderID]],orders[],18,FALSE)</f>
        <v xml:space="preserve">Eastern                                           </v>
      </c>
      <c r="P835">
        <f>VLOOKUP(order_details__2[[#This Row],[ProductID]],products[],4,FALSE)</f>
        <v>5</v>
      </c>
      <c r="Q835" t="str">
        <f>VLOOKUP(order_details__2[[#This Row],[CategoryID]],categories[],2,FALSE)</f>
        <v>Grains/Cereals</v>
      </c>
      <c r="R835">
        <f>VLOOKUP(order_details__2[[#This Row],[OrderID]],orders[],21,FALSE)</f>
        <v>6</v>
      </c>
    </row>
    <row r="836" spans="1:18" x14ac:dyDescent="0.2">
      <c r="A836">
        <v>10558</v>
      </c>
      <c r="B836">
        <v>53</v>
      </c>
      <c r="C836">
        <v>32.799999999999997</v>
      </c>
      <c r="D836">
        <v>18</v>
      </c>
      <c r="E836">
        <v>0</v>
      </c>
      <c r="F836">
        <f>order_details__2[[#This Row],[UnitPrice]]*order_details__2[[#This Row],[Quantity]]</f>
        <v>590.4</v>
      </c>
      <c r="G836">
        <f>VLOOKUP(order_details__2[[#This Row],[ProductID]],products[],3,FALSE)</f>
        <v>24</v>
      </c>
      <c r="H836">
        <f>VLOOKUP(order_details__2[[#This Row],[OrderID]],orders[],20,FALSE)</f>
        <v>1997</v>
      </c>
      <c r="I836" t="str">
        <f>VLOOKUP(order_details__2[[#This Row],[ProductID]],products[],2,FALSE)</f>
        <v>Perth Pasties</v>
      </c>
      <c r="J836" t="str">
        <f>VLOOKUP(order_details__2[[#This Row],[SupplierID]],suppliers[],2,FALSE)</f>
        <v>G'day, Mate</v>
      </c>
      <c r="K836" t="str">
        <f>VLOOKUP(order_details__2[[#This Row],[OrderID]],orders[],14,FALSE)</f>
        <v>UK</v>
      </c>
      <c r="L836">
        <f>VLOOKUP(order_details__2[[#This Row],[OrderID]],orders[],7,FALSE)</f>
        <v>2</v>
      </c>
      <c r="M836" t="str">
        <f>VLOOKUP(order_details__2[[#This Row],[ShipVia ]],shippers[],2,FALSE)</f>
        <v>United Package</v>
      </c>
      <c r="N836" t="str">
        <f>VLOOKUP(order_details__2[[#This Row],[OrderID]],orders[],2,FALSE)</f>
        <v>AROUT</v>
      </c>
      <c r="O836" t="str">
        <f>VLOOKUP(order_details__2[[#This Row],[OrderID]],orders[],18,FALSE)</f>
        <v xml:space="preserve">Eastern                                           </v>
      </c>
      <c r="P836">
        <f>VLOOKUP(order_details__2[[#This Row],[ProductID]],products[],4,FALSE)</f>
        <v>6</v>
      </c>
      <c r="Q836" t="str">
        <f>VLOOKUP(order_details__2[[#This Row],[CategoryID]],categories[],2,FALSE)</f>
        <v>Meat/Poultry</v>
      </c>
      <c r="R836">
        <f>VLOOKUP(order_details__2[[#This Row],[OrderID]],orders[],21,FALSE)</f>
        <v>6</v>
      </c>
    </row>
    <row r="837" spans="1:18" x14ac:dyDescent="0.2">
      <c r="A837">
        <v>10558</v>
      </c>
      <c r="B837">
        <v>73</v>
      </c>
      <c r="C837">
        <v>15</v>
      </c>
      <c r="D837">
        <v>3</v>
      </c>
      <c r="E837">
        <v>0</v>
      </c>
      <c r="F837">
        <f>order_details__2[[#This Row],[UnitPrice]]*order_details__2[[#This Row],[Quantity]]</f>
        <v>45</v>
      </c>
      <c r="G837">
        <f>VLOOKUP(order_details__2[[#This Row],[ProductID]],products[],3,FALSE)</f>
        <v>17</v>
      </c>
      <c r="H837">
        <f>VLOOKUP(order_details__2[[#This Row],[OrderID]],orders[],20,FALSE)</f>
        <v>1997</v>
      </c>
      <c r="I837" t="str">
        <f>VLOOKUP(order_details__2[[#This Row],[ProductID]],products[],2,FALSE)</f>
        <v>Rd Kaviar</v>
      </c>
      <c r="J837" t="str">
        <f>VLOOKUP(order_details__2[[#This Row],[SupplierID]],suppliers[],2,FALSE)</f>
        <v>Svensk Sjfda AB</v>
      </c>
      <c r="K837" t="str">
        <f>VLOOKUP(order_details__2[[#This Row],[OrderID]],orders[],14,FALSE)</f>
        <v>UK</v>
      </c>
      <c r="L837">
        <f>VLOOKUP(order_details__2[[#This Row],[OrderID]],orders[],7,FALSE)</f>
        <v>2</v>
      </c>
      <c r="M837" t="str">
        <f>VLOOKUP(order_details__2[[#This Row],[ShipVia ]],shippers[],2,FALSE)</f>
        <v>United Package</v>
      </c>
      <c r="N837" t="str">
        <f>VLOOKUP(order_details__2[[#This Row],[OrderID]],orders[],2,FALSE)</f>
        <v>AROUT</v>
      </c>
      <c r="O837" t="str">
        <f>VLOOKUP(order_details__2[[#This Row],[OrderID]],orders[],18,FALSE)</f>
        <v xml:space="preserve">Eastern                                           </v>
      </c>
      <c r="P837">
        <f>VLOOKUP(order_details__2[[#This Row],[ProductID]],products[],4,FALSE)</f>
        <v>8</v>
      </c>
      <c r="Q837" t="str">
        <f>VLOOKUP(order_details__2[[#This Row],[CategoryID]],categories[],2,FALSE)</f>
        <v>Seafood</v>
      </c>
      <c r="R837">
        <f>VLOOKUP(order_details__2[[#This Row],[OrderID]],orders[],21,FALSE)</f>
        <v>6</v>
      </c>
    </row>
    <row r="838" spans="1:18" x14ac:dyDescent="0.2">
      <c r="A838">
        <v>10559</v>
      </c>
      <c r="B838">
        <v>41</v>
      </c>
      <c r="C838">
        <v>9.65</v>
      </c>
      <c r="D838">
        <v>12</v>
      </c>
      <c r="E838">
        <v>0</v>
      </c>
      <c r="F838">
        <f>order_details__2[[#This Row],[UnitPrice]]*order_details__2[[#This Row],[Quantity]]</f>
        <v>115.80000000000001</v>
      </c>
      <c r="G838">
        <f>VLOOKUP(order_details__2[[#This Row],[ProductID]],products[],3,FALSE)</f>
        <v>19</v>
      </c>
      <c r="H838">
        <f>VLOOKUP(order_details__2[[#This Row],[OrderID]],orders[],20,FALSE)</f>
        <v>1997</v>
      </c>
      <c r="I838" t="str">
        <f>VLOOKUP(order_details__2[[#This Row],[ProductID]],products[],2,FALSE)</f>
        <v>Jack's New England Clam Chowder</v>
      </c>
      <c r="J838" t="str">
        <f>VLOOKUP(order_details__2[[#This Row],[SupplierID]],suppliers[],2,FALSE)</f>
        <v>New England Seafood Cannery</v>
      </c>
      <c r="K838" t="str">
        <f>VLOOKUP(order_details__2[[#This Row],[OrderID]],orders[],14,FALSE)</f>
        <v>France</v>
      </c>
      <c r="L838">
        <f>VLOOKUP(order_details__2[[#This Row],[OrderID]],orders[],7,FALSE)</f>
        <v>1</v>
      </c>
      <c r="M838" t="str">
        <f>VLOOKUP(order_details__2[[#This Row],[ShipVia ]],shippers[],2,FALSE)</f>
        <v>Speedy Express</v>
      </c>
      <c r="N838" t="str">
        <f>VLOOKUP(order_details__2[[#This Row],[OrderID]],orders[],2,FALSE)</f>
        <v>BLONP</v>
      </c>
      <c r="O838" t="str">
        <f>VLOOKUP(order_details__2[[#This Row],[OrderID]],orders[],18,FALSE)</f>
        <v xml:space="preserve">Westerns                                          </v>
      </c>
      <c r="P838">
        <f>VLOOKUP(order_details__2[[#This Row],[ProductID]],products[],4,FALSE)</f>
        <v>8</v>
      </c>
      <c r="Q838" t="str">
        <f>VLOOKUP(order_details__2[[#This Row],[CategoryID]],categories[],2,FALSE)</f>
        <v>Seafood</v>
      </c>
      <c r="R838">
        <f>VLOOKUP(order_details__2[[#This Row],[OrderID]],orders[],21,FALSE)</f>
        <v>6</v>
      </c>
    </row>
    <row r="839" spans="1:18" x14ac:dyDescent="0.2">
      <c r="A839">
        <v>10559</v>
      </c>
      <c r="B839">
        <v>55</v>
      </c>
      <c r="C839">
        <v>24</v>
      </c>
      <c r="D839">
        <v>18</v>
      </c>
      <c r="E839">
        <v>0</v>
      </c>
      <c r="F839">
        <f>order_details__2[[#This Row],[UnitPrice]]*order_details__2[[#This Row],[Quantity]]</f>
        <v>432</v>
      </c>
      <c r="G839">
        <f>VLOOKUP(order_details__2[[#This Row],[ProductID]],products[],3,FALSE)</f>
        <v>25</v>
      </c>
      <c r="H839">
        <f>VLOOKUP(order_details__2[[#This Row],[OrderID]],orders[],20,FALSE)</f>
        <v>1997</v>
      </c>
      <c r="I839" t="str">
        <f>VLOOKUP(order_details__2[[#This Row],[ProductID]],products[],2,FALSE)</f>
        <v>Pt chinois</v>
      </c>
      <c r="J839" t="str">
        <f>VLOOKUP(order_details__2[[#This Row],[SupplierID]],suppliers[],2,FALSE)</f>
        <v>Ma Maison</v>
      </c>
      <c r="K839" t="str">
        <f>VLOOKUP(order_details__2[[#This Row],[OrderID]],orders[],14,FALSE)</f>
        <v>France</v>
      </c>
      <c r="L839">
        <f>VLOOKUP(order_details__2[[#This Row],[OrderID]],orders[],7,FALSE)</f>
        <v>1</v>
      </c>
      <c r="M839" t="str">
        <f>VLOOKUP(order_details__2[[#This Row],[ShipVia ]],shippers[],2,FALSE)</f>
        <v>Speedy Express</v>
      </c>
      <c r="N839" t="str">
        <f>VLOOKUP(order_details__2[[#This Row],[OrderID]],orders[],2,FALSE)</f>
        <v>BLONP</v>
      </c>
      <c r="O839" t="str">
        <f>VLOOKUP(order_details__2[[#This Row],[OrderID]],orders[],18,FALSE)</f>
        <v xml:space="preserve">Westerns                                          </v>
      </c>
      <c r="P839">
        <f>VLOOKUP(order_details__2[[#This Row],[ProductID]],products[],4,FALSE)</f>
        <v>6</v>
      </c>
      <c r="Q839" t="str">
        <f>VLOOKUP(order_details__2[[#This Row],[CategoryID]],categories[],2,FALSE)</f>
        <v>Meat/Poultry</v>
      </c>
      <c r="R839">
        <f>VLOOKUP(order_details__2[[#This Row],[OrderID]],orders[],21,FALSE)</f>
        <v>6</v>
      </c>
    </row>
    <row r="840" spans="1:18" x14ac:dyDescent="0.2">
      <c r="A840">
        <v>10560</v>
      </c>
      <c r="B840">
        <v>30</v>
      </c>
      <c r="C840">
        <v>25.89</v>
      </c>
      <c r="D840">
        <v>20</v>
      </c>
      <c r="E840">
        <v>0</v>
      </c>
      <c r="F840">
        <f>order_details__2[[#This Row],[UnitPrice]]*order_details__2[[#This Row],[Quantity]]</f>
        <v>517.79999999999995</v>
      </c>
      <c r="G840">
        <f>VLOOKUP(order_details__2[[#This Row],[ProductID]],products[],3,FALSE)</f>
        <v>13</v>
      </c>
      <c r="H840">
        <f>VLOOKUP(order_details__2[[#This Row],[OrderID]],orders[],20,FALSE)</f>
        <v>1997</v>
      </c>
      <c r="I840" t="str">
        <f>VLOOKUP(order_details__2[[#This Row],[ProductID]],products[],2,FALSE)</f>
        <v>Nord-Ost Matjeshering</v>
      </c>
      <c r="J840" t="str">
        <f>VLOOKUP(order_details__2[[#This Row],[SupplierID]],suppliers[],2,FALSE)</f>
        <v>Nord-Ost-Fisch Handelsgesellschaft mbH</v>
      </c>
      <c r="K840" t="str">
        <f>VLOOKUP(order_details__2[[#This Row],[OrderID]],orders[],14,FALSE)</f>
        <v>Germany</v>
      </c>
      <c r="L840">
        <f>VLOOKUP(order_details__2[[#This Row],[OrderID]],orders[],7,FALSE)</f>
        <v>1</v>
      </c>
      <c r="M840" t="str">
        <f>VLOOKUP(order_details__2[[#This Row],[ShipVia ]],shippers[],2,FALSE)</f>
        <v>Speedy Express</v>
      </c>
      <c r="N840" t="str">
        <f>VLOOKUP(order_details__2[[#This Row],[OrderID]],orders[],2,FALSE)</f>
        <v>FRANK</v>
      </c>
      <c r="O840" t="str">
        <f>VLOOKUP(order_details__2[[#This Row],[OrderID]],orders[],18,FALSE)</f>
        <v xml:space="preserve">Northern                                          </v>
      </c>
      <c r="P840">
        <f>VLOOKUP(order_details__2[[#This Row],[ProductID]],products[],4,FALSE)</f>
        <v>8</v>
      </c>
      <c r="Q840" t="str">
        <f>VLOOKUP(order_details__2[[#This Row],[CategoryID]],categories[],2,FALSE)</f>
        <v>Seafood</v>
      </c>
      <c r="R840">
        <f>VLOOKUP(order_details__2[[#This Row],[OrderID]],orders[],21,FALSE)</f>
        <v>6</v>
      </c>
    </row>
    <row r="841" spans="1:18" x14ac:dyDescent="0.2">
      <c r="A841">
        <v>10560</v>
      </c>
      <c r="B841">
        <v>62</v>
      </c>
      <c r="C841">
        <v>49.3</v>
      </c>
      <c r="D841">
        <v>15</v>
      </c>
      <c r="E841">
        <v>0</v>
      </c>
      <c r="F841">
        <f>order_details__2[[#This Row],[UnitPrice]]*order_details__2[[#This Row],[Quantity]]</f>
        <v>739.5</v>
      </c>
      <c r="G841">
        <f>VLOOKUP(order_details__2[[#This Row],[ProductID]],products[],3,FALSE)</f>
        <v>29</v>
      </c>
      <c r="H841">
        <f>VLOOKUP(order_details__2[[#This Row],[OrderID]],orders[],20,FALSE)</f>
        <v>1997</v>
      </c>
      <c r="I841" t="str">
        <f>VLOOKUP(order_details__2[[#This Row],[ProductID]],products[],2,FALSE)</f>
        <v>Tarte au sucre</v>
      </c>
      <c r="J841" t="str">
        <f>VLOOKUP(order_details__2[[#This Row],[SupplierID]],suppliers[],2,FALSE)</f>
        <v>Forts d'rables</v>
      </c>
      <c r="K841" t="str">
        <f>VLOOKUP(order_details__2[[#This Row],[OrderID]],orders[],14,FALSE)</f>
        <v>Germany</v>
      </c>
      <c r="L841">
        <f>VLOOKUP(order_details__2[[#This Row],[OrderID]],orders[],7,FALSE)</f>
        <v>1</v>
      </c>
      <c r="M841" t="str">
        <f>VLOOKUP(order_details__2[[#This Row],[ShipVia ]],shippers[],2,FALSE)</f>
        <v>Speedy Express</v>
      </c>
      <c r="N841" t="str">
        <f>VLOOKUP(order_details__2[[#This Row],[OrderID]],orders[],2,FALSE)</f>
        <v>FRANK</v>
      </c>
      <c r="O841" t="str">
        <f>VLOOKUP(order_details__2[[#This Row],[OrderID]],orders[],18,FALSE)</f>
        <v xml:space="preserve">Northern                                          </v>
      </c>
      <c r="P841">
        <f>VLOOKUP(order_details__2[[#This Row],[ProductID]],products[],4,FALSE)</f>
        <v>3</v>
      </c>
      <c r="Q841" t="str">
        <f>VLOOKUP(order_details__2[[#This Row],[CategoryID]],categories[],2,FALSE)</f>
        <v>Confections</v>
      </c>
      <c r="R841">
        <f>VLOOKUP(order_details__2[[#This Row],[OrderID]],orders[],21,FALSE)</f>
        <v>6</v>
      </c>
    </row>
    <row r="842" spans="1:18" x14ac:dyDescent="0.2">
      <c r="A842">
        <v>10561</v>
      </c>
      <c r="B842">
        <v>44</v>
      </c>
      <c r="C842">
        <v>19.45</v>
      </c>
      <c r="D842">
        <v>10</v>
      </c>
      <c r="E842">
        <v>0</v>
      </c>
      <c r="F842">
        <f>order_details__2[[#This Row],[UnitPrice]]*order_details__2[[#This Row],[Quantity]]</f>
        <v>194.5</v>
      </c>
      <c r="G842">
        <f>VLOOKUP(order_details__2[[#This Row],[ProductID]],products[],3,FALSE)</f>
        <v>20</v>
      </c>
      <c r="H842">
        <f>VLOOKUP(order_details__2[[#This Row],[OrderID]],orders[],20,FALSE)</f>
        <v>1997</v>
      </c>
      <c r="I842" t="str">
        <f>VLOOKUP(order_details__2[[#This Row],[ProductID]],products[],2,FALSE)</f>
        <v>Gula Malacca</v>
      </c>
      <c r="J842" t="str">
        <f>VLOOKUP(order_details__2[[#This Row],[SupplierID]],suppliers[],2,FALSE)</f>
        <v>Leka Trading</v>
      </c>
      <c r="K842" t="str">
        <f>VLOOKUP(order_details__2[[#This Row],[OrderID]],orders[],14,FALSE)</f>
        <v>Sweden</v>
      </c>
      <c r="L842">
        <f>VLOOKUP(order_details__2[[#This Row],[OrderID]],orders[],7,FALSE)</f>
        <v>2</v>
      </c>
      <c r="M842" t="str">
        <f>VLOOKUP(order_details__2[[#This Row],[ShipVia ]],shippers[],2,FALSE)</f>
        <v>United Package</v>
      </c>
      <c r="N842" t="str">
        <f>VLOOKUP(order_details__2[[#This Row],[OrderID]],orders[],2,FALSE)</f>
        <v>FOLKO</v>
      </c>
      <c r="O842" t="str">
        <f>VLOOKUP(order_details__2[[#This Row],[OrderID]],orders[],18,FALSE)</f>
        <v xml:space="preserve">Eastern                                           </v>
      </c>
      <c r="P842">
        <f>VLOOKUP(order_details__2[[#This Row],[ProductID]],products[],4,FALSE)</f>
        <v>2</v>
      </c>
      <c r="Q842" t="str">
        <f>VLOOKUP(order_details__2[[#This Row],[CategoryID]],categories[],2,FALSE)</f>
        <v>Condiments</v>
      </c>
      <c r="R842">
        <f>VLOOKUP(order_details__2[[#This Row],[OrderID]],orders[],21,FALSE)</f>
        <v>6</v>
      </c>
    </row>
    <row r="843" spans="1:18" x14ac:dyDescent="0.2">
      <c r="A843">
        <v>10561</v>
      </c>
      <c r="B843">
        <v>51</v>
      </c>
      <c r="C843">
        <v>53</v>
      </c>
      <c r="D843">
        <v>50</v>
      </c>
      <c r="E843">
        <v>0</v>
      </c>
      <c r="F843">
        <f>order_details__2[[#This Row],[UnitPrice]]*order_details__2[[#This Row],[Quantity]]</f>
        <v>2650</v>
      </c>
      <c r="G843">
        <f>VLOOKUP(order_details__2[[#This Row],[ProductID]],products[],3,FALSE)</f>
        <v>24</v>
      </c>
      <c r="H843">
        <f>VLOOKUP(order_details__2[[#This Row],[OrderID]],orders[],20,FALSE)</f>
        <v>1997</v>
      </c>
      <c r="I843" t="str">
        <f>VLOOKUP(order_details__2[[#This Row],[ProductID]],products[],2,FALSE)</f>
        <v>Manjimup Dried Apples</v>
      </c>
      <c r="J843" t="str">
        <f>VLOOKUP(order_details__2[[#This Row],[SupplierID]],suppliers[],2,FALSE)</f>
        <v>G'day, Mate</v>
      </c>
      <c r="K843" t="str">
        <f>VLOOKUP(order_details__2[[#This Row],[OrderID]],orders[],14,FALSE)</f>
        <v>Sweden</v>
      </c>
      <c r="L843">
        <f>VLOOKUP(order_details__2[[#This Row],[OrderID]],orders[],7,FALSE)</f>
        <v>2</v>
      </c>
      <c r="M843" t="str">
        <f>VLOOKUP(order_details__2[[#This Row],[ShipVia ]],shippers[],2,FALSE)</f>
        <v>United Package</v>
      </c>
      <c r="N843" t="str">
        <f>VLOOKUP(order_details__2[[#This Row],[OrderID]],orders[],2,FALSE)</f>
        <v>FOLKO</v>
      </c>
      <c r="O843" t="str">
        <f>VLOOKUP(order_details__2[[#This Row],[OrderID]],orders[],18,FALSE)</f>
        <v xml:space="preserve">Eastern                                           </v>
      </c>
      <c r="P843">
        <f>VLOOKUP(order_details__2[[#This Row],[ProductID]],products[],4,FALSE)</f>
        <v>7</v>
      </c>
      <c r="Q843" t="str">
        <f>VLOOKUP(order_details__2[[#This Row],[CategoryID]],categories[],2,FALSE)</f>
        <v>Produce</v>
      </c>
      <c r="R843">
        <f>VLOOKUP(order_details__2[[#This Row],[OrderID]],orders[],21,FALSE)</f>
        <v>6</v>
      </c>
    </row>
    <row r="844" spans="1:18" x14ac:dyDescent="0.2">
      <c r="A844">
        <v>10562</v>
      </c>
      <c r="B844">
        <v>33</v>
      </c>
      <c r="C844">
        <v>2.5</v>
      </c>
      <c r="D844">
        <v>20</v>
      </c>
      <c r="E844">
        <v>0</v>
      </c>
      <c r="F844">
        <f>order_details__2[[#This Row],[UnitPrice]]*order_details__2[[#This Row],[Quantity]]</f>
        <v>50</v>
      </c>
      <c r="G844">
        <f>VLOOKUP(order_details__2[[#This Row],[ProductID]],products[],3,FALSE)</f>
        <v>15</v>
      </c>
      <c r="H844">
        <f>VLOOKUP(order_details__2[[#This Row],[OrderID]],orders[],20,FALSE)</f>
        <v>1997</v>
      </c>
      <c r="I844" t="str">
        <f>VLOOKUP(order_details__2[[#This Row],[ProductID]],products[],2,FALSE)</f>
        <v>Geitost</v>
      </c>
      <c r="J844" t="str">
        <f>VLOOKUP(order_details__2[[#This Row],[SupplierID]],suppliers[],2,FALSE)</f>
        <v>Norske Meierier</v>
      </c>
      <c r="K844" t="str">
        <f>VLOOKUP(order_details__2[[#This Row],[OrderID]],orders[],14,FALSE)</f>
        <v>Italy</v>
      </c>
      <c r="L844">
        <f>VLOOKUP(order_details__2[[#This Row],[OrderID]],orders[],7,FALSE)</f>
        <v>1</v>
      </c>
      <c r="M844" t="str">
        <f>VLOOKUP(order_details__2[[#This Row],[ShipVia ]],shippers[],2,FALSE)</f>
        <v>Speedy Express</v>
      </c>
      <c r="N844" t="str">
        <f>VLOOKUP(order_details__2[[#This Row],[OrderID]],orders[],2,FALSE)</f>
        <v>REGGC</v>
      </c>
      <c r="O844" t="str">
        <f>VLOOKUP(order_details__2[[#This Row],[OrderID]],orders[],18,FALSE)</f>
        <v xml:space="preserve">Eastern                                           </v>
      </c>
      <c r="P844">
        <f>VLOOKUP(order_details__2[[#This Row],[ProductID]],products[],4,FALSE)</f>
        <v>4</v>
      </c>
      <c r="Q844" t="str">
        <f>VLOOKUP(order_details__2[[#This Row],[CategoryID]],categories[],2,FALSE)</f>
        <v>Dairy Products</v>
      </c>
      <c r="R844">
        <f>VLOOKUP(order_details__2[[#This Row],[OrderID]],orders[],21,FALSE)</f>
        <v>6</v>
      </c>
    </row>
    <row r="845" spans="1:18" x14ac:dyDescent="0.2">
      <c r="A845">
        <v>10562</v>
      </c>
      <c r="B845">
        <v>62</v>
      </c>
      <c r="C845">
        <v>49.3</v>
      </c>
      <c r="D845">
        <v>10</v>
      </c>
      <c r="E845">
        <v>0</v>
      </c>
      <c r="F845">
        <f>order_details__2[[#This Row],[UnitPrice]]*order_details__2[[#This Row],[Quantity]]</f>
        <v>493</v>
      </c>
      <c r="G845">
        <f>VLOOKUP(order_details__2[[#This Row],[ProductID]],products[],3,FALSE)</f>
        <v>29</v>
      </c>
      <c r="H845">
        <f>VLOOKUP(order_details__2[[#This Row],[OrderID]],orders[],20,FALSE)</f>
        <v>1997</v>
      </c>
      <c r="I845" t="str">
        <f>VLOOKUP(order_details__2[[#This Row],[ProductID]],products[],2,FALSE)</f>
        <v>Tarte au sucre</v>
      </c>
      <c r="J845" t="str">
        <f>VLOOKUP(order_details__2[[#This Row],[SupplierID]],suppliers[],2,FALSE)</f>
        <v>Forts d'rables</v>
      </c>
      <c r="K845" t="str">
        <f>VLOOKUP(order_details__2[[#This Row],[OrderID]],orders[],14,FALSE)</f>
        <v>Italy</v>
      </c>
      <c r="L845">
        <f>VLOOKUP(order_details__2[[#This Row],[OrderID]],orders[],7,FALSE)</f>
        <v>1</v>
      </c>
      <c r="M845" t="str">
        <f>VLOOKUP(order_details__2[[#This Row],[ShipVia ]],shippers[],2,FALSE)</f>
        <v>Speedy Express</v>
      </c>
      <c r="N845" t="str">
        <f>VLOOKUP(order_details__2[[#This Row],[OrderID]],orders[],2,FALSE)</f>
        <v>REGGC</v>
      </c>
      <c r="O845" t="str">
        <f>VLOOKUP(order_details__2[[#This Row],[OrderID]],orders[],18,FALSE)</f>
        <v xml:space="preserve">Eastern                                           </v>
      </c>
      <c r="P845">
        <f>VLOOKUP(order_details__2[[#This Row],[ProductID]],products[],4,FALSE)</f>
        <v>3</v>
      </c>
      <c r="Q845" t="str">
        <f>VLOOKUP(order_details__2[[#This Row],[CategoryID]],categories[],2,FALSE)</f>
        <v>Confections</v>
      </c>
      <c r="R845">
        <f>VLOOKUP(order_details__2[[#This Row],[OrderID]],orders[],21,FALSE)</f>
        <v>6</v>
      </c>
    </row>
    <row r="846" spans="1:18" x14ac:dyDescent="0.2">
      <c r="A846">
        <v>10563</v>
      </c>
      <c r="B846">
        <v>36</v>
      </c>
      <c r="C846">
        <v>19</v>
      </c>
      <c r="D846">
        <v>25</v>
      </c>
      <c r="E846">
        <v>0</v>
      </c>
      <c r="F846">
        <f>order_details__2[[#This Row],[UnitPrice]]*order_details__2[[#This Row],[Quantity]]</f>
        <v>475</v>
      </c>
      <c r="G846">
        <f>VLOOKUP(order_details__2[[#This Row],[ProductID]],products[],3,FALSE)</f>
        <v>17</v>
      </c>
      <c r="H846">
        <f>VLOOKUP(order_details__2[[#This Row],[OrderID]],orders[],20,FALSE)</f>
        <v>1997</v>
      </c>
      <c r="I846" t="str">
        <f>VLOOKUP(order_details__2[[#This Row],[ProductID]],products[],2,FALSE)</f>
        <v>Inlagd Sill</v>
      </c>
      <c r="J846" t="str">
        <f>VLOOKUP(order_details__2[[#This Row],[SupplierID]],suppliers[],2,FALSE)</f>
        <v>Svensk Sjfda AB</v>
      </c>
      <c r="K846" t="str">
        <f>VLOOKUP(order_details__2[[#This Row],[OrderID]],orders[],14,FALSE)</f>
        <v>Brazil</v>
      </c>
      <c r="L846">
        <f>VLOOKUP(order_details__2[[#This Row],[OrderID]],orders[],7,FALSE)</f>
        <v>2</v>
      </c>
      <c r="M846" t="str">
        <f>VLOOKUP(order_details__2[[#This Row],[ShipVia ]],shippers[],2,FALSE)</f>
        <v>United Package</v>
      </c>
      <c r="N846" t="str">
        <f>VLOOKUP(order_details__2[[#This Row],[OrderID]],orders[],2,FALSE)</f>
        <v>RICAR</v>
      </c>
      <c r="O846" t="str">
        <f>VLOOKUP(order_details__2[[#This Row],[OrderID]],orders[],18,FALSE)</f>
        <v xml:space="preserve">Eastern                                           </v>
      </c>
      <c r="P846">
        <f>VLOOKUP(order_details__2[[#This Row],[ProductID]],products[],4,FALSE)</f>
        <v>8</v>
      </c>
      <c r="Q846" t="str">
        <f>VLOOKUP(order_details__2[[#This Row],[CategoryID]],categories[],2,FALSE)</f>
        <v>Seafood</v>
      </c>
      <c r="R846">
        <f>VLOOKUP(order_details__2[[#This Row],[OrderID]],orders[],21,FALSE)</f>
        <v>6</v>
      </c>
    </row>
    <row r="847" spans="1:18" x14ac:dyDescent="0.2">
      <c r="A847">
        <v>10563</v>
      </c>
      <c r="B847">
        <v>52</v>
      </c>
      <c r="C847">
        <v>7</v>
      </c>
      <c r="D847">
        <v>70</v>
      </c>
      <c r="E847">
        <v>0</v>
      </c>
      <c r="F847">
        <f>order_details__2[[#This Row],[UnitPrice]]*order_details__2[[#This Row],[Quantity]]</f>
        <v>490</v>
      </c>
      <c r="G847">
        <f>VLOOKUP(order_details__2[[#This Row],[ProductID]],products[],3,FALSE)</f>
        <v>24</v>
      </c>
      <c r="H847">
        <f>VLOOKUP(order_details__2[[#This Row],[OrderID]],orders[],20,FALSE)</f>
        <v>1997</v>
      </c>
      <c r="I847" t="str">
        <f>VLOOKUP(order_details__2[[#This Row],[ProductID]],products[],2,FALSE)</f>
        <v>Filo Mix</v>
      </c>
      <c r="J847" t="str">
        <f>VLOOKUP(order_details__2[[#This Row],[SupplierID]],suppliers[],2,FALSE)</f>
        <v>G'day, Mate</v>
      </c>
      <c r="K847" t="str">
        <f>VLOOKUP(order_details__2[[#This Row],[OrderID]],orders[],14,FALSE)</f>
        <v>Brazil</v>
      </c>
      <c r="L847">
        <f>VLOOKUP(order_details__2[[#This Row],[OrderID]],orders[],7,FALSE)</f>
        <v>2</v>
      </c>
      <c r="M847" t="str">
        <f>VLOOKUP(order_details__2[[#This Row],[ShipVia ]],shippers[],2,FALSE)</f>
        <v>United Package</v>
      </c>
      <c r="N847" t="str">
        <f>VLOOKUP(order_details__2[[#This Row],[OrderID]],orders[],2,FALSE)</f>
        <v>RICAR</v>
      </c>
      <c r="O847" t="str">
        <f>VLOOKUP(order_details__2[[#This Row],[OrderID]],orders[],18,FALSE)</f>
        <v xml:space="preserve">Eastern                                           </v>
      </c>
      <c r="P847">
        <f>VLOOKUP(order_details__2[[#This Row],[ProductID]],products[],4,FALSE)</f>
        <v>5</v>
      </c>
      <c r="Q847" t="str">
        <f>VLOOKUP(order_details__2[[#This Row],[CategoryID]],categories[],2,FALSE)</f>
        <v>Grains/Cereals</v>
      </c>
      <c r="R847">
        <f>VLOOKUP(order_details__2[[#This Row],[OrderID]],orders[],21,FALSE)</f>
        <v>6</v>
      </c>
    </row>
    <row r="848" spans="1:18" x14ac:dyDescent="0.2">
      <c r="A848">
        <v>10564</v>
      </c>
      <c r="B848">
        <v>17</v>
      </c>
      <c r="C848">
        <v>39</v>
      </c>
      <c r="D848">
        <v>16</v>
      </c>
      <c r="E848">
        <v>0</v>
      </c>
      <c r="F848">
        <f>order_details__2[[#This Row],[UnitPrice]]*order_details__2[[#This Row],[Quantity]]</f>
        <v>624</v>
      </c>
      <c r="G848">
        <f>VLOOKUP(order_details__2[[#This Row],[ProductID]],products[],3,FALSE)</f>
        <v>7</v>
      </c>
      <c r="H848">
        <f>VLOOKUP(order_details__2[[#This Row],[OrderID]],orders[],20,FALSE)</f>
        <v>1997</v>
      </c>
      <c r="I848" t="str">
        <f>VLOOKUP(order_details__2[[#This Row],[ProductID]],products[],2,FALSE)</f>
        <v>Alice Mutton</v>
      </c>
      <c r="J848" t="str">
        <f>VLOOKUP(order_details__2[[#This Row],[SupplierID]],suppliers[],2,FALSE)</f>
        <v>Pavlova, Ltd.</v>
      </c>
      <c r="K848" t="str">
        <f>VLOOKUP(order_details__2[[#This Row],[OrderID]],orders[],14,FALSE)</f>
        <v>USA</v>
      </c>
      <c r="L848">
        <f>VLOOKUP(order_details__2[[#This Row],[OrderID]],orders[],7,FALSE)</f>
        <v>3</v>
      </c>
      <c r="M848" t="str">
        <f>VLOOKUP(order_details__2[[#This Row],[ShipVia ]],shippers[],2,FALSE)</f>
        <v>Federal Shipping</v>
      </c>
      <c r="N848" t="str">
        <f>VLOOKUP(order_details__2[[#This Row],[OrderID]],orders[],2,FALSE)</f>
        <v>RATTC</v>
      </c>
      <c r="O848" t="str">
        <f>VLOOKUP(order_details__2[[#This Row],[OrderID]],orders[],18,FALSE)</f>
        <v xml:space="preserve">Eastern                                           </v>
      </c>
      <c r="P848">
        <f>VLOOKUP(order_details__2[[#This Row],[ProductID]],products[],4,FALSE)</f>
        <v>6</v>
      </c>
      <c r="Q848" t="str">
        <f>VLOOKUP(order_details__2[[#This Row],[CategoryID]],categories[],2,FALSE)</f>
        <v>Meat/Poultry</v>
      </c>
      <c r="R848">
        <f>VLOOKUP(order_details__2[[#This Row],[OrderID]],orders[],21,FALSE)</f>
        <v>6</v>
      </c>
    </row>
    <row r="849" spans="1:18" x14ac:dyDescent="0.2">
      <c r="A849">
        <v>10564</v>
      </c>
      <c r="B849">
        <v>31</v>
      </c>
      <c r="C849">
        <v>12.5</v>
      </c>
      <c r="D849">
        <v>6</v>
      </c>
      <c r="E849">
        <v>0</v>
      </c>
      <c r="F849">
        <f>order_details__2[[#This Row],[UnitPrice]]*order_details__2[[#This Row],[Quantity]]</f>
        <v>75</v>
      </c>
      <c r="G849">
        <f>VLOOKUP(order_details__2[[#This Row],[ProductID]],products[],3,FALSE)</f>
        <v>14</v>
      </c>
      <c r="H849">
        <f>VLOOKUP(order_details__2[[#This Row],[OrderID]],orders[],20,FALSE)</f>
        <v>1997</v>
      </c>
      <c r="I849" t="str">
        <f>VLOOKUP(order_details__2[[#This Row],[ProductID]],products[],2,FALSE)</f>
        <v>Gorgonzola Telino</v>
      </c>
      <c r="J849" t="str">
        <f>VLOOKUP(order_details__2[[#This Row],[SupplierID]],suppliers[],2,FALSE)</f>
        <v>Formaggi Fortini s.r.l.</v>
      </c>
      <c r="K849" t="str">
        <f>VLOOKUP(order_details__2[[#This Row],[OrderID]],orders[],14,FALSE)</f>
        <v>USA</v>
      </c>
      <c r="L849">
        <f>VLOOKUP(order_details__2[[#This Row],[OrderID]],orders[],7,FALSE)</f>
        <v>3</v>
      </c>
      <c r="M849" t="str">
        <f>VLOOKUP(order_details__2[[#This Row],[ShipVia ]],shippers[],2,FALSE)</f>
        <v>Federal Shipping</v>
      </c>
      <c r="N849" t="str">
        <f>VLOOKUP(order_details__2[[#This Row],[OrderID]],orders[],2,FALSE)</f>
        <v>RATTC</v>
      </c>
      <c r="O849" t="str">
        <f>VLOOKUP(order_details__2[[#This Row],[OrderID]],orders[],18,FALSE)</f>
        <v xml:space="preserve">Eastern                                           </v>
      </c>
      <c r="P849">
        <f>VLOOKUP(order_details__2[[#This Row],[ProductID]],products[],4,FALSE)</f>
        <v>4</v>
      </c>
      <c r="Q849" t="str">
        <f>VLOOKUP(order_details__2[[#This Row],[CategoryID]],categories[],2,FALSE)</f>
        <v>Dairy Products</v>
      </c>
      <c r="R849">
        <f>VLOOKUP(order_details__2[[#This Row],[OrderID]],orders[],21,FALSE)</f>
        <v>6</v>
      </c>
    </row>
    <row r="850" spans="1:18" x14ac:dyDescent="0.2">
      <c r="A850">
        <v>10564</v>
      </c>
      <c r="B850">
        <v>55</v>
      </c>
      <c r="C850">
        <v>24</v>
      </c>
      <c r="D850">
        <v>25</v>
      </c>
      <c r="E850">
        <v>0</v>
      </c>
      <c r="F850">
        <f>order_details__2[[#This Row],[UnitPrice]]*order_details__2[[#This Row],[Quantity]]</f>
        <v>600</v>
      </c>
      <c r="G850">
        <f>VLOOKUP(order_details__2[[#This Row],[ProductID]],products[],3,FALSE)</f>
        <v>25</v>
      </c>
      <c r="H850">
        <f>VLOOKUP(order_details__2[[#This Row],[OrderID]],orders[],20,FALSE)</f>
        <v>1997</v>
      </c>
      <c r="I850" t="str">
        <f>VLOOKUP(order_details__2[[#This Row],[ProductID]],products[],2,FALSE)</f>
        <v>Pt chinois</v>
      </c>
      <c r="J850" t="str">
        <f>VLOOKUP(order_details__2[[#This Row],[SupplierID]],suppliers[],2,FALSE)</f>
        <v>Ma Maison</v>
      </c>
      <c r="K850" t="str">
        <f>VLOOKUP(order_details__2[[#This Row],[OrderID]],orders[],14,FALSE)</f>
        <v>USA</v>
      </c>
      <c r="L850">
        <f>VLOOKUP(order_details__2[[#This Row],[OrderID]],orders[],7,FALSE)</f>
        <v>3</v>
      </c>
      <c r="M850" t="str">
        <f>VLOOKUP(order_details__2[[#This Row],[ShipVia ]],shippers[],2,FALSE)</f>
        <v>Federal Shipping</v>
      </c>
      <c r="N850" t="str">
        <f>VLOOKUP(order_details__2[[#This Row],[OrderID]],orders[],2,FALSE)</f>
        <v>RATTC</v>
      </c>
      <c r="O850" t="str">
        <f>VLOOKUP(order_details__2[[#This Row],[OrderID]],orders[],18,FALSE)</f>
        <v xml:space="preserve">Eastern                                           </v>
      </c>
      <c r="P850">
        <f>VLOOKUP(order_details__2[[#This Row],[ProductID]],products[],4,FALSE)</f>
        <v>6</v>
      </c>
      <c r="Q850" t="str">
        <f>VLOOKUP(order_details__2[[#This Row],[CategoryID]],categories[],2,FALSE)</f>
        <v>Meat/Poultry</v>
      </c>
      <c r="R850">
        <f>VLOOKUP(order_details__2[[#This Row],[OrderID]],orders[],21,FALSE)</f>
        <v>6</v>
      </c>
    </row>
    <row r="851" spans="1:18" x14ac:dyDescent="0.2">
      <c r="A851">
        <v>10565</v>
      </c>
      <c r="B851">
        <v>24</v>
      </c>
      <c r="C851">
        <v>4.5</v>
      </c>
      <c r="D851">
        <v>25</v>
      </c>
      <c r="E851">
        <v>0</v>
      </c>
      <c r="F851">
        <f>order_details__2[[#This Row],[UnitPrice]]*order_details__2[[#This Row],[Quantity]]</f>
        <v>112.5</v>
      </c>
      <c r="G851">
        <f>VLOOKUP(order_details__2[[#This Row],[ProductID]],products[],3,FALSE)</f>
        <v>10</v>
      </c>
      <c r="H851">
        <f>VLOOKUP(order_details__2[[#This Row],[OrderID]],orders[],20,FALSE)</f>
        <v>1997</v>
      </c>
      <c r="I851" t="str">
        <f>VLOOKUP(order_details__2[[#This Row],[ProductID]],products[],2,FALSE)</f>
        <v>Guaran Fantstica</v>
      </c>
      <c r="J851" t="str">
        <f>VLOOKUP(order_details__2[[#This Row],[SupplierID]],suppliers[],2,FALSE)</f>
        <v>Refrescos Americanas LTDA</v>
      </c>
      <c r="K851" t="str">
        <f>VLOOKUP(order_details__2[[#This Row],[OrderID]],orders[],14,FALSE)</f>
        <v>Canada</v>
      </c>
      <c r="L851">
        <f>VLOOKUP(order_details__2[[#This Row],[OrderID]],orders[],7,FALSE)</f>
        <v>2</v>
      </c>
      <c r="M851" t="str">
        <f>VLOOKUP(order_details__2[[#This Row],[ShipVia ]],shippers[],2,FALSE)</f>
        <v>United Package</v>
      </c>
      <c r="N851" t="str">
        <f>VLOOKUP(order_details__2[[#This Row],[OrderID]],orders[],2,FALSE)</f>
        <v>MEREP</v>
      </c>
      <c r="O851" t="str">
        <f>VLOOKUP(order_details__2[[#This Row],[OrderID]],orders[],18,FALSE)</f>
        <v xml:space="preserve">Northern                                          </v>
      </c>
      <c r="P851">
        <f>VLOOKUP(order_details__2[[#This Row],[ProductID]],products[],4,FALSE)</f>
        <v>1</v>
      </c>
      <c r="Q851" t="str">
        <f>VLOOKUP(order_details__2[[#This Row],[CategoryID]],categories[],2,FALSE)</f>
        <v>Beverages</v>
      </c>
      <c r="R851">
        <f>VLOOKUP(order_details__2[[#This Row],[OrderID]],orders[],21,FALSE)</f>
        <v>6</v>
      </c>
    </row>
    <row r="852" spans="1:18" x14ac:dyDescent="0.2">
      <c r="A852">
        <v>10565</v>
      </c>
      <c r="B852">
        <v>64</v>
      </c>
      <c r="C852">
        <v>33.25</v>
      </c>
      <c r="D852">
        <v>18</v>
      </c>
      <c r="E852">
        <v>0</v>
      </c>
      <c r="F852">
        <f>order_details__2[[#This Row],[UnitPrice]]*order_details__2[[#This Row],[Quantity]]</f>
        <v>598.5</v>
      </c>
      <c r="G852">
        <f>VLOOKUP(order_details__2[[#This Row],[ProductID]],products[],3,FALSE)</f>
        <v>12</v>
      </c>
      <c r="H852">
        <f>VLOOKUP(order_details__2[[#This Row],[OrderID]],orders[],20,FALSE)</f>
        <v>1997</v>
      </c>
      <c r="I852" t="str">
        <f>VLOOKUP(order_details__2[[#This Row],[ProductID]],products[],2,FALSE)</f>
        <v>Wimmers gute Semmelkndel</v>
      </c>
      <c r="J852" t="str">
        <f>VLOOKUP(order_details__2[[#This Row],[SupplierID]],suppliers[],2,FALSE)</f>
        <v>Plutzer Lebensmittelgromrkte AG</v>
      </c>
      <c r="K852" t="str">
        <f>VLOOKUP(order_details__2[[#This Row],[OrderID]],orders[],14,FALSE)</f>
        <v>Canada</v>
      </c>
      <c r="L852">
        <f>VLOOKUP(order_details__2[[#This Row],[OrderID]],orders[],7,FALSE)</f>
        <v>2</v>
      </c>
      <c r="M852" t="str">
        <f>VLOOKUP(order_details__2[[#This Row],[ShipVia ]],shippers[],2,FALSE)</f>
        <v>United Package</v>
      </c>
      <c r="N852" t="str">
        <f>VLOOKUP(order_details__2[[#This Row],[OrderID]],orders[],2,FALSE)</f>
        <v>MEREP</v>
      </c>
      <c r="O852" t="str">
        <f>VLOOKUP(order_details__2[[#This Row],[OrderID]],orders[],18,FALSE)</f>
        <v xml:space="preserve">Northern                                          </v>
      </c>
      <c r="P852">
        <f>VLOOKUP(order_details__2[[#This Row],[ProductID]],products[],4,FALSE)</f>
        <v>5</v>
      </c>
      <c r="Q852" t="str">
        <f>VLOOKUP(order_details__2[[#This Row],[CategoryID]],categories[],2,FALSE)</f>
        <v>Grains/Cereals</v>
      </c>
      <c r="R852">
        <f>VLOOKUP(order_details__2[[#This Row],[OrderID]],orders[],21,FALSE)</f>
        <v>6</v>
      </c>
    </row>
    <row r="853" spans="1:18" x14ac:dyDescent="0.2">
      <c r="A853">
        <v>10566</v>
      </c>
      <c r="B853">
        <v>11</v>
      </c>
      <c r="C853">
        <v>21</v>
      </c>
      <c r="D853">
        <v>35</v>
      </c>
      <c r="E853">
        <v>0</v>
      </c>
      <c r="F853">
        <f>order_details__2[[#This Row],[UnitPrice]]*order_details__2[[#This Row],[Quantity]]</f>
        <v>735</v>
      </c>
      <c r="G853">
        <f>VLOOKUP(order_details__2[[#This Row],[ProductID]],products[],3,FALSE)</f>
        <v>5</v>
      </c>
      <c r="H853">
        <f>VLOOKUP(order_details__2[[#This Row],[OrderID]],orders[],20,FALSE)</f>
        <v>1997</v>
      </c>
      <c r="I853" t="str">
        <f>VLOOKUP(order_details__2[[#This Row],[ProductID]],products[],2,FALSE)</f>
        <v>Queso Cabrales</v>
      </c>
      <c r="J853" t="str">
        <f>VLOOKUP(order_details__2[[#This Row],[SupplierID]],suppliers[],2,FALSE)</f>
        <v>Cooperativa de Quesos 'Las Cabras'</v>
      </c>
      <c r="K853" t="str">
        <f>VLOOKUP(order_details__2[[#This Row],[OrderID]],orders[],14,FALSE)</f>
        <v>France</v>
      </c>
      <c r="L853">
        <f>VLOOKUP(order_details__2[[#This Row],[OrderID]],orders[],7,FALSE)</f>
        <v>1</v>
      </c>
      <c r="M853" t="str">
        <f>VLOOKUP(order_details__2[[#This Row],[ShipVia ]],shippers[],2,FALSE)</f>
        <v>Speedy Express</v>
      </c>
      <c r="N853" t="str">
        <f>VLOOKUP(order_details__2[[#This Row],[OrderID]],orders[],2,FALSE)</f>
        <v>BLONP</v>
      </c>
      <c r="O853" t="str">
        <f>VLOOKUP(order_details__2[[#This Row],[OrderID]],orders[],18,FALSE)</f>
        <v xml:space="preserve">Northern                                          </v>
      </c>
      <c r="P853">
        <f>VLOOKUP(order_details__2[[#This Row],[ProductID]],products[],4,FALSE)</f>
        <v>4</v>
      </c>
      <c r="Q853" t="str">
        <f>VLOOKUP(order_details__2[[#This Row],[CategoryID]],categories[],2,FALSE)</f>
        <v>Dairy Products</v>
      </c>
      <c r="R853">
        <f>VLOOKUP(order_details__2[[#This Row],[OrderID]],orders[],21,FALSE)</f>
        <v>6</v>
      </c>
    </row>
    <row r="854" spans="1:18" x14ac:dyDescent="0.2">
      <c r="A854">
        <v>10566</v>
      </c>
      <c r="B854">
        <v>18</v>
      </c>
      <c r="C854">
        <v>62.5</v>
      </c>
      <c r="D854">
        <v>18</v>
      </c>
      <c r="E854">
        <v>0</v>
      </c>
      <c r="F854">
        <f>order_details__2[[#This Row],[UnitPrice]]*order_details__2[[#This Row],[Quantity]]</f>
        <v>1125</v>
      </c>
      <c r="G854">
        <f>VLOOKUP(order_details__2[[#This Row],[ProductID]],products[],3,FALSE)</f>
        <v>7</v>
      </c>
      <c r="H854">
        <f>VLOOKUP(order_details__2[[#This Row],[OrderID]],orders[],20,FALSE)</f>
        <v>1997</v>
      </c>
      <c r="I854" t="str">
        <f>VLOOKUP(order_details__2[[#This Row],[ProductID]],products[],2,FALSE)</f>
        <v>Carnarvon Tigers</v>
      </c>
      <c r="J854" t="str">
        <f>VLOOKUP(order_details__2[[#This Row],[SupplierID]],suppliers[],2,FALSE)</f>
        <v>Pavlova, Ltd.</v>
      </c>
      <c r="K854" t="str">
        <f>VLOOKUP(order_details__2[[#This Row],[OrderID]],orders[],14,FALSE)</f>
        <v>France</v>
      </c>
      <c r="L854">
        <f>VLOOKUP(order_details__2[[#This Row],[OrderID]],orders[],7,FALSE)</f>
        <v>1</v>
      </c>
      <c r="M854" t="str">
        <f>VLOOKUP(order_details__2[[#This Row],[ShipVia ]],shippers[],2,FALSE)</f>
        <v>Speedy Express</v>
      </c>
      <c r="N854" t="str">
        <f>VLOOKUP(order_details__2[[#This Row],[OrderID]],orders[],2,FALSE)</f>
        <v>BLONP</v>
      </c>
      <c r="O854" t="str">
        <f>VLOOKUP(order_details__2[[#This Row],[OrderID]],orders[],18,FALSE)</f>
        <v xml:space="preserve">Northern                                          </v>
      </c>
      <c r="P854">
        <f>VLOOKUP(order_details__2[[#This Row],[ProductID]],products[],4,FALSE)</f>
        <v>8</v>
      </c>
      <c r="Q854" t="str">
        <f>VLOOKUP(order_details__2[[#This Row],[CategoryID]],categories[],2,FALSE)</f>
        <v>Seafood</v>
      </c>
      <c r="R854">
        <f>VLOOKUP(order_details__2[[#This Row],[OrderID]],orders[],21,FALSE)</f>
        <v>6</v>
      </c>
    </row>
    <row r="855" spans="1:18" x14ac:dyDescent="0.2">
      <c r="A855">
        <v>10566</v>
      </c>
      <c r="B855">
        <v>76</v>
      </c>
      <c r="C855">
        <v>18</v>
      </c>
      <c r="D855">
        <v>10</v>
      </c>
      <c r="E855">
        <v>0</v>
      </c>
      <c r="F855">
        <f>order_details__2[[#This Row],[UnitPrice]]*order_details__2[[#This Row],[Quantity]]</f>
        <v>180</v>
      </c>
      <c r="G855">
        <f>VLOOKUP(order_details__2[[#This Row],[ProductID]],products[],3,FALSE)</f>
        <v>23</v>
      </c>
      <c r="H855">
        <f>VLOOKUP(order_details__2[[#This Row],[OrderID]],orders[],20,FALSE)</f>
        <v>1997</v>
      </c>
      <c r="I855" t="str">
        <f>VLOOKUP(order_details__2[[#This Row],[ProductID]],products[],2,FALSE)</f>
        <v>Lakkalikri</v>
      </c>
      <c r="J855" t="str">
        <f>VLOOKUP(order_details__2[[#This Row],[SupplierID]],suppliers[],2,FALSE)</f>
        <v>Karkki Oy</v>
      </c>
      <c r="K855" t="str">
        <f>VLOOKUP(order_details__2[[#This Row],[OrderID]],orders[],14,FALSE)</f>
        <v>France</v>
      </c>
      <c r="L855">
        <f>VLOOKUP(order_details__2[[#This Row],[OrderID]],orders[],7,FALSE)</f>
        <v>1</v>
      </c>
      <c r="M855" t="str">
        <f>VLOOKUP(order_details__2[[#This Row],[ShipVia ]],shippers[],2,FALSE)</f>
        <v>Speedy Express</v>
      </c>
      <c r="N855" t="str">
        <f>VLOOKUP(order_details__2[[#This Row],[OrderID]],orders[],2,FALSE)</f>
        <v>BLONP</v>
      </c>
      <c r="O855" t="str">
        <f>VLOOKUP(order_details__2[[#This Row],[OrderID]],orders[],18,FALSE)</f>
        <v xml:space="preserve">Northern                                          </v>
      </c>
      <c r="P855">
        <f>VLOOKUP(order_details__2[[#This Row],[ProductID]],products[],4,FALSE)</f>
        <v>1</v>
      </c>
      <c r="Q855" t="str">
        <f>VLOOKUP(order_details__2[[#This Row],[CategoryID]],categories[],2,FALSE)</f>
        <v>Beverages</v>
      </c>
      <c r="R855">
        <f>VLOOKUP(order_details__2[[#This Row],[OrderID]],orders[],21,FALSE)</f>
        <v>6</v>
      </c>
    </row>
    <row r="856" spans="1:18" x14ac:dyDescent="0.2">
      <c r="A856">
        <v>10567</v>
      </c>
      <c r="B856">
        <v>31</v>
      </c>
      <c r="C856">
        <v>12.5</v>
      </c>
      <c r="D856">
        <v>60</v>
      </c>
      <c r="E856">
        <v>0</v>
      </c>
      <c r="F856">
        <f>order_details__2[[#This Row],[UnitPrice]]*order_details__2[[#This Row],[Quantity]]</f>
        <v>750</v>
      </c>
      <c r="G856">
        <f>VLOOKUP(order_details__2[[#This Row],[ProductID]],products[],3,FALSE)</f>
        <v>14</v>
      </c>
      <c r="H856">
        <f>VLOOKUP(order_details__2[[#This Row],[OrderID]],orders[],20,FALSE)</f>
        <v>1997</v>
      </c>
      <c r="I856" t="str">
        <f>VLOOKUP(order_details__2[[#This Row],[ProductID]],products[],2,FALSE)</f>
        <v>Gorgonzola Telino</v>
      </c>
      <c r="J856" t="str">
        <f>VLOOKUP(order_details__2[[#This Row],[SupplierID]],suppliers[],2,FALSE)</f>
        <v>Formaggi Fortini s.r.l.</v>
      </c>
      <c r="K856" t="str">
        <f>VLOOKUP(order_details__2[[#This Row],[OrderID]],orders[],14,FALSE)</f>
        <v>Ireland</v>
      </c>
      <c r="L856">
        <f>VLOOKUP(order_details__2[[#This Row],[OrderID]],orders[],7,FALSE)</f>
        <v>1</v>
      </c>
      <c r="M856" t="str">
        <f>VLOOKUP(order_details__2[[#This Row],[ShipVia ]],shippers[],2,FALSE)</f>
        <v>Speedy Express</v>
      </c>
      <c r="N856" t="str">
        <f>VLOOKUP(order_details__2[[#This Row],[OrderID]],orders[],2,FALSE)</f>
        <v>HUNGO</v>
      </c>
      <c r="O856" t="str">
        <f>VLOOKUP(order_details__2[[#This Row],[OrderID]],orders[],18,FALSE)</f>
        <v xml:space="preserve">Eastern                                           </v>
      </c>
      <c r="P856">
        <f>VLOOKUP(order_details__2[[#This Row],[ProductID]],products[],4,FALSE)</f>
        <v>4</v>
      </c>
      <c r="Q856" t="str">
        <f>VLOOKUP(order_details__2[[#This Row],[CategoryID]],categories[],2,FALSE)</f>
        <v>Dairy Products</v>
      </c>
      <c r="R856">
        <f>VLOOKUP(order_details__2[[#This Row],[OrderID]],orders[],21,FALSE)</f>
        <v>6</v>
      </c>
    </row>
    <row r="857" spans="1:18" x14ac:dyDescent="0.2">
      <c r="A857">
        <v>10567</v>
      </c>
      <c r="B857">
        <v>51</v>
      </c>
      <c r="C857">
        <v>53</v>
      </c>
      <c r="D857">
        <v>3</v>
      </c>
      <c r="E857">
        <v>0</v>
      </c>
      <c r="F857">
        <f>order_details__2[[#This Row],[UnitPrice]]*order_details__2[[#This Row],[Quantity]]</f>
        <v>159</v>
      </c>
      <c r="G857">
        <f>VLOOKUP(order_details__2[[#This Row],[ProductID]],products[],3,FALSE)</f>
        <v>24</v>
      </c>
      <c r="H857">
        <f>VLOOKUP(order_details__2[[#This Row],[OrderID]],orders[],20,FALSE)</f>
        <v>1997</v>
      </c>
      <c r="I857" t="str">
        <f>VLOOKUP(order_details__2[[#This Row],[ProductID]],products[],2,FALSE)</f>
        <v>Manjimup Dried Apples</v>
      </c>
      <c r="J857" t="str">
        <f>VLOOKUP(order_details__2[[#This Row],[SupplierID]],suppliers[],2,FALSE)</f>
        <v>G'day, Mate</v>
      </c>
      <c r="K857" t="str">
        <f>VLOOKUP(order_details__2[[#This Row],[OrderID]],orders[],14,FALSE)</f>
        <v>Ireland</v>
      </c>
      <c r="L857">
        <f>VLOOKUP(order_details__2[[#This Row],[OrderID]],orders[],7,FALSE)</f>
        <v>1</v>
      </c>
      <c r="M857" t="str">
        <f>VLOOKUP(order_details__2[[#This Row],[ShipVia ]],shippers[],2,FALSE)</f>
        <v>Speedy Express</v>
      </c>
      <c r="N857" t="str">
        <f>VLOOKUP(order_details__2[[#This Row],[OrderID]],orders[],2,FALSE)</f>
        <v>HUNGO</v>
      </c>
      <c r="O857" t="str">
        <f>VLOOKUP(order_details__2[[#This Row],[OrderID]],orders[],18,FALSE)</f>
        <v xml:space="preserve">Eastern                                           </v>
      </c>
      <c r="P857">
        <f>VLOOKUP(order_details__2[[#This Row],[ProductID]],products[],4,FALSE)</f>
        <v>7</v>
      </c>
      <c r="Q857" t="str">
        <f>VLOOKUP(order_details__2[[#This Row],[CategoryID]],categories[],2,FALSE)</f>
        <v>Produce</v>
      </c>
      <c r="R857">
        <f>VLOOKUP(order_details__2[[#This Row],[OrderID]],orders[],21,FALSE)</f>
        <v>6</v>
      </c>
    </row>
    <row r="858" spans="1:18" x14ac:dyDescent="0.2">
      <c r="A858">
        <v>10567</v>
      </c>
      <c r="B858">
        <v>59</v>
      </c>
      <c r="C858">
        <v>55</v>
      </c>
      <c r="D858">
        <v>40</v>
      </c>
      <c r="E858">
        <v>0</v>
      </c>
      <c r="F858">
        <f>order_details__2[[#This Row],[UnitPrice]]*order_details__2[[#This Row],[Quantity]]</f>
        <v>2200</v>
      </c>
      <c r="G858">
        <f>VLOOKUP(order_details__2[[#This Row],[ProductID]],products[],3,FALSE)</f>
        <v>28</v>
      </c>
      <c r="H858">
        <f>VLOOKUP(order_details__2[[#This Row],[OrderID]],orders[],20,FALSE)</f>
        <v>1997</v>
      </c>
      <c r="I858" t="str">
        <f>VLOOKUP(order_details__2[[#This Row],[ProductID]],products[],2,FALSE)</f>
        <v>Raclette Courdavault</v>
      </c>
      <c r="J858" t="str">
        <f>VLOOKUP(order_details__2[[#This Row],[SupplierID]],suppliers[],2,FALSE)</f>
        <v>Gai pturage</v>
      </c>
      <c r="K858" t="str">
        <f>VLOOKUP(order_details__2[[#This Row],[OrderID]],orders[],14,FALSE)</f>
        <v>Ireland</v>
      </c>
      <c r="L858">
        <f>VLOOKUP(order_details__2[[#This Row],[OrderID]],orders[],7,FALSE)</f>
        <v>1</v>
      </c>
      <c r="M858" t="str">
        <f>VLOOKUP(order_details__2[[#This Row],[ShipVia ]],shippers[],2,FALSE)</f>
        <v>Speedy Express</v>
      </c>
      <c r="N858" t="str">
        <f>VLOOKUP(order_details__2[[#This Row],[OrderID]],orders[],2,FALSE)</f>
        <v>HUNGO</v>
      </c>
      <c r="O858" t="str">
        <f>VLOOKUP(order_details__2[[#This Row],[OrderID]],orders[],18,FALSE)</f>
        <v xml:space="preserve">Eastern                                           </v>
      </c>
      <c r="P858">
        <f>VLOOKUP(order_details__2[[#This Row],[ProductID]],products[],4,FALSE)</f>
        <v>4</v>
      </c>
      <c r="Q858" t="str">
        <f>VLOOKUP(order_details__2[[#This Row],[CategoryID]],categories[],2,FALSE)</f>
        <v>Dairy Products</v>
      </c>
      <c r="R858">
        <f>VLOOKUP(order_details__2[[#This Row],[OrderID]],orders[],21,FALSE)</f>
        <v>6</v>
      </c>
    </row>
    <row r="859" spans="1:18" x14ac:dyDescent="0.2">
      <c r="A859">
        <v>10568</v>
      </c>
      <c r="B859">
        <v>10</v>
      </c>
      <c r="C859">
        <v>31</v>
      </c>
      <c r="D859">
        <v>5</v>
      </c>
      <c r="E859">
        <v>0</v>
      </c>
      <c r="F859">
        <f>order_details__2[[#This Row],[UnitPrice]]*order_details__2[[#This Row],[Quantity]]</f>
        <v>155</v>
      </c>
      <c r="G859">
        <f>VLOOKUP(order_details__2[[#This Row],[ProductID]],products[],3,FALSE)</f>
        <v>4</v>
      </c>
      <c r="H859">
        <f>VLOOKUP(order_details__2[[#This Row],[OrderID]],orders[],20,FALSE)</f>
        <v>1997</v>
      </c>
      <c r="I859" t="str">
        <f>VLOOKUP(order_details__2[[#This Row],[ProductID]],products[],2,FALSE)</f>
        <v>Ikura</v>
      </c>
      <c r="J859" t="str">
        <f>VLOOKUP(order_details__2[[#This Row],[SupplierID]],suppliers[],2,FALSE)</f>
        <v>Tokyo Traders</v>
      </c>
      <c r="K859" t="str">
        <f>VLOOKUP(order_details__2[[#This Row],[OrderID]],orders[],14,FALSE)</f>
        <v>Spain</v>
      </c>
      <c r="L859">
        <f>VLOOKUP(order_details__2[[#This Row],[OrderID]],orders[],7,FALSE)</f>
        <v>3</v>
      </c>
      <c r="M859" t="str">
        <f>VLOOKUP(order_details__2[[#This Row],[ShipVia ]],shippers[],2,FALSE)</f>
        <v>Federal Shipping</v>
      </c>
      <c r="N859" t="str">
        <f>VLOOKUP(order_details__2[[#This Row],[OrderID]],orders[],2,FALSE)</f>
        <v>GALED</v>
      </c>
      <c r="O859" t="str">
        <f>VLOOKUP(order_details__2[[#This Row],[OrderID]],orders[],18,FALSE)</f>
        <v xml:space="preserve">Southern                                          </v>
      </c>
      <c r="P859">
        <f>VLOOKUP(order_details__2[[#This Row],[ProductID]],products[],4,FALSE)</f>
        <v>8</v>
      </c>
      <c r="Q859" t="str">
        <f>VLOOKUP(order_details__2[[#This Row],[CategoryID]],categories[],2,FALSE)</f>
        <v>Seafood</v>
      </c>
      <c r="R859">
        <f>VLOOKUP(order_details__2[[#This Row],[OrderID]],orders[],21,FALSE)</f>
        <v>6</v>
      </c>
    </row>
    <row r="860" spans="1:18" x14ac:dyDescent="0.2">
      <c r="A860">
        <v>10569</v>
      </c>
      <c r="B860">
        <v>31</v>
      </c>
      <c r="C860">
        <v>12.5</v>
      </c>
      <c r="D860">
        <v>35</v>
      </c>
      <c r="E860">
        <v>0</v>
      </c>
      <c r="F860">
        <f>order_details__2[[#This Row],[UnitPrice]]*order_details__2[[#This Row],[Quantity]]</f>
        <v>437.5</v>
      </c>
      <c r="G860">
        <f>VLOOKUP(order_details__2[[#This Row],[ProductID]],products[],3,FALSE)</f>
        <v>14</v>
      </c>
      <c r="H860">
        <f>VLOOKUP(order_details__2[[#This Row],[OrderID]],orders[],20,FALSE)</f>
        <v>1997</v>
      </c>
      <c r="I860" t="str">
        <f>VLOOKUP(order_details__2[[#This Row],[ProductID]],products[],2,FALSE)</f>
        <v>Gorgonzola Telino</v>
      </c>
      <c r="J860" t="str">
        <f>VLOOKUP(order_details__2[[#This Row],[SupplierID]],suppliers[],2,FALSE)</f>
        <v>Formaggi Fortini s.r.l.</v>
      </c>
      <c r="K860" t="str">
        <f>VLOOKUP(order_details__2[[#This Row],[OrderID]],orders[],14,FALSE)</f>
        <v>USA</v>
      </c>
      <c r="L860">
        <f>VLOOKUP(order_details__2[[#This Row],[OrderID]],orders[],7,FALSE)</f>
        <v>1</v>
      </c>
      <c r="M860" t="str">
        <f>VLOOKUP(order_details__2[[#This Row],[ShipVia ]],shippers[],2,FALSE)</f>
        <v>Speedy Express</v>
      </c>
      <c r="N860" t="str">
        <f>VLOOKUP(order_details__2[[#This Row],[OrderID]],orders[],2,FALSE)</f>
        <v>RATTC</v>
      </c>
      <c r="O860" t="str">
        <f>VLOOKUP(order_details__2[[#This Row],[OrderID]],orders[],18,FALSE)</f>
        <v xml:space="preserve">Eastern                                           </v>
      </c>
      <c r="P860">
        <f>VLOOKUP(order_details__2[[#This Row],[ProductID]],products[],4,FALSE)</f>
        <v>4</v>
      </c>
      <c r="Q860" t="str">
        <f>VLOOKUP(order_details__2[[#This Row],[CategoryID]],categories[],2,FALSE)</f>
        <v>Dairy Products</v>
      </c>
      <c r="R860">
        <f>VLOOKUP(order_details__2[[#This Row],[OrderID]],orders[],21,FALSE)</f>
        <v>6</v>
      </c>
    </row>
    <row r="861" spans="1:18" x14ac:dyDescent="0.2">
      <c r="A861">
        <v>10569</v>
      </c>
      <c r="B861">
        <v>76</v>
      </c>
      <c r="C861">
        <v>18</v>
      </c>
      <c r="D861">
        <v>30</v>
      </c>
      <c r="E861">
        <v>0</v>
      </c>
      <c r="F861">
        <f>order_details__2[[#This Row],[UnitPrice]]*order_details__2[[#This Row],[Quantity]]</f>
        <v>540</v>
      </c>
      <c r="G861">
        <f>VLOOKUP(order_details__2[[#This Row],[ProductID]],products[],3,FALSE)</f>
        <v>23</v>
      </c>
      <c r="H861">
        <f>VLOOKUP(order_details__2[[#This Row],[OrderID]],orders[],20,FALSE)</f>
        <v>1997</v>
      </c>
      <c r="I861" t="str">
        <f>VLOOKUP(order_details__2[[#This Row],[ProductID]],products[],2,FALSE)</f>
        <v>Lakkalikri</v>
      </c>
      <c r="J861" t="str">
        <f>VLOOKUP(order_details__2[[#This Row],[SupplierID]],suppliers[],2,FALSE)</f>
        <v>Karkki Oy</v>
      </c>
      <c r="K861" t="str">
        <f>VLOOKUP(order_details__2[[#This Row],[OrderID]],orders[],14,FALSE)</f>
        <v>USA</v>
      </c>
      <c r="L861">
        <f>VLOOKUP(order_details__2[[#This Row],[OrderID]],orders[],7,FALSE)</f>
        <v>1</v>
      </c>
      <c r="M861" t="str">
        <f>VLOOKUP(order_details__2[[#This Row],[ShipVia ]],shippers[],2,FALSE)</f>
        <v>Speedy Express</v>
      </c>
      <c r="N861" t="str">
        <f>VLOOKUP(order_details__2[[#This Row],[OrderID]],orders[],2,FALSE)</f>
        <v>RATTC</v>
      </c>
      <c r="O861" t="str">
        <f>VLOOKUP(order_details__2[[#This Row],[OrderID]],orders[],18,FALSE)</f>
        <v xml:space="preserve">Eastern                                           </v>
      </c>
      <c r="P861">
        <f>VLOOKUP(order_details__2[[#This Row],[ProductID]],products[],4,FALSE)</f>
        <v>1</v>
      </c>
      <c r="Q861" t="str">
        <f>VLOOKUP(order_details__2[[#This Row],[CategoryID]],categories[],2,FALSE)</f>
        <v>Beverages</v>
      </c>
      <c r="R861">
        <f>VLOOKUP(order_details__2[[#This Row],[OrderID]],orders[],21,FALSE)</f>
        <v>6</v>
      </c>
    </row>
    <row r="862" spans="1:18" x14ac:dyDescent="0.2">
      <c r="A862">
        <v>10570</v>
      </c>
      <c r="B862">
        <v>11</v>
      </c>
      <c r="C862">
        <v>21</v>
      </c>
      <c r="D862">
        <v>15</v>
      </c>
      <c r="E862">
        <v>0</v>
      </c>
      <c r="F862">
        <f>order_details__2[[#This Row],[UnitPrice]]*order_details__2[[#This Row],[Quantity]]</f>
        <v>315</v>
      </c>
      <c r="G862">
        <f>VLOOKUP(order_details__2[[#This Row],[ProductID]],products[],3,FALSE)</f>
        <v>5</v>
      </c>
      <c r="H862">
        <f>VLOOKUP(order_details__2[[#This Row],[OrderID]],orders[],20,FALSE)</f>
        <v>1997</v>
      </c>
      <c r="I862" t="str">
        <f>VLOOKUP(order_details__2[[#This Row],[ProductID]],products[],2,FALSE)</f>
        <v>Queso Cabrales</v>
      </c>
      <c r="J862" t="str">
        <f>VLOOKUP(order_details__2[[#This Row],[SupplierID]],suppliers[],2,FALSE)</f>
        <v>Cooperativa de Quesos 'Las Cabras'</v>
      </c>
      <c r="K862" t="str">
        <f>VLOOKUP(order_details__2[[#This Row],[OrderID]],orders[],14,FALSE)</f>
        <v>Canada</v>
      </c>
      <c r="L862">
        <f>VLOOKUP(order_details__2[[#This Row],[OrderID]],orders[],7,FALSE)</f>
        <v>3</v>
      </c>
      <c r="M862" t="str">
        <f>VLOOKUP(order_details__2[[#This Row],[ShipVia ]],shippers[],2,FALSE)</f>
        <v>Federal Shipping</v>
      </c>
      <c r="N862" t="str">
        <f>VLOOKUP(order_details__2[[#This Row],[OrderID]],orders[],2,FALSE)</f>
        <v>MEREP</v>
      </c>
      <c r="O862" t="str">
        <f>VLOOKUP(order_details__2[[#This Row],[OrderID]],orders[],18,FALSE)</f>
        <v xml:space="preserve">Southern                                          </v>
      </c>
      <c r="P862">
        <f>VLOOKUP(order_details__2[[#This Row],[ProductID]],products[],4,FALSE)</f>
        <v>4</v>
      </c>
      <c r="Q862" t="str">
        <f>VLOOKUP(order_details__2[[#This Row],[CategoryID]],categories[],2,FALSE)</f>
        <v>Dairy Products</v>
      </c>
      <c r="R862">
        <f>VLOOKUP(order_details__2[[#This Row],[OrderID]],orders[],21,FALSE)</f>
        <v>6</v>
      </c>
    </row>
    <row r="863" spans="1:18" x14ac:dyDescent="0.2">
      <c r="A863">
        <v>10570</v>
      </c>
      <c r="B863">
        <v>56</v>
      </c>
      <c r="C863">
        <v>38</v>
      </c>
      <c r="D863">
        <v>60</v>
      </c>
      <c r="E863">
        <v>0</v>
      </c>
      <c r="F863">
        <f>order_details__2[[#This Row],[UnitPrice]]*order_details__2[[#This Row],[Quantity]]</f>
        <v>2280</v>
      </c>
      <c r="G863">
        <f>VLOOKUP(order_details__2[[#This Row],[ProductID]],products[],3,FALSE)</f>
        <v>26</v>
      </c>
      <c r="H863">
        <f>VLOOKUP(order_details__2[[#This Row],[OrderID]],orders[],20,FALSE)</f>
        <v>1997</v>
      </c>
      <c r="I863" t="str">
        <f>VLOOKUP(order_details__2[[#This Row],[ProductID]],products[],2,FALSE)</f>
        <v>Gnocchi di nonna Alice</v>
      </c>
      <c r="J863" t="str">
        <f>VLOOKUP(order_details__2[[#This Row],[SupplierID]],suppliers[],2,FALSE)</f>
        <v>Pasta Buttini s.r.l.</v>
      </c>
      <c r="K863" t="str">
        <f>VLOOKUP(order_details__2[[#This Row],[OrderID]],orders[],14,FALSE)</f>
        <v>Canada</v>
      </c>
      <c r="L863">
        <f>VLOOKUP(order_details__2[[#This Row],[OrderID]],orders[],7,FALSE)</f>
        <v>3</v>
      </c>
      <c r="M863" t="str">
        <f>VLOOKUP(order_details__2[[#This Row],[ShipVia ]],shippers[],2,FALSE)</f>
        <v>Federal Shipping</v>
      </c>
      <c r="N863" t="str">
        <f>VLOOKUP(order_details__2[[#This Row],[OrderID]],orders[],2,FALSE)</f>
        <v>MEREP</v>
      </c>
      <c r="O863" t="str">
        <f>VLOOKUP(order_details__2[[#This Row],[OrderID]],orders[],18,FALSE)</f>
        <v xml:space="preserve">Southern                                          </v>
      </c>
      <c r="P863">
        <f>VLOOKUP(order_details__2[[#This Row],[ProductID]],products[],4,FALSE)</f>
        <v>5</v>
      </c>
      <c r="Q863" t="str">
        <f>VLOOKUP(order_details__2[[#This Row],[CategoryID]],categories[],2,FALSE)</f>
        <v>Grains/Cereals</v>
      </c>
      <c r="R863">
        <f>VLOOKUP(order_details__2[[#This Row],[OrderID]],orders[],21,FALSE)</f>
        <v>6</v>
      </c>
    </row>
    <row r="864" spans="1:18" x14ac:dyDescent="0.2">
      <c r="A864">
        <v>10571</v>
      </c>
      <c r="B864">
        <v>14</v>
      </c>
      <c r="C864">
        <v>23.25</v>
      </c>
      <c r="D864">
        <v>11</v>
      </c>
      <c r="E864">
        <v>0</v>
      </c>
      <c r="F864">
        <f>order_details__2[[#This Row],[UnitPrice]]*order_details__2[[#This Row],[Quantity]]</f>
        <v>255.75</v>
      </c>
      <c r="G864">
        <f>VLOOKUP(order_details__2[[#This Row],[ProductID]],products[],3,FALSE)</f>
        <v>6</v>
      </c>
      <c r="H864">
        <f>VLOOKUP(order_details__2[[#This Row],[OrderID]],orders[],20,FALSE)</f>
        <v>1997</v>
      </c>
      <c r="I864" t="str">
        <f>VLOOKUP(order_details__2[[#This Row],[ProductID]],products[],2,FALSE)</f>
        <v>Tofu</v>
      </c>
      <c r="J864" t="str">
        <f>VLOOKUP(order_details__2[[#This Row],[SupplierID]],suppliers[],2,FALSE)</f>
        <v>Mayumi's</v>
      </c>
      <c r="K864" t="str">
        <f>VLOOKUP(order_details__2[[#This Row],[OrderID]],orders[],14,FALSE)</f>
        <v>Austria</v>
      </c>
      <c r="L864">
        <f>VLOOKUP(order_details__2[[#This Row],[OrderID]],orders[],7,FALSE)</f>
        <v>3</v>
      </c>
      <c r="M864" t="str">
        <f>VLOOKUP(order_details__2[[#This Row],[ShipVia ]],shippers[],2,FALSE)</f>
        <v>Federal Shipping</v>
      </c>
      <c r="N864" t="str">
        <f>VLOOKUP(order_details__2[[#This Row],[OrderID]],orders[],2,FALSE)</f>
        <v>ERNSH</v>
      </c>
      <c r="O864" t="str">
        <f>VLOOKUP(order_details__2[[#This Row],[OrderID]],orders[],18,FALSE)</f>
        <v xml:space="preserve">Northern                                          </v>
      </c>
      <c r="P864">
        <f>VLOOKUP(order_details__2[[#This Row],[ProductID]],products[],4,FALSE)</f>
        <v>7</v>
      </c>
      <c r="Q864" t="str">
        <f>VLOOKUP(order_details__2[[#This Row],[CategoryID]],categories[],2,FALSE)</f>
        <v>Produce</v>
      </c>
      <c r="R864">
        <f>VLOOKUP(order_details__2[[#This Row],[OrderID]],orders[],21,FALSE)</f>
        <v>6</v>
      </c>
    </row>
    <row r="865" spans="1:18" x14ac:dyDescent="0.2">
      <c r="A865">
        <v>10571</v>
      </c>
      <c r="B865">
        <v>42</v>
      </c>
      <c r="C865">
        <v>14</v>
      </c>
      <c r="D865">
        <v>28</v>
      </c>
      <c r="E865">
        <v>0</v>
      </c>
      <c r="F865">
        <f>order_details__2[[#This Row],[UnitPrice]]*order_details__2[[#This Row],[Quantity]]</f>
        <v>392</v>
      </c>
      <c r="G865">
        <f>VLOOKUP(order_details__2[[#This Row],[ProductID]],products[],3,FALSE)</f>
        <v>20</v>
      </c>
      <c r="H865">
        <f>VLOOKUP(order_details__2[[#This Row],[OrderID]],orders[],20,FALSE)</f>
        <v>1997</v>
      </c>
      <c r="I865" t="str">
        <f>VLOOKUP(order_details__2[[#This Row],[ProductID]],products[],2,FALSE)</f>
        <v>Singaporean Hokkien Fried Mee</v>
      </c>
      <c r="J865" t="str">
        <f>VLOOKUP(order_details__2[[#This Row],[SupplierID]],suppliers[],2,FALSE)</f>
        <v>Leka Trading</v>
      </c>
      <c r="K865" t="str">
        <f>VLOOKUP(order_details__2[[#This Row],[OrderID]],orders[],14,FALSE)</f>
        <v>Austria</v>
      </c>
      <c r="L865">
        <f>VLOOKUP(order_details__2[[#This Row],[OrderID]],orders[],7,FALSE)</f>
        <v>3</v>
      </c>
      <c r="M865" t="str">
        <f>VLOOKUP(order_details__2[[#This Row],[ShipVia ]],shippers[],2,FALSE)</f>
        <v>Federal Shipping</v>
      </c>
      <c r="N865" t="str">
        <f>VLOOKUP(order_details__2[[#This Row],[OrderID]],orders[],2,FALSE)</f>
        <v>ERNSH</v>
      </c>
      <c r="O865" t="str">
        <f>VLOOKUP(order_details__2[[#This Row],[OrderID]],orders[],18,FALSE)</f>
        <v xml:space="preserve">Northern                                          </v>
      </c>
      <c r="P865">
        <f>VLOOKUP(order_details__2[[#This Row],[ProductID]],products[],4,FALSE)</f>
        <v>5</v>
      </c>
      <c r="Q865" t="str">
        <f>VLOOKUP(order_details__2[[#This Row],[CategoryID]],categories[],2,FALSE)</f>
        <v>Grains/Cereals</v>
      </c>
      <c r="R865">
        <f>VLOOKUP(order_details__2[[#This Row],[OrderID]],orders[],21,FALSE)</f>
        <v>6</v>
      </c>
    </row>
    <row r="866" spans="1:18" x14ac:dyDescent="0.2">
      <c r="A866">
        <v>10572</v>
      </c>
      <c r="B866">
        <v>16</v>
      </c>
      <c r="C866">
        <v>17.45</v>
      </c>
      <c r="D866">
        <v>12</v>
      </c>
      <c r="E866">
        <v>0</v>
      </c>
      <c r="F866">
        <f>order_details__2[[#This Row],[UnitPrice]]*order_details__2[[#This Row],[Quantity]]</f>
        <v>209.39999999999998</v>
      </c>
      <c r="G866">
        <f>VLOOKUP(order_details__2[[#This Row],[ProductID]],products[],3,FALSE)</f>
        <v>7</v>
      </c>
      <c r="H866">
        <f>VLOOKUP(order_details__2[[#This Row],[OrderID]],orders[],20,FALSE)</f>
        <v>1997</v>
      </c>
      <c r="I866" t="str">
        <f>VLOOKUP(order_details__2[[#This Row],[ProductID]],products[],2,FALSE)</f>
        <v>Pavlova</v>
      </c>
      <c r="J866" t="str">
        <f>VLOOKUP(order_details__2[[#This Row],[SupplierID]],suppliers[],2,FALSE)</f>
        <v>Pavlova, Ltd.</v>
      </c>
      <c r="K866" t="str">
        <f>VLOOKUP(order_details__2[[#This Row],[OrderID]],orders[],14,FALSE)</f>
        <v>Sweden</v>
      </c>
      <c r="L866">
        <f>VLOOKUP(order_details__2[[#This Row],[OrderID]],orders[],7,FALSE)</f>
        <v>2</v>
      </c>
      <c r="M866" t="str">
        <f>VLOOKUP(order_details__2[[#This Row],[ShipVia ]],shippers[],2,FALSE)</f>
        <v>United Package</v>
      </c>
      <c r="N866" t="str">
        <f>VLOOKUP(order_details__2[[#This Row],[OrderID]],orders[],2,FALSE)</f>
        <v>BERGS</v>
      </c>
      <c r="O866" t="str">
        <f>VLOOKUP(order_details__2[[#This Row],[OrderID]],orders[],18,FALSE)</f>
        <v xml:space="preserve">Southern                                          </v>
      </c>
      <c r="P866">
        <f>VLOOKUP(order_details__2[[#This Row],[ProductID]],products[],4,FALSE)</f>
        <v>3</v>
      </c>
      <c r="Q866" t="str">
        <f>VLOOKUP(order_details__2[[#This Row],[CategoryID]],categories[],2,FALSE)</f>
        <v>Confections</v>
      </c>
      <c r="R866">
        <f>VLOOKUP(order_details__2[[#This Row],[OrderID]],orders[],21,FALSE)</f>
        <v>6</v>
      </c>
    </row>
    <row r="867" spans="1:18" x14ac:dyDescent="0.2">
      <c r="A867">
        <v>10572</v>
      </c>
      <c r="B867">
        <v>32</v>
      </c>
      <c r="C867">
        <v>32</v>
      </c>
      <c r="D867">
        <v>10</v>
      </c>
      <c r="E867">
        <v>0</v>
      </c>
      <c r="F867">
        <f>order_details__2[[#This Row],[UnitPrice]]*order_details__2[[#This Row],[Quantity]]</f>
        <v>320</v>
      </c>
      <c r="G867">
        <f>VLOOKUP(order_details__2[[#This Row],[ProductID]],products[],3,FALSE)</f>
        <v>14</v>
      </c>
      <c r="H867">
        <f>VLOOKUP(order_details__2[[#This Row],[OrderID]],orders[],20,FALSE)</f>
        <v>1997</v>
      </c>
      <c r="I867" t="str">
        <f>VLOOKUP(order_details__2[[#This Row],[ProductID]],products[],2,FALSE)</f>
        <v>Mascarpone Fabioli</v>
      </c>
      <c r="J867" t="str">
        <f>VLOOKUP(order_details__2[[#This Row],[SupplierID]],suppliers[],2,FALSE)</f>
        <v>Formaggi Fortini s.r.l.</v>
      </c>
      <c r="K867" t="str">
        <f>VLOOKUP(order_details__2[[#This Row],[OrderID]],orders[],14,FALSE)</f>
        <v>Sweden</v>
      </c>
      <c r="L867">
        <f>VLOOKUP(order_details__2[[#This Row],[OrderID]],orders[],7,FALSE)</f>
        <v>2</v>
      </c>
      <c r="M867" t="str">
        <f>VLOOKUP(order_details__2[[#This Row],[ShipVia ]],shippers[],2,FALSE)</f>
        <v>United Package</v>
      </c>
      <c r="N867" t="str">
        <f>VLOOKUP(order_details__2[[#This Row],[OrderID]],orders[],2,FALSE)</f>
        <v>BERGS</v>
      </c>
      <c r="O867" t="str">
        <f>VLOOKUP(order_details__2[[#This Row],[OrderID]],orders[],18,FALSE)</f>
        <v xml:space="preserve">Southern                                          </v>
      </c>
      <c r="P867">
        <f>VLOOKUP(order_details__2[[#This Row],[ProductID]],products[],4,FALSE)</f>
        <v>4</v>
      </c>
      <c r="Q867" t="str">
        <f>VLOOKUP(order_details__2[[#This Row],[CategoryID]],categories[],2,FALSE)</f>
        <v>Dairy Products</v>
      </c>
      <c r="R867">
        <f>VLOOKUP(order_details__2[[#This Row],[OrderID]],orders[],21,FALSE)</f>
        <v>6</v>
      </c>
    </row>
    <row r="868" spans="1:18" x14ac:dyDescent="0.2">
      <c r="A868">
        <v>10572</v>
      </c>
      <c r="B868">
        <v>40</v>
      </c>
      <c r="C868">
        <v>18.399999999999999</v>
      </c>
      <c r="D868">
        <v>50</v>
      </c>
      <c r="E868">
        <v>0</v>
      </c>
      <c r="F868">
        <f>order_details__2[[#This Row],[UnitPrice]]*order_details__2[[#This Row],[Quantity]]</f>
        <v>919.99999999999989</v>
      </c>
      <c r="G868">
        <f>VLOOKUP(order_details__2[[#This Row],[ProductID]],products[],3,FALSE)</f>
        <v>19</v>
      </c>
      <c r="H868">
        <f>VLOOKUP(order_details__2[[#This Row],[OrderID]],orders[],20,FALSE)</f>
        <v>1997</v>
      </c>
      <c r="I868" t="str">
        <f>VLOOKUP(order_details__2[[#This Row],[ProductID]],products[],2,FALSE)</f>
        <v>Boston Crab Meat</v>
      </c>
      <c r="J868" t="str">
        <f>VLOOKUP(order_details__2[[#This Row],[SupplierID]],suppliers[],2,FALSE)</f>
        <v>New England Seafood Cannery</v>
      </c>
      <c r="K868" t="str">
        <f>VLOOKUP(order_details__2[[#This Row],[OrderID]],orders[],14,FALSE)</f>
        <v>Sweden</v>
      </c>
      <c r="L868">
        <f>VLOOKUP(order_details__2[[#This Row],[OrderID]],orders[],7,FALSE)</f>
        <v>2</v>
      </c>
      <c r="M868" t="str">
        <f>VLOOKUP(order_details__2[[#This Row],[ShipVia ]],shippers[],2,FALSE)</f>
        <v>United Package</v>
      </c>
      <c r="N868" t="str">
        <f>VLOOKUP(order_details__2[[#This Row],[OrderID]],orders[],2,FALSE)</f>
        <v>BERGS</v>
      </c>
      <c r="O868" t="str">
        <f>VLOOKUP(order_details__2[[#This Row],[OrderID]],orders[],18,FALSE)</f>
        <v xml:space="preserve">Southern                                          </v>
      </c>
      <c r="P868">
        <f>VLOOKUP(order_details__2[[#This Row],[ProductID]],products[],4,FALSE)</f>
        <v>8</v>
      </c>
      <c r="Q868" t="str">
        <f>VLOOKUP(order_details__2[[#This Row],[CategoryID]],categories[],2,FALSE)</f>
        <v>Seafood</v>
      </c>
      <c r="R868">
        <f>VLOOKUP(order_details__2[[#This Row],[OrderID]],orders[],21,FALSE)</f>
        <v>6</v>
      </c>
    </row>
    <row r="869" spans="1:18" x14ac:dyDescent="0.2">
      <c r="A869">
        <v>10572</v>
      </c>
      <c r="B869">
        <v>75</v>
      </c>
      <c r="C869">
        <v>7.75</v>
      </c>
      <c r="D869">
        <v>15</v>
      </c>
      <c r="E869">
        <v>0</v>
      </c>
      <c r="F869">
        <f>order_details__2[[#This Row],[UnitPrice]]*order_details__2[[#This Row],[Quantity]]</f>
        <v>116.25</v>
      </c>
      <c r="G869">
        <f>VLOOKUP(order_details__2[[#This Row],[ProductID]],products[],3,FALSE)</f>
        <v>12</v>
      </c>
      <c r="H869">
        <f>VLOOKUP(order_details__2[[#This Row],[OrderID]],orders[],20,FALSE)</f>
        <v>1997</v>
      </c>
      <c r="I869" t="str">
        <f>VLOOKUP(order_details__2[[#This Row],[ProductID]],products[],2,FALSE)</f>
        <v>Rhnbru Klosterbier</v>
      </c>
      <c r="J869" t="str">
        <f>VLOOKUP(order_details__2[[#This Row],[SupplierID]],suppliers[],2,FALSE)</f>
        <v>Plutzer Lebensmittelgromrkte AG</v>
      </c>
      <c r="K869" t="str">
        <f>VLOOKUP(order_details__2[[#This Row],[OrderID]],orders[],14,FALSE)</f>
        <v>Sweden</v>
      </c>
      <c r="L869">
        <f>VLOOKUP(order_details__2[[#This Row],[OrderID]],orders[],7,FALSE)</f>
        <v>2</v>
      </c>
      <c r="M869" t="str">
        <f>VLOOKUP(order_details__2[[#This Row],[ShipVia ]],shippers[],2,FALSE)</f>
        <v>United Package</v>
      </c>
      <c r="N869" t="str">
        <f>VLOOKUP(order_details__2[[#This Row],[OrderID]],orders[],2,FALSE)</f>
        <v>BERGS</v>
      </c>
      <c r="O869" t="str">
        <f>VLOOKUP(order_details__2[[#This Row],[OrderID]],orders[],18,FALSE)</f>
        <v xml:space="preserve">Southern                                          </v>
      </c>
      <c r="P869">
        <f>VLOOKUP(order_details__2[[#This Row],[ProductID]],products[],4,FALSE)</f>
        <v>1</v>
      </c>
      <c r="Q869" t="str">
        <f>VLOOKUP(order_details__2[[#This Row],[CategoryID]],categories[],2,FALSE)</f>
        <v>Beverages</v>
      </c>
      <c r="R869">
        <f>VLOOKUP(order_details__2[[#This Row],[OrderID]],orders[],21,FALSE)</f>
        <v>6</v>
      </c>
    </row>
    <row r="870" spans="1:18" x14ac:dyDescent="0.2">
      <c r="A870">
        <v>10573</v>
      </c>
      <c r="B870">
        <v>17</v>
      </c>
      <c r="C870">
        <v>39</v>
      </c>
      <c r="D870">
        <v>18</v>
      </c>
      <c r="E870">
        <v>0</v>
      </c>
      <c r="F870">
        <f>order_details__2[[#This Row],[UnitPrice]]*order_details__2[[#This Row],[Quantity]]</f>
        <v>702</v>
      </c>
      <c r="G870">
        <f>VLOOKUP(order_details__2[[#This Row],[ProductID]],products[],3,FALSE)</f>
        <v>7</v>
      </c>
      <c r="H870">
        <f>VLOOKUP(order_details__2[[#This Row],[OrderID]],orders[],20,FALSE)</f>
        <v>1997</v>
      </c>
      <c r="I870" t="str">
        <f>VLOOKUP(order_details__2[[#This Row],[ProductID]],products[],2,FALSE)</f>
        <v>Alice Mutton</v>
      </c>
      <c r="J870" t="str">
        <f>VLOOKUP(order_details__2[[#This Row],[SupplierID]],suppliers[],2,FALSE)</f>
        <v>Pavlova, Ltd.</v>
      </c>
      <c r="K870" t="str">
        <f>VLOOKUP(order_details__2[[#This Row],[OrderID]],orders[],14,FALSE)</f>
        <v>Mexico</v>
      </c>
      <c r="L870">
        <f>VLOOKUP(order_details__2[[#This Row],[OrderID]],orders[],7,FALSE)</f>
        <v>3</v>
      </c>
      <c r="M870" t="str">
        <f>VLOOKUP(order_details__2[[#This Row],[ShipVia ]],shippers[],2,FALSE)</f>
        <v>Federal Shipping</v>
      </c>
      <c r="N870" t="str">
        <f>VLOOKUP(order_details__2[[#This Row],[OrderID]],orders[],2,FALSE)</f>
        <v>ANTON</v>
      </c>
      <c r="O870" t="str">
        <f>VLOOKUP(order_details__2[[#This Row],[OrderID]],orders[],18,FALSE)</f>
        <v xml:space="preserve">Westerns                                          </v>
      </c>
      <c r="P870">
        <f>VLOOKUP(order_details__2[[#This Row],[ProductID]],products[],4,FALSE)</f>
        <v>6</v>
      </c>
      <c r="Q870" t="str">
        <f>VLOOKUP(order_details__2[[#This Row],[CategoryID]],categories[],2,FALSE)</f>
        <v>Meat/Poultry</v>
      </c>
      <c r="R870">
        <f>VLOOKUP(order_details__2[[#This Row],[OrderID]],orders[],21,FALSE)</f>
        <v>6</v>
      </c>
    </row>
    <row r="871" spans="1:18" x14ac:dyDescent="0.2">
      <c r="A871">
        <v>10573</v>
      </c>
      <c r="B871">
        <v>34</v>
      </c>
      <c r="C871">
        <v>14</v>
      </c>
      <c r="D871">
        <v>40</v>
      </c>
      <c r="E871">
        <v>0</v>
      </c>
      <c r="F871">
        <f>order_details__2[[#This Row],[UnitPrice]]*order_details__2[[#This Row],[Quantity]]</f>
        <v>560</v>
      </c>
      <c r="G871">
        <f>VLOOKUP(order_details__2[[#This Row],[ProductID]],products[],3,FALSE)</f>
        <v>16</v>
      </c>
      <c r="H871">
        <f>VLOOKUP(order_details__2[[#This Row],[OrderID]],orders[],20,FALSE)</f>
        <v>1997</v>
      </c>
      <c r="I871" t="str">
        <f>VLOOKUP(order_details__2[[#This Row],[ProductID]],products[],2,FALSE)</f>
        <v>Sasquatch Ale</v>
      </c>
      <c r="J871" t="str">
        <f>VLOOKUP(order_details__2[[#This Row],[SupplierID]],suppliers[],2,FALSE)</f>
        <v>Bigfoot Breweries</v>
      </c>
      <c r="K871" t="str">
        <f>VLOOKUP(order_details__2[[#This Row],[OrderID]],orders[],14,FALSE)</f>
        <v>Mexico</v>
      </c>
      <c r="L871">
        <f>VLOOKUP(order_details__2[[#This Row],[OrderID]],orders[],7,FALSE)</f>
        <v>3</v>
      </c>
      <c r="M871" t="str">
        <f>VLOOKUP(order_details__2[[#This Row],[ShipVia ]],shippers[],2,FALSE)</f>
        <v>Federal Shipping</v>
      </c>
      <c r="N871" t="str">
        <f>VLOOKUP(order_details__2[[#This Row],[OrderID]],orders[],2,FALSE)</f>
        <v>ANTON</v>
      </c>
      <c r="O871" t="str">
        <f>VLOOKUP(order_details__2[[#This Row],[OrderID]],orders[],18,FALSE)</f>
        <v xml:space="preserve">Westerns                                          </v>
      </c>
      <c r="P871">
        <f>VLOOKUP(order_details__2[[#This Row],[ProductID]],products[],4,FALSE)</f>
        <v>1</v>
      </c>
      <c r="Q871" t="str">
        <f>VLOOKUP(order_details__2[[#This Row],[CategoryID]],categories[],2,FALSE)</f>
        <v>Beverages</v>
      </c>
      <c r="R871">
        <f>VLOOKUP(order_details__2[[#This Row],[OrderID]],orders[],21,FALSE)</f>
        <v>6</v>
      </c>
    </row>
    <row r="872" spans="1:18" x14ac:dyDescent="0.2">
      <c r="A872">
        <v>10573</v>
      </c>
      <c r="B872">
        <v>53</v>
      </c>
      <c r="C872">
        <v>32.799999999999997</v>
      </c>
      <c r="D872">
        <v>25</v>
      </c>
      <c r="E872">
        <v>0</v>
      </c>
      <c r="F872">
        <f>order_details__2[[#This Row],[UnitPrice]]*order_details__2[[#This Row],[Quantity]]</f>
        <v>819.99999999999989</v>
      </c>
      <c r="G872">
        <f>VLOOKUP(order_details__2[[#This Row],[ProductID]],products[],3,FALSE)</f>
        <v>24</v>
      </c>
      <c r="H872">
        <f>VLOOKUP(order_details__2[[#This Row],[OrderID]],orders[],20,FALSE)</f>
        <v>1997</v>
      </c>
      <c r="I872" t="str">
        <f>VLOOKUP(order_details__2[[#This Row],[ProductID]],products[],2,FALSE)</f>
        <v>Perth Pasties</v>
      </c>
      <c r="J872" t="str">
        <f>VLOOKUP(order_details__2[[#This Row],[SupplierID]],suppliers[],2,FALSE)</f>
        <v>G'day, Mate</v>
      </c>
      <c r="K872" t="str">
        <f>VLOOKUP(order_details__2[[#This Row],[OrderID]],orders[],14,FALSE)</f>
        <v>Mexico</v>
      </c>
      <c r="L872">
        <f>VLOOKUP(order_details__2[[#This Row],[OrderID]],orders[],7,FALSE)</f>
        <v>3</v>
      </c>
      <c r="M872" t="str">
        <f>VLOOKUP(order_details__2[[#This Row],[ShipVia ]],shippers[],2,FALSE)</f>
        <v>Federal Shipping</v>
      </c>
      <c r="N872" t="str">
        <f>VLOOKUP(order_details__2[[#This Row],[OrderID]],orders[],2,FALSE)</f>
        <v>ANTON</v>
      </c>
      <c r="O872" t="str">
        <f>VLOOKUP(order_details__2[[#This Row],[OrderID]],orders[],18,FALSE)</f>
        <v xml:space="preserve">Westerns                                          </v>
      </c>
      <c r="P872">
        <f>VLOOKUP(order_details__2[[#This Row],[ProductID]],products[],4,FALSE)</f>
        <v>6</v>
      </c>
      <c r="Q872" t="str">
        <f>VLOOKUP(order_details__2[[#This Row],[CategoryID]],categories[],2,FALSE)</f>
        <v>Meat/Poultry</v>
      </c>
      <c r="R872">
        <f>VLOOKUP(order_details__2[[#This Row],[OrderID]],orders[],21,FALSE)</f>
        <v>6</v>
      </c>
    </row>
    <row r="873" spans="1:18" x14ac:dyDescent="0.2">
      <c r="A873">
        <v>10574</v>
      </c>
      <c r="B873">
        <v>33</v>
      </c>
      <c r="C873">
        <v>2.5</v>
      </c>
      <c r="D873">
        <v>14</v>
      </c>
      <c r="E873">
        <v>0</v>
      </c>
      <c r="F873">
        <f>order_details__2[[#This Row],[UnitPrice]]*order_details__2[[#This Row],[Quantity]]</f>
        <v>35</v>
      </c>
      <c r="G873">
        <f>VLOOKUP(order_details__2[[#This Row],[ProductID]],products[],3,FALSE)</f>
        <v>15</v>
      </c>
      <c r="H873">
        <f>VLOOKUP(order_details__2[[#This Row],[OrderID]],orders[],20,FALSE)</f>
        <v>1997</v>
      </c>
      <c r="I873" t="str">
        <f>VLOOKUP(order_details__2[[#This Row],[ProductID]],products[],2,FALSE)</f>
        <v>Geitost</v>
      </c>
      <c r="J873" t="str">
        <f>VLOOKUP(order_details__2[[#This Row],[SupplierID]],suppliers[],2,FALSE)</f>
        <v>Norske Meierier</v>
      </c>
      <c r="K873" t="str">
        <f>VLOOKUP(order_details__2[[#This Row],[OrderID]],orders[],14,FALSE)</f>
        <v>USA</v>
      </c>
      <c r="L873">
        <f>VLOOKUP(order_details__2[[#This Row],[OrderID]],orders[],7,FALSE)</f>
        <v>2</v>
      </c>
      <c r="M873" t="str">
        <f>VLOOKUP(order_details__2[[#This Row],[ShipVia ]],shippers[],2,FALSE)</f>
        <v>United Package</v>
      </c>
      <c r="N873" t="str">
        <f>VLOOKUP(order_details__2[[#This Row],[OrderID]],orders[],2,FALSE)</f>
        <v>TRAIH</v>
      </c>
      <c r="O873" t="str">
        <f>VLOOKUP(order_details__2[[#This Row],[OrderID]],orders[],18,FALSE)</f>
        <v xml:space="preserve">Eastern                                           </v>
      </c>
      <c r="P873">
        <f>VLOOKUP(order_details__2[[#This Row],[ProductID]],products[],4,FALSE)</f>
        <v>4</v>
      </c>
      <c r="Q873" t="str">
        <f>VLOOKUP(order_details__2[[#This Row],[CategoryID]],categories[],2,FALSE)</f>
        <v>Dairy Products</v>
      </c>
      <c r="R873">
        <f>VLOOKUP(order_details__2[[#This Row],[OrderID]],orders[],21,FALSE)</f>
        <v>6</v>
      </c>
    </row>
    <row r="874" spans="1:18" x14ac:dyDescent="0.2">
      <c r="A874">
        <v>10574</v>
      </c>
      <c r="B874">
        <v>40</v>
      </c>
      <c r="C874">
        <v>18.399999999999999</v>
      </c>
      <c r="D874">
        <v>2</v>
      </c>
      <c r="E874">
        <v>0</v>
      </c>
      <c r="F874">
        <f>order_details__2[[#This Row],[UnitPrice]]*order_details__2[[#This Row],[Quantity]]</f>
        <v>36.799999999999997</v>
      </c>
      <c r="G874">
        <f>VLOOKUP(order_details__2[[#This Row],[ProductID]],products[],3,FALSE)</f>
        <v>19</v>
      </c>
      <c r="H874">
        <f>VLOOKUP(order_details__2[[#This Row],[OrderID]],orders[],20,FALSE)</f>
        <v>1997</v>
      </c>
      <c r="I874" t="str">
        <f>VLOOKUP(order_details__2[[#This Row],[ProductID]],products[],2,FALSE)</f>
        <v>Boston Crab Meat</v>
      </c>
      <c r="J874" t="str">
        <f>VLOOKUP(order_details__2[[#This Row],[SupplierID]],suppliers[],2,FALSE)</f>
        <v>New England Seafood Cannery</v>
      </c>
      <c r="K874" t="str">
        <f>VLOOKUP(order_details__2[[#This Row],[OrderID]],orders[],14,FALSE)</f>
        <v>USA</v>
      </c>
      <c r="L874">
        <f>VLOOKUP(order_details__2[[#This Row],[OrderID]],orders[],7,FALSE)</f>
        <v>2</v>
      </c>
      <c r="M874" t="str">
        <f>VLOOKUP(order_details__2[[#This Row],[ShipVia ]],shippers[],2,FALSE)</f>
        <v>United Package</v>
      </c>
      <c r="N874" t="str">
        <f>VLOOKUP(order_details__2[[#This Row],[OrderID]],orders[],2,FALSE)</f>
        <v>TRAIH</v>
      </c>
      <c r="O874" t="str">
        <f>VLOOKUP(order_details__2[[#This Row],[OrderID]],orders[],18,FALSE)</f>
        <v xml:space="preserve">Eastern                                           </v>
      </c>
      <c r="P874">
        <f>VLOOKUP(order_details__2[[#This Row],[ProductID]],products[],4,FALSE)</f>
        <v>8</v>
      </c>
      <c r="Q874" t="str">
        <f>VLOOKUP(order_details__2[[#This Row],[CategoryID]],categories[],2,FALSE)</f>
        <v>Seafood</v>
      </c>
      <c r="R874">
        <f>VLOOKUP(order_details__2[[#This Row],[OrderID]],orders[],21,FALSE)</f>
        <v>6</v>
      </c>
    </row>
    <row r="875" spans="1:18" x14ac:dyDescent="0.2">
      <c r="A875">
        <v>10574</v>
      </c>
      <c r="B875">
        <v>62</v>
      </c>
      <c r="C875">
        <v>49.3</v>
      </c>
      <c r="D875">
        <v>10</v>
      </c>
      <c r="E875">
        <v>0</v>
      </c>
      <c r="F875">
        <f>order_details__2[[#This Row],[UnitPrice]]*order_details__2[[#This Row],[Quantity]]</f>
        <v>493</v>
      </c>
      <c r="G875">
        <f>VLOOKUP(order_details__2[[#This Row],[ProductID]],products[],3,FALSE)</f>
        <v>29</v>
      </c>
      <c r="H875">
        <f>VLOOKUP(order_details__2[[#This Row],[OrderID]],orders[],20,FALSE)</f>
        <v>1997</v>
      </c>
      <c r="I875" t="str">
        <f>VLOOKUP(order_details__2[[#This Row],[ProductID]],products[],2,FALSE)</f>
        <v>Tarte au sucre</v>
      </c>
      <c r="J875" t="str">
        <f>VLOOKUP(order_details__2[[#This Row],[SupplierID]],suppliers[],2,FALSE)</f>
        <v>Forts d'rables</v>
      </c>
      <c r="K875" t="str">
        <f>VLOOKUP(order_details__2[[#This Row],[OrderID]],orders[],14,FALSE)</f>
        <v>USA</v>
      </c>
      <c r="L875">
        <f>VLOOKUP(order_details__2[[#This Row],[OrderID]],orders[],7,FALSE)</f>
        <v>2</v>
      </c>
      <c r="M875" t="str">
        <f>VLOOKUP(order_details__2[[#This Row],[ShipVia ]],shippers[],2,FALSE)</f>
        <v>United Package</v>
      </c>
      <c r="N875" t="str">
        <f>VLOOKUP(order_details__2[[#This Row],[OrderID]],orders[],2,FALSE)</f>
        <v>TRAIH</v>
      </c>
      <c r="O875" t="str">
        <f>VLOOKUP(order_details__2[[#This Row],[OrderID]],orders[],18,FALSE)</f>
        <v xml:space="preserve">Eastern                                           </v>
      </c>
      <c r="P875">
        <f>VLOOKUP(order_details__2[[#This Row],[ProductID]],products[],4,FALSE)</f>
        <v>3</v>
      </c>
      <c r="Q875" t="str">
        <f>VLOOKUP(order_details__2[[#This Row],[CategoryID]],categories[],2,FALSE)</f>
        <v>Confections</v>
      </c>
      <c r="R875">
        <f>VLOOKUP(order_details__2[[#This Row],[OrderID]],orders[],21,FALSE)</f>
        <v>6</v>
      </c>
    </row>
    <row r="876" spans="1:18" x14ac:dyDescent="0.2">
      <c r="A876">
        <v>10574</v>
      </c>
      <c r="B876">
        <v>64</v>
      </c>
      <c r="C876">
        <v>33.25</v>
      </c>
      <c r="D876">
        <v>6</v>
      </c>
      <c r="E876">
        <v>0</v>
      </c>
      <c r="F876">
        <f>order_details__2[[#This Row],[UnitPrice]]*order_details__2[[#This Row],[Quantity]]</f>
        <v>199.5</v>
      </c>
      <c r="G876">
        <f>VLOOKUP(order_details__2[[#This Row],[ProductID]],products[],3,FALSE)</f>
        <v>12</v>
      </c>
      <c r="H876">
        <f>VLOOKUP(order_details__2[[#This Row],[OrderID]],orders[],20,FALSE)</f>
        <v>1997</v>
      </c>
      <c r="I876" t="str">
        <f>VLOOKUP(order_details__2[[#This Row],[ProductID]],products[],2,FALSE)</f>
        <v>Wimmers gute Semmelkndel</v>
      </c>
      <c r="J876" t="str">
        <f>VLOOKUP(order_details__2[[#This Row],[SupplierID]],suppliers[],2,FALSE)</f>
        <v>Plutzer Lebensmittelgromrkte AG</v>
      </c>
      <c r="K876" t="str">
        <f>VLOOKUP(order_details__2[[#This Row],[OrderID]],orders[],14,FALSE)</f>
        <v>USA</v>
      </c>
      <c r="L876">
        <f>VLOOKUP(order_details__2[[#This Row],[OrderID]],orders[],7,FALSE)</f>
        <v>2</v>
      </c>
      <c r="M876" t="str">
        <f>VLOOKUP(order_details__2[[#This Row],[ShipVia ]],shippers[],2,FALSE)</f>
        <v>United Package</v>
      </c>
      <c r="N876" t="str">
        <f>VLOOKUP(order_details__2[[#This Row],[OrderID]],orders[],2,FALSE)</f>
        <v>TRAIH</v>
      </c>
      <c r="O876" t="str">
        <f>VLOOKUP(order_details__2[[#This Row],[OrderID]],orders[],18,FALSE)</f>
        <v xml:space="preserve">Eastern                                           </v>
      </c>
      <c r="P876">
        <f>VLOOKUP(order_details__2[[#This Row],[ProductID]],products[],4,FALSE)</f>
        <v>5</v>
      </c>
      <c r="Q876" t="str">
        <f>VLOOKUP(order_details__2[[#This Row],[CategoryID]],categories[],2,FALSE)</f>
        <v>Grains/Cereals</v>
      </c>
      <c r="R876">
        <f>VLOOKUP(order_details__2[[#This Row],[OrderID]],orders[],21,FALSE)</f>
        <v>6</v>
      </c>
    </row>
    <row r="877" spans="1:18" x14ac:dyDescent="0.2">
      <c r="A877">
        <v>10575</v>
      </c>
      <c r="B877">
        <v>59</v>
      </c>
      <c r="C877">
        <v>55</v>
      </c>
      <c r="D877">
        <v>12</v>
      </c>
      <c r="E877">
        <v>0</v>
      </c>
      <c r="F877">
        <f>order_details__2[[#This Row],[UnitPrice]]*order_details__2[[#This Row],[Quantity]]</f>
        <v>660</v>
      </c>
      <c r="G877">
        <f>VLOOKUP(order_details__2[[#This Row],[ProductID]],products[],3,FALSE)</f>
        <v>28</v>
      </c>
      <c r="H877">
        <f>VLOOKUP(order_details__2[[#This Row],[OrderID]],orders[],20,FALSE)</f>
        <v>1997</v>
      </c>
      <c r="I877" t="str">
        <f>VLOOKUP(order_details__2[[#This Row],[ProductID]],products[],2,FALSE)</f>
        <v>Raclette Courdavault</v>
      </c>
      <c r="J877" t="str">
        <f>VLOOKUP(order_details__2[[#This Row],[SupplierID]],suppliers[],2,FALSE)</f>
        <v>Gai pturage</v>
      </c>
      <c r="K877" t="str">
        <f>VLOOKUP(order_details__2[[#This Row],[OrderID]],orders[],14,FALSE)</f>
        <v>Germany</v>
      </c>
      <c r="L877">
        <f>VLOOKUP(order_details__2[[#This Row],[OrderID]],orders[],7,FALSE)</f>
        <v>1</v>
      </c>
      <c r="M877" t="str">
        <f>VLOOKUP(order_details__2[[#This Row],[ShipVia ]],shippers[],2,FALSE)</f>
        <v>Speedy Express</v>
      </c>
      <c r="N877" t="str">
        <f>VLOOKUP(order_details__2[[#This Row],[OrderID]],orders[],2,FALSE)</f>
        <v>MORGK</v>
      </c>
      <c r="O877" t="str">
        <f>VLOOKUP(order_details__2[[#This Row],[OrderID]],orders[],18,FALSE)</f>
        <v xml:space="preserve">Eastern                                           </v>
      </c>
      <c r="P877">
        <f>VLOOKUP(order_details__2[[#This Row],[ProductID]],products[],4,FALSE)</f>
        <v>4</v>
      </c>
      <c r="Q877" t="str">
        <f>VLOOKUP(order_details__2[[#This Row],[CategoryID]],categories[],2,FALSE)</f>
        <v>Dairy Products</v>
      </c>
      <c r="R877">
        <f>VLOOKUP(order_details__2[[#This Row],[OrderID]],orders[],21,FALSE)</f>
        <v>6</v>
      </c>
    </row>
    <row r="878" spans="1:18" x14ac:dyDescent="0.2">
      <c r="A878">
        <v>10575</v>
      </c>
      <c r="B878">
        <v>63</v>
      </c>
      <c r="C878">
        <v>43.9</v>
      </c>
      <c r="D878">
        <v>6</v>
      </c>
      <c r="E878">
        <v>0</v>
      </c>
      <c r="F878">
        <f>order_details__2[[#This Row],[UnitPrice]]*order_details__2[[#This Row],[Quantity]]</f>
        <v>263.39999999999998</v>
      </c>
      <c r="G878">
        <f>VLOOKUP(order_details__2[[#This Row],[ProductID]],products[],3,FALSE)</f>
        <v>7</v>
      </c>
      <c r="H878">
        <f>VLOOKUP(order_details__2[[#This Row],[OrderID]],orders[],20,FALSE)</f>
        <v>1997</v>
      </c>
      <c r="I878" t="str">
        <f>VLOOKUP(order_details__2[[#This Row],[ProductID]],products[],2,FALSE)</f>
        <v>Vegie-spread</v>
      </c>
      <c r="J878" t="str">
        <f>VLOOKUP(order_details__2[[#This Row],[SupplierID]],suppliers[],2,FALSE)</f>
        <v>Pavlova, Ltd.</v>
      </c>
      <c r="K878" t="str">
        <f>VLOOKUP(order_details__2[[#This Row],[OrderID]],orders[],14,FALSE)</f>
        <v>Germany</v>
      </c>
      <c r="L878">
        <f>VLOOKUP(order_details__2[[#This Row],[OrderID]],orders[],7,FALSE)</f>
        <v>1</v>
      </c>
      <c r="M878" t="str">
        <f>VLOOKUP(order_details__2[[#This Row],[ShipVia ]],shippers[],2,FALSE)</f>
        <v>Speedy Express</v>
      </c>
      <c r="N878" t="str">
        <f>VLOOKUP(order_details__2[[#This Row],[OrderID]],orders[],2,FALSE)</f>
        <v>MORGK</v>
      </c>
      <c r="O878" t="str">
        <f>VLOOKUP(order_details__2[[#This Row],[OrderID]],orders[],18,FALSE)</f>
        <v xml:space="preserve">Eastern                                           </v>
      </c>
      <c r="P878">
        <f>VLOOKUP(order_details__2[[#This Row],[ProductID]],products[],4,FALSE)</f>
        <v>2</v>
      </c>
      <c r="Q878" t="str">
        <f>VLOOKUP(order_details__2[[#This Row],[CategoryID]],categories[],2,FALSE)</f>
        <v>Condiments</v>
      </c>
      <c r="R878">
        <f>VLOOKUP(order_details__2[[#This Row],[OrderID]],orders[],21,FALSE)</f>
        <v>6</v>
      </c>
    </row>
    <row r="879" spans="1:18" x14ac:dyDescent="0.2">
      <c r="A879">
        <v>10575</v>
      </c>
      <c r="B879">
        <v>72</v>
      </c>
      <c r="C879">
        <v>34.799999999999997</v>
      </c>
      <c r="D879">
        <v>30</v>
      </c>
      <c r="E879">
        <v>0</v>
      </c>
      <c r="F879">
        <f>order_details__2[[#This Row],[UnitPrice]]*order_details__2[[#This Row],[Quantity]]</f>
        <v>1044</v>
      </c>
      <c r="G879">
        <f>VLOOKUP(order_details__2[[#This Row],[ProductID]],products[],3,FALSE)</f>
        <v>14</v>
      </c>
      <c r="H879">
        <f>VLOOKUP(order_details__2[[#This Row],[OrderID]],orders[],20,FALSE)</f>
        <v>1997</v>
      </c>
      <c r="I879" t="str">
        <f>VLOOKUP(order_details__2[[#This Row],[ProductID]],products[],2,FALSE)</f>
        <v>Mozzarella di Giovanni</v>
      </c>
      <c r="J879" t="str">
        <f>VLOOKUP(order_details__2[[#This Row],[SupplierID]],suppliers[],2,FALSE)</f>
        <v>Formaggi Fortini s.r.l.</v>
      </c>
      <c r="K879" t="str">
        <f>VLOOKUP(order_details__2[[#This Row],[OrderID]],orders[],14,FALSE)</f>
        <v>Germany</v>
      </c>
      <c r="L879">
        <f>VLOOKUP(order_details__2[[#This Row],[OrderID]],orders[],7,FALSE)</f>
        <v>1</v>
      </c>
      <c r="M879" t="str">
        <f>VLOOKUP(order_details__2[[#This Row],[ShipVia ]],shippers[],2,FALSE)</f>
        <v>Speedy Express</v>
      </c>
      <c r="N879" t="str">
        <f>VLOOKUP(order_details__2[[#This Row],[OrderID]],orders[],2,FALSE)</f>
        <v>MORGK</v>
      </c>
      <c r="O879" t="str">
        <f>VLOOKUP(order_details__2[[#This Row],[OrderID]],orders[],18,FALSE)</f>
        <v xml:space="preserve">Eastern                                           </v>
      </c>
      <c r="P879">
        <f>VLOOKUP(order_details__2[[#This Row],[ProductID]],products[],4,FALSE)</f>
        <v>4</v>
      </c>
      <c r="Q879" t="str">
        <f>VLOOKUP(order_details__2[[#This Row],[CategoryID]],categories[],2,FALSE)</f>
        <v>Dairy Products</v>
      </c>
      <c r="R879">
        <f>VLOOKUP(order_details__2[[#This Row],[OrderID]],orders[],21,FALSE)</f>
        <v>6</v>
      </c>
    </row>
    <row r="880" spans="1:18" x14ac:dyDescent="0.2">
      <c r="A880">
        <v>10575</v>
      </c>
      <c r="B880">
        <v>76</v>
      </c>
      <c r="C880">
        <v>18</v>
      </c>
      <c r="D880">
        <v>10</v>
      </c>
      <c r="E880">
        <v>0</v>
      </c>
      <c r="F880">
        <f>order_details__2[[#This Row],[UnitPrice]]*order_details__2[[#This Row],[Quantity]]</f>
        <v>180</v>
      </c>
      <c r="G880">
        <f>VLOOKUP(order_details__2[[#This Row],[ProductID]],products[],3,FALSE)</f>
        <v>23</v>
      </c>
      <c r="H880">
        <f>VLOOKUP(order_details__2[[#This Row],[OrderID]],orders[],20,FALSE)</f>
        <v>1997</v>
      </c>
      <c r="I880" t="str">
        <f>VLOOKUP(order_details__2[[#This Row],[ProductID]],products[],2,FALSE)</f>
        <v>Lakkalikri</v>
      </c>
      <c r="J880" t="str">
        <f>VLOOKUP(order_details__2[[#This Row],[SupplierID]],suppliers[],2,FALSE)</f>
        <v>Karkki Oy</v>
      </c>
      <c r="K880" t="str">
        <f>VLOOKUP(order_details__2[[#This Row],[OrderID]],orders[],14,FALSE)</f>
        <v>Germany</v>
      </c>
      <c r="L880">
        <f>VLOOKUP(order_details__2[[#This Row],[OrderID]],orders[],7,FALSE)</f>
        <v>1</v>
      </c>
      <c r="M880" t="str">
        <f>VLOOKUP(order_details__2[[#This Row],[ShipVia ]],shippers[],2,FALSE)</f>
        <v>Speedy Express</v>
      </c>
      <c r="N880" t="str">
        <f>VLOOKUP(order_details__2[[#This Row],[OrderID]],orders[],2,FALSE)</f>
        <v>MORGK</v>
      </c>
      <c r="O880" t="str">
        <f>VLOOKUP(order_details__2[[#This Row],[OrderID]],orders[],18,FALSE)</f>
        <v xml:space="preserve">Eastern                                           </v>
      </c>
      <c r="P880">
        <f>VLOOKUP(order_details__2[[#This Row],[ProductID]],products[],4,FALSE)</f>
        <v>1</v>
      </c>
      <c r="Q880" t="str">
        <f>VLOOKUP(order_details__2[[#This Row],[CategoryID]],categories[],2,FALSE)</f>
        <v>Beverages</v>
      </c>
      <c r="R880">
        <f>VLOOKUP(order_details__2[[#This Row],[OrderID]],orders[],21,FALSE)</f>
        <v>6</v>
      </c>
    </row>
    <row r="881" spans="1:18" x14ac:dyDescent="0.2">
      <c r="A881">
        <v>10576</v>
      </c>
      <c r="B881">
        <v>1</v>
      </c>
      <c r="C881">
        <v>18</v>
      </c>
      <c r="D881">
        <v>10</v>
      </c>
      <c r="E881">
        <v>0</v>
      </c>
      <c r="F881">
        <f>order_details__2[[#This Row],[UnitPrice]]*order_details__2[[#This Row],[Quantity]]</f>
        <v>180</v>
      </c>
      <c r="G881">
        <f>VLOOKUP(order_details__2[[#This Row],[ProductID]],products[],3,FALSE)</f>
        <v>1</v>
      </c>
      <c r="H881">
        <f>VLOOKUP(order_details__2[[#This Row],[OrderID]],orders[],20,FALSE)</f>
        <v>1997</v>
      </c>
      <c r="I881" t="str">
        <f>VLOOKUP(order_details__2[[#This Row],[ProductID]],products[],2,FALSE)</f>
        <v>Chai</v>
      </c>
      <c r="J881" t="str">
        <f>VLOOKUP(order_details__2[[#This Row],[SupplierID]],suppliers[],2,FALSE)</f>
        <v>Exotic Liquids</v>
      </c>
      <c r="K881" t="str">
        <f>VLOOKUP(order_details__2[[#This Row],[OrderID]],orders[],14,FALSE)</f>
        <v>Mexico</v>
      </c>
      <c r="L881">
        <f>VLOOKUP(order_details__2[[#This Row],[OrderID]],orders[],7,FALSE)</f>
        <v>3</v>
      </c>
      <c r="M881" t="str">
        <f>VLOOKUP(order_details__2[[#This Row],[ShipVia ]],shippers[],2,FALSE)</f>
        <v>Federal Shipping</v>
      </c>
      <c r="N881" t="str">
        <f>VLOOKUP(order_details__2[[#This Row],[OrderID]],orders[],2,FALSE)</f>
        <v>TORTU</v>
      </c>
      <c r="O881" t="str">
        <f>VLOOKUP(order_details__2[[#This Row],[OrderID]],orders[],18,FALSE)</f>
        <v xml:space="preserve">Southern                                          </v>
      </c>
      <c r="P881">
        <f>VLOOKUP(order_details__2[[#This Row],[ProductID]],products[],4,FALSE)</f>
        <v>1</v>
      </c>
      <c r="Q881" t="str">
        <f>VLOOKUP(order_details__2[[#This Row],[CategoryID]],categories[],2,FALSE)</f>
        <v>Beverages</v>
      </c>
      <c r="R881">
        <f>VLOOKUP(order_details__2[[#This Row],[OrderID]],orders[],21,FALSE)</f>
        <v>6</v>
      </c>
    </row>
    <row r="882" spans="1:18" x14ac:dyDescent="0.2">
      <c r="A882">
        <v>10576</v>
      </c>
      <c r="B882">
        <v>31</v>
      </c>
      <c r="C882">
        <v>12.5</v>
      </c>
      <c r="D882">
        <v>20</v>
      </c>
      <c r="E882">
        <v>0</v>
      </c>
      <c r="F882">
        <f>order_details__2[[#This Row],[UnitPrice]]*order_details__2[[#This Row],[Quantity]]</f>
        <v>250</v>
      </c>
      <c r="G882">
        <f>VLOOKUP(order_details__2[[#This Row],[ProductID]],products[],3,FALSE)</f>
        <v>14</v>
      </c>
      <c r="H882">
        <f>VLOOKUP(order_details__2[[#This Row],[OrderID]],orders[],20,FALSE)</f>
        <v>1997</v>
      </c>
      <c r="I882" t="str">
        <f>VLOOKUP(order_details__2[[#This Row],[ProductID]],products[],2,FALSE)</f>
        <v>Gorgonzola Telino</v>
      </c>
      <c r="J882" t="str">
        <f>VLOOKUP(order_details__2[[#This Row],[SupplierID]],suppliers[],2,FALSE)</f>
        <v>Formaggi Fortini s.r.l.</v>
      </c>
      <c r="K882" t="str">
        <f>VLOOKUP(order_details__2[[#This Row],[OrderID]],orders[],14,FALSE)</f>
        <v>Mexico</v>
      </c>
      <c r="L882">
        <f>VLOOKUP(order_details__2[[#This Row],[OrderID]],orders[],7,FALSE)</f>
        <v>3</v>
      </c>
      <c r="M882" t="str">
        <f>VLOOKUP(order_details__2[[#This Row],[ShipVia ]],shippers[],2,FALSE)</f>
        <v>Federal Shipping</v>
      </c>
      <c r="N882" t="str">
        <f>VLOOKUP(order_details__2[[#This Row],[OrderID]],orders[],2,FALSE)</f>
        <v>TORTU</v>
      </c>
      <c r="O882" t="str">
        <f>VLOOKUP(order_details__2[[#This Row],[OrderID]],orders[],18,FALSE)</f>
        <v xml:space="preserve">Southern                                          </v>
      </c>
      <c r="P882">
        <f>VLOOKUP(order_details__2[[#This Row],[ProductID]],products[],4,FALSE)</f>
        <v>4</v>
      </c>
      <c r="Q882" t="str">
        <f>VLOOKUP(order_details__2[[#This Row],[CategoryID]],categories[],2,FALSE)</f>
        <v>Dairy Products</v>
      </c>
      <c r="R882">
        <f>VLOOKUP(order_details__2[[#This Row],[OrderID]],orders[],21,FALSE)</f>
        <v>6</v>
      </c>
    </row>
    <row r="883" spans="1:18" x14ac:dyDescent="0.2">
      <c r="A883">
        <v>10576</v>
      </c>
      <c r="B883">
        <v>44</v>
      </c>
      <c r="C883">
        <v>19.45</v>
      </c>
      <c r="D883">
        <v>21</v>
      </c>
      <c r="E883">
        <v>0</v>
      </c>
      <c r="F883">
        <f>order_details__2[[#This Row],[UnitPrice]]*order_details__2[[#This Row],[Quantity]]</f>
        <v>408.45</v>
      </c>
      <c r="G883">
        <f>VLOOKUP(order_details__2[[#This Row],[ProductID]],products[],3,FALSE)</f>
        <v>20</v>
      </c>
      <c r="H883">
        <f>VLOOKUP(order_details__2[[#This Row],[OrderID]],orders[],20,FALSE)</f>
        <v>1997</v>
      </c>
      <c r="I883" t="str">
        <f>VLOOKUP(order_details__2[[#This Row],[ProductID]],products[],2,FALSE)</f>
        <v>Gula Malacca</v>
      </c>
      <c r="J883" t="str">
        <f>VLOOKUP(order_details__2[[#This Row],[SupplierID]],suppliers[],2,FALSE)</f>
        <v>Leka Trading</v>
      </c>
      <c r="K883" t="str">
        <f>VLOOKUP(order_details__2[[#This Row],[OrderID]],orders[],14,FALSE)</f>
        <v>Mexico</v>
      </c>
      <c r="L883">
        <f>VLOOKUP(order_details__2[[#This Row],[OrderID]],orders[],7,FALSE)</f>
        <v>3</v>
      </c>
      <c r="M883" t="str">
        <f>VLOOKUP(order_details__2[[#This Row],[ShipVia ]],shippers[],2,FALSE)</f>
        <v>Federal Shipping</v>
      </c>
      <c r="N883" t="str">
        <f>VLOOKUP(order_details__2[[#This Row],[OrderID]],orders[],2,FALSE)</f>
        <v>TORTU</v>
      </c>
      <c r="O883" t="str">
        <f>VLOOKUP(order_details__2[[#This Row],[OrderID]],orders[],18,FALSE)</f>
        <v xml:space="preserve">Southern                                          </v>
      </c>
      <c r="P883">
        <f>VLOOKUP(order_details__2[[#This Row],[ProductID]],products[],4,FALSE)</f>
        <v>2</v>
      </c>
      <c r="Q883" t="str">
        <f>VLOOKUP(order_details__2[[#This Row],[CategoryID]],categories[],2,FALSE)</f>
        <v>Condiments</v>
      </c>
      <c r="R883">
        <f>VLOOKUP(order_details__2[[#This Row],[OrderID]],orders[],21,FALSE)</f>
        <v>6</v>
      </c>
    </row>
    <row r="884" spans="1:18" x14ac:dyDescent="0.2">
      <c r="A884">
        <v>10577</v>
      </c>
      <c r="B884">
        <v>39</v>
      </c>
      <c r="C884">
        <v>18</v>
      </c>
      <c r="D884">
        <v>10</v>
      </c>
      <c r="E884">
        <v>0</v>
      </c>
      <c r="F884">
        <f>order_details__2[[#This Row],[UnitPrice]]*order_details__2[[#This Row],[Quantity]]</f>
        <v>180</v>
      </c>
      <c r="G884">
        <f>VLOOKUP(order_details__2[[#This Row],[ProductID]],products[],3,FALSE)</f>
        <v>18</v>
      </c>
      <c r="H884">
        <f>VLOOKUP(order_details__2[[#This Row],[OrderID]],orders[],20,FALSE)</f>
        <v>1997</v>
      </c>
      <c r="I884" t="str">
        <f>VLOOKUP(order_details__2[[#This Row],[ProductID]],products[],2,FALSE)</f>
        <v>Chartreuse verte</v>
      </c>
      <c r="J884" t="str">
        <f>VLOOKUP(order_details__2[[#This Row],[SupplierID]],suppliers[],2,FALSE)</f>
        <v>Aux joyeux ecclsiastiques</v>
      </c>
      <c r="K884" t="str">
        <f>VLOOKUP(order_details__2[[#This Row],[OrderID]],orders[],14,FALSE)</f>
        <v>USA</v>
      </c>
      <c r="L884">
        <f>VLOOKUP(order_details__2[[#This Row],[OrderID]],orders[],7,FALSE)</f>
        <v>2</v>
      </c>
      <c r="M884" t="str">
        <f>VLOOKUP(order_details__2[[#This Row],[ShipVia ]],shippers[],2,FALSE)</f>
        <v>United Package</v>
      </c>
      <c r="N884" t="str">
        <f>VLOOKUP(order_details__2[[#This Row],[OrderID]],orders[],2,FALSE)</f>
        <v>TRAIH</v>
      </c>
      <c r="O884" t="str">
        <f>VLOOKUP(order_details__2[[#This Row],[OrderID]],orders[],18,FALSE)</f>
        <v xml:space="preserve">Northern                                          </v>
      </c>
      <c r="P884">
        <f>VLOOKUP(order_details__2[[#This Row],[ProductID]],products[],4,FALSE)</f>
        <v>1</v>
      </c>
      <c r="Q884" t="str">
        <f>VLOOKUP(order_details__2[[#This Row],[CategoryID]],categories[],2,FALSE)</f>
        <v>Beverages</v>
      </c>
      <c r="R884">
        <f>VLOOKUP(order_details__2[[#This Row],[OrderID]],orders[],21,FALSE)</f>
        <v>6</v>
      </c>
    </row>
    <row r="885" spans="1:18" x14ac:dyDescent="0.2">
      <c r="A885">
        <v>10577</v>
      </c>
      <c r="B885">
        <v>75</v>
      </c>
      <c r="C885">
        <v>7.75</v>
      </c>
      <c r="D885">
        <v>20</v>
      </c>
      <c r="E885">
        <v>0</v>
      </c>
      <c r="F885">
        <f>order_details__2[[#This Row],[UnitPrice]]*order_details__2[[#This Row],[Quantity]]</f>
        <v>155</v>
      </c>
      <c r="G885">
        <f>VLOOKUP(order_details__2[[#This Row],[ProductID]],products[],3,FALSE)</f>
        <v>12</v>
      </c>
      <c r="H885">
        <f>VLOOKUP(order_details__2[[#This Row],[OrderID]],orders[],20,FALSE)</f>
        <v>1997</v>
      </c>
      <c r="I885" t="str">
        <f>VLOOKUP(order_details__2[[#This Row],[ProductID]],products[],2,FALSE)</f>
        <v>Rhnbru Klosterbier</v>
      </c>
      <c r="J885" t="str">
        <f>VLOOKUP(order_details__2[[#This Row],[SupplierID]],suppliers[],2,FALSE)</f>
        <v>Plutzer Lebensmittelgromrkte AG</v>
      </c>
      <c r="K885" t="str">
        <f>VLOOKUP(order_details__2[[#This Row],[OrderID]],orders[],14,FALSE)</f>
        <v>USA</v>
      </c>
      <c r="L885">
        <f>VLOOKUP(order_details__2[[#This Row],[OrderID]],orders[],7,FALSE)</f>
        <v>2</v>
      </c>
      <c r="M885" t="str">
        <f>VLOOKUP(order_details__2[[#This Row],[ShipVia ]],shippers[],2,FALSE)</f>
        <v>United Package</v>
      </c>
      <c r="N885" t="str">
        <f>VLOOKUP(order_details__2[[#This Row],[OrderID]],orders[],2,FALSE)</f>
        <v>TRAIH</v>
      </c>
      <c r="O885" t="str">
        <f>VLOOKUP(order_details__2[[#This Row],[OrderID]],orders[],18,FALSE)</f>
        <v xml:space="preserve">Northern                                          </v>
      </c>
      <c r="P885">
        <f>VLOOKUP(order_details__2[[#This Row],[ProductID]],products[],4,FALSE)</f>
        <v>1</v>
      </c>
      <c r="Q885" t="str">
        <f>VLOOKUP(order_details__2[[#This Row],[CategoryID]],categories[],2,FALSE)</f>
        <v>Beverages</v>
      </c>
      <c r="R885">
        <f>VLOOKUP(order_details__2[[#This Row],[OrderID]],orders[],21,FALSE)</f>
        <v>6</v>
      </c>
    </row>
    <row r="886" spans="1:18" x14ac:dyDescent="0.2">
      <c r="A886">
        <v>10577</v>
      </c>
      <c r="B886">
        <v>77</v>
      </c>
      <c r="C886">
        <v>13</v>
      </c>
      <c r="D886">
        <v>18</v>
      </c>
      <c r="E886">
        <v>0</v>
      </c>
      <c r="F886">
        <f>order_details__2[[#This Row],[UnitPrice]]*order_details__2[[#This Row],[Quantity]]</f>
        <v>234</v>
      </c>
      <c r="G886">
        <f>VLOOKUP(order_details__2[[#This Row],[ProductID]],products[],3,FALSE)</f>
        <v>12</v>
      </c>
      <c r="H886">
        <f>VLOOKUP(order_details__2[[#This Row],[OrderID]],orders[],20,FALSE)</f>
        <v>1997</v>
      </c>
      <c r="I886" t="str">
        <f>VLOOKUP(order_details__2[[#This Row],[ProductID]],products[],2,FALSE)</f>
        <v>Original Frankfurter grne Soe</v>
      </c>
      <c r="J886" t="str">
        <f>VLOOKUP(order_details__2[[#This Row],[SupplierID]],suppliers[],2,FALSE)</f>
        <v>Plutzer Lebensmittelgromrkte AG</v>
      </c>
      <c r="K886" t="str">
        <f>VLOOKUP(order_details__2[[#This Row],[OrderID]],orders[],14,FALSE)</f>
        <v>USA</v>
      </c>
      <c r="L886">
        <f>VLOOKUP(order_details__2[[#This Row],[OrderID]],orders[],7,FALSE)</f>
        <v>2</v>
      </c>
      <c r="M886" t="str">
        <f>VLOOKUP(order_details__2[[#This Row],[ShipVia ]],shippers[],2,FALSE)</f>
        <v>United Package</v>
      </c>
      <c r="N886" t="str">
        <f>VLOOKUP(order_details__2[[#This Row],[OrderID]],orders[],2,FALSE)</f>
        <v>TRAIH</v>
      </c>
      <c r="O886" t="str">
        <f>VLOOKUP(order_details__2[[#This Row],[OrderID]],orders[],18,FALSE)</f>
        <v xml:space="preserve">Northern                                          </v>
      </c>
      <c r="P886">
        <f>VLOOKUP(order_details__2[[#This Row],[ProductID]],products[],4,FALSE)</f>
        <v>2</v>
      </c>
      <c r="Q886" t="str">
        <f>VLOOKUP(order_details__2[[#This Row],[CategoryID]],categories[],2,FALSE)</f>
        <v>Condiments</v>
      </c>
      <c r="R886">
        <f>VLOOKUP(order_details__2[[#This Row],[OrderID]],orders[],21,FALSE)</f>
        <v>6</v>
      </c>
    </row>
    <row r="887" spans="1:18" x14ac:dyDescent="0.2">
      <c r="A887">
        <v>10578</v>
      </c>
      <c r="B887">
        <v>35</v>
      </c>
      <c r="C887">
        <v>18</v>
      </c>
      <c r="D887">
        <v>20</v>
      </c>
      <c r="E887">
        <v>0</v>
      </c>
      <c r="F887">
        <f>order_details__2[[#This Row],[UnitPrice]]*order_details__2[[#This Row],[Quantity]]</f>
        <v>360</v>
      </c>
      <c r="G887">
        <f>VLOOKUP(order_details__2[[#This Row],[ProductID]],products[],3,FALSE)</f>
        <v>16</v>
      </c>
      <c r="H887">
        <f>VLOOKUP(order_details__2[[#This Row],[OrderID]],orders[],20,FALSE)</f>
        <v>1997</v>
      </c>
      <c r="I887" t="str">
        <f>VLOOKUP(order_details__2[[#This Row],[ProductID]],products[],2,FALSE)</f>
        <v>Steeleye Stout</v>
      </c>
      <c r="J887" t="str">
        <f>VLOOKUP(order_details__2[[#This Row],[SupplierID]],suppliers[],2,FALSE)</f>
        <v>Bigfoot Breweries</v>
      </c>
      <c r="K887" t="str">
        <f>VLOOKUP(order_details__2[[#This Row],[OrderID]],orders[],14,FALSE)</f>
        <v>UK</v>
      </c>
      <c r="L887">
        <f>VLOOKUP(order_details__2[[#This Row],[OrderID]],orders[],7,FALSE)</f>
        <v>3</v>
      </c>
      <c r="M887" t="str">
        <f>VLOOKUP(order_details__2[[#This Row],[ShipVia ]],shippers[],2,FALSE)</f>
        <v>Federal Shipping</v>
      </c>
      <c r="N887" t="str">
        <f>VLOOKUP(order_details__2[[#This Row],[OrderID]],orders[],2,FALSE)</f>
        <v>BSBEV</v>
      </c>
      <c r="O887" t="str">
        <f>VLOOKUP(order_details__2[[#This Row],[OrderID]],orders[],18,FALSE)</f>
        <v xml:space="preserve">Eastern                                           </v>
      </c>
      <c r="P887">
        <f>VLOOKUP(order_details__2[[#This Row],[ProductID]],products[],4,FALSE)</f>
        <v>1</v>
      </c>
      <c r="Q887" t="str">
        <f>VLOOKUP(order_details__2[[#This Row],[CategoryID]],categories[],2,FALSE)</f>
        <v>Beverages</v>
      </c>
      <c r="R887">
        <f>VLOOKUP(order_details__2[[#This Row],[OrderID]],orders[],21,FALSE)</f>
        <v>6</v>
      </c>
    </row>
    <row r="888" spans="1:18" x14ac:dyDescent="0.2">
      <c r="A888">
        <v>10578</v>
      </c>
      <c r="B888">
        <v>57</v>
      </c>
      <c r="C888">
        <v>19.5</v>
      </c>
      <c r="D888">
        <v>6</v>
      </c>
      <c r="E888">
        <v>0</v>
      </c>
      <c r="F888">
        <f>order_details__2[[#This Row],[UnitPrice]]*order_details__2[[#This Row],[Quantity]]</f>
        <v>117</v>
      </c>
      <c r="G888">
        <f>VLOOKUP(order_details__2[[#This Row],[ProductID]],products[],3,FALSE)</f>
        <v>26</v>
      </c>
      <c r="H888">
        <f>VLOOKUP(order_details__2[[#This Row],[OrderID]],orders[],20,FALSE)</f>
        <v>1997</v>
      </c>
      <c r="I888" t="str">
        <f>VLOOKUP(order_details__2[[#This Row],[ProductID]],products[],2,FALSE)</f>
        <v>Ravioli Angelo</v>
      </c>
      <c r="J888" t="str">
        <f>VLOOKUP(order_details__2[[#This Row],[SupplierID]],suppliers[],2,FALSE)</f>
        <v>Pasta Buttini s.r.l.</v>
      </c>
      <c r="K888" t="str">
        <f>VLOOKUP(order_details__2[[#This Row],[OrderID]],orders[],14,FALSE)</f>
        <v>UK</v>
      </c>
      <c r="L888">
        <f>VLOOKUP(order_details__2[[#This Row],[OrderID]],orders[],7,FALSE)</f>
        <v>3</v>
      </c>
      <c r="M888" t="str">
        <f>VLOOKUP(order_details__2[[#This Row],[ShipVia ]],shippers[],2,FALSE)</f>
        <v>Federal Shipping</v>
      </c>
      <c r="N888" t="str">
        <f>VLOOKUP(order_details__2[[#This Row],[OrderID]],orders[],2,FALSE)</f>
        <v>BSBEV</v>
      </c>
      <c r="O888" t="str">
        <f>VLOOKUP(order_details__2[[#This Row],[OrderID]],orders[],18,FALSE)</f>
        <v xml:space="preserve">Eastern                                           </v>
      </c>
      <c r="P888">
        <f>VLOOKUP(order_details__2[[#This Row],[ProductID]],products[],4,FALSE)</f>
        <v>5</v>
      </c>
      <c r="Q888" t="str">
        <f>VLOOKUP(order_details__2[[#This Row],[CategoryID]],categories[],2,FALSE)</f>
        <v>Grains/Cereals</v>
      </c>
      <c r="R888">
        <f>VLOOKUP(order_details__2[[#This Row],[OrderID]],orders[],21,FALSE)</f>
        <v>6</v>
      </c>
    </row>
    <row r="889" spans="1:18" x14ac:dyDescent="0.2">
      <c r="A889">
        <v>10579</v>
      </c>
      <c r="B889">
        <v>15</v>
      </c>
      <c r="C889">
        <v>15.5</v>
      </c>
      <c r="D889">
        <v>10</v>
      </c>
      <c r="E889">
        <v>0</v>
      </c>
      <c r="F889">
        <f>order_details__2[[#This Row],[UnitPrice]]*order_details__2[[#This Row],[Quantity]]</f>
        <v>155</v>
      </c>
      <c r="G889">
        <f>VLOOKUP(order_details__2[[#This Row],[ProductID]],products[],3,FALSE)</f>
        <v>6</v>
      </c>
      <c r="H889">
        <f>VLOOKUP(order_details__2[[#This Row],[OrderID]],orders[],20,FALSE)</f>
        <v>1997</v>
      </c>
      <c r="I889" t="str">
        <f>VLOOKUP(order_details__2[[#This Row],[ProductID]],products[],2,FALSE)</f>
        <v>Genen Shouyu</v>
      </c>
      <c r="J889" t="str">
        <f>VLOOKUP(order_details__2[[#This Row],[SupplierID]],suppliers[],2,FALSE)</f>
        <v>Mayumi's</v>
      </c>
      <c r="K889" t="str">
        <f>VLOOKUP(order_details__2[[#This Row],[OrderID]],orders[],14,FALSE)</f>
        <v>USA</v>
      </c>
      <c r="L889">
        <f>VLOOKUP(order_details__2[[#This Row],[OrderID]],orders[],7,FALSE)</f>
        <v>2</v>
      </c>
      <c r="M889" t="str">
        <f>VLOOKUP(order_details__2[[#This Row],[ShipVia ]],shippers[],2,FALSE)</f>
        <v>United Package</v>
      </c>
      <c r="N889" t="str">
        <f>VLOOKUP(order_details__2[[#This Row],[OrderID]],orders[],2,FALSE)</f>
        <v>LETSS</v>
      </c>
      <c r="O889" t="str">
        <f>VLOOKUP(order_details__2[[#This Row],[OrderID]],orders[],18,FALSE)</f>
        <v xml:space="preserve">Eastern                                           </v>
      </c>
      <c r="P889">
        <f>VLOOKUP(order_details__2[[#This Row],[ProductID]],products[],4,FALSE)</f>
        <v>2</v>
      </c>
      <c r="Q889" t="str">
        <f>VLOOKUP(order_details__2[[#This Row],[CategoryID]],categories[],2,FALSE)</f>
        <v>Condiments</v>
      </c>
      <c r="R889">
        <f>VLOOKUP(order_details__2[[#This Row],[OrderID]],orders[],21,FALSE)</f>
        <v>6</v>
      </c>
    </row>
    <row r="890" spans="1:18" x14ac:dyDescent="0.2">
      <c r="A890">
        <v>10579</v>
      </c>
      <c r="B890">
        <v>75</v>
      </c>
      <c r="C890">
        <v>7.75</v>
      </c>
      <c r="D890">
        <v>21</v>
      </c>
      <c r="E890">
        <v>0</v>
      </c>
      <c r="F890">
        <f>order_details__2[[#This Row],[UnitPrice]]*order_details__2[[#This Row],[Quantity]]</f>
        <v>162.75</v>
      </c>
      <c r="G890">
        <f>VLOOKUP(order_details__2[[#This Row],[ProductID]],products[],3,FALSE)</f>
        <v>12</v>
      </c>
      <c r="H890">
        <f>VLOOKUP(order_details__2[[#This Row],[OrderID]],orders[],20,FALSE)</f>
        <v>1997</v>
      </c>
      <c r="I890" t="str">
        <f>VLOOKUP(order_details__2[[#This Row],[ProductID]],products[],2,FALSE)</f>
        <v>Rhnbru Klosterbier</v>
      </c>
      <c r="J890" t="str">
        <f>VLOOKUP(order_details__2[[#This Row],[SupplierID]],suppliers[],2,FALSE)</f>
        <v>Plutzer Lebensmittelgromrkte AG</v>
      </c>
      <c r="K890" t="str">
        <f>VLOOKUP(order_details__2[[#This Row],[OrderID]],orders[],14,FALSE)</f>
        <v>USA</v>
      </c>
      <c r="L890">
        <f>VLOOKUP(order_details__2[[#This Row],[OrderID]],orders[],7,FALSE)</f>
        <v>2</v>
      </c>
      <c r="M890" t="str">
        <f>VLOOKUP(order_details__2[[#This Row],[ShipVia ]],shippers[],2,FALSE)</f>
        <v>United Package</v>
      </c>
      <c r="N890" t="str">
        <f>VLOOKUP(order_details__2[[#This Row],[OrderID]],orders[],2,FALSE)</f>
        <v>LETSS</v>
      </c>
      <c r="O890" t="str">
        <f>VLOOKUP(order_details__2[[#This Row],[OrderID]],orders[],18,FALSE)</f>
        <v xml:space="preserve">Eastern                                           </v>
      </c>
      <c r="P890">
        <f>VLOOKUP(order_details__2[[#This Row],[ProductID]],products[],4,FALSE)</f>
        <v>1</v>
      </c>
      <c r="Q890" t="str">
        <f>VLOOKUP(order_details__2[[#This Row],[CategoryID]],categories[],2,FALSE)</f>
        <v>Beverages</v>
      </c>
      <c r="R890">
        <f>VLOOKUP(order_details__2[[#This Row],[OrderID]],orders[],21,FALSE)</f>
        <v>6</v>
      </c>
    </row>
    <row r="891" spans="1:18" x14ac:dyDescent="0.2">
      <c r="A891">
        <v>10580</v>
      </c>
      <c r="B891">
        <v>14</v>
      </c>
      <c r="C891">
        <v>23.25</v>
      </c>
      <c r="D891">
        <v>15</v>
      </c>
      <c r="E891">
        <v>0</v>
      </c>
      <c r="F891">
        <f>order_details__2[[#This Row],[UnitPrice]]*order_details__2[[#This Row],[Quantity]]</f>
        <v>348.75</v>
      </c>
      <c r="G891">
        <f>VLOOKUP(order_details__2[[#This Row],[ProductID]],products[],3,FALSE)</f>
        <v>6</v>
      </c>
      <c r="H891">
        <f>VLOOKUP(order_details__2[[#This Row],[OrderID]],orders[],20,FALSE)</f>
        <v>1997</v>
      </c>
      <c r="I891" t="str">
        <f>VLOOKUP(order_details__2[[#This Row],[ProductID]],products[],2,FALSE)</f>
        <v>Tofu</v>
      </c>
      <c r="J891" t="str">
        <f>VLOOKUP(order_details__2[[#This Row],[SupplierID]],suppliers[],2,FALSE)</f>
        <v>Mayumi's</v>
      </c>
      <c r="K891" t="str">
        <f>VLOOKUP(order_details__2[[#This Row],[OrderID]],orders[],14,FALSE)</f>
        <v>Germany</v>
      </c>
      <c r="L891">
        <f>VLOOKUP(order_details__2[[#This Row],[OrderID]],orders[],7,FALSE)</f>
        <v>3</v>
      </c>
      <c r="M891" t="str">
        <f>VLOOKUP(order_details__2[[#This Row],[ShipVia ]],shippers[],2,FALSE)</f>
        <v>Federal Shipping</v>
      </c>
      <c r="N891" t="str">
        <f>VLOOKUP(order_details__2[[#This Row],[OrderID]],orders[],2,FALSE)</f>
        <v>OTTIK</v>
      </c>
      <c r="O891" t="str">
        <f>VLOOKUP(order_details__2[[#This Row],[OrderID]],orders[],18,FALSE)</f>
        <v xml:space="preserve">Eastern                                           </v>
      </c>
      <c r="P891">
        <f>VLOOKUP(order_details__2[[#This Row],[ProductID]],products[],4,FALSE)</f>
        <v>7</v>
      </c>
      <c r="Q891" t="str">
        <f>VLOOKUP(order_details__2[[#This Row],[CategoryID]],categories[],2,FALSE)</f>
        <v>Produce</v>
      </c>
      <c r="R891">
        <f>VLOOKUP(order_details__2[[#This Row],[OrderID]],orders[],21,FALSE)</f>
        <v>6</v>
      </c>
    </row>
    <row r="892" spans="1:18" x14ac:dyDescent="0.2">
      <c r="A892">
        <v>10580</v>
      </c>
      <c r="B892">
        <v>41</v>
      </c>
      <c r="C892">
        <v>9.65</v>
      </c>
      <c r="D892">
        <v>9</v>
      </c>
      <c r="E892">
        <v>0</v>
      </c>
      <c r="F892">
        <f>order_details__2[[#This Row],[UnitPrice]]*order_details__2[[#This Row],[Quantity]]</f>
        <v>86.850000000000009</v>
      </c>
      <c r="G892">
        <f>VLOOKUP(order_details__2[[#This Row],[ProductID]],products[],3,FALSE)</f>
        <v>19</v>
      </c>
      <c r="H892">
        <f>VLOOKUP(order_details__2[[#This Row],[OrderID]],orders[],20,FALSE)</f>
        <v>1997</v>
      </c>
      <c r="I892" t="str">
        <f>VLOOKUP(order_details__2[[#This Row],[ProductID]],products[],2,FALSE)</f>
        <v>Jack's New England Clam Chowder</v>
      </c>
      <c r="J892" t="str">
        <f>VLOOKUP(order_details__2[[#This Row],[SupplierID]],suppliers[],2,FALSE)</f>
        <v>New England Seafood Cannery</v>
      </c>
      <c r="K892" t="str">
        <f>VLOOKUP(order_details__2[[#This Row],[OrderID]],orders[],14,FALSE)</f>
        <v>Germany</v>
      </c>
      <c r="L892">
        <f>VLOOKUP(order_details__2[[#This Row],[OrderID]],orders[],7,FALSE)</f>
        <v>3</v>
      </c>
      <c r="M892" t="str">
        <f>VLOOKUP(order_details__2[[#This Row],[ShipVia ]],shippers[],2,FALSE)</f>
        <v>Federal Shipping</v>
      </c>
      <c r="N892" t="str">
        <f>VLOOKUP(order_details__2[[#This Row],[OrderID]],orders[],2,FALSE)</f>
        <v>OTTIK</v>
      </c>
      <c r="O892" t="str">
        <f>VLOOKUP(order_details__2[[#This Row],[OrderID]],orders[],18,FALSE)</f>
        <v xml:space="preserve">Eastern                                           </v>
      </c>
      <c r="P892">
        <f>VLOOKUP(order_details__2[[#This Row],[ProductID]],products[],4,FALSE)</f>
        <v>8</v>
      </c>
      <c r="Q892" t="str">
        <f>VLOOKUP(order_details__2[[#This Row],[CategoryID]],categories[],2,FALSE)</f>
        <v>Seafood</v>
      </c>
      <c r="R892">
        <f>VLOOKUP(order_details__2[[#This Row],[OrderID]],orders[],21,FALSE)</f>
        <v>6</v>
      </c>
    </row>
    <row r="893" spans="1:18" x14ac:dyDescent="0.2">
      <c r="A893">
        <v>10580</v>
      </c>
      <c r="B893">
        <v>65</v>
      </c>
      <c r="C893">
        <v>21.05</v>
      </c>
      <c r="D893">
        <v>30</v>
      </c>
      <c r="E893">
        <v>0</v>
      </c>
      <c r="F893">
        <f>order_details__2[[#This Row],[UnitPrice]]*order_details__2[[#This Row],[Quantity]]</f>
        <v>631.5</v>
      </c>
      <c r="G893">
        <f>VLOOKUP(order_details__2[[#This Row],[ProductID]],products[],3,FALSE)</f>
        <v>2</v>
      </c>
      <c r="H893">
        <f>VLOOKUP(order_details__2[[#This Row],[OrderID]],orders[],20,FALSE)</f>
        <v>1997</v>
      </c>
      <c r="I893" t="str">
        <f>VLOOKUP(order_details__2[[#This Row],[ProductID]],products[],2,FALSE)</f>
        <v>Louisiana Fiery Hot Pepper Sauce</v>
      </c>
      <c r="J893" t="str">
        <f>VLOOKUP(order_details__2[[#This Row],[SupplierID]],suppliers[],2,FALSE)</f>
        <v>New Orleans Cajun Delights</v>
      </c>
      <c r="K893" t="str">
        <f>VLOOKUP(order_details__2[[#This Row],[OrderID]],orders[],14,FALSE)</f>
        <v>Germany</v>
      </c>
      <c r="L893">
        <f>VLOOKUP(order_details__2[[#This Row],[OrderID]],orders[],7,FALSE)</f>
        <v>3</v>
      </c>
      <c r="M893" t="str">
        <f>VLOOKUP(order_details__2[[#This Row],[ShipVia ]],shippers[],2,FALSE)</f>
        <v>Federal Shipping</v>
      </c>
      <c r="N893" t="str">
        <f>VLOOKUP(order_details__2[[#This Row],[OrderID]],orders[],2,FALSE)</f>
        <v>OTTIK</v>
      </c>
      <c r="O893" t="str">
        <f>VLOOKUP(order_details__2[[#This Row],[OrderID]],orders[],18,FALSE)</f>
        <v xml:space="preserve">Eastern                                           </v>
      </c>
      <c r="P893">
        <f>VLOOKUP(order_details__2[[#This Row],[ProductID]],products[],4,FALSE)</f>
        <v>2</v>
      </c>
      <c r="Q893" t="str">
        <f>VLOOKUP(order_details__2[[#This Row],[CategoryID]],categories[],2,FALSE)</f>
        <v>Condiments</v>
      </c>
      <c r="R893">
        <f>VLOOKUP(order_details__2[[#This Row],[OrderID]],orders[],21,FALSE)</f>
        <v>6</v>
      </c>
    </row>
    <row r="894" spans="1:18" x14ac:dyDescent="0.2">
      <c r="A894">
        <v>10581</v>
      </c>
      <c r="B894">
        <v>75</v>
      </c>
      <c r="C894">
        <v>7.75</v>
      </c>
      <c r="D894">
        <v>50</v>
      </c>
      <c r="E894">
        <v>0</v>
      </c>
      <c r="F894">
        <f>order_details__2[[#This Row],[UnitPrice]]*order_details__2[[#This Row],[Quantity]]</f>
        <v>387.5</v>
      </c>
      <c r="G894">
        <f>VLOOKUP(order_details__2[[#This Row],[ProductID]],products[],3,FALSE)</f>
        <v>12</v>
      </c>
      <c r="H894">
        <f>VLOOKUP(order_details__2[[#This Row],[OrderID]],orders[],20,FALSE)</f>
        <v>1997</v>
      </c>
      <c r="I894" t="str">
        <f>VLOOKUP(order_details__2[[#This Row],[ProductID]],products[],2,FALSE)</f>
        <v>Rhnbru Klosterbier</v>
      </c>
      <c r="J894" t="str">
        <f>VLOOKUP(order_details__2[[#This Row],[SupplierID]],suppliers[],2,FALSE)</f>
        <v>Plutzer Lebensmittelgromrkte AG</v>
      </c>
      <c r="K894" t="str">
        <f>VLOOKUP(order_details__2[[#This Row],[OrderID]],orders[],14,FALSE)</f>
        <v>Brazil</v>
      </c>
      <c r="L894">
        <f>VLOOKUP(order_details__2[[#This Row],[OrderID]],orders[],7,FALSE)</f>
        <v>1</v>
      </c>
      <c r="M894" t="str">
        <f>VLOOKUP(order_details__2[[#This Row],[ShipVia ]],shippers[],2,FALSE)</f>
        <v>Speedy Express</v>
      </c>
      <c r="N894" t="str">
        <f>VLOOKUP(order_details__2[[#This Row],[OrderID]],orders[],2,FALSE)</f>
        <v>FAMIA</v>
      </c>
      <c r="O894" t="str">
        <f>VLOOKUP(order_details__2[[#This Row],[OrderID]],orders[],18,FALSE)</f>
        <v xml:space="preserve">Southern                                          </v>
      </c>
      <c r="P894">
        <f>VLOOKUP(order_details__2[[#This Row],[ProductID]],products[],4,FALSE)</f>
        <v>1</v>
      </c>
      <c r="Q894" t="str">
        <f>VLOOKUP(order_details__2[[#This Row],[CategoryID]],categories[],2,FALSE)</f>
        <v>Beverages</v>
      </c>
      <c r="R894">
        <f>VLOOKUP(order_details__2[[#This Row],[OrderID]],orders[],21,FALSE)</f>
        <v>6</v>
      </c>
    </row>
    <row r="895" spans="1:18" x14ac:dyDescent="0.2">
      <c r="A895">
        <v>10582</v>
      </c>
      <c r="B895">
        <v>57</v>
      </c>
      <c r="C895">
        <v>19.5</v>
      </c>
      <c r="D895">
        <v>4</v>
      </c>
      <c r="E895">
        <v>0</v>
      </c>
      <c r="F895">
        <f>order_details__2[[#This Row],[UnitPrice]]*order_details__2[[#This Row],[Quantity]]</f>
        <v>78</v>
      </c>
      <c r="G895">
        <f>VLOOKUP(order_details__2[[#This Row],[ProductID]],products[],3,FALSE)</f>
        <v>26</v>
      </c>
      <c r="H895">
        <f>VLOOKUP(order_details__2[[#This Row],[OrderID]],orders[],20,FALSE)</f>
        <v>1997</v>
      </c>
      <c r="I895" t="str">
        <f>VLOOKUP(order_details__2[[#This Row],[ProductID]],products[],2,FALSE)</f>
        <v>Ravioli Angelo</v>
      </c>
      <c r="J895" t="str">
        <f>VLOOKUP(order_details__2[[#This Row],[SupplierID]],suppliers[],2,FALSE)</f>
        <v>Pasta Buttini s.r.l.</v>
      </c>
      <c r="K895" t="str">
        <f>VLOOKUP(order_details__2[[#This Row],[OrderID]],orders[],14,FALSE)</f>
        <v>Germany</v>
      </c>
      <c r="L895">
        <f>VLOOKUP(order_details__2[[#This Row],[OrderID]],orders[],7,FALSE)</f>
        <v>2</v>
      </c>
      <c r="M895" t="str">
        <f>VLOOKUP(order_details__2[[#This Row],[ShipVia ]],shippers[],2,FALSE)</f>
        <v>United Package</v>
      </c>
      <c r="N895" t="str">
        <f>VLOOKUP(order_details__2[[#This Row],[OrderID]],orders[],2,FALSE)</f>
        <v>BLAUS</v>
      </c>
      <c r="O895" t="str">
        <f>VLOOKUP(order_details__2[[#This Row],[OrderID]],orders[],18,FALSE)</f>
        <v xml:space="preserve">Southern                                          </v>
      </c>
      <c r="P895">
        <f>VLOOKUP(order_details__2[[#This Row],[ProductID]],products[],4,FALSE)</f>
        <v>5</v>
      </c>
      <c r="Q895" t="str">
        <f>VLOOKUP(order_details__2[[#This Row],[CategoryID]],categories[],2,FALSE)</f>
        <v>Grains/Cereals</v>
      </c>
      <c r="R895">
        <f>VLOOKUP(order_details__2[[#This Row],[OrderID]],orders[],21,FALSE)</f>
        <v>6</v>
      </c>
    </row>
    <row r="896" spans="1:18" x14ac:dyDescent="0.2">
      <c r="A896">
        <v>10582</v>
      </c>
      <c r="B896">
        <v>76</v>
      </c>
      <c r="C896">
        <v>18</v>
      </c>
      <c r="D896">
        <v>14</v>
      </c>
      <c r="E896">
        <v>0</v>
      </c>
      <c r="F896">
        <f>order_details__2[[#This Row],[UnitPrice]]*order_details__2[[#This Row],[Quantity]]</f>
        <v>252</v>
      </c>
      <c r="G896">
        <f>VLOOKUP(order_details__2[[#This Row],[ProductID]],products[],3,FALSE)</f>
        <v>23</v>
      </c>
      <c r="H896">
        <f>VLOOKUP(order_details__2[[#This Row],[OrderID]],orders[],20,FALSE)</f>
        <v>1997</v>
      </c>
      <c r="I896" t="str">
        <f>VLOOKUP(order_details__2[[#This Row],[ProductID]],products[],2,FALSE)</f>
        <v>Lakkalikri</v>
      </c>
      <c r="J896" t="str">
        <f>VLOOKUP(order_details__2[[#This Row],[SupplierID]],suppliers[],2,FALSE)</f>
        <v>Karkki Oy</v>
      </c>
      <c r="K896" t="str">
        <f>VLOOKUP(order_details__2[[#This Row],[OrderID]],orders[],14,FALSE)</f>
        <v>Germany</v>
      </c>
      <c r="L896">
        <f>VLOOKUP(order_details__2[[#This Row],[OrderID]],orders[],7,FALSE)</f>
        <v>2</v>
      </c>
      <c r="M896" t="str">
        <f>VLOOKUP(order_details__2[[#This Row],[ShipVia ]],shippers[],2,FALSE)</f>
        <v>United Package</v>
      </c>
      <c r="N896" t="str">
        <f>VLOOKUP(order_details__2[[#This Row],[OrderID]],orders[],2,FALSE)</f>
        <v>BLAUS</v>
      </c>
      <c r="O896" t="str">
        <f>VLOOKUP(order_details__2[[#This Row],[OrderID]],orders[],18,FALSE)</f>
        <v xml:space="preserve">Southern                                          </v>
      </c>
      <c r="P896">
        <f>VLOOKUP(order_details__2[[#This Row],[ProductID]],products[],4,FALSE)</f>
        <v>1</v>
      </c>
      <c r="Q896" t="str">
        <f>VLOOKUP(order_details__2[[#This Row],[CategoryID]],categories[],2,FALSE)</f>
        <v>Beverages</v>
      </c>
      <c r="R896">
        <f>VLOOKUP(order_details__2[[#This Row],[OrderID]],orders[],21,FALSE)</f>
        <v>6</v>
      </c>
    </row>
    <row r="897" spans="1:18" x14ac:dyDescent="0.2">
      <c r="A897">
        <v>10583</v>
      </c>
      <c r="B897">
        <v>29</v>
      </c>
      <c r="C897">
        <v>123.79</v>
      </c>
      <c r="D897">
        <v>10</v>
      </c>
      <c r="E897">
        <v>0</v>
      </c>
      <c r="F897">
        <f>order_details__2[[#This Row],[UnitPrice]]*order_details__2[[#This Row],[Quantity]]</f>
        <v>1237.9000000000001</v>
      </c>
      <c r="G897">
        <f>VLOOKUP(order_details__2[[#This Row],[ProductID]],products[],3,FALSE)</f>
        <v>12</v>
      </c>
      <c r="H897">
        <f>VLOOKUP(order_details__2[[#This Row],[OrderID]],orders[],20,FALSE)</f>
        <v>1997</v>
      </c>
      <c r="I897" t="str">
        <f>VLOOKUP(order_details__2[[#This Row],[ProductID]],products[],2,FALSE)</f>
        <v>Thringer Rostbratwurst</v>
      </c>
      <c r="J897" t="str">
        <f>VLOOKUP(order_details__2[[#This Row],[SupplierID]],suppliers[],2,FALSE)</f>
        <v>Plutzer Lebensmittelgromrkte AG</v>
      </c>
      <c r="K897" t="str">
        <f>VLOOKUP(order_details__2[[#This Row],[OrderID]],orders[],14,FALSE)</f>
        <v>Finland</v>
      </c>
      <c r="L897">
        <f>VLOOKUP(order_details__2[[#This Row],[OrderID]],orders[],7,FALSE)</f>
        <v>2</v>
      </c>
      <c r="M897" t="str">
        <f>VLOOKUP(order_details__2[[#This Row],[ShipVia ]],shippers[],2,FALSE)</f>
        <v>United Package</v>
      </c>
      <c r="N897" t="str">
        <f>VLOOKUP(order_details__2[[#This Row],[OrderID]],orders[],2,FALSE)</f>
        <v>WARTH</v>
      </c>
      <c r="O897" t="str">
        <f>VLOOKUP(order_details__2[[#This Row],[OrderID]],orders[],18,FALSE)</f>
        <v xml:space="preserve">Eastern                                           </v>
      </c>
      <c r="P897">
        <f>VLOOKUP(order_details__2[[#This Row],[ProductID]],products[],4,FALSE)</f>
        <v>6</v>
      </c>
      <c r="Q897" t="str">
        <f>VLOOKUP(order_details__2[[#This Row],[CategoryID]],categories[],2,FALSE)</f>
        <v>Meat/Poultry</v>
      </c>
      <c r="R897">
        <f>VLOOKUP(order_details__2[[#This Row],[OrderID]],orders[],21,FALSE)</f>
        <v>6</v>
      </c>
    </row>
    <row r="898" spans="1:18" x14ac:dyDescent="0.2">
      <c r="A898">
        <v>10583</v>
      </c>
      <c r="B898">
        <v>60</v>
      </c>
      <c r="C898">
        <v>34</v>
      </c>
      <c r="D898">
        <v>24</v>
      </c>
      <c r="E898">
        <v>0</v>
      </c>
      <c r="F898">
        <f>order_details__2[[#This Row],[UnitPrice]]*order_details__2[[#This Row],[Quantity]]</f>
        <v>816</v>
      </c>
      <c r="G898">
        <f>VLOOKUP(order_details__2[[#This Row],[ProductID]],products[],3,FALSE)</f>
        <v>28</v>
      </c>
      <c r="H898">
        <f>VLOOKUP(order_details__2[[#This Row],[OrderID]],orders[],20,FALSE)</f>
        <v>1997</v>
      </c>
      <c r="I898" t="str">
        <f>VLOOKUP(order_details__2[[#This Row],[ProductID]],products[],2,FALSE)</f>
        <v>Camembert Pierrot</v>
      </c>
      <c r="J898" t="str">
        <f>VLOOKUP(order_details__2[[#This Row],[SupplierID]],suppliers[],2,FALSE)</f>
        <v>Gai pturage</v>
      </c>
      <c r="K898" t="str">
        <f>VLOOKUP(order_details__2[[#This Row],[OrderID]],orders[],14,FALSE)</f>
        <v>Finland</v>
      </c>
      <c r="L898">
        <f>VLOOKUP(order_details__2[[#This Row],[OrderID]],orders[],7,FALSE)</f>
        <v>2</v>
      </c>
      <c r="M898" t="str">
        <f>VLOOKUP(order_details__2[[#This Row],[ShipVia ]],shippers[],2,FALSE)</f>
        <v>United Package</v>
      </c>
      <c r="N898" t="str">
        <f>VLOOKUP(order_details__2[[#This Row],[OrderID]],orders[],2,FALSE)</f>
        <v>WARTH</v>
      </c>
      <c r="O898" t="str">
        <f>VLOOKUP(order_details__2[[#This Row],[OrderID]],orders[],18,FALSE)</f>
        <v xml:space="preserve">Eastern                                           </v>
      </c>
      <c r="P898">
        <f>VLOOKUP(order_details__2[[#This Row],[ProductID]],products[],4,FALSE)</f>
        <v>4</v>
      </c>
      <c r="Q898" t="str">
        <f>VLOOKUP(order_details__2[[#This Row],[CategoryID]],categories[],2,FALSE)</f>
        <v>Dairy Products</v>
      </c>
      <c r="R898">
        <f>VLOOKUP(order_details__2[[#This Row],[OrderID]],orders[],21,FALSE)</f>
        <v>6</v>
      </c>
    </row>
    <row r="899" spans="1:18" x14ac:dyDescent="0.2">
      <c r="A899">
        <v>10583</v>
      </c>
      <c r="B899">
        <v>69</v>
      </c>
      <c r="C899">
        <v>36</v>
      </c>
      <c r="D899">
        <v>10</v>
      </c>
      <c r="E899">
        <v>0</v>
      </c>
      <c r="F899">
        <f>order_details__2[[#This Row],[UnitPrice]]*order_details__2[[#This Row],[Quantity]]</f>
        <v>360</v>
      </c>
      <c r="G899">
        <f>VLOOKUP(order_details__2[[#This Row],[ProductID]],products[],3,FALSE)</f>
        <v>15</v>
      </c>
      <c r="H899">
        <f>VLOOKUP(order_details__2[[#This Row],[OrderID]],orders[],20,FALSE)</f>
        <v>1997</v>
      </c>
      <c r="I899" t="str">
        <f>VLOOKUP(order_details__2[[#This Row],[ProductID]],products[],2,FALSE)</f>
        <v>Gudbrandsdalsost</v>
      </c>
      <c r="J899" t="str">
        <f>VLOOKUP(order_details__2[[#This Row],[SupplierID]],suppliers[],2,FALSE)</f>
        <v>Norske Meierier</v>
      </c>
      <c r="K899" t="str">
        <f>VLOOKUP(order_details__2[[#This Row],[OrderID]],orders[],14,FALSE)</f>
        <v>Finland</v>
      </c>
      <c r="L899">
        <f>VLOOKUP(order_details__2[[#This Row],[OrderID]],orders[],7,FALSE)</f>
        <v>2</v>
      </c>
      <c r="M899" t="str">
        <f>VLOOKUP(order_details__2[[#This Row],[ShipVia ]],shippers[],2,FALSE)</f>
        <v>United Package</v>
      </c>
      <c r="N899" t="str">
        <f>VLOOKUP(order_details__2[[#This Row],[OrderID]],orders[],2,FALSE)</f>
        <v>WARTH</v>
      </c>
      <c r="O899" t="str">
        <f>VLOOKUP(order_details__2[[#This Row],[OrderID]],orders[],18,FALSE)</f>
        <v xml:space="preserve">Eastern                                           </v>
      </c>
      <c r="P899">
        <f>VLOOKUP(order_details__2[[#This Row],[ProductID]],products[],4,FALSE)</f>
        <v>4</v>
      </c>
      <c r="Q899" t="str">
        <f>VLOOKUP(order_details__2[[#This Row],[CategoryID]],categories[],2,FALSE)</f>
        <v>Dairy Products</v>
      </c>
      <c r="R899">
        <f>VLOOKUP(order_details__2[[#This Row],[OrderID]],orders[],21,FALSE)</f>
        <v>6</v>
      </c>
    </row>
    <row r="900" spans="1:18" x14ac:dyDescent="0.2">
      <c r="A900">
        <v>10584</v>
      </c>
      <c r="B900">
        <v>31</v>
      </c>
      <c r="C900">
        <v>12.5</v>
      </c>
      <c r="D900">
        <v>50</v>
      </c>
      <c r="E900">
        <v>0</v>
      </c>
      <c r="F900">
        <f>order_details__2[[#This Row],[UnitPrice]]*order_details__2[[#This Row],[Quantity]]</f>
        <v>625</v>
      </c>
      <c r="G900">
        <f>VLOOKUP(order_details__2[[#This Row],[ProductID]],products[],3,FALSE)</f>
        <v>14</v>
      </c>
      <c r="H900">
        <f>VLOOKUP(order_details__2[[#This Row],[OrderID]],orders[],20,FALSE)</f>
        <v>1997</v>
      </c>
      <c r="I900" t="str">
        <f>VLOOKUP(order_details__2[[#This Row],[ProductID]],products[],2,FALSE)</f>
        <v>Gorgonzola Telino</v>
      </c>
      <c r="J900" t="str">
        <f>VLOOKUP(order_details__2[[#This Row],[SupplierID]],suppliers[],2,FALSE)</f>
        <v>Formaggi Fortini s.r.l.</v>
      </c>
      <c r="K900" t="str">
        <f>VLOOKUP(order_details__2[[#This Row],[OrderID]],orders[],14,FALSE)</f>
        <v>France</v>
      </c>
      <c r="L900">
        <f>VLOOKUP(order_details__2[[#This Row],[OrderID]],orders[],7,FALSE)</f>
        <v>1</v>
      </c>
      <c r="M900" t="str">
        <f>VLOOKUP(order_details__2[[#This Row],[ShipVia ]],shippers[],2,FALSE)</f>
        <v>Speedy Express</v>
      </c>
      <c r="N900" t="str">
        <f>VLOOKUP(order_details__2[[#This Row],[OrderID]],orders[],2,FALSE)</f>
        <v>BLONP</v>
      </c>
      <c r="O900" t="str">
        <f>VLOOKUP(order_details__2[[#This Row],[OrderID]],orders[],18,FALSE)</f>
        <v xml:space="preserve">Eastern                                           </v>
      </c>
      <c r="P900">
        <f>VLOOKUP(order_details__2[[#This Row],[ProductID]],products[],4,FALSE)</f>
        <v>4</v>
      </c>
      <c r="Q900" t="str">
        <f>VLOOKUP(order_details__2[[#This Row],[CategoryID]],categories[],2,FALSE)</f>
        <v>Dairy Products</v>
      </c>
      <c r="R900">
        <f>VLOOKUP(order_details__2[[#This Row],[OrderID]],orders[],21,FALSE)</f>
        <v>6</v>
      </c>
    </row>
    <row r="901" spans="1:18" x14ac:dyDescent="0.2">
      <c r="A901">
        <v>10585</v>
      </c>
      <c r="B901">
        <v>47</v>
      </c>
      <c r="C901">
        <v>9.5</v>
      </c>
      <c r="D901">
        <v>15</v>
      </c>
      <c r="E901">
        <v>0</v>
      </c>
      <c r="F901">
        <f>order_details__2[[#This Row],[UnitPrice]]*order_details__2[[#This Row],[Quantity]]</f>
        <v>142.5</v>
      </c>
      <c r="G901">
        <f>VLOOKUP(order_details__2[[#This Row],[ProductID]],products[],3,FALSE)</f>
        <v>22</v>
      </c>
      <c r="H901">
        <f>VLOOKUP(order_details__2[[#This Row],[OrderID]],orders[],20,FALSE)</f>
        <v>1997</v>
      </c>
      <c r="I901" t="str">
        <f>VLOOKUP(order_details__2[[#This Row],[ProductID]],products[],2,FALSE)</f>
        <v>Zaanse koeken</v>
      </c>
      <c r="J901" t="str">
        <f>VLOOKUP(order_details__2[[#This Row],[SupplierID]],suppliers[],2,FALSE)</f>
        <v>Zaanse Snoepfabriek</v>
      </c>
      <c r="K901" t="str">
        <f>VLOOKUP(order_details__2[[#This Row],[OrderID]],orders[],14,FALSE)</f>
        <v>Brazil</v>
      </c>
      <c r="L901">
        <f>VLOOKUP(order_details__2[[#This Row],[OrderID]],orders[],7,FALSE)</f>
        <v>1</v>
      </c>
      <c r="M901" t="str">
        <f>VLOOKUP(order_details__2[[#This Row],[ShipVia ]],shippers[],2,FALSE)</f>
        <v>Speedy Express</v>
      </c>
      <c r="N901" t="str">
        <f>VLOOKUP(order_details__2[[#This Row],[OrderID]],orders[],2,FALSE)</f>
        <v>WELLI</v>
      </c>
      <c r="O901" t="str">
        <f>VLOOKUP(order_details__2[[#This Row],[OrderID]],orders[],18,FALSE)</f>
        <v xml:space="preserve">Westerns                                          </v>
      </c>
      <c r="P901">
        <f>VLOOKUP(order_details__2[[#This Row],[ProductID]],products[],4,FALSE)</f>
        <v>3</v>
      </c>
      <c r="Q901" t="str">
        <f>VLOOKUP(order_details__2[[#This Row],[CategoryID]],categories[],2,FALSE)</f>
        <v>Confections</v>
      </c>
      <c r="R901">
        <f>VLOOKUP(order_details__2[[#This Row],[OrderID]],orders[],21,FALSE)</f>
        <v>7</v>
      </c>
    </row>
    <row r="902" spans="1:18" x14ac:dyDescent="0.2">
      <c r="A902">
        <v>10586</v>
      </c>
      <c r="B902">
        <v>52</v>
      </c>
      <c r="C902">
        <v>7</v>
      </c>
      <c r="D902">
        <v>4</v>
      </c>
      <c r="E902">
        <v>0</v>
      </c>
      <c r="F902">
        <f>order_details__2[[#This Row],[UnitPrice]]*order_details__2[[#This Row],[Quantity]]</f>
        <v>28</v>
      </c>
      <c r="G902">
        <f>VLOOKUP(order_details__2[[#This Row],[ProductID]],products[],3,FALSE)</f>
        <v>24</v>
      </c>
      <c r="H902">
        <f>VLOOKUP(order_details__2[[#This Row],[OrderID]],orders[],20,FALSE)</f>
        <v>1997</v>
      </c>
      <c r="I902" t="str">
        <f>VLOOKUP(order_details__2[[#This Row],[ProductID]],products[],2,FALSE)</f>
        <v>Filo Mix</v>
      </c>
      <c r="J902" t="str">
        <f>VLOOKUP(order_details__2[[#This Row],[SupplierID]],suppliers[],2,FALSE)</f>
        <v>G'day, Mate</v>
      </c>
      <c r="K902" t="str">
        <f>VLOOKUP(order_details__2[[#This Row],[OrderID]],orders[],14,FALSE)</f>
        <v>Italy</v>
      </c>
      <c r="L902">
        <f>VLOOKUP(order_details__2[[#This Row],[OrderID]],orders[],7,FALSE)</f>
        <v>1</v>
      </c>
      <c r="M902" t="str">
        <f>VLOOKUP(order_details__2[[#This Row],[ShipVia ]],shippers[],2,FALSE)</f>
        <v>Speedy Express</v>
      </c>
      <c r="N902" t="str">
        <f>VLOOKUP(order_details__2[[#This Row],[OrderID]],orders[],2,FALSE)</f>
        <v>REGGC</v>
      </c>
      <c r="O902" t="str">
        <f>VLOOKUP(order_details__2[[#This Row],[OrderID]],orders[],18,FALSE)</f>
        <v xml:space="preserve">Northern                                          </v>
      </c>
      <c r="P902">
        <f>VLOOKUP(order_details__2[[#This Row],[ProductID]],products[],4,FALSE)</f>
        <v>5</v>
      </c>
      <c r="Q902" t="str">
        <f>VLOOKUP(order_details__2[[#This Row],[CategoryID]],categories[],2,FALSE)</f>
        <v>Grains/Cereals</v>
      </c>
      <c r="R902">
        <f>VLOOKUP(order_details__2[[#This Row],[OrderID]],orders[],21,FALSE)</f>
        <v>7</v>
      </c>
    </row>
    <row r="903" spans="1:18" x14ac:dyDescent="0.2">
      <c r="A903">
        <v>10587</v>
      </c>
      <c r="B903">
        <v>26</v>
      </c>
      <c r="C903">
        <v>31.23</v>
      </c>
      <c r="D903">
        <v>6</v>
      </c>
      <c r="E903">
        <v>0</v>
      </c>
      <c r="F903">
        <f>order_details__2[[#This Row],[UnitPrice]]*order_details__2[[#This Row],[Quantity]]</f>
        <v>187.38</v>
      </c>
      <c r="G903">
        <f>VLOOKUP(order_details__2[[#This Row],[ProductID]],products[],3,FALSE)</f>
        <v>11</v>
      </c>
      <c r="H903">
        <f>VLOOKUP(order_details__2[[#This Row],[OrderID]],orders[],20,FALSE)</f>
        <v>1997</v>
      </c>
      <c r="I903" t="str">
        <f>VLOOKUP(order_details__2[[#This Row],[ProductID]],products[],2,FALSE)</f>
        <v>Gumbr Gummibrchen</v>
      </c>
      <c r="J903" t="str">
        <f>VLOOKUP(order_details__2[[#This Row],[SupplierID]],suppliers[],2,FALSE)</f>
        <v>Heli Swaren GmbH &amp; Co. KG</v>
      </c>
      <c r="K903" t="str">
        <f>VLOOKUP(order_details__2[[#This Row],[OrderID]],orders[],14,FALSE)</f>
        <v>Brazil</v>
      </c>
      <c r="L903">
        <f>VLOOKUP(order_details__2[[#This Row],[OrderID]],orders[],7,FALSE)</f>
        <v>1</v>
      </c>
      <c r="M903" t="str">
        <f>VLOOKUP(order_details__2[[#This Row],[ShipVia ]],shippers[],2,FALSE)</f>
        <v>Speedy Express</v>
      </c>
      <c r="N903" t="str">
        <f>VLOOKUP(order_details__2[[#This Row],[OrderID]],orders[],2,FALSE)</f>
        <v>QUEDE</v>
      </c>
      <c r="O903" t="str">
        <f>VLOOKUP(order_details__2[[#This Row],[OrderID]],orders[],18,FALSE)</f>
        <v xml:space="preserve">Eastern                                           </v>
      </c>
      <c r="P903">
        <f>VLOOKUP(order_details__2[[#This Row],[ProductID]],products[],4,FALSE)</f>
        <v>3</v>
      </c>
      <c r="Q903" t="str">
        <f>VLOOKUP(order_details__2[[#This Row],[CategoryID]],categories[],2,FALSE)</f>
        <v>Confections</v>
      </c>
      <c r="R903">
        <f>VLOOKUP(order_details__2[[#This Row],[OrderID]],orders[],21,FALSE)</f>
        <v>7</v>
      </c>
    </row>
    <row r="904" spans="1:18" x14ac:dyDescent="0.2">
      <c r="A904">
        <v>10587</v>
      </c>
      <c r="B904">
        <v>35</v>
      </c>
      <c r="C904">
        <v>18</v>
      </c>
      <c r="D904">
        <v>20</v>
      </c>
      <c r="E904">
        <v>0</v>
      </c>
      <c r="F904">
        <f>order_details__2[[#This Row],[UnitPrice]]*order_details__2[[#This Row],[Quantity]]</f>
        <v>360</v>
      </c>
      <c r="G904">
        <f>VLOOKUP(order_details__2[[#This Row],[ProductID]],products[],3,FALSE)</f>
        <v>16</v>
      </c>
      <c r="H904">
        <f>VLOOKUP(order_details__2[[#This Row],[OrderID]],orders[],20,FALSE)</f>
        <v>1997</v>
      </c>
      <c r="I904" t="str">
        <f>VLOOKUP(order_details__2[[#This Row],[ProductID]],products[],2,FALSE)</f>
        <v>Steeleye Stout</v>
      </c>
      <c r="J904" t="str">
        <f>VLOOKUP(order_details__2[[#This Row],[SupplierID]],suppliers[],2,FALSE)</f>
        <v>Bigfoot Breweries</v>
      </c>
      <c r="K904" t="str">
        <f>VLOOKUP(order_details__2[[#This Row],[OrderID]],orders[],14,FALSE)</f>
        <v>Brazil</v>
      </c>
      <c r="L904">
        <f>VLOOKUP(order_details__2[[#This Row],[OrderID]],orders[],7,FALSE)</f>
        <v>1</v>
      </c>
      <c r="M904" t="str">
        <f>VLOOKUP(order_details__2[[#This Row],[ShipVia ]],shippers[],2,FALSE)</f>
        <v>Speedy Express</v>
      </c>
      <c r="N904" t="str">
        <f>VLOOKUP(order_details__2[[#This Row],[OrderID]],orders[],2,FALSE)</f>
        <v>QUEDE</v>
      </c>
      <c r="O904" t="str">
        <f>VLOOKUP(order_details__2[[#This Row],[OrderID]],orders[],18,FALSE)</f>
        <v xml:space="preserve">Eastern                                           </v>
      </c>
      <c r="P904">
        <f>VLOOKUP(order_details__2[[#This Row],[ProductID]],products[],4,FALSE)</f>
        <v>1</v>
      </c>
      <c r="Q904" t="str">
        <f>VLOOKUP(order_details__2[[#This Row],[CategoryID]],categories[],2,FALSE)</f>
        <v>Beverages</v>
      </c>
      <c r="R904">
        <f>VLOOKUP(order_details__2[[#This Row],[OrderID]],orders[],21,FALSE)</f>
        <v>7</v>
      </c>
    </row>
    <row r="905" spans="1:18" x14ac:dyDescent="0.2">
      <c r="A905">
        <v>10587</v>
      </c>
      <c r="B905">
        <v>77</v>
      </c>
      <c r="C905">
        <v>13</v>
      </c>
      <c r="D905">
        <v>20</v>
      </c>
      <c r="E905">
        <v>0</v>
      </c>
      <c r="F905">
        <f>order_details__2[[#This Row],[UnitPrice]]*order_details__2[[#This Row],[Quantity]]</f>
        <v>260</v>
      </c>
      <c r="G905">
        <f>VLOOKUP(order_details__2[[#This Row],[ProductID]],products[],3,FALSE)</f>
        <v>12</v>
      </c>
      <c r="H905">
        <f>VLOOKUP(order_details__2[[#This Row],[OrderID]],orders[],20,FALSE)</f>
        <v>1997</v>
      </c>
      <c r="I905" t="str">
        <f>VLOOKUP(order_details__2[[#This Row],[ProductID]],products[],2,FALSE)</f>
        <v>Original Frankfurter grne Soe</v>
      </c>
      <c r="J905" t="str">
        <f>VLOOKUP(order_details__2[[#This Row],[SupplierID]],suppliers[],2,FALSE)</f>
        <v>Plutzer Lebensmittelgromrkte AG</v>
      </c>
      <c r="K905" t="str">
        <f>VLOOKUP(order_details__2[[#This Row],[OrderID]],orders[],14,FALSE)</f>
        <v>Brazil</v>
      </c>
      <c r="L905">
        <f>VLOOKUP(order_details__2[[#This Row],[OrderID]],orders[],7,FALSE)</f>
        <v>1</v>
      </c>
      <c r="M905" t="str">
        <f>VLOOKUP(order_details__2[[#This Row],[ShipVia ]],shippers[],2,FALSE)</f>
        <v>Speedy Express</v>
      </c>
      <c r="N905" t="str">
        <f>VLOOKUP(order_details__2[[#This Row],[OrderID]],orders[],2,FALSE)</f>
        <v>QUEDE</v>
      </c>
      <c r="O905" t="str">
        <f>VLOOKUP(order_details__2[[#This Row],[OrderID]],orders[],18,FALSE)</f>
        <v xml:space="preserve">Eastern                                           </v>
      </c>
      <c r="P905">
        <f>VLOOKUP(order_details__2[[#This Row],[ProductID]],products[],4,FALSE)</f>
        <v>2</v>
      </c>
      <c r="Q905" t="str">
        <f>VLOOKUP(order_details__2[[#This Row],[CategoryID]],categories[],2,FALSE)</f>
        <v>Condiments</v>
      </c>
      <c r="R905">
        <f>VLOOKUP(order_details__2[[#This Row],[OrderID]],orders[],21,FALSE)</f>
        <v>7</v>
      </c>
    </row>
    <row r="906" spans="1:18" x14ac:dyDescent="0.2">
      <c r="A906">
        <v>10588</v>
      </c>
      <c r="B906">
        <v>18</v>
      </c>
      <c r="C906">
        <v>62.5</v>
      </c>
      <c r="D906">
        <v>40</v>
      </c>
      <c r="E906">
        <v>0</v>
      </c>
      <c r="F906">
        <f>order_details__2[[#This Row],[UnitPrice]]*order_details__2[[#This Row],[Quantity]]</f>
        <v>2500</v>
      </c>
      <c r="G906">
        <f>VLOOKUP(order_details__2[[#This Row],[ProductID]],products[],3,FALSE)</f>
        <v>7</v>
      </c>
      <c r="H906">
        <f>VLOOKUP(order_details__2[[#This Row],[OrderID]],orders[],20,FALSE)</f>
        <v>1997</v>
      </c>
      <c r="I906" t="str">
        <f>VLOOKUP(order_details__2[[#This Row],[ProductID]],products[],2,FALSE)</f>
        <v>Carnarvon Tigers</v>
      </c>
      <c r="J906" t="str">
        <f>VLOOKUP(order_details__2[[#This Row],[SupplierID]],suppliers[],2,FALSE)</f>
        <v>Pavlova, Ltd.</v>
      </c>
      <c r="K906" t="str">
        <f>VLOOKUP(order_details__2[[#This Row],[OrderID]],orders[],14,FALSE)</f>
        <v>Germany</v>
      </c>
      <c r="L906">
        <f>VLOOKUP(order_details__2[[#This Row],[OrderID]],orders[],7,FALSE)</f>
        <v>3</v>
      </c>
      <c r="M906" t="str">
        <f>VLOOKUP(order_details__2[[#This Row],[ShipVia ]],shippers[],2,FALSE)</f>
        <v>Federal Shipping</v>
      </c>
      <c r="N906" t="str">
        <f>VLOOKUP(order_details__2[[#This Row],[OrderID]],orders[],2,FALSE)</f>
        <v>QUICK</v>
      </c>
      <c r="O906" t="str">
        <f>VLOOKUP(order_details__2[[#This Row],[OrderID]],orders[],18,FALSE)</f>
        <v xml:space="preserve">Eastern                                           </v>
      </c>
      <c r="P906">
        <f>VLOOKUP(order_details__2[[#This Row],[ProductID]],products[],4,FALSE)</f>
        <v>8</v>
      </c>
      <c r="Q906" t="str">
        <f>VLOOKUP(order_details__2[[#This Row],[CategoryID]],categories[],2,FALSE)</f>
        <v>Seafood</v>
      </c>
      <c r="R906">
        <f>VLOOKUP(order_details__2[[#This Row],[OrderID]],orders[],21,FALSE)</f>
        <v>7</v>
      </c>
    </row>
    <row r="907" spans="1:18" x14ac:dyDescent="0.2">
      <c r="A907">
        <v>10588</v>
      </c>
      <c r="B907">
        <v>42</v>
      </c>
      <c r="C907">
        <v>14</v>
      </c>
      <c r="D907">
        <v>100</v>
      </c>
      <c r="E907">
        <v>0</v>
      </c>
      <c r="F907">
        <f>order_details__2[[#This Row],[UnitPrice]]*order_details__2[[#This Row],[Quantity]]</f>
        <v>1400</v>
      </c>
      <c r="G907">
        <f>VLOOKUP(order_details__2[[#This Row],[ProductID]],products[],3,FALSE)</f>
        <v>20</v>
      </c>
      <c r="H907">
        <f>VLOOKUP(order_details__2[[#This Row],[OrderID]],orders[],20,FALSE)</f>
        <v>1997</v>
      </c>
      <c r="I907" t="str">
        <f>VLOOKUP(order_details__2[[#This Row],[ProductID]],products[],2,FALSE)</f>
        <v>Singaporean Hokkien Fried Mee</v>
      </c>
      <c r="J907" t="str">
        <f>VLOOKUP(order_details__2[[#This Row],[SupplierID]],suppliers[],2,FALSE)</f>
        <v>Leka Trading</v>
      </c>
      <c r="K907" t="str">
        <f>VLOOKUP(order_details__2[[#This Row],[OrderID]],orders[],14,FALSE)</f>
        <v>Germany</v>
      </c>
      <c r="L907">
        <f>VLOOKUP(order_details__2[[#This Row],[OrderID]],orders[],7,FALSE)</f>
        <v>3</v>
      </c>
      <c r="M907" t="str">
        <f>VLOOKUP(order_details__2[[#This Row],[ShipVia ]],shippers[],2,FALSE)</f>
        <v>Federal Shipping</v>
      </c>
      <c r="N907" t="str">
        <f>VLOOKUP(order_details__2[[#This Row],[OrderID]],orders[],2,FALSE)</f>
        <v>QUICK</v>
      </c>
      <c r="O907" t="str">
        <f>VLOOKUP(order_details__2[[#This Row],[OrderID]],orders[],18,FALSE)</f>
        <v xml:space="preserve">Eastern                                           </v>
      </c>
      <c r="P907">
        <f>VLOOKUP(order_details__2[[#This Row],[ProductID]],products[],4,FALSE)</f>
        <v>5</v>
      </c>
      <c r="Q907" t="str">
        <f>VLOOKUP(order_details__2[[#This Row],[CategoryID]],categories[],2,FALSE)</f>
        <v>Grains/Cereals</v>
      </c>
      <c r="R907">
        <f>VLOOKUP(order_details__2[[#This Row],[OrderID]],orders[],21,FALSE)</f>
        <v>7</v>
      </c>
    </row>
    <row r="908" spans="1:18" x14ac:dyDescent="0.2">
      <c r="A908">
        <v>10589</v>
      </c>
      <c r="B908">
        <v>35</v>
      </c>
      <c r="C908">
        <v>18</v>
      </c>
      <c r="D908">
        <v>4</v>
      </c>
      <c r="E908">
        <v>0</v>
      </c>
      <c r="F908">
        <f>order_details__2[[#This Row],[UnitPrice]]*order_details__2[[#This Row],[Quantity]]</f>
        <v>72</v>
      </c>
      <c r="G908">
        <f>VLOOKUP(order_details__2[[#This Row],[ProductID]],products[],3,FALSE)</f>
        <v>16</v>
      </c>
      <c r="H908">
        <f>VLOOKUP(order_details__2[[#This Row],[OrderID]],orders[],20,FALSE)</f>
        <v>1997</v>
      </c>
      <c r="I908" t="str">
        <f>VLOOKUP(order_details__2[[#This Row],[ProductID]],products[],2,FALSE)</f>
        <v>Steeleye Stout</v>
      </c>
      <c r="J908" t="str">
        <f>VLOOKUP(order_details__2[[#This Row],[SupplierID]],suppliers[],2,FALSE)</f>
        <v>Bigfoot Breweries</v>
      </c>
      <c r="K908" t="str">
        <f>VLOOKUP(order_details__2[[#This Row],[OrderID]],orders[],14,FALSE)</f>
        <v>USA</v>
      </c>
      <c r="L908">
        <f>VLOOKUP(order_details__2[[#This Row],[OrderID]],orders[],7,FALSE)</f>
        <v>2</v>
      </c>
      <c r="M908" t="str">
        <f>VLOOKUP(order_details__2[[#This Row],[ShipVia ]],shippers[],2,FALSE)</f>
        <v>United Package</v>
      </c>
      <c r="N908" t="str">
        <f>VLOOKUP(order_details__2[[#This Row],[OrderID]],orders[],2,FALSE)</f>
        <v>GREAL</v>
      </c>
      <c r="O908" t="str">
        <f>VLOOKUP(order_details__2[[#This Row],[OrderID]],orders[],18,FALSE)</f>
        <v xml:space="preserve">Northern                                          </v>
      </c>
      <c r="P908">
        <f>VLOOKUP(order_details__2[[#This Row],[ProductID]],products[],4,FALSE)</f>
        <v>1</v>
      </c>
      <c r="Q908" t="str">
        <f>VLOOKUP(order_details__2[[#This Row],[CategoryID]],categories[],2,FALSE)</f>
        <v>Beverages</v>
      </c>
      <c r="R908">
        <f>VLOOKUP(order_details__2[[#This Row],[OrderID]],orders[],21,FALSE)</f>
        <v>7</v>
      </c>
    </row>
    <row r="909" spans="1:18" x14ac:dyDescent="0.2">
      <c r="A909">
        <v>10590</v>
      </c>
      <c r="B909">
        <v>1</v>
      </c>
      <c r="C909">
        <v>18</v>
      </c>
      <c r="D909">
        <v>20</v>
      </c>
      <c r="E909">
        <v>0</v>
      </c>
      <c r="F909">
        <f>order_details__2[[#This Row],[UnitPrice]]*order_details__2[[#This Row],[Quantity]]</f>
        <v>360</v>
      </c>
      <c r="G909">
        <f>VLOOKUP(order_details__2[[#This Row],[ProductID]],products[],3,FALSE)</f>
        <v>1</v>
      </c>
      <c r="H909">
        <f>VLOOKUP(order_details__2[[#This Row],[OrderID]],orders[],20,FALSE)</f>
        <v>1997</v>
      </c>
      <c r="I909" t="str">
        <f>VLOOKUP(order_details__2[[#This Row],[ProductID]],products[],2,FALSE)</f>
        <v>Chai</v>
      </c>
      <c r="J909" t="str">
        <f>VLOOKUP(order_details__2[[#This Row],[SupplierID]],suppliers[],2,FALSE)</f>
        <v>Exotic Liquids</v>
      </c>
      <c r="K909" t="str">
        <f>VLOOKUP(order_details__2[[#This Row],[OrderID]],orders[],14,FALSE)</f>
        <v>Canada</v>
      </c>
      <c r="L909">
        <f>VLOOKUP(order_details__2[[#This Row],[OrderID]],orders[],7,FALSE)</f>
        <v>3</v>
      </c>
      <c r="M909" t="str">
        <f>VLOOKUP(order_details__2[[#This Row],[ShipVia ]],shippers[],2,FALSE)</f>
        <v>Federal Shipping</v>
      </c>
      <c r="N909" t="str">
        <f>VLOOKUP(order_details__2[[#This Row],[OrderID]],orders[],2,FALSE)</f>
        <v>MEREP</v>
      </c>
      <c r="O909" t="str">
        <f>VLOOKUP(order_details__2[[#This Row],[OrderID]],orders[],18,FALSE)</f>
        <v xml:space="preserve">Eastern                                           </v>
      </c>
      <c r="P909">
        <f>VLOOKUP(order_details__2[[#This Row],[ProductID]],products[],4,FALSE)</f>
        <v>1</v>
      </c>
      <c r="Q909" t="str">
        <f>VLOOKUP(order_details__2[[#This Row],[CategoryID]],categories[],2,FALSE)</f>
        <v>Beverages</v>
      </c>
      <c r="R909">
        <f>VLOOKUP(order_details__2[[#This Row],[OrderID]],orders[],21,FALSE)</f>
        <v>7</v>
      </c>
    </row>
    <row r="910" spans="1:18" x14ac:dyDescent="0.2">
      <c r="A910">
        <v>10590</v>
      </c>
      <c r="B910">
        <v>77</v>
      </c>
      <c r="C910">
        <v>13</v>
      </c>
      <c r="D910">
        <v>60</v>
      </c>
      <c r="E910">
        <v>0</v>
      </c>
      <c r="F910">
        <f>order_details__2[[#This Row],[UnitPrice]]*order_details__2[[#This Row],[Quantity]]</f>
        <v>780</v>
      </c>
      <c r="G910">
        <f>VLOOKUP(order_details__2[[#This Row],[ProductID]],products[],3,FALSE)</f>
        <v>12</v>
      </c>
      <c r="H910">
        <f>VLOOKUP(order_details__2[[#This Row],[OrderID]],orders[],20,FALSE)</f>
        <v>1997</v>
      </c>
      <c r="I910" t="str">
        <f>VLOOKUP(order_details__2[[#This Row],[ProductID]],products[],2,FALSE)</f>
        <v>Original Frankfurter grne Soe</v>
      </c>
      <c r="J910" t="str">
        <f>VLOOKUP(order_details__2[[#This Row],[SupplierID]],suppliers[],2,FALSE)</f>
        <v>Plutzer Lebensmittelgromrkte AG</v>
      </c>
      <c r="K910" t="str">
        <f>VLOOKUP(order_details__2[[#This Row],[OrderID]],orders[],14,FALSE)</f>
        <v>Canada</v>
      </c>
      <c r="L910">
        <f>VLOOKUP(order_details__2[[#This Row],[OrderID]],orders[],7,FALSE)</f>
        <v>3</v>
      </c>
      <c r="M910" t="str">
        <f>VLOOKUP(order_details__2[[#This Row],[ShipVia ]],shippers[],2,FALSE)</f>
        <v>Federal Shipping</v>
      </c>
      <c r="N910" t="str">
        <f>VLOOKUP(order_details__2[[#This Row],[OrderID]],orders[],2,FALSE)</f>
        <v>MEREP</v>
      </c>
      <c r="O910" t="str">
        <f>VLOOKUP(order_details__2[[#This Row],[OrderID]],orders[],18,FALSE)</f>
        <v xml:space="preserve">Eastern                                           </v>
      </c>
      <c r="P910">
        <f>VLOOKUP(order_details__2[[#This Row],[ProductID]],products[],4,FALSE)</f>
        <v>2</v>
      </c>
      <c r="Q910" t="str">
        <f>VLOOKUP(order_details__2[[#This Row],[CategoryID]],categories[],2,FALSE)</f>
        <v>Condiments</v>
      </c>
      <c r="R910">
        <f>VLOOKUP(order_details__2[[#This Row],[OrderID]],orders[],21,FALSE)</f>
        <v>7</v>
      </c>
    </row>
    <row r="911" spans="1:18" x14ac:dyDescent="0.2">
      <c r="A911">
        <v>10591</v>
      </c>
      <c r="B911">
        <v>3</v>
      </c>
      <c r="C911">
        <v>10</v>
      </c>
      <c r="D911">
        <v>14</v>
      </c>
      <c r="E911">
        <v>0</v>
      </c>
      <c r="F911">
        <f>order_details__2[[#This Row],[UnitPrice]]*order_details__2[[#This Row],[Quantity]]</f>
        <v>140</v>
      </c>
      <c r="G911">
        <f>VLOOKUP(order_details__2[[#This Row],[ProductID]],products[],3,FALSE)</f>
        <v>1</v>
      </c>
      <c r="H911">
        <f>VLOOKUP(order_details__2[[#This Row],[OrderID]],orders[],20,FALSE)</f>
        <v>1997</v>
      </c>
      <c r="I911" t="str">
        <f>VLOOKUP(order_details__2[[#This Row],[ProductID]],products[],2,FALSE)</f>
        <v>Aniseed Syrup</v>
      </c>
      <c r="J911" t="str">
        <f>VLOOKUP(order_details__2[[#This Row],[SupplierID]],suppliers[],2,FALSE)</f>
        <v>Exotic Liquids</v>
      </c>
      <c r="K911" t="str">
        <f>VLOOKUP(order_details__2[[#This Row],[OrderID]],orders[],14,FALSE)</f>
        <v>Denmark</v>
      </c>
      <c r="L911">
        <f>VLOOKUP(order_details__2[[#This Row],[OrderID]],orders[],7,FALSE)</f>
        <v>1</v>
      </c>
      <c r="M911" t="str">
        <f>VLOOKUP(order_details__2[[#This Row],[ShipVia ]],shippers[],2,FALSE)</f>
        <v>Speedy Express</v>
      </c>
      <c r="N911" t="str">
        <f>VLOOKUP(order_details__2[[#This Row],[OrderID]],orders[],2,FALSE)</f>
        <v>VAFFE</v>
      </c>
      <c r="O911" t="str">
        <f>VLOOKUP(order_details__2[[#This Row],[OrderID]],orders[],18,FALSE)</f>
        <v xml:space="preserve">Eastern                                           </v>
      </c>
      <c r="P911">
        <f>VLOOKUP(order_details__2[[#This Row],[ProductID]],products[],4,FALSE)</f>
        <v>2</v>
      </c>
      <c r="Q911" t="str">
        <f>VLOOKUP(order_details__2[[#This Row],[CategoryID]],categories[],2,FALSE)</f>
        <v>Condiments</v>
      </c>
      <c r="R911">
        <f>VLOOKUP(order_details__2[[#This Row],[OrderID]],orders[],21,FALSE)</f>
        <v>7</v>
      </c>
    </row>
    <row r="912" spans="1:18" x14ac:dyDescent="0.2">
      <c r="A912">
        <v>10591</v>
      </c>
      <c r="B912">
        <v>7</v>
      </c>
      <c r="C912">
        <v>30</v>
      </c>
      <c r="D912">
        <v>10</v>
      </c>
      <c r="E912">
        <v>0</v>
      </c>
      <c r="F912">
        <f>order_details__2[[#This Row],[UnitPrice]]*order_details__2[[#This Row],[Quantity]]</f>
        <v>300</v>
      </c>
      <c r="G912">
        <f>VLOOKUP(order_details__2[[#This Row],[ProductID]],products[],3,FALSE)</f>
        <v>3</v>
      </c>
      <c r="H912">
        <f>VLOOKUP(order_details__2[[#This Row],[OrderID]],orders[],20,FALSE)</f>
        <v>1997</v>
      </c>
      <c r="I912" t="str">
        <f>VLOOKUP(order_details__2[[#This Row],[ProductID]],products[],2,FALSE)</f>
        <v>Uncle Bob's Organic Dried Pears</v>
      </c>
      <c r="J912" t="str">
        <f>VLOOKUP(order_details__2[[#This Row],[SupplierID]],suppliers[],2,FALSE)</f>
        <v>Grandma Kelly's Homestead</v>
      </c>
      <c r="K912" t="str">
        <f>VLOOKUP(order_details__2[[#This Row],[OrderID]],orders[],14,FALSE)</f>
        <v>Denmark</v>
      </c>
      <c r="L912">
        <f>VLOOKUP(order_details__2[[#This Row],[OrderID]],orders[],7,FALSE)</f>
        <v>1</v>
      </c>
      <c r="M912" t="str">
        <f>VLOOKUP(order_details__2[[#This Row],[ShipVia ]],shippers[],2,FALSE)</f>
        <v>Speedy Express</v>
      </c>
      <c r="N912" t="str">
        <f>VLOOKUP(order_details__2[[#This Row],[OrderID]],orders[],2,FALSE)</f>
        <v>VAFFE</v>
      </c>
      <c r="O912" t="str">
        <f>VLOOKUP(order_details__2[[#This Row],[OrderID]],orders[],18,FALSE)</f>
        <v xml:space="preserve">Eastern                                           </v>
      </c>
      <c r="P912">
        <f>VLOOKUP(order_details__2[[#This Row],[ProductID]],products[],4,FALSE)</f>
        <v>7</v>
      </c>
      <c r="Q912" t="str">
        <f>VLOOKUP(order_details__2[[#This Row],[CategoryID]],categories[],2,FALSE)</f>
        <v>Produce</v>
      </c>
      <c r="R912">
        <f>VLOOKUP(order_details__2[[#This Row],[OrderID]],orders[],21,FALSE)</f>
        <v>7</v>
      </c>
    </row>
    <row r="913" spans="1:18" x14ac:dyDescent="0.2">
      <c r="A913">
        <v>10591</v>
      </c>
      <c r="B913">
        <v>54</v>
      </c>
      <c r="C913">
        <v>7.45</v>
      </c>
      <c r="D913">
        <v>50</v>
      </c>
      <c r="E913">
        <v>0</v>
      </c>
      <c r="F913">
        <f>order_details__2[[#This Row],[UnitPrice]]*order_details__2[[#This Row],[Quantity]]</f>
        <v>372.5</v>
      </c>
      <c r="G913">
        <f>VLOOKUP(order_details__2[[#This Row],[ProductID]],products[],3,FALSE)</f>
        <v>25</v>
      </c>
      <c r="H913">
        <f>VLOOKUP(order_details__2[[#This Row],[OrderID]],orders[],20,FALSE)</f>
        <v>1997</v>
      </c>
      <c r="I913" t="str">
        <f>VLOOKUP(order_details__2[[#This Row],[ProductID]],products[],2,FALSE)</f>
        <v>Tourtire</v>
      </c>
      <c r="J913" t="str">
        <f>VLOOKUP(order_details__2[[#This Row],[SupplierID]],suppliers[],2,FALSE)</f>
        <v>Ma Maison</v>
      </c>
      <c r="K913" t="str">
        <f>VLOOKUP(order_details__2[[#This Row],[OrderID]],orders[],14,FALSE)</f>
        <v>Denmark</v>
      </c>
      <c r="L913">
        <f>VLOOKUP(order_details__2[[#This Row],[OrderID]],orders[],7,FALSE)</f>
        <v>1</v>
      </c>
      <c r="M913" t="str">
        <f>VLOOKUP(order_details__2[[#This Row],[ShipVia ]],shippers[],2,FALSE)</f>
        <v>Speedy Express</v>
      </c>
      <c r="N913" t="str">
        <f>VLOOKUP(order_details__2[[#This Row],[OrderID]],orders[],2,FALSE)</f>
        <v>VAFFE</v>
      </c>
      <c r="O913" t="str">
        <f>VLOOKUP(order_details__2[[#This Row],[OrderID]],orders[],18,FALSE)</f>
        <v xml:space="preserve">Eastern                                           </v>
      </c>
      <c r="P913">
        <f>VLOOKUP(order_details__2[[#This Row],[ProductID]],products[],4,FALSE)</f>
        <v>6</v>
      </c>
      <c r="Q913" t="str">
        <f>VLOOKUP(order_details__2[[#This Row],[CategoryID]],categories[],2,FALSE)</f>
        <v>Meat/Poultry</v>
      </c>
      <c r="R913">
        <f>VLOOKUP(order_details__2[[#This Row],[OrderID]],orders[],21,FALSE)</f>
        <v>7</v>
      </c>
    </row>
    <row r="914" spans="1:18" x14ac:dyDescent="0.2">
      <c r="A914">
        <v>10592</v>
      </c>
      <c r="B914">
        <v>15</v>
      </c>
      <c r="C914">
        <v>15.5</v>
      </c>
      <c r="D914">
        <v>25</v>
      </c>
      <c r="E914">
        <v>0</v>
      </c>
      <c r="F914">
        <f>order_details__2[[#This Row],[UnitPrice]]*order_details__2[[#This Row],[Quantity]]</f>
        <v>387.5</v>
      </c>
      <c r="G914">
        <f>VLOOKUP(order_details__2[[#This Row],[ProductID]],products[],3,FALSE)</f>
        <v>6</v>
      </c>
      <c r="H914">
        <f>VLOOKUP(order_details__2[[#This Row],[OrderID]],orders[],20,FALSE)</f>
        <v>1997</v>
      </c>
      <c r="I914" t="str">
        <f>VLOOKUP(order_details__2[[#This Row],[ProductID]],products[],2,FALSE)</f>
        <v>Genen Shouyu</v>
      </c>
      <c r="J914" t="str">
        <f>VLOOKUP(order_details__2[[#This Row],[SupplierID]],suppliers[],2,FALSE)</f>
        <v>Mayumi's</v>
      </c>
      <c r="K914" t="str">
        <f>VLOOKUP(order_details__2[[#This Row],[OrderID]],orders[],14,FALSE)</f>
        <v>Germany</v>
      </c>
      <c r="L914">
        <f>VLOOKUP(order_details__2[[#This Row],[OrderID]],orders[],7,FALSE)</f>
        <v>1</v>
      </c>
      <c r="M914" t="str">
        <f>VLOOKUP(order_details__2[[#This Row],[ShipVia ]],shippers[],2,FALSE)</f>
        <v>Speedy Express</v>
      </c>
      <c r="N914" t="str">
        <f>VLOOKUP(order_details__2[[#This Row],[OrderID]],orders[],2,FALSE)</f>
        <v>LEHMS</v>
      </c>
      <c r="O914" t="str">
        <f>VLOOKUP(order_details__2[[#This Row],[OrderID]],orders[],18,FALSE)</f>
        <v xml:space="preserve">Southern                                          </v>
      </c>
      <c r="P914">
        <f>VLOOKUP(order_details__2[[#This Row],[ProductID]],products[],4,FALSE)</f>
        <v>2</v>
      </c>
      <c r="Q914" t="str">
        <f>VLOOKUP(order_details__2[[#This Row],[CategoryID]],categories[],2,FALSE)</f>
        <v>Condiments</v>
      </c>
      <c r="R914">
        <f>VLOOKUP(order_details__2[[#This Row],[OrderID]],orders[],21,FALSE)</f>
        <v>7</v>
      </c>
    </row>
    <row r="915" spans="1:18" x14ac:dyDescent="0.2">
      <c r="A915">
        <v>10592</v>
      </c>
      <c r="B915">
        <v>26</v>
      </c>
      <c r="C915">
        <v>31.23</v>
      </c>
      <c r="D915">
        <v>5</v>
      </c>
      <c r="E915">
        <v>0</v>
      </c>
      <c r="F915">
        <f>order_details__2[[#This Row],[UnitPrice]]*order_details__2[[#This Row],[Quantity]]</f>
        <v>156.15</v>
      </c>
      <c r="G915">
        <f>VLOOKUP(order_details__2[[#This Row],[ProductID]],products[],3,FALSE)</f>
        <v>11</v>
      </c>
      <c r="H915">
        <f>VLOOKUP(order_details__2[[#This Row],[OrderID]],orders[],20,FALSE)</f>
        <v>1997</v>
      </c>
      <c r="I915" t="str">
        <f>VLOOKUP(order_details__2[[#This Row],[ProductID]],products[],2,FALSE)</f>
        <v>Gumbr Gummibrchen</v>
      </c>
      <c r="J915" t="str">
        <f>VLOOKUP(order_details__2[[#This Row],[SupplierID]],suppliers[],2,FALSE)</f>
        <v>Heli Swaren GmbH &amp; Co. KG</v>
      </c>
      <c r="K915" t="str">
        <f>VLOOKUP(order_details__2[[#This Row],[OrderID]],orders[],14,FALSE)</f>
        <v>Germany</v>
      </c>
      <c r="L915">
        <f>VLOOKUP(order_details__2[[#This Row],[OrderID]],orders[],7,FALSE)</f>
        <v>1</v>
      </c>
      <c r="M915" t="str">
        <f>VLOOKUP(order_details__2[[#This Row],[ShipVia ]],shippers[],2,FALSE)</f>
        <v>Speedy Express</v>
      </c>
      <c r="N915" t="str">
        <f>VLOOKUP(order_details__2[[#This Row],[OrderID]],orders[],2,FALSE)</f>
        <v>LEHMS</v>
      </c>
      <c r="O915" t="str">
        <f>VLOOKUP(order_details__2[[#This Row],[OrderID]],orders[],18,FALSE)</f>
        <v xml:space="preserve">Southern                                          </v>
      </c>
      <c r="P915">
        <f>VLOOKUP(order_details__2[[#This Row],[ProductID]],products[],4,FALSE)</f>
        <v>3</v>
      </c>
      <c r="Q915" t="str">
        <f>VLOOKUP(order_details__2[[#This Row],[CategoryID]],categories[],2,FALSE)</f>
        <v>Confections</v>
      </c>
      <c r="R915">
        <f>VLOOKUP(order_details__2[[#This Row],[OrderID]],orders[],21,FALSE)</f>
        <v>7</v>
      </c>
    </row>
    <row r="916" spans="1:18" x14ac:dyDescent="0.2">
      <c r="A916">
        <v>10593</v>
      </c>
      <c r="B916">
        <v>20</v>
      </c>
      <c r="C916">
        <v>81</v>
      </c>
      <c r="D916">
        <v>21</v>
      </c>
      <c r="E916">
        <v>0</v>
      </c>
      <c r="F916">
        <f>order_details__2[[#This Row],[UnitPrice]]*order_details__2[[#This Row],[Quantity]]</f>
        <v>1701</v>
      </c>
      <c r="G916">
        <f>VLOOKUP(order_details__2[[#This Row],[ProductID]],products[],3,FALSE)</f>
        <v>8</v>
      </c>
      <c r="H916">
        <f>VLOOKUP(order_details__2[[#This Row],[OrderID]],orders[],20,FALSE)</f>
        <v>1997</v>
      </c>
      <c r="I916" t="str">
        <f>VLOOKUP(order_details__2[[#This Row],[ProductID]],products[],2,FALSE)</f>
        <v>Sir Rodney's Marmalade</v>
      </c>
      <c r="J916" t="str">
        <f>VLOOKUP(order_details__2[[#This Row],[SupplierID]],suppliers[],2,FALSE)</f>
        <v>Specialty Biscuits, Ltd.</v>
      </c>
      <c r="K916" t="str">
        <f>VLOOKUP(order_details__2[[#This Row],[OrderID]],orders[],14,FALSE)</f>
        <v>Germany</v>
      </c>
      <c r="L916">
        <f>VLOOKUP(order_details__2[[#This Row],[OrderID]],orders[],7,FALSE)</f>
        <v>2</v>
      </c>
      <c r="M916" t="str">
        <f>VLOOKUP(order_details__2[[#This Row],[ShipVia ]],shippers[],2,FALSE)</f>
        <v>United Package</v>
      </c>
      <c r="N916" t="str">
        <f>VLOOKUP(order_details__2[[#This Row],[OrderID]],orders[],2,FALSE)</f>
        <v>LEHMS</v>
      </c>
      <c r="O916" t="str">
        <f>VLOOKUP(order_details__2[[#This Row],[OrderID]],orders[],18,FALSE)</f>
        <v xml:space="preserve">Westerns                                          </v>
      </c>
      <c r="P916">
        <f>VLOOKUP(order_details__2[[#This Row],[ProductID]],products[],4,FALSE)</f>
        <v>3</v>
      </c>
      <c r="Q916" t="str">
        <f>VLOOKUP(order_details__2[[#This Row],[CategoryID]],categories[],2,FALSE)</f>
        <v>Confections</v>
      </c>
      <c r="R916">
        <f>VLOOKUP(order_details__2[[#This Row],[OrderID]],orders[],21,FALSE)</f>
        <v>7</v>
      </c>
    </row>
    <row r="917" spans="1:18" x14ac:dyDescent="0.2">
      <c r="A917">
        <v>10593</v>
      </c>
      <c r="B917">
        <v>69</v>
      </c>
      <c r="C917">
        <v>36</v>
      </c>
      <c r="D917">
        <v>20</v>
      </c>
      <c r="E917">
        <v>0</v>
      </c>
      <c r="F917">
        <f>order_details__2[[#This Row],[UnitPrice]]*order_details__2[[#This Row],[Quantity]]</f>
        <v>720</v>
      </c>
      <c r="G917">
        <f>VLOOKUP(order_details__2[[#This Row],[ProductID]],products[],3,FALSE)</f>
        <v>15</v>
      </c>
      <c r="H917">
        <f>VLOOKUP(order_details__2[[#This Row],[OrderID]],orders[],20,FALSE)</f>
        <v>1997</v>
      </c>
      <c r="I917" t="str">
        <f>VLOOKUP(order_details__2[[#This Row],[ProductID]],products[],2,FALSE)</f>
        <v>Gudbrandsdalsost</v>
      </c>
      <c r="J917" t="str">
        <f>VLOOKUP(order_details__2[[#This Row],[SupplierID]],suppliers[],2,FALSE)</f>
        <v>Norske Meierier</v>
      </c>
      <c r="K917" t="str">
        <f>VLOOKUP(order_details__2[[#This Row],[OrderID]],orders[],14,FALSE)</f>
        <v>Germany</v>
      </c>
      <c r="L917">
        <f>VLOOKUP(order_details__2[[#This Row],[OrderID]],orders[],7,FALSE)</f>
        <v>2</v>
      </c>
      <c r="M917" t="str">
        <f>VLOOKUP(order_details__2[[#This Row],[ShipVia ]],shippers[],2,FALSE)</f>
        <v>United Package</v>
      </c>
      <c r="N917" t="str">
        <f>VLOOKUP(order_details__2[[#This Row],[OrderID]],orders[],2,FALSE)</f>
        <v>LEHMS</v>
      </c>
      <c r="O917" t="str">
        <f>VLOOKUP(order_details__2[[#This Row],[OrderID]],orders[],18,FALSE)</f>
        <v xml:space="preserve">Westerns                                          </v>
      </c>
      <c r="P917">
        <f>VLOOKUP(order_details__2[[#This Row],[ProductID]],products[],4,FALSE)</f>
        <v>4</v>
      </c>
      <c r="Q917" t="str">
        <f>VLOOKUP(order_details__2[[#This Row],[CategoryID]],categories[],2,FALSE)</f>
        <v>Dairy Products</v>
      </c>
      <c r="R917">
        <f>VLOOKUP(order_details__2[[#This Row],[OrderID]],orders[],21,FALSE)</f>
        <v>7</v>
      </c>
    </row>
    <row r="918" spans="1:18" x14ac:dyDescent="0.2">
      <c r="A918">
        <v>10593</v>
      </c>
      <c r="B918">
        <v>76</v>
      </c>
      <c r="C918">
        <v>18</v>
      </c>
      <c r="D918">
        <v>4</v>
      </c>
      <c r="E918">
        <v>0</v>
      </c>
      <c r="F918">
        <f>order_details__2[[#This Row],[UnitPrice]]*order_details__2[[#This Row],[Quantity]]</f>
        <v>72</v>
      </c>
      <c r="G918">
        <f>VLOOKUP(order_details__2[[#This Row],[ProductID]],products[],3,FALSE)</f>
        <v>23</v>
      </c>
      <c r="H918">
        <f>VLOOKUP(order_details__2[[#This Row],[OrderID]],orders[],20,FALSE)</f>
        <v>1997</v>
      </c>
      <c r="I918" t="str">
        <f>VLOOKUP(order_details__2[[#This Row],[ProductID]],products[],2,FALSE)</f>
        <v>Lakkalikri</v>
      </c>
      <c r="J918" t="str">
        <f>VLOOKUP(order_details__2[[#This Row],[SupplierID]],suppliers[],2,FALSE)</f>
        <v>Karkki Oy</v>
      </c>
      <c r="K918" t="str">
        <f>VLOOKUP(order_details__2[[#This Row],[OrderID]],orders[],14,FALSE)</f>
        <v>Germany</v>
      </c>
      <c r="L918">
        <f>VLOOKUP(order_details__2[[#This Row],[OrderID]],orders[],7,FALSE)</f>
        <v>2</v>
      </c>
      <c r="M918" t="str">
        <f>VLOOKUP(order_details__2[[#This Row],[ShipVia ]],shippers[],2,FALSE)</f>
        <v>United Package</v>
      </c>
      <c r="N918" t="str">
        <f>VLOOKUP(order_details__2[[#This Row],[OrderID]],orders[],2,FALSE)</f>
        <v>LEHMS</v>
      </c>
      <c r="O918" t="str">
        <f>VLOOKUP(order_details__2[[#This Row],[OrderID]],orders[],18,FALSE)</f>
        <v xml:space="preserve">Westerns                                          </v>
      </c>
      <c r="P918">
        <f>VLOOKUP(order_details__2[[#This Row],[ProductID]],products[],4,FALSE)</f>
        <v>1</v>
      </c>
      <c r="Q918" t="str">
        <f>VLOOKUP(order_details__2[[#This Row],[CategoryID]],categories[],2,FALSE)</f>
        <v>Beverages</v>
      </c>
      <c r="R918">
        <f>VLOOKUP(order_details__2[[#This Row],[OrderID]],orders[],21,FALSE)</f>
        <v>7</v>
      </c>
    </row>
    <row r="919" spans="1:18" x14ac:dyDescent="0.2">
      <c r="A919">
        <v>10594</v>
      </c>
      <c r="B919">
        <v>52</v>
      </c>
      <c r="C919">
        <v>7</v>
      </c>
      <c r="D919">
        <v>24</v>
      </c>
      <c r="E919">
        <v>0</v>
      </c>
      <c r="F919">
        <f>order_details__2[[#This Row],[UnitPrice]]*order_details__2[[#This Row],[Quantity]]</f>
        <v>168</v>
      </c>
      <c r="G919">
        <f>VLOOKUP(order_details__2[[#This Row],[ProductID]],products[],3,FALSE)</f>
        <v>24</v>
      </c>
      <c r="H919">
        <f>VLOOKUP(order_details__2[[#This Row],[OrderID]],orders[],20,FALSE)</f>
        <v>1997</v>
      </c>
      <c r="I919" t="str">
        <f>VLOOKUP(order_details__2[[#This Row],[ProductID]],products[],2,FALSE)</f>
        <v>Filo Mix</v>
      </c>
      <c r="J919" t="str">
        <f>VLOOKUP(order_details__2[[#This Row],[SupplierID]],suppliers[],2,FALSE)</f>
        <v>G'day, Mate</v>
      </c>
      <c r="K919" t="str">
        <f>VLOOKUP(order_details__2[[#This Row],[OrderID]],orders[],14,FALSE)</f>
        <v>USA</v>
      </c>
      <c r="L919">
        <f>VLOOKUP(order_details__2[[#This Row],[OrderID]],orders[],7,FALSE)</f>
        <v>2</v>
      </c>
      <c r="M919" t="str">
        <f>VLOOKUP(order_details__2[[#This Row],[ShipVia ]],shippers[],2,FALSE)</f>
        <v>United Package</v>
      </c>
      <c r="N919" t="str">
        <f>VLOOKUP(order_details__2[[#This Row],[OrderID]],orders[],2,FALSE)</f>
        <v>OLDWO</v>
      </c>
      <c r="O919" t="str">
        <f>VLOOKUP(order_details__2[[#This Row],[OrderID]],orders[],18,FALSE)</f>
        <v xml:space="preserve">Southern                                          </v>
      </c>
      <c r="P919">
        <f>VLOOKUP(order_details__2[[#This Row],[ProductID]],products[],4,FALSE)</f>
        <v>5</v>
      </c>
      <c r="Q919" t="str">
        <f>VLOOKUP(order_details__2[[#This Row],[CategoryID]],categories[],2,FALSE)</f>
        <v>Grains/Cereals</v>
      </c>
      <c r="R919">
        <f>VLOOKUP(order_details__2[[#This Row],[OrderID]],orders[],21,FALSE)</f>
        <v>7</v>
      </c>
    </row>
    <row r="920" spans="1:18" x14ac:dyDescent="0.2">
      <c r="A920">
        <v>10594</v>
      </c>
      <c r="B920">
        <v>58</v>
      </c>
      <c r="C920">
        <v>13.25</v>
      </c>
      <c r="D920">
        <v>30</v>
      </c>
      <c r="E920">
        <v>0</v>
      </c>
      <c r="F920">
        <f>order_details__2[[#This Row],[UnitPrice]]*order_details__2[[#This Row],[Quantity]]</f>
        <v>397.5</v>
      </c>
      <c r="G920">
        <f>VLOOKUP(order_details__2[[#This Row],[ProductID]],products[],3,FALSE)</f>
        <v>27</v>
      </c>
      <c r="H920">
        <f>VLOOKUP(order_details__2[[#This Row],[OrderID]],orders[],20,FALSE)</f>
        <v>1997</v>
      </c>
      <c r="I920" t="str">
        <f>VLOOKUP(order_details__2[[#This Row],[ProductID]],products[],2,FALSE)</f>
        <v>Escargots de Bourgogne</v>
      </c>
      <c r="J920" t="str">
        <f>VLOOKUP(order_details__2[[#This Row],[SupplierID]],suppliers[],2,FALSE)</f>
        <v>Escargots Nouveaux</v>
      </c>
      <c r="K920" t="str">
        <f>VLOOKUP(order_details__2[[#This Row],[OrderID]],orders[],14,FALSE)</f>
        <v>USA</v>
      </c>
      <c r="L920">
        <f>VLOOKUP(order_details__2[[#This Row],[OrderID]],orders[],7,FALSE)</f>
        <v>2</v>
      </c>
      <c r="M920" t="str">
        <f>VLOOKUP(order_details__2[[#This Row],[ShipVia ]],shippers[],2,FALSE)</f>
        <v>United Package</v>
      </c>
      <c r="N920" t="str">
        <f>VLOOKUP(order_details__2[[#This Row],[OrderID]],orders[],2,FALSE)</f>
        <v>OLDWO</v>
      </c>
      <c r="O920" t="str">
        <f>VLOOKUP(order_details__2[[#This Row],[OrderID]],orders[],18,FALSE)</f>
        <v xml:space="preserve">Southern                                          </v>
      </c>
      <c r="P920">
        <f>VLOOKUP(order_details__2[[#This Row],[ProductID]],products[],4,FALSE)</f>
        <v>8</v>
      </c>
      <c r="Q920" t="str">
        <f>VLOOKUP(order_details__2[[#This Row],[CategoryID]],categories[],2,FALSE)</f>
        <v>Seafood</v>
      </c>
      <c r="R920">
        <f>VLOOKUP(order_details__2[[#This Row],[OrderID]],orders[],21,FALSE)</f>
        <v>7</v>
      </c>
    </row>
    <row r="921" spans="1:18" x14ac:dyDescent="0.2">
      <c r="A921">
        <v>10595</v>
      </c>
      <c r="B921">
        <v>35</v>
      </c>
      <c r="C921">
        <v>18</v>
      </c>
      <c r="D921">
        <v>30</v>
      </c>
      <c r="E921">
        <v>0</v>
      </c>
      <c r="F921">
        <f>order_details__2[[#This Row],[UnitPrice]]*order_details__2[[#This Row],[Quantity]]</f>
        <v>540</v>
      </c>
      <c r="G921">
        <f>VLOOKUP(order_details__2[[#This Row],[ProductID]],products[],3,FALSE)</f>
        <v>16</v>
      </c>
      <c r="H921">
        <f>VLOOKUP(order_details__2[[#This Row],[OrderID]],orders[],20,FALSE)</f>
        <v>1997</v>
      </c>
      <c r="I921" t="str">
        <f>VLOOKUP(order_details__2[[#This Row],[ProductID]],products[],2,FALSE)</f>
        <v>Steeleye Stout</v>
      </c>
      <c r="J921" t="str">
        <f>VLOOKUP(order_details__2[[#This Row],[SupplierID]],suppliers[],2,FALSE)</f>
        <v>Bigfoot Breweries</v>
      </c>
      <c r="K921" t="str">
        <f>VLOOKUP(order_details__2[[#This Row],[OrderID]],orders[],14,FALSE)</f>
        <v>Austria</v>
      </c>
      <c r="L921">
        <f>VLOOKUP(order_details__2[[#This Row],[OrderID]],orders[],7,FALSE)</f>
        <v>1</v>
      </c>
      <c r="M921" t="str">
        <f>VLOOKUP(order_details__2[[#This Row],[ShipVia ]],shippers[],2,FALSE)</f>
        <v>Speedy Express</v>
      </c>
      <c r="N921" t="str">
        <f>VLOOKUP(order_details__2[[#This Row],[OrderID]],orders[],2,FALSE)</f>
        <v>ERNSH</v>
      </c>
      <c r="O921" t="str">
        <f>VLOOKUP(order_details__2[[#This Row],[OrderID]],orders[],18,FALSE)</f>
        <v xml:space="preserve">Eastern                                           </v>
      </c>
      <c r="P921">
        <f>VLOOKUP(order_details__2[[#This Row],[ProductID]],products[],4,FALSE)</f>
        <v>1</v>
      </c>
      <c r="Q921" t="str">
        <f>VLOOKUP(order_details__2[[#This Row],[CategoryID]],categories[],2,FALSE)</f>
        <v>Beverages</v>
      </c>
      <c r="R921">
        <f>VLOOKUP(order_details__2[[#This Row],[OrderID]],orders[],21,FALSE)</f>
        <v>7</v>
      </c>
    </row>
    <row r="922" spans="1:18" x14ac:dyDescent="0.2">
      <c r="A922">
        <v>10595</v>
      </c>
      <c r="B922">
        <v>61</v>
      </c>
      <c r="C922">
        <v>28.5</v>
      </c>
      <c r="D922">
        <v>120</v>
      </c>
      <c r="E922">
        <v>0</v>
      </c>
      <c r="F922">
        <f>order_details__2[[#This Row],[UnitPrice]]*order_details__2[[#This Row],[Quantity]]</f>
        <v>3420</v>
      </c>
      <c r="G922">
        <f>VLOOKUP(order_details__2[[#This Row],[ProductID]],products[],3,FALSE)</f>
        <v>29</v>
      </c>
      <c r="H922">
        <f>VLOOKUP(order_details__2[[#This Row],[OrderID]],orders[],20,FALSE)</f>
        <v>1997</v>
      </c>
      <c r="I922" t="str">
        <f>VLOOKUP(order_details__2[[#This Row],[ProductID]],products[],2,FALSE)</f>
        <v>Sirop d'rable</v>
      </c>
      <c r="J922" t="str">
        <f>VLOOKUP(order_details__2[[#This Row],[SupplierID]],suppliers[],2,FALSE)</f>
        <v>Forts d'rables</v>
      </c>
      <c r="K922" t="str">
        <f>VLOOKUP(order_details__2[[#This Row],[OrderID]],orders[],14,FALSE)</f>
        <v>Austria</v>
      </c>
      <c r="L922">
        <f>VLOOKUP(order_details__2[[#This Row],[OrderID]],orders[],7,FALSE)</f>
        <v>1</v>
      </c>
      <c r="M922" t="str">
        <f>VLOOKUP(order_details__2[[#This Row],[ShipVia ]],shippers[],2,FALSE)</f>
        <v>Speedy Express</v>
      </c>
      <c r="N922" t="str">
        <f>VLOOKUP(order_details__2[[#This Row],[OrderID]],orders[],2,FALSE)</f>
        <v>ERNSH</v>
      </c>
      <c r="O922" t="str">
        <f>VLOOKUP(order_details__2[[#This Row],[OrderID]],orders[],18,FALSE)</f>
        <v xml:space="preserve">Eastern                                           </v>
      </c>
      <c r="P922">
        <f>VLOOKUP(order_details__2[[#This Row],[ProductID]],products[],4,FALSE)</f>
        <v>2</v>
      </c>
      <c r="Q922" t="str">
        <f>VLOOKUP(order_details__2[[#This Row],[CategoryID]],categories[],2,FALSE)</f>
        <v>Condiments</v>
      </c>
      <c r="R922">
        <f>VLOOKUP(order_details__2[[#This Row],[OrderID]],orders[],21,FALSE)</f>
        <v>7</v>
      </c>
    </row>
    <row r="923" spans="1:18" x14ac:dyDescent="0.2">
      <c r="A923">
        <v>10595</v>
      </c>
      <c r="B923">
        <v>69</v>
      </c>
      <c r="C923">
        <v>36</v>
      </c>
      <c r="D923">
        <v>65</v>
      </c>
      <c r="E923">
        <v>0</v>
      </c>
      <c r="F923">
        <f>order_details__2[[#This Row],[UnitPrice]]*order_details__2[[#This Row],[Quantity]]</f>
        <v>2340</v>
      </c>
      <c r="G923">
        <f>VLOOKUP(order_details__2[[#This Row],[ProductID]],products[],3,FALSE)</f>
        <v>15</v>
      </c>
      <c r="H923">
        <f>VLOOKUP(order_details__2[[#This Row],[OrderID]],orders[],20,FALSE)</f>
        <v>1997</v>
      </c>
      <c r="I923" t="str">
        <f>VLOOKUP(order_details__2[[#This Row],[ProductID]],products[],2,FALSE)</f>
        <v>Gudbrandsdalsost</v>
      </c>
      <c r="J923" t="str">
        <f>VLOOKUP(order_details__2[[#This Row],[SupplierID]],suppliers[],2,FALSE)</f>
        <v>Norske Meierier</v>
      </c>
      <c r="K923" t="str">
        <f>VLOOKUP(order_details__2[[#This Row],[OrderID]],orders[],14,FALSE)</f>
        <v>Austria</v>
      </c>
      <c r="L923">
        <f>VLOOKUP(order_details__2[[#This Row],[OrderID]],orders[],7,FALSE)</f>
        <v>1</v>
      </c>
      <c r="M923" t="str">
        <f>VLOOKUP(order_details__2[[#This Row],[ShipVia ]],shippers[],2,FALSE)</f>
        <v>Speedy Express</v>
      </c>
      <c r="N923" t="str">
        <f>VLOOKUP(order_details__2[[#This Row],[OrderID]],orders[],2,FALSE)</f>
        <v>ERNSH</v>
      </c>
      <c r="O923" t="str">
        <f>VLOOKUP(order_details__2[[#This Row],[OrderID]],orders[],18,FALSE)</f>
        <v xml:space="preserve">Eastern                                           </v>
      </c>
      <c r="P923">
        <f>VLOOKUP(order_details__2[[#This Row],[ProductID]],products[],4,FALSE)</f>
        <v>4</v>
      </c>
      <c r="Q923" t="str">
        <f>VLOOKUP(order_details__2[[#This Row],[CategoryID]],categories[],2,FALSE)</f>
        <v>Dairy Products</v>
      </c>
      <c r="R923">
        <f>VLOOKUP(order_details__2[[#This Row],[OrderID]],orders[],21,FALSE)</f>
        <v>7</v>
      </c>
    </row>
    <row r="924" spans="1:18" x14ac:dyDescent="0.2">
      <c r="A924">
        <v>10596</v>
      </c>
      <c r="B924">
        <v>56</v>
      </c>
      <c r="C924">
        <v>38</v>
      </c>
      <c r="D924">
        <v>5</v>
      </c>
      <c r="E924">
        <v>0</v>
      </c>
      <c r="F924">
        <f>order_details__2[[#This Row],[UnitPrice]]*order_details__2[[#This Row],[Quantity]]</f>
        <v>190</v>
      </c>
      <c r="G924">
        <f>VLOOKUP(order_details__2[[#This Row],[ProductID]],products[],3,FALSE)</f>
        <v>26</v>
      </c>
      <c r="H924">
        <f>VLOOKUP(order_details__2[[#This Row],[OrderID]],orders[],20,FALSE)</f>
        <v>1997</v>
      </c>
      <c r="I924" t="str">
        <f>VLOOKUP(order_details__2[[#This Row],[ProductID]],products[],2,FALSE)</f>
        <v>Gnocchi di nonna Alice</v>
      </c>
      <c r="J924" t="str">
        <f>VLOOKUP(order_details__2[[#This Row],[SupplierID]],suppliers[],2,FALSE)</f>
        <v>Pasta Buttini s.r.l.</v>
      </c>
      <c r="K924" t="str">
        <f>VLOOKUP(order_details__2[[#This Row],[OrderID]],orders[],14,FALSE)</f>
        <v>USA</v>
      </c>
      <c r="L924">
        <f>VLOOKUP(order_details__2[[#This Row],[OrderID]],orders[],7,FALSE)</f>
        <v>1</v>
      </c>
      <c r="M924" t="str">
        <f>VLOOKUP(order_details__2[[#This Row],[ShipVia ]],shippers[],2,FALSE)</f>
        <v>Speedy Express</v>
      </c>
      <c r="N924" t="str">
        <f>VLOOKUP(order_details__2[[#This Row],[OrderID]],orders[],2,FALSE)</f>
        <v>WHITC</v>
      </c>
      <c r="O924" t="str">
        <f>VLOOKUP(order_details__2[[#This Row],[OrderID]],orders[],18,FALSE)</f>
        <v xml:space="preserve">Northern                                          </v>
      </c>
      <c r="P924">
        <f>VLOOKUP(order_details__2[[#This Row],[ProductID]],products[],4,FALSE)</f>
        <v>5</v>
      </c>
      <c r="Q924" t="str">
        <f>VLOOKUP(order_details__2[[#This Row],[CategoryID]],categories[],2,FALSE)</f>
        <v>Grains/Cereals</v>
      </c>
      <c r="R924">
        <f>VLOOKUP(order_details__2[[#This Row],[OrderID]],orders[],21,FALSE)</f>
        <v>7</v>
      </c>
    </row>
    <row r="925" spans="1:18" x14ac:dyDescent="0.2">
      <c r="A925">
        <v>10596</v>
      </c>
      <c r="B925">
        <v>63</v>
      </c>
      <c r="C925">
        <v>43.9</v>
      </c>
      <c r="D925">
        <v>24</v>
      </c>
      <c r="E925">
        <v>0</v>
      </c>
      <c r="F925">
        <f>order_details__2[[#This Row],[UnitPrice]]*order_details__2[[#This Row],[Quantity]]</f>
        <v>1053.5999999999999</v>
      </c>
      <c r="G925">
        <f>VLOOKUP(order_details__2[[#This Row],[ProductID]],products[],3,FALSE)</f>
        <v>7</v>
      </c>
      <c r="H925">
        <f>VLOOKUP(order_details__2[[#This Row],[OrderID]],orders[],20,FALSE)</f>
        <v>1997</v>
      </c>
      <c r="I925" t="str">
        <f>VLOOKUP(order_details__2[[#This Row],[ProductID]],products[],2,FALSE)</f>
        <v>Vegie-spread</v>
      </c>
      <c r="J925" t="str">
        <f>VLOOKUP(order_details__2[[#This Row],[SupplierID]],suppliers[],2,FALSE)</f>
        <v>Pavlova, Ltd.</v>
      </c>
      <c r="K925" t="str">
        <f>VLOOKUP(order_details__2[[#This Row],[OrderID]],orders[],14,FALSE)</f>
        <v>USA</v>
      </c>
      <c r="L925">
        <f>VLOOKUP(order_details__2[[#This Row],[OrderID]],orders[],7,FALSE)</f>
        <v>1</v>
      </c>
      <c r="M925" t="str">
        <f>VLOOKUP(order_details__2[[#This Row],[ShipVia ]],shippers[],2,FALSE)</f>
        <v>Speedy Express</v>
      </c>
      <c r="N925" t="str">
        <f>VLOOKUP(order_details__2[[#This Row],[OrderID]],orders[],2,FALSE)</f>
        <v>WHITC</v>
      </c>
      <c r="O925" t="str">
        <f>VLOOKUP(order_details__2[[#This Row],[OrderID]],orders[],18,FALSE)</f>
        <v xml:space="preserve">Northern                                          </v>
      </c>
      <c r="P925">
        <f>VLOOKUP(order_details__2[[#This Row],[ProductID]],products[],4,FALSE)</f>
        <v>2</v>
      </c>
      <c r="Q925" t="str">
        <f>VLOOKUP(order_details__2[[#This Row],[CategoryID]],categories[],2,FALSE)</f>
        <v>Condiments</v>
      </c>
      <c r="R925">
        <f>VLOOKUP(order_details__2[[#This Row],[OrderID]],orders[],21,FALSE)</f>
        <v>7</v>
      </c>
    </row>
    <row r="926" spans="1:18" x14ac:dyDescent="0.2">
      <c r="A926">
        <v>10596</v>
      </c>
      <c r="B926">
        <v>75</v>
      </c>
      <c r="C926">
        <v>7.75</v>
      </c>
      <c r="D926">
        <v>30</v>
      </c>
      <c r="E926">
        <v>0</v>
      </c>
      <c r="F926">
        <f>order_details__2[[#This Row],[UnitPrice]]*order_details__2[[#This Row],[Quantity]]</f>
        <v>232.5</v>
      </c>
      <c r="G926">
        <f>VLOOKUP(order_details__2[[#This Row],[ProductID]],products[],3,FALSE)</f>
        <v>12</v>
      </c>
      <c r="H926">
        <f>VLOOKUP(order_details__2[[#This Row],[OrderID]],orders[],20,FALSE)</f>
        <v>1997</v>
      </c>
      <c r="I926" t="str">
        <f>VLOOKUP(order_details__2[[#This Row],[ProductID]],products[],2,FALSE)</f>
        <v>Rhnbru Klosterbier</v>
      </c>
      <c r="J926" t="str">
        <f>VLOOKUP(order_details__2[[#This Row],[SupplierID]],suppliers[],2,FALSE)</f>
        <v>Plutzer Lebensmittelgromrkte AG</v>
      </c>
      <c r="K926" t="str">
        <f>VLOOKUP(order_details__2[[#This Row],[OrderID]],orders[],14,FALSE)</f>
        <v>USA</v>
      </c>
      <c r="L926">
        <f>VLOOKUP(order_details__2[[#This Row],[OrderID]],orders[],7,FALSE)</f>
        <v>1</v>
      </c>
      <c r="M926" t="str">
        <f>VLOOKUP(order_details__2[[#This Row],[ShipVia ]],shippers[],2,FALSE)</f>
        <v>Speedy Express</v>
      </c>
      <c r="N926" t="str">
        <f>VLOOKUP(order_details__2[[#This Row],[OrderID]],orders[],2,FALSE)</f>
        <v>WHITC</v>
      </c>
      <c r="O926" t="str">
        <f>VLOOKUP(order_details__2[[#This Row],[OrderID]],orders[],18,FALSE)</f>
        <v xml:space="preserve">Northern                                          </v>
      </c>
      <c r="P926">
        <f>VLOOKUP(order_details__2[[#This Row],[ProductID]],products[],4,FALSE)</f>
        <v>1</v>
      </c>
      <c r="Q926" t="str">
        <f>VLOOKUP(order_details__2[[#This Row],[CategoryID]],categories[],2,FALSE)</f>
        <v>Beverages</v>
      </c>
      <c r="R926">
        <f>VLOOKUP(order_details__2[[#This Row],[OrderID]],orders[],21,FALSE)</f>
        <v>7</v>
      </c>
    </row>
    <row r="927" spans="1:18" x14ac:dyDescent="0.2">
      <c r="A927">
        <v>10597</v>
      </c>
      <c r="B927">
        <v>24</v>
      </c>
      <c r="C927">
        <v>4.5</v>
      </c>
      <c r="D927">
        <v>35</v>
      </c>
      <c r="E927">
        <v>0</v>
      </c>
      <c r="F927">
        <f>order_details__2[[#This Row],[UnitPrice]]*order_details__2[[#This Row],[Quantity]]</f>
        <v>157.5</v>
      </c>
      <c r="G927">
        <f>VLOOKUP(order_details__2[[#This Row],[ProductID]],products[],3,FALSE)</f>
        <v>10</v>
      </c>
      <c r="H927">
        <f>VLOOKUP(order_details__2[[#This Row],[OrderID]],orders[],20,FALSE)</f>
        <v>1997</v>
      </c>
      <c r="I927" t="str">
        <f>VLOOKUP(order_details__2[[#This Row],[ProductID]],products[],2,FALSE)</f>
        <v>Guaran Fantstica</v>
      </c>
      <c r="J927" t="str">
        <f>VLOOKUP(order_details__2[[#This Row],[SupplierID]],suppliers[],2,FALSE)</f>
        <v>Refrescos Americanas LTDA</v>
      </c>
      <c r="K927" t="str">
        <f>VLOOKUP(order_details__2[[#This Row],[OrderID]],orders[],14,FALSE)</f>
        <v>Austria</v>
      </c>
      <c r="L927">
        <f>VLOOKUP(order_details__2[[#This Row],[OrderID]],orders[],7,FALSE)</f>
        <v>3</v>
      </c>
      <c r="M927" t="str">
        <f>VLOOKUP(order_details__2[[#This Row],[ShipVia ]],shippers[],2,FALSE)</f>
        <v>Federal Shipping</v>
      </c>
      <c r="N927" t="str">
        <f>VLOOKUP(order_details__2[[#This Row],[OrderID]],orders[],2,FALSE)</f>
        <v>PICCO</v>
      </c>
      <c r="O927" t="str">
        <f>VLOOKUP(order_details__2[[#This Row],[OrderID]],orders[],18,FALSE)</f>
        <v xml:space="preserve">Westerns                                          </v>
      </c>
      <c r="P927">
        <f>VLOOKUP(order_details__2[[#This Row],[ProductID]],products[],4,FALSE)</f>
        <v>1</v>
      </c>
      <c r="Q927" t="str">
        <f>VLOOKUP(order_details__2[[#This Row],[CategoryID]],categories[],2,FALSE)</f>
        <v>Beverages</v>
      </c>
      <c r="R927">
        <f>VLOOKUP(order_details__2[[#This Row],[OrderID]],orders[],21,FALSE)</f>
        <v>7</v>
      </c>
    </row>
    <row r="928" spans="1:18" x14ac:dyDescent="0.2">
      <c r="A928">
        <v>10597</v>
      </c>
      <c r="B928">
        <v>57</v>
      </c>
      <c r="C928">
        <v>19.5</v>
      </c>
      <c r="D928">
        <v>20</v>
      </c>
      <c r="E928">
        <v>0</v>
      </c>
      <c r="F928">
        <f>order_details__2[[#This Row],[UnitPrice]]*order_details__2[[#This Row],[Quantity]]</f>
        <v>390</v>
      </c>
      <c r="G928">
        <f>VLOOKUP(order_details__2[[#This Row],[ProductID]],products[],3,FALSE)</f>
        <v>26</v>
      </c>
      <c r="H928">
        <f>VLOOKUP(order_details__2[[#This Row],[OrderID]],orders[],20,FALSE)</f>
        <v>1997</v>
      </c>
      <c r="I928" t="str">
        <f>VLOOKUP(order_details__2[[#This Row],[ProductID]],products[],2,FALSE)</f>
        <v>Ravioli Angelo</v>
      </c>
      <c r="J928" t="str">
        <f>VLOOKUP(order_details__2[[#This Row],[SupplierID]],suppliers[],2,FALSE)</f>
        <v>Pasta Buttini s.r.l.</v>
      </c>
      <c r="K928" t="str">
        <f>VLOOKUP(order_details__2[[#This Row],[OrderID]],orders[],14,FALSE)</f>
        <v>Austria</v>
      </c>
      <c r="L928">
        <f>VLOOKUP(order_details__2[[#This Row],[OrderID]],orders[],7,FALSE)</f>
        <v>3</v>
      </c>
      <c r="M928" t="str">
        <f>VLOOKUP(order_details__2[[#This Row],[ShipVia ]],shippers[],2,FALSE)</f>
        <v>Federal Shipping</v>
      </c>
      <c r="N928" t="str">
        <f>VLOOKUP(order_details__2[[#This Row],[OrderID]],orders[],2,FALSE)</f>
        <v>PICCO</v>
      </c>
      <c r="O928" t="str">
        <f>VLOOKUP(order_details__2[[#This Row],[OrderID]],orders[],18,FALSE)</f>
        <v xml:space="preserve">Westerns                                          </v>
      </c>
      <c r="P928">
        <f>VLOOKUP(order_details__2[[#This Row],[ProductID]],products[],4,FALSE)</f>
        <v>5</v>
      </c>
      <c r="Q928" t="str">
        <f>VLOOKUP(order_details__2[[#This Row],[CategoryID]],categories[],2,FALSE)</f>
        <v>Grains/Cereals</v>
      </c>
      <c r="R928">
        <f>VLOOKUP(order_details__2[[#This Row],[OrderID]],orders[],21,FALSE)</f>
        <v>7</v>
      </c>
    </row>
    <row r="929" spans="1:18" x14ac:dyDescent="0.2">
      <c r="A929">
        <v>10597</v>
      </c>
      <c r="B929">
        <v>65</v>
      </c>
      <c r="C929">
        <v>21.05</v>
      </c>
      <c r="D929">
        <v>12</v>
      </c>
      <c r="E929">
        <v>0</v>
      </c>
      <c r="F929">
        <f>order_details__2[[#This Row],[UnitPrice]]*order_details__2[[#This Row],[Quantity]]</f>
        <v>252.60000000000002</v>
      </c>
      <c r="G929">
        <f>VLOOKUP(order_details__2[[#This Row],[ProductID]],products[],3,FALSE)</f>
        <v>2</v>
      </c>
      <c r="H929">
        <f>VLOOKUP(order_details__2[[#This Row],[OrderID]],orders[],20,FALSE)</f>
        <v>1997</v>
      </c>
      <c r="I929" t="str">
        <f>VLOOKUP(order_details__2[[#This Row],[ProductID]],products[],2,FALSE)</f>
        <v>Louisiana Fiery Hot Pepper Sauce</v>
      </c>
      <c r="J929" t="str">
        <f>VLOOKUP(order_details__2[[#This Row],[SupplierID]],suppliers[],2,FALSE)</f>
        <v>New Orleans Cajun Delights</v>
      </c>
      <c r="K929" t="str">
        <f>VLOOKUP(order_details__2[[#This Row],[OrderID]],orders[],14,FALSE)</f>
        <v>Austria</v>
      </c>
      <c r="L929">
        <f>VLOOKUP(order_details__2[[#This Row],[OrderID]],orders[],7,FALSE)</f>
        <v>3</v>
      </c>
      <c r="M929" t="str">
        <f>VLOOKUP(order_details__2[[#This Row],[ShipVia ]],shippers[],2,FALSE)</f>
        <v>Federal Shipping</v>
      </c>
      <c r="N929" t="str">
        <f>VLOOKUP(order_details__2[[#This Row],[OrderID]],orders[],2,FALSE)</f>
        <v>PICCO</v>
      </c>
      <c r="O929" t="str">
        <f>VLOOKUP(order_details__2[[#This Row],[OrderID]],orders[],18,FALSE)</f>
        <v xml:space="preserve">Westerns                                          </v>
      </c>
      <c r="P929">
        <f>VLOOKUP(order_details__2[[#This Row],[ProductID]],products[],4,FALSE)</f>
        <v>2</v>
      </c>
      <c r="Q929" t="str">
        <f>VLOOKUP(order_details__2[[#This Row],[CategoryID]],categories[],2,FALSE)</f>
        <v>Condiments</v>
      </c>
      <c r="R929">
        <f>VLOOKUP(order_details__2[[#This Row],[OrderID]],orders[],21,FALSE)</f>
        <v>7</v>
      </c>
    </row>
    <row r="930" spans="1:18" x14ac:dyDescent="0.2">
      <c r="A930">
        <v>10598</v>
      </c>
      <c r="B930">
        <v>27</v>
      </c>
      <c r="C930">
        <v>43.9</v>
      </c>
      <c r="D930">
        <v>50</v>
      </c>
      <c r="E930">
        <v>0</v>
      </c>
      <c r="F930">
        <f>order_details__2[[#This Row],[UnitPrice]]*order_details__2[[#This Row],[Quantity]]</f>
        <v>2195</v>
      </c>
      <c r="G930">
        <f>VLOOKUP(order_details__2[[#This Row],[ProductID]],products[],3,FALSE)</f>
        <v>11</v>
      </c>
      <c r="H930">
        <f>VLOOKUP(order_details__2[[#This Row],[OrderID]],orders[],20,FALSE)</f>
        <v>1997</v>
      </c>
      <c r="I930" t="str">
        <f>VLOOKUP(order_details__2[[#This Row],[ProductID]],products[],2,FALSE)</f>
        <v>Schoggi Schokolade</v>
      </c>
      <c r="J930" t="str">
        <f>VLOOKUP(order_details__2[[#This Row],[SupplierID]],suppliers[],2,FALSE)</f>
        <v>Heli Swaren GmbH &amp; Co. KG</v>
      </c>
      <c r="K930" t="str">
        <f>VLOOKUP(order_details__2[[#This Row],[OrderID]],orders[],14,FALSE)</f>
        <v>USA</v>
      </c>
      <c r="L930">
        <f>VLOOKUP(order_details__2[[#This Row],[OrderID]],orders[],7,FALSE)</f>
        <v>3</v>
      </c>
      <c r="M930" t="str">
        <f>VLOOKUP(order_details__2[[#This Row],[ShipVia ]],shippers[],2,FALSE)</f>
        <v>Federal Shipping</v>
      </c>
      <c r="N930" t="str">
        <f>VLOOKUP(order_details__2[[#This Row],[OrderID]],orders[],2,FALSE)</f>
        <v>RATTC</v>
      </c>
      <c r="O930" t="str">
        <f>VLOOKUP(order_details__2[[#This Row],[OrderID]],orders[],18,FALSE)</f>
        <v xml:space="preserve">Eastern                                           </v>
      </c>
      <c r="P930">
        <f>VLOOKUP(order_details__2[[#This Row],[ProductID]],products[],4,FALSE)</f>
        <v>3</v>
      </c>
      <c r="Q930" t="str">
        <f>VLOOKUP(order_details__2[[#This Row],[CategoryID]],categories[],2,FALSE)</f>
        <v>Confections</v>
      </c>
      <c r="R930">
        <f>VLOOKUP(order_details__2[[#This Row],[OrderID]],orders[],21,FALSE)</f>
        <v>7</v>
      </c>
    </row>
    <row r="931" spans="1:18" x14ac:dyDescent="0.2">
      <c r="A931">
        <v>10598</v>
      </c>
      <c r="B931">
        <v>71</v>
      </c>
      <c r="C931">
        <v>21.5</v>
      </c>
      <c r="D931">
        <v>9</v>
      </c>
      <c r="E931">
        <v>0</v>
      </c>
      <c r="F931">
        <f>order_details__2[[#This Row],[UnitPrice]]*order_details__2[[#This Row],[Quantity]]</f>
        <v>193.5</v>
      </c>
      <c r="G931">
        <f>VLOOKUP(order_details__2[[#This Row],[ProductID]],products[],3,FALSE)</f>
        <v>15</v>
      </c>
      <c r="H931">
        <f>VLOOKUP(order_details__2[[#This Row],[OrderID]],orders[],20,FALSE)</f>
        <v>1997</v>
      </c>
      <c r="I931" t="str">
        <f>VLOOKUP(order_details__2[[#This Row],[ProductID]],products[],2,FALSE)</f>
        <v>Flotemysost</v>
      </c>
      <c r="J931" t="str">
        <f>VLOOKUP(order_details__2[[#This Row],[SupplierID]],suppliers[],2,FALSE)</f>
        <v>Norske Meierier</v>
      </c>
      <c r="K931" t="str">
        <f>VLOOKUP(order_details__2[[#This Row],[OrderID]],orders[],14,FALSE)</f>
        <v>USA</v>
      </c>
      <c r="L931">
        <f>VLOOKUP(order_details__2[[#This Row],[OrderID]],orders[],7,FALSE)</f>
        <v>3</v>
      </c>
      <c r="M931" t="str">
        <f>VLOOKUP(order_details__2[[#This Row],[ShipVia ]],shippers[],2,FALSE)</f>
        <v>Federal Shipping</v>
      </c>
      <c r="N931" t="str">
        <f>VLOOKUP(order_details__2[[#This Row],[OrderID]],orders[],2,FALSE)</f>
        <v>RATTC</v>
      </c>
      <c r="O931" t="str">
        <f>VLOOKUP(order_details__2[[#This Row],[OrderID]],orders[],18,FALSE)</f>
        <v xml:space="preserve">Eastern                                           </v>
      </c>
      <c r="P931">
        <f>VLOOKUP(order_details__2[[#This Row],[ProductID]],products[],4,FALSE)</f>
        <v>4</v>
      </c>
      <c r="Q931" t="str">
        <f>VLOOKUP(order_details__2[[#This Row],[CategoryID]],categories[],2,FALSE)</f>
        <v>Dairy Products</v>
      </c>
      <c r="R931">
        <f>VLOOKUP(order_details__2[[#This Row],[OrderID]],orders[],21,FALSE)</f>
        <v>7</v>
      </c>
    </row>
    <row r="932" spans="1:18" x14ac:dyDescent="0.2">
      <c r="A932">
        <v>10599</v>
      </c>
      <c r="B932">
        <v>62</v>
      </c>
      <c r="C932">
        <v>49.3</v>
      </c>
      <c r="D932">
        <v>10</v>
      </c>
      <c r="E932">
        <v>0</v>
      </c>
      <c r="F932">
        <f>order_details__2[[#This Row],[UnitPrice]]*order_details__2[[#This Row],[Quantity]]</f>
        <v>493</v>
      </c>
      <c r="G932">
        <f>VLOOKUP(order_details__2[[#This Row],[ProductID]],products[],3,FALSE)</f>
        <v>29</v>
      </c>
      <c r="H932">
        <f>VLOOKUP(order_details__2[[#This Row],[OrderID]],orders[],20,FALSE)</f>
        <v>1997</v>
      </c>
      <c r="I932" t="str">
        <f>VLOOKUP(order_details__2[[#This Row],[ProductID]],products[],2,FALSE)</f>
        <v>Tarte au sucre</v>
      </c>
      <c r="J932" t="str">
        <f>VLOOKUP(order_details__2[[#This Row],[SupplierID]],suppliers[],2,FALSE)</f>
        <v>Forts d'rables</v>
      </c>
      <c r="K932" t="str">
        <f>VLOOKUP(order_details__2[[#This Row],[OrderID]],orders[],14,FALSE)</f>
        <v>UK</v>
      </c>
      <c r="L932">
        <f>VLOOKUP(order_details__2[[#This Row],[OrderID]],orders[],7,FALSE)</f>
        <v>3</v>
      </c>
      <c r="M932" t="str">
        <f>VLOOKUP(order_details__2[[#This Row],[ShipVia ]],shippers[],2,FALSE)</f>
        <v>Federal Shipping</v>
      </c>
      <c r="N932" t="str">
        <f>VLOOKUP(order_details__2[[#This Row],[OrderID]],orders[],2,FALSE)</f>
        <v>BSBEV</v>
      </c>
      <c r="O932" t="str">
        <f>VLOOKUP(order_details__2[[#This Row],[OrderID]],orders[],18,FALSE)</f>
        <v xml:space="preserve">Westerns                                          </v>
      </c>
      <c r="P932">
        <f>VLOOKUP(order_details__2[[#This Row],[ProductID]],products[],4,FALSE)</f>
        <v>3</v>
      </c>
      <c r="Q932" t="str">
        <f>VLOOKUP(order_details__2[[#This Row],[CategoryID]],categories[],2,FALSE)</f>
        <v>Confections</v>
      </c>
      <c r="R932">
        <f>VLOOKUP(order_details__2[[#This Row],[OrderID]],orders[],21,FALSE)</f>
        <v>7</v>
      </c>
    </row>
    <row r="933" spans="1:18" x14ac:dyDescent="0.2">
      <c r="A933">
        <v>10600</v>
      </c>
      <c r="B933">
        <v>54</v>
      </c>
      <c r="C933">
        <v>7.45</v>
      </c>
      <c r="D933">
        <v>4</v>
      </c>
      <c r="E933">
        <v>0</v>
      </c>
      <c r="F933">
        <f>order_details__2[[#This Row],[UnitPrice]]*order_details__2[[#This Row],[Quantity]]</f>
        <v>29.8</v>
      </c>
      <c r="G933">
        <f>VLOOKUP(order_details__2[[#This Row],[ProductID]],products[],3,FALSE)</f>
        <v>25</v>
      </c>
      <c r="H933">
        <f>VLOOKUP(order_details__2[[#This Row],[OrderID]],orders[],20,FALSE)</f>
        <v>1997</v>
      </c>
      <c r="I933" t="str">
        <f>VLOOKUP(order_details__2[[#This Row],[ProductID]],products[],2,FALSE)</f>
        <v>Tourtire</v>
      </c>
      <c r="J933" t="str">
        <f>VLOOKUP(order_details__2[[#This Row],[SupplierID]],suppliers[],2,FALSE)</f>
        <v>Ma Maison</v>
      </c>
      <c r="K933" t="str">
        <f>VLOOKUP(order_details__2[[#This Row],[OrderID]],orders[],14,FALSE)</f>
        <v>USA</v>
      </c>
      <c r="L933">
        <f>VLOOKUP(order_details__2[[#This Row],[OrderID]],orders[],7,FALSE)</f>
        <v>1</v>
      </c>
      <c r="M933" t="str">
        <f>VLOOKUP(order_details__2[[#This Row],[ShipVia ]],shippers[],2,FALSE)</f>
        <v>Speedy Express</v>
      </c>
      <c r="N933" t="str">
        <f>VLOOKUP(order_details__2[[#This Row],[OrderID]],orders[],2,FALSE)</f>
        <v>HUNGC</v>
      </c>
      <c r="O933" t="str">
        <f>VLOOKUP(order_details__2[[#This Row],[OrderID]],orders[],18,FALSE)</f>
        <v xml:space="preserve">Eastern                                           </v>
      </c>
      <c r="P933">
        <f>VLOOKUP(order_details__2[[#This Row],[ProductID]],products[],4,FALSE)</f>
        <v>6</v>
      </c>
      <c r="Q933" t="str">
        <f>VLOOKUP(order_details__2[[#This Row],[CategoryID]],categories[],2,FALSE)</f>
        <v>Meat/Poultry</v>
      </c>
      <c r="R933">
        <f>VLOOKUP(order_details__2[[#This Row],[OrderID]],orders[],21,FALSE)</f>
        <v>7</v>
      </c>
    </row>
    <row r="934" spans="1:18" x14ac:dyDescent="0.2">
      <c r="A934">
        <v>10600</v>
      </c>
      <c r="B934">
        <v>73</v>
      </c>
      <c r="C934">
        <v>15</v>
      </c>
      <c r="D934">
        <v>30</v>
      </c>
      <c r="E934">
        <v>0</v>
      </c>
      <c r="F934">
        <f>order_details__2[[#This Row],[UnitPrice]]*order_details__2[[#This Row],[Quantity]]</f>
        <v>450</v>
      </c>
      <c r="G934">
        <f>VLOOKUP(order_details__2[[#This Row],[ProductID]],products[],3,FALSE)</f>
        <v>17</v>
      </c>
      <c r="H934">
        <f>VLOOKUP(order_details__2[[#This Row],[OrderID]],orders[],20,FALSE)</f>
        <v>1997</v>
      </c>
      <c r="I934" t="str">
        <f>VLOOKUP(order_details__2[[#This Row],[ProductID]],products[],2,FALSE)</f>
        <v>Rd Kaviar</v>
      </c>
      <c r="J934" t="str">
        <f>VLOOKUP(order_details__2[[#This Row],[SupplierID]],suppliers[],2,FALSE)</f>
        <v>Svensk Sjfda AB</v>
      </c>
      <c r="K934" t="str">
        <f>VLOOKUP(order_details__2[[#This Row],[OrderID]],orders[],14,FALSE)</f>
        <v>USA</v>
      </c>
      <c r="L934">
        <f>VLOOKUP(order_details__2[[#This Row],[OrderID]],orders[],7,FALSE)</f>
        <v>1</v>
      </c>
      <c r="M934" t="str">
        <f>VLOOKUP(order_details__2[[#This Row],[ShipVia ]],shippers[],2,FALSE)</f>
        <v>Speedy Express</v>
      </c>
      <c r="N934" t="str">
        <f>VLOOKUP(order_details__2[[#This Row],[OrderID]],orders[],2,FALSE)</f>
        <v>HUNGC</v>
      </c>
      <c r="O934" t="str">
        <f>VLOOKUP(order_details__2[[#This Row],[OrderID]],orders[],18,FALSE)</f>
        <v xml:space="preserve">Eastern                                           </v>
      </c>
      <c r="P934">
        <f>VLOOKUP(order_details__2[[#This Row],[ProductID]],products[],4,FALSE)</f>
        <v>8</v>
      </c>
      <c r="Q934" t="str">
        <f>VLOOKUP(order_details__2[[#This Row],[CategoryID]],categories[],2,FALSE)</f>
        <v>Seafood</v>
      </c>
      <c r="R934">
        <f>VLOOKUP(order_details__2[[#This Row],[OrderID]],orders[],21,FALSE)</f>
        <v>7</v>
      </c>
    </row>
    <row r="935" spans="1:18" x14ac:dyDescent="0.2">
      <c r="A935">
        <v>10601</v>
      </c>
      <c r="B935">
        <v>13</v>
      </c>
      <c r="C935">
        <v>6</v>
      </c>
      <c r="D935">
        <v>60</v>
      </c>
      <c r="E935">
        <v>0</v>
      </c>
      <c r="F935">
        <f>order_details__2[[#This Row],[UnitPrice]]*order_details__2[[#This Row],[Quantity]]</f>
        <v>360</v>
      </c>
      <c r="G935">
        <f>VLOOKUP(order_details__2[[#This Row],[ProductID]],products[],3,FALSE)</f>
        <v>6</v>
      </c>
      <c r="H935">
        <f>VLOOKUP(order_details__2[[#This Row],[OrderID]],orders[],20,FALSE)</f>
        <v>1997</v>
      </c>
      <c r="I935" t="str">
        <f>VLOOKUP(order_details__2[[#This Row],[ProductID]],products[],2,FALSE)</f>
        <v>Konbu</v>
      </c>
      <c r="J935" t="str">
        <f>VLOOKUP(order_details__2[[#This Row],[SupplierID]],suppliers[],2,FALSE)</f>
        <v>Mayumi's</v>
      </c>
      <c r="K935" t="str">
        <f>VLOOKUP(order_details__2[[#This Row],[OrderID]],orders[],14,FALSE)</f>
        <v>Venezuela</v>
      </c>
      <c r="L935">
        <f>VLOOKUP(order_details__2[[#This Row],[OrderID]],orders[],7,FALSE)</f>
        <v>1</v>
      </c>
      <c r="M935" t="str">
        <f>VLOOKUP(order_details__2[[#This Row],[ShipVia ]],shippers[],2,FALSE)</f>
        <v>Speedy Express</v>
      </c>
      <c r="N935" t="str">
        <f>VLOOKUP(order_details__2[[#This Row],[OrderID]],orders[],2,FALSE)</f>
        <v>HILAA</v>
      </c>
      <c r="O935" t="str">
        <f>VLOOKUP(order_details__2[[#This Row],[OrderID]],orders[],18,FALSE)</f>
        <v xml:space="preserve">Westerns                                          </v>
      </c>
      <c r="P935">
        <f>VLOOKUP(order_details__2[[#This Row],[ProductID]],products[],4,FALSE)</f>
        <v>8</v>
      </c>
      <c r="Q935" t="str">
        <f>VLOOKUP(order_details__2[[#This Row],[CategoryID]],categories[],2,FALSE)</f>
        <v>Seafood</v>
      </c>
      <c r="R935">
        <f>VLOOKUP(order_details__2[[#This Row],[OrderID]],orders[],21,FALSE)</f>
        <v>7</v>
      </c>
    </row>
    <row r="936" spans="1:18" x14ac:dyDescent="0.2">
      <c r="A936">
        <v>10601</v>
      </c>
      <c r="B936">
        <v>59</v>
      </c>
      <c r="C936">
        <v>55</v>
      </c>
      <c r="D936">
        <v>35</v>
      </c>
      <c r="E936">
        <v>0</v>
      </c>
      <c r="F936">
        <f>order_details__2[[#This Row],[UnitPrice]]*order_details__2[[#This Row],[Quantity]]</f>
        <v>1925</v>
      </c>
      <c r="G936">
        <f>VLOOKUP(order_details__2[[#This Row],[ProductID]],products[],3,FALSE)</f>
        <v>28</v>
      </c>
      <c r="H936">
        <f>VLOOKUP(order_details__2[[#This Row],[OrderID]],orders[],20,FALSE)</f>
        <v>1997</v>
      </c>
      <c r="I936" t="str">
        <f>VLOOKUP(order_details__2[[#This Row],[ProductID]],products[],2,FALSE)</f>
        <v>Raclette Courdavault</v>
      </c>
      <c r="J936" t="str">
        <f>VLOOKUP(order_details__2[[#This Row],[SupplierID]],suppliers[],2,FALSE)</f>
        <v>Gai pturage</v>
      </c>
      <c r="K936" t="str">
        <f>VLOOKUP(order_details__2[[#This Row],[OrderID]],orders[],14,FALSE)</f>
        <v>Venezuela</v>
      </c>
      <c r="L936">
        <f>VLOOKUP(order_details__2[[#This Row],[OrderID]],orders[],7,FALSE)</f>
        <v>1</v>
      </c>
      <c r="M936" t="str">
        <f>VLOOKUP(order_details__2[[#This Row],[ShipVia ]],shippers[],2,FALSE)</f>
        <v>Speedy Express</v>
      </c>
      <c r="N936" t="str">
        <f>VLOOKUP(order_details__2[[#This Row],[OrderID]],orders[],2,FALSE)</f>
        <v>HILAA</v>
      </c>
      <c r="O936" t="str">
        <f>VLOOKUP(order_details__2[[#This Row],[OrderID]],orders[],18,FALSE)</f>
        <v xml:space="preserve">Westerns                                          </v>
      </c>
      <c r="P936">
        <f>VLOOKUP(order_details__2[[#This Row],[ProductID]],products[],4,FALSE)</f>
        <v>4</v>
      </c>
      <c r="Q936" t="str">
        <f>VLOOKUP(order_details__2[[#This Row],[CategoryID]],categories[],2,FALSE)</f>
        <v>Dairy Products</v>
      </c>
      <c r="R936">
        <f>VLOOKUP(order_details__2[[#This Row],[OrderID]],orders[],21,FALSE)</f>
        <v>7</v>
      </c>
    </row>
    <row r="937" spans="1:18" x14ac:dyDescent="0.2">
      <c r="A937">
        <v>10602</v>
      </c>
      <c r="B937">
        <v>77</v>
      </c>
      <c r="C937">
        <v>13</v>
      </c>
      <c r="D937">
        <v>5</v>
      </c>
      <c r="E937">
        <v>0</v>
      </c>
      <c r="F937">
        <f>order_details__2[[#This Row],[UnitPrice]]*order_details__2[[#This Row],[Quantity]]</f>
        <v>65</v>
      </c>
      <c r="G937">
        <f>VLOOKUP(order_details__2[[#This Row],[ProductID]],products[],3,FALSE)</f>
        <v>12</v>
      </c>
      <c r="H937">
        <f>VLOOKUP(order_details__2[[#This Row],[OrderID]],orders[],20,FALSE)</f>
        <v>1997</v>
      </c>
      <c r="I937" t="str">
        <f>VLOOKUP(order_details__2[[#This Row],[ProductID]],products[],2,FALSE)</f>
        <v>Original Frankfurter grne Soe</v>
      </c>
      <c r="J937" t="str">
        <f>VLOOKUP(order_details__2[[#This Row],[SupplierID]],suppliers[],2,FALSE)</f>
        <v>Plutzer Lebensmittelgromrkte AG</v>
      </c>
      <c r="K937" t="str">
        <f>VLOOKUP(order_details__2[[#This Row],[OrderID]],orders[],14,FALSE)</f>
        <v>Denmark</v>
      </c>
      <c r="L937">
        <f>VLOOKUP(order_details__2[[#This Row],[OrderID]],orders[],7,FALSE)</f>
        <v>2</v>
      </c>
      <c r="M937" t="str">
        <f>VLOOKUP(order_details__2[[#This Row],[ShipVia ]],shippers[],2,FALSE)</f>
        <v>United Package</v>
      </c>
      <c r="N937" t="str">
        <f>VLOOKUP(order_details__2[[#This Row],[OrderID]],orders[],2,FALSE)</f>
        <v>VAFFE</v>
      </c>
      <c r="O937" t="str">
        <f>VLOOKUP(order_details__2[[#This Row],[OrderID]],orders[],18,FALSE)</f>
        <v xml:space="preserve">Northern                                          </v>
      </c>
      <c r="P937">
        <f>VLOOKUP(order_details__2[[#This Row],[ProductID]],products[],4,FALSE)</f>
        <v>2</v>
      </c>
      <c r="Q937" t="str">
        <f>VLOOKUP(order_details__2[[#This Row],[CategoryID]],categories[],2,FALSE)</f>
        <v>Condiments</v>
      </c>
      <c r="R937">
        <f>VLOOKUP(order_details__2[[#This Row],[OrderID]],orders[],21,FALSE)</f>
        <v>7</v>
      </c>
    </row>
    <row r="938" spans="1:18" x14ac:dyDescent="0.2">
      <c r="A938">
        <v>10603</v>
      </c>
      <c r="B938">
        <v>22</v>
      </c>
      <c r="C938">
        <v>21</v>
      </c>
      <c r="D938">
        <v>48</v>
      </c>
      <c r="E938">
        <v>0</v>
      </c>
      <c r="F938">
        <f>order_details__2[[#This Row],[UnitPrice]]*order_details__2[[#This Row],[Quantity]]</f>
        <v>1008</v>
      </c>
      <c r="G938">
        <f>VLOOKUP(order_details__2[[#This Row],[ProductID]],products[],3,FALSE)</f>
        <v>9</v>
      </c>
      <c r="H938">
        <f>VLOOKUP(order_details__2[[#This Row],[OrderID]],orders[],20,FALSE)</f>
        <v>1997</v>
      </c>
      <c r="I938" t="str">
        <f>VLOOKUP(order_details__2[[#This Row],[ProductID]],products[],2,FALSE)</f>
        <v>Gustaf's Knckebrd</v>
      </c>
      <c r="J938" t="str">
        <f>VLOOKUP(order_details__2[[#This Row],[SupplierID]],suppliers[],2,FALSE)</f>
        <v>PB Knckebrd AB</v>
      </c>
      <c r="K938" t="str">
        <f>VLOOKUP(order_details__2[[#This Row],[OrderID]],orders[],14,FALSE)</f>
        <v>USA</v>
      </c>
      <c r="L938">
        <f>VLOOKUP(order_details__2[[#This Row],[OrderID]],orders[],7,FALSE)</f>
        <v>2</v>
      </c>
      <c r="M938" t="str">
        <f>VLOOKUP(order_details__2[[#This Row],[ShipVia ]],shippers[],2,FALSE)</f>
        <v>United Package</v>
      </c>
      <c r="N938" t="str">
        <f>VLOOKUP(order_details__2[[#This Row],[OrderID]],orders[],2,FALSE)</f>
        <v>SAVEA</v>
      </c>
      <c r="O938" t="str">
        <f>VLOOKUP(order_details__2[[#This Row],[OrderID]],orders[],18,FALSE)</f>
        <v xml:space="preserve">Northern                                          </v>
      </c>
      <c r="P938">
        <f>VLOOKUP(order_details__2[[#This Row],[ProductID]],products[],4,FALSE)</f>
        <v>5</v>
      </c>
      <c r="Q938" t="str">
        <f>VLOOKUP(order_details__2[[#This Row],[CategoryID]],categories[],2,FALSE)</f>
        <v>Grains/Cereals</v>
      </c>
      <c r="R938">
        <f>VLOOKUP(order_details__2[[#This Row],[OrderID]],orders[],21,FALSE)</f>
        <v>7</v>
      </c>
    </row>
    <row r="939" spans="1:18" x14ac:dyDescent="0.2">
      <c r="A939">
        <v>10603</v>
      </c>
      <c r="B939">
        <v>49</v>
      </c>
      <c r="C939">
        <v>20</v>
      </c>
      <c r="D939">
        <v>25</v>
      </c>
      <c r="E939">
        <v>0</v>
      </c>
      <c r="F939">
        <f>order_details__2[[#This Row],[UnitPrice]]*order_details__2[[#This Row],[Quantity]]</f>
        <v>500</v>
      </c>
      <c r="G939">
        <f>VLOOKUP(order_details__2[[#This Row],[ProductID]],products[],3,FALSE)</f>
        <v>23</v>
      </c>
      <c r="H939">
        <f>VLOOKUP(order_details__2[[#This Row],[OrderID]],orders[],20,FALSE)</f>
        <v>1997</v>
      </c>
      <c r="I939" t="str">
        <f>VLOOKUP(order_details__2[[#This Row],[ProductID]],products[],2,FALSE)</f>
        <v>Maxilaku</v>
      </c>
      <c r="J939" t="str">
        <f>VLOOKUP(order_details__2[[#This Row],[SupplierID]],suppliers[],2,FALSE)</f>
        <v>Karkki Oy</v>
      </c>
      <c r="K939" t="str">
        <f>VLOOKUP(order_details__2[[#This Row],[OrderID]],orders[],14,FALSE)</f>
        <v>USA</v>
      </c>
      <c r="L939">
        <f>VLOOKUP(order_details__2[[#This Row],[OrderID]],orders[],7,FALSE)</f>
        <v>2</v>
      </c>
      <c r="M939" t="str">
        <f>VLOOKUP(order_details__2[[#This Row],[ShipVia ]],shippers[],2,FALSE)</f>
        <v>United Package</v>
      </c>
      <c r="N939" t="str">
        <f>VLOOKUP(order_details__2[[#This Row],[OrderID]],orders[],2,FALSE)</f>
        <v>SAVEA</v>
      </c>
      <c r="O939" t="str">
        <f>VLOOKUP(order_details__2[[#This Row],[OrderID]],orders[],18,FALSE)</f>
        <v xml:space="preserve">Northern                                          </v>
      </c>
      <c r="P939">
        <f>VLOOKUP(order_details__2[[#This Row],[ProductID]],products[],4,FALSE)</f>
        <v>3</v>
      </c>
      <c r="Q939" t="str">
        <f>VLOOKUP(order_details__2[[#This Row],[CategoryID]],categories[],2,FALSE)</f>
        <v>Confections</v>
      </c>
      <c r="R939">
        <f>VLOOKUP(order_details__2[[#This Row],[OrderID]],orders[],21,FALSE)</f>
        <v>7</v>
      </c>
    </row>
    <row r="940" spans="1:18" x14ac:dyDescent="0.2">
      <c r="A940">
        <v>10604</v>
      </c>
      <c r="B940">
        <v>48</v>
      </c>
      <c r="C940">
        <v>12.75</v>
      </c>
      <c r="D940">
        <v>6</v>
      </c>
      <c r="E940">
        <v>0</v>
      </c>
      <c r="F940">
        <f>order_details__2[[#This Row],[UnitPrice]]*order_details__2[[#This Row],[Quantity]]</f>
        <v>76.5</v>
      </c>
      <c r="G940">
        <f>VLOOKUP(order_details__2[[#This Row],[ProductID]],products[],3,FALSE)</f>
        <v>22</v>
      </c>
      <c r="H940">
        <f>VLOOKUP(order_details__2[[#This Row],[OrderID]],orders[],20,FALSE)</f>
        <v>1997</v>
      </c>
      <c r="I940" t="str">
        <f>VLOOKUP(order_details__2[[#This Row],[ProductID]],products[],2,FALSE)</f>
        <v>Chocolade</v>
      </c>
      <c r="J940" t="str">
        <f>VLOOKUP(order_details__2[[#This Row],[SupplierID]],suppliers[],2,FALSE)</f>
        <v>Zaanse Snoepfabriek</v>
      </c>
      <c r="K940" t="str">
        <f>VLOOKUP(order_details__2[[#This Row],[OrderID]],orders[],14,FALSE)</f>
        <v>Portugal</v>
      </c>
      <c r="L940">
        <f>VLOOKUP(order_details__2[[#This Row],[OrderID]],orders[],7,FALSE)</f>
        <v>1</v>
      </c>
      <c r="M940" t="str">
        <f>VLOOKUP(order_details__2[[#This Row],[ShipVia ]],shippers[],2,FALSE)</f>
        <v>Speedy Express</v>
      </c>
      <c r="N940" t="str">
        <f>VLOOKUP(order_details__2[[#This Row],[OrderID]],orders[],2,FALSE)</f>
        <v>FURIB</v>
      </c>
      <c r="O940" t="str">
        <f>VLOOKUP(order_details__2[[#This Row],[OrderID]],orders[],18,FALSE)</f>
        <v xml:space="preserve">Eastern                                           </v>
      </c>
      <c r="P940">
        <f>VLOOKUP(order_details__2[[#This Row],[ProductID]],products[],4,FALSE)</f>
        <v>3</v>
      </c>
      <c r="Q940" t="str">
        <f>VLOOKUP(order_details__2[[#This Row],[CategoryID]],categories[],2,FALSE)</f>
        <v>Confections</v>
      </c>
      <c r="R940">
        <f>VLOOKUP(order_details__2[[#This Row],[OrderID]],orders[],21,FALSE)</f>
        <v>7</v>
      </c>
    </row>
    <row r="941" spans="1:18" x14ac:dyDescent="0.2">
      <c r="A941">
        <v>10604</v>
      </c>
      <c r="B941">
        <v>76</v>
      </c>
      <c r="C941">
        <v>18</v>
      </c>
      <c r="D941">
        <v>10</v>
      </c>
      <c r="E941">
        <v>0</v>
      </c>
      <c r="F941">
        <f>order_details__2[[#This Row],[UnitPrice]]*order_details__2[[#This Row],[Quantity]]</f>
        <v>180</v>
      </c>
      <c r="G941">
        <f>VLOOKUP(order_details__2[[#This Row],[ProductID]],products[],3,FALSE)</f>
        <v>23</v>
      </c>
      <c r="H941">
        <f>VLOOKUP(order_details__2[[#This Row],[OrderID]],orders[],20,FALSE)</f>
        <v>1997</v>
      </c>
      <c r="I941" t="str">
        <f>VLOOKUP(order_details__2[[#This Row],[ProductID]],products[],2,FALSE)</f>
        <v>Lakkalikri</v>
      </c>
      <c r="J941" t="str">
        <f>VLOOKUP(order_details__2[[#This Row],[SupplierID]],suppliers[],2,FALSE)</f>
        <v>Karkki Oy</v>
      </c>
      <c r="K941" t="str">
        <f>VLOOKUP(order_details__2[[#This Row],[OrderID]],orders[],14,FALSE)</f>
        <v>Portugal</v>
      </c>
      <c r="L941">
        <f>VLOOKUP(order_details__2[[#This Row],[OrderID]],orders[],7,FALSE)</f>
        <v>1</v>
      </c>
      <c r="M941" t="str">
        <f>VLOOKUP(order_details__2[[#This Row],[ShipVia ]],shippers[],2,FALSE)</f>
        <v>Speedy Express</v>
      </c>
      <c r="N941" t="str">
        <f>VLOOKUP(order_details__2[[#This Row],[OrderID]],orders[],2,FALSE)</f>
        <v>FURIB</v>
      </c>
      <c r="O941" t="str">
        <f>VLOOKUP(order_details__2[[#This Row],[OrderID]],orders[],18,FALSE)</f>
        <v xml:space="preserve">Eastern                                           </v>
      </c>
      <c r="P941">
        <f>VLOOKUP(order_details__2[[#This Row],[ProductID]],products[],4,FALSE)</f>
        <v>1</v>
      </c>
      <c r="Q941" t="str">
        <f>VLOOKUP(order_details__2[[#This Row],[CategoryID]],categories[],2,FALSE)</f>
        <v>Beverages</v>
      </c>
      <c r="R941">
        <f>VLOOKUP(order_details__2[[#This Row],[OrderID]],orders[],21,FALSE)</f>
        <v>7</v>
      </c>
    </row>
    <row r="942" spans="1:18" x14ac:dyDescent="0.2">
      <c r="A942">
        <v>10605</v>
      </c>
      <c r="B942">
        <v>16</v>
      </c>
      <c r="C942">
        <v>17.45</v>
      </c>
      <c r="D942">
        <v>30</v>
      </c>
      <c r="E942">
        <v>0</v>
      </c>
      <c r="F942">
        <f>order_details__2[[#This Row],[UnitPrice]]*order_details__2[[#This Row],[Quantity]]</f>
        <v>523.5</v>
      </c>
      <c r="G942">
        <f>VLOOKUP(order_details__2[[#This Row],[ProductID]],products[],3,FALSE)</f>
        <v>7</v>
      </c>
      <c r="H942">
        <f>VLOOKUP(order_details__2[[#This Row],[OrderID]],orders[],20,FALSE)</f>
        <v>1997</v>
      </c>
      <c r="I942" t="str">
        <f>VLOOKUP(order_details__2[[#This Row],[ProductID]],products[],2,FALSE)</f>
        <v>Pavlova</v>
      </c>
      <c r="J942" t="str">
        <f>VLOOKUP(order_details__2[[#This Row],[SupplierID]],suppliers[],2,FALSE)</f>
        <v>Pavlova, Ltd.</v>
      </c>
      <c r="K942" t="str">
        <f>VLOOKUP(order_details__2[[#This Row],[OrderID]],orders[],14,FALSE)</f>
        <v>Canada</v>
      </c>
      <c r="L942">
        <f>VLOOKUP(order_details__2[[#This Row],[OrderID]],orders[],7,FALSE)</f>
        <v>2</v>
      </c>
      <c r="M942" t="str">
        <f>VLOOKUP(order_details__2[[#This Row],[ShipVia ]],shippers[],2,FALSE)</f>
        <v>United Package</v>
      </c>
      <c r="N942" t="str">
        <f>VLOOKUP(order_details__2[[#This Row],[OrderID]],orders[],2,FALSE)</f>
        <v>MEREP</v>
      </c>
      <c r="O942" t="str">
        <f>VLOOKUP(order_details__2[[#This Row],[OrderID]],orders[],18,FALSE)</f>
        <v xml:space="preserve">Eastern                                           </v>
      </c>
      <c r="P942">
        <f>VLOOKUP(order_details__2[[#This Row],[ProductID]],products[],4,FALSE)</f>
        <v>3</v>
      </c>
      <c r="Q942" t="str">
        <f>VLOOKUP(order_details__2[[#This Row],[CategoryID]],categories[],2,FALSE)</f>
        <v>Confections</v>
      </c>
      <c r="R942">
        <f>VLOOKUP(order_details__2[[#This Row],[OrderID]],orders[],21,FALSE)</f>
        <v>7</v>
      </c>
    </row>
    <row r="943" spans="1:18" x14ac:dyDescent="0.2">
      <c r="A943">
        <v>10605</v>
      </c>
      <c r="B943">
        <v>59</v>
      </c>
      <c r="C943">
        <v>55</v>
      </c>
      <c r="D943">
        <v>20</v>
      </c>
      <c r="E943">
        <v>0</v>
      </c>
      <c r="F943">
        <f>order_details__2[[#This Row],[UnitPrice]]*order_details__2[[#This Row],[Quantity]]</f>
        <v>1100</v>
      </c>
      <c r="G943">
        <f>VLOOKUP(order_details__2[[#This Row],[ProductID]],products[],3,FALSE)</f>
        <v>28</v>
      </c>
      <c r="H943">
        <f>VLOOKUP(order_details__2[[#This Row],[OrderID]],orders[],20,FALSE)</f>
        <v>1997</v>
      </c>
      <c r="I943" t="str">
        <f>VLOOKUP(order_details__2[[#This Row],[ProductID]],products[],2,FALSE)</f>
        <v>Raclette Courdavault</v>
      </c>
      <c r="J943" t="str">
        <f>VLOOKUP(order_details__2[[#This Row],[SupplierID]],suppliers[],2,FALSE)</f>
        <v>Gai pturage</v>
      </c>
      <c r="K943" t="str">
        <f>VLOOKUP(order_details__2[[#This Row],[OrderID]],orders[],14,FALSE)</f>
        <v>Canada</v>
      </c>
      <c r="L943">
        <f>VLOOKUP(order_details__2[[#This Row],[OrderID]],orders[],7,FALSE)</f>
        <v>2</v>
      </c>
      <c r="M943" t="str">
        <f>VLOOKUP(order_details__2[[#This Row],[ShipVia ]],shippers[],2,FALSE)</f>
        <v>United Package</v>
      </c>
      <c r="N943" t="str">
        <f>VLOOKUP(order_details__2[[#This Row],[OrderID]],orders[],2,FALSE)</f>
        <v>MEREP</v>
      </c>
      <c r="O943" t="str">
        <f>VLOOKUP(order_details__2[[#This Row],[OrderID]],orders[],18,FALSE)</f>
        <v xml:space="preserve">Eastern                                           </v>
      </c>
      <c r="P943">
        <f>VLOOKUP(order_details__2[[#This Row],[ProductID]],products[],4,FALSE)</f>
        <v>4</v>
      </c>
      <c r="Q943" t="str">
        <f>VLOOKUP(order_details__2[[#This Row],[CategoryID]],categories[],2,FALSE)</f>
        <v>Dairy Products</v>
      </c>
      <c r="R943">
        <f>VLOOKUP(order_details__2[[#This Row],[OrderID]],orders[],21,FALSE)</f>
        <v>7</v>
      </c>
    </row>
    <row r="944" spans="1:18" x14ac:dyDescent="0.2">
      <c r="A944">
        <v>10605</v>
      </c>
      <c r="B944">
        <v>60</v>
      </c>
      <c r="C944">
        <v>34</v>
      </c>
      <c r="D944">
        <v>70</v>
      </c>
      <c r="E944">
        <v>0</v>
      </c>
      <c r="F944">
        <f>order_details__2[[#This Row],[UnitPrice]]*order_details__2[[#This Row],[Quantity]]</f>
        <v>2380</v>
      </c>
      <c r="G944">
        <f>VLOOKUP(order_details__2[[#This Row],[ProductID]],products[],3,FALSE)</f>
        <v>28</v>
      </c>
      <c r="H944">
        <f>VLOOKUP(order_details__2[[#This Row],[OrderID]],orders[],20,FALSE)</f>
        <v>1997</v>
      </c>
      <c r="I944" t="str">
        <f>VLOOKUP(order_details__2[[#This Row],[ProductID]],products[],2,FALSE)</f>
        <v>Camembert Pierrot</v>
      </c>
      <c r="J944" t="str">
        <f>VLOOKUP(order_details__2[[#This Row],[SupplierID]],suppliers[],2,FALSE)</f>
        <v>Gai pturage</v>
      </c>
      <c r="K944" t="str">
        <f>VLOOKUP(order_details__2[[#This Row],[OrderID]],orders[],14,FALSE)</f>
        <v>Canada</v>
      </c>
      <c r="L944">
        <f>VLOOKUP(order_details__2[[#This Row],[OrderID]],orders[],7,FALSE)</f>
        <v>2</v>
      </c>
      <c r="M944" t="str">
        <f>VLOOKUP(order_details__2[[#This Row],[ShipVia ]],shippers[],2,FALSE)</f>
        <v>United Package</v>
      </c>
      <c r="N944" t="str">
        <f>VLOOKUP(order_details__2[[#This Row],[OrderID]],orders[],2,FALSE)</f>
        <v>MEREP</v>
      </c>
      <c r="O944" t="str">
        <f>VLOOKUP(order_details__2[[#This Row],[OrderID]],orders[],18,FALSE)</f>
        <v xml:space="preserve">Eastern                                           </v>
      </c>
      <c r="P944">
        <f>VLOOKUP(order_details__2[[#This Row],[ProductID]],products[],4,FALSE)</f>
        <v>4</v>
      </c>
      <c r="Q944" t="str">
        <f>VLOOKUP(order_details__2[[#This Row],[CategoryID]],categories[],2,FALSE)</f>
        <v>Dairy Products</v>
      </c>
      <c r="R944">
        <f>VLOOKUP(order_details__2[[#This Row],[OrderID]],orders[],21,FALSE)</f>
        <v>7</v>
      </c>
    </row>
    <row r="945" spans="1:18" x14ac:dyDescent="0.2">
      <c r="A945">
        <v>10605</v>
      </c>
      <c r="B945">
        <v>71</v>
      </c>
      <c r="C945">
        <v>21.5</v>
      </c>
      <c r="D945">
        <v>15</v>
      </c>
      <c r="E945">
        <v>0</v>
      </c>
      <c r="F945">
        <f>order_details__2[[#This Row],[UnitPrice]]*order_details__2[[#This Row],[Quantity]]</f>
        <v>322.5</v>
      </c>
      <c r="G945">
        <f>VLOOKUP(order_details__2[[#This Row],[ProductID]],products[],3,FALSE)</f>
        <v>15</v>
      </c>
      <c r="H945">
        <f>VLOOKUP(order_details__2[[#This Row],[OrderID]],orders[],20,FALSE)</f>
        <v>1997</v>
      </c>
      <c r="I945" t="str">
        <f>VLOOKUP(order_details__2[[#This Row],[ProductID]],products[],2,FALSE)</f>
        <v>Flotemysost</v>
      </c>
      <c r="J945" t="str">
        <f>VLOOKUP(order_details__2[[#This Row],[SupplierID]],suppliers[],2,FALSE)</f>
        <v>Norske Meierier</v>
      </c>
      <c r="K945" t="str">
        <f>VLOOKUP(order_details__2[[#This Row],[OrderID]],orders[],14,FALSE)</f>
        <v>Canada</v>
      </c>
      <c r="L945">
        <f>VLOOKUP(order_details__2[[#This Row],[OrderID]],orders[],7,FALSE)</f>
        <v>2</v>
      </c>
      <c r="M945" t="str">
        <f>VLOOKUP(order_details__2[[#This Row],[ShipVia ]],shippers[],2,FALSE)</f>
        <v>United Package</v>
      </c>
      <c r="N945" t="str">
        <f>VLOOKUP(order_details__2[[#This Row],[OrderID]],orders[],2,FALSE)</f>
        <v>MEREP</v>
      </c>
      <c r="O945" t="str">
        <f>VLOOKUP(order_details__2[[#This Row],[OrderID]],orders[],18,FALSE)</f>
        <v xml:space="preserve">Eastern                                           </v>
      </c>
      <c r="P945">
        <f>VLOOKUP(order_details__2[[#This Row],[ProductID]],products[],4,FALSE)</f>
        <v>4</v>
      </c>
      <c r="Q945" t="str">
        <f>VLOOKUP(order_details__2[[#This Row],[CategoryID]],categories[],2,FALSE)</f>
        <v>Dairy Products</v>
      </c>
      <c r="R945">
        <f>VLOOKUP(order_details__2[[#This Row],[OrderID]],orders[],21,FALSE)</f>
        <v>7</v>
      </c>
    </row>
    <row r="946" spans="1:18" x14ac:dyDescent="0.2">
      <c r="A946">
        <v>10606</v>
      </c>
      <c r="B946">
        <v>4</v>
      </c>
      <c r="C946">
        <v>22</v>
      </c>
      <c r="D946">
        <v>20</v>
      </c>
      <c r="E946">
        <v>0</v>
      </c>
      <c r="F946">
        <f>order_details__2[[#This Row],[UnitPrice]]*order_details__2[[#This Row],[Quantity]]</f>
        <v>440</v>
      </c>
      <c r="G946">
        <f>VLOOKUP(order_details__2[[#This Row],[ProductID]],products[],3,FALSE)</f>
        <v>2</v>
      </c>
      <c r="H946">
        <f>VLOOKUP(order_details__2[[#This Row],[OrderID]],orders[],20,FALSE)</f>
        <v>1997</v>
      </c>
      <c r="I946" t="str">
        <f>VLOOKUP(order_details__2[[#This Row],[ProductID]],products[],2,FALSE)</f>
        <v>Chef Anton's Cajun Seasoning</v>
      </c>
      <c r="J946" t="str">
        <f>VLOOKUP(order_details__2[[#This Row],[SupplierID]],suppliers[],2,FALSE)</f>
        <v>New Orleans Cajun Delights</v>
      </c>
      <c r="K946" t="str">
        <f>VLOOKUP(order_details__2[[#This Row],[OrderID]],orders[],14,FALSE)</f>
        <v>Brazil</v>
      </c>
      <c r="L946">
        <f>VLOOKUP(order_details__2[[#This Row],[OrderID]],orders[],7,FALSE)</f>
        <v>3</v>
      </c>
      <c r="M946" t="str">
        <f>VLOOKUP(order_details__2[[#This Row],[ShipVia ]],shippers[],2,FALSE)</f>
        <v>Federal Shipping</v>
      </c>
      <c r="N946" t="str">
        <f>VLOOKUP(order_details__2[[#This Row],[OrderID]],orders[],2,FALSE)</f>
        <v>TRADH</v>
      </c>
      <c r="O946" t="str">
        <f>VLOOKUP(order_details__2[[#This Row],[OrderID]],orders[],18,FALSE)</f>
        <v xml:space="preserve">Eastern                                           </v>
      </c>
      <c r="P946">
        <f>VLOOKUP(order_details__2[[#This Row],[ProductID]],products[],4,FALSE)</f>
        <v>2</v>
      </c>
      <c r="Q946" t="str">
        <f>VLOOKUP(order_details__2[[#This Row],[CategoryID]],categories[],2,FALSE)</f>
        <v>Condiments</v>
      </c>
      <c r="R946">
        <f>VLOOKUP(order_details__2[[#This Row],[OrderID]],orders[],21,FALSE)</f>
        <v>7</v>
      </c>
    </row>
    <row r="947" spans="1:18" x14ac:dyDescent="0.2">
      <c r="A947">
        <v>10606</v>
      </c>
      <c r="B947">
        <v>55</v>
      </c>
      <c r="C947">
        <v>24</v>
      </c>
      <c r="D947">
        <v>20</v>
      </c>
      <c r="E947">
        <v>0</v>
      </c>
      <c r="F947">
        <f>order_details__2[[#This Row],[UnitPrice]]*order_details__2[[#This Row],[Quantity]]</f>
        <v>480</v>
      </c>
      <c r="G947">
        <f>VLOOKUP(order_details__2[[#This Row],[ProductID]],products[],3,FALSE)</f>
        <v>25</v>
      </c>
      <c r="H947">
        <f>VLOOKUP(order_details__2[[#This Row],[OrderID]],orders[],20,FALSE)</f>
        <v>1997</v>
      </c>
      <c r="I947" t="str">
        <f>VLOOKUP(order_details__2[[#This Row],[ProductID]],products[],2,FALSE)</f>
        <v>Pt chinois</v>
      </c>
      <c r="J947" t="str">
        <f>VLOOKUP(order_details__2[[#This Row],[SupplierID]],suppliers[],2,FALSE)</f>
        <v>Ma Maison</v>
      </c>
      <c r="K947" t="str">
        <f>VLOOKUP(order_details__2[[#This Row],[OrderID]],orders[],14,FALSE)</f>
        <v>Brazil</v>
      </c>
      <c r="L947">
        <f>VLOOKUP(order_details__2[[#This Row],[OrderID]],orders[],7,FALSE)</f>
        <v>3</v>
      </c>
      <c r="M947" t="str">
        <f>VLOOKUP(order_details__2[[#This Row],[ShipVia ]],shippers[],2,FALSE)</f>
        <v>Federal Shipping</v>
      </c>
      <c r="N947" t="str">
        <f>VLOOKUP(order_details__2[[#This Row],[OrderID]],orders[],2,FALSE)</f>
        <v>TRADH</v>
      </c>
      <c r="O947" t="str">
        <f>VLOOKUP(order_details__2[[#This Row],[OrderID]],orders[],18,FALSE)</f>
        <v xml:space="preserve">Eastern                                           </v>
      </c>
      <c r="P947">
        <f>VLOOKUP(order_details__2[[#This Row],[ProductID]],products[],4,FALSE)</f>
        <v>6</v>
      </c>
      <c r="Q947" t="str">
        <f>VLOOKUP(order_details__2[[#This Row],[CategoryID]],categories[],2,FALSE)</f>
        <v>Meat/Poultry</v>
      </c>
      <c r="R947">
        <f>VLOOKUP(order_details__2[[#This Row],[OrderID]],orders[],21,FALSE)</f>
        <v>7</v>
      </c>
    </row>
    <row r="948" spans="1:18" x14ac:dyDescent="0.2">
      <c r="A948">
        <v>10606</v>
      </c>
      <c r="B948">
        <v>62</v>
      </c>
      <c r="C948">
        <v>49.3</v>
      </c>
      <c r="D948">
        <v>10</v>
      </c>
      <c r="E948">
        <v>0</v>
      </c>
      <c r="F948">
        <f>order_details__2[[#This Row],[UnitPrice]]*order_details__2[[#This Row],[Quantity]]</f>
        <v>493</v>
      </c>
      <c r="G948">
        <f>VLOOKUP(order_details__2[[#This Row],[ProductID]],products[],3,FALSE)</f>
        <v>29</v>
      </c>
      <c r="H948">
        <f>VLOOKUP(order_details__2[[#This Row],[OrderID]],orders[],20,FALSE)</f>
        <v>1997</v>
      </c>
      <c r="I948" t="str">
        <f>VLOOKUP(order_details__2[[#This Row],[ProductID]],products[],2,FALSE)</f>
        <v>Tarte au sucre</v>
      </c>
      <c r="J948" t="str">
        <f>VLOOKUP(order_details__2[[#This Row],[SupplierID]],suppliers[],2,FALSE)</f>
        <v>Forts d'rables</v>
      </c>
      <c r="K948" t="str">
        <f>VLOOKUP(order_details__2[[#This Row],[OrderID]],orders[],14,FALSE)</f>
        <v>Brazil</v>
      </c>
      <c r="L948">
        <f>VLOOKUP(order_details__2[[#This Row],[OrderID]],orders[],7,FALSE)</f>
        <v>3</v>
      </c>
      <c r="M948" t="str">
        <f>VLOOKUP(order_details__2[[#This Row],[ShipVia ]],shippers[],2,FALSE)</f>
        <v>Federal Shipping</v>
      </c>
      <c r="N948" t="str">
        <f>VLOOKUP(order_details__2[[#This Row],[OrderID]],orders[],2,FALSE)</f>
        <v>TRADH</v>
      </c>
      <c r="O948" t="str">
        <f>VLOOKUP(order_details__2[[#This Row],[OrderID]],orders[],18,FALSE)</f>
        <v xml:space="preserve">Eastern                                           </v>
      </c>
      <c r="P948">
        <f>VLOOKUP(order_details__2[[#This Row],[ProductID]],products[],4,FALSE)</f>
        <v>3</v>
      </c>
      <c r="Q948" t="str">
        <f>VLOOKUP(order_details__2[[#This Row],[CategoryID]],categories[],2,FALSE)</f>
        <v>Confections</v>
      </c>
      <c r="R948">
        <f>VLOOKUP(order_details__2[[#This Row],[OrderID]],orders[],21,FALSE)</f>
        <v>7</v>
      </c>
    </row>
    <row r="949" spans="1:18" x14ac:dyDescent="0.2">
      <c r="A949">
        <v>10607</v>
      </c>
      <c r="B949">
        <v>7</v>
      </c>
      <c r="C949">
        <v>30</v>
      </c>
      <c r="D949">
        <v>45</v>
      </c>
      <c r="E949">
        <v>0</v>
      </c>
      <c r="F949">
        <f>order_details__2[[#This Row],[UnitPrice]]*order_details__2[[#This Row],[Quantity]]</f>
        <v>1350</v>
      </c>
      <c r="G949">
        <f>VLOOKUP(order_details__2[[#This Row],[ProductID]],products[],3,FALSE)</f>
        <v>3</v>
      </c>
      <c r="H949">
        <f>VLOOKUP(order_details__2[[#This Row],[OrderID]],orders[],20,FALSE)</f>
        <v>1997</v>
      </c>
      <c r="I949" t="str">
        <f>VLOOKUP(order_details__2[[#This Row],[ProductID]],products[],2,FALSE)</f>
        <v>Uncle Bob's Organic Dried Pears</v>
      </c>
      <c r="J949" t="str">
        <f>VLOOKUP(order_details__2[[#This Row],[SupplierID]],suppliers[],2,FALSE)</f>
        <v>Grandma Kelly's Homestead</v>
      </c>
      <c r="K949" t="str">
        <f>VLOOKUP(order_details__2[[#This Row],[OrderID]],orders[],14,FALSE)</f>
        <v>USA</v>
      </c>
      <c r="L949">
        <f>VLOOKUP(order_details__2[[#This Row],[OrderID]],orders[],7,FALSE)</f>
        <v>1</v>
      </c>
      <c r="M949" t="str">
        <f>VLOOKUP(order_details__2[[#This Row],[ShipVia ]],shippers[],2,FALSE)</f>
        <v>Speedy Express</v>
      </c>
      <c r="N949" t="str">
        <f>VLOOKUP(order_details__2[[#This Row],[OrderID]],orders[],2,FALSE)</f>
        <v>SAVEA</v>
      </c>
      <c r="O949" t="str">
        <f>VLOOKUP(order_details__2[[#This Row],[OrderID]],orders[],18,FALSE)</f>
        <v xml:space="preserve">Eastern                                           </v>
      </c>
      <c r="P949">
        <f>VLOOKUP(order_details__2[[#This Row],[ProductID]],products[],4,FALSE)</f>
        <v>7</v>
      </c>
      <c r="Q949" t="str">
        <f>VLOOKUP(order_details__2[[#This Row],[CategoryID]],categories[],2,FALSE)</f>
        <v>Produce</v>
      </c>
      <c r="R949">
        <f>VLOOKUP(order_details__2[[#This Row],[OrderID]],orders[],21,FALSE)</f>
        <v>7</v>
      </c>
    </row>
    <row r="950" spans="1:18" x14ac:dyDescent="0.2">
      <c r="A950">
        <v>10607</v>
      </c>
      <c r="B950">
        <v>17</v>
      </c>
      <c r="C950">
        <v>39</v>
      </c>
      <c r="D950">
        <v>100</v>
      </c>
      <c r="E950">
        <v>0</v>
      </c>
      <c r="F950">
        <f>order_details__2[[#This Row],[UnitPrice]]*order_details__2[[#This Row],[Quantity]]</f>
        <v>3900</v>
      </c>
      <c r="G950">
        <f>VLOOKUP(order_details__2[[#This Row],[ProductID]],products[],3,FALSE)</f>
        <v>7</v>
      </c>
      <c r="H950">
        <f>VLOOKUP(order_details__2[[#This Row],[OrderID]],orders[],20,FALSE)</f>
        <v>1997</v>
      </c>
      <c r="I950" t="str">
        <f>VLOOKUP(order_details__2[[#This Row],[ProductID]],products[],2,FALSE)</f>
        <v>Alice Mutton</v>
      </c>
      <c r="J950" t="str">
        <f>VLOOKUP(order_details__2[[#This Row],[SupplierID]],suppliers[],2,FALSE)</f>
        <v>Pavlova, Ltd.</v>
      </c>
      <c r="K950" t="str">
        <f>VLOOKUP(order_details__2[[#This Row],[OrderID]],orders[],14,FALSE)</f>
        <v>USA</v>
      </c>
      <c r="L950">
        <f>VLOOKUP(order_details__2[[#This Row],[OrderID]],orders[],7,FALSE)</f>
        <v>1</v>
      </c>
      <c r="M950" t="str">
        <f>VLOOKUP(order_details__2[[#This Row],[ShipVia ]],shippers[],2,FALSE)</f>
        <v>Speedy Express</v>
      </c>
      <c r="N950" t="str">
        <f>VLOOKUP(order_details__2[[#This Row],[OrderID]],orders[],2,FALSE)</f>
        <v>SAVEA</v>
      </c>
      <c r="O950" t="str">
        <f>VLOOKUP(order_details__2[[#This Row],[OrderID]],orders[],18,FALSE)</f>
        <v xml:space="preserve">Eastern                                           </v>
      </c>
      <c r="P950">
        <f>VLOOKUP(order_details__2[[#This Row],[ProductID]],products[],4,FALSE)</f>
        <v>6</v>
      </c>
      <c r="Q950" t="str">
        <f>VLOOKUP(order_details__2[[#This Row],[CategoryID]],categories[],2,FALSE)</f>
        <v>Meat/Poultry</v>
      </c>
      <c r="R950">
        <f>VLOOKUP(order_details__2[[#This Row],[OrderID]],orders[],21,FALSE)</f>
        <v>7</v>
      </c>
    </row>
    <row r="951" spans="1:18" x14ac:dyDescent="0.2">
      <c r="A951">
        <v>10607</v>
      </c>
      <c r="B951">
        <v>33</v>
      </c>
      <c r="C951">
        <v>2.5</v>
      </c>
      <c r="D951">
        <v>14</v>
      </c>
      <c r="E951">
        <v>0</v>
      </c>
      <c r="F951">
        <f>order_details__2[[#This Row],[UnitPrice]]*order_details__2[[#This Row],[Quantity]]</f>
        <v>35</v>
      </c>
      <c r="G951">
        <f>VLOOKUP(order_details__2[[#This Row],[ProductID]],products[],3,FALSE)</f>
        <v>15</v>
      </c>
      <c r="H951">
        <f>VLOOKUP(order_details__2[[#This Row],[OrderID]],orders[],20,FALSE)</f>
        <v>1997</v>
      </c>
      <c r="I951" t="str">
        <f>VLOOKUP(order_details__2[[#This Row],[ProductID]],products[],2,FALSE)</f>
        <v>Geitost</v>
      </c>
      <c r="J951" t="str">
        <f>VLOOKUP(order_details__2[[#This Row],[SupplierID]],suppliers[],2,FALSE)</f>
        <v>Norske Meierier</v>
      </c>
      <c r="K951" t="str">
        <f>VLOOKUP(order_details__2[[#This Row],[OrderID]],orders[],14,FALSE)</f>
        <v>USA</v>
      </c>
      <c r="L951">
        <f>VLOOKUP(order_details__2[[#This Row],[OrderID]],orders[],7,FALSE)</f>
        <v>1</v>
      </c>
      <c r="M951" t="str">
        <f>VLOOKUP(order_details__2[[#This Row],[ShipVia ]],shippers[],2,FALSE)</f>
        <v>Speedy Express</v>
      </c>
      <c r="N951" t="str">
        <f>VLOOKUP(order_details__2[[#This Row],[OrderID]],orders[],2,FALSE)</f>
        <v>SAVEA</v>
      </c>
      <c r="O951" t="str">
        <f>VLOOKUP(order_details__2[[#This Row],[OrderID]],orders[],18,FALSE)</f>
        <v xml:space="preserve">Eastern                                           </v>
      </c>
      <c r="P951">
        <f>VLOOKUP(order_details__2[[#This Row],[ProductID]],products[],4,FALSE)</f>
        <v>4</v>
      </c>
      <c r="Q951" t="str">
        <f>VLOOKUP(order_details__2[[#This Row],[CategoryID]],categories[],2,FALSE)</f>
        <v>Dairy Products</v>
      </c>
      <c r="R951">
        <f>VLOOKUP(order_details__2[[#This Row],[OrderID]],orders[],21,FALSE)</f>
        <v>7</v>
      </c>
    </row>
    <row r="952" spans="1:18" x14ac:dyDescent="0.2">
      <c r="A952">
        <v>10607</v>
      </c>
      <c r="B952">
        <v>40</v>
      </c>
      <c r="C952">
        <v>18.399999999999999</v>
      </c>
      <c r="D952">
        <v>42</v>
      </c>
      <c r="E952">
        <v>0</v>
      </c>
      <c r="F952">
        <f>order_details__2[[#This Row],[UnitPrice]]*order_details__2[[#This Row],[Quantity]]</f>
        <v>772.8</v>
      </c>
      <c r="G952">
        <f>VLOOKUP(order_details__2[[#This Row],[ProductID]],products[],3,FALSE)</f>
        <v>19</v>
      </c>
      <c r="H952">
        <f>VLOOKUP(order_details__2[[#This Row],[OrderID]],orders[],20,FALSE)</f>
        <v>1997</v>
      </c>
      <c r="I952" t="str">
        <f>VLOOKUP(order_details__2[[#This Row],[ProductID]],products[],2,FALSE)</f>
        <v>Boston Crab Meat</v>
      </c>
      <c r="J952" t="str">
        <f>VLOOKUP(order_details__2[[#This Row],[SupplierID]],suppliers[],2,FALSE)</f>
        <v>New England Seafood Cannery</v>
      </c>
      <c r="K952" t="str">
        <f>VLOOKUP(order_details__2[[#This Row],[OrderID]],orders[],14,FALSE)</f>
        <v>USA</v>
      </c>
      <c r="L952">
        <f>VLOOKUP(order_details__2[[#This Row],[OrderID]],orders[],7,FALSE)</f>
        <v>1</v>
      </c>
      <c r="M952" t="str">
        <f>VLOOKUP(order_details__2[[#This Row],[ShipVia ]],shippers[],2,FALSE)</f>
        <v>Speedy Express</v>
      </c>
      <c r="N952" t="str">
        <f>VLOOKUP(order_details__2[[#This Row],[OrderID]],orders[],2,FALSE)</f>
        <v>SAVEA</v>
      </c>
      <c r="O952" t="str">
        <f>VLOOKUP(order_details__2[[#This Row],[OrderID]],orders[],18,FALSE)</f>
        <v xml:space="preserve">Eastern                                           </v>
      </c>
      <c r="P952">
        <f>VLOOKUP(order_details__2[[#This Row],[ProductID]],products[],4,FALSE)</f>
        <v>8</v>
      </c>
      <c r="Q952" t="str">
        <f>VLOOKUP(order_details__2[[#This Row],[CategoryID]],categories[],2,FALSE)</f>
        <v>Seafood</v>
      </c>
      <c r="R952">
        <f>VLOOKUP(order_details__2[[#This Row],[OrderID]],orders[],21,FALSE)</f>
        <v>7</v>
      </c>
    </row>
    <row r="953" spans="1:18" x14ac:dyDescent="0.2">
      <c r="A953">
        <v>10607</v>
      </c>
      <c r="B953">
        <v>72</v>
      </c>
      <c r="C953">
        <v>34.799999999999997</v>
      </c>
      <c r="D953">
        <v>12</v>
      </c>
      <c r="E953">
        <v>0</v>
      </c>
      <c r="F953">
        <f>order_details__2[[#This Row],[UnitPrice]]*order_details__2[[#This Row],[Quantity]]</f>
        <v>417.59999999999997</v>
      </c>
      <c r="G953">
        <f>VLOOKUP(order_details__2[[#This Row],[ProductID]],products[],3,FALSE)</f>
        <v>14</v>
      </c>
      <c r="H953">
        <f>VLOOKUP(order_details__2[[#This Row],[OrderID]],orders[],20,FALSE)</f>
        <v>1997</v>
      </c>
      <c r="I953" t="str">
        <f>VLOOKUP(order_details__2[[#This Row],[ProductID]],products[],2,FALSE)</f>
        <v>Mozzarella di Giovanni</v>
      </c>
      <c r="J953" t="str">
        <f>VLOOKUP(order_details__2[[#This Row],[SupplierID]],suppliers[],2,FALSE)</f>
        <v>Formaggi Fortini s.r.l.</v>
      </c>
      <c r="K953" t="str">
        <f>VLOOKUP(order_details__2[[#This Row],[OrderID]],orders[],14,FALSE)</f>
        <v>USA</v>
      </c>
      <c r="L953">
        <f>VLOOKUP(order_details__2[[#This Row],[OrderID]],orders[],7,FALSE)</f>
        <v>1</v>
      </c>
      <c r="M953" t="str">
        <f>VLOOKUP(order_details__2[[#This Row],[ShipVia ]],shippers[],2,FALSE)</f>
        <v>Speedy Express</v>
      </c>
      <c r="N953" t="str">
        <f>VLOOKUP(order_details__2[[#This Row],[OrderID]],orders[],2,FALSE)</f>
        <v>SAVEA</v>
      </c>
      <c r="O953" t="str">
        <f>VLOOKUP(order_details__2[[#This Row],[OrderID]],orders[],18,FALSE)</f>
        <v xml:space="preserve">Eastern                                           </v>
      </c>
      <c r="P953">
        <f>VLOOKUP(order_details__2[[#This Row],[ProductID]],products[],4,FALSE)</f>
        <v>4</v>
      </c>
      <c r="Q953" t="str">
        <f>VLOOKUP(order_details__2[[#This Row],[CategoryID]],categories[],2,FALSE)</f>
        <v>Dairy Products</v>
      </c>
      <c r="R953">
        <f>VLOOKUP(order_details__2[[#This Row],[OrderID]],orders[],21,FALSE)</f>
        <v>7</v>
      </c>
    </row>
    <row r="954" spans="1:18" x14ac:dyDescent="0.2">
      <c r="A954">
        <v>10608</v>
      </c>
      <c r="B954">
        <v>56</v>
      </c>
      <c r="C954">
        <v>38</v>
      </c>
      <c r="D954">
        <v>28</v>
      </c>
      <c r="E954">
        <v>0</v>
      </c>
      <c r="F954">
        <f>order_details__2[[#This Row],[UnitPrice]]*order_details__2[[#This Row],[Quantity]]</f>
        <v>1064</v>
      </c>
      <c r="G954">
        <f>VLOOKUP(order_details__2[[#This Row],[ProductID]],products[],3,FALSE)</f>
        <v>26</v>
      </c>
      <c r="H954">
        <f>VLOOKUP(order_details__2[[#This Row],[OrderID]],orders[],20,FALSE)</f>
        <v>1997</v>
      </c>
      <c r="I954" t="str">
        <f>VLOOKUP(order_details__2[[#This Row],[ProductID]],products[],2,FALSE)</f>
        <v>Gnocchi di nonna Alice</v>
      </c>
      <c r="J954" t="str">
        <f>VLOOKUP(order_details__2[[#This Row],[SupplierID]],suppliers[],2,FALSE)</f>
        <v>Pasta Buttini s.r.l.</v>
      </c>
      <c r="K954" t="str">
        <f>VLOOKUP(order_details__2[[#This Row],[OrderID]],orders[],14,FALSE)</f>
        <v>Germany</v>
      </c>
      <c r="L954">
        <f>VLOOKUP(order_details__2[[#This Row],[OrderID]],orders[],7,FALSE)</f>
        <v>2</v>
      </c>
      <c r="M954" t="str">
        <f>VLOOKUP(order_details__2[[#This Row],[ShipVia ]],shippers[],2,FALSE)</f>
        <v>United Package</v>
      </c>
      <c r="N954" t="str">
        <f>VLOOKUP(order_details__2[[#This Row],[OrderID]],orders[],2,FALSE)</f>
        <v>TOMSP</v>
      </c>
      <c r="O954" t="str">
        <f>VLOOKUP(order_details__2[[#This Row],[OrderID]],orders[],18,FALSE)</f>
        <v xml:space="preserve">Eastern                                           </v>
      </c>
      <c r="P954">
        <f>VLOOKUP(order_details__2[[#This Row],[ProductID]],products[],4,FALSE)</f>
        <v>5</v>
      </c>
      <c r="Q954" t="str">
        <f>VLOOKUP(order_details__2[[#This Row],[CategoryID]],categories[],2,FALSE)</f>
        <v>Grains/Cereals</v>
      </c>
      <c r="R954">
        <f>VLOOKUP(order_details__2[[#This Row],[OrderID]],orders[],21,FALSE)</f>
        <v>7</v>
      </c>
    </row>
    <row r="955" spans="1:18" x14ac:dyDescent="0.2">
      <c r="A955">
        <v>10609</v>
      </c>
      <c r="B955">
        <v>1</v>
      </c>
      <c r="C955">
        <v>18</v>
      </c>
      <c r="D955">
        <v>3</v>
      </c>
      <c r="E955">
        <v>0</v>
      </c>
      <c r="F955">
        <f>order_details__2[[#This Row],[UnitPrice]]*order_details__2[[#This Row],[Quantity]]</f>
        <v>54</v>
      </c>
      <c r="G955">
        <f>VLOOKUP(order_details__2[[#This Row],[ProductID]],products[],3,FALSE)</f>
        <v>1</v>
      </c>
      <c r="H955">
        <f>VLOOKUP(order_details__2[[#This Row],[OrderID]],orders[],20,FALSE)</f>
        <v>1997</v>
      </c>
      <c r="I955" t="str">
        <f>VLOOKUP(order_details__2[[#This Row],[ProductID]],products[],2,FALSE)</f>
        <v>Chai</v>
      </c>
      <c r="J955" t="str">
        <f>VLOOKUP(order_details__2[[#This Row],[SupplierID]],suppliers[],2,FALSE)</f>
        <v>Exotic Liquids</v>
      </c>
      <c r="K955" t="str">
        <f>VLOOKUP(order_details__2[[#This Row],[OrderID]],orders[],14,FALSE)</f>
        <v>France</v>
      </c>
      <c r="L955">
        <f>VLOOKUP(order_details__2[[#This Row],[OrderID]],orders[],7,FALSE)</f>
        <v>2</v>
      </c>
      <c r="M955" t="str">
        <f>VLOOKUP(order_details__2[[#This Row],[ShipVia ]],shippers[],2,FALSE)</f>
        <v>United Package</v>
      </c>
      <c r="N955" t="str">
        <f>VLOOKUP(order_details__2[[#This Row],[OrderID]],orders[],2,FALSE)</f>
        <v>DUMON</v>
      </c>
      <c r="O955" t="str">
        <f>VLOOKUP(order_details__2[[#This Row],[OrderID]],orders[],18,FALSE)</f>
        <v xml:space="preserve">Westerns                                          </v>
      </c>
      <c r="P955">
        <f>VLOOKUP(order_details__2[[#This Row],[ProductID]],products[],4,FALSE)</f>
        <v>1</v>
      </c>
      <c r="Q955" t="str">
        <f>VLOOKUP(order_details__2[[#This Row],[CategoryID]],categories[],2,FALSE)</f>
        <v>Beverages</v>
      </c>
      <c r="R955">
        <f>VLOOKUP(order_details__2[[#This Row],[OrderID]],orders[],21,FALSE)</f>
        <v>7</v>
      </c>
    </row>
    <row r="956" spans="1:18" x14ac:dyDescent="0.2">
      <c r="A956">
        <v>10609</v>
      </c>
      <c r="B956">
        <v>10</v>
      </c>
      <c r="C956">
        <v>31</v>
      </c>
      <c r="D956">
        <v>10</v>
      </c>
      <c r="E956">
        <v>0</v>
      </c>
      <c r="F956">
        <f>order_details__2[[#This Row],[UnitPrice]]*order_details__2[[#This Row],[Quantity]]</f>
        <v>310</v>
      </c>
      <c r="G956">
        <f>VLOOKUP(order_details__2[[#This Row],[ProductID]],products[],3,FALSE)</f>
        <v>4</v>
      </c>
      <c r="H956">
        <f>VLOOKUP(order_details__2[[#This Row],[OrderID]],orders[],20,FALSE)</f>
        <v>1997</v>
      </c>
      <c r="I956" t="str">
        <f>VLOOKUP(order_details__2[[#This Row],[ProductID]],products[],2,FALSE)</f>
        <v>Ikura</v>
      </c>
      <c r="J956" t="str">
        <f>VLOOKUP(order_details__2[[#This Row],[SupplierID]],suppliers[],2,FALSE)</f>
        <v>Tokyo Traders</v>
      </c>
      <c r="K956" t="str">
        <f>VLOOKUP(order_details__2[[#This Row],[OrderID]],orders[],14,FALSE)</f>
        <v>France</v>
      </c>
      <c r="L956">
        <f>VLOOKUP(order_details__2[[#This Row],[OrderID]],orders[],7,FALSE)</f>
        <v>2</v>
      </c>
      <c r="M956" t="str">
        <f>VLOOKUP(order_details__2[[#This Row],[ShipVia ]],shippers[],2,FALSE)</f>
        <v>United Package</v>
      </c>
      <c r="N956" t="str">
        <f>VLOOKUP(order_details__2[[#This Row],[OrderID]],orders[],2,FALSE)</f>
        <v>DUMON</v>
      </c>
      <c r="O956" t="str">
        <f>VLOOKUP(order_details__2[[#This Row],[OrderID]],orders[],18,FALSE)</f>
        <v xml:space="preserve">Westerns                                          </v>
      </c>
      <c r="P956">
        <f>VLOOKUP(order_details__2[[#This Row],[ProductID]],products[],4,FALSE)</f>
        <v>8</v>
      </c>
      <c r="Q956" t="str">
        <f>VLOOKUP(order_details__2[[#This Row],[CategoryID]],categories[],2,FALSE)</f>
        <v>Seafood</v>
      </c>
      <c r="R956">
        <f>VLOOKUP(order_details__2[[#This Row],[OrderID]],orders[],21,FALSE)</f>
        <v>7</v>
      </c>
    </row>
    <row r="957" spans="1:18" x14ac:dyDescent="0.2">
      <c r="A957">
        <v>10609</v>
      </c>
      <c r="B957">
        <v>21</v>
      </c>
      <c r="C957">
        <v>10</v>
      </c>
      <c r="D957">
        <v>6</v>
      </c>
      <c r="E957">
        <v>0</v>
      </c>
      <c r="F957">
        <f>order_details__2[[#This Row],[UnitPrice]]*order_details__2[[#This Row],[Quantity]]</f>
        <v>60</v>
      </c>
      <c r="G957">
        <f>VLOOKUP(order_details__2[[#This Row],[ProductID]],products[],3,FALSE)</f>
        <v>8</v>
      </c>
      <c r="H957">
        <f>VLOOKUP(order_details__2[[#This Row],[OrderID]],orders[],20,FALSE)</f>
        <v>1997</v>
      </c>
      <c r="I957" t="str">
        <f>VLOOKUP(order_details__2[[#This Row],[ProductID]],products[],2,FALSE)</f>
        <v>Sir Rodney's Scones</v>
      </c>
      <c r="J957" t="str">
        <f>VLOOKUP(order_details__2[[#This Row],[SupplierID]],suppliers[],2,FALSE)</f>
        <v>Specialty Biscuits, Ltd.</v>
      </c>
      <c r="K957" t="str">
        <f>VLOOKUP(order_details__2[[#This Row],[OrderID]],orders[],14,FALSE)</f>
        <v>France</v>
      </c>
      <c r="L957">
        <f>VLOOKUP(order_details__2[[#This Row],[OrderID]],orders[],7,FALSE)</f>
        <v>2</v>
      </c>
      <c r="M957" t="str">
        <f>VLOOKUP(order_details__2[[#This Row],[ShipVia ]],shippers[],2,FALSE)</f>
        <v>United Package</v>
      </c>
      <c r="N957" t="str">
        <f>VLOOKUP(order_details__2[[#This Row],[OrderID]],orders[],2,FALSE)</f>
        <v>DUMON</v>
      </c>
      <c r="O957" t="str">
        <f>VLOOKUP(order_details__2[[#This Row],[OrderID]],orders[],18,FALSE)</f>
        <v xml:space="preserve">Westerns                                          </v>
      </c>
      <c r="P957">
        <f>VLOOKUP(order_details__2[[#This Row],[ProductID]],products[],4,FALSE)</f>
        <v>3</v>
      </c>
      <c r="Q957" t="str">
        <f>VLOOKUP(order_details__2[[#This Row],[CategoryID]],categories[],2,FALSE)</f>
        <v>Confections</v>
      </c>
      <c r="R957">
        <f>VLOOKUP(order_details__2[[#This Row],[OrderID]],orders[],21,FALSE)</f>
        <v>7</v>
      </c>
    </row>
    <row r="958" spans="1:18" x14ac:dyDescent="0.2">
      <c r="A958">
        <v>10610</v>
      </c>
      <c r="B958">
        <v>36</v>
      </c>
      <c r="C958">
        <v>19</v>
      </c>
      <c r="D958">
        <v>21</v>
      </c>
      <c r="E958">
        <v>0</v>
      </c>
      <c r="F958">
        <f>order_details__2[[#This Row],[UnitPrice]]*order_details__2[[#This Row],[Quantity]]</f>
        <v>399</v>
      </c>
      <c r="G958">
        <f>VLOOKUP(order_details__2[[#This Row],[ProductID]],products[],3,FALSE)</f>
        <v>17</v>
      </c>
      <c r="H958">
        <f>VLOOKUP(order_details__2[[#This Row],[OrderID]],orders[],20,FALSE)</f>
        <v>1997</v>
      </c>
      <c r="I958" t="str">
        <f>VLOOKUP(order_details__2[[#This Row],[ProductID]],products[],2,FALSE)</f>
        <v>Inlagd Sill</v>
      </c>
      <c r="J958" t="str">
        <f>VLOOKUP(order_details__2[[#This Row],[SupplierID]],suppliers[],2,FALSE)</f>
        <v>Svensk Sjfda AB</v>
      </c>
      <c r="K958" t="str">
        <f>VLOOKUP(order_details__2[[#This Row],[OrderID]],orders[],14,FALSE)</f>
        <v>France</v>
      </c>
      <c r="L958">
        <f>VLOOKUP(order_details__2[[#This Row],[OrderID]],orders[],7,FALSE)</f>
        <v>1</v>
      </c>
      <c r="M958" t="str">
        <f>VLOOKUP(order_details__2[[#This Row],[ShipVia ]],shippers[],2,FALSE)</f>
        <v>Speedy Express</v>
      </c>
      <c r="N958" t="str">
        <f>VLOOKUP(order_details__2[[#This Row],[OrderID]],orders[],2,FALSE)</f>
        <v>LAMAI</v>
      </c>
      <c r="O958" t="str">
        <f>VLOOKUP(order_details__2[[#This Row],[OrderID]],orders[],18,FALSE)</f>
        <v xml:space="preserve">Northern                                          </v>
      </c>
      <c r="P958">
        <f>VLOOKUP(order_details__2[[#This Row],[ProductID]],products[],4,FALSE)</f>
        <v>8</v>
      </c>
      <c r="Q958" t="str">
        <f>VLOOKUP(order_details__2[[#This Row],[CategoryID]],categories[],2,FALSE)</f>
        <v>Seafood</v>
      </c>
      <c r="R958">
        <f>VLOOKUP(order_details__2[[#This Row],[OrderID]],orders[],21,FALSE)</f>
        <v>7</v>
      </c>
    </row>
    <row r="959" spans="1:18" x14ac:dyDescent="0.2">
      <c r="A959">
        <v>10611</v>
      </c>
      <c r="B959">
        <v>1</v>
      </c>
      <c r="C959">
        <v>18</v>
      </c>
      <c r="D959">
        <v>6</v>
      </c>
      <c r="E959">
        <v>0</v>
      </c>
      <c r="F959">
        <f>order_details__2[[#This Row],[UnitPrice]]*order_details__2[[#This Row],[Quantity]]</f>
        <v>108</v>
      </c>
      <c r="G959">
        <f>VLOOKUP(order_details__2[[#This Row],[ProductID]],products[],3,FALSE)</f>
        <v>1</v>
      </c>
      <c r="H959">
        <f>VLOOKUP(order_details__2[[#This Row],[OrderID]],orders[],20,FALSE)</f>
        <v>1997</v>
      </c>
      <c r="I959" t="str">
        <f>VLOOKUP(order_details__2[[#This Row],[ProductID]],products[],2,FALSE)</f>
        <v>Chai</v>
      </c>
      <c r="J959" t="str">
        <f>VLOOKUP(order_details__2[[#This Row],[SupplierID]],suppliers[],2,FALSE)</f>
        <v>Exotic Liquids</v>
      </c>
      <c r="K959" t="str">
        <f>VLOOKUP(order_details__2[[#This Row],[OrderID]],orders[],14,FALSE)</f>
        <v>Poland</v>
      </c>
      <c r="L959">
        <f>VLOOKUP(order_details__2[[#This Row],[OrderID]],orders[],7,FALSE)</f>
        <v>2</v>
      </c>
      <c r="M959" t="str">
        <f>VLOOKUP(order_details__2[[#This Row],[ShipVia ]],shippers[],2,FALSE)</f>
        <v>United Package</v>
      </c>
      <c r="N959" t="str">
        <f>VLOOKUP(order_details__2[[#This Row],[OrderID]],orders[],2,FALSE)</f>
        <v>WOLZA</v>
      </c>
      <c r="O959" t="str">
        <f>VLOOKUP(order_details__2[[#This Row],[OrderID]],orders[],18,FALSE)</f>
        <v xml:space="preserve">Westerns                                          </v>
      </c>
      <c r="P959">
        <f>VLOOKUP(order_details__2[[#This Row],[ProductID]],products[],4,FALSE)</f>
        <v>1</v>
      </c>
      <c r="Q959" t="str">
        <f>VLOOKUP(order_details__2[[#This Row],[CategoryID]],categories[],2,FALSE)</f>
        <v>Beverages</v>
      </c>
      <c r="R959">
        <f>VLOOKUP(order_details__2[[#This Row],[OrderID]],orders[],21,FALSE)</f>
        <v>7</v>
      </c>
    </row>
    <row r="960" spans="1:18" x14ac:dyDescent="0.2">
      <c r="A960">
        <v>10611</v>
      </c>
      <c r="B960">
        <v>2</v>
      </c>
      <c r="C960">
        <v>19</v>
      </c>
      <c r="D960">
        <v>10</v>
      </c>
      <c r="E960">
        <v>0</v>
      </c>
      <c r="F960">
        <f>order_details__2[[#This Row],[UnitPrice]]*order_details__2[[#This Row],[Quantity]]</f>
        <v>190</v>
      </c>
      <c r="G960">
        <f>VLOOKUP(order_details__2[[#This Row],[ProductID]],products[],3,FALSE)</f>
        <v>1</v>
      </c>
      <c r="H960">
        <f>VLOOKUP(order_details__2[[#This Row],[OrderID]],orders[],20,FALSE)</f>
        <v>1997</v>
      </c>
      <c r="I960" t="str">
        <f>VLOOKUP(order_details__2[[#This Row],[ProductID]],products[],2,FALSE)</f>
        <v>Chang</v>
      </c>
      <c r="J960" t="str">
        <f>VLOOKUP(order_details__2[[#This Row],[SupplierID]],suppliers[],2,FALSE)</f>
        <v>Exotic Liquids</v>
      </c>
      <c r="K960" t="str">
        <f>VLOOKUP(order_details__2[[#This Row],[OrderID]],orders[],14,FALSE)</f>
        <v>Poland</v>
      </c>
      <c r="L960">
        <f>VLOOKUP(order_details__2[[#This Row],[OrderID]],orders[],7,FALSE)</f>
        <v>2</v>
      </c>
      <c r="M960" t="str">
        <f>VLOOKUP(order_details__2[[#This Row],[ShipVia ]],shippers[],2,FALSE)</f>
        <v>United Package</v>
      </c>
      <c r="N960" t="str">
        <f>VLOOKUP(order_details__2[[#This Row],[OrderID]],orders[],2,FALSE)</f>
        <v>WOLZA</v>
      </c>
      <c r="O960" t="str">
        <f>VLOOKUP(order_details__2[[#This Row],[OrderID]],orders[],18,FALSE)</f>
        <v xml:space="preserve">Westerns                                          </v>
      </c>
      <c r="P960">
        <f>VLOOKUP(order_details__2[[#This Row],[ProductID]],products[],4,FALSE)</f>
        <v>1</v>
      </c>
      <c r="Q960" t="str">
        <f>VLOOKUP(order_details__2[[#This Row],[CategoryID]],categories[],2,FALSE)</f>
        <v>Beverages</v>
      </c>
      <c r="R960">
        <f>VLOOKUP(order_details__2[[#This Row],[OrderID]],orders[],21,FALSE)</f>
        <v>7</v>
      </c>
    </row>
    <row r="961" spans="1:18" x14ac:dyDescent="0.2">
      <c r="A961">
        <v>10611</v>
      </c>
      <c r="B961">
        <v>60</v>
      </c>
      <c r="C961">
        <v>34</v>
      </c>
      <c r="D961">
        <v>15</v>
      </c>
      <c r="E961">
        <v>0</v>
      </c>
      <c r="F961">
        <f>order_details__2[[#This Row],[UnitPrice]]*order_details__2[[#This Row],[Quantity]]</f>
        <v>510</v>
      </c>
      <c r="G961">
        <f>VLOOKUP(order_details__2[[#This Row],[ProductID]],products[],3,FALSE)</f>
        <v>28</v>
      </c>
      <c r="H961">
        <f>VLOOKUP(order_details__2[[#This Row],[OrderID]],orders[],20,FALSE)</f>
        <v>1997</v>
      </c>
      <c r="I961" t="str">
        <f>VLOOKUP(order_details__2[[#This Row],[ProductID]],products[],2,FALSE)</f>
        <v>Camembert Pierrot</v>
      </c>
      <c r="J961" t="str">
        <f>VLOOKUP(order_details__2[[#This Row],[SupplierID]],suppliers[],2,FALSE)</f>
        <v>Gai pturage</v>
      </c>
      <c r="K961" t="str">
        <f>VLOOKUP(order_details__2[[#This Row],[OrderID]],orders[],14,FALSE)</f>
        <v>Poland</v>
      </c>
      <c r="L961">
        <f>VLOOKUP(order_details__2[[#This Row],[OrderID]],orders[],7,FALSE)</f>
        <v>2</v>
      </c>
      <c r="M961" t="str">
        <f>VLOOKUP(order_details__2[[#This Row],[ShipVia ]],shippers[],2,FALSE)</f>
        <v>United Package</v>
      </c>
      <c r="N961" t="str">
        <f>VLOOKUP(order_details__2[[#This Row],[OrderID]],orders[],2,FALSE)</f>
        <v>WOLZA</v>
      </c>
      <c r="O961" t="str">
        <f>VLOOKUP(order_details__2[[#This Row],[OrderID]],orders[],18,FALSE)</f>
        <v xml:space="preserve">Westerns                                          </v>
      </c>
      <c r="P961">
        <f>VLOOKUP(order_details__2[[#This Row],[ProductID]],products[],4,FALSE)</f>
        <v>4</v>
      </c>
      <c r="Q961" t="str">
        <f>VLOOKUP(order_details__2[[#This Row],[CategoryID]],categories[],2,FALSE)</f>
        <v>Dairy Products</v>
      </c>
      <c r="R961">
        <f>VLOOKUP(order_details__2[[#This Row],[OrderID]],orders[],21,FALSE)</f>
        <v>7</v>
      </c>
    </row>
    <row r="962" spans="1:18" x14ac:dyDescent="0.2">
      <c r="A962">
        <v>10612</v>
      </c>
      <c r="B962">
        <v>10</v>
      </c>
      <c r="C962">
        <v>31</v>
      </c>
      <c r="D962">
        <v>70</v>
      </c>
      <c r="E962">
        <v>0</v>
      </c>
      <c r="F962">
        <f>order_details__2[[#This Row],[UnitPrice]]*order_details__2[[#This Row],[Quantity]]</f>
        <v>2170</v>
      </c>
      <c r="G962">
        <f>VLOOKUP(order_details__2[[#This Row],[ProductID]],products[],3,FALSE)</f>
        <v>4</v>
      </c>
      <c r="H962">
        <f>VLOOKUP(order_details__2[[#This Row],[OrderID]],orders[],20,FALSE)</f>
        <v>1997</v>
      </c>
      <c r="I962" t="str">
        <f>VLOOKUP(order_details__2[[#This Row],[ProductID]],products[],2,FALSE)</f>
        <v>Ikura</v>
      </c>
      <c r="J962" t="str">
        <f>VLOOKUP(order_details__2[[#This Row],[SupplierID]],suppliers[],2,FALSE)</f>
        <v>Tokyo Traders</v>
      </c>
      <c r="K962" t="str">
        <f>VLOOKUP(order_details__2[[#This Row],[OrderID]],orders[],14,FALSE)</f>
        <v>USA</v>
      </c>
      <c r="L962">
        <f>VLOOKUP(order_details__2[[#This Row],[OrderID]],orders[],7,FALSE)</f>
        <v>2</v>
      </c>
      <c r="M962" t="str">
        <f>VLOOKUP(order_details__2[[#This Row],[ShipVia ]],shippers[],2,FALSE)</f>
        <v>United Package</v>
      </c>
      <c r="N962" t="str">
        <f>VLOOKUP(order_details__2[[#This Row],[OrderID]],orders[],2,FALSE)</f>
        <v>SAVEA</v>
      </c>
      <c r="O962" t="str">
        <f>VLOOKUP(order_details__2[[#This Row],[OrderID]],orders[],18,FALSE)</f>
        <v xml:space="preserve">Eastern                                           </v>
      </c>
      <c r="P962">
        <f>VLOOKUP(order_details__2[[#This Row],[ProductID]],products[],4,FALSE)</f>
        <v>8</v>
      </c>
      <c r="Q962" t="str">
        <f>VLOOKUP(order_details__2[[#This Row],[CategoryID]],categories[],2,FALSE)</f>
        <v>Seafood</v>
      </c>
      <c r="R962">
        <f>VLOOKUP(order_details__2[[#This Row],[OrderID]],orders[],21,FALSE)</f>
        <v>7</v>
      </c>
    </row>
    <row r="963" spans="1:18" x14ac:dyDescent="0.2">
      <c r="A963">
        <v>10612</v>
      </c>
      <c r="B963">
        <v>36</v>
      </c>
      <c r="C963">
        <v>19</v>
      </c>
      <c r="D963">
        <v>55</v>
      </c>
      <c r="E963">
        <v>0</v>
      </c>
      <c r="F963">
        <f>order_details__2[[#This Row],[UnitPrice]]*order_details__2[[#This Row],[Quantity]]</f>
        <v>1045</v>
      </c>
      <c r="G963">
        <f>VLOOKUP(order_details__2[[#This Row],[ProductID]],products[],3,FALSE)</f>
        <v>17</v>
      </c>
      <c r="H963">
        <f>VLOOKUP(order_details__2[[#This Row],[OrderID]],orders[],20,FALSE)</f>
        <v>1997</v>
      </c>
      <c r="I963" t="str">
        <f>VLOOKUP(order_details__2[[#This Row],[ProductID]],products[],2,FALSE)</f>
        <v>Inlagd Sill</v>
      </c>
      <c r="J963" t="str">
        <f>VLOOKUP(order_details__2[[#This Row],[SupplierID]],suppliers[],2,FALSE)</f>
        <v>Svensk Sjfda AB</v>
      </c>
      <c r="K963" t="str">
        <f>VLOOKUP(order_details__2[[#This Row],[OrderID]],orders[],14,FALSE)</f>
        <v>USA</v>
      </c>
      <c r="L963">
        <f>VLOOKUP(order_details__2[[#This Row],[OrderID]],orders[],7,FALSE)</f>
        <v>2</v>
      </c>
      <c r="M963" t="str">
        <f>VLOOKUP(order_details__2[[#This Row],[ShipVia ]],shippers[],2,FALSE)</f>
        <v>United Package</v>
      </c>
      <c r="N963" t="str">
        <f>VLOOKUP(order_details__2[[#This Row],[OrderID]],orders[],2,FALSE)</f>
        <v>SAVEA</v>
      </c>
      <c r="O963" t="str">
        <f>VLOOKUP(order_details__2[[#This Row],[OrderID]],orders[],18,FALSE)</f>
        <v xml:space="preserve">Eastern                                           </v>
      </c>
      <c r="P963">
        <f>VLOOKUP(order_details__2[[#This Row],[ProductID]],products[],4,FALSE)</f>
        <v>8</v>
      </c>
      <c r="Q963" t="str">
        <f>VLOOKUP(order_details__2[[#This Row],[CategoryID]],categories[],2,FALSE)</f>
        <v>Seafood</v>
      </c>
      <c r="R963">
        <f>VLOOKUP(order_details__2[[#This Row],[OrderID]],orders[],21,FALSE)</f>
        <v>7</v>
      </c>
    </row>
    <row r="964" spans="1:18" x14ac:dyDescent="0.2">
      <c r="A964">
        <v>10612</v>
      </c>
      <c r="B964">
        <v>49</v>
      </c>
      <c r="C964">
        <v>20</v>
      </c>
      <c r="D964">
        <v>18</v>
      </c>
      <c r="E964">
        <v>0</v>
      </c>
      <c r="F964">
        <f>order_details__2[[#This Row],[UnitPrice]]*order_details__2[[#This Row],[Quantity]]</f>
        <v>360</v>
      </c>
      <c r="G964">
        <f>VLOOKUP(order_details__2[[#This Row],[ProductID]],products[],3,FALSE)</f>
        <v>23</v>
      </c>
      <c r="H964">
        <f>VLOOKUP(order_details__2[[#This Row],[OrderID]],orders[],20,FALSE)</f>
        <v>1997</v>
      </c>
      <c r="I964" t="str">
        <f>VLOOKUP(order_details__2[[#This Row],[ProductID]],products[],2,FALSE)</f>
        <v>Maxilaku</v>
      </c>
      <c r="J964" t="str">
        <f>VLOOKUP(order_details__2[[#This Row],[SupplierID]],suppliers[],2,FALSE)</f>
        <v>Karkki Oy</v>
      </c>
      <c r="K964" t="str">
        <f>VLOOKUP(order_details__2[[#This Row],[OrderID]],orders[],14,FALSE)</f>
        <v>USA</v>
      </c>
      <c r="L964">
        <f>VLOOKUP(order_details__2[[#This Row],[OrderID]],orders[],7,FALSE)</f>
        <v>2</v>
      </c>
      <c r="M964" t="str">
        <f>VLOOKUP(order_details__2[[#This Row],[ShipVia ]],shippers[],2,FALSE)</f>
        <v>United Package</v>
      </c>
      <c r="N964" t="str">
        <f>VLOOKUP(order_details__2[[#This Row],[OrderID]],orders[],2,FALSE)</f>
        <v>SAVEA</v>
      </c>
      <c r="O964" t="str">
        <f>VLOOKUP(order_details__2[[#This Row],[OrderID]],orders[],18,FALSE)</f>
        <v xml:space="preserve">Eastern                                           </v>
      </c>
      <c r="P964">
        <f>VLOOKUP(order_details__2[[#This Row],[ProductID]],products[],4,FALSE)</f>
        <v>3</v>
      </c>
      <c r="Q964" t="str">
        <f>VLOOKUP(order_details__2[[#This Row],[CategoryID]],categories[],2,FALSE)</f>
        <v>Confections</v>
      </c>
      <c r="R964">
        <f>VLOOKUP(order_details__2[[#This Row],[OrderID]],orders[],21,FALSE)</f>
        <v>7</v>
      </c>
    </row>
    <row r="965" spans="1:18" x14ac:dyDescent="0.2">
      <c r="A965">
        <v>10612</v>
      </c>
      <c r="B965">
        <v>60</v>
      </c>
      <c r="C965">
        <v>34</v>
      </c>
      <c r="D965">
        <v>40</v>
      </c>
      <c r="E965">
        <v>0</v>
      </c>
      <c r="F965">
        <f>order_details__2[[#This Row],[UnitPrice]]*order_details__2[[#This Row],[Quantity]]</f>
        <v>1360</v>
      </c>
      <c r="G965">
        <f>VLOOKUP(order_details__2[[#This Row],[ProductID]],products[],3,FALSE)</f>
        <v>28</v>
      </c>
      <c r="H965">
        <f>VLOOKUP(order_details__2[[#This Row],[OrderID]],orders[],20,FALSE)</f>
        <v>1997</v>
      </c>
      <c r="I965" t="str">
        <f>VLOOKUP(order_details__2[[#This Row],[ProductID]],products[],2,FALSE)</f>
        <v>Camembert Pierrot</v>
      </c>
      <c r="J965" t="str">
        <f>VLOOKUP(order_details__2[[#This Row],[SupplierID]],suppliers[],2,FALSE)</f>
        <v>Gai pturage</v>
      </c>
      <c r="K965" t="str">
        <f>VLOOKUP(order_details__2[[#This Row],[OrderID]],orders[],14,FALSE)</f>
        <v>USA</v>
      </c>
      <c r="L965">
        <f>VLOOKUP(order_details__2[[#This Row],[OrderID]],orders[],7,FALSE)</f>
        <v>2</v>
      </c>
      <c r="M965" t="str">
        <f>VLOOKUP(order_details__2[[#This Row],[ShipVia ]],shippers[],2,FALSE)</f>
        <v>United Package</v>
      </c>
      <c r="N965" t="str">
        <f>VLOOKUP(order_details__2[[#This Row],[OrderID]],orders[],2,FALSE)</f>
        <v>SAVEA</v>
      </c>
      <c r="O965" t="str">
        <f>VLOOKUP(order_details__2[[#This Row],[OrderID]],orders[],18,FALSE)</f>
        <v xml:space="preserve">Eastern                                           </v>
      </c>
      <c r="P965">
        <f>VLOOKUP(order_details__2[[#This Row],[ProductID]],products[],4,FALSE)</f>
        <v>4</v>
      </c>
      <c r="Q965" t="str">
        <f>VLOOKUP(order_details__2[[#This Row],[CategoryID]],categories[],2,FALSE)</f>
        <v>Dairy Products</v>
      </c>
      <c r="R965">
        <f>VLOOKUP(order_details__2[[#This Row],[OrderID]],orders[],21,FALSE)</f>
        <v>7</v>
      </c>
    </row>
    <row r="966" spans="1:18" x14ac:dyDescent="0.2">
      <c r="A966">
        <v>10612</v>
      </c>
      <c r="B966">
        <v>76</v>
      </c>
      <c r="C966">
        <v>18</v>
      </c>
      <c r="D966">
        <v>80</v>
      </c>
      <c r="E966">
        <v>0</v>
      </c>
      <c r="F966">
        <f>order_details__2[[#This Row],[UnitPrice]]*order_details__2[[#This Row],[Quantity]]</f>
        <v>1440</v>
      </c>
      <c r="G966">
        <f>VLOOKUP(order_details__2[[#This Row],[ProductID]],products[],3,FALSE)</f>
        <v>23</v>
      </c>
      <c r="H966">
        <f>VLOOKUP(order_details__2[[#This Row],[OrderID]],orders[],20,FALSE)</f>
        <v>1997</v>
      </c>
      <c r="I966" t="str">
        <f>VLOOKUP(order_details__2[[#This Row],[ProductID]],products[],2,FALSE)</f>
        <v>Lakkalikri</v>
      </c>
      <c r="J966" t="str">
        <f>VLOOKUP(order_details__2[[#This Row],[SupplierID]],suppliers[],2,FALSE)</f>
        <v>Karkki Oy</v>
      </c>
      <c r="K966" t="str">
        <f>VLOOKUP(order_details__2[[#This Row],[OrderID]],orders[],14,FALSE)</f>
        <v>USA</v>
      </c>
      <c r="L966">
        <f>VLOOKUP(order_details__2[[#This Row],[OrderID]],orders[],7,FALSE)</f>
        <v>2</v>
      </c>
      <c r="M966" t="str">
        <f>VLOOKUP(order_details__2[[#This Row],[ShipVia ]],shippers[],2,FALSE)</f>
        <v>United Package</v>
      </c>
      <c r="N966" t="str">
        <f>VLOOKUP(order_details__2[[#This Row],[OrderID]],orders[],2,FALSE)</f>
        <v>SAVEA</v>
      </c>
      <c r="O966" t="str">
        <f>VLOOKUP(order_details__2[[#This Row],[OrderID]],orders[],18,FALSE)</f>
        <v xml:space="preserve">Eastern                                           </v>
      </c>
      <c r="P966">
        <f>VLOOKUP(order_details__2[[#This Row],[ProductID]],products[],4,FALSE)</f>
        <v>1</v>
      </c>
      <c r="Q966" t="str">
        <f>VLOOKUP(order_details__2[[#This Row],[CategoryID]],categories[],2,FALSE)</f>
        <v>Beverages</v>
      </c>
      <c r="R966">
        <f>VLOOKUP(order_details__2[[#This Row],[OrderID]],orders[],21,FALSE)</f>
        <v>7</v>
      </c>
    </row>
    <row r="967" spans="1:18" x14ac:dyDescent="0.2">
      <c r="A967">
        <v>10613</v>
      </c>
      <c r="B967">
        <v>13</v>
      </c>
      <c r="C967">
        <v>6</v>
      </c>
      <c r="D967">
        <v>8</v>
      </c>
      <c r="E967">
        <v>0</v>
      </c>
      <c r="F967">
        <f>order_details__2[[#This Row],[UnitPrice]]*order_details__2[[#This Row],[Quantity]]</f>
        <v>48</v>
      </c>
      <c r="G967">
        <f>VLOOKUP(order_details__2[[#This Row],[ProductID]],products[],3,FALSE)</f>
        <v>6</v>
      </c>
      <c r="H967">
        <f>VLOOKUP(order_details__2[[#This Row],[OrderID]],orders[],20,FALSE)</f>
        <v>1997</v>
      </c>
      <c r="I967" t="str">
        <f>VLOOKUP(order_details__2[[#This Row],[ProductID]],products[],2,FALSE)</f>
        <v>Konbu</v>
      </c>
      <c r="J967" t="str">
        <f>VLOOKUP(order_details__2[[#This Row],[SupplierID]],suppliers[],2,FALSE)</f>
        <v>Mayumi's</v>
      </c>
      <c r="K967" t="str">
        <f>VLOOKUP(order_details__2[[#This Row],[OrderID]],orders[],14,FALSE)</f>
        <v>Venezuela</v>
      </c>
      <c r="L967">
        <f>VLOOKUP(order_details__2[[#This Row],[OrderID]],orders[],7,FALSE)</f>
        <v>2</v>
      </c>
      <c r="M967" t="str">
        <f>VLOOKUP(order_details__2[[#This Row],[ShipVia ]],shippers[],2,FALSE)</f>
        <v>United Package</v>
      </c>
      <c r="N967" t="str">
        <f>VLOOKUP(order_details__2[[#This Row],[OrderID]],orders[],2,FALSE)</f>
        <v>HILAA</v>
      </c>
      <c r="O967" t="str">
        <f>VLOOKUP(order_details__2[[#This Row],[OrderID]],orders[],18,FALSE)</f>
        <v xml:space="preserve">Eastern                                           </v>
      </c>
      <c r="P967">
        <f>VLOOKUP(order_details__2[[#This Row],[ProductID]],products[],4,FALSE)</f>
        <v>8</v>
      </c>
      <c r="Q967" t="str">
        <f>VLOOKUP(order_details__2[[#This Row],[CategoryID]],categories[],2,FALSE)</f>
        <v>Seafood</v>
      </c>
      <c r="R967">
        <f>VLOOKUP(order_details__2[[#This Row],[OrderID]],orders[],21,FALSE)</f>
        <v>7</v>
      </c>
    </row>
    <row r="968" spans="1:18" x14ac:dyDescent="0.2">
      <c r="A968">
        <v>10613</v>
      </c>
      <c r="B968">
        <v>75</v>
      </c>
      <c r="C968">
        <v>7.75</v>
      </c>
      <c r="D968">
        <v>40</v>
      </c>
      <c r="E968">
        <v>0</v>
      </c>
      <c r="F968">
        <f>order_details__2[[#This Row],[UnitPrice]]*order_details__2[[#This Row],[Quantity]]</f>
        <v>310</v>
      </c>
      <c r="G968">
        <f>VLOOKUP(order_details__2[[#This Row],[ProductID]],products[],3,FALSE)</f>
        <v>12</v>
      </c>
      <c r="H968">
        <f>VLOOKUP(order_details__2[[#This Row],[OrderID]],orders[],20,FALSE)</f>
        <v>1997</v>
      </c>
      <c r="I968" t="str">
        <f>VLOOKUP(order_details__2[[#This Row],[ProductID]],products[],2,FALSE)</f>
        <v>Rhnbru Klosterbier</v>
      </c>
      <c r="J968" t="str">
        <f>VLOOKUP(order_details__2[[#This Row],[SupplierID]],suppliers[],2,FALSE)</f>
        <v>Plutzer Lebensmittelgromrkte AG</v>
      </c>
      <c r="K968" t="str">
        <f>VLOOKUP(order_details__2[[#This Row],[OrderID]],orders[],14,FALSE)</f>
        <v>Venezuela</v>
      </c>
      <c r="L968">
        <f>VLOOKUP(order_details__2[[#This Row],[OrderID]],orders[],7,FALSE)</f>
        <v>2</v>
      </c>
      <c r="M968" t="str">
        <f>VLOOKUP(order_details__2[[#This Row],[ShipVia ]],shippers[],2,FALSE)</f>
        <v>United Package</v>
      </c>
      <c r="N968" t="str">
        <f>VLOOKUP(order_details__2[[#This Row],[OrderID]],orders[],2,FALSE)</f>
        <v>HILAA</v>
      </c>
      <c r="O968" t="str">
        <f>VLOOKUP(order_details__2[[#This Row],[OrderID]],orders[],18,FALSE)</f>
        <v xml:space="preserve">Eastern                                           </v>
      </c>
      <c r="P968">
        <f>VLOOKUP(order_details__2[[#This Row],[ProductID]],products[],4,FALSE)</f>
        <v>1</v>
      </c>
      <c r="Q968" t="str">
        <f>VLOOKUP(order_details__2[[#This Row],[CategoryID]],categories[],2,FALSE)</f>
        <v>Beverages</v>
      </c>
      <c r="R968">
        <f>VLOOKUP(order_details__2[[#This Row],[OrderID]],orders[],21,FALSE)</f>
        <v>7</v>
      </c>
    </row>
    <row r="969" spans="1:18" x14ac:dyDescent="0.2">
      <c r="A969">
        <v>10614</v>
      </c>
      <c r="B969">
        <v>11</v>
      </c>
      <c r="C969">
        <v>21</v>
      </c>
      <c r="D969">
        <v>14</v>
      </c>
      <c r="E969">
        <v>0</v>
      </c>
      <c r="F969">
        <f>order_details__2[[#This Row],[UnitPrice]]*order_details__2[[#This Row],[Quantity]]</f>
        <v>294</v>
      </c>
      <c r="G969">
        <f>VLOOKUP(order_details__2[[#This Row],[ProductID]],products[],3,FALSE)</f>
        <v>5</v>
      </c>
      <c r="H969">
        <f>VLOOKUP(order_details__2[[#This Row],[OrderID]],orders[],20,FALSE)</f>
        <v>1997</v>
      </c>
      <c r="I969" t="str">
        <f>VLOOKUP(order_details__2[[#This Row],[ProductID]],products[],2,FALSE)</f>
        <v>Queso Cabrales</v>
      </c>
      <c r="J969" t="str">
        <f>VLOOKUP(order_details__2[[#This Row],[SupplierID]],suppliers[],2,FALSE)</f>
        <v>Cooperativa de Quesos 'Las Cabras'</v>
      </c>
      <c r="K969" t="str">
        <f>VLOOKUP(order_details__2[[#This Row],[OrderID]],orders[],14,FALSE)</f>
        <v>Germany</v>
      </c>
      <c r="L969">
        <f>VLOOKUP(order_details__2[[#This Row],[OrderID]],orders[],7,FALSE)</f>
        <v>3</v>
      </c>
      <c r="M969" t="str">
        <f>VLOOKUP(order_details__2[[#This Row],[ShipVia ]],shippers[],2,FALSE)</f>
        <v>Federal Shipping</v>
      </c>
      <c r="N969" t="str">
        <f>VLOOKUP(order_details__2[[#This Row],[OrderID]],orders[],2,FALSE)</f>
        <v>BLAUS</v>
      </c>
      <c r="O969" t="str">
        <f>VLOOKUP(order_details__2[[#This Row],[OrderID]],orders[],18,FALSE)</f>
        <v xml:space="preserve">Northern                                          </v>
      </c>
      <c r="P969">
        <f>VLOOKUP(order_details__2[[#This Row],[ProductID]],products[],4,FALSE)</f>
        <v>4</v>
      </c>
      <c r="Q969" t="str">
        <f>VLOOKUP(order_details__2[[#This Row],[CategoryID]],categories[],2,FALSE)</f>
        <v>Dairy Products</v>
      </c>
      <c r="R969">
        <f>VLOOKUP(order_details__2[[#This Row],[OrderID]],orders[],21,FALSE)</f>
        <v>7</v>
      </c>
    </row>
    <row r="970" spans="1:18" x14ac:dyDescent="0.2">
      <c r="A970">
        <v>10614</v>
      </c>
      <c r="B970">
        <v>21</v>
      </c>
      <c r="C970">
        <v>10</v>
      </c>
      <c r="D970">
        <v>8</v>
      </c>
      <c r="E970">
        <v>0</v>
      </c>
      <c r="F970">
        <f>order_details__2[[#This Row],[UnitPrice]]*order_details__2[[#This Row],[Quantity]]</f>
        <v>80</v>
      </c>
      <c r="G970">
        <f>VLOOKUP(order_details__2[[#This Row],[ProductID]],products[],3,FALSE)</f>
        <v>8</v>
      </c>
      <c r="H970">
        <f>VLOOKUP(order_details__2[[#This Row],[OrderID]],orders[],20,FALSE)</f>
        <v>1997</v>
      </c>
      <c r="I970" t="str">
        <f>VLOOKUP(order_details__2[[#This Row],[ProductID]],products[],2,FALSE)</f>
        <v>Sir Rodney's Scones</v>
      </c>
      <c r="J970" t="str">
        <f>VLOOKUP(order_details__2[[#This Row],[SupplierID]],suppliers[],2,FALSE)</f>
        <v>Specialty Biscuits, Ltd.</v>
      </c>
      <c r="K970" t="str">
        <f>VLOOKUP(order_details__2[[#This Row],[OrderID]],orders[],14,FALSE)</f>
        <v>Germany</v>
      </c>
      <c r="L970">
        <f>VLOOKUP(order_details__2[[#This Row],[OrderID]],orders[],7,FALSE)</f>
        <v>3</v>
      </c>
      <c r="M970" t="str">
        <f>VLOOKUP(order_details__2[[#This Row],[ShipVia ]],shippers[],2,FALSE)</f>
        <v>Federal Shipping</v>
      </c>
      <c r="N970" t="str">
        <f>VLOOKUP(order_details__2[[#This Row],[OrderID]],orders[],2,FALSE)</f>
        <v>BLAUS</v>
      </c>
      <c r="O970" t="str">
        <f>VLOOKUP(order_details__2[[#This Row],[OrderID]],orders[],18,FALSE)</f>
        <v xml:space="preserve">Northern                                          </v>
      </c>
      <c r="P970">
        <f>VLOOKUP(order_details__2[[#This Row],[ProductID]],products[],4,FALSE)</f>
        <v>3</v>
      </c>
      <c r="Q970" t="str">
        <f>VLOOKUP(order_details__2[[#This Row],[CategoryID]],categories[],2,FALSE)</f>
        <v>Confections</v>
      </c>
      <c r="R970">
        <f>VLOOKUP(order_details__2[[#This Row],[OrderID]],orders[],21,FALSE)</f>
        <v>7</v>
      </c>
    </row>
    <row r="971" spans="1:18" x14ac:dyDescent="0.2">
      <c r="A971">
        <v>10614</v>
      </c>
      <c r="B971">
        <v>39</v>
      </c>
      <c r="C971">
        <v>18</v>
      </c>
      <c r="D971">
        <v>5</v>
      </c>
      <c r="E971">
        <v>0</v>
      </c>
      <c r="F971">
        <f>order_details__2[[#This Row],[UnitPrice]]*order_details__2[[#This Row],[Quantity]]</f>
        <v>90</v>
      </c>
      <c r="G971">
        <f>VLOOKUP(order_details__2[[#This Row],[ProductID]],products[],3,FALSE)</f>
        <v>18</v>
      </c>
      <c r="H971">
        <f>VLOOKUP(order_details__2[[#This Row],[OrderID]],orders[],20,FALSE)</f>
        <v>1997</v>
      </c>
      <c r="I971" t="str">
        <f>VLOOKUP(order_details__2[[#This Row],[ProductID]],products[],2,FALSE)</f>
        <v>Chartreuse verte</v>
      </c>
      <c r="J971" t="str">
        <f>VLOOKUP(order_details__2[[#This Row],[SupplierID]],suppliers[],2,FALSE)</f>
        <v>Aux joyeux ecclsiastiques</v>
      </c>
      <c r="K971" t="str">
        <f>VLOOKUP(order_details__2[[#This Row],[OrderID]],orders[],14,FALSE)</f>
        <v>Germany</v>
      </c>
      <c r="L971">
        <f>VLOOKUP(order_details__2[[#This Row],[OrderID]],orders[],7,FALSE)</f>
        <v>3</v>
      </c>
      <c r="M971" t="str">
        <f>VLOOKUP(order_details__2[[#This Row],[ShipVia ]],shippers[],2,FALSE)</f>
        <v>Federal Shipping</v>
      </c>
      <c r="N971" t="str">
        <f>VLOOKUP(order_details__2[[#This Row],[OrderID]],orders[],2,FALSE)</f>
        <v>BLAUS</v>
      </c>
      <c r="O971" t="str">
        <f>VLOOKUP(order_details__2[[#This Row],[OrderID]],orders[],18,FALSE)</f>
        <v xml:space="preserve">Northern                                          </v>
      </c>
      <c r="P971">
        <f>VLOOKUP(order_details__2[[#This Row],[ProductID]],products[],4,FALSE)</f>
        <v>1</v>
      </c>
      <c r="Q971" t="str">
        <f>VLOOKUP(order_details__2[[#This Row],[CategoryID]],categories[],2,FALSE)</f>
        <v>Beverages</v>
      </c>
      <c r="R971">
        <f>VLOOKUP(order_details__2[[#This Row],[OrderID]],orders[],21,FALSE)</f>
        <v>7</v>
      </c>
    </row>
    <row r="972" spans="1:18" x14ac:dyDescent="0.2">
      <c r="A972">
        <v>10615</v>
      </c>
      <c r="B972">
        <v>55</v>
      </c>
      <c r="C972">
        <v>24</v>
      </c>
      <c r="D972">
        <v>5</v>
      </c>
      <c r="E972">
        <v>0</v>
      </c>
      <c r="F972">
        <f>order_details__2[[#This Row],[UnitPrice]]*order_details__2[[#This Row],[Quantity]]</f>
        <v>120</v>
      </c>
      <c r="G972">
        <f>VLOOKUP(order_details__2[[#This Row],[ProductID]],products[],3,FALSE)</f>
        <v>25</v>
      </c>
      <c r="H972">
        <f>VLOOKUP(order_details__2[[#This Row],[OrderID]],orders[],20,FALSE)</f>
        <v>1997</v>
      </c>
      <c r="I972" t="str">
        <f>VLOOKUP(order_details__2[[#This Row],[ProductID]],products[],2,FALSE)</f>
        <v>Pt chinois</v>
      </c>
      <c r="J972" t="str">
        <f>VLOOKUP(order_details__2[[#This Row],[SupplierID]],suppliers[],2,FALSE)</f>
        <v>Ma Maison</v>
      </c>
      <c r="K972" t="str">
        <f>VLOOKUP(order_details__2[[#This Row],[OrderID]],orders[],14,FALSE)</f>
        <v>Finland</v>
      </c>
      <c r="L972">
        <f>VLOOKUP(order_details__2[[#This Row],[OrderID]],orders[],7,FALSE)</f>
        <v>3</v>
      </c>
      <c r="M972" t="str">
        <f>VLOOKUP(order_details__2[[#This Row],[ShipVia ]],shippers[],2,FALSE)</f>
        <v>Federal Shipping</v>
      </c>
      <c r="N972" t="str">
        <f>VLOOKUP(order_details__2[[#This Row],[OrderID]],orders[],2,FALSE)</f>
        <v>WILMK</v>
      </c>
      <c r="O972" t="str">
        <f>VLOOKUP(order_details__2[[#This Row],[OrderID]],orders[],18,FALSE)</f>
        <v xml:space="preserve">Eastern                                           </v>
      </c>
      <c r="P972">
        <f>VLOOKUP(order_details__2[[#This Row],[ProductID]],products[],4,FALSE)</f>
        <v>6</v>
      </c>
      <c r="Q972" t="str">
        <f>VLOOKUP(order_details__2[[#This Row],[CategoryID]],categories[],2,FALSE)</f>
        <v>Meat/Poultry</v>
      </c>
      <c r="R972">
        <f>VLOOKUP(order_details__2[[#This Row],[OrderID]],orders[],21,FALSE)</f>
        <v>7</v>
      </c>
    </row>
    <row r="973" spans="1:18" x14ac:dyDescent="0.2">
      <c r="A973">
        <v>10616</v>
      </c>
      <c r="B973">
        <v>38</v>
      </c>
      <c r="C973">
        <v>263.5</v>
      </c>
      <c r="D973">
        <v>15</v>
      </c>
      <c r="E973">
        <v>0</v>
      </c>
      <c r="F973">
        <f>order_details__2[[#This Row],[UnitPrice]]*order_details__2[[#This Row],[Quantity]]</f>
        <v>3952.5</v>
      </c>
      <c r="G973">
        <f>VLOOKUP(order_details__2[[#This Row],[ProductID]],products[],3,FALSE)</f>
        <v>18</v>
      </c>
      <c r="H973">
        <f>VLOOKUP(order_details__2[[#This Row],[OrderID]],orders[],20,FALSE)</f>
        <v>1997</v>
      </c>
      <c r="I973" t="str">
        <f>VLOOKUP(order_details__2[[#This Row],[ProductID]],products[],2,FALSE)</f>
        <v>Cte de Blaye</v>
      </c>
      <c r="J973" t="str">
        <f>VLOOKUP(order_details__2[[#This Row],[SupplierID]],suppliers[],2,FALSE)</f>
        <v>Aux joyeux ecclsiastiques</v>
      </c>
      <c r="K973" t="str">
        <f>VLOOKUP(order_details__2[[#This Row],[OrderID]],orders[],14,FALSE)</f>
        <v>USA</v>
      </c>
      <c r="L973">
        <f>VLOOKUP(order_details__2[[#This Row],[OrderID]],orders[],7,FALSE)</f>
        <v>2</v>
      </c>
      <c r="M973" t="str">
        <f>VLOOKUP(order_details__2[[#This Row],[ShipVia ]],shippers[],2,FALSE)</f>
        <v>United Package</v>
      </c>
      <c r="N973" t="str">
        <f>VLOOKUP(order_details__2[[#This Row],[OrderID]],orders[],2,FALSE)</f>
        <v>GREAL</v>
      </c>
      <c r="O973" t="str">
        <f>VLOOKUP(order_details__2[[#This Row],[OrderID]],orders[],18,FALSE)</f>
        <v xml:space="preserve">Eastern                                           </v>
      </c>
      <c r="P973">
        <f>VLOOKUP(order_details__2[[#This Row],[ProductID]],products[],4,FALSE)</f>
        <v>1</v>
      </c>
      <c r="Q973" t="str">
        <f>VLOOKUP(order_details__2[[#This Row],[CategoryID]],categories[],2,FALSE)</f>
        <v>Beverages</v>
      </c>
      <c r="R973">
        <f>VLOOKUP(order_details__2[[#This Row],[OrderID]],orders[],21,FALSE)</f>
        <v>7</v>
      </c>
    </row>
    <row r="974" spans="1:18" x14ac:dyDescent="0.2">
      <c r="A974">
        <v>10616</v>
      </c>
      <c r="B974">
        <v>56</v>
      </c>
      <c r="C974">
        <v>38</v>
      </c>
      <c r="D974">
        <v>14</v>
      </c>
      <c r="E974">
        <v>0</v>
      </c>
      <c r="F974">
        <f>order_details__2[[#This Row],[UnitPrice]]*order_details__2[[#This Row],[Quantity]]</f>
        <v>532</v>
      </c>
      <c r="G974">
        <f>VLOOKUP(order_details__2[[#This Row],[ProductID]],products[],3,FALSE)</f>
        <v>26</v>
      </c>
      <c r="H974">
        <f>VLOOKUP(order_details__2[[#This Row],[OrderID]],orders[],20,FALSE)</f>
        <v>1997</v>
      </c>
      <c r="I974" t="str">
        <f>VLOOKUP(order_details__2[[#This Row],[ProductID]],products[],2,FALSE)</f>
        <v>Gnocchi di nonna Alice</v>
      </c>
      <c r="J974" t="str">
        <f>VLOOKUP(order_details__2[[#This Row],[SupplierID]],suppliers[],2,FALSE)</f>
        <v>Pasta Buttini s.r.l.</v>
      </c>
      <c r="K974" t="str">
        <f>VLOOKUP(order_details__2[[#This Row],[OrderID]],orders[],14,FALSE)</f>
        <v>USA</v>
      </c>
      <c r="L974">
        <f>VLOOKUP(order_details__2[[#This Row],[OrderID]],orders[],7,FALSE)</f>
        <v>2</v>
      </c>
      <c r="M974" t="str">
        <f>VLOOKUP(order_details__2[[#This Row],[ShipVia ]],shippers[],2,FALSE)</f>
        <v>United Package</v>
      </c>
      <c r="N974" t="str">
        <f>VLOOKUP(order_details__2[[#This Row],[OrderID]],orders[],2,FALSE)</f>
        <v>GREAL</v>
      </c>
      <c r="O974" t="str">
        <f>VLOOKUP(order_details__2[[#This Row],[OrderID]],orders[],18,FALSE)</f>
        <v xml:space="preserve">Eastern                                           </v>
      </c>
      <c r="P974">
        <f>VLOOKUP(order_details__2[[#This Row],[ProductID]],products[],4,FALSE)</f>
        <v>5</v>
      </c>
      <c r="Q974" t="str">
        <f>VLOOKUP(order_details__2[[#This Row],[CategoryID]],categories[],2,FALSE)</f>
        <v>Grains/Cereals</v>
      </c>
      <c r="R974">
        <f>VLOOKUP(order_details__2[[#This Row],[OrderID]],orders[],21,FALSE)</f>
        <v>7</v>
      </c>
    </row>
    <row r="975" spans="1:18" x14ac:dyDescent="0.2">
      <c r="A975">
        <v>10616</v>
      </c>
      <c r="B975">
        <v>70</v>
      </c>
      <c r="C975">
        <v>15</v>
      </c>
      <c r="D975">
        <v>15</v>
      </c>
      <c r="E975">
        <v>0</v>
      </c>
      <c r="F975">
        <f>order_details__2[[#This Row],[UnitPrice]]*order_details__2[[#This Row],[Quantity]]</f>
        <v>225</v>
      </c>
      <c r="G975">
        <f>VLOOKUP(order_details__2[[#This Row],[ProductID]],products[],3,FALSE)</f>
        <v>7</v>
      </c>
      <c r="H975">
        <f>VLOOKUP(order_details__2[[#This Row],[OrderID]],orders[],20,FALSE)</f>
        <v>1997</v>
      </c>
      <c r="I975" t="str">
        <f>VLOOKUP(order_details__2[[#This Row],[ProductID]],products[],2,FALSE)</f>
        <v>Outback Lager</v>
      </c>
      <c r="J975" t="str">
        <f>VLOOKUP(order_details__2[[#This Row],[SupplierID]],suppliers[],2,FALSE)</f>
        <v>Pavlova, Ltd.</v>
      </c>
      <c r="K975" t="str">
        <f>VLOOKUP(order_details__2[[#This Row],[OrderID]],orders[],14,FALSE)</f>
        <v>USA</v>
      </c>
      <c r="L975">
        <f>VLOOKUP(order_details__2[[#This Row],[OrderID]],orders[],7,FALSE)</f>
        <v>2</v>
      </c>
      <c r="M975" t="str">
        <f>VLOOKUP(order_details__2[[#This Row],[ShipVia ]],shippers[],2,FALSE)</f>
        <v>United Package</v>
      </c>
      <c r="N975" t="str">
        <f>VLOOKUP(order_details__2[[#This Row],[OrderID]],orders[],2,FALSE)</f>
        <v>GREAL</v>
      </c>
      <c r="O975" t="str">
        <f>VLOOKUP(order_details__2[[#This Row],[OrderID]],orders[],18,FALSE)</f>
        <v xml:space="preserve">Eastern                                           </v>
      </c>
      <c r="P975">
        <f>VLOOKUP(order_details__2[[#This Row],[ProductID]],products[],4,FALSE)</f>
        <v>1</v>
      </c>
      <c r="Q975" t="str">
        <f>VLOOKUP(order_details__2[[#This Row],[CategoryID]],categories[],2,FALSE)</f>
        <v>Beverages</v>
      </c>
      <c r="R975">
        <f>VLOOKUP(order_details__2[[#This Row],[OrderID]],orders[],21,FALSE)</f>
        <v>7</v>
      </c>
    </row>
    <row r="976" spans="1:18" x14ac:dyDescent="0.2">
      <c r="A976">
        <v>10616</v>
      </c>
      <c r="B976">
        <v>71</v>
      </c>
      <c r="C976">
        <v>21.5</v>
      </c>
      <c r="D976">
        <v>15</v>
      </c>
      <c r="E976">
        <v>0</v>
      </c>
      <c r="F976">
        <f>order_details__2[[#This Row],[UnitPrice]]*order_details__2[[#This Row],[Quantity]]</f>
        <v>322.5</v>
      </c>
      <c r="G976">
        <f>VLOOKUP(order_details__2[[#This Row],[ProductID]],products[],3,FALSE)</f>
        <v>15</v>
      </c>
      <c r="H976">
        <f>VLOOKUP(order_details__2[[#This Row],[OrderID]],orders[],20,FALSE)</f>
        <v>1997</v>
      </c>
      <c r="I976" t="str">
        <f>VLOOKUP(order_details__2[[#This Row],[ProductID]],products[],2,FALSE)</f>
        <v>Flotemysost</v>
      </c>
      <c r="J976" t="str">
        <f>VLOOKUP(order_details__2[[#This Row],[SupplierID]],suppliers[],2,FALSE)</f>
        <v>Norske Meierier</v>
      </c>
      <c r="K976" t="str">
        <f>VLOOKUP(order_details__2[[#This Row],[OrderID]],orders[],14,FALSE)</f>
        <v>USA</v>
      </c>
      <c r="L976">
        <f>VLOOKUP(order_details__2[[#This Row],[OrderID]],orders[],7,FALSE)</f>
        <v>2</v>
      </c>
      <c r="M976" t="str">
        <f>VLOOKUP(order_details__2[[#This Row],[ShipVia ]],shippers[],2,FALSE)</f>
        <v>United Package</v>
      </c>
      <c r="N976" t="str">
        <f>VLOOKUP(order_details__2[[#This Row],[OrderID]],orders[],2,FALSE)</f>
        <v>GREAL</v>
      </c>
      <c r="O976" t="str">
        <f>VLOOKUP(order_details__2[[#This Row],[OrderID]],orders[],18,FALSE)</f>
        <v xml:space="preserve">Eastern                                           </v>
      </c>
      <c r="P976">
        <f>VLOOKUP(order_details__2[[#This Row],[ProductID]],products[],4,FALSE)</f>
        <v>4</v>
      </c>
      <c r="Q976" t="str">
        <f>VLOOKUP(order_details__2[[#This Row],[CategoryID]],categories[],2,FALSE)</f>
        <v>Dairy Products</v>
      </c>
      <c r="R976">
        <f>VLOOKUP(order_details__2[[#This Row],[OrderID]],orders[],21,FALSE)</f>
        <v>7</v>
      </c>
    </row>
    <row r="977" spans="1:18" x14ac:dyDescent="0.2">
      <c r="A977">
        <v>10617</v>
      </c>
      <c r="B977">
        <v>59</v>
      </c>
      <c r="C977">
        <v>55</v>
      </c>
      <c r="D977">
        <v>30</v>
      </c>
      <c r="E977">
        <v>0</v>
      </c>
      <c r="F977">
        <f>order_details__2[[#This Row],[UnitPrice]]*order_details__2[[#This Row],[Quantity]]</f>
        <v>1650</v>
      </c>
      <c r="G977">
        <f>VLOOKUP(order_details__2[[#This Row],[ProductID]],products[],3,FALSE)</f>
        <v>28</v>
      </c>
      <c r="H977">
        <f>VLOOKUP(order_details__2[[#This Row],[OrderID]],orders[],20,FALSE)</f>
        <v>1997</v>
      </c>
      <c r="I977" t="str">
        <f>VLOOKUP(order_details__2[[#This Row],[ProductID]],products[],2,FALSE)</f>
        <v>Raclette Courdavault</v>
      </c>
      <c r="J977" t="str">
        <f>VLOOKUP(order_details__2[[#This Row],[SupplierID]],suppliers[],2,FALSE)</f>
        <v>Gai pturage</v>
      </c>
      <c r="K977" t="str">
        <f>VLOOKUP(order_details__2[[#This Row],[OrderID]],orders[],14,FALSE)</f>
        <v>USA</v>
      </c>
      <c r="L977">
        <f>VLOOKUP(order_details__2[[#This Row],[OrderID]],orders[],7,FALSE)</f>
        <v>2</v>
      </c>
      <c r="M977" t="str">
        <f>VLOOKUP(order_details__2[[#This Row],[ShipVia ]],shippers[],2,FALSE)</f>
        <v>United Package</v>
      </c>
      <c r="N977" t="str">
        <f>VLOOKUP(order_details__2[[#This Row],[OrderID]],orders[],2,FALSE)</f>
        <v>GREAL</v>
      </c>
      <c r="O977" t="str">
        <f>VLOOKUP(order_details__2[[#This Row],[OrderID]],orders[],18,FALSE)</f>
        <v xml:space="preserve">Eastern                                           </v>
      </c>
      <c r="P977">
        <f>VLOOKUP(order_details__2[[#This Row],[ProductID]],products[],4,FALSE)</f>
        <v>4</v>
      </c>
      <c r="Q977" t="str">
        <f>VLOOKUP(order_details__2[[#This Row],[CategoryID]],categories[],2,FALSE)</f>
        <v>Dairy Products</v>
      </c>
      <c r="R977">
        <f>VLOOKUP(order_details__2[[#This Row],[OrderID]],orders[],21,FALSE)</f>
        <v>7</v>
      </c>
    </row>
    <row r="978" spans="1:18" x14ac:dyDescent="0.2">
      <c r="A978">
        <v>10618</v>
      </c>
      <c r="B978">
        <v>6</v>
      </c>
      <c r="C978">
        <v>25</v>
      </c>
      <c r="D978">
        <v>70</v>
      </c>
      <c r="E978">
        <v>0</v>
      </c>
      <c r="F978">
        <f>order_details__2[[#This Row],[UnitPrice]]*order_details__2[[#This Row],[Quantity]]</f>
        <v>1750</v>
      </c>
      <c r="G978">
        <f>VLOOKUP(order_details__2[[#This Row],[ProductID]],products[],3,FALSE)</f>
        <v>3</v>
      </c>
      <c r="H978">
        <f>VLOOKUP(order_details__2[[#This Row],[OrderID]],orders[],20,FALSE)</f>
        <v>1997</v>
      </c>
      <c r="I978" t="str">
        <f>VLOOKUP(order_details__2[[#This Row],[ProductID]],products[],2,FALSE)</f>
        <v>Grandma's Boysenberry Spread</v>
      </c>
      <c r="J978" t="str">
        <f>VLOOKUP(order_details__2[[#This Row],[SupplierID]],suppliers[],2,FALSE)</f>
        <v>Grandma Kelly's Homestead</v>
      </c>
      <c r="K978" t="str">
        <f>VLOOKUP(order_details__2[[#This Row],[OrderID]],orders[],14,FALSE)</f>
        <v>Canada</v>
      </c>
      <c r="L978">
        <f>VLOOKUP(order_details__2[[#This Row],[OrderID]],orders[],7,FALSE)</f>
        <v>1</v>
      </c>
      <c r="M978" t="str">
        <f>VLOOKUP(order_details__2[[#This Row],[ShipVia ]],shippers[],2,FALSE)</f>
        <v>Speedy Express</v>
      </c>
      <c r="N978" t="str">
        <f>VLOOKUP(order_details__2[[#This Row],[OrderID]],orders[],2,FALSE)</f>
        <v>MEREP</v>
      </c>
      <c r="O978" t="str">
        <f>VLOOKUP(order_details__2[[#This Row],[OrderID]],orders[],18,FALSE)</f>
        <v xml:space="preserve">Eastern                                           </v>
      </c>
      <c r="P978">
        <f>VLOOKUP(order_details__2[[#This Row],[ProductID]],products[],4,FALSE)</f>
        <v>2</v>
      </c>
      <c r="Q978" t="str">
        <f>VLOOKUP(order_details__2[[#This Row],[CategoryID]],categories[],2,FALSE)</f>
        <v>Condiments</v>
      </c>
      <c r="R978">
        <f>VLOOKUP(order_details__2[[#This Row],[OrderID]],orders[],21,FALSE)</f>
        <v>8</v>
      </c>
    </row>
    <row r="979" spans="1:18" x14ac:dyDescent="0.2">
      <c r="A979">
        <v>10618</v>
      </c>
      <c r="B979">
        <v>56</v>
      </c>
      <c r="C979">
        <v>38</v>
      </c>
      <c r="D979">
        <v>20</v>
      </c>
      <c r="E979">
        <v>0</v>
      </c>
      <c r="F979">
        <f>order_details__2[[#This Row],[UnitPrice]]*order_details__2[[#This Row],[Quantity]]</f>
        <v>760</v>
      </c>
      <c r="G979">
        <f>VLOOKUP(order_details__2[[#This Row],[ProductID]],products[],3,FALSE)</f>
        <v>26</v>
      </c>
      <c r="H979">
        <f>VLOOKUP(order_details__2[[#This Row],[OrderID]],orders[],20,FALSE)</f>
        <v>1997</v>
      </c>
      <c r="I979" t="str">
        <f>VLOOKUP(order_details__2[[#This Row],[ProductID]],products[],2,FALSE)</f>
        <v>Gnocchi di nonna Alice</v>
      </c>
      <c r="J979" t="str">
        <f>VLOOKUP(order_details__2[[#This Row],[SupplierID]],suppliers[],2,FALSE)</f>
        <v>Pasta Buttini s.r.l.</v>
      </c>
      <c r="K979" t="str">
        <f>VLOOKUP(order_details__2[[#This Row],[OrderID]],orders[],14,FALSE)</f>
        <v>Canada</v>
      </c>
      <c r="L979">
        <f>VLOOKUP(order_details__2[[#This Row],[OrderID]],orders[],7,FALSE)</f>
        <v>1</v>
      </c>
      <c r="M979" t="str">
        <f>VLOOKUP(order_details__2[[#This Row],[ShipVia ]],shippers[],2,FALSE)</f>
        <v>Speedy Express</v>
      </c>
      <c r="N979" t="str">
        <f>VLOOKUP(order_details__2[[#This Row],[OrderID]],orders[],2,FALSE)</f>
        <v>MEREP</v>
      </c>
      <c r="O979" t="str">
        <f>VLOOKUP(order_details__2[[#This Row],[OrderID]],orders[],18,FALSE)</f>
        <v xml:space="preserve">Eastern                                           </v>
      </c>
      <c r="P979">
        <f>VLOOKUP(order_details__2[[#This Row],[ProductID]],products[],4,FALSE)</f>
        <v>5</v>
      </c>
      <c r="Q979" t="str">
        <f>VLOOKUP(order_details__2[[#This Row],[CategoryID]],categories[],2,FALSE)</f>
        <v>Grains/Cereals</v>
      </c>
      <c r="R979">
        <f>VLOOKUP(order_details__2[[#This Row],[OrderID]],orders[],21,FALSE)</f>
        <v>8</v>
      </c>
    </row>
    <row r="980" spans="1:18" x14ac:dyDescent="0.2">
      <c r="A980">
        <v>10618</v>
      </c>
      <c r="B980">
        <v>68</v>
      </c>
      <c r="C980">
        <v>12.5</v>
      </c>
      <c r="D980">
        <v>15</v>
      </c>
      <c r="E980">
        <v>0</v>
      </c>
      <c r="F980">
        <f>order_details__2[[#This Row],[UnitPrice]]*order_details__2[[#This Row],[Quantity]]</f>
        <v>187.5</v>
      </c>
      <c r="G980">
        <f>VLOOKUP(order_details__2[[#This Row],[ProductID]],products[],3,FALSE)</f>
        <v>8</v>
      </c>
      <c r="H980">
        <f>VLOOKUP(order_details__2[[#This Row],[OrderID]],orders[],20,FALSE)</f>
        <v>1997</v>
      </c>
      <c r="I980" t="str">
        <f>VLOOKUP(order_details__2[[#This Row],[ProductID]],products[],2,FALSE)</f>
        <v>Scottish Longbreads</v>
      </c>
      <c r="J980" t="str">
        <f>VLOOKUP(order_details__2[[#This Row],[SupplierID]],suppliers[],2,FALSE)</f>
        <v>Specialty Biscuits, Ltd.</v>
      </c>
      <c r="K980" t="str">
        <f>VLOOKUP(order_details__2[[#This Row],[OrderID]],orders[],14,FALSE)</f>
        <v>Canada</v>
      </c>
      <c r="L980">
        <f>VLOOKUP(order_details__2[[#This Row],[OrderID]],orders[],7,FALSE)</f>
        <v>1</v>
      </c>
      <c r="M980" t="str">
        <f>VLOOKUP(order_details__2[[#This Row],[ShipVia ]],shippers[],2,FALSE)</f>
        <v>Speedy Express</v>
      </c>
      <c r="N980" t="str">
        <f>VLOOKUP(order_details__2[[#This Row],[OrderID]],orders[],2,FALSE)</f>
        <v>MEREP</v>
      </c>
      <c r="O980" t="str">
        <f>VLOOKUP(order_details__2[[#This Row],[OrderID]],orders[],18,FALSE)</f>
        <v xml:space="preserve">Eastern                                           </v>
      </c>
      <c r="P980">
        <f>VLOOKUP(order_details__2[[#This Row],[ProductID]],products[],4,FALSE)</f>
        <v>3</v>
      </c>
      <c r="Q980" t="str">
        <f>VLOOKUP(order_details__2[[#This Row],[CategoryID]],categories[],2,FALSE)</f>
        <v>Confections</v>
      </c>
      <c r="R980">
        <f>VLOOKUP(order_details__2[[#This Row],[OrderID]],orders[],21,FALSE)</f>
        <v>8</v>
      </c>
    </row>
    <row r="981" spans="1:18" x14ac:dyDescent="0.2">
      <c r="A981">
        <v>10619</v>
      </c>
      <c r="B981">
        <v>21</v>
      </c>
      <c r="C981">
        <v>10</v>
      </c>
      <c r="D981">
        <v>42</v>
      </c>
      <c r="E981">
        <v>0</v>
      </c>
      <c r="F981">
        <f>order_details__2[[#This Row],[UnitPrice]]*order_details__2[[#This Row],[Quantity]]</f>
        <v>420</v>
      </c>
      <c r="G981">
        <f>VLOOKUP(order_details__2[[#This Row],[ProductID]],products[],3,FALSE)</f>
        <v>8</v>
      </c>
      <c r="H981">
        <f>VLOOKUP(order_details__2[[#This Row],[OrderID]],orders[],20,FALSE)</f>
        <v>1997</v>
      </c>
      <c r="I981" t="str">
        <f>VLOOKUP(order_details__2[[#This Row],[ProductID]],products[],2,FALSE)</f>
        <v>Sir Rodney's Scones</v>
      </c>
      <c r="J981" t="str">
        <f>VLOOKUP(order_details__2[[#This Row],[SupplierID]],suppliers[],2,FALSE)</f>
        <v>Specialty Biscuits, Ltd.</v>
      </c>
      <c r="K981" t="str">
        <f>VLOOKUP(order_details__2[[#This Row],[OrderID]],orders[],14,FALSE)</f>
        <v>Canada</v>
      </c>
      <c r="L981">
        <f>VLOOKUP(order_details__2[[#This Row],[OrderID]],orders[],7,FALSE)</f>
        <v>3</v>
      </c>
      <c r="M981" t="str">
        <f>VLOOKUP(order_details__2[[#This Row],[ShipVia ]],shippers[],2,FALSE)</f>
        <v>Federal Shipping</v>
      </c>
      <c r="N981" t="str">
        <f>VLOOKUP(order_details__2[[#This Row],[OrderID]],orders[],2,FALSE)</f>
        <v>MEREP</v>
      </c>
      <c r="O981" t="str">
        <f>VLOOKUP(order_details__2[[#This Row],[OrderID]],orders[],18,FALSE)</f>
        <v xml:space="preserve">Southern                                          </v>
      </c>
      <c r="P981">
        <f>VLOOKUP(order_details__2[[#This Row],[ProductID]],products[],4,FALSE)</f>
        <v>3</v>
      </c>
      <c r="Q981" t="str">
        <f>VLOOKUP(order_details__2[[#This Row],[CategoryID]],categories[],2,FALSE)</f>
        <v>Confections</v>
      </c>
      <c r="R981">
        <f>VLOOKUP(order_details__2[[#This Row],[OrderID]],orders[],21,FALSE)</f>
        <v>8</v>
      </c>
    </row>
    <row r="982" spans="1:18" x14ac:dyDescent="0.2">
      <c r="A982">
        <v>10619</v>
      </c>
      <c r="B982">
        <v>22</v>
      </c>
      <c r="C982">
        <v>21</v>
      </c>
      <c r="D982">
        <v>40</v>
      </c>
      <c r="E982">
        <v>0</v>
      </c>
      <c r="F982">
        <f>order_details__2[[#This Row],[UnitPrice]]*order_details__2[[#This Row],[Quantity]]</f>
        <v>840</v>
      </c>
      <c r="G982">
        <f>VLOOKUP(order_details__2[[#This Row],[ProductID]],products[],3,FALSE)</f>
        <v>9</v>
      </c>
      <c r="H982">
        <f>VLOOKUP(order_details__2[[#This Row],[OrderID]],orders[],20,FALSE)</f>
        <v>1997</v>
      </c>
      <c r="I982" t="str">
        <f>VLOOKUP(order_details__2[[#This Row],[ProductID]],products[],2,FALSE)</f>
        <v>Gustaf's Knckebrd</v>
      </c>
      <c r="J982" t="str">
        <f>VLOOKUP(order_details__2[[#This Row],[SupplierID]],suppliers[],2,FALSE)</f>
        <v>PB Knckebrd AB</v>
      </c>
      <c r="K982" t="str">
        <f>VLOOKUP(order_details__2[[#This Row],[OrderID]],orders[],14,FALSE)</f>
        <v>Canada</v>
      </c>
      <c r="L982">
        <f>VLOOKUP(order_details__2[[#This Row],[OrderID]],orders[],7,FALSE)</f>
        <v>3</v>
      </c>
      <c r="M982" t="str">
        <f>VLOOKUP(order_details__2[[#This Row],[ShipVia ]],shippers[],2,FALSE)</f>
        <v>Federal Shipping</v>
      </c>
      <c r="N982" t="str">
        <f>VLOOKUP(order_details__2[[#This Row],[OrderID]],orders[],2,FALSE)</f>
        <v>MEREP</v>
      </c>
      <c r="O982" t="str">
        <f>VLOOKUP(order_details__2[[#This Row],[OrderID]],orders[],18,FALSE)</f>
        <v xml:space="preserve">Southern                                          </v>
      </c>
      <c r="P982">
        <f>VLOOKUP(order_details__2[[#This Row],[ProductID]],products[],4,FALSE)</f>
        <v>5</v>
      </c>
      <c r="Q982" t="str">
        <f>VLOOKUP(order_details__2[[#This Row],[CategoryID]],categories[],2,FALSE)</f>
        <v>Grains/Cereals</v>
      </c>
      <c r="R982">
        <f>VLOOKUP(order_details__2[[#This Row],[OrderID]],orders[],21,FALSE)</f>
        <v>8</v>
      </c>
    </row>
    <row r="983" spans="1:18" x14ac:dyDescent="0.2">
      <c r="A983">
        <v>10620</v>
      </c>
      <c r="B983">
        <v>24</v>
      </c>
      <c r="C983">
        <v>4.5</v>
      </c>
      <c r="D983">
        <v>5</v>
      </c>
      <c r="E983">
        <v>0</v>
      </c>
      <c r="F983">
        <f>order_details__2[[#This Row],[UnitPrice]]*order_details__2[[#This Row],[Quantity]]</f>
        <v>22.5</v>
      </c>
      <c r="G983">
        <f>VLOOKUP(order_details__2[[#This Row],[ProductID]],products[],3,FALSE)</f>
        <v>10</v>
      </c>
      <c r="H983">
        <f>VLOOKUP(order_details__2[[#This Row],[OrderID]],orders[],20,FALSE)</f>
        <v>1997</v>
      </c>
      <c r="I983" t="str">
        <f>VLOOKUP(order_details__2[[#This Row],[ProductID]],products[],2,FALSE)</f>
        <v>Guaran Fantstica</v>
      </c>
      <c r="J983" t="str">
        <f>VLOOKUP(order_details__2[[#This Row],[SupplierID]],suppliers[],2,FALSE)</f>
        <v>Refrescos Americanas LTDA</v>
      </c>
      <c r="K983" t="str">
        <f>VLOOKUP(order_details__2[[#This Row],[OrderID]],orders[],14,FALSE)</f>
        <v>Canada</v>
      </c>
      <c r="L983">
        <f>VLOOKUP(order_details__2[[#This Row],[OrderID]],orders[],7,FALSE)</f>
        <v>3</v>
      </c>
      <c r="M983" t="str">
        <f>VLOOKUP(order_details__2[[#This Row],[ShipVia ]],shippers[],2,FALSE)</f>
        <v>Federal Shipping</v>
      </c>
      <c r="N983" t="str">
        <f>VLOOKUP(order_details__2[[#This Row],[OrderID]],orders[],2,FALSE)</f>
        <v>LAUGB</v>
      </c>
      <c r="O983" t="str">
        <f>VLOOKUP(order_details__2[[#This Row],[OrderID]],orders[],18,FALSE)</f>
        <v xml:space="preserve">Eastern                                           </v>
      </c>
      <c r="P983">
        <f>VLOOKUP(order_details__2[[#This Row],[ProductID]],products[],4,FALSE)</f>
        <v>1</v>
      </c>
      <c r="Q983" t="str">
        <f>VLOOKUP(order_details__2[[#This Row],[CategoryID]],categories[],2,FALSE)</f>
        <v>Beverages</v>
      </c>
      <c r="R983">
        <f>VLOOKUP(order_details__2[[#This Row],[OrderID]],orders[],21,FALSE)</f>
        <v>8</v>
      </c>
    </row>
    <row r="984" spans="1:18" x14ac:dyDescent="0.2">
      <c r="A984">
        <v>10620</v>
      </c>
      <c r="B984">
        <v>52</v>
      </c>
      <c r="C984">
        <v>7</v>
      </c>
      <c r="D984">
        <v>5</v>
      </c>
      <c r="E984">
        <v>0</v>
      </c>
      <c r="F984">
        <f>order_details__2[[#This Row],[UnitPrice]]*order_details__2[[#This Row],[Quantity]]</f>
        <v>35</v>
      </c>
      <c r="G984">
        <f>VLOOKUP(order_details__2[[#This Row],[ProductID]],products[],3,FALSE)</f>
        <v>24</v>
      </c>
      <c r="H984">
        <f>VLOOKUP(order_details__2[[#This Row],[OrderID]],orders[],20,FALSE)</f>
        <v>1997</v>
      </c>
      <c r="I984" t="str">
        <f>VLOOKUP(order_details__2[[#This Row],[ProductID]],products[],2,FALSE)</f>
        <v>Filo Mix</v>
      </c>
      <c r="J984" t="str">
        <f>VLOOKUP(order_details__2[[#This Row],[SupplierID]],suppliers[],2,FALSE)</f>
        <v>G'day, Mate</v>
      </c>
      <c r="K984" t="str">
        <f>VLOOKUP(order_details__2[[#This Row],[OrderID]],orders[],14,FALSE)</f>
        <v>Canada</v>
      </c>
      <c r="L984">
        <f>VLOOKUP(order_details__2[[#This Row],[OrderID]],orders[],7,FALSE)</f>
        <v>3</v>
      </c>
      <c r="M984" t="str">
        <f>VLOOKUP(order_details__2[[#This Row],[ShipVia ]],shippers[],2,FALSE)</f>
        <v>Federal Shipping</v>
      </c>
      <c r="N984" t="str">
        <f>VLOOKUP(order_details__2[[#This Row],[OrderID]],orders[],2,FALSE)</f>
        <v>LAUGB</v>
      </c>
      <c r="O984" t="str">
        <f>VLOOKUP(order_details__2[[#This Row],[OrderID]],orders[],18,FALSE)</f>
        <v xml:space="preserve">Eastern                                           </v>
      </c>
      <c r="P984">
        <f>VLOOKUP(order_details__2[[#This Row],[ProductID]],products[],4,FALSE)</f>
        <v>5</v>
      </c>
      <c r="Q984" t="str">
        <f>VLOOKUP(order_details__2[[#This Row],[CategoryID]],categories[],2,FALSE)</f>
        <v>Grains/Cereals</v>
      </c>
      <c r="R984">
        <f>VLOOKUP(order_details__2[[#This Row],[OrderID]],orders[],21,FALSE)</f>
        <v>8</v>
      </c>
    </row>
    <row r="985" spans="1:18" x14ac:dyDescent="0.2">
      <c r="A985">
        <v>10621</v>
      </c>
      <c r="B985">
        <v>19</v>
      </c>
      <c r="C985">
        <v>9.1999999999999993</v>
      </c>
      <c r="D985">
        <v>5</v>
      </c>
      <c r="E985">
        <v>0</v>
      </c>
      <c r="F985">
        <f>order_details__2[[#This Row],[UnitPrice]]*order_details__2[[#This Row],[Quantity]]</f>
        <v>46</v>
      </c>
      <c r="G985">
        <f>VLOOKUP(order_details__2[[#This Row],[ProductID]],products[],3,FALSE)</f>
        <v>8</v>
      </c>
      <c r="H985">
        <f>VLOOKUP(order_details__2[[#This Row],[OrderID]],orders[],20,FALSE)</f>
        <v>1997</v>
      </c>
      <c r="I985" t="str">
        <f>VLOOKUP(order_details__2[[#This Row],[ProductID]],products[],2,FALSE)</f>
        <v>Teatime Chocolate Biscuits</v>
      </c>
      <c r="J985" t="str">
        <f>VLOOKUP(order_details__2[[#This Row],[SupplierID]],suppliers[],2,FALSE)</f>
        <v>Specialty Biscuits, Ltd.</v>
      </c>
      <c r="K985" t="str">
        <f>VLOOKUP(order_details__2[[#This Row],[OrderID]],orders[],14,FALSE)</f>
        <v>UK</v>
      </c>
      <c r="L985">
        <f>VLOOKUP(order_details__2[[#This Row],[OrderID]],orders[],7,FALSE)</f>
        <v>2</v>
      </c>
      <c r="M985" t="str">
        <f>VLOOKUP(order_details__2[[#This Row],[ShipVia ]],shippers[],2,FALSE)</f>
        <v>United Package</v>
      </c>
      <c r="N985" t="str">
        <f>VLOOKUP(order_details__2[[#This Row],[OrderID]],orders[],2,FALSE)</f>
        <v>ISLAT</v>
      </c>
      <c r="O985" t="str">
        <f>VLOOKUP(order_details__2[[#This Row],[OrderID]],orders[],18,FALSE)</f>
        <v xml:space="preserve">Eastern                                           </v>
      </c>
      <c r="P985">
        <f>VLOOKUP(order_details__2[[#This Row],[ProductID]],products[],4,FALSE)</f>
        <v>3</v>
      </c>
      <c r="Q985" t="str">
        <f>VLOOKUP(order_details__2[[#This Row],[CategoryID]],categories[],2,FALSE)</f>
        <v>Confections</v>
      </c>
      <c r="R985">
        <f>VLOOKUP(order_details__2[[#This Row],[OrderID]],orders[],21,FALSE)</f>
        <v>8</v>
      </c>
    </row>
    <row r="986" spans="1:18" x14ac:dyDescent="0.2">
      <c r="A986">
        <v>10621</v>
      </c>
      <c r="B986">
        <v>23</v>
      </c>
      <c r="C986">
        <v>9</v>
      </c>
      <c r="D986">
        <v>10</v>
      </c>
      <c r="E986">
        <v>0</v>
      </c>
      <c r="F986">
        <f>order_details__2[[#This Row],[UnitPrice]]*order_details__2[[#This Row],[Quantity]]</f>
        <v>90</v>
      </c>
      <c r="G986">
        <f>VLOOKUP(order_details__2[[#This Row],[ProductID]],products[],3,FALSE)</f>
        <v>9</v>
      </c>
      <c r="H986">
        <f>VLOOKUP(order_details__2[[#This Row],[OrderID]],orders[],20,FALSE)</f>
        <v>1997</v>
      </c>
      <c r="I986" t="str">
        <f>VLOOKUP(order_details__2[[#This Row],[ProductID]],products[],2,FALSE)</f>
        <v>Tunnbrd</v>
      </c>
      <c r="J986" t="str">
        <f>VLOOKUP(order_details__2[[#This Row],[SupplierID]],suppliers[],2,FALSE)</f>
        <v>PB Knckebrd AB</v>
      </c>
      <c r="K986" t="str">
        <f>VLOOKUP(order_details__2[[#This Row],[OrderID]],orders[],14,FALSE)</f>
        <v>UK</v>
      </c>
      <c r="L986">
        <f>VLOOKUP(order_details__2[[#This Row],[OrderID]],orders[],7,FALSE)</f>
        <v>2</v>
      </c>
      <c r="M986" t="str">
        <f>VLOOKUP(order_details__2[[#This Row],[ShipVia ]],shippers[],2,FALSE)</f>
        <v>United Package</v>
      </c>
      <c r="N986" t="str">
        <f>VLOOKUP(order_details__2[[#This Row],[OrderID]],orders[],2,FALSE)</f>
        <v>ISLAT</v>
      </c>
      <c r="O986" t="str">
        <f>VLOOKUP(order_details__2[[#This Row],[OrderID]],orders[],18,FALSE)</f>
        <v xml:space="preserve">Eastern                                           </v>
      </c>
      <c r="P986">
        <f>VLOOKUP(order_details__2[[#This Row],[ProductID]],products[],4,FALSE)</f>
        <v>5</v>
      </c>
      <c r="Q986" t="str">
        <f>VLOOKUP(order_details__2[[#This Row],[CategoryID]],categories[],2,FALSE)</f>
        <v>Grains/Cereals</v>
      </c>
      <c r="R986">
        <f>VLOOKUP(order_details__2[[#This Row],[OrderID]],orders[],21,FALSE)</f>
        <v>8</v>
      </c>
    </row>
    <row r="987" spans="1:18" x14ac:dyDescent="0.2">
      <c r="A987">
        <v>10621</v>
      </c>
      <c r="B987">
        <v>70</v>
      </c>
      <c r="C987">
        <v>15</v>
      </c>
      <c r="D987">
        <v>20</v>
      </c>
      <c r="E987">
        <v>0</v>
      </c>
      <c r="F987">
        <f>order_details__2[[#This Row],[UnitPrice]]*order_details__2[[#This Row],[Quantity]]</f>
        <v>300</v>
      </c>
      <c r="G987">
        <f>VLOOKUP(order_details__2[[#This Row],[ProductID]],products[],3,FALSE)</f>
        <v>7</v>
      </c>
      <c r="H987">
        <f>VLOOKUP(order_details__2[[#This Row],[OrderID]],orders[],20,FALSE)</f>
        <v>1997</v>
      </c>
      <c r="I987" t="str">
        <f>VLOOKUP(order_details__2[[#This Row],[ProductID]],products[],2,FALSE)</f>
        <v>Outback Lager</v>
      </c>
      <c r="J987" t="str">
        <f>VLOOKUP(order_details__2[[#This Row],[SupplierID]],suppliers[],2,FALSE)</f>
        <v>Pavlova, Ltd.</v>
      </c>
      <c r="K987" t="str">
        <f>VLOOKUP(order_details__2[[#This Row],[OrderID]],orders[],14,FALSE)</f>
        <v>UK</v>
      </c>
      <c r="L987">
        <f>VLOOKUP(order_details__2[[#This Row],[OrderID]],orders[],7,FALSE)</f>
        <v>2</v>
      </c>
      <c r="M987" t="str">
        <f>VLOOKUP(order_details__2[[#This Row],[ShipVia ]],shippers[],2,FALSE)</f>
        <v>United Package</v>
      </c>
      <c r="N987" t="str">
        <f>VLOOKUP(order_details__2[[#This Row],[OrderID]],orders[],2,FALSE)</f>
        <v>ISLAT</v>
      </c>
      <c r="O987" t="str">
        <f>VLOOKUP(order_details__2[[#This Row],[OrderID]],orders[],18,FALSE)</f>
        <v xml:space="preserve">Eastern                                           </v>
      </c>
      <c r="P987">
        <f>VLOOKUP(order_details__2[[#This Row],[ProductID]],products[],4,FALSE)</f>
        <v>1</v>
      </c>
      <c r="Q987" t="str">
        <f>VLOOKUP(order_details__2[[#This Row],[CategoryID]],categories[],2,FALSE)</f>
        <v>Beverages</v>
      </c>
      <c r="R987">
        <f>VLOOKUP(order_details__2[[#This Row],[OrderID]],orders[],21,FALSE)</f>
        <v>8</v>
      </c>
    </row>
    <row r="988" spans="1:18" x14ac:dyDescent="0.2">
      <c r="A988">
        <v>10621</v>
      </c>
      <c r="B988">
        <v>71</v>
      </c>
      <c r="C988">
        <v>21.5</v>
      </c>
      <c r="D988">
        <v>15</v>
      </c>
      <c r="E988">
        <v>0</v>
      </c>
      <c r="F988">
        <f>order_details__2[[#This Row],[UnitPrice]]*order_details__2[[#This Row],[Quantity]]</f>
        <v>322.5</v>
      </c>
      <c r="G988">
        <f>VLOOKUP(order_details__2[[#This Row],[ProductID]],products[],3,FALSE)</f>
        <v>15</v>
      </c>
      <c r="H988">
        <f>VLOOKUP(order_details__2[[#This Row],[OrderID]],orders[],20,FALSE)</f>
        <v>1997</v>
      </c>
      <c r="I988" t="str">
        <f>VLOOKUP(order_details__2[[#This Row],[ProductID]],products[],2,FALSE)</f>
        <v>Flotemysost</v>
      </c>
      <c r="J988" t="str">
        <f>VLOOKUP(order_details__2[[#This Row],[SupplierID]],suppliers[],2,FALSE)</f>
        <v>Norske Meierier</v>
      </c>
      <c r="K988" t="str">
        <f>VLOOKUP(order_details__2[[#This Row],[OrderID]],orders[],14,FALSE)</f>
        <v>UK</v>
      </c>
      <c r="L988">
        <f>VLOOKUP(order_details__2[[#This Row],[OrderID]],orders[],7,FALSE)</f>
        <v>2</v>
      </c>
      <c r="M988" t="str">
        <f>VLOOKUP(order_details__2[[#This Row],[ShipVia ]],shippers[],2,FALSE)</f>
        <v>United Package</v>
      </c>
      <c r="N988" t="str">
        <f>VLOOKUP(order_details__2[[#This Row],[OrderID]],orders[],2,FALSE)</f>
        <v>ISLAT</v>
      </c>
      <c r="O988" t="str">
        <f>VLOOKUP(order_details__2[[#This Row],[OrderID]],orders[],18,FALSE)</f>
        <v xml:space="preserve">Eastern                                           </v>
      </c>
      <c r="P988">
        <f>VLOOKUP(order_details__2[[#This Row],[ProductID]],products[],4,FALSE)</f>
        <v>4</v>
      </c>
      <c r="Q988" t="str">
        <f>VLOOKUP(order_details__2[[#This Row],[CategoryID]],categories[],2,FALSE)</f>
        <v>Dairy Products</v>
      </c>
      <c r="R988">
        <f>VLOOKUP(order_details__2[[#This Row],[OrderID]],orders[],21,FALSE)</f>
        <v>8</v>
      </c>
    </row>
    <row r="989" spans="1:18" x14ac:dyDescent="0.2">
      <c r="A989">
        <v>10622</v>
      </c>
      <c r="B989">
        <v>2</v>
      </c>
      <c r="C989">
        <v>19</v>
      </c>
      <c r="D989">
        <v>20</v>
      </c>
      <c r="E989">
        <v>0</v>
      </c>
      <c r="F989">
        <f>order_details__2[[#This Row],[UnitPrice]]*order_details__2[[#This Row],[Quantity]]</f>
        <v>380</v>
      </c>
      <c r="G989">
        <f>VLOOKUP(order_details__2[[#This Row],[ProductID]],products[],3,FALSE)</f>
        <v>1</v>
      </c>
      <c r="H989">
        <f>VLOOKUP(order_details__2[[#This Row],[OrderID]],orders[],20,FALSE)</f>
        <v>1997</v>
      </c>
      <c r="I989" t="str">
        <f>VLOOKUP(order_details__2[[#This Row],[ProductID]],products[],2,FALSE)</f>
        <v>Chang</v>
      </c>
      <c r="J989" t="str">
        <f>VLOOKUP(order_details__2[[#This Row],[SupplierID]],suppliers[],2,FALSE)</f>
        <v>Exotic Liquids</v>
      </c>
      <c r="K989" t="str">
        <f>VLOOKUP(order_details__2[[#This Row],[OrderID]],orders[],14,FALSE)</f>
        <v>Brazil</v>
      </c>
      <c r="L989">
        <f>VLOOKUP(order_details__2[[#This Row],[OrderID]],orders[],7,FALSE)</f>
        <v>3</v>
      </c>
      <c r="M989" t="str">
        <f>VLOOKUP(order_details__2[[#This Row],[ShipVia ]],shippers[],2,FALSE)</f>
        <v>Federal Shipping</v>
      </c>
      <c r="N989" t="str">
        <f>VLOOKUP(order_details__2[[#This Row],[OrderID]],orders[],2,FALSE)</f>
        <v>RICAR</v>
      </c>
      <c r="O989" t="str">
        <f>VLOOKUP(order_details__2[[#This Row],[OrderID]],orders[],18,FALSE)</f>
        <v xml:space="preserve">Eastern                                           </v>
      </c>
      <c r="P989">
        <f>VLOOKUP(order_details__2[[#This Row],[ProductID]],products[],4,FALSE)</f>
        <v>1</v>
      </c>
      <c r="Q989" t="str">
        <f>VLOOKUP(order_details__2[[#This Row],[CategoryID]],categories[],2,FALSE)</f>
        <v>Beverages</v>
      </c>
      <c r="R989">
        <f>VLOOKUP(order_details__2[[#This Row],[OrderID]],orders[],21,FALSE)</f>
        <v>8</v>
      </c>
    </row>
    <row r="990" spans="1:18" x14ac:dyDescent="0.2">
      <c r="A990">
        <v>10622</v>
      </c>
      <c r="B990">
        <v>68</v>
      </c>
      <c r="C990">
        <v>12.5</v>
      </c>
      <c r="D990">
        <v>18</v>
      </c>
      <c r="E990">
        <v>0</v>
      </c>
      <c r="F990">
        <f>order_details__2[[#This Row],[UnitPrice]]*order_details__2[[#This Row],[Quantity]]</f>
        <v>225</v>
      </c>
      <c r="G990">
        <f>VLOOKUP(order_details__2[[#This Row],[ProductID]],products[],3,FALSE)</f>
        <v>8</v>
      </c>
      <c r="H990">
        <f>VLOOKUP(order_details__2[[#This Row],[OrderID]],orders[],20,FALSE)</f>
        <v>1997</v>
      </c>
      <c r="I990" t="str">
        <f>VLOOKUP(order_details__2[[#This Row],[ProductID]],products[],2,FALSE)</f>
        <v>Scottish Longbreads</v>
      </c>
      <c r="J990" t="str">
        <f>VLOOKUP(order_details__2[[#This Row],[SupplierID]],suppliers[],2,FALSE)</f>
        <v>Specialty Biscuits, Ltd.</v>
      </c>
      <c r="K990" t="str">
        <f>VLOOKUP(order_details__2[[#This Row],[OrderID]],orders[],14,FALSE)</f>
        <v>Brazil</v>
      </c>
      <c r="L990">
        <f>VLOOKUP(order_details__2[[#This Row],[OrderID]],orders[],7,FALSE)</f>
        <v>3</v>
      </c>
      <c r="M990" t="str">
        <f>VLOOKUP(order_details__2[[#This Row],[ShipVia ]],shippers[],2,FALSE)</f>
        <v>Federal Shipping</v>
      </c>
      <c r="N990" t="str">
        <f>VLOOKUP(order_details__2[[#This Row],[OrderID]],orders[],2,FALSE)</f>
        <v>RICAR</v>
      </c>
      <c r="O990" t="str">
        <f>VLOOKUP(order_details__2[[#This Row],[OrderID]],orders[],18,FALSE)</f>
        <v xml:space="preserve">Eastern                                           </v>
      </c>
      <c r="P990">
        <f>VLOOKUP(order_details__2[[#This Row],[ProductID]],products[],4,FALSE)</f>
        <v>3</v>
      </c>
      <c r="Q990" t="str">
        <f>VLOOKUP(order_details__2[[#This Row],[CategoryID]],categories[],2,FALSE)</f>
        <v>Confections</v>
      </c>
      <c r="R990">
        <f>VLOOKUP(order_details__2[[#This Row],[OrderID]],orders[],21,FALSE)</f>
        <v>8</v>
      </c>
    </row>
    <row r="991" spans="1:18" x14ac:dyDescent="0.2">
      <c r="A991">
        <v>10623</v>
      </c>
      <c r="B991">
        <v>14</v>
      </c>
      <c r="C991">
        <v>23.25</v>
      </c>
      <c r="D991">
        <v>21</v>
      </c>
      <c r="E991">
        <v>0</v>
      </c>
      <c r="F991">
        <f>order_details__2[[#This Row],[UnitPrice]]*order_details__2[[#This Row],[Quantity]]</f>
        <v>488.25</v>
      </c>
      <c r="G991">
        <f>VLOOKUP(order_details__2[[#This Row],[ProductID]],products[],3,FALSE)</f>
        <v>6</v>
      </c>
      <c r="H991">
        <f>VLOOKUP(order_details__2[[#This Row],[OrderID]],orders[],20,FALSE)</f>
        <v>1997</v>
      </c>
      <c r="I991" t="str">
        <f>VLOOKUP(order_details__2[[#This Row],[ProductID]],products[],2,FALSE)</f>
        <v>Tofu</v>
      </c>
      <c r="J991" t="str">
        <f>VLOOKUP(order_details__2[[#This Row],[SupplierID]],suppliers[],2,FALSE)</f>
        <v>Mayumi's</v>
      </c>
      <c r="K991" t="str">
        <f>VLOOKUP(order_details__2[[#This Row],[OrderID]],orders[],14,FALSE)</f>
        <v>Germany</v>
      </c>
      <c r="L991">
        <f>VLOOKUP(order_details__2[[#This Row],[OrderID]],orders[],7,FALSE)</f>
        <v>2</v>
      </c>
      <c r="M991" t="str">
        <f>VLOOKUP(order_details__2[[#This Row],[ShipVia ]],shippers[],2,FALSE)</f>
        <v>United Package</v>
      </c>
      <c r="N991" t="str">
        <f>VLOOKUP(order_details__2[[#This Row],[OrderID]],orders[],2,FALSE)</f>
        <v>FRANK</v>
      </c>
      <c r="O991" t="str">
        <f>VLOOKUP(order_details__2[[#This Row],[OrderID]],orders[],18,FALSE)</f>
        <v xml:space="preserve">Northern                                          </v>
      </c>
      <c r="P991">
        <f>VLOOKUP(order_details__2[[#This Row],[ProductID]],products[],4,FALSE)</f>
        <v>7</v>
      </c>
      <c r="Q991" t="str">
        <f>VLOOKUP(order_details__2[[#This Row],[CategoryID]],categories[],2,FALSE)</f>
        <v>Produce</v>
      </c>
      <c r="R991">
        <f>VLOOKUP(order_details__2[[#This Row],[OrderID]],orders[],21,FALSE)</f>
        <v>8</v>
      </c>
    </row>
    <row r="992" spans="1:18" x14ac:dyDescent="0.2">
      <c r="A992">
        <v>10623</v>
      </c>
      <c r="B992">
        <v>19</v>
      </c>
      <c r="C992">
        <v>9.1999999999999993</v>
      </c>
      <c r="D992">
        <v>15</v>
      </c>
      <c r="E992">
        <v>0</v>
      </c>
      <c r="F992">
        <f>order_details__2[[#This Row],[UnitPrice]]*order_details__2[[#This Row],[Quantity]]</f>
        <v>138</v>
      </c>
      <c r="G992">
        <f>VLOOKUP(order_details__2[[#This Row],[ProductID]],products[],3,FALSE)</f>
        <v>8</v>
      </c>
      <c r="H992">
        <f>VLOOKUP(order_details__2[[#This Row],[OrderID]],orders[],20,FALSE)</f>
        <v>1997</v>
      </c>
      <c r="I992" t="str">
        <f>VLOOKUP(order_details__2[[#This Row],[ProductID]],products[],2,FALSE)</f>
        <v>Teatime Chocolate Biscuits</v>
      </c>
      <c r="J992" t="str">
        <f>VLOOKUP(order_details__2[[#This Row],[SupplierID]],suppliers[],2,FALSE)</f>
        <v>Specialty Biscuits, Ltd.</v>
      </c>
      <c r="K992" t="str">
        <f>VLOOKUP(order_details__2[[#This Row],[OrderID]],orders[],14,FALSE)</f>
        <v>Germany</v>
      </c>
      <c r="L992">
        <f>VLOOKUP(order_details__2[[#This Row],[OrderID]],orders[],7,FALSE)</f>
        <v>2</v>
      </c>
      <c r="M992" t="str">
        <f>VLOOKUP(order_details__2[[#This Row],[ShipVia ]],shippers[],2,FALSE)</f>
        <v>United Package</v>
      </c>
      <c r="N992" t="str">
        <f>VLOOKUP(order_details__2[[#This Row],[OrderID]],orders[],2,FALSE)</f>
        <v>FRANK</v>
      </c>
      <c r="O992" t="str">
        <f>VLOOKUP(order_details__2[[#This Row],[OrderID]],orders[],18,FALSE)</f>
        <v xml:space="preserve">Northern                                          </v>
      </c>
      <c r="P992">
        <f>VLOOKUP(order_details__2[[#This Row],[ProductID]],products[],4,FALSE)</f>
        <v>3</v>
      </c>
      <c r="Q992" t="str">
        <f>VLOOKUP(order_details__2[[#This Row],[CategoryID]],categories[],2,FALSE)</f>
        <v>Confections</v>
      </c>
      <c r="R992">
        <f>VLOOKUP(order_details__2[[#This Row],[OrderID]],orders[],21,FALSE)</f>
        <v>8</v>
      </c>
    </row>
    <row r="993" spans="1:18" x14ac:dyDescent="0.2">
      <c r="A993">
        <v>10623</v>
      </c>
      <c r="B993">
        <v>21</v>
      </c>
      <c r="C993">
        <v>10</v>
      </c>
      <c r="D993">
        <v>25</v>
      </c>
      <c r="E993">
        <v>0</v>
      </c>
      <c r="F993">
        <f>order_details__2[[#This Row],[UnitPrice]]*order_details__2[[#This Row],[Quantity]]</f>
        <v>250</v>
      </c>
      <c r="G993">
        <f>VLOOKUP(order_details__2[[#This Row],[ProductID]],products[],3,FALSE)</f>
        <v>8</v>
      </c>
      <c r="H993">
        <f>VLOOKUP(order_details__2[[#This Row],[OrderID]],orders[],20,FALSE)</f>
        <v>1997</v>
      </c>
      <c r="I993" t="str">
        <f>VLOOKUP(order_details__2[[#This Row],[ProductID]],products[],2,FALSE)</f>
        <v>Sir Rodney's Scones</v>
      </c>
      <c r="J993" t="str">
        <f>VLOOKUP(order_details__2[[#This Row],[SupplierID]],suppliers[],2,FALSE)</f>
        <v>Specialty Biscuits, Ltd.</v>
      </c>
      <c r="K993" t="str">
        <f>VLOOKUP(order_details__2[[#This Row],[OrderID]],orders[],14,FALSE)</f>
        <v>Germany</v>
      </c>
      <c r="L993">
        <f>VLOOKUP(order_details__2[[#This Row],[OrderID]],orders[],7,FALSE)</f>
        <v>2</v>
      </c>
      <c r="M993" t="str">
        <f>VLOOKUP(order_details__2[[#This Row],[ShipVia ]],shippers[],2,FALSE)</f>
        <v>United Package</v>
      </c>
      <c r="N993" t="str">
        <f>VLOOKUP(order_details__2[[#This Row],[OrderID]],orders[],2,FALSE)</f>
        <v>FRANK</v>
      </c>
      <c r="O993" t="str">
        <f>VLOOKUP(order_details__2[[#This Row],[OrderID]],orders[],18,FALSE)</f>
        <v xml:space="preserve">Northern                                          </v>
      </c>
      <c r="P993">
        <f>VLOOKUP(order_details__2[[#This Row],[ProductID]],products[],4,FALSE)</f>
        <v>3</v>
      </c>
      <c r="Q993" t="str">
        <f>VLOOKUP(order_details__2[[#This Row],[CategoryID]],categories[],2,FALSE)</f>
        <v>Confections</v>
      </c>
      <c r="R993">
        <f>VLOOKUP(order_details__2[[#This Row],[OrderID]],orders[],21,FALSE)</f>
        <v>8</v>
      </c>
    </row>
    <row r="994" spans="1:18" x14ac:dyDescent="0.2">
      <c r="A994">
        <v>10623</v>
      </c>
      <c r="B994">
        <v>24</v>
      </c>
      <c r="C994">
        <v>4.5</v>
      </c>
      <c r="D994">
        <v>3</v>
      </c>
      <c r="E994">
        <v>0</v>
      </c>
      <c r="F994">
        <f>order_details__2[[#This Row],[UnitPrice]]*order_details__2[[#This Row],[Quantity]]</f>
        <v>13.5</v>
      </c>
      <c r="G994">
        <f>VLOOKUP(order_details__2[[#This Row],[ProductID]],products[],3,FALSE)</f>
        <v>10</v>
      </c>
      <c r="H994">
        <f>VLOOKUP(order_details__2[[#This Row],[OrderID]],orders[],20,FALSE)</f>
        <v>1997</v>
      </c>
      <c r="I994" t="str">
        <f>VLOOKUP(order_details__2[[#This Row],[ProductID]],products[],2,FALSE)</f>
        <v>Guaran Fantstica</v>
      </c>
      <c r="J994" t="str">
        <f>VLOOKUP(order_details__2[[#This Row],[SupplierID]],suppliers[],2,FALSE)</f>
        <v>Refrescos Americanas LTDA</v>
      </c>
      <c r="K994" t="str">
        <f>VLOOKUP(order_details__2[[#This Row],[OrderID]],orders[],14,FALSE)</f>
        <v>Germany</v>
      </c>
      <c r="L994">
        <f>VLOOKUP(order_details__2[[#This Row],[OrderID]],orders[],7,FALSE)</f>
        <v>2</v>
      </c>
      <c r="M994" t="str">
        <f>VLOOKUP(order_details__2[[#This Row],[ShipVia ]],shippers[],2,FALSE)</f>
        <v>United Package</v>
      </c>
      <c r="N994" t="str">
        <f>VLOOKUP(order_details__2[[#This Row],[OrderID]],orders[],2,FALSE)</f>
        <v>FRANK</v>
      </c>
      <c r="O994" t="str">
        <f>VLOOKUP(order_details__2[[#This Row],[OrderID]],orders[],18,FALSE)</f>
        <v xml:space="preserve">Northern                                          </v>
      </c>
      <c r="P994">
        <f>VLOOKUP(order_details__2[[#This Row],[ProductID]],products[],4,FALSE)</f>
        <v>1</v>
      </c>
      <c r="Q994" t="str">
        <f>VLOOKUP(order_details__2[[#This Row],[CategoryID]],categories[],2,FALSE)</f>
        <v>Beverages</v>
      </c>
      <c r="R994">
        <f>VLOOKUP(order_details__2[[#This Row],[OrderID]],orders[],21,FALSE)</f>
        <v>8</v>
      </c>
    </row>
    <row r="995" spans="1:18" x14ac:dyDescent="0.2">
      <c r="A995">
        <v>10623</v>
      </c>
      <c r="B995">
        <v>35</v>
      </c>
      <c r="C995">
        <v>18</v>
      </c>
      <c r="D995">
        <v>30</v>
      </c>
      <c r="E995">
        <v>0</v>
      </c>
      <c r="F995">
        <f>order_details__2[[#This Row],[UnitPrice]]*order_details__2[[#This Row],[Quantity]]</f>
        <v>540</v>
      </c>
      <c r="G995">
        <f>VLOOKUP(order_details__2[[#This Row],[ProductID]],products[],3,FALSE)</f>
        <v>16</v>
      </c>
      <c r="H995">
        <f>VLOOKUP(order_details__2[[#This Row],[OrderID]],orders[],20,FALSE)</f>
        <v>1997</v>
      </c>
      <c r="I995" t="str">
        <f>VLOOKUP(order_details__2[[#This Row],[ProductID]],products[],2,FALSE)</f>
        <v>Steeleye Stout</v>
      </c>
      <c r="J995" t="str">
        <f>VLOOKUP(order_details__2[[#This Row],[SupplierID]],suppliers[],2,FALSE)</f>
        <v>Bigfoot Breweries</v>
      </c>
      <c r="K995" t="str">
        <f>VLOOKUP(order_details__2[[#This Row],[OrderID]],orders[],14,FALSE)</f>
        <v>Germany</v>
      </c>
      <c r="L995">
        <f>VLOOKUP(order_details__2[[#This Row],[OrderID]],orders[],7,FALSE)</f>
        <v>2</v>
      </c>
      <c r="M995" t="str">
        <f>VLOOKUP(order_details__2[[#This Row],[ShipVia ]],shippers[],2,FALSE)</f>
        <v>United Package</v>
      </c>
      <c r="N995" t="str">
        <f>VLOOKUP(order_details__2[[#This Row],[OrderID]],orders[],2,FALSE)</f>
        <v>FRANK</v>
      </c>
      <c r="O995" t="str">
        <f>VLOOKUP(order_details__2[[#This Row],[OrderID]],orders[],18,FALSE)</f>
        <v xml:space="preserve">Northern                                          </v>
      </c>
      <c r="P995">
        <f>VLOOKUP(order_details__2[[#This Row],[ProductID]],products[],4,FALSE)</f>
        <v>1</v>
      </c>
      <c r="Q995" t="str">
        <f>VLOOKUP(order_details__2[[#This Row],[CategoryID]],categories[],2,FALSE)</f>
        <v>Beverages</v>
      </c>
      <c r="R995">
        <f>VLOOKUP(order_details__2[[#This Row],[OrderID]],orders[],21,FALSE)</f>
        <v>8</v>
      </c>
    </row>
    <row r="996" spans="1:18" x14ac:dyDescent="0.2">
      <c r="A996">
        <v>10624</v>
      </c>
      <c r="B996">
        <v>28</v>
      </c>
      <c r="C996">
        <v>45.6</v>
      </c>
      <c r="D996">
        <v>10</v>
      </c>
      <c r="E996">
        <v>0</v>
      </c>
      <c r="F996">
        <f>order_details__2[[#This Row],[UnitPrice]]*order_details__2[[#This Row],[Quantity]]</f>
        <v>456</v>
      </c>
      <c r="G996">
        <f>VLOOKUP(order_details__2[[#This Row],[ProductID]],products[],3,FALSE)</f>
        <v>12</v>
      </c>
      <c r="H996">
        <f>VLOOKUP(order_details__2[[#This Row],[OrderID]],orders[],20,FALSE)</f>
        <v>1997</v>
      </c>
      <c r="I996" t="str">
        <f>VLOOKUP(order_details__2[[#This Row],[ProductID]],products[],2,FALSE)</f>
        <v>Rssle Sauerkraut</v>
      </c>
      <c r="J996" t="str">
        <f>VLOOKUP(order_details__2[[#This Row],[SupplierID]],suppliers[],2,FALSE)</f>
        <v>Plutzer Lebensmittelgromrkte AG</v>
      </c>
      <c r="K996" t="str">
        <f>VLOOKUP(order_details__2[[#This Row],[OrderID]],orders[],14,FALSE)</f>
        <v>USA</v>
      </c>
      <c r="L996">
        <f>VLOOKUP(order_details__2[[#This Row],[OrderID]],orders[],7,FALSE)</f>
        <v>2</v>
      </c>
      <c r="M996" t="str">
        <f>VLOOKUP(order_details__2[[#This Row],[ShipVia ]],shippers[],2,FALSE)</f>
        <v>United Package</v>
      </c>
      <c r="N996" t="str">
        <f>VLOOKUP(order_details__2[[#This Row],[OrderID]],orders[],2,FALSE)</f>
        <v>THECR</v>
      </c>
      <c r="O996" t="str">
        <f>VLOOKUP(order_details__2[[#This Row],[OrderID]],orders[],18,FALSE)</f>
        <v xml:space="preserve">Eastern                                           </v>
      </c>
      <c r="P996">
        <f>VLOOKUP(order_details__2[[#This Row],[ProductID]],products[],4,FALSE)</f>
        <v>7</v>
      </c>
      <c r="Q996" t="str">
        <f>VLOOKUP(order_details__2[[#This Row],[CategoryID]],categories[],2,FALSE)</f>
        <v>Produce</v>
      </c>
      <c r="R996">
        <f>VLOOKUP(order_details__2[[#This Row],[OrderID]],orders[],21,FALSE)</f>
        <v>8</v>
      </c>
    </row>
    <row r="997" spans="1:18" x14ac:dyDescent="0.2">
      <c r="A997">
        <v>10624</v>
      </c>
      <c r="B997">
        <v>29</v>
      </c>
      <c r="C997">
        <v>123.79</v>
      </c>
      <c r="D997">
        <v>6</v>
      </c>
      <c r="E997">
        <v>0</v>
      </c>
      <c r="F997">
        <f>order_details__2[[#This Row],[UnitPrice]]*order_details__2[[#This Row],[Quantity]]</f>
        <v>742.74</v>
      </c>
      <c r="G997">
        <f>VLOOKUP(order_details__2[[#This Row],[ProductID]],products[],3,FALSE)</f>
        <v>12</v>
      </c>
      <c r="H997">
        <f>VLOOKUP(order_details__2[[#This Row],[OrderID]],orders[],20,FALSE)</f>
        <v>1997</v>
      </c>
      <c r="I997" t="str">
        <f>VLOOKUP(order_details__2[[#This Row],[ProductID]],products[],2,FALSE)</f>
        <v>Thringer Rostbratwurst</v>
      </c>
      <c r="J997" t="str">
        <f>VLOOKUP(order_details__2[[#This Row],[SupplierID]],suppliers[],2,FALSE)</f>
        <v>Plutzer Lebensmittelgromrkte AG</v>
      </c>
      <c r="K997" t="str">
        <f>VLOOKUP(order_details__2[[#This Row],[OrderID]],orders[],14,FALSE)</f>
        <v>USA</v>
      </c>
      <c r="L997">
        <f>VLOOKUP(order_details__2[[#This Row],[OrderID]],orders[],7,FALSE)</f>
        <v>2</v>
      </c>
      <c r="M997" t="str">
        <f>VLOOKUP(order_details__2[[#This Row],[ShipVia ]],shippers[],2,FALSE)</f>
        <v>United Package</v>
      </c>
      <c r="N997" t="str">
        <f>VLOOKUP(order_details__2[[#This Row],[OrderID]],orders[],2,FALSE)</f>
        <v>THECR</v>
      </c>
      <c r="O997" t="str">
        <f>VLOOKUP(order_details__2[[#This Row],[OrderID]],orders[],18,FALSE)</f>
        <v xml:space="preserve">Eastern                                           </v>
      </c>
      <c r="P997">
        <f>VLOOKUP(order_details__2[[#This Row],[ProductID]],products[],4,FALSE)</f>
        <v>6</v>
      </c>
      <c r="Q997" t="str">
        <f>VLOOKUP(order_details__2[[#This Row],[CategoryID]],categories[],2,FALSE)</f>
        <v>Meat/Poultry</v>
      </c>
      <c r="R997">
        <f>VLOOKUP(order_details__2[[#This Row],[OrderID]],orders[],21,FALSE)</f>
        <v>8</v>
      </c>
    </row>
    <row r="998" spans="1:18" x14ac:dyDescent="0.2">
      <c r="A998">
        <v>10624</v>
      </c>
      <c r="B998">
        <v>44</v>
      </c>
      <c r="C998">
        <v>19.45</v>
      </c>
      <c r="D998">
        <v>10</v>
      </c>
      <c r="E998">
        <v>0</v>
      </c>
      <c r="F998">
        <f>order_details__2[[#This Row],[UnitPrice]]*order_details__2[[#This Row],[Quantity]]</f>
        <v>194.5</v>
      </c>
      <c r="G998">
        <f>VLOOKUP(order_details__2[[#This Row],[ProductID]],products[],3,FALSE)</f>
        <v>20</v>
      </c>
      <c r="H998">
        <f>VLOOKUP(order_details__2[[#This Row],[OrderID]],orders[],20,FALSE)</f>
        <v>1997</v>
      </c>
      <c r="I998" t="str">
        <f>VLOOKUP(order_details__2[[#This Row],[ProductID]],products[],2,FALSE)</f>
        <v>Gula Malacca</v>
      </c>
      <c r="J998" t="str">
        <f>VLOOKUP(order_details__2[[#This Row],[SupplierID]],suppliers[],2,FALSE)</f>
        <v>Leka Trading</v>
      </c>
      <c r="K998" t="str">
        <f>VLOOKUP(order_details__2[[#This Row],[OrderID]],orders[],14,FALSE)</f>
        <v>USA</v>
      </c>
      <c r="L998">
        <f>VLOOKUP(order_details__2[[#This Row],[OrderID]],orders[],7,FALSE)</f>
        <v>2</v>
      </c>
      <c r="M998" t="str">
        <f>VLOOKUP(order_details__2[[#This Row],[ShipVia ]],shippers[],2,FALSE)</f>
        <v>United Package</v>
      </c>
      <c r="N998" t="str">
        <f>VLOOKUP(order_details__2[[#This Row],[OrderID]],orders[],2,FALSE)</f>
        <v>THECR</v>
      </c>
      <c r="O998" t="str">
        <f>VLOOKUP(order_details__2[[#This Row],[OrderID]],orders[],18,FALSE)</f>
        <v xml:space="preserve">Eastern                                           </v>
      </c>
      <c r="P998">
        <f>VLOOKUP(order_details__2[[#This Row],[ProductID]],products[],4,FALSE)</f>
        <v>2</v>
      </c>
      <c r="Q998" t="str">
        <f>VLOOKUP(order_details__2[[#This Row],[CategoryID]],categories[],2,FALSE)</f>
        <v>Condiments</v>
      </c>
      <c r="R998">
        <f>VLOOKUP(order_details__2[[#This Row],[OrderID]],orders[],21,FALSE)</f>
        <v>8</v>
      </c>
    </row>
    <row r="999" spans="1:18" x14ac:dyDescent="0.2">
      <c r="A999">
        <v>10625</v>
      </c>
      <c r="B999">
        <v>14</v>
      </c>
      <c r="C999">
        <v>23.25</v>
      </c>
      <c r="D999">
        <v>3</v>
      </c>
      <c r="E999">
        <v>0</v>
      </c>
      <c r="F999">
        <f>order_details__2[[#This Row],[UnitPrice]]*order_details__2[[#This Row],[Quantity]]</f>
        <v>69.75</v>
      </c>
      <c r="G999">
        <f>VLOOKUP(order_details__2[[#This Row],[ProductID]],products[],3,FALSE)</f>
        <v>6</v>
      </c>
      <c r="H999">
        <f>VLOOKUP(order_details__2[[#This Row],[OrderID]],orders[],20,FALSE)</f>
        <v>1997</v>
      </c>
      <c r="I999" t="str">
        <f>VLOOKUP(order_details__2[[#This Row],[ProductID]],products[],2,FALSE)</f>
        <v>Tofu</v>
      </c>
      <c r="J999" t="str">
        <f>VLOOKUP(order_details__2[[#This Row],[SupplierID]],suppliers[],2,FALSE)</f>
        <v>Mayumi's</v>
      </c>
      <c r="K999" t="str">
        <f>VLOOKUP(order_details__2[[#This Row],[OrderID]],orders[],14,FALSE)</f>
        <v>Mexico</v>
      </c>
      <c r="L999">
        <f>VLOOKUP(order_details__2[[#This Row],[OrderID]],orders[],7,FALSE)</f>
        <v>1</v>
      </c>
      <c r="M999" t="str">
        <f>VLOOKUP(order_details__2[[#This Row],[ShipVia ]],shippers[],2,FALSE)</f>
        <v>Speedy Express</v>
      </c>
      <c r="N999" t="str">
        <f>VLOOKUP(order_details__2[[#This Row],[OrderID]],orders[],2,FALSE)</f>
        <v>ANATR</v>
      </c>
      <c r="O999" t="str">
        <f>VLOOKUP(order_details__2[[#This Row],[OrderID]],orders[],18,FALSE)</f>
        <v xml:space="preserve">Southern                                          </v>
      </c>
      <c r="P999">
        <f>VLOOKUP(order_details__2[[#This Row],[ProductID]],products[],4,FALSE)</f>
        <v>7</v>
      </c>
      <c r="Q999" t="str">
        <f>VLOOKUP(order_details__2[[#This Row],[CategoryID]],categories[],2,FALSE)</f>
        <v>Produce</v>
      </c>
      <c r="R999">
        <f>VLOOKUP(order_details__2[[#This Row],[OrderID]],orders[],21,FALSE)</f>
        <v>8</v>
      </c>
    </row>
    <row r="1000" spans="1:18" x14ac:dyDescent="0.2">
      <c r="A1000">
        <v>10625</v>
      </c>
      <c r="B1000">
        <v>42</v>
      </c>
      <c r="C1000">
        <v>14</v>
      </c>
      <c r="D1000">
        <v>5</v>
      </c>
      <c r="E1000">
        <v>0</v>
      </c>
      <c r="F1000">
        <f>order_details__2[[#This Row],[UnitPrice]]*order_details__2[[#This Row],[Quantity]]</f>
        <v>70</v>
      </c>
      <c r="G1000">
        <f>VLOOKUP(order_details__2[[#This Row],[ProductID]],products[],3,FALSE)</f>
        <v>20</v>
      </c>
      <c r="H1000">
        <f>VLOOKUP(order_details__2[[#This Row],[OrderID]],orders[],20,FALSE)</f>
        <v>1997</v>
      </c>
      <c r="I1000" t="str">
        <f>VLOOKUP(order_details__2[[#This Row],[ProductID]],products[],2,FALSE)</f>
        <v>Singaporean Hokkien Fried Mee</v>
      </c>
      <c r="J1000" t="str">
        <f>VLOOKUP(order_details__2[[#This Row],[SupplierID]],suppliers[],2,FALSE)</f>
        <v>Leka Trading</v>
      </c>
      <c r="K1000" t="str">
        <f>VLOOKUP(order_details__2[[#This Row],[OrderID]],orders[],14,FALSE)</f>
        <v>Mexico</v>
      </c>
      <c r="L1000">
        <f>VLOOKUP(order_details__2[[#This Row],[OrderID]],orders[],7,FALSE)</f>
        <v>1</v>
      </c>
      <c r="M1000" t="str">
        <f>VLOOKUP(order_details__2[[#This Row],[ShipVia ]],shippers[],2,FALSE)</f>
        <v>Speedy Express</v>
      </c>
      <c r="N1000" t="str">
        <f>VLOOKUP(order_details__2[[#This Row],[OrderID]],orders[],2,FALSE)</f>
        <v>ANATR</v>
      </c>
      <c r="O1000" t="str">
        <f>VLOOKUP(order_details__2[[#This Row],[OrderID]],orders[],18,FALSE)</f>
        <v xml:space="preserve">Southern                                          </v>
      </c>
      <c r="P1000">
        <f>VLOOKUP(order_details__2[[#This Row],[ProductID]],products[],4,FALSE)</f>
        <v>5</v>
      </c>
      <c r="Q1000" t="str">
        <f>VLOOKUP(order_details__2[[#This Row],[CategoryID]],categories[],2,FALSE)</f>
        <v>Grains/Cereals</v>
      </c>
      <c r="R1000">
        <f>VLOOKUP(order_details__2[[#This Row],[OrderID]],orders[],21,FALSE)</f>
        <v>8</v>
      </c>
    </row>
    <row r="1001" spans="1:18" x14ac:dyDescent="0.2">
      <c r="A1001">
        <v>10625</v>
      </c>
      <c r="B1001">
        <v>60</v>
      </c>
      <c r="C1001">
        <v>34</v>
      </c>
      <c r="D1001">
        <v>10</v>
      </c>
      <c r="E1001">
        <v>0</v>
      </c>
      <c r="F1001">
        <f>order_details__2[[#This Row],[UnitPrice]]*order_details__2[[#This Row],[Quantity]]</f>
        <v>340</v>
      </c>
      <c r="G1001">
        <f>VLOOKUP(order_details__2[[#This Row],[ProductID]],products[],3,FALSE)</f>
        <v>28</v>
      </c>
      <c r="H1001">
        <f>VLOOKUP(order_details__2[[#This Row],[OrderID]],orders[],20,FALSE)</f>
        <v>1997</v>
      </c>
      <c r="I1001" t="str">
        <f>VLOOKUP(order_details__2[[#This Row],[ProductID]],products[],2,FALSE)</f>
        <v>Camembert Pierrot</v>
      </c>
      <c r="J1001" t="str">
        <f>VLOOKUP(order_details__2[[#This Row],[SupplierID]],suppliers[],2,FALSE)</f>
        <v>Gai pturage</v>
      </c>
      <c r="K1001" t="str">
        <f>VLOOKUP(order_details__2[[#This Row],[OrderID]],orders[],14,FALSE)</f>
        <v>Mexico</v>
      </c>
      <c r="L1001">
        <f>VLOOKUP(order_details__2[[#This Row],[OrderID]],orders[],7,FALSE)</f>
        <v>1</v>
      </c>
      <c r="M1001" t="str">
        <f>VLOOKUP(order_details__2[[#This Row],[ShipVia ]],shippers[],2,FALSE)</f>
        <v>Speedy Express</v>
      </c>
      <c r="N1001" t="str">
        <f>VLOOKUP(order_details__2[[#This Row],[OrderID]],orders[],2,FALSE)</f>
        <v>ANATR</v>
      </c>
      <c r="O1001" t="str">
        <f>VLOOKUP(order_details__2[[#This Row],[OrderID]],orders[],18,FALSE)</f>
        <v xml:space="preserve">Southern                                          </v>
      </c>
      <c r="P1001">
        <f>VLOOKUP(order_details__2[[#This Row],[ProductID]],products[],4,FALSE)</f>
        <v>4</v>
      </c>
      <c r="Q1001" t="str">
        <f>VLOOKUP(order_details__2[[#This Row],[CategoryID]],categories[],2,FALSE)</f>
        <v>Dairy Products</v>
      </c>
      <c r="R1001">
        <f>VLOOKUP(order_details__2[[#This Row],[OrderID]],orders[],21,FALSE)</f>
        <v>8</v>
      </c>
    </row>
    <row r="1002" spans="1:18" x14ac:dyDescent="0.2">
      <c r="A1002">
        <v>10626</v>
      </c>
      <c r="B1002">
        <v>53</v>
      </c>
      <c r="C1002">
        <v>32.799999999999997</v>
      </c>
      <c r="D1002">
        <v>12</v>
      </c>
      <c r="E1002">
        <v>0</v>
      </c>
      <c r="F1002">
        <f>order_details__2[[#This Row],[UnitPrice]]*order_details__2[[#This Row],[Quantity]]</f>
        <v>393.59999999999997</v>
      </c>
      <c r="G1002">
        <f>VLOOKUP(order_details__2[[#This Row],[ProductID]],products[],3,FALSE)</f>
        <v>24</v>
      </c>
      <c r="H1002">
        <f>VLOOKUP(order_details__2[[#This Row],[OrderID]],orders[],20,FALSE)</f>
        <v>1997</v>
      </c>
      <c r="I1002" t="str">
        <f>VLOOKUP(order_details__2[[#This Row],[ProductID]],products[],2,FALSE)</f>
        <v>Perth Pasties</v>
      </c>
      <c r="J1002" t="str">
        <f>VLOOKUP(order_details__2[[#This Row],[SupplierID]],suppliers[],2,FALSE)</f>
        <v>G'day, Mate</v>
      </c>
      <c r="K1002" t="str">
        <f>VLOOKUP(order_details__2[[#This Row],[OrderID]],orders[],14,FALSE)</f>
        <v>Sweden</v>
      </c>
      <c r="L1002">
        <f>VLOOKUP(order_details__2[[#This Row],[OrderID]],orders[],7,FALSE)</f>
        <v>2</v>
      </c>
      <c r="M1002" t="str">
        <f>VLOOKUP(order_details__2[[#This Row],[ShipVia ]],shippers[],2,FALSE)</f>
        <v>United Package</v>
      </c>
      <c r="N1002" t="str">
        <f>VLOOKUP(order_details__2[[#This Row],[OrderID]],orders[],2,FALSE)</f>
        <v>BERGS</v>
      </c>
      <c r="O1002" t="str">
        <f>VLOOKUP(order_details__2[[#This Row],[OrderID]],orders[],18,FALSE)</f>
        <v xml:space="preserve">Eastern                                           </v>
      </c>
      <c r="P1002">
        <f>VLOOKUP(order_details__2[[#This Row],[ProductID]],products[],4,FALSE)</f>
        <v>6</v>
      </c>
      <c r="Q1002" t="str">
        <f>VLOOKUP(order_details__2[[#This Row],[CategoryID]],categories[],2,FALSE)</f>
        <v>Meat/Poultry</v>
      </c>
      <c r="R1002">
        <f>VLOOKUP(order_details__2[[#This Row],[OrderID]],orders[],21,FALSE)</f>
        <v>8</v>
      </c>
    </row>
    <row r="1003" spans="1:18" x14ac:dyDescent="0.2">
      <c r="A1003">
        <v>10626</v>
      </c>
      <c r="B1003">
        <v>60</v>
      </c>
      <c r="C1003">
        <v>34</v>
      </c>
      <c r="D1003">
        <v>20</v>
      </c>
      <c r="E1003">
        <v>0</v>
      </c>
      <c r="F1003">
        <f>order_details__2[[#This Row],[UnitPrice]]*order_details__2[[#This Row],[Quantity]]</f>
        <v>680</v>
      </c>
      <c r="G1003">
        <f>VLOOKUP(order_details__2[[#This Row],[ProductID]],products[],3,FALSE)</f>
        <v>28</v>
      </c>
      <c r="H1003">
        <f>VLOOKUP(order_details__2[[#This Row],[OrderID]],orders[],20,FALSE)</f>
        <v>1997</v>
      </c>
      <c r="I1003" t="str">
        <f>VLOOKUP(order_details__2[[#This Row],[ProductID]],products[],2,FALSE)</f>
        <v>Camembert Pierrot</v>
      </c>
      <c r="J1003" t="str">
        <f>VLOOKUP(order_details__2[[#This Row],[SupplierID]],suppliers[],2,FALSE)</f>
        <v>Gai pturage</v>
      </c>
      <c r="K1003" t="str">
        <f>VLOOKUP(order_details__2[[#This Row],[OrderID]],orders[],14,FALSE)</f>
        <v>Sweden</v>
      </c>
      <c r="L1003">
        <f>VLOOKUP(order_details__2[[#This Row],[OrderID]],orders[],7,FALSE)</f>
        <v>2</v>
      </c>
      <c r="M1003" t="str">
        <f>VLOOKUP(order_details__2[[#This Row],[ShipVia ]],shippers[],2,FALSE)</f>
        <v>United Package</v>
      </c>
      <c r="N1003" t="str">
        <f>VLOOKUP(order_details__2[[#This Row],[OrderID]],orders[],2,FALSE)</f>
        <v>BERGS</v>
      </c>
      <c r="O1003" t="str">
        <f>VLOOKUP(order_details__2[[#This Row],[OrderID]],orders[],18,FALSE)</f>
        <v xml:space="preserve">Eastern                                           </v>
      </c>
      <c r="P1003">
        <f>VLOOKUP(order_details__2[[#This Row],[ProductID]],products[],4,FALSE)</f>
        <v>4</v>
      </c>
      <c r="Q1003" t="str">
        <f>VLOOKUP(order_details__2[[#This Row],[CategoryID]],categories[],2,FALSE)</f>
        <v>Dairy Products</v>
      </c>
      <c r="R1003">
        <f>VLOOKUP(order_details__2[[#This Row],[OrderID]],orders[],21,FALSE)</f>
        <v>8</v>
      </c>
    </row>
    <row r="1004" spans="1:18" x14ac:dyDescent="0.2">
      <c r="A1004">
        <v>10626</v>
      </c>
      <c r="B1004">
        <v>71</v>
      </c>
      <c r="C1004">
        <v>21.5</v>
      </c>
      <c r="D1004">
        <v>20</v>
      </c>
      <c r="E1004">
        <v>0</v>
      </c>
      <c r="F1004">
        <f>order_details__2[[#This Row],[UnitPrice]]*order_details__2[[#This Row],[Quantity]]</f>
        <v>430</v>
      </c>
      <c r="G1004">
        <f>VLOOKUP(order_details__2[[#This Row],[ProductID]],products[],3,FALSE)</f>
        <v>15</v>
      </c>
      <c r="H1004">
        <f>VLOOKUP(order_details__2[[#This Row],[OrderID]],orders[],20,FALSE)</f>
        <v>1997</v>
      </c>
      <c r="I1004" t="str">
        <f>VLOOKUP(order_details__2[[#This Row],[ProductID]],products[],2,FALSE)</f>
        <v>Flotemysost</v>
      </c>
      <c r="J1004" t="str">
        <f>VLOOKUP(order_details__2[[#This Row],[SupplierID]],suppliers[],2,FALSE)</f>
        <v>Norske Meierier</v>
      </c>
      <c r="K1004" t="str">
        <f>VLOOKUP(order_details__2[[#This Row],[OrderID]],orders[],14,FALSE)</f>
        <v>Sweden</v>
      </c>
      <c r="L1004">
        <f>VLOOKUP(order_details__2[[#This Row],[OrderID]],orders[],7,FALSE)</f>
        <v>2</v>
      </c>
      <c r="M1004" t="str">
        <f>VLOOKUP(order_details__2[[#This Row],[ShipVia ]],shippers[],2,FALSE)</f>
        <v>United Package</v>
      </c>
      <c r="N1004" t="str">
        <f>VLOOKUP(order_details__2[[#This Row],[OrderID]],orders[],2,FALSE)</f>
        <v>BERGS</v>
      </c>
      <c r="O1004" t="str">
        <f>VLOOKUP(order_details__2[[#This Row],[OrderID]],orders[],18,FALSE)</f>
        <v xml:space="preserve">Eastern                                           </v>
      </c>
      <c r="P1004">
        <f>VLOOKUP(order_details__2[[#This Row],[ProductID]],products[],4,FALSE)</f>
        <v>4</v>
      </c>
      <c r="Q1004" t="str">
        <f>VLOOKUP(order_details__2[[#This Row],[CategoryID]],categories[],2,FALSE)</f>
        <v>Dairy Products</v>
      </c>
      <c r="R1004">
        <f>VLOOKUP(order_details__2[[#This Row],[OrderID]],orders[],21,FALSE)</f>
        <v>8</v>
      </c>
    </row>
    <row r="1005" spans="1:18" x14ac:dyDescent="0.2">
      <c r="A1005">
        <v>10627</v>
      </c>
      <c r="B1005">
        <v>62</v>
      </c>
      <c r="C1005">
        <v>49.3</v>
      </c>
      <c r="D1005">
        <v>15</v>
      </c>
      <c r="E1005">
        <v>0</v>
      </c>
      <c r="F1005">
        <f>order_details__2[[#This Row],[UnitPrice]]*order_details__2[[#This Row],[Quantity]]</f>
        <v>739.5</v>
      </c>
      <c r="G1005">
        <f>VLOOKUP(order_details__2[[#This Row],[ProductID]],products[],3,FALSE)</f>
        <v>29</v>
      </c>
      <c r="H1005">
        <f>VLOOKUP(order_details__2[[#This Row],[OrderID]],orders[],20,FALSE)</f>
        <v>1997</v>
      </c>
      <c r="I1005" t="str">
        <f>VLOOKUP(order_details__2[[#This Row],[ProductID]],products[],2,FALSE)</f>
        <v>Tarte au sucre</v>
      </c>
      <c r="J1005" t="str">
        <f>VLOOKUP(order_details__2[[#This Row],[SupplierID]],suppliers[],2,FALSE)</f>
        <v>Forts d'rables</v>
      </c>
      <c r="K1005" t="str">
        <f>VLOOKUP(order_details__2[[#This Row],[OrderID]],orders[],14,FALSE)</f>
        <v>USA</v>
      </c>
      <c r="L1005">
        <f>VLOOKUP(order_details__2[[#This Row],[OrderID]],orders[],7,FALSE)</f>
        <v>3</v>
      </c>
      <c r="M1005" t="str">
        <f>VLOOKUP(order_details__2[[#This Row],[ShipVia ]],shippers[],2,FALSE)</f>
        <v>Federal Shipping</v>
      </c>
      <c r="N1005" t="str">
        <f>VLOOKUP(order_details__2[[#This Row],[OrderID]],orders[],2,FALSE)</f>
        <v>SAVEA</v>
      </c>
      <c r="O1005" t="str">
        <f>VLOOKUP(order_details__2[[#This Row],[OrderID]],orders[],18,FALSE)</f>
        <v xml:space="preserve">Northern                                          </v>
      </c>
      <c r="P1005">
        <f>VLOOKUP(order_details__2[[#This Row],[ProductID]],products[],4,FALSE)</f>
        <v>3</v>
      </c>
      <c r="Q1005" t="str">
        <f>VLOOKUP(order_details__2[[#This Row],[CategoryID]],categories[],2,FALSE)</f>
        <v>Confections</v>
      </c>
      <c r="R1005">
        <f>VLOOKUP(order_details__2[[#This Row],[OrderID]],orders[],21,FALSE)</f>
        <v>8</v>
      </c>
    </row>
    <row r="1006" spans="1:18" x14ac:dyDescent="0.2">
      <c r="A1006">
        <v>10627</v>
      </c>
      <c r="B1006">
        <v>73</v>
      </c>
      <c r="C1006">
        <v>15</v>
      </c>
      <c r="D1006">
        <v>35</v>
      </c>
      <c r="E1006">
        <v>0</v>
      </c>
      <c r="F1006">
        <f>order_details__2[[#This Row],[UnitPrice]]*order_details__2[[#This Row],[Quantity]]</f>
        <v>525</v>
      </c>
      <c r="G1006">
        <f>VLOOKUP(order_details__2[[#This Row],[ProductID]],products[],3,FALSE)</f>
        <v>17</v>
      </c>
      <c r="H1006">
        <f>VLOOKUP(order_details__2[[#This Row],[OrderID]],orders[],20,FALSE)</f>
        <v>1997</v>
      </c>
      <c r="I1006" t="str">
        <f>VLOOKUP(order_details__2[[#This Row],[ProductID]],products[],2,FALSE)</f>
        <v>Rd Kaviar</v>
      </c>
      <c r="J1006" t="str">
        <f>VLOOKUP(order_details__2[[#This Row],[SupplierID]],suppliers[],2,FALSE)</f>
        <v>Svensk Sjfda AB</v>
      </c>
      <c r="K1006" t="str">
        <f>VLOOKUP(order_details__2[[#This Row],[OrderID]],orders[],14,FALSE)</f>
        <v>USA</v>
      </c>
      <c r="L1006">
        <f>VLOOKUP(order_details__2[[#This Row],[OrderID]],orders[],7,FALSE)</f>
        <v>3</v>
      </c>
      <c r="M1006" t="str">
        <f>VLOOKUP(order_details__2[[#This Row],[ShipVia ]],shippers[],2,FALSE)</f>
        <v>Federal Shipping</v>
      </c>
      <c r="N1006" t="str">
        <f>VLOOKUP(order_details__2[[#This Row],[OrderID]],orders[],2,FALSE)</f>
        <v>SAVEA</v>
      </c>
      <c r="O1006" t="str">
        <f>VLOOKUP(order_details__2[[#This Row],[OrderID]],orders[],18,FALSE)</f>
        <v xml:space="preserve">Northern                                          </v>
      </c>
      <c r="P1006">
        <f>VLOOKUP(order_details__2[[#This Row],[ProductID]],products[],4,FALSE)</f>
        <v>8</v>
      </c>
      <c r="Q1006" t="str">
        <f>VLOOKUP(order_details__2[[#This Row],[CategoryID]],categories[],2,FALSE)</f>
        <v>Seafood</v>
      </c>
      <c r="R1006">
        <f>VLOOKUP(order_details__2[[#This Row],[OrderID]],orders[],21,FALSE)</f>
        <v>8</v>
      </c>
    </row>
    <row r="1007" spans="1:18" x14ac:dyDescent="0.2">
      <c r="A1007">
        <v>10628</v>
      </c>
      <c r="B1007">
        <v>1</v>
      </c>
      <c r="C1007">
        <v>18</v>
      </c>
      <c r="D1007">
        <v>25</v>
      </c>
      <c r="E1007">
        <v>0</v>
      </c>
      <c r="F1007">
        <f>order_details__2[[#This Row],[UnitPrice]]*order_details__2[[#This Row],[Quantity]]</f>
        <v>450</v>
      </c>
      <c r="G1007">
        <f>VLOOKUP(order_details__2[[#This Row],[ProductID]],products[],3,FALSE)</f>
        <v>1</v>
      </c>
      <c r="H1007">
        <f>VLOOKUP(order_details__2[[#This Row],[OrderID]],orders[],20,FALSE)</f>
        <v>1997</v>
      </c>
      <c r="I1007" t="str">
        <f>VLOOKUP(order_details__2[[#This Row],[ProductID]],products[],2,FALSE)</f>
        <v>Chai</v>
      </c>
      <c r="J1007" t="str">
        <f>VLOOKUP(order_details__2[[#This Row],[SupplierID]],suppliers[],2,FALSE)</f>
        <v>Exotic Liquids</v>
      </c>
      <c r="K1007" t="str">
        <f>VLOOKUP(order_details__2[[#This Row],[OrderID]],orders[],14,FALSE)</f>
        <v>France</v>
      </c>
      <c r="L1007">
        <f>VLOOKUP(order_details__2[[#This Row],[OrderID]],orders[],7,FALSE)</f>
        <v>3</v>
      </c>
      <c r="M1007" t="str">
        <f>VLOOKUP(order_details__2[[#This Row],[ShipVia ]],shippers[],2,FALSE)</f>
        <v>Federal Shipping</v>
      </c>
      <c r="N1007" t="str">
        <f>VLOOKUP(order_details__2[[#This Row],[OrderID]],orders[],2,FALSE)</f>
        <v>BLONP</v>
      </c>
      <c r="O1007" t="str">
        <f>VLOOKUP(order_details__2[[#This Row],[OrderID]],orders[],18,FALSE)</f>
        <v xml:space="preserve">Eastern                                           </v>
      </c>
      <c r="P1007">
        <f>VLOOKUP(order_details__2[[#This Row],[ProductID]],products[],4,FALSE)</f>
        <v>1</v>
      </c>
      <c r="Q1007" t="str">
        <f>VLOOKUP(order_details__2[[#This Row],[CategoryID]],categories[],2,FALSE)</f>
        <v>Beverages</v>
      </c>
      <c r="R1007">
        <f>VLOOKUP(order_details__2[[#This Row],[OrderID]],orders[],21,FALSE)</f>
        <v>8</v>
      </c>
    </row>
    <row r="1008" spans="1:18" x14ac:dyDescent="0.2">
      <c r="A1008">
        <v>10629</v>
      </c>
      <c r="B1008">
        <v>29</v>
      </c>
      <c r="C1008">
        <v>123.79</v>
      </c>
      <c r="D1008">
        <v>20</v>
      </c>
      <c r="E1008">
        <v>0</v>
      </c>
      <c r="F1008">
        <f>order_details__2[[#This Row],[UnitPrice]]*order_details__2[[#This Row],[Quantity]]</f>
        <v>2475.8000000000002</v>
      </c>
      <c r="G1008">
        <f>VLOOKUP(order_details__2[[#This Row],[ProductID]],products[],3,FALSE)</f>
        <v>12</v>
      </c>
      <c r="H1008">
        <f>VLOOKUP(order_details__2[[#This Row],[OrderID]],orders[],20,FALSE)</f>
        <v>1997</v>
      </c>
      <c r="I1008" t="str">
        <f>VLOOKUP(order_details__2[[#This Row],[ProductID]],products[],2,FALSE)</f>
        <v>Thringer Rostbratwurst</v>
      </c>
      <c r="J1008" t="str">
        <f>VLOOKUP(order_details__2[[#This Row],[SupplierID]],suppliers[],2,FALSE)</f>
        <v>Plutzer Lebensmittelgromrkte AG</v>
      </c>
      <c r="K1008" t="str">
        <f>VLOOKUP(order_details__2[[#This Row],[OrderID]],orders[],14,FALSE)</f>
        <v>Spain</v>
      </c>
      <c r="L1008">
        <f>VLOOKUP(order_details__2[[#This Row],[OrderID]],orders[],7,FALSE)</f>
        <v>3</v>
      </c>
      <c r="M1008" t="str">
        <f>VLOOKUP(order_details__2[[#This Row],[ShipVia ]],shippers[],2,FALSE)</f>
        <v>Federal Shipping</v>
      </c>
      <c r="N1008" t="str">
        <f>VLOOKUP(order_details__2[[#This Row],[OrderID]],orders[],2,FALSE)</f>
        <v>GODOS</v>
      </c>
      <c r="O1008" t="str">
        <f>VLOOKUP(order_details__2[[#This Row],[OrderID]],orders[],18,FALSE)</f>
        <v xml:space="preserve">Eastern                                           </v>
      </c>
      <c r="P1008">
        <f>VLOOKUP(order_details__2[[#This Row],[ProductID]],products[],4,FALSE)</f>
        <v>6</v>
      </c>
      <c r="Q1008" t="str">
        <f>VLOOKUP(order_details__2[[#This Row],[CategoryID]],categories[],2,FALSE)</f>
        <v>Meat/Poultry</v>
      </c>
      <c r="R1008">
        <f>VLOOKUP(order_details__2[[#This Row],[OrderID]],orders[],21,FALSE)</f>
        <v>8</v>
      </c>
    </row>
    <row r="1009" spans="1:18" x14ac:dyDescent="0.2">
      <c r="A1009">
        <v>10629</v>
      </c>
      <c r="B1009">
        <v>64</v>
      </c>
      <c r="C1009">
        <v>33.25</v>
      </c>
      <c r="D1009">
        <v>9</v>
      </c>
      <c r="E1009">
        <v>0</v>
      </c>
      <c r="F1009">
        <f>order_details__2[[#This Row],[UnitPrice]]*order_details__2[[#This Row],[Quantity]]</f>
        <v>299.25</v>
      </c>
      <c r="G1009">
        <f>VLOOKUP(order_details__2[[#This Row],[ProductID]],products[],3,FALSE)</f>
        <v>12</v>
      </c>
      <c r="H1009">
        <f>VLOOKUP(order_details__2[[#This Row],[OrderID]],orders[],20,FALSE)</f>
        <v>1997</v>
      </c>
      <c r="I1009" t="str">
        <f>VLOOKUP(order_details__2[[#This Row],[ProductID]],products[],2,FALSE)</f>
        <v>Wimmers gute Semmelkndel</v>
      </c>
      <c r="J1009" t="str">
        <f>VLOOKUP(order_details__2[[#This Row],[SupplierID]],suppliers[],2,FALSE)</f>
        <v>Plutzer Lebensmittelgromrkte AG</v>
      </c>
      <c r="K1009" t="str">
        <f>VLOOKUP(order_details__2[[#This Row],[OrderID]],orders[],14,FALSE)</f>
        <v>Spain</v>
      </c>
      <c r="L1009">
        <f>VLOOKUP(order_details__2[[#This Row],[OrderID]],orders[],7,FALSE)</f>
        <v>3</v>
      </c>
      <c r="M1009" t="str">
        <f>VLOOKUP(order_details__2[[#This Row],[ShipVia ]],shippers[],2,FALSE)</f>
        <v>Federal Shipping</v>
      </c>
      <c r="N1009" t="str">
        <f>VLOOKUP(order_details__2[[#This Row],[OrderID]],orders[],2,FALSE)</f>
        <v>GODOS</v>
      </c>
      <c r="O1009" t="str">
        <f>VLOOKUP(order_details__2[[#This Row],[OrderID]],orders[],18,FALSE)</f>
        <v xml:space="preserve">Eastern                                           </v>
      </c>
      <c r="P1009">
        <f>VLOOKUP(order_details__2[[#This Row],[ProductID]],products[],4,FALSE)</f>
        <v>5</v>
      </c>
      <c r="Q1009" t="str">
        <f>VLOOKUP(order_details__2[[#This Row],[CategoryID]],categories[],2,FALSE)</f>
        <v>Grains/Cereals</v>
      </c>
      <c r="R1009">
        <f>VLOOKUP(order_details__2[[#This Row],[OrderID]],orders[],21,FALSE)</f>
        <v>8</v>
      </c>
    </row>
    <row r="1010" spans="1:18" x14ac:dyDescent="0.2">
      <c r="A1010">
        <v>10630</v>
      </c>
      <c r="B1010">
        <v>55</v>
      </c>
      <c r="C1010">
        <v>24</v>
      </c>
      <c r="D1010">
        <v>12</v>
      </c>
      <c r="E1010">
        <v>0</v>
      </c>
      <c r="F1010">
        <f>order_details__2[[#This Row],[UnitPrice]]*order_details__2[[#This Row],[Quantity]]</f>
        <v>288</v>
      </c>
      <c r="G1010">
        <f>VLOOKUP(order_details__2[[#This Row],[ProductID]],products[],3,FALSE)</f>
        <v>25</v>
      </c>
      <c r="H1010">
        <f>VLOOKUP(order_details__2[[#This Row],[OrderID]],orders[],20,FALSE)</f>
        <v>1997</v>
      </c>
      <c r="I1010" t="str">
        <f>VLOOKUP(order_details__2[[#This Row],[ProductID]],products[],2,FALSE)</f>
        <v>Pt chinois</v>
      </c>
      <c r="J1010" t="str">
        <f>VLOOKUP(order_details__2[[#This Row],[SupplierID]],suppliers[],2,FALSE)</f>
        <v>Ma Maison</v>
      </c>
      <c r="K1010" t="str">
        <f>VLOOKUP(order_details__2[[#This Row],[OrderID]],orders[],14,FALSE)</f>
        <v>Germany</v>
      </c>
      <c r="L1010">
        <f>VLOOKUP(order_details__2[[#This Row],[OrderID]],orders[],7,FALSE)</f>
        <v>2</v>
      </c>
      <c r="M1010" t="str">
        <f>VLOOKUP(order_details__2[[#This Row],[ShipVia ]],shippers[],2,FALSE)</f>
        <v>United Package</v>
      </c>
      <c r="N1010" t="str">
        <f>VLOOKUP(order_details__2[[#This Row],[OrderID]],orders[],2,FALSE)</f>
        <v>KOENE</v>
      </c>
      <c r="O1010" t="str">
        <f>VLOOKUP(order_details__2[[#This Row],[OrderID]],orders[],18,FALSE)</f>
        <v xml:space="preserve">Eastern                                           </v>
      </c>
      <c r="P1010">
        <f>VLOOKUP(order_details__2[[#This Row],[ProductID]],products[],4,FALSE)</f>
        <v>6</v>
      </c>
      <c r="Q1010" t="str">
        <f>VLOOKUP(order_details__2[[#This Row],[CategoryID]],categories[],2,FALSE)</f>
        <v>Meat/Poultry</v>
      </c>
      <c r="R1010">
        <f>VLOOKUP(order_details__2[[#This Row],[OrderID]],orders[],21,FALSE)</f>
        <v>8</v>
      </c>
    </row>
    <row r="1011" spans="1:18" x14ac:dyDescent="0.2">
      <c r="A1011">
        <v>10630</v>
      </c>
      <c r="B1011">
        <v>76</v>
      </c>
      <c r="C1011">
        <v>18</v>
      </c>
      <c r="D1011">
        <v>35</v>
      </c>
      <c r="E1011">
        <v>0</v>
      </c>
      <c r="F1011">
        <f>order_details__2[[#This Row],[UnitPrice]]*order_details__2[[#This Row],[Quantity]]</f>
        <v>630</v>
      </c>
      <c r="G1011">
        <f>VLOOKUP(order_details__2[[#This Row],[ProductID]],products[],3,FALSE)</f>
        <v>23</v>
      </c>
      <c r="H1011">
        <f>VLOOKUP(order_details__2[[#This Row],[OrderID]],orders[],20,FALSE)</f>
        <v>1997</v>
      </c>
      <c r="I1011" t="str">
        <f>VLOOKUP(order_details__2[[#This Row],[ProductID]],products[],2,FALSE)</f>
        <v>Lakkalikri</v>
      </c>
      <c r="J1011" t="str">
        <f>VLOOKUP(order_details__2[[#This Row],[SupplierID]],suppliers[],2,FALSE)</f>
        <v>Karkki Oy</v>
      </c>
      <c r="K1011" t="str">
        <f>VLOOKUP(order_details__2[[#This Row],[OrderID]],orders[],14,FALSE)</f>
        <v>Germany</v>
      </c>
      <c r="L1011">
        <f>VLOOKUP(order_details__2[[#This Row],[OrderID]],orders[],7,FALSE)</f>
        <v>2</v>
      </c>
      <c r="M1011" t="str">
        <f>VLOOKUP(order_details__2[[#This Row],[ShipVia ]],shippers[],2,FALSE)</f>
        <v>United Package</v>
      </c>
      <c r="N1011" t="str">
        <f>VLOOKUP(order_details__2[[#This Row],[OrderID]],orders[],2,FALSE)</f>
        <v>KOENE</v>
      </c>
      <c r="O1011" t="str">
        <f>VLOOKUP(order_details__2[[#This Row],[OrderID]],orders[],18,FALSE)</f>
        <v xml:space="preserve">Eastern                                           </v>
      </c>
      <c r="P1011">
        <f>VLOOKUP(order_details__2[[#This Row],[ProductID]],products[],4,FALSE)</f>
        <v>1</v>
      </c>
      <c r="Q1011" t="str">
        <f>VLOOKUP(order_details__2[[#This Row],[CategoryID]],categories[],2,FALSE)</f>
        <v>Beverages</v>
      </c>
      <c r="R1011">
        <f>VLOOKUP(order_details__2[[#This Row],[OrderID]],orders[],21,FALSE)</f>
        <v>8</v>
      </c>
    </row>
    <row r="1012" spans="1:18" x14ac:dyDescent="0.2">
      <c r="A1012">
        <v>10631</v>
      </c>
      <c r="B1012">
        <v>75</v>
      </c>
      <c r="C1012">
        <v>7.75</v>
      </c>
      <c r="D1012">
        <v>8</v>
      </c>
      <c r="E1012">
        <v>0</v>
      </c>
      <c r="F1012">
        <f>order_details__2[[#This Row],[UnitPrice]]*order_details__2[[#This Row],[Quantity]]</f>
        <v>62</v>
      </c>
      <c r="G1012">
        <f>VLOOKUP(order_details__2[[#This Row],[ProductID]],products[],3,FALSE)</f>
        <v>12</v>
      </c>
      <c r="H1012">
        <f>VLOOKUP(order_details__2[[#This Row],[OrderID]],orders[],20,FALSE)</f>
        <v>1997</v>
      </c>
      <c r="I1012" t="str">
        <f>VLOOKUP(order_details__2[[#This Row],[ProductID]],products[],2,FALSE)</f>
        <v>Rhnbru Klosterbier</v>
      </c>
      <c r="J1012" t="str">
        <f>VLOOKUP(order_details__2[[#This Row],[SupplierID]],suppliers[],2,FALSE)</f>
        <v>Plutzer Lebensmittelgromrkte AG</v>
      </c>
      <c r="K1012" t="str">
        <f>VLOOKUP(order_details__2[[#This Row],[OrderID]],orders[],14,FALSE)</f>
        <v>France</v>
      </c>
      <c r="L1012">
        <f>VLOOKUP(order_details__2[[#This Row],[OrderID]],orders[],7,FALSE)</f>
        <v>1</v>
      </c>
      <c r="M1012" t="str">
        <f>VLOOKUP(order_details__2[[#This Row],[ShipVia ]],shippers[],2,FALSE)</f>
        <v>Speedy Express</v>
      </c>
      <c r="N1012" t="str">
        <f>VLOOKUP(order_details__2[[#This Row],[OrderID]],orders[],2,FALSE)</f>
        <v>LAMAI</v>
      </c>
      <c r="O1012" t="str">
        <f>VLOOKUP(order_details__2[[#This Row],[OrderID]],orders[],18,FALSE)</f>
        <v xml:space="preserve">Northern                                          </v>
      </c>
      <c r="P1012">
        <f>VLOOKUP(order_details__2[[#This Row],[ProductID]],products[],4,FALSE)</f>
        <v>1</v>
      </c>
      <c r="Q1012" t="str">
        <f>VLOOKUP(order_details__2[[#This Row],[CategoryID]],categories[],2,FALSE)</f>
        <v>Beverages</v>
      </c>
      <c r="R1012">
        <f>VLOOKUP(order_details__2[[#This Row],[OrderID]],orders[],21,FALSE)</f>
        <v>8</v>
      </c>
    </row>
    <row r="1013" spans="1:18" x14ac:dyDescent="0.2">
      <c r="A1013">
        <v>10632</v>
      </c>
      <c r="B1013">
        <v>2</v>
      </c>
      <c r="C1013">
        <v>19</v>
      </c>
      <c r="D1013">
        <v>30</v>
      </c>
      <c r="E1013">
        <v>0</v>
      </c>
      <c r="F1013">
        <f>order_details__2[[#This Row],[UnitPrice]]*order_details__2[[#This Row],[Quantity]]</f>
        <v>570</v>
      </c>
      <c r="G1013">
        <f>VLOOKUP(order_details__2[[#This Row],[ProductID]],products[],3,FALSE)</f>
        <v>1</v>
      </c>
      <c r="H1013">
        <f>VLOOKUP(order_details__2[[#This Row],[OrderID]],orders[],20,FALSE)</f>
        <v>1997</v>
      </c>
      <c r="I1013" t="str">
        <f>VLOOKUP(order_details__2[[#This Row],[ProductID]],products[],2,FALSE)</f>
        <v>Chang</v>
      </c>
      <c r="J1013" t="str">
        <f>VLOOKUP(order_details__2[[#This Row],[SupplierID]],suppliers[],2,FALSE)</f>
        <v>Exotic Liquids</v>
      </c>
      <c r="K1013" t="str">
        <f>VLOOKUP(order_details__2[[#This Row],[OrderID]],orders[],14,FALSE)</f>
        <v>Germany</v>
      </c>
      <c r="L1013">
        <f>VLOOKUP(order_details__2[[#This Row],[OrderID]],orders[],7,FALSE)</f>
        <v>1</v>
      </c>
      <c r="M1013" t="str">
        <f>VLOOKUP(order_details__2[[#This Row],[ShipVia ]],shippers[],2,FALSE)</f>
        <v>Speedy Express</v>
      </c>
      <c r="N1013" t="str">
        <f>VLOOKUP(order_details__2[[#This Row],[OrderID]],orders[],2,FALSE)</f>
        <v>WANDK</v>
      </c>
      <c r="O1013" t="str">
        <f>VLOOKUP(order_details__2[[#This Row],[OrderID]],orders[],18,FALSE)</f>
        <v xml:space="preserve">Northern                                          </v>
      </c>
      <c r="P1013">
        <f>VLOOKUP(order_details__2[[#This Row],[ProductID]],products[],4,FALSE)</f>
        <v>1</v>
      </c>
      <c r="Q1013" t="str">
        <f>VLOOKUP(order_details__2[[#This Row],[CategoryID]],categories[],2,FALSE)</f>
        <v>Beverages</v>
      </c>
      <c r="R1013">
        <f>VLOOKUP(order_details__2[[#This Row],[OrderID]],orders[],21,FALSE)</f>
        <v>8</v>
      </c>
    </row>
    <row r="1014" spans="1:18" x14ac:dyDescent="0.2">
      <c r="A1014">
        <v>10632</v>
      </c>
      <c r="B1014">
        <v>33</v>
      </c>
      <c r="C1014">
        <v>2.5</v>
      </c>
      <c r="D1014">
        <v>20</v>
      </c>
      <c r="E1014">
        <v>0</v>
      </c>
      <c r="F1014">
        <f>order_details__2[[#This Row],[UnitPrice]]*order_details__2[[#This Row],[Quantity]]</f>
        <v>50</v>
      </c>
      <c r="G1014">
        <f>VLOOKUP(order_details__2[[#This Row],[ProductID]],products[],3,FALSE)</f>
        <v>15</v>
      </c>
      <c r="H1014">
        <f>VLOOKUP(order_details__2[[#This Row],[OrderID]],orders[],20,FALSE)</f>
        <v>1997</v>
      </c>
      <c r="I1014" t="str">
        <f>VLOOKUP(order_details__2[[#This Row],[ProductID]],products[],2,FALSE)</f>
        <v>Geitost</v>
      </c>
      <c r="J1014" t="str">
        <f>VLOOKUP(order_details__2[[#This Row],[SupplierID]],suppliers[],2,FALSE)</f>
        <v>Norske Meierier</v>
      </c>
      <c r="K1014" t="str">
        <f>VLOOKUP(order_details__2[[#This Row],[OrderID]],orders[],14,FALSE)</f>
        <v>Germany</v>
      </c>
      <c r="L1014">
        <f>VLOOKUP(order_details__2[[#This Row],[OrderID]],orders[],7,FALSE)</f>
        <v>1</v>
      </c>
      <c r="M1014" t="str">
        <f>VLOOKUP(order_details__2[[#This Row],[ShipVia ]],shippers[],2,FALSE)</f>
        <v>Speedy Express</v>
      </c>
      <c r="N1014" t="str">
        <f>VLOOKUP(order_details__2[[#This Row],[OrderID]],orders[],2,FALSE)</f>
        <v>WANDK</v>
      </c>
      <c r="O1014" t="str">
        <f>VLOOKUP(order_details__2[[#This Row],[OrderID]],orders[],18,FALSE)</f>
        <v xml:space="preserve">Northern                                          </v>
      </c>
      <c r="P1014">
        <f>VLOOKUP(order_details__2[[#This Row],[ProductID]],products[],4,FALSE)</f>
        <v>4</v>
      </c>
      <c r="Q1014" t="str">
        <f>VLOOKUP(order_details__2[[#This Row],[CategoryID]],categories[],2,FALSE)</f>
        <v>Dairy Products</v>
      </c>
      <c r="R1014">
        <f>VLOOKUP(order_details__2[[#This Row],[OrderID]],orders[],21,FALSE)</f>
        <v>8</v>
      </c>
    </row>
    <row r="1015" spans="1:18" x14ac:dyDescent="0.2">
      <c r="A1015">
        <v>10633</v>
      </c>
      <c r="B1015">
        <v>12</v>
      </c>
      <c r="C1015">
        <v>38</v>
      </c>
      <c r="D1015">
        <v>36</v>
      </c>
      <c r="E1015">
        <v>0</v>
      </c>
      <c r="F1015">
        <f>order_details__2[[#This Row],[UnitPrice]]*order_details__2[[#This Row],[Quantity]]</f>
        <v>1368</v>
      </c>
      <c r="G1015">
        <f>VLOOKUP(order_details__2[[#This Row],[ProductID]],products[],3,FALSE)</f>
        <v>5</v>
      </c>
      <c r="H1015">
        <f>VLOOKUP(order_details__2[[#This Row],[OrderID]],orders[],20,FALSE)</f>
        <v>1997</v>
      </c>
      <c r="I1015" t="str">
        <f>VLOOKUP(order_details__2[[#This Row],[ProductID]],products[],2,FALSE)</f>
        <v>Queso Manchego La Pastora</v>
      </c>
      <c r="J1015" t="str">
        <f>VLOOKUP(order_details__2[[#This Row],[SupplierID]],suppliers[],2,FALSE)</f>
        <v>Cooperativa de Quesos 'Las Cabras'</v>
      </c>
      <c r="K1015" t="str">
        <f>VLOOKUP(order_details__2[[#This Row],[OrderID]],orders[],14,FALSE)</f>
        <v>Austria</v>
      </c>
      <c r="L1015">
        <f>VLOOKUP(order_details__2[[#This Row],[OrderID]],orders[],7,FALSE)</f>
        <v>3</v>
      </c>
      <c r="M1015" t="str">
        <f>VLOOKUP(order_details__2[[#This Row],[ShipVia ]],shippers[],2,FALSE)</f>
        <v>Federal Shipping</v>
      </c>
      <c r="N1015" t="str">
        <f>VLOOKUP(order_details__2[[#This Row],[OrderID]],orders[],2,FALSE)</f>
        <v>ERNSH</v>
      </c>
      <c r="O1015" t="str">
        <f>VLOOKUP(order_details__2[[#This Row],[OrderID]],orders[],18,FALSE)</f>
        <v xml:space="preserve">Westerns                                          </v>
      </c>
      <c r="P1015">
        <f>VLOOKUP(order_details__2[[#This Row],[ProductID]],products[],4,FALSE)</f>
        <v>4</v>
      </c>
      <c r="Q1015" t="str">
        <f>VLOOKUP(order_details__2[[#This Row],[CategoryID]],categories[],2,FALSE)</f>
        <v>Dairy Products</v>
      </c>
      <c r="R1015">
        <f>VLOOKUP(order_details__2[[#This Row],[OrderID]],orders[],21,FALSE)</f>
        <v>8</v>
      </c>
    </row>
    <row r="1016" spans="1:18" x14ac:dyDescent="0.2">
      <c r="A1016">
        <v>10633</v>
      </c>
      <c r="B1016">
        <v>13</v>
      </c>
      <c r="C1016">
        <v>6</v>
      </c>
      <c r="D1016">
        <v>13</v>
      </c>
      <c r="E1016">
        <v>0</v>
      </c>
      <c r="F1016">
        <f>order_details__2[[#This Row],[UnitPrice]]*order_details__2[[#This Row],[Quantity]]</f>
        <v>78</v>
      </c>
      <c r="G1016">
        <f>VLOOKUP(order_details__2[[#This Row],[ProductID]],products[],3,FALSE)</f>
        <v>6</v>
      </c>
      <c r="H1016">
        <f>VLOOKUP(order_details__2[[#This Row],[OrderID]],orders[],20,FALSE)</f>
        <v>1997</v>
      </c>
      <c r="I1016" t="str">
        <f>VLOOKUP(order_details__2[[#This Row],[ProductID]],products[],2,FALSE)</f>
        <v>Konbu</v>
      </c>
      <c r="J1016" t="str">
        <f>VLOOKUP(order_details__2[[#This Row],[SupplierID]],suppliers[],2,FALSE)</f>
        <v>Mayumi's</v>
      </c>
      <c r="K1016" t="str">
        <f>VLOOKUP(order_details__2[[#This Row],[OrderID]],orders[],14,FALSE)</f>
        <v>Austria</v>
      </c>
      <c r="L1016">
        <f>VLOOKUP(order_details__2[[#This Row],[OrderID]],orders[],7,FALSE)</f>
        <v>3</v>
      </c>
      <c r="M1016" t="str">
        <f>VLOOKUP(order_details__2[[#This Row],[ShipVia ]],shippers[],2,FALSE)</f>
        <v>Federal Shipping</v>
      </c>
      <c r="N1016" t="str">
        <f>VLOOKUP(order_details__2[[#This Row],[OrderID]],orders[],2,FALSE)</f>
        <v>ERNSH</v>
      </c>
      <c r="O1016" t="str">
        <f>VLOOKUP(order_details__2[[#This Row],[OrderID]],orders[],18,FALSE)</f>
        <v xml:space="preserve">Westerns                                          </v>
      </c>
      <c r="P1016">
        <f>VLOOKUP(order_details__2[[#This Row],[ProductID]],products[],4,FALSE)</f>
        <v>8</v>
      </c>
      <c r="Q1016" t="str">
        <f>VLOOKUP(order_details__2[[#This Row],[CategoryID]],categories[],2,FALSE)</f>
        <v>Seafood</v>
      </c>
      <c r="R1016">
        <f>VLOOKUP(order_details__2[[#This Row],[OrderID]],orders[],21,FALSE)</f>
        <v>8</v>
      </c>
    </row>
    <row r="1017" spans="1:18" x14ac:dyDescent="0.2">
      <c r="A1017">
        <v>10633</v>
      </c>
      <c r="B1017">
        <v>26</v>
      </c>
      <c r="C1017">
        <v>31.23</v>
      </c>
      <c r="D1017">
        <v>35</v>
      </c>
      <c r="E1017">
        <v>0</v>
      </c>
      <c r="F1017">
        <f>order_details__2[[#This Row],[UnitPrice]]*order_details__2[[#This Row],[Quantity]]</f>
        <v>1093.05</v>
      </c>
      <c r="G1017">
        <f>VLOOKUP(order_details__2[[#This Row],[ProductID]],products[],3,FALSE)</f>
        <v>11</v>
      </c>
      <c r="H1017">
        <f>VLOOKUP(order_details__2[[#This Row],[OrderID]],orders[],20,FALSE)</f>
        <v>1997</v>
      </c>
      <c r="I1017" t="str">
        <f>VLOOKUP(order_details__2[[#This Row],[ProductID]],products[],2,FALSE)</f>
        <v>Gumbr Gummibrchen</v>
      </c>
      <c r="J1017" t="str">
        <f>VLOOKUP(order_details__2[[#This Row],[SupplierID]],suppliers[],2,FALSE)</f>
        <v>Heli Swaren GmbH &amp; Co. KG</v>
      </c>
      <c r="K1017" t="str">
        <f>VLOOKUP(order_details__2[[#This Row],[OrderID]],orders[],14,FALSE)</f>
        <v>Austria</v>
      </c>
      <c r="L1017">
        <f>VLOOKUP(order_details__2[[#This Row],[OrderID]],orders[],7,FALSE)</f>
        <v>3</v>
      </c>
      <c r="M1017" t="str">
        <f>VLOOKUP(order_details__2[[#This Row],[ShipVia ]],shippers[],2,FALSE)</f>
        <v>Federal Shipping</v>
      </c>
      <c r="N1017" t="str">
        <f>VLOOKUP(order_details__2[[#This Row],[OrderID]],orders[],2,FALSE)</f>
        <v>ERNSH</v>
      </c>
      <c r="O1017" t="str">
        <f>VLOOKUP(order_details__2[[#This Row],[OrderID]],orders[],18,FALSE)</f>
        <v xml:space="preserve">Westerns                                          </v>
      </c>
      <c r="P1017">
        <f>VLOOKUP(order_details__2[[#This Row],[ProductID]],products[],4,FALSE)</f>
        <v>3</v>
      </c>
      <c r="Q1017" t="str">
        <f>VLOOKUP(order_details__2[[#This Row],[CategoryID]],categories[],2,FALSE)</f>
        <v>Confections</v>
      </c>
      <c r="R1017">
        <f>VLOOKUP(order_details__2[[#This Row],[OrderID]],orders[],21,FALSE)</f>
        <v>8</v>
      </c>
    </row>
    <row r="1018" spans="1:18" x14ac:dyDescent="0.2">
      <c r="A1018">
        <v>10633</v>
      </c>
      <c r="B1018">
        <v>62</v>
      </c>
      <c r="C1018">
        <v>49.3</v>
      </c>
      <c r="D1018">
        <v>80</v>
      </c>
      <c r="E1018">
        <v>0</v>
      </c>
      <c r="F1018">
        <f>order_details__2[[#This Row],[UnitPrice]]*order_details__2[[#This Row],[Quantity]]</f>
        <v>3944</v>
      </c>
      <c r="G1018">
        <f>VLOOKUP(order_details__2[[#This Row],[ProductID]],products[],3,FALSE)</f>
        <v>29</v>
      </c>
      <c r="H1018">
        <f>VLOOKUP(order_details__2[[#This Row],[OrderID]],orders[],20,FALSE)</f>
        <v>1997</v>
      </c>
      <c r="I1018" t="str">
        <f>VLOOKUP(order_details__2[[#This Row],[ProductID]],products[],2,FALSE)</f>
        <v>Tarte au sucre</v>
      </c>
      <c r="J1018" t="str">
        <f>VLOOKUP(order_details__2[[#This Row],[SupplierID]],suppliers[],2,FALSE)</f>
        <v>Forts d'rables</v>
      </c>
      <c r="K1018" t="str">
        <f>VLOOKUP(order_details__2[[#This Row],[OrderID]],orders[],14,FALSE)</f>
        <v>Austria</v>
      </c>
      <c r="L1018">
        <f>VLOOKUP(order_details__2[[#This Row],[OrderID]],orders[],7,FALSE)</f>
        <v>3</v>
      </c>
      <c r="M1018" t="str">
        <f>VLOOKUP(order_details__2[[#This Row],[ShipVia ]],shippers[],2,FALSE)</f>
        <v>Federal Shipping</v>
      </c>
      <c r="N1018" t="str">
        <f>VLOOKUP(order_details__2[[#This Row],[OrderID]],orders[],2,FALSE)</f>
        <v>ERNSH</v>
      </c>
      <c r="O1018" t="str">
        <f>VLOOKUP(order_details__2[[#This Row],[OrderID]],orders[],18,FALSE)</f>
        <v xml:space="preserve">Westerns                                          </v>
      </c>
      <c r="P1018">
        <f>VLOOKUP(order_details__2[[#This Row],[ProductID]],products[],4,FALSE)</f>
        <v>3</v>
      </c>
      <c r="Q1018" t="str">
        <f>VLOOKUP(order_details__2[[#This Row],[CategoryID]],categories[],2,FALSE)</f>
        <v>Confections</v>
      </c>
      <c r="R1018">
        <f>VLOOKUP(order_details__2[[#This Row],[OrderID]],orders[],21,FALSE)</f>
        <v>8</v>
      </c>
    </row>
    <row r="1019" spans="1:18" x14ac:dyDescent="0.2">
      <c r="A1019">
        <v>10634</v>
      </c>
      <c r="B1019">
        <v>7</v>
      </c>
      <c r="C1019">
        <v>30</v>
      </c>
      <c r="D1019">
        <v>35</v>
      </c>
      <c r="E1019">
        <v>0</v>
      </c>
      <c r="F1019">
        <f>order_details__2[[#This Row],[UnitPrice]]*order_details__2[[#This Row],[Quantity]]</f>
        <v>1050</v>
      </c>
      <c r="G1019">
        <f>VLOOKUP(order_details__2[[#This Row],[ProductID]],products[],3,FALSE)</f>
        <v>3</v>
      </c>
      <c r="H1019">
        <f>VLOOKUP(order_details__2[[#This Row],[OrderID]],orders[],20,FALSE)</f>
        <v>1997</v>
      </c>
      <c r="I1019" t="str">
        <f>VLOOKUP(order_details__2[[#This Row],[ProductID]],products[],2,FALSE)</f>
        <v>Uncle Bob's Organic Dried Pears</v>
      </c>
      <c r="J1019" t="str">
        <f>VLOOKUP(order_details__2[[#This Row],[SupplierID]],suppliers[],2,FALSE)</f>
        <v>Grandma Kelly's Homestead</v>
      </c>
      <c r="K1019" t="str">
        <f>VLOOKUP(order_details__2[[#This Row],[OrderID]],orders[],14,FALSE)</f>
        <v>France</v>
      </c>
      <c r="L1019">
        <f>VLOOKUP(order_details__2[[#This Row],[OrderID]],orders[],7,FALSE)</f>
        <v>3</v>
      </c>
      <c r="M1019" t="str">
        <f>VLOOKUP(order_details__2[[#This Row],[ShipVia ]],shippers[],2,FALSE)</f>
        <v>Federal Shipping</v>
      </c>
      <c r="N1019" t="str">
        <f>VLOOKUP(order_details__2[[#This Row],[OrderID]],orders[],2,FALSE)</f>
        <v>FOLIG</v>
      </c>
      <c r="O1019" t="str">
        <f>VLOOKUP(order_details__2[[#This Row],[OrderID]],orders[],18,FALSE)</f>
        <v xml:space="preserve">Eastern                                           </v>
      </c>
      <c r="P1019">
        <f>VLOOKUP(order_details__2[[#This Row],[ProductID]],products[],4,FALSE)</f>
        <v>7</v>
      </c>
      <c r="Q1019" t="str">
        <f>VLOOKUP(order_details__2[[#This Row],[CategoryID]],categories[],2,FALSE)</f>
        <v>Produce</v>
      </c>
      <c r="R1019">
        <f>VLOOKUP(order_details__2[[#This Row],[OrderID]],orders[],21,FALSE)</f>
        <v>8</v>
      </c>
    </row>
    <row r="1020" spans="1:18" x14ac:dyDescent="0.2">
      <c r="A1020">
        <v>10634</v>
      </c>
      <c r="B1020">
        <v>18</v>
      </c>
      <c r="C1020">
        <v>62.5</v>
      </c>
      <c r="D1020">
        <v>50</v>
      </c>
      <c r="E1020">
        <v>0</v>
      </c>
      <c r="F1020">
        <f>order_details__2[[#This Row],[UnitPrice]]*order_details__2[[#This Row],[Quantity]]</f>
        <v>3125</v>
      </c>
      <c r="G1020">
        <f>VLOOKUP(order_details__2[[#This Row],[ProductID]],products[],3,FALSE)</f>
        <v>7</v>
      </c>
      <c r="H1020">
        <f>VLOOKUP(order_details__2[[#This Row],[OrderID]],orders[],20,FALSE)</f>
        <v>1997</v>
      </c>
      <c r="I1020" t="str">
        <f>VLOOKUP(order_details__2[[#This Row],[ProductID]],products[],2,FALSE)</f>
        <v>Carnarvon Tigers</v>
      </c>
      <c r="J1020" t="str">
        <f>VLOOKUP(order_details__2[[#This Row],[SupplierID]],suppliers[],2,FALSE)</f>
        <v>Pavlova, Ltd.</v>
      </c>
      <c r="K1020" t="str">
        <f>VLOOKUP(order_details__2[[#This Row],[OrderID]],orders[],14,FALSE)</f>
        <v>France</v>
      </c>
      <c r="L1020">
        <f>VLOOKUP(order_details__2[[#This Row],[OrderID]],orders[],7,FALSE)</f>
        <v>3</v>
      </c>
      <c r="M1020" t="str">
        <f>VLOOKUP(order_details__2[[#This Row],[ShipVia ]],shippers[],2,FALSE)</f>
        <v>Federal Shipping</v>
      </c>
      <c r="N1020" t="str">
        <f>VLOOKUP(order_details__2[[#This Row],[OrderID]],orders[],2,FALSE)</f>
        <v>FOLIG</v>
      </c>
      <c r="O1020" t="str">
        <f>VLOOKUP(order_details__2[[#This Row],[OrderID]],orders[],18,FALSE)</f>
        <v xml:space="preserve">Eastern                                           </v>
      </c>
      <c r="P1020">
        <f>VLOOKUP(order_details__2[[#This Row],[ProductID]],products[],4,FALSE)</f>
        <v>8</v>
      </c>
      <c r="Q1020" t="str">
        <f>VLOOKUP(order_details__2[[#This Row],[CategoryID]],categories[],2,FALSE)</f>
        <v>Seafood</v>
      </c>
      <c r="R1020">
        <f>VLOOKUP(order_details__2[[#This Row],[OrderID]],orders[],21,FALSE)</f>
        <v>8</v>
      </c>
    </row>
    <row r="1021" spans="1:18" x14ac:dyDescent="0.2">
      <c r="A1021">
        <v>10634</v>
      </c>
      <c r="B1021">
        <v>51</v>
      </c>
      <c r="C1021">
        <v>53</v>
      </c>
      <c r="D1021">
        <v>15</v>
      </c>
      <c r="E1021">
        <v>0</v>
      </c>
      <c r="F1021">
        <f>order_details__2[[#This Row],[UnitPrice]]*order_details__2[[#This Row],[Quantity]]</f>
        <v>795</v>
      </c>
      <c r="G1021">
        <f>VLOOKUP(order_details__2[[#This Row],[ProductID]],products[],3,FALSE)</f>
        <v>24</v>
      </c>
      <c r="H1021">
        <f>VLOOKUP(order_details__2[[#This Row],[OrderID]],orders[],20,FALSE)</f>
        <v>1997</v>
      </c>
      <c r="I1021" t="str">
        <f>VLOOKUP(order_details__2[[#This Row],[ProductID]],products[],2,FALSE)</f>
        <v>Manjimup Dried Apples</v>
      </c>
      <c r="J1021" t="str">
        <f>VLOOKUP(order_details__2[[#This Row],[SupplierID]],suppliers[],2,FALSE)</f>
        <v>G'day, Mate</v>
      </c>
      <c r="K1021" t="str">
        <f>VLOOKUP(order_details__2[[#This Row],[OrderID]],orders[],14,FALSE)</f>
        <v>France</v>
      </c>
      <c r="L1021">
        <f>VLOOKUP(order_details__2[[#This Row],[OrderID]],orders[],7,FALSE)</f>
        <v>3</v>
      </c>
      <c r="M1021" t="str">
        <f>VLOOKUP(order_details__2[[#This Row],[ShipVia ]],shippers[],2,FALSE)</f>
        <v>Federal Shipping</v>
      </c>
      <c r="N1021" t="str">
        <f>VLOOKUP(order_details__2[[#This Row],[OrderID]],orders[],2,FALSE)</f>
        <v>FOLIG</v>
      </c>
      <c r="O1021" t="str">
        <f>VLOOKUP(order_details__2[[#This Row],[OrderID]],orders[],18,FALSE)</f>
        <v xml:space="preserve">Eastern                                           </v>
      </c>
      <c r="P1021">
        <f>VLOOKUP(order_details__2[[#This Row],[ProductID]],products[],4,FALSE)</f>
        <v>7</v>
      </c>
      <c r="Q1021" t="str">
        <f>VLOOKUP(order_details__2[[#This Row],[CategoryID]],categories[],2,FALSE)</f>
        <v>Produce</v>
      </c>
      <c r="R1021">
        <f>VLOOKUP(order_details__2[[#This Row],[OrderID]],orders[],21,FALSE)</f>
        <v>8</v>
      </c>
    </row>
    <row r="1022" spans="1:18" x14ac:dyDescent="0.2">
      <c r="A1022">
        <v>10634</v>
      </c>
      <c r="B1022">
        <v>75</v>
      </c>
      <c r="C1022">
        <v>7.75</v>
      </c>
      <c r="D1022">
        <v>2</v>
      </c>
      <c r="E1022">
        <v>0</v>
      </c>
      <c r="F1022">
        <f>order_details__2[[#This Row],[UnitPrice]]*order_details__2[[#This Row],[Quantity]]</f>
        <v>15.5</v>
      </c>
      <c r="G1022">
        <f>VLOOKUP(order_details__2[[#This Row],[ProductID]],products[],3,FALSE)</f>
        <v>12</v>
      </c>
      <c r="H1022">
        <f>VLOOKUP(order_details__2[[#This Row],[OrderID]],orders[],20,FALSE)</f>
        <v>1997</v>
      </c>
      <c r="I1022" t="str">
        <f>VLOOKUP(order_details__2[[#This Row],[ProductID]],products[],2,FALSE)</f>
        <v>Rhnbru Klosterbier</v>
      </c>
      <c r="J1022" t="str">
        <f>VLOOKUP(order_details__2[[#This Row],[SupplierID]],suppliers[],2,FALSE)</f>
        <v>Plutzer Lebensmittelgromrkte AG</v>
      </c>
      <c r="K1022" t="str">
        <f>VLOOKUP(order_details__2[[#This Row],[OrderID]],orders[],14,FALSE)</f>
        <v>France</v>
      </c>
      <c r="L1022">
        <f>VLOOKUP(order_details__2[[#This Row],[OrderID]],orders[],7,FALSE)</f>
        <v>3</v>
      </c>
      <c r="M1022" t="str">
        <f>VLOOKUP(order_details__2[[#This Row],[ShipVia ]],shippers[],2,FALSE)</f>
        <v>Federal Shipping</v>
      </c>
      <c r="N1022" t="str">
        <f>VLOOKUP(order_details__2[[#This Row],[OrderID]],orders[],2,FALSE)</f>
        <v>FOLIG</v>
      </c>
      <c r="O1022" t="str">
        <f>VLOOKUP(order_details__2[[#This Row],[OrderID]],orders[],18,FALSE)</f>
        <v xml:space="preserve">Eastern                                           </v>
      </c>
      <c r="P1022">
        <f>VLOOKUP(order_details__2[[#This Row],[ProductID]],products[],4,FALSE)</f>
        <v>1</v>
      </c>
      <c r="Q1022" t="str">
        <f>VLOOKUP(order_details__2[[#This Row],[CategoryID]],categories[],2,FALSE)</f>
        <v>Beverages</v>
      </c>
      <c r="R1022">
        <f>VLOOKUP(order_details__2[[#This Row],[OrderID]],orders[],21,FALSE)</f>
        <v>8</v>
      </c>
    </row>
    <row r="1023" spans="1:18" x14ac:dyDescent="0.2">
      <c r="A1023">
        <v>10635</v>
      </c>
      <c r="B1023">
        <v>4</v>
      </c>
      <c r="C1023">
        <v>22</v>
      </c>
      <c r="D1023">
        <v>10</v>
      </c>
      <c r="E1023">
        <v>0</v>
      </c>
      <c r="F1023">
        <f>order_details__2[[#This Row],[UnitPrice]]*order_details__2[[#This Row],[Quantity]]</f>
        <v>220</v>
      </c>
      <c r="G1023">
        <f>VLOOKUP(order_details__2[[#This Row],[ProductID]],products[],3,FALSE)</f>
        <v>2</v>
      </c>
      <c r="H1023">
        <f>VLOOKUP(order_details__2[[#This Row],[OrderID]],orders[],20,FALSE)</f>
        <v>1997</v>
      </c>
      <c r="I1023" t="str">
        <f>VLOOKUP(order_details__2[[#This Row],[ProductID]],products[],2,FALSE)</f>
        <v>Chef Anton's Cajun Seasoning</v>
      </c>
      <c r="J1023" t="str">
        <f>VLOOKUP(order_details__2[[#This Row],[SupplierID]],suppliers[],2,FALSE)</f>
        <v>New Orleans Cajun Delights</v>
      </c>
      <c r="K1023" t="str">
        <f>VLOOKUP(order_details__2[[#This Row],[OrderID]],orders[],14,FALSE)</f>
        <v>Italy</v>
      </c>
      <c r="L1023">
        <f>VLOOKUP(order_details__2[[#This Row],[OrderID]],orders[],7,FALSE)</f>
        <v>3</v>
      </c>
      <c r="M1023" t="str">
        <f>VLOOKUP(order_details__2[[#This Row],[ShipVia ]],shippers[],2,FALSE)</f>
        <v>Federal Shipping</v>
      </c>
      <c r="N1023" t="str">
        <f>VLOOKUP(order_details__2[[#This Row],[OrderID]],orders[],2,FALSE)</f>
        <v>MAGAA</v>
      </c>
      <c r="O1023" t="str">
        <f>VLOOKUP(order_details__2[[#This Row],[OrderID]],orders[],18,FALSE)</f>
        <v xml:space="preserve">Northern                                          </v>
      </c>
      <c r="P1023">
        <f>VLOOKUP(order_details__2[[#This Row],[ProductID]],products[],4,FALSE)</f>
        <v>2</v>
      </c>
      <c r="Q1023" t="str">
        <f>VLOOKUP(order_details__2[[#This Row],[CategoryID]],categories[],2,FALSE)</f>
        <v>Condiments</v>
      </c>
      <c r="R1023">
        <f>VLOOKUP(order_details__2[[#This Row],[OrderID]],orders[],21,FALSE)</f>
        <v>8</v>
      </c>
    </row>
    <row r="1024" spans="1:18" x14ac:dyDescent="0.2">
      <c r="A1024">
        <v>10635</v>
      </c>
      <c r="B1024">
        <v>5</v>
      </c>
      <c r="C1024">
        <v>21.35</v>
      </c>
      <c r="D1024">
        <v>15</v>
      </c>
      <c r="E1024">
        <v>0</v>
      </c>
      <c r="F1024">
        <f>order_details__2[[#This Row],[UnitPrice]]*order_details__2[[#This Row],[Quantity]]</f>
        <v>320.25</v>
      </c>
      <c r="G1024">
        <f>VLOOKUP(order_details__2[[#This Row],[ProductID]],products[],3,FALSE)</f>
        <v>2</v>
      </c>
      <c r="H1024">
        <f>VLOOKUP(order_details__2[[#This Row],[OrderID]],orders[],20,FALSE)</f>
        <v>1997</v>
      </c>
      <c r="I1024" t="str">
        <f>VLOOKUP(order_details__2[[#This Row],[ProductID]],products[],2,FALSE)</f>
        <v>Chef Anton's Gumbo Mix</v>
      </c>
      <c r="J1024" t="str">
        <f>VLOOKUP(order_details__2[[#This Row],[SupplierID]],suppliers[],2,FALSE)</f>
        <v>New Orleans Cajun Delights</v>
      </c>
      <c r="K1024" t="str">
        <f>VLOOKUP(order_details__2[[#This Row],[OrderID]],orders[],14,FALSE)</f>
        <v>Italy</v>
      </c>
      <c r="L1024">
        <f>VLOOKUP(order_details__2[[#This Row],[OrderID]],orders[],7,FALSE)</f>
        <v>3</v>
      </c>
      <c r="M1024" t="str">
        <f>VLOOKUP(order_details__2[[#This Row],[ShipVia ]],shippers[],2,FALSE)</f>
        <v>Federal Shipping</v>
      </c>
      <c r="N1024" t="str">
        <f>VLOOKUP(order_details__2[[#This Row],[OrderID]],orders[],2,FALSE)</f>
        <v>MAGAA</v>
      </c>
      <c r="O1024" t="str">
        <f>VLOOKUP(order_details__2[[#This Row],[OrderID]],orders[],18,FALSE)</f>
        <v xml:space="preserve">Northern                                          </v>
      </c>
      <c r="P1024">
        <f>VLOOKUP(order_details__2[[#This Row],[ProductID]],products[],4,FALSE)</f>
        <v>2</v>
      </c>
      <c r="Q1024" t="str">
        <f>VLOOKUP(order_details__2[[#This Row],[CategoryID]],categories[],2,FALSE)</f>
        <v>Condiments</v>
      </c>
      <c r="R1024">
        <f>VLOOKUP(order_details__2[[#This Row],[OrderID]],orders[],21,FALSE)</f>
        <v>8</v>
      </c>
    </row>
    <row r="1025" spans="1:18" x14ac:dyDescent="0.2">
      <c r="A1025">
        <v>10635</v>
      </c>
      <c r="B1025">
        <v>22</v>
      </c>
      <c r="C1025">
        <v>21</v>
      </c>
      <c r="D1025">
        <v>40</v>
      </c>
      <c r="E1025">
        <v>0</v>
      </c>
      <c r="F1025">
        <f>order_details__2[[#This Row],[UnitPrice]]*order_details__2[[#This Row],[Quantity]]</f>
        <v>840</v>
      </c>
      <c r="G1025">
        <f>VLOOKUP(order_details__2[[#This Row],[ProductID]],products[],3,FALSE)</f>
        <v>9</v>
      </c>
      <c r="H1025">
        <f>VLOOKUP(order_details__2[[#This Row],[OrderID]],orders[],20,FALSE)</f>
        <v>1997</v>
      </c>
      <c r="I1025" t="str">
        <f>VLOOKUP(order_details__2[[#This Row],[ProductID]],products[],2,FALSE)</f>
        <v>Gustaf's Knckebrd</v>
      </c>
      <c r="J1025" t="str">
        <f>VLOOKUP(order_details__2[[#This Row],[SupplierID]],suppliers[],2,FALSE)</f>
        <v>PB Knckebrd AB</v>
      </c>
      <c r="K1025" t="str">
        <f>VLOOKUP(order_details__2[[#This Row],[OrderID]],orders[],14,FALSE)</f>
        <v>Italy</v>
      </c>
      <c r="L1025">
        <f>VLOOKUP(order_details__2[[#This Row],[OrderID]],orders[],7,FALSE)</f>
        <v>3</v>
      </c>
      <c r="M1025" t="str">
        <f>VLOOKUP(order_details__2[[#This Row],[ShipVia ]],shippers[],2,FALSE)</f>
        <v>Federal Shipping</v>
      </c>
      <c r="N1025" t="str">
        <f>VLOOKUP(order_details__2[[#This Row],[OrderID]],orders[],2,FALSE)</f>
        <v>MAGAA</v>
      </c>
      <c r="O1025" t="str">
        <f>VLOOKUP(order_details__2[[#This Row],[OrderID]],orders[],18,FALSE)</f>
        <v xml:space="preserve">Northern                                          </v>
      </c>
      <c r="P1025">
        <f>VLOOKUP(order_details__2[[#This Row],[ProductID]],products[],4,FALSE)</f>
        <v>5</v>
      </c>
      <c r="Q1025" t="str">
        <f>VLOOKUP(order_details__2[[#This Row],[CategoryID]],categories[],2,FALSE)</f>
        <v>Grains/Cereals</v>
      </c>
      <c r="R1025">
        <f>VLOOKUP(order_details__2[[#This Row],[OrderID]],orders[],21,FALSE)</f>
        <v>8</v>
      </c>
    </row>
    <row r="1026" spans="1:18" x14ac:dyDescent="0.2">
      <c r="A1026">
        <v>10636</v>
      </c>
      <c r="B1026">
        <v>4</v>
      </c>
      <c r="C1026">
        <v>22</v>
      </c>
      <c r="D1026">
        <v>25</v>
      </c>
      <c r="E1026">
        <v>0</v>
      </c>
      <c r="F1026">
        <f>order_details__2[[#This Row],[UnitPrice]]*order_details__2[[#This Row],[Quantity]]</f>
        <v>550</v>
      </c>
      <c r="G1026">
        <f>VLOOKUP(order_details__2[[#This Row],[ProductID]],products[],3,FALSE)</f>
        <v>2</v>
      </c>
      <c r="H1026">
        <f>VLOOKUP(order_details__2[[#This Row],[OrderID]],orders[],20,FALSE)</f>
        <v>1997</v>
      </c>
      <c r="I1026" t="str">
        <f>VLOOKUP(order_details__2[[#This Row],[ProductID]],products[],2,FALSE)</f>
        <v>Chef Anton's Cajun Seasoning</v>
      </c>
      <c r="J1026" t="str">
        <f>VLOOKUP(order_details__2[[#This Row],[SupplierID]],suppliers[],2,FALSE)</f>
        <v>New Orleans Cajun Delights</v>
      </c>
      <c r="K1026" t="str">
        <f>VLOOKUP(order_details__2[[#This Row],[OrderID]],orders[],14,FALSE)</f>
        <v>Finland</v>
      </c>
      <c r="L1026">
        <f>VLOOKUP(order_details__2[[#This Row],[OrderID]],orders[],7,FALSE)</f>
        <v>1</v>
      </c>
      <c r="M1026" t="str">
        <f>VLOOKUP(order_details__2[[#This Row],[ShipVia ]],shippers[],2,FALSE)</f>
        <v>Speedy Express</v>
      </c>
      <c r="N1026" t="str">
        <f>VLOOKUP(order_details__2[[#This Row],[OrderID]],orders[],2,FALSE)</f>
        <v>WARTH</v>
      </c>
      <c r="O1026" t="str">
        <f>VLOOKUP(order_details__2[[#This Row],[OrderID]],orders[],18,FALSE)</f>
        <v xml:space="preserve">Eastern                                           </v>
      </c>
      <c r="P1026">
        <f>VLOOKUP(order_details__2[[#This Row],[ProductID]],products[],4,FALSE)</f>
        <v>2</v>
      </c>
      <c r="Q1026" t="str">
        <f>VLOOKUP(order_details__2[[#This Row],[CategoryID]],categories[],2,FALSE)</f>
        <v>Condiments</v>
      </c>
      <c r="R1026">
        <f>VLOOKUP(order_details__2[[#This Row],[OrderID]],orders[],21,FALSE)</f>
        <v>8</v>
      </c>
    </row>
    <row r="1027" spans="1:18" x14ac:dyDescent="0.2">
      <c r="A1027">
        <v>10636</v>
      </c>
      <c r="B1027">
        <v>58</v>
      </c>
      <c r="C1027">
        <v>13.25</v>
      </c>
      <c r="D1027">
        <v>6</v>
      </c>
      <c r="E1027">
        <v>0</v>
      </c>
      <c r="F1027">
        <f>order_details__2[[#This Row],[UnitPrice]]*order_details__2[[#This Row],[Quantity]]</f>
        <v>79.5</v>
      </c>
      <c r="G1027">
        <f>VLOOKUP(order_details__2[[#This Row],[ProductID]],products[],3,FALSE)</f>
        <v>27</v>
      </c>
      <c r="H1027">
        <f>VLOOKUP(order_details__2[[#This Row],[OrderID]],orders[],20,FALSE)</f>
        <v>1997</v>
      </c>
      <c r="I1027" t="str">
        <f>VLOOKUP(order_details__2[[#This Row],[ProductID]],products[],2,FALSE)</f>
        <v>Escargots de Bourgogne</v>
      </c>
      <c r="J1027" t="str">
        <f>VLOOKUP(order_details__2[[#This Row],[SupplierID]],suppliers[],2,FALSE)</f>
        <v>Escargots Nouveaux</v>
      </c>
      <c r="K1027" t="str">
        <f>VLOOKUP(order_details__2[[#This Row],[OrderID]],orders[],14,FALSE)</f>
        <v>Finland</v>
      </c>
      <c r="L1027">
        <f>VLOOKUP(order_details__2[[#This Row],[OrderID]],orders[],7,FALSE)</f>
        <v>1</v>
      </c>
      <c r="M1027" t="str">
        <f>VLOOKUP(order_details__2[[#This Row],[ShipVia ]],shippers[],2,FALSE)</f>
        <v>Speedy Express</v>
      </c>
      <c r="N1027" t="str">
        <f>VLOOKUP(order_details__2[[#This Row],[OrderID]],orders[],2,FALSE)</f>
        <v>WARTH</v>
      </c>
      <c r="O1027" t="str">
        <f>VLOOKUP(order_details__2[[#This Row],[OrderID]],orders[],18,FALSE)</f>
        <v xml:space="preserve">Eastern                                           </v>
      </c>
      <c r="P1027">
        <f>VLOOKUP(order_details__2[[#This Row],[ProductID]],products[],4,FALSE)</f>
        <v>8</v>
      </c>
      <c r="Q1027" t="str">
        <f>VLOOKUP(order_details__2[[#This Row],[CategoryID]],categories[],2,FALSE)</f>
        <v>Seafood</v>
      </c>
      <c r="R1027">
        <f>VLOOKUP(order_details__2[[#This Row],[OrderID]],orders[],21,FALSE)</f>
        <v>8</v>
      </c>
    </row>
    <row r="1028" spans="1:18" x14ac:dyDescent="0.2">
      <c r="A1028">
        <v>10637</v>
      </c>
      <c r="B1028">
        <v>11</v>
      </c>
      <c r="C1028">
        <v>21</v>
      </c>
      <c r="D1028">
        <v>10</v>
      </c>
      <c r="E1028">
        <v>0</v>
      </c>
      <c r="F1028">
        <f>order_details__2[[#This Row],[UnitPrice]]*order_details__2[[#This Row],[Quantity]]</f>
        <v>210</v>
      </c>
      <c r="G1028">
        <f>VLOOKUP(order_details__2[[#This Row],[ProductID]],products[],3,FALSE)</f>
        <v>5</v>
      </c>
      <c r="H1028">
        <f>VLOOKUP(order_details__2[[#This Row],[OrderID]],orders[],20,FALSE)</f>
        <v>1997</v>
      </c>
      <c r="I1028" t="str">
        <f>VLOOKUP(order_details__2[[#This Row],[ProductID]],products[],2,FALSE)</f>
        <v>Queso Cabrales</v>
      </c>
      <c r="J1028" t="str">
        <f>VLOOKUP(order_details__2[[#This Row],[SupplierID]],suppliers[],2,FALSE)</f>
        <v>Cooperativa de Quesos 'Las Cabras'</v>
      </c>
      <c r="K1028" t="str">
        <f>VLOOKUP(order_details__2[[#This Row],[OrderID]],orders[],14,FALSE)</f>
        <v>Brazil</v>
      </c>
      <c r="L1028">
        <f>VLOOKUP(order_details__2[[#This Row],[OrderID]],orders[],7,FALSE)</f>
        <v>1</v>
      </c>
      <c r="M1028" t="str">
        <f>VLOOKUP(order_details__2[[#This Row],[ShipVia ]],shippers[],2,FALSE)</f>
        <v>Speedy Express</v>
      </c>
      <c r="N1028" t="str">
        <f>VLOOKUP(order_details__2[[#This Row],[OrderID]],orders[],2,FALSE)</f>
        <v>QUEEN</v>
      </c>
      <c r="O1028" t="str">
        <f>VLOOKUP(order_details__2[[#This Row],[OrderID]],orders[],18,FALSE)</f>
        <v xml:space="preserve">Westerns                                          </v>
      </c>
      <c r="P1028">
        <f>VLOOKUP(order_details__2[[#This Row],[ProductID]],products[],4,FALSE)</f>
        <v>4</v>
      </c>
      <c r="Q1028" t="str">
        <f>VLOOKUP(order_details__2[[#This Row],[CategoryID]],categories[],2,FALSE)</f>
        <v>Dairy Products</v>
      </c>
      <c r="R1028">
        <f>VLOOKUP(order_details__2[[#This Row],[OrderID]],orders[],21,FALSE)</f>
        <v>8</v>
      </c>
    </row>
    <row r="1029" spans="1:18" x14ac:dyDescent="0.2">
      <c r="A1029">
        <v>10637</v>
      </c>
      <c r="B1029">
        <v>50</v>
      </c>
      <c r="C1029">
        <v>16.25</v>
      </c>
      <c r="D1029">
        <v>25</v>
      </c>
      <c r="E1029">
        <v>0</v>
      </c>
      <c r="F1029">
        <f>order_details__2[[#This Row],[UnitPrice]]*order_details__2[[#This Row],[Quantity]]</f>
        <v>406.25</v>
      </c>
      <c r="G1029">
        <f>VLOOKUP(order_details__2[[#This Row],[ProductID]],products[],3,FALSE)</f>
        <v>23</v>
      </c>
      <c r="H1029">
        <f>VLOOKUP(order_details__2[[#This Row],[OrderID]],orders[],20,FALSE)</f>
        <v>1997</v>
      </c>
      <c r="I1029" t="str">
        <f>VLOOKUP(order_details__2[[#This Row],[ProductID]],products[],2,FALSE)</f>
        <v>Valkoinen suklaa</v>
      </c>
      <c r="J1029" t="str">
        <f>VLOOKUP(order_details__2[[#This Row],[SupplierID]],suppliers[],2,FALSE)</f>
        <v>Karkki Oy</v>
      </c>
      <c r="K1029" t="str">
        <f>VLOOKUP(order_details__2[[#This Row],[OrderID]],orders[],14,FALSE)</f>
        <v>Brazil</v>
      </c>
      <c r="L1029">
        <f>VLOOKUP(order_details__2[[#This Row],[OrderID]],orders[],7,FALSE)</f>
        <v>1</v>
      </c>
      <c r="M1029" t="str">
        <f>VLOOKUP(order_details__2[[#This Row],[ShipVia ]],shippers[],2,FALSE)</f>
        <v>Speedy Express</v>
      </c>
      <c r="N1029" t="str">
        <f>VLOOKUP(order_details__2[[#This Row],[OrderID]],orders[],2,FALSE)</f>
        <v>QUEEN</v>
      </c>
      <c r="O1029" t="str">
        <f>VLOOKUP(order_details__2[[#This Row],[OrderID]],orders[],18,FALSE)</f>
        <v xml:space="preserve">Westerns                                          </v>
      </c>
      <c r="P1029">
        <f>VLOOKUP(order_details__2[[#This Row],[ProductID]],products[],4,FALSE)</f>
        <v>3</v>
      </c>
      <c r="Q1029" t="str">
        <f>VLOOKUP(order_details__2[[#This Row],[CategoryID]],categories[],2,FALSE)</f>
        <v>Confections</v>
      </c>
      <c r="R1029">
        <f>VLOOKUP(order_details__2[[#This Row],[OrderID]],orders[],21,FALSE)</f>
        <v>8</v>
      </c>
    </row>
    <row r="1030" spans="1:18" x14ac:dyDescent="0.2">
      <c r="A1030">
        <v>10637</v>
      </c>
      <c r="B1030">
        <v>56</v>
      </c>
      <c r="C1030">
        <v>38</v>
      </c>
      <c r="D1030">
        <v>60</v>
      </c>
      <c r="E1030">
        <v>0</v>
      </c>
      <c r="F1030">
        <f>order_details__2[[#This Row],[UnitPrice]]*order_details__2[[#This Row],[Quantity]]</f>
        <v>2280</v>
      </c>
      <c r="G1030">
        <f>VLOOKUP(order_details__2[[#This Row],[ProductID]],products[],3,FALSE)</f>
        <v>26</v>
      </c>
      <c r="H1030">
        <f>VLOOKUP(order_details__2[[#This Row],[OrderID]],orders[],20,FALSE)</f>
        <v>1997</v>
      </c>
      <c r="I1030" t="str">
        <f>VLOOKUP(order_details__2[[#This Row],[ProductID]],products[],2,FALSE)</f>
        <v>Gnocchi di nonna Alice</v>
      </c>
      <c r="J1030" t="str">
        <f>VLOOKUP(order_details__2[[#This Row],[SupplierID]],suppliers[],2,FALSE)</f>
        <v>Pasta Buttini s.r.l.</v>
      </c>
      <c r="K1030" t="str">
        <f>VLOOKUP(order_details__2[[#This Row],[OrderID]],orders[],14,FALSE)</f>
        <v>Brazil</v>
      </c>
      <c r="L1030">
        <f>VLOOKUP(order_details__2[[#This Row],[OrderID]],orders[],7,FALSE)</f>
        <v>1</v>
      </c>
      <c r="M1030" t="str">
        <f>VLOOKUP(order_details__2[[#This Row],[ShipVia ]],shippers[],2,FALSE)</f>
        <v>Speedy Express</v>
      </c>
      <c r="N1030" t="str">
        <f>VLOOKUP(order_details__2[[#This Row],[OrderID]],orders[],2,FALSE)</f>
        <v>QUEEN</v>
      </c>
      <c r="O1030" t="str">
        <f>VLOOKUP(order_details__2[[#This Row],[OrderID]],orders[],18,FALSE)</f>
        <v xml:space="preserve">Westerns                                          </v>
      </c>
      <c r="P1030">
        <f>VLOOKUP(order_details__2[[#This Row],[ProductID]],products[],4,FALSE)</f>
        <v>5</v>
      </c>
      <c r="Q1030" t="str">
        <f>VLOOKUP(order_details__2[[#This Row],[CategoryID]],categories[],2,FALSE)</f>
        <v>Grains/Cereals</v>
      </c>
      <c r="R1030">
        <f>VLOOKUP(order_details__2[[#This Row],[OrderID]],orders[],21,FALSE)</f>
        <v>8</v>
      </c>
    </row>
    <row r="1031" spans="1:18" x14ac:dyDescent="0.2">
      <c r="A1031">
        <v>10638</v>
      </c>
      <c r="B1031">
        <v>45</v>
      </c>
      <c r="C1031">
        <v>9.5</v>
      </c>
      <c r="D1031">
        <v>20</v>
      </c>
      <c r="E1031">
        <v>0</v>
      </c>
      <c r="F1031">
        <f>order_details__2[[#This Row],[UnitPrice]]*order_details__2[[#This Row],[Quantity]]</f>
        <v>190</v>
      </c>
      <c r="G1031">
        <f>VLOOKUP(order_details__2[[#This Row],[ProductID]],products[],3,FALSE)</f>
        <v>21</v>
      </c>
      <c r="H1031">
        <f>VLOOKUP(order_details__2[[#This Row],[OrderID]],orders[],20,FALSE)</f>
        <v>1997</v>
      </c>
      <c r="I1031" t="str">
        <f>VLOOKUP(order_details__2[[#This Row],[ProductID]],products[],2,FALSE)</f>
        <v>Rogede sild</v>
      </c>
      <c r="J1031" t="str">
        <f>VLOOKUP(order_details__2[[#This Row],[SupplierID]],suppliers[],2,FALSE)</f>
        <v>Lyngbysild</v>
      </c>
      <c r="K1031" t="str">
        <f>VLOOKUP(order_details__2[[#This Row],[OrderID]],orders[],14,FALSE)</f>
        <v>Venezuela</v>
      </c>
      <c r="L1031">
        <f>VLOOKUP(order_details__2[[#This Row],[OrderID]],orders[],7,FALSE)</f>
        <v>1</v>
      </c>
      <c r="M1031" t="str">
        <f>VLOOKUP(order_details__2[[#This Row],[ShipVia ]],shippers[],2,FALSE)</f>
        <v>Speedy Express</v>
      </c>
      <c r="N1031" t="str">
        <f>VLOOKUP(order_details__2[[#This Row],[OrderID]],orders[],2,FALSE)</f>
        <v>LINOD</v>
      </c>
      <c r="O1031" t="str">
        <f>VLOOKUP(order_details__2[[#This Row],[OrderID]],orders[],18,FALSE)</f>
        <v xml:space="preserve">Southern                                          </v>
      </c>
      <c r="P1031">
        <f>VLOOKUP(order_details__2[[#This Row],[ProductID]],products[],4,FALSE)</f>
        <v>8</v>
      </c>
      <c r="Q1031" t="str">
        <f>VLOOKUP(order_details__2[[#This Row],[CategoryID]],categories[],2,FALSE)</f>
        <v>Seafood</v>
      </c>
      <c r="R1031">
        <f>VLOOKUP(order_details__2[[#This Row],[OrderID]],orders[],21,FALSE)</f>
        <v>8</v>
      </c>
    </row>
    <row r="1032" spans="1:18" x14ac:dyDescent="0.2">
      <c r="A1032">
        <v>10638</v>
      </c>
      <c r="B1032">
        <v>65</v>
      </c>
      <c r="C1032">
        <v>21.05</v>
      </c>
      <c r="D1032">
        <v>21</v>
      </c>
      <c r="E1032">
        <v>0</v>
      </c>
      <c r="F1032">
        <f>order_details__2[[#This Row],[UnitPrice]]*order_details__2[[#This Row],[Quantity]]</f>
        <v>442.05</v>
      </c>
      <c r="G1032">
        <f>VLOOKUP(order_details__2[[#This Row],[ProductID]],products[],3,FALSE)</f>
        <v>2</v>
      </c>
      <c r="H1032">
        <f>VLOOKUP(order_details__2[[#This Row],[OrderID]],orders[],20,FALSE)</f>
        <v>1997</v>
      </c>
      <c r="I1032" t="str">
        <f>VLOOKUP(order_details__2[[#This Row],[ProductID]],products[],2,FALSE)</f>
        <v>Louisiana Fiery Hot Pepper Sauce</v>
      </c>
      <c r="J1032" t="str">
        <f>VLOOKUP(order_details__2[[#This Row],[SupplierID]],suppliers[],2,FALSE)</f>
        <v>New Orleans Cajun Delights</v>
      </c>
      <c r="K1032" t="str">
        <f>VLOOKUP(order_details__2[[#This Row],[OrderID]],orders[],14,FALSE)</f>
        <v>Venezuela</v>
      </c>
      <c r="L1032">
        <f>VLOOKUP(order_details__2[[#This Row],[OrderID]],orders[],7,FALSE)</f>
        <v>1</v>
      </c>
      <c r="M1032" t="str">
        <f>VLOOKUP(order_details__2[[#This Row],[ShipVia ]],shippers[],2,FALSE)</f>
        <v>Speedy Express</v>
      </c>
      <c r="N1032" t="str">
        <f>VLOOKUP(order_details__2[[#This Row],[OrderID]],orders[],2,FALSE)</f>
        <v>LINOD</v>
      </c>
      <c r="O1032" t="str">
        <f>VLOOKUP(order_details__2[[#This Row],[OrderID]],orders[],18,FALSE)</f>
        <v xml:space="preserve">Southern                                          </v>
      </c>
      <c r="P1032">
        <f>VLOOKUP(order_details__2[[#This Row],[ProductID]],products[],4,FALSE)</f>
        <v>2</v>
      </c>
      <c r="Q1032" t="str">
        <f>VLOOKUP(order_details__2[[#This Row],[CategoryID]],categories[],2,FALSE)</f>
        <v>Condiments</v>
      </c>
      <c r="R1032">
        <f>VLOOKUP(order_details__2[[#This Row],[OrderID]],orders[],21,FALSE)</f>
        <v>8</v>
      </c>
    </row>
    <row r="1033" spans="1:18" x14ac:dyDescent="0.2">
      <c r="A1033">
        <v>10638</v>
      </c>
      <c r="B1033">
        <v>72</v>
      </c>
      <c r="C1033">
        <v>34.799999999999997</v>
      </c>
      <c r="D1033">
        <v>60</v>
      </c>
      <c r="E1033">
        <v>0</v>
      </c>
      <c r="F1033">
        <f>order_details__2[[#This Row],[UnitPrice]]*order_details__2[[#This Row],[Quantity]]</f>
        <v>2088</v>
      </c>
      <c r="G1033">
        <f>VLOOKUP(order_details__2[[#This Row],[ProductID]],products[],3,FALSE)</f>
        <v>14</v>
      </c>
      <c r="H1033">
        <f>VLOOKUP(order_details__2[[#This Row],[OrderID]],orders[],20,FALSE)</f>
        <v>1997</v>
      </c>
      <c r="I1033" t="str">
        <f>VLOOKUP(order_details__2[[#This Row],[ProductID]],products[],2,FALSE)</f>
        <v>Mozzarella di Giovanni</v>
      </c>
      <c r="J1033" t="str">
        <f>VLOOKUP(order_details__2[[#This Row],[SupplierID]],suppliers[],2,FALSE)</f>
        <v>Formaggi Fortini s.r.l.</v>
      </c>
      <c r="K1033" t="str">
        <f>VLOOKUP(order_details__2[[#This Row],[OrderID]],orders[],14,FALSE)</f>
        <v>Venezuela</v>
      </c>
      <c r="L1033">
        <f>VLOOKUP(order_details__2[[#This Row],[OrderID]],orders[],7,FALSE)</f>
        <v>1</v>
      </c>
      <c r="M1033" t="str">
        <f>VLOOKUP(order_details__2[[#This Row],[ShipVia ]],shippers[],2,FALSE)</f>
        <v>Speedy Express</v>
      </c>
      <c r="N1033" t="str">
        <f>VLOOKUP(order_details__2[[#This Row],[OrderID]],orders[],2,FALSE)</f>
        <v>LINOD</v>
      </c>
      <c r="O1033" t="str">
        <f>VLOOKUP(order_details__2[[#This Row],[OrderID]],orders[],18,FALSE)</f>
        <v xml:space="preserve">Southern                                          </v>
      </c>
      <c r="P1033">
        <f>VLOOKUP(order_details__2[[#This Row],[ProductID]],products[],4,FALSE)</f>
        <v>4</v>
      </c>
      <c r="Q1033" t="str">
        <f>VLOOKUP(order_details__2[[#This Row],[CategoryID]],categories[],2,FALSE)</f>
        <v>Dairy Products</v>
      </c>
      <c r="R1033">
        <f>VLOOKUP(order_details__2[[#This Row],[OrderID]],orders[],21,FALSE)</f>
        <v>8</v>
      </c>
    </row>
    <row r="1034" spans="1:18" x14ac:dyDescent="0.2">
      <c r="A1034">
        <v>10639</v>
      </c>
      <c r="B1034">
        <v>18</v>
      </c>
      <c r="C1034">
        <v>62.5</v>
      </c>
      <c r="D1034">
        <v>8</v>
      </c>
      <c r="E1034">
        <v>0</v>
      </c>
      <c r="F1034">
        <f>order_details__2[[#This Row],[UnitPrice]]*order_details__2[[#This Row],[Quantity]]</f>
        <v>500</v>
      </c>
      <c r="G1034">
        <f>VLOOKUP(order_details__2[[#This Row],[ProductID]],products[],3,FALSE)</f>
        <v>7</v>
      </c>
      <c r="H1034">
        <f>VLOOKUP(order_details__2[[#This Row],[OrderID]],orders[],20,FALSE)</f>
        <v>1997</v>
      </c>
      <c r="I1034" t="str">
        <f>VLOOKUP(order_details__2[[#This Row],[ProductID]],products[],2,FALSE)</f>
        <v>Carnarvon Tigers</v>
      </c>
      <c r="J1034" t="str">
        <f>VLOOKUP(order_details__2[[#This Row],[SupplierID]],suppliers[],2,FALSE)</f>
        <v>Pavlova, Ltd.</v>
      </c>
      <c r="K1034" t="str">
        <f>VLOOKUP(order_details__2[[#This Row],[OrderID]],orders[],14,FALSE)</f>
        <v>Norway</v>
      </c>
      <c r="L1034">
        <f>VLOOKUP(order_details__2[[#This Row],[OrderID]],orders[],7,FALSE)</f>
        <v>3</v>
      </c>
      <c r="M1034" t="str">
        <f>VLOOKUP(order_details__2[[#This Row],[ShipVia ]],shippers[],2,FALSE)</f>
        <v>Federal Shipping</v>
      </c>
      <c r="N1034" t="str">
        <f>VLOOKUP(order_details__2[[#This Row],[OrderID]],orders[],2,FALSE)</f>
        <v>SANTG</v>
      </c>
      <c r="O1034" t="str">
        <f>VLOOKUP(order_details__2[[#This Row],[OrderID]],orders[],18,FALSE)</f>
        <v xml:space="preserve">Westerns                                          </v>
      </c>
      <c r="P1034">
        <f>VLOOKUP(order_details__2[[#This Row],[ProductID]],products[],4,FALSE)</f>
        <v>8</v>
      </c>
      <c r="Q1034" t="str">
        <f>VLOOKUP(order_details__2[[#This Row],[CategoryID]],categories[],2,FALSE)</f>
        <v>Seafood</v>
      </c>
      <c r="R1034">
        <f>VLOOKUP(order_details__2[[#This Row],[OrderID]],orders[],21,FALSE)</f>
        <v>8</v>
      </c>
    </row>
    <row r="1035" spans="1:18" x14ac:dyDescent="0.2">
      <c r="A1035">
        <v>10640</v>
      </c>
      <c r="B1035">
        <v>69</v>
      </c>
      <c r="C1035">
        <v>36</v>
      </c>
      <c r="D1035">
        <v>20</v>
      </c>
      <c r="E1035">
        <v>0</v>
      </c>
      <c r="F1035">
        <f>order_details__2[[#This Row],[UnitPrice]]*order_details__2[[#This Row],[Quantity]]</f>
        <v>720</v>
      </c>
      <c r="G1035">
        <f>VLOOKUP(order_details__2[[#This Row],[ProductID]],products[],3,FALSE)</f>
        <v>15</v>
      </c>
      <c r="H1035">
        <f>VLOOKUP(order_details__2[[#This Row],[OrderID]],orders[],20,FALSE)</f>
        <v>1997</v>
      </c>
      <c r="I1035" t="str">
        <f>VLOOKUP(order_details__2[[#This Row],[ProductID]],products[],2,FALSE)</f>
        <v>Gudbrandsdalsost</v>
      </c>
      <c r="J1035" t="str">
        <f>VLOOKUP(order_details__2[[#This Row],[SupplierID]],suppliers[],2,FALSE)</f>
        <v>Norske Meierier</v>
      </c>
      <c r="K1035" t="str">
        <f>VLOOKUP(order_details__2[[#This Row],[OrderID]],orders[],14,FALSE)</f>
        <v>Germany</v>
      </c>
      <c r="L1035">
        <f>VLOOKUP(order_details__2[[#This Row],[OrderID]],orders[],7,FALSE)</f>
        <v>1</v>
      </c>
      <c r="M1035" t="str">
        <f>VLOOKUP(order_details__2[[#This Row],[ShipVia ]],shippers[],2,FALSE)</f>
        <v>Speedy Express</v>
      </c>
      <c r="N1035" t="str">
        <f>VLOOKUP(order_details__2[[#This Row],[OrderID]],orders[],2,FALSE)</f>
        <v>WANDK</v>
      </c>
      <c r="O1035" t="str">
        <f>VLOOKUP(order_details__2[[#This Row],[OrderID]],orders[],18,FALSE)</f>
        <v xml:space="preserve">Eastern                                           </v>
      </c>
      <c r="P1035">
        <f>VLOOKUP(order_details__2[[#This Row],[ProductID]],products[],4,FALSE)</f>
        <v>4</v>
      </c>
      <c r="Q1035" t="str">
        <f>VLOOKUP(order_details__2[[#This Row],[CategoryID]],categories[],2,FALSE)</f>
        <v>Dairy Products</v>
      </c>
      <c r="R1035">
        <f>VLOOKUP(order_details__2[[#This Row],[OrderID]],orders[],21,FALSE)</f>
        <v>8</v>
      </c>
    </row>
    <row r="1036" spans="1:18" x14ac:dyDescent="0.2">
      <c r="A1036">
        <v>10640</v>
      </c>
      <c r="B1036">
        <v>70</v>
      </c>
      <c r="C1036">
        <v>15</v>
      </c>
      <c r="D1036">
        <v>15</v>
      </c>
      <c r="E1036">
        <v>0</v>
      </c>
      <c r="F1036">
        <f>order_details__2[[#This Row],[UnitPrice]]*order_details__2[[#This Row],[Quantity]]</f>
        <v>225</v>
      </c>
      <c r="G1036">
        <f>VLOOKUP(order_details__2[[#This Row],[ProductID]],products[],3,FALSE)</f>
        <v>7</v>
      </c>
      <c r="H1036">
        <f>VLOOKUP(order_details__2[[#This Row],[OrderID]],orders[],20,FALSE)</f>
        <v>1997</v>
      </c>
      <c r="I1036" t="str">
        <f>VLOOKUP(order_details__2[[#This Row],[ProductID]],products[],2,FALSE)</f>
        <v>Outback Lager</v>
      </c>
      <c r="J1036" t="str">
        <f>VLOOKUP(order_details__2[[#This Row],[SupplierID]],suppliers[],2,FALSE)</f>
        <v>Pavlova, Ltd.</v>
      </c>
      <c r="K1036" t="str">
        <f>VLOOKUP(order_details__2[[#This Row],[OrderID]],orders[],14,FALSE)</f>
        <v>Germany</v>
      </c>
      <c r="L1036">
        <f>VLOOKUP(order_details__2[[#This Row],[OrderID]],orders[],7,FALSE)</f>
        <v>1</v>
      </c>
      <c r="M1036" t="str">
        <f>VLOOKUP(order_details__2[[#This Row],[ShipVia ]],shippers[],2,FALSE)</f>
        <v>Speedy Express</v>
      </c>
      <c r="N1036" t="str">
        <f>VLOOKUP(order_details__2[[#This Row],[OrderID]],orders[],2,FALSE)</f>
        <v>WANDK</v>
      </c>
      <c r="O1036" t="str">
        <f>VLOOKUP(order_details__2[[#This Row],[OrderID]],orders[],18,FALSE)</f>
        <v xml:space="preserve">Eastern                                           </v>
      </c>
      <c r="P1036">
        <f>VLOOKUP(order_details__2[[#This Row],[ProductID]],products[],4,FALSE)</f>
        <v>1</v>
      </c>
      <c r="Q1036" t="str">
        <f>VLOOKUP(order_details__2[[#This Row],[CategoryID]],categories[],2,FALSE)</f>
        <v>Beverages</v>
      </c>
      <c r="R1036">
        <f>VLOOKUP(order_details__2[[#This Row],[OrderID]],orders[],21,FALSE)</f>
        <v>8</v>
      </c>
    </row>
    <row r="1037" spans="1:18" x14ac:dyDescent="0.2">
      <c r="A1037">
        <v>10641</v>
      </c>
      <c r="B1037">
        <v>2</v>
      </c>
      <c r="C1037">
        <v>19</v>
      </c>
      <c r="D1037">
        <v>50</v>
      </c>
      <c r="E1037">
        <v>0</v>
      </c>
      <c r="F1037">
        <f>order_details__2[[#This Row],[UnitPrice]]*order_details__2[[#This Row],[Quantity]]</f>
        <v>950</v>
      </c>
      <c r="G1037">
        <f>VLOOKUP(order_details__2[[#This Row],[ProductID]],products[],3,FALSE)</f>
        <v>1</v>
      </c>
      <c r="H1037">
        <f>VLOOKUP(order_details__2[[#This Row],[OrderID]],orders[],20,FALSE)</f>
        <v>1997</v>
      </c>
      <c r="I1037" t="str">
        <f>VLOOKUP(order_details__2[[#This Row],[ProductID]],products[],2,FALSE)</f>
        <v>Chang</v>
      </c>
      <c r="J1037" t="str">
        <f>VLOOKUP(order_details__2[[#This Row],[SupplierID]],suppliers[],2,FALSE)</f>
        <v>Exotic Liquids</v>
      </c>
      <c r="K1037" t="str">
        <f>VLOOKUP(order_details__2[[#This Row],[OrderID]],orders[],14,FALSE)</f>
        <v>Venezuela</v>
      </c>
      <c r="L1037">
        <f>VLOOKUP(order_details__2[[#This Row],[OrderID]],orders[],7,FALSE)</f>
        <v>2</v>
      </c>
      <c r="M1037" t="str">
        <f>VLOOKUP(order_details__2[[#This Row],[ShipVia ]],shippers[],2,FALSE)</f>
        <v>United Package</v>
      </c>
      <c r="N1037" t="str">
        <f>VLOOKUP(order_details__2[[#This Row],[OrderID]],orders[],2,FALSE)</f>
        <v>HILAA</v>
      </c>
      <c r="O1037" t="str">
        <f>VLOOKUP(order_details__2[[#This Row],[OrderID]],orders[],18,FALSE)</f>
        <v xml:space="preserve">Eastern                                           </v>
      </c>
      <c r="P1037">
        <f>VLOOKUP(order_details__2[[#This Row],[ProductID]],products[],4,FALSE)</f>
        <v>1</v>
      </c>
      <c r="Q1037" t="str">
        <f>VLOOKUP(order_details__2[[#This Row],[CategoryID]],categories[],2,FALSE)</f>
        <v>Beverages</v>
      </c>
      <c r="R1037">
        <f>VLOOKUP(order_details__2[[#This Row],[OrderID]],orders[],21,FALSE)</f>
        <v>8</v>
      </c>
    </row>
    <row r="1038" spans="1:18" x14ac:dyDescent="0.2">
      <c r="A1038">
        <v>10641</v>
      </c>
      <c r="B1038">
        <v>40</v>
      </c>
      <c r="C1038">
        <v>18.399999999999999</v>
      </c>
      <c r="D1038">
        <v>60</v>
      </c>
      <c r="E1038">
        <v>0</v>
      </c>
      <c r="F1038">
        <f>order_details__2[[#This Row],[UnitPrice]]*order_details__2[[#This Row],[Quantity]]</f>
        <v>1104</v>
      </c>
      <c r="G1038">
        <f>VLOOKUP(order_details__2[[#This Row],[ProductID]],products[],3,FALSE)</f>
        <v>19</v>
      </c>
      <c r="H1038">
        <f>VLOOKUP(order_details__2[[#This Row],[OrderID]],orders[],20,FALSE)</f>
        <v>1997</v>
      </c>
      <c r="I1038" t="str">
        <f>VLOOKUP(order_details__2[[#This Row],[ProductID]],products[],2,FALSE)</f>
        <v>Boston Crab Meat</v>
      </c>
      <c r="J1038" t="str">
        <f>VLOOKUP(order_details__2[[#This Row],[SupplierID]],suppliers[],2,FALSE)</f>
        <v>New England Seafood Cannery</v>
      </c>
      <c r="K1038" t="str">
        <f>VLOOKUP(order_details__2[[#This Row],[OrderID]],orders[],14,FALSE)</f>
        <v>Venezuela</v>
      </c>
      <c r="L1038">
        <f>VLOOKUP(order_details__2[[#This Row],[OrderID]],orders[],7,FALSE)</f>
        <v>2</v>
      </c>
      <c r="M1038" t="str">
        <f>VLOOKUP(order_details__2[[#This Row],[ShipVia ]],shippers[],2,FALSE)</f>
        <v>United Package</v>
      </c>
      <c r="N1038" t="str">
        <f>VLOOKUP(order_details__2[[#This Row],[OrderID]],orders[],2,FALSE)</f>
        <v>HILAA</v>
      </c>
      <c r="O1038" t="str">
        <f>VLOOKUP(order_details__2[[#This Row],[OrderID]],orders[],18,FALSE)</f>
        <v xml:space="preserve">Eastern                                           </v>
      </c>
      <c r="P1038">
        <f>VLOOKUP(order_details__2[[#This Row],[ProductID]],products[],4,FALSE)</f>
        <v>8</v>
      </c>
      <c r="Q1038" t="str">
        <f>VLOOKUP(order_details__2[[#This Row],[CategoryID]],categories[],2,FALSE)</f>
        <v>Seafood</v>
      </c>
      <c r="R1038">
        <f>VLOOKUP(order_details__2[[#This Row],[OrderID]],orders[],21,FALSE)</f>
        <v>8</v>
      </c>
    </row>
    <row r="1039" spans="1:18" x14ac:dyDescent="0.2">
      <c r="A1039">
        <v>10642</v>
      </c>
      <c r="B1039">
        <v>21</v>
      </c>
      <c r="C1039">
        <v>10</v>
      </c>
      <c r="D1039">
        <v>30</v>
      </c>
      <c r="E1039">
        <v>0</v>
      </c>
      <c r="F1039">
        <f>order_details__2[[#This Row],[UnitPrice]]*order_details__2[[#This Row],[Quantity]]</f>
        <v>300</v>
      </c>
      <c r="G1039">
        <f>VLOOKUP(order_details__2[[#This Row],[ProductID]],products[],3,FALSE)</f>
        <v>8</v>
      </c>
      <c r="H1039">
        <f>VLOOKUP(order_details__2[[#This Row],[OrderID]],orders[],20,FALSE)</f>
        <v>1997</v>
      </c>
      <c r="I1039" t="str">
        <f>VLOOKUP(order_details__2[[#This Row],[ProductID]],products[],2,FALSE)</f>
        <v>Sir Rodney's Scones</v>
      </c>
      <c r="J1039" t="str">
        <f>VLOOKUP(order_details__2[[#This Row],[SupplierID]],suppliers[],2,FALSE)</f>
        <v>Specialty Biscuits, Ltd.</v>
      </c>
      <c r="K1039" t="str">
        <f>VLOOKUP(order_details__2[[#This Row],[OrderID]],orders[],14,FALSE)</f>
        <v>Denmark</v>
      </c>
      <c r="L1039">
        <f>VLOOKUP(order_details__2[[#This Row],[OrderID]],orders[],7,FALSE)</f>
        <v>3</v>
      </c>
      <c r="M1039" t="str">
        <f>VLOOKUP(order_details__2[[#This Row],[ShipVia ]],shippers[],2,FALSE)</f>
        <v>Federal Shipping</v>
      </c>
      <c r="N1039" t="str">
        <f>VLOOKUP(order_details__2[[#This Row],[OrderID]],orders[],2,FALSE)</f>
        <v>SIMOB</v>
      </c>
      <c r="O1039" t="str">
        <f>VLOOKUP(order_details__2[[#This Row],[OrderID]],orders[],18,FALSE)</f>
        <v xml:space="preserve">Westerns                                          </v>
      </c>
      <c r="P1039">
        <f>VLOOKUP(order_details__2[[#This Row],[ProductID]],products[],4,FALSE)</f>
        <v>3</v>
      </c>
      <c r="Q1039" t="str">
        <f>VLOOKUP(order_details__2[[#This Row],[CategoryID]],categories[],2,FALSE)</f>
        <v>Confections</v>
      </c>
      <c r="R1039">
        <f>VLOOKUP(order_details__2[[#This Row],[OrderID]],orders[],21,FALSE)</f>
        <v>8</v>
      </c>
    </row>
    <row r="1040" spans="1:18" x14ac:dyDescent="0.2">
      <c r="A1040">
        <v>10642</v>
      </c>
      <c r="B1040">
        <v>61</v>
      </c>
      <c r="C1040">
        <v>28.5</v>
      </c>
      <c r="D1040">
        <v>20</v>
      </c>
      <c r="E1040">
        <v>0</v>
      </c>
      <c r="F1040">
        <f>order_details__2[[#This Row],[UnitPrice]]*order_details__2[[#This Row],[Quantity]]</f>
        <v>570</v>
      </c>
      <c r="G1040">
        <f>VLOOKUP(order_details__2[[#This Row],[ProductID]],products[],3,FALSE)</f>
        <v>29</v>
      </c>
      <c r="H1040">
        <f>VLOOKUP(order_details__2[[#This Row],[OrderID]],orders[],20,FALSE)</f>
        <v>1997</v>
      </c>
      <c r="I1040" t="str">
        <f>VLOOKUP(order_details__2[[#This Row],[ProductID]],products[],2,FALSE)</f>
        <v>Sirop d'rable</v>
      </c>
      <c r="J1040" t="str">
        <f>VLOOKUP(order_details__2[[#This Row],[SupplierID]],suppliers[],2,FALSE)</f>
        <v>Forts d'rables</v>
      </c>
      <c r="K1040" t="str">
        <f>VLOOKUP(order_details__2[[#This Row],[OrderID]],orders[],14,FALSE)</f>
        <v>Denmark</v>
      </c>
      <c r="L1040">
        <f>VLOOKUP(order_details__2[[#This Row],[OrderID]],orders[],7,FALSE)</f>
        <v>3</v>
      </c>
      <c r="M1040" t="str">
        <f>VLOOKUP(order_details__2[[#This Row],[ShipVia ]],shippers[],2,FALSE)</f>
        <v>Federal Shipping</v>
      </c>
      <c r="N1040" t="str">
        <f>VLOOKUP(order_details__2[[#This Row],[OrderID]],orders[],2,FALSE)</f>
        <v>SIMOB</v>
      </c>
      <c r="O1040" t="str">
        <f>VLOOKUP(order_details__2[[#This Row],[OrderID]],orders[],18,FALSE)</f>
        <v xml:space="preserve">Westerns                                          </v>
      </c>
      <c r="P1040">
        <f>VLOOKUP(order_details__2[[#This Row],[ProductID]],products[],4,FALSE)</f>
        <v>2</v>
      </c>
      <c r="Q1040" t="str">
        <f>VLOOKUP(order_details__2[[#This Row],[CategoryID]],categories[],2,FALSE)</f>
        <v>Condiments</v>
      </c>
      <c r="R1040">
        <f>VLOOKUP(order_details__2[[#This Row],[OrderID]],orders[],21,FALSE)</f>
        <v>8</v>
      </c>
    </row>
    <row r="1041" spans="1:18" x14ac:dyDescent="0.2">
      <c r="A1041">
        <v>10643</v>
      </c>
      <c r="B1041">
        <v>28</v>
      </c>
      <c r="C1041">
        <v>45.6</v>
      </c>
      <c r="D1041">
        <v>15</v>
      </c>
      <c r="E1041">
        <v>0</v>
      </c>
      <c r="F1041">
        <f>order_details__2[[#This Row],[UnitPrice]]*order_details__2[[#This Row],[Quantity]]</f>
        <v>684</v>
      </c>
      <c r="G1041">
        <f>VLOOKUP(order_details__2[[#This Row],[ProductID]],products[],3,FALSE)</f>
        <v>12</v>
      </c>
      <c r="H1041">
        <f>VLOOKUP(order_details__2[[#This Row],[OrderID]],orders[],20,FALSE)</f>
        <v>1997</v>
      </c>
      <c r="I1041" t="str">
        <f>VLOOKUP(order_details__2[[#This Row],[ProductID]],products[],2,FALSE)</f>
        <v>Rssle Sauerkraut</v>
      </c>
      <c r="J1041" t="str">
        <f>VLOOKUP(order_details__2[[#This Row],[SupplierID]],suppliers[],2,FALSE)</f>
        <v>Plutzer Lebensmittelgromrkte AG</v>
      </c>
      <c r="K1041" t="str">
        <f>VLOOKUP(order_details__2[[#This Row],[OrderID]],orders[],14,FALSE)</f>
        <v>Germany</v>
      </c>
      <c r="L1041">
        <f>VLOOKUP(order_details__2[[#This Row],[OrderID]],orders[],7,FALSE)</f>
        <v>1</v>
      </c>
      <c r="M1041" t="str">
        <f>VLOOKUP(order_details__2[[#This Row],[ShipVia ]],shippers[],2,FALSE)</f>
        <v>Speedy Express</v>
      </c>
      <c r="N1041" t="str">
        <f>VLOOKUP(order_details__2[[#This Row],[OrderID]],orders[],2,FALSE)</f>
        <v>ALFKI</v>
      </c>
      <c r="O1041" t="str">
        <f>VLOOKUP(order_details__2[[#This Row],[OrderID]],orders[],18,FALSE)</f>
        <v xml:space="preserve">Westerns                                          </v>
      </c>
      <c r="P1041">
        <f>VLOOKUP(order_details__2[[#This Row],[ProductID]],products[],4,FALSE)</f>
        <v>7</v>
      </c>
      <c r="Q1041" t="str">
        <f>VLOOKUP(order_details__2[[#This Row],[CategoryID]],categories[],2,FALSE)</f>
        <v>Produce</v>
      </c>
      <c r="R1041">
        <f>VLOOKUP(order_details__2[[#This Row],[OrderID]],orders[],21,FALSE)</f>
        <v>8</v>
      </c>
    </row>
    <row r="1042" spans="1:18" x14ac:dyDescent="0.2">
      <c r="A1042">
        <v>10643</v>
      </c>
      <c r="B1042">
        <v>39</v>
      </c>
      <c r="C1042">
        <v>18</v>
      </c>
      <c r="D1042">
        <v>21</v>
      </c>
      <c r="E1042">
        <v>0</v>
      </c>
      <c r="F1042">
        <f>order_details__2[[#This Row],[UnitPrice]]*order_details__2[[#This Row],[Quantity]]</f>
        <v>378</v>
      </c>
      <c r="G1042">
        <f>VLOOKUP(order_details__2[[#This Row],[ProductID]],products[],3,FALSE)</f>
        <v>18</v>
      </c>
      <c r="H1042">
        <f>VLOOKUP(order_details__2[[#This Row],[OrderID]],orders[],20,FALSE)</f>
        <v>1997</v>
      </c>
      <c r="I1042" t="str">
        <f>VLOOKUP(order_details__2[[#This Row],[ProductID]],products[],2,FALSE)</f>
        <v>Chartreuse verte</v>
      </c>
      <c r="J1042" t="str">
        <f>VLOOKUP(order_details__2[[#This Row],[SupplierID]],suppliers[],2,FALSE)</f>
        <v>Aux joyeux ecclsiastiques</v>
      </c>
      <c r="K1042" t="str">
        <f>VLOOKUP(order_details__2[[#This Row],[OrderID]],orders[],14,FALSE)</f>
        <v>Germany</v>
      </c>
      <c r="L1042">
        <f>VLOOKUP(order_details__2[[#This Row],[OrderID]],orders[],7,FALSE)</f>
        <v>1</v>
      </c>
      <c r="M1042" t="str">
        <f>VLOOKUP(order_details__2[[#This Row],[ShipVia ]],shippers[],2,FALSE)</f>
        <v>Speedy Express</v>
      </c>
      <c r="N1042" t="str">
        <f>VLOOKUP(order_details__2[[#This Row],[OrderID]],orders[],2,FALSE)</f>
        <v>ALFKI</v>
      </c>
      <c r="O1042" t="str">
        <f>VLOOKUP(order_details__2[[#This Row],[OrderID]],orders[],18,FALSE)</f>
        <v xml:space="preserve">Westerns                                          </v>
      </c>
      <c r="P1042">
        <f>VLOOKUP(order_details__2[[#This Row],[ProductID]],products[],4,FALSE)</f>
        <v>1</v>
      </c>
      <c r="Q1042" t="str">
        <f>VLOOKUP(order_details__2[[#This Row],[CategoryID]],categories[],2,FALSE)</f>
        <v>Beverages</v>
      </c>
      <c r="R1042">
        <f>VLOOKUP(order_details__2[[#This Row],[OrderID]],orders[],21,FALSE)</f>
        <v>8</v>
      </c>
    </row>
    <row r="1043" spans="1:18" x14ac:dyDescent="0.2">
      <c r="A1043">
        <v>10643</v>
      </c>
      <c r="B1043">
        <v>46</v>
      </c>
      <c r="C1043">
        <v>12</v>
      </c>
      <c r="D1043">
        <v>2</v>
      </c>
      <c r="E1043">
        <v>0</v>
      </c>
      <c r="F1043">
        <f>order_details__2[[#This Row],[UnitPrice]]*order_details__2[[#This Row],[Quantity]]</f>
        <v>24</v>
      </c>
      <c r="G1043">
        <f>VLOOKUP(order_details__2[[#This Row],[ProductID]],products[],3,FALSE)</f>
        <v>21</v>
      </c>
      <c r="H1043">
        <f>VLOOKUP(order_details__2[[#This Row],[OrderID]],orders[],20,FALSE)</f>
        <v>1997</v>
      </c>
      <c r="I1043" t="str">
        <f>VLOOKUP(order_details__2[[#This Row],[ProductID]],products[],2,FALSE)</f>
        <v>Spegesild</v>
      </c>
      <c r="J1043" t="str">
        <f>VLOOKUP(order_details__2[[#This Row],[SupplierID]],suppliers[],2,FALSE)</f>
        <v>Lyngbysild</v>
      </c>
      <c r="K1043" t="str">
        <f>VLOOKUP(order_details__2[[#This Row],[OrderID]],orders[],14,FALSE)</f>
        <v>Germany</v>
      </c>
      <c r="L1043">
        <f>VLOOKUP(order_details__2[[#This Row],[OrderID]],orders[],7,FALSE)</f>
        <v>1</v>
      </c>
      <c r="M1043" t="str">
        <f>VLOOKUP(order_details__2[[#This Row],[ShipVia ]],shippers[],2,FALSE)</f>
        <v>Speedy Express</v>
      </c>
      <c r="N1043" t="str">
        <f>VLOOKUP(order_details__2[[#This Row],[OrderID]],orders[],2,FALSE)</f>
        <v>ALFKI</v>
      </c>
      <c r="O1043" t="str">
        <f>VLOOKUP(order_details__2[[#This Row],[OrderID]],orders[],18,FALSE)</f>
        <v xml:space="preserve">Westerns                                          </v>
      </c>
      <c r="P1043">
        <f>VLOOKUP(order_details__2[[#This Row],[ProductID]],products[],4,FALSE)</f>
        <v>8</v>
      </c>
      <c r="Q1043" t="str">
        <f>VLOOKUP(order_details__2[[#This Row],[CategoryID]],categories[],2,FALSE)</f>
        <v>Seafood</v>
      </c>
      <c r="R1043">
        <f>VLOOKUP(order_details__2[[#This Row],[OrderID]],orders[],21,FALSE)</f>
        <v>8</v>
      </c>
    </row>
    <row r="1044" spans="1:18" x14ac:dyDescent="0.2">
      <c r="A1044">
        <v>10644</v>
      </c>
      <c r="B1044">
        <v>18</v>
      </c>
      <c r="C1044">
        <v>62.5</v>
      </c>
      <c r="D1044">
        <v>4</v>
      </c>
      <c r="E1044">
        <v>0</v>
      </c>
      <c r="F1044">
        <f>order_details__2[[#This Row],[UnitPrice]]*order_details__2[[#This Row],[Quantity]]</f>
        <v>250</v>
      </c>
      <c r="G1044">
        <f>VLOOKUP(order_details__2[[#This Row],[ProductID]],products[],3,FALSE)</f>
        <v>7</v>
      </c>
      <c r="H1044">
        <f>VLOOKUP(order_details__2[[#This Row],[OrderID]],orders[],20,FALSE)</f>
        <v>1997</v>
      </c>
      <c r="I1044" t="str">
        <f>VLOOKUP(order_details__2[[#This Row],[ProductID]],products[],2,FALSE)</f>
        <v>Carnarvon Tigers</v>
      </c>
      <c r="J1044" t="str">
        <f>VLOOKUP(order_details__2[[#This Row],[SupplierID]],suppliers[],2,FALSE)</f>
        <v>Pavlova, Ltd.</v>
      </c>
      <c r="K1044" t="str">
        <f>VLOOKUP(order_details__2[[#This Row],[OrderID]],orders[],14,FALSE)</f>
        <v>Brazil</v>
      </c>
      <c r="L1044">
        <f>VLOOKUP(order_details__2[[#This Row],[OrderID]],orders[],7,FALSE)</f>
        <v>2</v>
      </c>
      <c r="M1044" t="str">
        <f>VLOOKUP(order_details__2[[#This Row],[ShipVia ]],shippers[],2,FALSE)</f>
        <v>United Package</v>
      </c>
      <c r="N1044" t="str">
        <f>VLOOKUP(order_details__2[[#This Row],[OrderID]],orders[],2,FALSE)</f>
        <v>WELLI</v>
      </c>
      <c r="O1044" t="str">
        <f>VLOOKUP(order_details__2[[#This Row],[OrderID]],orders[],18,FALSE)</f>
        <v xml:space="preserve">Southern                                          </v>
      </c>
      <c r="P1044">
        <f>VLOOKUP(order_details__2[[#This Row],[ProductID]],products[],4,FALSE)</f>
        <v>8</v>
      </c>
      <c r="Q1044" t="str">
        <f>VLOOKUP(order_details__2[[#This Row],[CategoryID]],categories[],2,FALSE)</f>
        <v>Seafood</v>
      </c>
      <c r="R1044">
        <f>VLOOKUP(order_details__2[[#This Row],[OrderID]],orders[],21,FALSE)</f>
        <v>8</v>
      </c>
    </row>
    <row r="1045" spans="1:18" x14ac:dyDescent="0.2">
      <c r="A1045">
        <v>10644</v>
      </c>
      <c r="B1045">
        <v>43</v>
      </c>
      <c r="C1045">
        <v>46</v>
      </c>
      <c r="D1045">
        <v>20</v>
      </c>
      <c r="E1045">
        <v>0</v>
      </c>
      <c r="F1045">
        <f>order_details__2[[#This Row],[UnitPrice]]*order_details__2[[#This Row],[Quantity]]</f>
        <v>920</v>
      </c>
      <c r="G1045">
        <f>VLOOKUP(order_details__2[[#This Row],[ProductID]],products[],3,FALSE)</f>
        <v>20</v>
      </c>
      <c r="H1045">
        <f>VLOOKUP(order_details__2[[#This Row],[OrderID]],orders[],20,FALSE)</f>
        <v>1997</v>
      </c>
      <c r="I1045" t="str">
        <f>VLOOKUP(order_details__2[[#This Row],[ProductID]],products[],2,FALSE)</f>
        <v>Ipoh Coffee</v>
      </c>
      <c r="J1045" t="str">
        <f>VLOOKUP(order_details__2[[#This Row],[SupplierID]],suppliers[],2,FALSE)</f>
        <v>Leka Trading</v>
      </c>
      <c r="K1045" t="str">
        <f>VLOOKUP(order_details__2[[#This Row],[OrderID]],orders[],14,FALSE)</f>
        <v>Brazil</v>
      </c>
      <c r="L1045">
        <f>VLOOKUP(order_details__2[[#This Row],[OrderID]],orders[],7,FALSE)</f>
        <v>2</v>
      </c>
      <c r="M1045" t="str">
        <f>VLOOKUP(order_details__2[[#This Row],[ShipVia ]],shippers[],2,FALSE)</f>
        <v>United Package</v>
      </c>
      <c r="N1045" t="str">
        <f>VLOOKUP(order_details__2[[#This Row],[OrderID]],orders[],2,FALSE)</f>
        <v>WELLI</v>
      </c>
      <c r="O1045" t="str">
        <f>VLOOKUP(order_details__2[[#This Row],[OrderID]],orders[],18,FALSE)</f>
        <v xml:space="preserve">Southern                                          </v>
      </c>
      <c r="P1045">
        <f>VLOOKUP(order_details__2[[#This Row],[ProductID]],products[],4,FALSE)</f>
        <v>1</v>
      </c>
      <c r="Q1045" t="str">
        <f>VLOOKUP(order_details__2[[#This Row],[CategoryID]],categories[],2,FALSE)</f>
        <v>Beverages</v>
      </c>
      <c r="R1045">
        <f>VLOOKUP(order_details__2[[#This Row],[OrderID]],orders[],21,FALSE)</f>
        <v>8</v>
      </c>
    </row>
    <row r="1046" spans="1:18" x14ac:dyDescent="0.2">
      <c r="A1046">
        <v>10644</v>
      </c>
      <c r="B1046">
        <v>46</v>
      </c>
      <c r="C1046">
        <v>12</v>
      </c>
      <c r="D1046">
        <v>21</v>
      </c>
      <c r="E1046">
        <v>0</v>
      </c>
      <c r="F1046">
        <f>order_details__2[[#This Row],[UnitPrice]]*order_details__2[[#This Row],[Quantity]]</f>
        <v>252</v>
      </c>
      <c r="G1046">
        <f>VLOOKUP(order_details__2[[#This Row],[ProductID]],products[],3,FALSE)</f>
        <v>21</v>
      </c>
      <c r="H1046">
        <f>VLOOKUP(order_details__2[[#This Row],[OrderID]],orders[],20,FALSE)</f>
        <v>1997</v>
      </c>
      <c r="I1046" t="str">
        <f>VLOOKUP(order_details__2[[#This Row],[ProductID]],products[],2,FALSE)</f>
        <v>Spegesild</v>
      </c>
      <c r="J1046" t="str">
        <f>VLOOKUP(order_details__2[[#This Row],[SupplierID]],suppliers[],2,FALSE)</f>
        <v>Lyngbysild</v>
      </c>
      <c r="K1046" t="str">
        <f>VLOOKUP(order_details__2[[#This Row],[OrderID]],orders[],14,FALSE)</f>
        <v>Brazil</v>
      </c>
      <c r="L1046">
        <f>VLOOKUP(order_details__2[[#This Row],[OrderID]],orders[],7,FALSE)</f>
        <v>2</v>
      </c>
      <c r="M1046" t="str">
        <f>VLOOKUP(order_details__2[[#This Row],[ShipVia ]],shippers[],2,FALSE)</f>
        <v>United Package</v>
      </c>
      <c r="N1046" t="str">
        <f>VLOOKUP(order_details__2[[#This Row],[OrderID]],orders[],2,FALSE)</f>
        <v>WELLI</v>
      </c>
      <c r="O1046" t="str">
        <f>VLOOKUP(order_details__2[[#This Row],[OrderID]],orders[],18,FALSE)</f>
        <v xml:space="preserve">Southern                                          </v>
      </c>
      <c r="P1046">
        <f>VLOOKUP(order_details__2[[#This Row],[ProductID]],products[],4,FALSE)</f>
        <v>8</v>
      </c>
      <c r="Q1046" t="str">
        <f>VLOOKUP(order_details__2[[#This Row],[CategoryID]],categories[],2,FALSE)</f>
        <v>Seafood</v>
      </c>
      <c r="R1046">
        <f>VLOOKUP(order_details__2[[#This Row],[OrderID]],orders[],21,FALSE)</f>
        <v>8</v>
      </c>
    </row>
    <row r="1047" spans="1:18" x14ac:dyDescent="0.2">
      <c r="A1047">
        <v>10645</v>
      </c>
      <c r="B1047">
        <v>18</v>
      </c>
      <c r="C1047">
        <v>62.5</v>
      </c>
      <c r="D1047">
        <v>20</v>
      </c>
      <c r="E1047">
        <v>0</v>
      </c>
      <c r="F1047">
        <f>order_details__2[[#This Row],[UnitPrice]]*order_details__2[[#This Row],[Quantity]]</f>
        <v>1250</v>
      </c>
      <c r="G1047">
        <f>VLOOKUP(order_details__2[[#This Row],[ProductID]],products[],3,FALSE)</f>
        <v>7</v>
      </c>
      <c r="H1047">
        <f>VLOOKUP(order_details__2[[#This Row],[OrderID]],orders[],20,FALSE)</f>
        <v>1997</v>
      </c>
      <c r="I1047" t="str">
        <f>VLOOKUP(order_details__2[[#This Row],[ProductID]],products[],2,FALSE)</f>
        <v>Carnarvon Tigers</v>
      </c>
      <c r="J1047" t="str">
        <f>VLOOKUP(order_details__2[[#This Row],[SupplierID]],suppliers[],2,FALSE)</f>
        <v>Pavlova, Ltd.</v>
      </c>
      <c r="K1047" t="str">
        <f>VLOOKUP(order_details__2[[#This Row],[OrderID]],orders[],14,FALSE)</f>
        <v>Brazil</v>
      </c>
      <c r="L1047">
        <f>VLOOKUP(order_details__2[[#This Row],[OrderID]],orders[],7,FALSE)</f>
        <v>1</v>
      </c>
      <c r="M1047" t="str">
        <f>VLOOKUP(order_details__2[[#This Row],[ShipVia ]],shippers[],2,FALSE)</f>
        <v>Speedy Express</v>
      </c>
      <c r="N1047" t="str">
        <f>VLOOKUP(order_details__2[[#This Row],[OrderID]],orders[],2,FALSE)</f>
        <v>HANAR</v>
      </c>
      <c r="O1047" t="str">
        <f>VLOOKUP(order_details__2[[#This Row],[OrderID]],orders[],18,FALSE)</f>
        <v xml:space="preserve">Eastern                                           </v>
      </c>
      <c r="P1047">
        <f>VLOOKUP(order_details__2[[#This Row],[ProductID]],products[],4,FALSE)</f>
        <v>8</v>
      </c>
      <c r="Q1047" t="str">
        <f>VLOOKUP(order_details__2[[#This Row],[CategoryID]],categories[],2,FALSE)</f>
        <v>Seafood</v>
      </c>
      <c r="R1047">
        <f>VLOOKUP(order_details__2[[#This Row],[OrderID]],orders[],21,FALSE)</f>
        <v>8</v>
      </c>
    </row>
    <row r="1048" spans="1:18" x14ac:dyDescent="0.2">
      <c r="A1048">
        <v>10645</v>
      </c>
      <c r="B1048">
        <v>36</v>
      </c>
      <c r="C1048">
        <v>19</v>
      </c>
      <c r="D1048">
        <v>15</v>
      </c>
      <c r="E1048">
        <v>0</v>
      </c>
      <c r="F1048">
        <f>order_details__2[[#This Row],[UnitPrice]]*order_details__2[[#This Row],[Quantity]]</f>
        <v>285</v>
      </c>
      <c r="G1048">
        <f>VLOOKUP(order_details__2[[#This Row],[ProductID]],products[],3,FALSE)</f>
        <v>17</v>
      </c>
      <c r="H1048">
        <f>VLOOKUP(order_details__2[[#This Row],[OrderID]],orders[],20,FALSE)</f>
        <v>1997</v>
      </c>
      <c r="I1048" t="str">
        <f>VLOOKUP(order_details__2[[#This Row],[ProductID]],products[],2,FALSE)</f>
        <v>Inlagd Sill</v>
      </c>
      <c r="J1048" t="str">
        <f>VLOOKUP(order_details__2[[#This Row],[SupplierID]],suppliers[],2,FALSE)</f>
        <v>Svensk Sjfda AB</v>
      </c>
      <c r="K1048" t="str">
        <f>VLOOKUP(order_details__2[[#This Row],[OrderID]],orders[],14,FALSE)</f>
        <v>Brazil</v>
      </c>
      <c r="L1048">
        <f>VLOOKUP(order_details__2[[#This Row],[OrderID]],orders[],7,FALSE)</f>
        <v>1</v>
      </c>
      <c r="M1048" t="str">
        <f>VLOOKUP(order_details__2[[#This Row],[ShipVia ]],shippers[],2,FALSE)</f>
        <v>Speedy Express</v>
      </c>
      <c r="N1048" t="str">
        <f>VLOOKUP(order_details__2[[#This Row],[OrderID]],orders[],2,FALSE)</f>
        <v>HANAR</v>
      </c>
      <c r="O1048" t="str">
        <f>VLOOKUP(order_details__2[[#This Row],[OrderID]],orders[],18,FALSE)</f>
        <v xml:space="preserve">Eastern                                           </v>
      </c>
      <c r="P1048">
        <f>VLOOKUP(order_details__2[[#This Row],[ProductID]],products[],4,FALSE)</f>
        <v>8</v>
      </c>
      <c r="Q1048" t="str">
        <f>VLOOKUP(order_details__2[[#This Row],[CategoryID]],categories[],2,FALSE)</f>
        <v>Seafood</v>
      </c>
      <c r="R1048">
        <f>VLOOKUP(order_details__2[[#This Row],[OrderID]],orders[],21,FALSE)</f>
        <v>8</v>
      </c>
    </row>
    <row r="1049" spans="1:18" x14ac:dyDescent="0.2">
      <c r="A1049">
        <v>10646</v>
      </c>
      <c r="B1049">
        <v>1</v>
      </c>
      <c r="C1049">
        <v>18</v>
      </c>
      <c r="D1049">
        <v>15</v>
      </c>
      <c r="E1049">
        <v>0</v>
      </c>
      <c r="F1049">
        <f>order_details__2[[#This Row],[UnitPrice]]*order_details__2[[#This Row],[Quantity]]</f>
        <v>270</v>
      </c>
      <c r="G1049">
        <f>VLOOKUP(order_details__2[[#This Row],[ProductID]],products[],3,FALSE)</f>
        <v>1</v>
      </c>
      <c r="H1049">
        <f>VLOOKUP(order_details__2[[#This Row],[OrderID]],orders[],20,FALSE)</f>
        <v>1997</v>
      </c>
      <c r="I1049" t="str">
        <f>VLOOKUP(order_details__2[[#This Row],[ProductID]],products[],2,FALSE)</f>
        <v>Chai</v>
      </c>
      <c r="J1049" t="str">
        <f>VLOOKUP(order_details__2[[#This Row],[SupplierID]],suppliers[],2,FALSE)</f>
        <v>Exotic Liquids</v>
      </c>
      <c r="K1049" t="str">
        <f>VLOOKUP(order_details__2[[#This Row],[OrderID]],orders[],14,FALSE)</f>
        <v>Ireland</v>
      </c>
      <c r="L1049">
        <f>VLOOKUP(order_details__2[[#This Row],[OrderID]],orders[],7,FALSE)</f>
        <v>3</v>
      </c>
      <c r="M1049" t="str">
        <f>VLOOKUP(order_details__2[[#This Row],[ShipVia ]],shippers[],2,FALSE)</f>
        <v>Federal Shipping</v>
      </c>
      <c r="N1049" t="str">
        <f>VLOOKUP(order_details__2[[#This Row],[OrderID]],orders[],2,FALSE)</f>
        <v>HUNGO</v>
      </c>
      <c r="O1049" t="str">
        <f>VLOOKUP(order_details__2[[#This Row],[OrderID]],orders[],18,FALSE)</f>
        <v xml:space="preserve">Northern                                          </v>
      </c>
      <c r="P1049">
        <f>VLOOKUP(order_details__2[[#This Row],[ProductID]],products[],4,FALSE)</f>
        <v>1</v>
      </c>
      <c r="Q1049" t="str">
        <f>VLOOKUP(order_details__2[[#This Row],[CategoryID]],categories[],2,FALSE)</f>
        <v>Beverages</v>
      </c>
      <c r="R1049">
        <f>VLOOKUP(order_details__2[[#This Row],[OrderID]],orders[],21,FALSE)</f>
        <v>8</v>
      </c>
    </row>
    <row r="1050" spans="1:18" x14ac:dyDescent="0.2">
      <c r="A1050">
        <v>10646</v>
      </c>
      <c r="B1050">
        <v>10</v>
      </c>
      <c r="C1050">
        <v>31</v>
      </c>
      <c r="D1050">
        <v>18</v>
      </c>
      <c r="E1050">
        <v>0</v>
      </c>
      <c r="F1050">
        <f>order_details__2[[#This Row],[UnitPrice]]*order_details__2[[#This Row],[Quantity]]</f>
        <v>558</v>
      </c>
      <c r="G1050">
        <f>VLOOKUP(order_details__2[[#This Row],[ProductID]],products[],3,FALSE)</f>
        <v>4</v>
      </c>
      <c r="H1050">
        <f>VLOOKUP(order_details__2[[#This Row],[OrderID]],orders[],20,FALSE)</f>
        <v>1997</v>
      </c>
      <c r="I1050" t="str">
        <f>VLOOKUP(order_details__2[[#This Row],[ProductID]],products[],2,FALSE)</f>
        <v>Ikura</v>
      </c>
      <c r="J1050" t="str">
        <f>VLOOKUP(order_details__2[[#This Row],[SupplierID]],suppliers[],2,FALSE)</f>
        <v>Tokyo Traders</v>
      </c>
      <c r="K1050" t="str">
        <f>VLOOKUP(order_details__2[[#This Row],[OrderID]],orders[],14,FALSE)</f>
        <v>Ireland</v>
      </c>
      <c r="L1050">
        <f>VLOOKUP(order_details__2[[#This Row],[OrderID]],orders[],7,FALSE)</f>
        <v>3</v>
      </c>
      <c r="M1050" t="str">
        <f>VLOOKUP(order_details__2[[#This Row],[ShipVia ]],shippers[],2,FALSE)</f>
        <v>Federal Shipping</v>
      </c>
      <c r="N1050" t="str">
        <f>VLOOKUP(order_details__2[[#This Row],[OrderID]],orders[],2,FALSE)</f>
        <v>HUNGO</v>
      </c>
      <c r="O1050" t="str">
        <f>VLOOKUP(order_details__2[[#This Row],[OrderID]],orders[],18,FALSE)</f>
        <v xml:space="preserve">Northern                                          </v>
      </c>
      <c r="P1050">
        <f>VLOOKUP(order_details__2[[#This Row],[ProductID]],products[],4,FALSE)</f>
        <v>8</v>
      </c>
      <c r="Q1050" t="str">
        <f>VLOOKUP(order_details__2[[#This Row],[CategoryID]],categories[],2,FALSE)</f>
        <v>Seafood</v>
      </c>
      <c r="R1050">
        <f>VLOOKUP(order_details__2[[#This Row],[OrderID]],orders[],21,FALSE)</f>
        <v>8</v>
      </c>
    </row>
    <row r="1051" spans="1:18" x14ac:dyDescent="0.2">
      <c r="A1051">
        <v>10646</v>
      </c>
      <c r="B1051">
        <v>71</v>
      </c>
      <c r="C1051">
        <v>21.5</v>
      </c>
      <c r="D1051">
        <v>30</v>
      </c>
      <c r="E1051">
        <v>0</v>
      </c>
      <c r="F1051">
        <f>order_details__2[[#This Row],[UnitPrice]]*order_details__2[[#This Row],[Quantity]]</f>
        <v>645</v>
      </c>
      <c r="G1051">
        <f>VLOOKUP(order_details__2[[#This Row],[ProductID]],products[],3,FALSE)</f>
        <v>15</v>
      </c>
      <c r="H1051">
        <f>VLOOKUP(order_details__2[[#This Row],[OrderID]],orders[],20,FALSE)</f>
        <v>1997</v>
      </c>
      <c r="I1051" t="str">
        <f>VLOOKUP(order_details__2[[#This Row],[ProductID]],products[],2,FALSE)</f>
        <v>Flotemysost</v>
      </c>
      <c r="J1051" t="str">
        <f>VLOOKUP(order_details__2[[#This Row],[SupplierID]],suppliers[],2,FALSE)</f>
        <v>Norske Meierier</v>
      </c>
      <c r="K1051" t="str">
        <f>VLOOKUP(order_details__2[[#This Row],[OrderID]],orders[],14,FALSE)</f>
        <v>Ireland</v>
      </c>
      <c r="L1051">
        <f>VLOOKUP(order_details__2[[#This Row],[OrderID]],orders[],7,FALSE)</f>
        <v>3</v>
      </c>
      <c r="M1051" t="str">
        <f>VLOOKUP(order_details__2[[#This Row],[ShipVia ]],shippers[],2,FALSE)</f>
        <v>Federal Shipping</v>
      </c>
      <c r="N1051" t="str">
        <f>VLOOKUP(order_details__2[[#This Row],[OrderID]],orders[],2,FALSE)</f>
        <v>HUNGO</v>
      </c>
      <c r="O1051" t="str">
        <f>VLOOKUP(order_details__2[[#This Row],[OrderID]],orders[],18,FALSE)</f>
        <v xml:space="preserve">Northern                                          </v>
      </c>
      <c r="P1051">
        <f>VLOOKUP(order_details__2[[#This Row],[ProductID]],products[],4,FALSE)</f>
        <v>4</v>
      </c>
      <c r="Q1051" t="str">
        <f>VLOOKUP(order_details__2[[#This Row],[CategoryID]],categories[],2,FALSE)</f>
        <v>Dairy Products</v>
      </c>
      <c r="R1051">
        <f>VLOOKUP(order_details__2[[#This Row],[OrderID]],orders[],21,FALSE)</f>
        <v>8</v>
      </c>
    </row>
    <row r="1052" spans="1:18" x14ac:dyDescent="0.2">
      <c r="A1052">
        <v>10646</v>
      </c>
      <c r="B1052">
        <v>77</v>
      </c>
      <c r="C1052">
        <v>13</v>
      </c>
      <c r="D1052">
        <v>35</v>
      </c>
      <c r="E1052">
        <v>0</v>
      </c>
      <c r="F1052">
        <f>order_details__2[[#This Row],[UnitPrice]]*order_details__2[[#This Row],[Quantity]]</f>
        <v>455</v>
      </c>
      <c r="G1052">
        <f>VLOOKUP(order_details__2[[#This Row],[ProductID]],products[],3,FALSE)</f>
        <v>12</v>
      </c>
      <c r="H1052">
        <f>VLOOKUP(order_details__2[[#This Row],[OrderID]],orders[],20,FALSE)</f>
        <v>1997</v>
      </c>
      <c r="I1052" t="str">
        <f>VLOOKUP(order_details__2[[#This Row],[ProductID]],products[],2,FALSE)</f>
        <v>Original Frankfurter grne Soe</v>
      </c>
      <c r="J1052" t="str">
        <f>VLOOKUP(order_details__2[[#This Row],[SupplierID]],suppliers[],2,FALSE)</f>
        <v>Plutzer Lebensmittelgromrkte AG</v>
      </c>
      <c r="K1052" t="str">
        <f>VLOOKUP(order_details__2[[#This Row],[OrderID]],orders[],14,FALSE)</f>
        <v>Ireland</v>
      </c>
      <c r="L1052">
        <f>VLOOKUP(order_details__2[[#This Row],[OrderID]],orders[],7,FALSE)</f>
        <v>3</v>
      </c>
      <c r="M1052" t="str">
        <f>VLOOKUP(order_details__2[[#This Row],[ShipVia ]],shippers[],2,FALSE)</f>
        <v>Federal Shipping</v>
      </c>
      <c r="N1052" t="str">
        <f>VLOOKUP(order_details__2[[#This Row],[OrderID]],orders[],2,FALSE)</f>
        <v>HUNGO</v>
      </c>
      <c r="O1052" t="str">
        <f>VLOOKUP(order_details__2[[#This Row],[OrderID]],orders[],18,FALSE)</f>
        <v xml:space="preserve">Northern                                          </v>
      </c>
      <c r="P1052">
        <f>VLOOKUP(order_details__2[[#This Row],[ProductID]],products[],4,FALSE)</f>
        <v>2</v>
      </c>
      <c r="Q1052" t="str">
        <f>VLOOKUP(order_details__2[[#This Row],[CategoryID]],categories[],2,FALSE)</f>
        <v>Condiments</v>
      </c>
      <c r="R1052">
        <f>VLOOKUP(order_details__2[[#This Row],[OrderID]],orders[],21,FALSE)</f>
        <v>8</v>
      </c>
    </row>
    <row r="1053" spans="1:18" x14ac:dyDescent="0.2">
      <c r="A1053">
        <v>10647</v>
      </c>
      <c r="B1053">
        <v>19</v>
      </c>
      <c r="C1053">
        <v>9.1999999999999993</v>
      </c>
      <c r="D1053">
        <v>30</v>
      </c>
      <c r="E1053">
        <v>0</v>
      </c>
      <c r="F1053">
        <f>order_details__2[[#This Row],[UnitPrice]]*order_details__2[[#This Row],[Quantity]]</f>
        <v>276</v>
      </c>
      <c r="G1053">
        <f>VLOOKUP(order_details__2[[#This Row],[ProductID]],products[],3,FALSE)</f>
        <v>8</v>
      </c>
      <c r="H1053">
        <f>VLOOKUP(order_details__2[[#This Row],[OrderID]],orders[],20,FALSE)</f>
        <v>1997</v>
      </c>
      <c r="I1053" t="str">
        <f>VLOOKUP(order_details__2[[#This Row],[ProductID]],products[],2,FALSE)</f>
        <v>Teatime Chocolate Biscuits</v>
      </c>
      <c r="J1053" t="str">
        <f>VLOOKUP(order_details__2[[#This Row],[SupplierID]],suppliers[],2,FALSE)</f>
        <v>Specialty Biscuits, Ltd.</v>
      </c>
      <c r="K1053" t="str">
        <f>VLOOKUP(order_details__2[[#This Row],[OrderID]],orders[],14,FALSE)</f>
        <v>Brazil</v>
      </c>
      <c r="L1053">
        <f>VLOOKUP(order_details__2[[#This Row],[OrderID]],orders[],7,FALSE)</f>
        <v>2</v>
      </c>
      <c r="M1053" t="str">
        <f>VLOOKUP(order_details__2[[#This Row],[ShipVia ]],shippers[],2,FALSE)</f>
        <v>United Package</v>
      </c>
      <c r="N1053" t="str">
        <f>VLOOKUP(order_details__2[[#This Row],[OrderID]],orders[],2,FALSE)</f>
        <v>QUEDE</v>
      </c>
      <c r="O1053" t="str">
        <f>VLOOKUP(order_details__2[[#This Row],[OrderID]],orders[],18,FALSE)</f>
        <v xml:space="preserve">Eastern                                           </v>
      </c>
      <c r="P1053">
        <f>VLOOKUP(order_details__2[[#This Row],[ProductID]],products[],4,FALSE)</f>
        <v>3</v>
      </c>
      <c r="Q1053" t="str">
        <f>VLOOKUP(order_details__2[[#This Row],[CategoryID]],categories[],2,FALSE)</f>
        <v>Confections</v>
      </c>
      <c r="R1053">
        <f>VLOOKUP(order_details__2[[#This Row],[OrderID]],orders[],21,FALSE)</f>
        <v>8</v>
      </c>
    </row>
    <row r="1054" spans="1:18" x14ac:dyDescent="0.2">
      <c r="A1054">
        <v>10647</v>
      </c>
      <c r="B1054">
        <v>39</v>
      </c>
      <c r="C1054">
        <v>18</v>
      </c>
      <c r="D1054">
        <v>20</v>
      </c>
      <c r="E1054">
        <v>0</v>
      </c>
      <c r="F1054">
        <f>order_details__2[[#This Row],[UnitPrice]]*order_details__2[[#This Row],[Quantity]]</f>
        <v>360</v>
      </c>
      <c r="G1054">
        <f>VLOOKUP(order_details__2[[#This Row],[ProductID]],products[],3,FALSE)</f>
        <v>18</v>
      </c>
      <c r="H1054">
        <f>VLOOKUP(order_details__2[[#This Row],[OrderID]],orders[],20,FALSE)</f>
        <v>1997</v>
      </c>
      <c r="I1054" t="str">
        <f>VLOOKUP(order_details__2[[#This Row],[ProductID]],products[],2,FALSE)</f>
        <v>Chartreuse verte</v>
      </c>
      <c r="J1054" t="str">
        <f>VLOOKUP(order_details__2[[#This Row],[SupplierID]],suppliers[],2,FALSE)</f>
        <v>Aux joyeux ecclsiastiques</v>
      </c>
      <c r="K1054" t="str">
        <f>VLOOKUP(order_details__2[[#This Row],[OrderID]],orders[],14,FALSE)</f>
        <v>Brazil</v>
      </c>
      <c r="L1054">
        <f>VLOOKUP(order_details__2[[#This Row],[OrderID]],orders[],7,FALSE)</f>
        <v>2</v>
      </c>
      <c r="M1054" t="str">
        <f>VLOOKUP(order_details__2[[#This Row],[ShipVia ]],shippers[],2,FALSE)</f>
        <v>United Package</v>
      </c>
      <c r="N1054" t="str">
        <f>VLOOKUP(order_details__2[[#This Row],[OrderID]],orders[],2,FALSE)</f>
        <v>QUEDE</v>
      </c>
      <c r="O1054" t="str">
        <f>VLOOKUP(order_details__2[[#This Row],[OrderID]],orders[],18,FALSE)</f>
        <v xml:space="preserve">Eastern                                           </v>
      </c>
      <c r="P1054">
        <f>VLOOKUP(order_details__2[[#This Row],[ProductID]],products[],4,FALSE)</f>
        <v>1</v>
      </c>
      <c r="Q1054" t="str">
        <f>VLOOKUP(order_details__2[[#This Row],[CategoryID]],categories[],2,FALSE)</f>
        <v>Beverages</v>
      </c>
      <c r="R1054">
        <f>VLOOKUP(order_details__2[[#This Row],[OrderID]],orders[],21,FALSE)</f>
        <v>8</v>
      </c>
    </row>
    <row r="1055" spans="1:18" x14ac:dyDescent="0.2">
      <c r="A1055">
        <v>10648</v>
      </c>
      <c r="B1055">
        <v>22</v>
      </c>
      <c r="C1055">
        <v>21</v>
      </c>
      <c r="D1055">
        <v>15</v>
      </c>
      <c r="E1055">
        <v>0</v>
      </c>
      <c r="F1055">
        <f>order_details__2[[#This Row],[UnitPrice]]*order_details__2[[#This Row],[Quantity]]</f>
        <v>315</v>
      </c>
      <c r="G1055">
        <f>VLOOKUP(order_details__2[[#This Row],[ProductID]],products[],3,FALSE)</f>
        <v>9</v>
      </c>
      <c r="H1055">
        <f>VLOOKUP(order_details__2[[#This Row],[OrderID]],orders[],20,FALSE)</f>
        <v>1997</v>
      </c>
      <c r="I1055" t="str">
        <f>VLOOKUP(order_details__2[[#This Row],[ProductID]],products[],2,FALSE)</f>
        <v>Gustaf's Knckebrd</v>
      </c>
      <c r="J1055" t="str">
        <f>VLOOKUP(order_details__2[[#This Row],[SupplierID]],suppliers[],2,FALSE)</f>
        <v>PB Knckebrd AB</v>
      </c>
      <c r="K1055" t="str">
        <f>VLOOKUP(order_details__2[[#This Row],[OrderID]],orders[],14,FALSE)</f>
        <v>Brazil</v>
      </c>
      <c r="L1055">
        <f>VLOOKUP(order_details__2[[#This Row],[OrderID]],orders[],7,FALSE)</f>
        <v>2</v>
      </c>
      <c r="M1055" t="str">
        <f>VLOOKUP(order_details__2[[#This Row],[ShipVia ]],shippers[],2,FALSE)</f>
        <v>United Package</v>
      </c>
      <c r="N1055" t="str">
        <f>VLOOKUP(order_details__2[[#This Row],[OrderID]],orders[],2,FALSE)</f>
        <v>RICAR</v>
      </c>
      <c r="O1055" t="str">
        <f>VLOOKUP(order_details__2[[#This Row],[OrderID]],orders[],18,FALSE)</f>
        <v xml:space="preserve">Eastern                                           </v>
      </c>
      <c r="P1055">
        <f>VLOOKUP(order_details__2[[#This Row],[ProductID]],products[],4,FALSE)</f>
        <v>5</v>
      </c>
      <c r="Q1055" t="str">
        <f>VLOOKUP(order_details__2[[#This Row],[CategoryID]],categories[],2,FALSE)</f>
        <v>Grains/Cereals</v>
      </c>
      <c r="R1055">
        <f>VLOOKUP(order_details__2[[#This Row],[OrderID]],orders[],21,FALSE)</f>
        <v>8</v>
      </c>
    </row>
    <row r="1056" spans="1:18" x14ac:dyDescent="0.2">
      <c r="A1056">
        <v>10648</v>
      </c>
      <c r="B1056">
        <v>24</v>
      </c>
      <c r="C1056">
        <v>4.5</v>
      </c>
      <c r="D1056">
        <v>15</v>
      </c>
      <c r="E1056">
        <v>0</v>
      </c>
      <c r="F1056">
        <f>order_details__2[[#This Row],[UnitPrice]]*order_details__2[[#This Row],[Quantity]]</f>
        <v>67.5</v>
      </c>
      <c r="G1056">
        <f>VLOOKUP(order_details__2[[#This Row],[ProductID]],products[],3,FALSE)</f>
        <v>10</v>
      </c>
      <c r="H1056">
        <f>VLOOKUP(order_details__2[[#This Row],[OrderID]],orders[],20,FALSE)</f>
        <v>1997</v>
      </c>
      <c r="I1056" t="str">
        <f>VLOOKUP(order_details__2[[#This Row],[ProductID]],products[],2,FALSE)</f>
        <v>Guaran Fantstica</v>
      </c>
      <c r="J1056" t="str">
        <f>VLOOKUP(order_details__2[[#This Row],[SupplierID]],suppliers[],2,FALSE)</f>
        <v>Refrescos Americanas LTDA</v>
      </c>
      <c r="K1056" t="str">
        <f>VLOOKUP(order_details__2[[#This Row],[OrderID]],orders[],14,FALSE)</f>
        <v>Brazil</v>
      </c>
      <c r="L1056">
        <f>VLOOKUP(order_details__2[[#This Row],[OrderID]],orders[],7,FALSE)</f>
        <v>2</v>
      </c>
      <c r="M1056" t="str">
        <f>VLOOKUP(order_details__2[[#This Row],[ShipVia ]],shippers[],2,FALSE)</f>
        <v>United Package</v>
      </c>
      <c r="N1056" t="str">
        <f>VLOOKUP(order_details__2[[#This Row],[OrderID]],orders[],2,FALSE)</f>
        <v>RICAR</v>
      </c>
      <c r="O1056" t="str">
        <f>VLOOKUP(order_details__2[[#This Row],[OrderID]],orders[],18,FALSE)</f>
        <v xml:space="preserve">Eastern                                           </v>
      </c>
      <c r="P1056">
        <f>VLOOKUP(order_details__2[[#This Row],[ProductID]],products[],4,FALSE)</f>
        <v>1</v>
      </c>
      <c r="Q1056" t="str">
        <f>VLOOKUP(order_details__2[[#This Row],[CategoryID]],categories[],2,FALSE)</f>
        <v>Beverages</v>
      </c>
      <c r="R1056">
        <f>VLOOKUP(order_details__2[[#This Row],[OrderID]],orders[],21,FALSE)</f>
        <v>8</v>
      </c>
    </row>
    <row r="1057" spans="1:18" x14ac:dyDescent="0.2">
      <c r="A1057">
        <v>10649</v>
      </c>
      <c r="B1057">
        <v>28</v>
      </c>
      <c r="C1057">
        <v>45.6</v>
      </c>
      <c r="D1057">
        <v>20</v>
      </c>
      <c r="E1057">
        <v>0</v>
      </c>
      <c r="F1057">
        <f>order_details__2[[#This Row],[UnitPrice]]*order_details__2[[#This Row],[Quantity]]</f>
        <v>912</v>
      </c>
      <c r="G1057">
        <f>VLOOKUP(order_details__2[[#This Row],[ProductID]],products[],3,FALSE)</f>
        <v>12</v>
      </c>
      <c r="H1057">
        <f>VLOOKUP(order_details__2[[#This Row],[OrderID]],orders[],20,FALSE)</f>
        <v>1997</v>
      </c>
      <c r="I1057" t="str">
        <f>VLOOKUP(order_details__2[[#This Row],[ProductID]],products[],2,FALSE)</f>
        <v>Rssle Sauerkraut</v>
      </c>
      <c r="J1057" t="str">
        <f>VLOOKUP(order_details__2[[#This Row],[SupplierID]],suppliers[],2,FALSE)</f>
        <v>Plutzer Lebensmittelgromrkte AG</v>
      </c>
      <c r="K1057" t="str">
        <f>VLOOKUP(order_details__2[[#This Row],[OrderID]],orders[],14,FALSE)</f>
        <v>Belgium</v>
      </c>
      <c r="L1057">
        <f>VLOOKUP(order_details__2[[#This Row],[OrderID]],orders[],7,FALSE)</f>
        <v>3</v>
      </c>
      <c r="M1057" t="str">
        <f>VLOOKUP(order_details__2[[#This Row],[ShipVia ]],shippers[],2,FALSE)</f>
        <v>Federal Shipping</v>
      </c>
      <c r="N1057" t="str">
        <f>VLOOKUP(order_details__2[[#This Row],[OrderID]],orders[],2,FALSE)</f>
        <v>MAISD</v>
      </c>
      <c r="O1057" t="str">
        <f>VLOOKUP(order_details__2[[#This Row],[OrderID]],orders[],18,FALSE)</f>
        <v xml:space="preserve">Eastern                                           </v>
      </c>
      <c r="P1057">
        <f>VLOOKUP(order_details__2[[#This Row],[ProductID]],products[],4,FALSE)</f>
        <v>7</v>
      </c>
      <c r="Q1057" t="str">
        <f>VLOOKUP(order_details__2[[#This Row],[CategoryID]],categories[],2,FALSE)</f>
        <v>Produce</v>
      </c>
      <c r="R1057">
        <f>VLOOKUP(order_details__2[[#This Row],[OrderID]],orders[],21,FALSE)</f>
        <v>8</v>
      </c>
    </row>
    <row r="1058" spans="1:18" x14ac:dyDescent="0.2">
      <c r="A1058">
        <v>10649</v>
      </c>
      <c r="B1058">
        <v>72</v>
      </c>
      <c r="C1058">
        <v>34.799999999999997</v>
      </c>
      <c r="D1058">
        <v>15</v>
      </c>
      <c r="E1058">
        <v>0</v>
      </c>
      <c r="F1058">
        <f>order_details__2[[#This Row],[UnitPrice]]*order_details__2[[#This Row],[Quantity]]</f>
        <v>522</v>
      </c>
      <c r="G1058">
        <f>VLOOKUP(order_details__2[[#This Row],[ProductID]],products[],3,FALSE)</f>
        <v>14</v>
      </c>
      <c r="H1058">
        <f>VLOOKUP(order_details__2[[#This Row],[OrderID]],orders[],20,FALSE)</f>
        <v>1997</v>
      </c>
      <c r="I1058" t="str">
        <f>VLOOKUP(order_details__2[[#This Row],[ProductID]],products[],2,FALSE)</f>
        <v>Mozzarella di Giovanni</v>
      </c>
      <c r="J1058" t="str">
        <f>VLOOKUP(order_details__2[[#This Row],[SupplierID]],suppliers[],2,FALSE)</f>
        <v>Formaggi Fortini s.r.l.</v>
      </c>
      <c r="K1058" t="str">
        <f>VLOOKUP(order_details__2[[#This Row],[OrderID]],orders[],14,FALSE)</f>
        <v>Belgium</v>
      </c>
      <c r="L1058">
        <f>VLOOKUP(order_details__2[[#This Row],[OrderID]],orders[],7,FALSE)</f>
        <v>3</v>
      </c>
      <c r="M1058" t="str">
        <f>VLOOKUP(order_details__2[[#This Row],[ShipVia ]],shippers[],2,FALSE)</f>
        <v>Federal Shipping</v>
      </c>
      <c r="N1058" t="str">
        <f>VLOOKUP(order_details__2[[#This Row],[OrderID]],orders[],2,FALSE)</f>
        <v>MAISD</v>
      </c>
      <c r="O1058" t="str">
        <f>VLOOKUP(order_details__2[[#This Row],[OrderID]],orders[],18,FALSE)</f>
        <v xml:space="preserve">Eastern                                           </v>
      </c>
      <c r="P1058">
        <f>VLOOKUP(order_details__2[[#This Row],[ProductID]],products[],4,FALSE)</f>
        <v>4</v>
      </c>
      <c r="Q1058" t="str">
        <f>VLOOKUP(order_details__2[[#This Row],[CategoryID]],categories[],2,FALSE)</f>
        <v>Dairy Products</v>
      </c>
      <c r="R1058">
        <f>VLOOKUP(order_details__2[[#This Row],[OrderID]],orders[],21,FALSE)</f>
        <v>8</v>
      </c>
    </row>
    <row r="1059" spans="1:18" x14ac:dyDescent="0.2">
      <c r="A1059">
        <v>10650</v>
      </c>
      <c r="B1059">
        <v>30</v>
      </c>
      <c r="C1059">
        <v>25.89</v>
      </c>
      <c r="D1059">
        <v>30</v>
      </c>
      <c r="E1059">
        <v>0</v>
      </c>
      <c r="F1059">
        <f>order_details__2[[#This Row],[UnitPrice]]*order_details__2[[#This Row],[Quantity]]</f>
        <v>776.7</v>
      </c>
      <c r="G1059">
        <f>VLOOKUP(order_details__2[[#This Row],[ProductID]],products[],3,FALSE)</f>
        <v>13</v>
      </c>
      <c r="H1059">
        <f>VLOOKUP(order_details__2[[#This Row],[OrderID]],orders[],20,FALSE)</f>
        <v>1997</v>
      </c>
      <c r="I1059" t="str">
        <f>VLOOKUP(order_details__2[[#This Row],[ProductID]],products[],2,FALSE)</f>
        <v>Nord-Ost Matjeshering</v>
      </c>
      <c r="J1059" t="str">
        <f>VLOOKUP(order_details__2[[#This Row],[SupplierID]],suppliers[],2,FALSE)</f>
        <v>Nord-Ost-Fisch Handelsgesellschaft mbH</v>
      </c>
      <c r="K1059" t="str">
        <f>VLOOKUP(order_details__2[[#This Row],[OrderID]],orders[],14,FALSE)</f>
        <v>Brazil</v>
      </c>
      <c r="L1059">
        <f>VLOOKUP(order_details__2[[#This Row],[OrderID]],orders[],7,FALSE)</f>
        <v>3</v>
      </c>
      <c r="M1059" t="str">
        <f>VLOOKUP(order_details__2[[#This Row],[ShipVia ]],shippers[],2,FALSE)</f>
        <v>Federal Shipping</v>
      </c>
      <c r="N1059" t="str">
        <f>VLOOKUP(order_details__2[[#This Row],[OrderID]],orders[],2,FALSE)</f>
        <v>FAMIA</v>
      </c>
      <c r="O1059" t="str">
        <f>VLOOKUP(order_details__2[[#This Row],[OrderID]],orders[],18,FALSE)</f>
        <v xml:space="preserve">Eastern                                           </v>
      </c>
      <c r="P1059">
        <f>VLOOKUP(order_details__2[[#This Row],[ProductID]],products[],4,FALSE)</f>
        <v>8</v>
      </c>
      <c r="Q1059" t="str">
        <f>VLOOKUP(order_details__2[[#This Row],[CategoryID]],categories[],2,FALSE)</f>
        <v>Seafood</v>
      </c>
      <c r="R1059">
        <f>VLOOKUP(order_details__2[[#This Row],[OrderID]],orders[],21,FALSE)</f>
        <v>8</v>
      </c>
    </row>
    <row r="1060" spans="1:18" x14ac:dyDescent="0.2">
      <c r="A1060">
        <v>10650</v>
      </c>
      <c r="B1060">
        <v>53</v>
      </c>
      <c r="C1060">
        <v>32.799999999999997</v>
      </c>
      <c r="D1060">
        <v>25</v>
      </c>
      <c r="E1060">
        <v>0</v>
      </c>
      <c r="F1060">
        <f>order_details__2[[#This Row],[UnitPrice]]*order_details__2[[#This Row],[Quantity]]</f>
        <v>819.99999999999989</v>
      </c>
      <c r="G1060">
        <f>VLOOKUP(order_details__2[[#This Row],[ProductID]],products[],3,FALSE)</f>
        <v>24</v>
      </c>
      <c r="H1060">
        <f>VLOOKUP(order_details__2[[#This Row],[OrderID]],orders[],20,FALSE)</f>
        <v>1997</v>
      </c>
      <c r="I1060" t="str">
        <f>VLOOKUP(order_details__2[[#This Row],[ProductID]],products[],2,FALSE)</f>
        <v>Perth Pasties</v>
      </c>
      <c r="J1060" t="str">
        <f>VLOOKUP(order_details__2[[#This Row],[SupplierID]],suppliers[],2,FALSE)</f>
        <v>G'day, Mate</v>
      </c>
      <c r="K1060" t="str">
        <f>VLOOKUP(order_details__2[[#This Row],[OrderID]],orders[],14,FALSE)</f>
        <v>Brazil</v>
      </c>
      <c r="L1060">
        <f>VLOOKUP(order_details__2[[#This Row],[OrderID]],orders[],7,FALSE)</f>
        <v>3</v>
      </c>
      <c r="M1060" t="str">
        <f>VLOOKUP(order_details__2[[#This Row],[ShipVia ]],shippers[],2,FALSE)</f>
        <v>Federal Shipping</v>
      </c>
      <c r="N1060" t="str">
        <f>VLOOKUP(order_details__2[[#This Row],[OrderID]],orders[],2,FALSE)</f>
        <v>FAMIA</v>
      </c>
      <c r="O1060" t="str">
        <f>VLOOKUP(order_details__2[[#This Row],[OrderID]],orders[],18,FALSE)</f>
        <v xml:space="preserve">Eastern                                           </v>
      </c>
      <c r="P1060">
        <f>VLOOKUP(order_details__2[[#This Row],[ProductID]],products[],4,FALSE)</f>
        <v>6</v>
      </c>
      <c r="Q1060" t="str">
        <f>VLOOKUP(order_details__2[[#This Row],[CategoryID]],categories[],2,FALSE)</f>
        <v>Meat/Poultry</v>
      </c>
      <c r="R1060">
        <f>VLOOKUP(order_details__2[[#This Row],[OrderID]],orders[],21,FALSE)</f>
        <v>8</v>
      </c>
    </row>
    <row r="1061" spans="1:18" x14ac:dyDescent="0.2">
      <c r="A1061">
        <v>10650</v>
      </c>
      <c r="B1061">
        <v>54</v>
      </c>
      <c r="C1061">
        <v>7.45</v>
      </c>
      <c r="D1061">
        <v>30</v>
      </c>
      <c r="E1061">
        <v>0</v>
      </c>
      <c r="F1061">
        <f>order_details__2[[#This Row],[UnitPrice]]*order_details__2[[#This Row],[Quantity]]</f>
        <v>223.5</v>
      </c>
      <c r="G1061">
        <f>VLOOKUP(order_details__2[[#This Row],[ProductID]],products[],3,FALSE)</f>
        <v>25</v>
      </c>
      <c r="H1061">
        <f>VLOOKUP(order_details__2[[#This Row],[OrderID]],orders[],20,FALSE)</f>
        <v>1997</v>
      </c>
      <c r="I1061" t="str">
        <f>VLOOKUP(order_details__2[[#This Row],[ProductID]],products[],2,FALSE)</f>
        <v>Tourtire</v>
      </c>
      <c r="J1061" t="str">
        <f>VLOOKUP(order_details__2[[#This Row],[SupplierID]],suppliers[],2,FALSE)</f>
        <v>Ma Maison</v>
      </c>
      <c r="K1061" t="str">
        <f>VLOOKUP(order_details__2[[#This Row],[OrderID]],orders[],14,FALSE)</f>
        <v>Brazil</v>
      </c>
      <c r="L1061">
        <f>VLOOKUP(order_details__2[[#This Row],[OrderID]],orders[],7,FALSE)</f>
        <v>3</v>
      </c>
      <c r="M1061" t="str">
        <f>VLOOKUP(order_details__2[[#This Row],[ShipVia ]],shippers[],2,FALSE)</f>
        <v>Federal Shipping</v>
      </c>
      <c r="N1061" t="str">
        <f>VLOOKUP(order_details__2[[#This Row],[OrderID]],orders[],2,FALSE)</f>
        <v>FAMIA</v>
      </c>
      <c r="O1061" t="str">
        <f>VLOOKUP(order_details__2[[#This Row],[OrderID]],orders[],18,FALSE)</f>
        <v xml:space="preserve">Eastern                                           </v>
      </c>
      <c r="P1061">
        <f>VLOOKUP(order_details__2[[#This Row],[ProductID]],products[],4,FALSE)</f>
        <v>6</v>
      </c>
      <c r="Q1061" t="str">
        <f>VLOOKUP(order_details__2[[#This Row],[CategoryID]],categories[],2,FALSE)</f>
        <v>Meat/Poultry</v>
      </c>
      <c r="R1061">
        <f>VLOOKUP(order_details__2[[#This Row],[OrderID]],orders[],21,FALSE)</f>
        <v>8</v>
      </c>
    </row>
    <row r="1062" spans="1:18" x14ac:dyDescent="0.2">
      <c r="A1062">
        <v>10651</v>
      </c>
      <c r="B1062">
        <v>19</v>
      </c>
      <c r="C1062">
        <v>9.1999999999999993</v>
      </c>
      <c r="D1062">
        <v>12</v>
      </c>
      <c r="E1062">
        <v>0</v>
      </c>
      <c r="F1062">
        <f>order_details__2[[#This Row],[UnitPrice]]*order_details__2[[#This Row],[Quantity]]</f>
        <v>110.39999999999999</v>
      </c>
      <c r="G1062">
        <f>VLOOKUP(order_details__2[[#This Row],[ProductID]],products[],3,FALSE)</f>
        <v>8</v>
      </c>
      <c r="H1062">
        <f>VLOOKUP(order_details__2[[#This Row],[OrderID]],orders[],20,FALSE)</f>
        <v>1997</v>
      </c>
      <c r="I1062" t="str">
        <f>VLOOKUP(order_details__2[[#This Row],[ProductID]],products[],2,FALSE)</f>
        <v>Teatime Chocolate Biscuits</v>
      </c>
      <c r="J1062" t="str">
        <f>VLOOKUP(order_details__2[[#This Row],[SupplierID]],suppliers[],2,FALSE)</f>
        <v>Specialty Biscuits, Ltd.</v>
      </c>
      <c r="K1062" t="str">
        <f>VLOOKUP(order_details__2[[#This Row],[OrderID]],orders[],14,FALSE)</f>
        <v>Germany</v>
      </c>
      <c r="L1062">
        <f>VLOOKUP(order_details__2[[#This Row],[OrderID]],orders[],7,FALSE)</f>
        <v>2</v>
      </c>
      <c r="M1062" t="str">
        <f>VLOOKUP(order_details__2[[#This Row],[ShipVia ]],shippers[],2,FALSE)</f>
        <v>United Package</v>
      </c>
      <c r="N1062" t="str">
        <f>VLOOKUP(order_details__2[[#This Row],[OrderID]],orders[],2,FALSE)</f>
        <v>WANDK</v>
      </c>
      <c r="O1062" t="str">
        <f>VLOOKUP(order_details__2[[#This Row],[OrderID]],orders[],18,FALSE)</f>
        <v xml:space="preserve">Northern                                          </v>
      </c>
      <c r="P1062">
        <f>VLOOKUP(order_details__2[[#This Row],[ProductID]],products[],4,FALSE)</f>
        <v>3</v>
      </c>
      <c r="Q1062" t="str">
        <f>VLOOKUP(order_details__2[[#This Row],[CategoryID]],categories[],2,FALSE)</f>
        <v>Confections</v>
      </c>
      <c r="R1062">
        <f>VLOOKUP(order_details__2[[#This Row],[OrderID]],orders[],21,FALSE)</f>
        <v>9</v>
      </c>
    </row>
    <row r="1063" spans="1:18" x14ac:dyDescent="0.2">
      <c r="A1063">
        <v>10651</v>
      </c>
      <c r="B1063">
        <v>22</v>
      </c>
      <c r="C1063">
        <v>21</v>
      </c>
      <c r="D1063">
        <v>20</v>
      </c>
      <c r="E1063">
        <v>0</v>
      </c>
      <c r="F1063">
        <f>order_details__2[[#This Row],[UnitPrice]]*order_details__2[[#This Row],[Quantity]]</f>
        <v>420</v>
      </c>
      <c r="G1063">
        <f>VLOOKUP(order_details__2[[#This Row],[ProductID]],products[],3,FALSE)</f>
        <v>9</v>
      </c>
      <c r="H1063">
        <f>VLOOKUP(order_details__2[[#This Row],[OrderID]],orders[],20,FALSE)</f>
        <v>1997</v>
      </c>
      <c r="I1063" t="str">
        <f>VLOOKUP(order_details__2[[#This Row],[ProductID]],products[],2,FALSE)</f>
        <v>Gustaf's Knckebrd</v>
      </c>
      <c r="J1063" t="str">
        <f>VLOOKUP(order_details__2[[#This Row],[SupplierID]],suppliers[],2,FALSE)</f>
        <v>PB Knckebrd AB</v>
      </c>
      <c r="K1063" t="str">
        <f>VLOOKUP(order_details__2[[#This Row],[OrderID]],orders[],14,FALSE)</f>
        <v>Germany</v>
      </c>
      <c r="L1063">
        <f>VLOOKUP(order_details__2[[#This Row],[OrderID]],orders[],7,FALSE)</f>
        <v>2</v>
      </c>
      <c r="M1063" t="str">
        <f>VLOOKUP(order_details__2[[#This Row],[ShipVia ]],shippers[],2,FALSE)</f>
        <v>United Package</v>
      </c>
      <c r="N1063" t="str">
        <f>VLOOKUP(order_details__2[[#This Row],[OrderID]],orders[],2,FALSE)</f>
        <v>WANDK</v>
      </c>
      <c r="O1063" t="str">
        <f>VLOOKUP(order_details__2[[#This Row],[OrderID]],orders[],18,FALSE)</f>
        <v xml:space="preserve">Northern                                          </v>
      </c>
      <c r="P1063">
        <f>VLOOKUP(order_details__2[[#This Row],[ProductID]],products[],4,FALSE)</f>
        <v>5</v>
      </c>
      <c r="Q1063" t="str">
        <f>VLOOKUP(order_details__2[[#This Row],[CategoryID]],categories[],2,FALSE)</f>
        <v>Grains/Cereals</v>
      </c>
      <c r="R1063">
        <f>VLOOKUP(order_details__2[[#This Row],[OrderID]],orders[],21,FALSE)</f>
        <v>9</v>
      </c>
    </row>
    <row r="1064" spans="1:18" x14ac:dyDescent="0.2">
      <c r="A1064">
        <v>10652</v>
      </c>
      <c r="B1064">
        <v>30</v>
      </c>
      <c r="C1064">
        <v>25.89</v>
      </c>
      <c r="D1064">
        <v>2</v>
      </c>
      <c r="E1064">
        <v>0</v>
      </c>
      <c r="F1064">
        <f>order_details__2[[#This Row],[UnitPrice]]*order_details__2[[#This Row],[Quantity]]</f>
        <v>51.78</v>
      </c>
      <c r="G1064">
        <f>VLOOKUP(order_details__2[[#This Row],[ProductID]],products[],3,FALSE)</f>
        <v>13</v>
      </c>
      <c r="H1064">
        <f>VLOOKUP(order_details__2[[#This Row],[OrderID]],orders[],20,FALSE)</f>
        <v>1997</v>
      </c>
      <c r="I1064" t="str">
        <f>VLOOKUP(order_details__2[[#This Row],[ProductID]],products[],2,FALSE)</f>
        <v>Nord-Ost Matjeshering</v>
      </c>
      <c r="J1064" t="str">
        <f>VLOOKUP(order_details__2[[#This Row],[SupplierID]],suppliers[],2,FALSE)</f>
        <v>Nord-Ost-Fisch Handelsgesellschaft mbH</v>
      </c>
      <c r="K1064" t="str">
        <f>VLOOKUP(order_details__2[[#This Row],[OrderID]],orders[],14,FALSE)</f>
        <v>Brazil</v>
      </c>
      <c r="L1064">
        <f>VLOOKUP(order_details__2[[#This Row],[OrderID]],orders[],7,FALSE)</f>
        <v>2</v>
      </c>
      <c r="M1064" t="str">
        <f>VLOOKUP(order_details__2[[#This Row],[ShipVia ]],shippers[],2,FALSE)</f>
        <v>United Package</v>
      </c>
      <c r="N1064" t="str">
        <f>VLOOKUP(order_details__2[[#This Row],[OrderID]],orders[],2,FALSE)</f>
        <v>GOURL</v>
      </c>
      <c r="O1064" t="str">
        <f>VLOOKUP(order_details__2[[#This Row],[OrderID]],orders[],18,FALSE)</f>
        <v xml:space="preserve">Eastern                                           </v>
      </c>
      <c r="P1064">
        <f>VLOOKUP(order_details__2[[#This Row],[ProductID]],products[],4,FALSE)</f>
        <v>8</v>
      </c>
      <c r="Q1064" t="str">
        <f>VLOOKUP(order_details__2[[#This Row],[CategoryID]],categories[],2,FALSE)</f>
        <v>Seafood</v>
      </c>
      <c r="R1064">
        <f>VLOOKUP(order_details__2[[#This Row],[OrderID]],orders[],21,FALSE)</f>
        <v>9</v>
      </c>
    </row>
    <row r="1065" spans="1:18" x14ac:dyDescent="0.2">
      <c r="A1065">
        <v>10652</v>
      </c>
      <c r="B1065">
        <v>42</v>
      </c>
      <c r="C1065">
        <v>14</v>
      </c>
      <c r="D1065">
        <v>20</v>
      </c>
      <c r="E1065">
        <v>0</v>
      </c>
      <c r="F1065">
        <f>order_details__2[[#This Row],[UnitPrice]]*order_details__2[[#This Row],[Quantity]]</f>
        <v>280</v>
      </c>
      <c r="G1065">
        <f>VLOOKUP(order_details__2[[#This Row],[ProductID]],products[],3,FALSE)</f>
        <v>20</v>
      </c>
      <c r="H1065">
        <f>VLOOKUP(order_details__2[[#This Row],[OrderID]],orders[],20,FALSE)</f>
        <v>1997</v>
      </c>
      <c r="I1065" t="str">
        <f>VLOOKUP(order_details__2[[#This Row],[ProductID]],products[],2,FALSE)</f>
        <v>Singaporean Hokkien Fried Mee</v>
      </c>
      <c r="J1065" t="str">
        <f>VLOOKUP(order_details__2[[#This Row],[SupplierID]],suppliers[],2,FALSE)</f>
        <v>Leka Trading</v>
      </c>
      <c r="K1065" t="str">
        <f>VLOOKUP(order_details__2[[#This Row],[OrderID]],orders[],14,FALSE)</f>
        <v>Brazil</v>
      </c>
      <c r="L1065">
        <f>VLOOKUP(order_details__2[[#This Row],[OrderID]],orders[],7,FALSE)</f>
        <v>2</v>
      </c>
      <c r="M1065" t="str">
        <f>VLOOKUP(order_details__2[[#This Row],[ShipVia ]],shippers[],2,FALSE)</f>
        <v>United Package</v>
      </c>
      <c r="N1065" t="str">
        <f>VLOOKUP(order_details__2[[#This Row],[OrderID]],orders[],2,FALSE)</f>
        <v>GOURL</v>
      </c>
      <c r="O1065" t="str">
        <f>VLOOKUP(order_details__2[[#This Row],[OrderID]],orders[],18,FALSE)</f>
        <v xml:space="preserve">Eastern                                           </v>
      </c>
      <c r="P1065">
        <f>VLOOKUP(order_details__2[[#This Row],[ProductID]],products[],4,FALSE)</f>
        <v>5</v>
      </c>
      <c r="Q1065" t="str">
        <f>VLOOKUP(order_details__2[[#This Row],[CategoryID]],categories[],2,FALSE)</f>
        <v>Grains/Cereals</v>
      </c>
      <c r="R1065">
        <f>VLOOKUP(order_details__2[[#This Row],[OrderID]],orders[],21,FALSE)</f>
        <v>9</v>
      </c>
    </row>
    <row r="1066" spans="1:18" x14ac:dyDescent="0.2">
      <c r="A1066">
        <v>10653</v>
      </c>
      <c r="B1066">
        <v>16</v>
      </c>
      <c r="C1066">
        <v>17.45</v>
      </c>
      <c r="D1066">
        <v>30</v>
      </c>
      <c r="E1066">
        <v>0</v>
      </c>
      <c r="F1066">
        <f>order_details__2[[#This Row],[UnitPrice]]*order_details__2[[#This Row],[Quantity]]</f>
        <v>523.5</v>
      </c>
      <c r="G1066">
        <f>VLOOKUP(order_details__2[[#This Row],[ProductID]],products[],3,FALSE)</f>
        <v>7</v>
      </c>
      <c r="H1066">
        <f>VLOOKUP(order_details__2[[#This Row],[OrderID]],orders[],20,FALSE)</f>
        <v>1997</v>
      </c>
      <c r="I1066" t="str">
        <f>VLOOKUP(order_details__2[[#This Row],[ProductID]],products[],2,FALSE)</f>
        <v>Pavlova</v>
      </c>
      <c r="J1066" t="str">
        <f>VLOOKUP(order_details__2[[#This Row],[SupplierID]],suppliers[],2,FALSE)</f>
        <v>Pavlova, Ltd.</v>
      </c>
      <c r="K1066" t="str">
        <f>VLOOKUP(order_details__2[[#This Row],[OrderID]],orders[],14,FALSE)</f>
        <v>Germany</v>
      </c>
      <c r="L1066">
        <f>VLOOKUP(order_details__2[[#This Row],[OrderID]],orders[],7,FALSE)</f>
        <v>1</v>
      </c>
      <c r="M1066" t="str">
        <f>VLOOKUP(order_details__2[[#This Row],[ShipVia ]],shippers[],2,FALSE)</f>
        <v>Speedy Express</v>
      </c>
      <c r="N1066" t="str">
        <f>VLOOKUP(order_details__2[[#This Row],[OrderID]],orders[],2,FALSE)</f>
        <v>FRANK</v>
      </c>
      <c r="O1066" t="str">
        <f>VLOOKUP(order_details__2[[#This Row],[OrderID]],orders[],18,FALSE)</f>
        <v xml:space="preserve">Eastern                                           </v>
      </c>
      <c r="P1066">
        <f>VLOOKUP(order_details__2[[#This Row],[ProductID]],products[],4,FALSE)</f>
        <v>3</v>
      </c>
      <c r="Q1066" t="str">
        <f>VLOOKUP(order_details__2[[#This Row],[CategoryID]],categories[],2,FALSE)</f>
        <v>Confections</v>
      </c>
      <c r="R1066">
        <f>VLOOKUP(order_details__2[[#This Row],[OrderID]],orders[],21,FALSE)</f>
        <v>9</v>
      </c>
    </row>
    <row r="1067" spans="1:18" x14ac:dyDescent="0.2">
      <c r="A1067">
        <v>10653</v>
      </c>
      <c r="B1067">
        <v>60</v>
      </c>
      <c r="C1067">
        <v>34</v>
      </c>
      <c r="D1067">
        <v>20</v>
      </c>
      <c r="E1067">
        <v>0</v>
      </c>
      <c r="F1067">
        <f>order_details__2[[#This Row],[UnitPrice]]*order_details__2[[#This Row],[Quantity]]</f>
        <v>680</v>
      </c>
      <c r="G1067">
        <f>VLOOKUP(order_details__2[[#This Row],[ProductID]],products[],3,FALSE)</f>
        <v>28</v>
      </c>
      <c r="H1067">
        <f>VLOOKUP(order_details__2[[#This Row],[OrderID]],orders[],20,FALSE)</f>
        <v>1997</v>
      </c>
      <c r="I1067" t="str">
        <f>VLOOKUP(order_details__2[[#This Row],[ProductID]],products[],2,FALSE)</f>
        <v>Camembert Pierrot</v>
      </c>
      <c r="J1067" t="str">
        <f>VLOOKUP(order_details__2[[#This Row],[SupplierID]],suppliers[],2,FALSE)</f>
        <v>Gai pturage</v>
      </c>
      <c r="K1067" t="str">
        <f>VLOOKUP(order_details__2[[#This Row],[OrderID]],orders[],14,FALSE)</f>
        <v>Germany</v>
      </c>
      <c r="L1067">
        <f>VLOOKUP(order_details__2[[#This Row],[OrderID]],orders[],7,FALSE)</f>
        <v>1</v>
      </c>
      <c r="M1067" t="str">
        <f>VLOOKUP(order_details__2[[#This Row],[ShipVia ]],shippers[],2,FALSE)</f>
        <v>Speedy Express</v>
      </c>
      <c r="N1067" t="str">
        <f>VLOOKUP(order_details__2[[#This Row],[OrderID]],orders[],2,FALSE)</f>
        <v>FRANK</v>
      </c>
      <c r="O1067" t="str">
        <f>VLOOKUP(order_details__2[[#This Row],[OrderID]],orders[],18,FALSE)</f>
        <v xml:space="preserve">Eastern                                           </v>
      </c>
      <c r="P1067">
        <f>VLOOKUP(order_details__2[[#This Row],[ProductID]],products[],4,FALSE)</f>
        <v>4</v>
      </c>
      <c r="Q1067" t="str">
        <f>VLOOKUP(order_details__2[[#This Row],[CategoryID]],categories[],2,FALSE)</f>
        <v>Dairy Products</v>
      </c>
      <c r="R1067">
        <f>VLOOKUP(order_details__2[[#This Row],[OrderID]],orders[],21,FALSE)</f>
        <v>9</v>
      </c>
    </row>
    <row r="1068" spans="1:18" x14ac:dyDescent="0.2">
      <c r="A1068">
        <v>10654</v>
      </c>
      <c r="B1068">
        <v>4</v>
      </c>
      <c r="C1068">
        <v>22</v>
      </c>
      <c r="D1068">
        <v>12</v>
      </c>
      <c r="E1068">
        <v>0</v>
      </c>
      <c r="F1068">
        <f>order_details__2[[#This Row],[UnitPrice]]*order_details__2[[#This Row],[Quantity]]</f>
        <v>264</v>
      </c>
      <c r="G1068">
        <f>VLOOKUP(order_details__2[[#This Row],[ProductID]],products[],3,FALSE)</f>
        <v>2</v>
      </c>
      <c r="H1068">
        <f>VLOOKUP(order_details__2[[#This Row],[OrderID]],orders[],20,FALSE)</f>
        <v>1997</v>
      </c>
      <c r="I1068" t="str">
        <f>VLOOKUP(order_details__2[[#This Row],[ProductID]],products[],2,FALSE)</f>
        <v>Chef Anton's Cajun Seasoning</v>
      </c>
      <c r="J1068" t="str">
        <f>VLOOKUP(order_details__2[[#This Row],[SupplierID]],suppliers[],2,FALSE)</f>
        <v>New Orleans Cajun Delights</v>
      </c>
      <c r="K1068" t="str">
        <f>VLOOKUP(order_details__2[[#This Row],[OrderID]],orders[],14,FALSE)</f>
        <v>Sweden</v>
      </c>
      <c r="L1068">
        <f>VLOOKUP(order_details__2[[#This Row],[OrderID]],orders[],7,FALSE)</f>
        <v>1</v>
      </c>
      <c r="M1068" t="str">
        <f>VLOOKUP(order_details__2[[#This Row],[ShipVia ]],shippers[],2,FALSE)</f>
        <v>Speedy Express</v>
      </c>
      <c r="N1068" t="str">
        <f>VLOOKUP(order_details__2[[#This Row],[OrderID]],orders[],2,FALSE)</f>
        <v>BERGS</v>
      </c>
      <c r="O1068" t="str">
        <f>VLOOKUP(order_details__2[[#This Row],[OrderID]],orders[],18,FALSE)</f>
        <v xml:space="preserve">Eastern                                           </v>
      </c>
      <c r="P1068">
        <f>VLOOKUP(order_details__2[[#This Row],[ProductID]],products[],4,FALSE)</f>
        <v>2</v>
      </c>
      <c r="Q1068" t="str">
        <f>VLOOKUP(order_details__2[[#This Row],[CategoryID]],categories[],2,FALSE)</f>
        <v>Condiments</v>
      </c>
      <c r="R1068">
        <f>VLOOKUP(order_details__2[[#This Row],[OrderID]],orders[],21,FALSE)</f>
        <v>9</v>
      </c>
    </row>
    <row r="1069" spans="1:18" x14ac:dyDescent="0.2">
      <c r="A1069">
        <v>10654</v>
      </c>
      <c r="B1069">
        <v>39</v>
      </c>
      <c r="C1069">
        <v>18</v>
      </c>
      <c r="D1069">
        <v>20</v>
      </c>
      <c r="E1069">
        <v>0</v>
      </c>
      <c r="F1069">
        <f>order_details__2[[#This Row],[UnitPrice]]*order_details__2[[#This Row],[Quantity]]</f>
        <v>360</v>
      </c>
      <c r="G1069">
        <f>VLOOKUP(order_details__2[[#This Row],[ProductID]],products[],3,FALSE)</f>
        <v>18</v>
      </c>
      <c r="H1069">
        <f>VLOOKUP(order_details__2[[#This Row],[OrderID]],orders[],20,FALSE)</f>
        <v>1997</v>
      </c>
      <c r="I1069" t="str">
        <f>VLOOKUP(order_details__2[[#This Row],[ProductID]],products[],2,FALSE)</f>
        <v>Chartreuse verte</v>
      </c>
      <c r="J1069" t="str">
        <f>VLOOKUP(order_details__2[[#This Row],[SupplierID]],suppliers[],2,FALSE)</f>
        <v>Aux joyeux ecclsiastiques</v>
      </c>
      <c r="K1069" t="str">
        <f>VLOOKUP(order_details__2[[#This Row],[OrderID]],orders[],14,FALSE)</f>
        <v>Sweden</v>
      </c>
      <c r="L1069">
        <f>VLOOKUP(order_details__2[[#This Row],[OrderID]],orders[],7,FALSE)</f>
        <v>1</v>
      </c>
      <c r="M1069" t="str">
        <f>VLOOKUP(order_details__2[[#This Row],[ShipVia ]],shippers[],2,FALSE)</f>
        <v>Speedy Express</v>
      </c>
      <c r="N1069" t="str">
        <f>VLOOKUP(order_details__2[[#This Row],[OrderID]],orders[],2,FALSE)</f>
        <v>BERGS</v>
      </c>
      <c r="O1069" t="str">
        <f>VLOOKUP(order_details__2[[#This Row],[OrderID]],orders[],18,FALSE)</f>
        <v xml:space="preserve">Eastern                                           </v>
      </c>
      <c r="P1069">
        <f>VLOOKUP(order_details__2[[#This Row],[ProductID]],products[],4,FALSE)</f>
        <v>1</v>
      </c>
      <c r="Q1069" t="str">
        <f>VLOOKUP(order_details__2[[#This Row],[CategoryID]],categories[],2,FALSE)</f>
        <v>Beverages</v>
      </c>
      <c r="R1069">
        <f>VLOOKUP(order_details__2[[#This Row],[OrderID]],orders[],21,FALSE)</f>
        <v>9</v>
      </c>
    </row>
    <row r="1070" spans="1:18" x14ac:dyDescent="0.2">
      <c r="A1070">
        <v>10654</v>
      </c>
      <c r="B1070">
        <v>54</v>
      </c>
      <c r="C1070">
        <v>7.45</v>
      </c>
      <c r="D1070">
        <v>6</v>
      </c>
      <c r="E1070">
        <v>0</v>
      </c>
      <c r="F1070">
        <f>order_details__2[[#This Row],[UnitPrice]]*order_details__2[[#This Row],[Quantity]]</f>
        <v>44.7</v>
      </c>
      <c r="G1070">
        <f>VLOOKUP(order_details__2[[#This Row],[ProductID]],products[],3,FALSE)</f>
        <v>25</v>
      </c>
      <c r="H1070">
        <f>VLOOKUP(order_details__2[[#This Row],[OrderID]],orders[],20,FALSE)</f>
        <v>1997</v>
      </c>
      <c r="I1070" t="str">
        <f>VLOOKUP(order_details__2[[#This Row],[ProductID]],products[],2,FALSE)</f>
        <v>Tourtire</v>
      </c>
      <c r="J1070" t="str">
        <f>VLOOKUP(order_details__2[[#This Row],[SupplierID]],suppliers[],2,FALSE)</f>
        <v>Ma Maison</v>
      </c>
      <c r="K1070" t="str">
        <f>VLOOKUP(order_details__2[[#This Row],[OrderID]],orders[],14,FALSE)</f>
        <v>Sweden</v>
      </c>
      <c r="L1070">
        <f>VLOOKUP(order_details__2[[#This Row],[OrderID]],orders[],7,FALSE)</f>
        <v>1</v>
      </c>
      <c r="M1070" t="str">
        <f>VLOOKUP(order_details__2[[#This Row],[ShipVia ]],shippers[],2,FALSE)</f>
        <v>Speedy Express</v>
      </c>
      <c r="N1070" t="str">
        <f>VLOOKUP(order_details__2[[#This Row],[OrderID]],orders[],2,FALSE)</f>
        <v>BERGS</v>
      </c>
      <c r="O1070" t="str">
        <f>VLOOKUP(order_details__2[[#This Row],[OrderID]],orders[],18,FALSE)</f>
        <v xml:space="preserve">Eastern                                           </v>
      </c>
      <c r="P1070">
        <f>VLOOKUP(order_details__2[[#This Row],[ProductID]],products[],4,FALSE)</f>
        <v>6</v>
      </c>
      <c r="Q1070" t="str">
        <f>VLOOKUP(order_details__2[[#This Row],[CategoryID]],categories[],2,FALSE)</f>
        <v>Meat/Poultry</v>
      </c>
      <c r="R1070">
        <f>VLOOKUP(order_details__2[[#This Row],[OrderID]],orders[],21,FALSE)</f>
        <v>9</v>
      </c>
    </row>
    <row r="1071" spans="1:18" x14ac:dyDescent="0.2">
      <c r="A1071">
        <v>10655</v>
      </c>
      <c r="B1071">
        <v>41</v>
      </c>
      <c r="C1071">
        <v>9.65</v>
      </c>
      <c r="D1071">
        <v>20</v>
      </c>
      <c r="E1071">
        <v>0</v>
      </c>
      <c r="F1071">
        <f>order_details__2[[#This Row],[UnitPrice]]*order_details__2[[#This Row],[Quantity]]</f>
        <v>193</v>
      </c>
      <c r="G1071">
        <f>VLOOKUP(order_details__2[[#This Row],[ProductID]],products[],3,FALSE)</f>
        <v>19</v>
      </c>
      <c r="H1071">
        <f>VLOOKUP(order_details__2[[#This Row],[OrderID]],orders[],20,FALSE)</f>
        <v>1997</v>
      </c>
      <c r="I1071" t="str">
        <f>VLOOKUP(order_details__2[[#This Row],[ProductID]],products[],2,FALSE)</f>
        <v>Jack's New England Clam Chowder</v>
      </c>
      <c r="J1071" t="str">
        <f>VLOOKUP(order_details__2[[#This Row],[SupplierID]],suppliers[],2,FALSE)</f>
        <v>New England Seafood Cannery</v>
      </c>
      <c r="K1071" t="str">
        <f>VLOOKUP(order_details__2[[#This Row],[OrderID]],orders[],14,FALSE)</f>
        <v>Italy</v>
      </c>
      <c r="L1071">
        <f>VLOOKUP(order_details__2[[#This Row],[OrderID]],orders[],7,FALSE)</f>
        <v>2</v>
      </c>
      <c r="M1071" t="str">
        <f>VLOOKUP(order_details__2[[#This Row],[ShipVia ]],shippers[],2,FALSE)</f>
        <v>United Package</v>
      </c>
      <c r="N1071" t="str">
        <f>VLOOKUP(order_details__2[[#This Row],[OrderID]],orders[],2,FALSE)</f>
        <v>REGGC</v>
      </c>
      <c r="O1071" t="str">
        <f>VLOOKUP(order_details__2[[#This Row],[OrderID]],orders[],18,FALSE)</f>
        <v xml:space="preserve">Eastern                                           </v>
      </c>
      <c r="P1071">
        <f>VLOOKUP(order_details__2[[#This Row],[ProductID]],products[],4,FALSE)</f>
        <v>8</v>
      </c>
      <c r="Q1071" t="str">
        <f>VLOOKUP(order_details__2[[#This Row],[CategoryID]],categories[],2,FALSE)</f>
        <v>Seafood</v>
      </c>
      <c r="R1071">
        <f>VLOOKUP(order_details__2[[#This Row],[OrderID]],orders[],21,FALSE)</f>
        <v>9</v>
      </c>
    </row>
    <row r="1072" spans="1:18" x14ac:dyDescent="0.2">
      <c r="A1072">
        <v>10656</v>
      </c>
      <c r="B1072">
        <v>14</v>
      </c>
      <c r="C1072">
        <v>23.25</v>
      </c>
      <c r="D1072">
        <v>3</v>
      </c>
      <c r="E1072">
        <v>0</v>
      </c>
      <c r="F1072">
        <f>order_details__2[[#This Row],[UnitPrice]]*order_details__2[[#This Row],[Quantity]]</f>
        <v>69.75</v>
      </c>
      <c r="G1072">
        <f>VLOOKUP(order_details__2[[#This Row],[ProductID]],products[],3,FALSE)</f>
        <v>6</v>
      </c>
      <c r="H1072">
        <f>VLOOKUP(order_details__2[[#This Row],[OrderID]],orders[],20,FALSE)</f>
        <v>1997</v>
      </c>
      <c r="I1072" t="str">
        <f>VLOOKUP(order_details__2[[#This Row],[ProductID]],products[],2,FALSE)</f>
        <v>Tofu</v>
      </c>
      <c r="J1072" t="str">
        <f>VLOOKUP(order_details__2[[#This Row],[SupplierID]],suppliers[],2,FALSE)</f>
        <v>Mayumi's</v>
      </c>
      <c r="K1072" t="str">
        <f>VLOOKUP(order_details__2[[#This Row],[OrderID]],orders[],14,FALSE)</f>
        <v>USA</v>
      </c>
      <c r="L1072">
        <f>VLOOKUP(order_details__2[[#This Row],[OrderID]],orders[],7,FALSE)</f>
        <v>1</v>
      </c>
      <c r="M1072" t="str">
        <f>VLOOKUP(order_details__2[[#This Row],[ShipVia ]],shippers[],2,FALSE)</f>
        <v>Speedy Express</v>
      </c>
      <c r="N1072" t="str">
        <f>VLOOKUP(order_details__2[[#This Row],[OrderID]],orders[],2,FALSE)</f>
        <v>GREAL</v>
      </c>
      <c r="O1072" t="str">
        <f>VLOOKUP(order_details__2[[#This Row],[OrderID]],orders[],18,FALSE)</f>
        <v xml:space="preserve">Westerns                                          </v>
      </c>
      <c r="P1072">
        <f>VLOOKUP(order_details__2[[#This Row],[ProductID]],products[],4,FALSE)</f>
        <v>7</v>
      </c>
      <c r="Q1072" t="str">
        <f>VLOOKUP(order_details__2[[#This Row],[CategoryID]],categories[],2,FALSE)</f>
        <v>Produce</v>
      </c>
      <c r="R1072">
        <f>VLOOKUP(order_details__2[[#This Row],[OrderID]],orders[],21,FALSE)</f>
        <v>9</v>
      </c>
    </row>
    <row r="1073" spans="1:18" x14ac:dyDescent="0.2">
      <c r="A1073">
        <v>10656</v>
      </c>
      <c r="B1073">
        <v>44</v>
      </c>
      <c r="C1073">
        <v>19.45</v>
      </c>
      <c r="D1073">
        <v>28</v>
      </c>
      <c r="E1073">
        <v>0</v>
      </c>
      <c r="F1073">
        <f>order_details__2[[#This Row],[UnitPrice]]*order_details__2[[#This Row],[Quantity]]</f>
        <v>544.6</v>
      </c>
      <c r="G1073">
        <f>VLOOKUP(order_details__2[[#This Row],[ProductID]],products[],3,FALSE)</f>
        <v>20</v>
      </c>
      <c r="H1073">
        <f>VLOOKUP(order_details__2[[#This Row],[OrderID]],orders[],20,FALSE)</f>
        <v>1997</v>
      </c>
      <c r="I1073" t="str">
        <f>VLOOKUP(order_details__2[[#This Row],[ProductID]],products[],2,FALSE)</f>
        <v>Gula Malacca</v>
      </c>
      <c r="J1073" t="str">
        <f>VLOOKUP(order_details__2[[#This Row],[SupplierID]],suppliers[],2,FALSE)</f>
        <v>Leka Trading</v>
      </c>
      <c r="K1073" t="str">
        <f>VLOOKUP(order_details__2[[#This Row],[OrderID]],orders[],14,FALSE)</f>
        <v>USA</v>
      </c>
      <c r="L1073">
        <f>VLOOKUP(order_details__2[[#This Row],[OrderID]],orders[],7,FALSE)</f>
        <v>1</v>
      </c>
      <c r="M1073" t="str">
        <f>VLOOKUP(order_details__2[[#This Row],[ShipVia ]],shippers[],2,FALSE)</f>
        <v>Speedy Express</v>
      </c>
      <c r="N1073" t="str">
        <f>VLOOKUP(order_details__2[[#This Row],[OrderID]],orders[],2,FALSE)</f>
        <v>GREAL</v>
      </c>
      <c r="O1073" t="str">
        <f>VLOOKUP(order_details__2[[#This Row],[OrderID]],orders[],18,FALSE)</f>
        <v xml:space="preserve">Westerns                                          </v>
      </c>
      <c r="P1073">
        <f>VLOOKUP(order_details__2[[#This Row],[ProductID]],products[],4,FALSE)</f>
        <v>2</v>
      </c>
      <c r="Q1073" t="str">
        <f>VLOOKUP(order_details__2[[#This Row],[CategoryID]],categories[],2,FALSE)</f>
        <v>Condiments</v>
      </c>
      <c r="R1073">
        <f>VLOOKUP(order_details__2[[#This Row],[OrderID]],orders[],21,FALSE)</f>
        <v>9</v>
      </c>
    </row>
    <row r="1074" spans="1:18" x14ac:dyDescent="0.2">
      <c r="A1074">
        <v>10656</v>
      </c>
      <c r="B1074">
        <v>47</v>
      </c>
      <c r="C1074">
        <v>9.5</v>
      </c>
      <c r="D1074">
        <v>6</v>
      </c>
      <c r="E1074">
        <v>0</v>
      </c>
      <c r="F1074">
        <f>order_details__2[[#This Row],[UnitPrice]]*order_details__2[[#This Row],[Quantity]]</f>
        <v>57</v>
      </c>
      <c r="G1074">
        <f>VLOOKUP(order_details__2[[#This Row],[ProductID]],products[],3,FALSE)</f>
        <v>22</v>
      </c>
      <c r="H1074">
        <f>VLOOKUP(order_details__2[[#This Row],[OrderID]],orders[],20,FALSE)</f>
        <v>1997</v>
      </c>
      <c r="I1074" t="str">
        <f>VLOOKUP(order_details__2[[#This Row],[ProductID]],products[],2,FALSE)</f>
        <v>Zaanse koeken</v>
      </c>
      <c r="J1074" t="str">
        <f>VLOOKUP(order_details__2[[#This Row],[SupplierID]],suppliers[],2,FALSE)</f>
        <v>Zaanse Snoepfabriek</v>
      </c>
      <c r="K1074" t="str">
        <f>VLOOKUP(order_details__2[[#This Row],[OrderID]],orders[],14,FALSE)</f>
        <v>USA</v>
      </c>
      <c r="L1074">
        <f>VLOOKUP(order_details__2[[#This Row],[OrderID]],orders[],7,FALSE)</f>
        <v>1</v>
      </c>
      <c r="M1074" t="str">
        <f>VLOOKUP(order_details__2[[#This Row],[ShipVia ]],shippers[],2,FALSE)</f>
        <v>Speedy Express</v>
      </c>
      <c r="N1074" t="str">
        <f>VLOOKUP(order_details__2[[#This Row],[OrderID]],orders[],2,FALSE)</f>
        <v>GREAL</v>
      </c>
      <c r="O1074" t="str">
        <f>VLOOKUP(order_details__2[[#This Row],[OrderID]],orders[],18,FALSE)</f>
        <v xml:space="preserve">Westerns                                          </v>
      </c>
      <c r="P1074">
        <f>VLOOKUP(order_details__2[[#This Row],[ProductID]],products[],4,FALSE)</f>
        <v>3</v>
      </c>
      <c r="Q1074" t="str">
        <f>VLOOKUP(order_details__2[[#This Row],[CategoryID]],categories[],2,FALSE)</f>
        <v>Confections</v>
      </c>
      <c r="R1074">
        <f>VLOOKUP(order_details__2[[#This Row],[OrderID]],orders[],21,FALSE)</f>
        <v>9</v>
      </c>
    </row>
    <row r="1075" spans="1:18" x14ac:dyDescent="0.2">
      <c r="A1075">
        <v>10657</v>
      </c>
      <c r="B1075">
        <v>15</v>
      </c>
      <c r="C1075">
        <v>15.5</v>
      </c>
      <c r="D1075">
        <v>50</v>
      </c>
      <c r="E1075">
        <v>0</v>
      </c>
      <c r="F1075">
        <f>order_details__2[[#This Row],[UnitPrice]]*order_details__2[[#This Row],[Quantity]]</f>
        <v>775</v>
      </c>
      <c r="G1075">
        <f>VLOOKUP(order_details__2[[#This Row],[ProductID]],products[],3,FALSE)</f>
        <v>6</v>
      </c>
      <c r="H1075">
        <f>VLOOKUP(order_details__2[[#This Row],[OrderID]],orders[],20,FALSE)</f>
        <v>1997</v>
      </c>
      <c r="I1075" t="str">
        <f>VLOOKUP(order_details__2[[#This Row],[ProductID]],products[],2,FALSE)</f>
        <v>Genen Shouyu</v>
      </c>
      <c r="J1075" t="str">
        <f>VLOOKUP(order_details__2[[#This Row],[SupplierID]],suppliers[],2,FALSE)</f>
        <v>Mayumi's</v>
      </c>
      <c r="K1075" t="str">
        <f>VLOOKUP(order_details__2[[#This Row],[OrderID]],orders[],14,FALSE)</f>
        <v>USA</v>
      </c>
      <c r="L1075">
        <f>VLOOKUP(order_details__2[[#This Row],[OrderID]],orders[],7,FALSE)</f>
        <v>2</v>
      </c>
      <c r="M1075" t="str">
        <f>VLOOKUP(order_details__2[[#This Row],[ShipVia ]],shippers[],2,FALSE)</f>
        <v>United Package</v>
      </c>
      <c r="N1075" t="str">
        <f>VLOOKUP(order_details__2[[#This Row],[OrderID]],orders[],2,FALSE)</f>
        <v>SAVEA</v>
      </c>
      <c r="O1075" t="str">
        <f>VLOOKUP(order_details__2[[#This Row],[OrderID]],orders[],18,FALSE)</f>
        <v xml:space="preserve">Eastern                                           </v>
      </c>
      <c r="P1075">
        <f>VLOOKUP(order_details__2[[#This Row],[ProductID]],products[],4,FALSE)</f>
        <v>2</v>
      </c>
      <c r="Q1075" t="str">
        <f>VLOOKUP(order_details__2[[#This Row],[CategoryID]],categories[],2,FALSE)</f>
        <v>Condiments</v>
      </c>
      <c r="R1075">
        <f>VLOOKUP(order_details__2[[#This Row],[OrderID]],orders[],21,FALSE)</f>
        <v>9</v>
      </c>
    </row>
    <row r="1076" spans="1:18" x14ac:dyDescent="0.2">
      <c r="A1076">
        <v>10657</v>
      </c>
      <c r="B1076">
        <v>41</v>
      </c>
      <c r="C1076">
        <v>9.65</v>
      </c>
      <c r="D1076">
        <v>24</v>
      </c>
      <c r="E1076">
        <v>0</v>
      </c>
      <c r="F1076">
        <f>order_details__2[[#This Row],[UnitPrice]]*order_details__2[[#This Row],[Quantity]]</f>
        <v>231.60000000000002</v>
      </c>
      <c r="G1076">
        <f>VLOOKUP(order_details__2[[#This Row],[ProductID]],products[],3,FALSE)</f>
        <v>19</v>
      </c>
      <c r="H1076">
        <f>VLOOKUP(order_details__2[[#This Row],[OrderID]],orders[],20,FALSE)</f>
        <v>1997</v>
      </c>
      <c r="I1076" t="str">
        <f>VLOOKUP(order_details__2[[#This Row],[ProductID]],products[],2,FALSE)</f>
        <v>Jack's New England Clam Chowder</v>
      </c>
      <c r="J1076" t="str">
        <f>VLOOKUP(order_details__2[[#This Row],[SupplierID]],suppliers[],2,FALSE)</f>
        <v>New England Seafood Cannery</v>
      </c>
      <c r="K1076" t="str">
        <f>VLOOKUP(order_details__2[[#This Row],[OrderID]],orders[],14,FALSE)</f>
        <v>USA</v>
      </c>
      <c r="L1076">
        <f>VLOOKUP(order_details__2[[#This Row],[OrderID]],orders[],7,FALSE)</f>
        <v>2</v>
      </c>
      <c r="M1076" t="str">
        <f>VLOOKUP(order_details__2[[#This Row],[ShipVia ]],shippers[],2,FALSE)</f>
        <v>United Package</v>
      </c>
      <c r="N1076" t="str">
        <f>VLOOKUP(order_details__2[[#This Row],[OrderID]],orders[],2,FALSE)</f>
        <v>SAVEA</v>
      </c>
      <c r="O1076" t="str">
        <f>VLOOKUP(order_details__2[[#This Row],[OrderID]],orders[],18,FALSE)</f>
        <v xml:space="preserve">Eastern                                           </v>
      </c>
      <c r="P1076">
        <f>VLOOKUP(order_details__2[[#This Row],[ProductID]],products[],4,FALSE)</f>
        <v>8</v>
      </c>
      <c r="Q1076" t="str">
        <f>VLOOKUP(order_details__2[[#This Row],[CategoryID]],categories[],2,FALSE)</f>
        <v>Seafood</v>
      </c>
      <c r="R1076">
        <f>VLOOKUP(order_details__2[[#This Row],[OrderID]],orders[],21,FALSE)</f>
        <v>9</v>
      </c>
    </row>
    <row r="1077" spans="1:18" x14ac:dyDescent="0.2">
      <c r="A1077">
        <v>10657</v>
      </c>
      <c r="B1077">
        <v>46</v>
      </c>
      <c r="C1077">
        <v>12</v>
      </c>
      <c r="D1077">
        <v>45</v>
      </c>
      <c r="E1077">
        <v>0</v>
      </c>
      <c r="F1077">
        <f>order_details__2[[#This Row],[UnitPrice]]*order_details__2[[#This Row],[Quantity]]</f>
        <v>540</v>
      </c>
      <c r="G1077">
        <f>VLOOKUP(order_details__2[[#This Row],[ProductID]],products[],3,FALSE)</f>
        <v>21</v>
      </c>
      <c r="H1077">
        <f>VLOOKUP(order_details__2[[#This Row],[OrderID]],orders[],20,FALSE)</f>
        <v>1997</v>
      </c>
      <c r="I1077" t="str">
        <f>VLOOKUP(order_details__2[[#This Row],[ProductID]],products[],2,FALSE)</f>
        <v>Spegesild</v>
      </c>
      <c r="J1077" t="str">
        <f>VLOOKUP(order_details__2[[#This Row],[SupplierID]],suppliers[],2,FALSE)</f>
        <v>Lyngbysild</v>
      </c>
      <c r="K1077" t="str">
        <f>VLOOKUP(order_details__2[[#This Row],[OrderID]],orders[],14,FALSE)</f>
        <v>USA</v>
      </c>
      <c r="L1077">
        <f>VLOOKUP(order_details__2[[#This Row],[OrderID]],orders[],7,FALSE)</f>
        <v>2</v>
      </c>
      <c r="M1077" t="str">
        <f>VLOOKUP(order_details__2[[#This Row],[ShipVia ]],shippers[],2,FALSE)</f>
        <v>United Package</v>
      </c>
      <c r="N1077" t="str">
        <f>VLOOKUP(order_details__2[[#This Row],[OrderID]],orders[],2,FALSE)</f>
        <v>SAVEA</v>
      </c>
      <c r="O1077" t="str">
        <f>VLOOKUP(order_details__2[[#This Row],[OrderID]],orders[],18,FALSE)</f>
        <v xml:space="preserve">Eastern                                           </v>
      </c>
      <c r="P1077">
        <f>VLOOKUP(order_details__2[[#This Row],[ProductID]],products[],4,FALSE)</f>
        <v>8</v>
      </c>
      <c r="Q1077" t="str">
        <f>VLOOKUP(order_details__2[[#This Row],[CategoryID]],categories[],2,FALSE)</f>
        <v>Seafood</v>
      </c>
      <c r="R1077">
        <f>VLOOKUP(order_details__2[[#This Row],[OrderID]],orders[],21,FALSE)</f>
        <v>9</v>
      </c>
    </row>
    <row r="1078" spans="1:18" x14ac:dyDescent="0.2">
      <c r="A1078">
        <v>10657</v>
      </c>
      <c r="B1078">
        <v>47</v>
      </c>
      <c r="C1078">
        <v>9.5</v>
      </c>
      <c r="D1078">
        <v>10</v>
      </c>
      <c r="E1078">
        <v>0</v>
      </c>
      <c r="F1078">
        <f>order_details__2[[#This Row],[UnitPrice]]*order_details__2[[#This Row],[Quantity]]</f>
        <v>95</v>
      </c>
      <c r="G1078">
        <f>VLOOKUP(order_details__2[[#This Row],[ProductID]],products[],3,FALSE)</f>
        <v>22</v>
      </c>
      <c r="H1078">
        <f>VLOOKUP(order_details__2[[#This Row],[OrderID]],orders[],20,FALSE)</f>
        <v>1997</v>
      </c>
      <c r="I1078" t="str">
        <f>VLOOKUP(order_details__2[[#This Row],[ProductID]],products[],2,FALSE)</f>
        <v>Zaanse koeken</v>
      </c>
      <c r="J1078" t="str">
        <f>VLOOKUP(order_details__2[[#This Row],[SupplierID]],suppliers[],2,FALSE)</f>
        <v>Zaanse Snoepfabriek</v>
      </c>
      <c r="K1078" t="str">
        <f>VLOOKUP(order_details__2[[#This Row],[OrderID]],orders[],14,FALSE)</f>
        <v>USA</v>
      </c>
      <c r="L1078">
        <f>VLOOKUP(order_details__2[[#This Row],[OrderID]],orders[],7,FALSE)</f>
        <v>2</v>
      </c>
      <c r="M1078" t="str">
        <f>VLOOKUP(order_details__2[[#This Row],[ShipVia ]],shippers[],2,FALSE)</f>
        <v>United Package</v>
      </c>
      <c r="N1078" t="str">
        <f>VLOOKUP(order_details__2[[#This Row],[OrderID]],orders[],2,FALSE)</f>
        <v>SAVEA</v>
      </c>
      <c r="O1078" t="str">
        <f>VLOOKUP(order_details__2[[#This Row],[OrderID]],orders[],18,FALSE)</f>
        <v xml:space="preserve">Eastern                                           </v>
      </c>
      <c r="P1078">
        <f>VLOOKUP(order_details__2[[#This Row],[ProductID]],products[],4,FALSE)</f>
        <v>3</v>
      </c>
      <c r="Q1078" t="str">
        <f>VLOOKUP(order_details__2[[#This Row],[CategoryID]],categories[],2,FALSE)</f>
        <v>Confections</v>
      </c>
      <c r="R1078">
        <f>VLOOKUP(order_details__2[[#This Row],[OrderID]],orders[],21,FALSE)</f>
        <v>9</v>
      </c>
    </row>
    <row r="1079" spans="1:18" x14ac:dyDescent="0.2">
      <c r="A1079">
        <v>10657</v>
      </c>
      <c r="B1079">
        <v>56</v>
      </c>
      <c r="C1079">
        <v>38</v>
      </c>
      <c r="D1079">
        <v>45</v>
      </c>
      <c r="E1079">
        <v>0</v>
      </c>
      <c r="F1079">
        <f>order_details__2[[#This Row],[UnitPrice]]*order_details__2[[#This Row],[Quantity]]</f>
        <v>1710</v>
      </c>
      <c r="G1079">
        <f>VLOOKUP(order_details__2[[#This Row],[ProductID]],products[],3,FALSE)</f>
        <v>26</v>
      </c>
      <c r="H1079">
        <f>VLOOKUP(order_details__2[[#This Row],[OrderID]],orders[],20,FALSE)</f>
        <v>1997</v>
      </c>
      <c r="I1079" t="str">
        <f>VLOOKUP(order_details__2[[#This Row],[ProductID]],products[],2,FALSE)</f>
        <v>Gnocchi di nonna Alice</v>
      </c>
      <c r="J1079" t="str">
        <f>VLOOKUP(order_details__2[[#This Row],[SupplierID]],suppliers[],2,FALSE)</f>
        <v>Pasta Buttini s.r.l.</v>
      </c>
      <c r="K1079" t="str">
        <f>VLOOKUP(order_details__2[[#This Row],[OrderID]],orders[],14,FALSE)</f>
        <v>USA</v>
      </c>
      <c r="L1079">
        <f>VLOOKUP(order_details__2[[#This Row],[OrderID]],orders[],7,FALSE)</f>
        <v>2</v>
      </c>
      <c r="M1079" t="str">
        <f>VLOOKUP(order_details__2[[#This Row],[ShipVia ]],shippers[],2,FALSE)</f>
        <v>United Package</v>
      </c>
      <c r="N1079" t="str">
        <f>VLOOKUP(order_details__2[[#This Row],[OrderID]],orders[],2,FALSE)</f>
        <v>SAVEA</v>
      </c>
      <c r="O1079" t="str">
        <f>VLOOKUP(order_details__2[[#This Row],[OrderID]],orders[],18,FALSE)</f>
        <v xml:space="preserve">Eastern                                           </v>
      </c>
      <c r="P1079">
        <f>VLOOKUP(order_details__2[[#This Row],[ProductID]],products[],4,FALSE)</f>
        <v>5</v>
      </c>
      <c r="Q1079" t="str">
        <f>VLOOKUP(order_details__2[[#This Row],[CategoryID]],categories[],2,FALSE)</f>
        <v>Grains/Cereals</v>
      </c>
      <c r="R1079">
        <f>VLOOKUP(order_details__2[[#This Row],[OrderID]],orders[],21,FALSE)</f>
        <v>9</v>
      </c>
    </row>
    <row r="1080" spans="1:18" x14ac:dyDescent="0.2">
      <c r="A1080">
        <v>10657</v>
      </c>
      <c r="B1080">
        <v>60</v>
      </c>
      <c r="C1080">
        <v>34</v>
      </c>
      <c r="D1080">
        <v>30</v>
      </c>
      <c r="E1080">
        <v>0</v>
      </c>
      <c r="F1080">
        <f>order_details__2[[#This Row],[UnitPrice]]*order_details__2[[#This Row],[Quantity]]</f>
        <v>1020</v>
      </c>
      <c r="G1080">
        <f>VLOOKUP(order_details__2[[#This Row],[ProductID]],products[],3,FALSE)</f>
        <v>28</v>
      </c>
      <c r="H1080">
        <f>VLOOKUP(order_details__2[[#This Row],[OrderID]],orders[],20,FALSE)</f>
        <v>1997</v>
      </c>
      <c r="I1080" t="str">
        <f>VLOOKUP(order_details__2[[#This Row],[ProductID]],products[],2,FALSE)</f>
        <v>Camembert Pierrot</v>
      </c>
      <c r="J1080" t="str">
        <f>VLOOKUP(order_details__2[[#This Row],[SupplierID]],suppliers[],2,FALSE)</f>
        <v>Gai pturage</v>
      </c>
      <c r="K1080" t="str">
        <f>VLOOKUP(order_details__2[[#This Row],[OrderID]],orders[],14,FALSE)</f>
        <v>USA</v>
      </c>
      <c r="L1080">
        <f>VLOOKUP(order_details__2[[#This Row],[OrderID]],orders[],7,FALSE)</f>
        <v>2</v>
      </c>
      <c r="M1080" t="str">
        <f>VLOOKUP(order_details__2[[#This Row],[ShipVia ]],shippers[],2,FALSE)</f>
        <v>United Package</v>
      </c>
      <c r="N1080" t="str">
        <f>VLOOKUP(order_details__2[[#This Row],[OrderID]],orders[],2,FALSE)</f>
        <v>SAVEA</v>
      </c>
      <c r="O1080" t="str">
        <f>VLOOKUP(order_details__2[[#This Row],[OrderID]],orders[],18,FALSE)</f>
        <v xml:space="preserve">Eastern                                           </v>
      </c>
      <c r="P1080">
        <f>VLOOKUP(order_details__2[[#This Row],[ProductID]],products[],4,FALSE)</f>
        <v>4</v>
      </c>
      <c r="Q1080" t="str">
        <f>VLOOKUP(order_details__2[[#This Row],[CategoryID]],categories[],2,FALSE)</f>
        <v>Dairy Products</v>
      </c>
      <c r="R1080">
        <f>VLOOKUP(order_details__2[[#This Row],[OrderID]],orders[],21,FALSE)</f>
        <v>9</v>
      </c>
    </row>
    <row r="1081" spans="1:18" x14ac:dyDescent="0.2">
      <c r="A1081">
        <v>10658</v>
      </c>
      <c r="B1081">
        <v>21</v>
      </c>
      <c r="C1081">
        <v>10</v>
      </c>
      <c r="D1081">
        <v>60</v>
      </c>
      <c r="E1081">
        <v>0</v>
      </c>
      <c r="F1081">
        <f>order_details__2[[#This Row],[UnitPrice]]*order_details__2[[#This Row],[Quantity]]</f>
        <v>600</v>
      </c>
      <c r="G1081">
        <f>VLOOKUP(order_details__2[[#This Row],[ProductID]],products[],3,FALSE)</f>
        <v>8</v>
      </c>
      <c r="H1081">
        <f>VLOOKUP(order_details__2[[#This Row],[OrderID]],orders[],20,FALSE)</f>
        <v>1997</v>
      </c>
      <c r="I1081" t="str">
        <f>VLOOKUP(order_details__2[[#This Row],[ProductID]],products[],2,FALSE)</f>
        <v>Sir Rodney's Scones</v>
      </c>
      <c r="J1081" t="str">
        <f>VLOOKUP(order_details__2[[#This Row],[SupplierID]],suppliers[],2,FALSE)</f>
        <v>Specialty Biscuits, Ltd.</v>
      </c>
      <c r="K1081" t="str">
        <f>VLOOKUP(order_details__2[[#This Row],[OrderID]],orders[],14,FALSE)</f>
        <v>Germany</v>
      </c>
      <c r="L1081">
        <f>VLOOKUP(order_details__2[[#This Row],[OrderID]],orders[],7,FALSE)</f>
        <v>1</v>
      </c>
      <c r="M1081" t="str">
        <f>VLOOKUP(order_details__2[[#This Row],[ShipVia ]],shippers[],2,FALSE)</f>
        <v>Speedy Express</v>
      </c>
      <c r="N1081" t="str">
        <f>VLOOKUP(order_details__2[[#This Row],[OrderID]],orders[],2,FALSE)</f>
        <v>QUICK</v>
      </c>
      <c r="O1081" t="str">
        <f>VLOOKUP(order_details__2[[#This Row],[OrderID]],orders[],18,FALSE)</f>
        <v xml:space="preserve">Eastern                                           </v>
      </c>
      <c r="P1081">
        <f>VLOOKUP(order_details__2[[#This Row],[ProductID]],products[],4,FALSE)</f>
        <v>3</v>
      </c>
      <c r="Q1081" t="str">
        <f>VLOOKUP(order_details__2[[#This Row],[CategoryID]],categories[],2,FALSE)</f>
        <v>Confections</v>
      </c>
      <c r="R1081">
        <f>VLOOKUP(order_details__2[[#This Row],[OrderID]],orders[],21,FALSE)</f>
        <v>9</v>
      </c>
    </row>
    <row r="1082" spans="1:18" x14ac:dyDescent="0.2">
      <c r="A1082">
        <v>10658</v>
      </c>
      <c r="B1082">
        <v>40</v>
      </c>
      <c r="C1082">
        <v>18.399999999999999</v>
      </c>
      <c r="D1082">
        <v>70</v>
      </c>
      <c r="E1082">
        <v>0</v>
      </c>
      <c r="F1082">
        <f>order_details__2[[#This Row],[UnitPrice]]*order_details__2[[#This Row],[Quantity]]</f>
        <v>1288</v>
      </c>
      <c r="G1082">
        <f>VLOOKUP(order_details__2[[#This Row],[ProductID]],products[],3,FALSE)</f>
        <v>19</v>
      </c>
      <c r="H1082">
        <f>VLOOKUP(order_details__2[[#This Row],[OrderID]],orders[],20,FALSE)</f>
        <v>1997</v>
      </c>
      <c r="I1082" t="str">
        <f>VLOOKUP(order_details__2[[#This Row],[ProductID]],products[],2,FALSE)</f>
        <v>Boston Crab Meat</v>
      </c>
      <c r="J1082" t="str">
        <f>VLOOKUP(order_details__2[[#This Row],[SupplierID]],suppliers[],2,FALSE)</f>
        <v>New England Seafood Cannery</v>
      </c>
      <c r="K1082" t="str">
        <f>VLOOKUP(order_details__2[[#This Row],[OrderID]],orders[],14,FALSE)</f>
        <v>Germany</v>
      </c>
      <c r="L1082">
        <f>VLOOKUP(order_details__2[[#This Row],[OrderID]],orders[],7,FALSE)</f>
        <v>1</v>
      </c>
      <c r="M1082" t="str">
        <f>VLOOKUP(order_details__2[[#This Row],[ShipVia ]],shippers[],2,FALSE)</f>
        <v>Speedy Express</v>
      </c>
      <c r="N1082" t="str">
        <f>VLOOKUP(order_details__2[[#This Row],[OrderID]],orders[],2,FALSE)</f>
        <v>QUICK</v>
      </c>
      <c r="O1082" t="str">
        <f>VLOOKUP(order_details__2[[#This Row],[OrderID]],orders[],18,FALSE)</f>
        <v xml:space="preserve">Eastern                                           </v>
      </c>
      <c r="P1082">
        <f>VLOOKUP(order_details__2[[#This Row],[ProductID]],products[],4,FALSE)</f>
        <v>8</v>
      </c>
      <c r="Q1082" t="str">
        <f>VLOOKUP(order_details__2[[#This Row],[CategoryID]],categories[],2,FALSE)</f>
        <v>Seafood</v>
      </c>
      <c r="R1082">
        <f>VLOOKUP(order_details__2[[#This Row],[OrderID]],orders[],21,FALSE)</f>
        <v>9</v>
      </c>
    </row>
    <row r="1083" spans="1:18" x14ac:dyDescent="0.2">
      <c r="A1083">
        <v>10658</v>
      </c>
      <c r="B1083">
        <v>60</v>
      </c>
      <c r="C1083">
        <v>34</v>
      </c>
      <c r="D1083">
        <v>55</v>
      </c>
      <c r="E1083">
        <v>0</v>
      </c>
      <c r="F1083">
        <f>order_details__2[[#This Row],[UnitPrice]]*order_details__2[[#This Row],[Quantity]]</f>
        <v>1870</v>
      </c>
      <c r="G1083">
        <f>VLOOKUP(order_details__2[[#This Row],[ProductID]],products[],3,FALSE)</f>
        <v>28</v>
      </c>
      <c r="H1083">
        <f>VLOOKUP(order_details__2[[#This Row],[OrderID]],orders[],20,FALSE)</f>
        <v>1997</v>
      </c>
      <c r="I1083" t="str">
        <f>VLOOKUP(order_details__2[[#This Row],[ProductID]],products[],2,FALSE)</f>
        <v>Camembert Pierrot</v>
      </c>
      <c r="J1083" t="str">
        <f>VLOOKUP(order_details__2[[#This Row],[SupplierID]],suppliers[],2,FALSE)</f>
        <v>Gai pturage</v>
      </c>
      <c r="K1083" t="str">
        <f>VLOOKUP(order_details__2[[#This Row],[OrderID]],orders[],14,FALSE)</f>
        <v>Germany</v>
      </c>
      <c r="L1083">
        <f>VLOOKUP(order_details__2[[#This Row],[OrderID]],orders[],7,FALSE)</f>
        <v>1</v>
      </c>
      <c r="M1083" t="str">
        <f>VLOOKUP(order_details__2[[#This Row],[ShipVia ]],shippers[],2,FALSE)</f>
        <v>Speedy Express</v>
      </c>
      <c r="N1083" t="str">
        <f>VLOOKUP(order_details__2[[#This Row],[OrderID]],orders[],2,FALSE)</f>
        <v>QUICK</v>
      </c>
      <c r="O1083" t="str">
        <f>VLOOKUP(order_details__2[[#This Row],[OrderID]],orders[],18,FALSE)</f>
        <v xml:space="preserve">Eastern                                           </v>
      </c>
      <c r="P1083">
        <f>VLOOKUP(order_details__2[[#This Row],[ProductID]],products[],4,FALSE)</f>
        <v>4</v>
      </c>
      <c r="Q1083" t="str">
        <f>VLOOKUP(order_details__2[[#This Row],[CategoryID]],categories[],2,FALSE)</f>
        <v>Dairy Products</v>
      </c>
      <c r="R1083">
        <f>VLOOKUP(order_details__2[[#This Row],[OrderID]],orders[],21,FALSE)</f>
        <v>9</v>
      </c>
    </row>
    <row r="1084" spans="1:18" x14ac:dyDescent="0.2">
      <c r="A1084">
        <v>10658</v>
      </c>
      <c r="B1084">
        <v>77</v>
      </c>
      <c r="C1084">
        <v>13</v>
      </c>
      <c r="D1084">
        <v>70</v>
      </c>
      <c r="E1084">
        <v>0</v>
      </c>
      <c r="F1084">
        <f>order_details__2[[#This Row],[UnitPrice]]*order_details__2[[#This Row],[Quantity]]</f>
        <v>910</v>
      </c>
      <c r="G1084">
        <f>VLOOKUP(order_details__2[[#This Row],[ProductID]],products[],3,FALSE)</f>
        <v>12</v>
      </c>
      <c r="H1084">
        <f>VLOOKUP(order_details__2[[#This Row],[OrderID]],orders[],20,FALSE)</f>
        <v>1997</v>
      </c>
      <c r="I1084" t="str">
        <f>VLOOKUP(order_details__2[[#This Row],[ProductID]],products[],2,FALSE)</f>
        <v>Original Frankfurter grne Soe</v>
      </c>
      <c r="J1084" t="str">
        <f>VLOOKUP(order_details__2[[#This Row],[SupplierID]],suppliers[],2,FALSE)</f>
        <v>Plutzer Lebensmittelgromrkte AG</v>
      </c>
      <c r="K1084" t="str">
        <f>VLOOKUP(order_details__2[[#This Row],[OrderID]],orders[],14,FALSE)</f>
        <v>Germany</v>
      </c>
      <c r="L1084">
        <f>VLOOKUP(order_details__2[[#This Row],[OrderID]],orders[],7,FALSE)</f>
        <v>1</v>
      </c>
      <c r="M1084" t="str">
        <f>VLOOKUP(order_details__2[[#This Row],[ShipVia ]],shippers[],2,FALSE)</f>
        <v>Speedy Express</v>
      </c>
      <c r="N1084" t="str">
        <f>VLOOKUP(order_details__2[[#This Row],[OrderID]],orders[],2,FALSE)</f>
        <v>QUICK</v>
      </c>
      <c r="O1084" t="str">
        <f>VLOOKUP(order_details__2[[#This Row],[OrderID]],orders[],18,FALSE)</f>
        <v xml:space="preserve">Eastern                                           </v>
      </c>
      <c r="P1084">
        <f>VLOOKUP(order_details__2[[#This Row],[ProductID]],products[],4,FALSE)</f>
        <v>2</v>
      </c>
      <c r="Q1084" t="str">
        <f>VLOOKUP(order_details__2[[#This Row],[CategoryID]],categories[],2,FALSE)</f>
        <v>Condiments</v>
      </c>
      <c r="R1084">
        <f>VLOOKUP(order_details__2[[#This Row],[OrderID]],orders[],21,FALSE)</f>
        <v>9</v>
      </c>
    </row>
    <row r="1085" spans="1:18" x14ac:dyDescent="0.2">
      <c r="A1085">
        <v>10659</v>
      </c>
      <c r="B1085">
        <v>31</v>
      </c>
      <c r="C1085">
        <v>12.5</v>
      </c>
      <c r="D1085">
        <v>20</v>
      </c>
      <c r="E1085">
        <v>0</v>
      </c>
      <c r="F1085">
        <f>order_details__2[[#This Row],[UnitPrice]]*order_details__2[[#This Row],[Quantity]]</f>
        <v>250</v>
      </c>
      <c r="G1085">
        <f>VLOOKUP(order_details__2[[#This Row],[ProductID]],products[],3,FALSE)</f>
        <v>14</v>
      </c>
      <c r="H1085">
        <f>VLOOKUP(order_details__2[[#This Row],[OrderID]],orders[],20,FALSE)</f>
        <v>1997</v>
      </c>
      <c r="I1085" t="str">
        <f>VLOOKUP(order_details__2[[#This Row],[ProductID]],products[],2,FALSE)</f>
        <v>Gorgonzola Telino</v>
      </c>
      <c r="J1085" t="str">
        <f>VLOOKUP(order_details__2[[#This Row],[SupplierID]],suppliers[],2,FALSE)</f>
        <v>Formaggi Fortini s.r.l.</v>
      </c>
      <c r="K1085" t="str">
        <f>VLOOKUP(order_details__2[[#This Row],[OrderID]],orders[],14,FALSE)</f>
        <v>Brazil</v>
      </c>
      <c r="L1085">
        <f>VLOOKUP(order_details__2[[#This Row],[OrderID]],orders[],7,FALSE)</f>
        <v>2</v>
      </c>
      <c r="M1085" t="str">
        <f>VLOOKUP(order_details__2[[#This Row],[ShipVia ]],shippers[],2,FALSE)</f>
        <v>United Package</v>
      </c>
      <c r="N1085" t="str">
        <f>VLOOKUP(order_details__2[[#This Row],[OrderID]],orders[],2,FALSE)</f>
        <v>QUEEN</v>
      </c>
      <c r="O1085" t="str">
        <f>VLOOKUP(order_details__2[[#This Row],[OrderID]],orders[],18,FALSE)</f>
        <v xml:space="preserve">Westerns                                          </v>
      </c>
      <c r="P1085">
        <f>VLOOKUP(order_details__2[[#This Row],[ProductID]],products[],4,FALSE)</f>
        <v>4</v>
      </c>
      <c r="Q1085" t="str">
        <f>VLOOKUP(order_details__2[[#This Row],[CategoryID]],categories[],2,FALSE)</f>
        <v>Dairy Products</v>
      </c>
      <c r="R1085">
        <f>VLOOKUP(order_details__2[[#This Row],[OrderID]],orders[],21,FALSE)</f>
        <v>9</v>
      </c>
    </row>
    <row r="1086" spans="1:18" x14ac:dyDescent="0.2">
      <c r="A1086">
        <v>10659</v>
      </c>
      <c r="B1086">
        <v>40</v>
      </c>
      <c r="C1086">
        <v>18.399999999999999</v>
      </c>
      <c r="D1086">
        <v>24</v>
      </c>
      <c r="E1086">
        <v>0</v>
      </c>
      <c r="F1086">
        <f>order_details__2[[#This Row],[UnitPrice]]*order_details__2[[#This Row],[Quantity]]</f>
        <v>441.59999999999997</v>
      </c>
      <c r="G1086">
        <f>VLOOKUP(order_details__2[[#This Row],[ProductID]],products[],3,FALSE)</f>
        <v>19</v>
      </c>
      <c r="H1086">
        <f>VLOOKUP(order_details__2[[#This Row],[OrderID]],orders[],20,FALSE)</f>
        <v>1997</v>
      </c>
      <c r="I1086" t="str">
        <f>VLOOKUP(order_details__2[[#This Row],[ProductID]],products[],2,FALSE)</f>
        <v>Boston Crab Meat</v>
      </c>
      <c r="J1086" t="str">
        <f>VLOOKUP(order_details__2[[#This Row],[SupplierID]],suppliers[],2,FALSE)</f>
        <v>New England Seafood Cannery</v>
      </c>
      <c r="K1086" t="str">
        <f>VLOOKUP(order_details__2[[#This Row],[OrderID]],orders[],14,FALSE)</f>
        <v>Brazil</v>
      </c>
      <c r="L1086">
        <f>VLOOKUP(order_details__2[[#This Row],[OrderID]],orders[],7,FALSE)</f>
        <v>2</v>
      </c>
      <c r="M1086" t="str">
        <f>VLOOKUP(order_details__2[[#This Row],[ShipVia ]],shippers[],2,FALSE)</f>
        <v>United Package</v>
      </c>
      <c r="N1086" t="str">
        <f>VLOOKUP(order_details__2[[#This Row],[OrderID]],orders[],2,FALSE)</f>
        <v>QUEEN</v>
      </c>
      <c r="O1086" t="str">
        <f>VLOOKUP(order_details__2[[#This Row],[OrderID]],orders[],18,FALSE)</f>
        <v xml:space="preserve">Westerns                                          </v>
      </c>
      <c r="P1086">
        <f>VLOOKUP(order_details__2[[#This Row],[ProductID]],products[],4,FALSE)</f>
        <v>8</v>
      </c>
      <c r="Q1086" t="str">
        <f>VLOOKUP(order_details__2[[#This Row],[CategoryID]],categories[],2,FALSE)</f>
        <v>Seafood</v>
      </c>
      <c r="R1086">
        <f>VLOOKUP(order_details__2[[#This Row],[OrderID]],orders[],21,FALSE)</f>
        <v>9</v>
      </c>
    </row>
    <row r="1087" spans="1:18" x14ac:dyDescent="0.2">
      <c r="A1087">
        <v>10659</v>
      </c>
      <c r="B1087">
        <v>70</v>
      </c>
      <c r="C1087">
        <v>15</v>
      </c>
      <c r="D1087">
        <v>40</v>
      </c>
      <c r="E1087">
        <v>0</v>
      </c>
      <c r="F1087">
        <f>order_details__2[[#This Row],[UnitPrice]]*order_details__2[[#This Row],[Quantity]]</f>
        <v>600</v>
      </c>
      <c r="G1087">
        <f>VLOOKUP(order_details__2[[#This Row],[ProductID]],products[],3,FALSE)</f>
        <v>7</v>
      </c>
      <c r="H1087">
        <f>VLOOKUP(order_details__2[[#This Row],[OrderID]],orders[],20,FALSE)</f>
        <v>1997</v>
      </c>
      <c r="I1087" t="str">
        <f>VLOOKUP(order_details__2[[#This Row],[ProductID]],products[],2,FALSE)</f>
        <v>Outback Lager</v>
      </c>
      <c r="J1087" t="str">
        <f>VLOOKUP(order_details__2[[#This Row],[SupplierID]],suppliers[],2,FALSE)</f>
        <v>Pavlova, Ltd.</v>
      </c>
      <c r="K1087" t="str">
        <f>VLOOKUP(order_details__2[[#This Row],[OrderID]],orders[],14,FALSE)</f>
        <v>Brazil</v>
      </c>
      <c r="L1087">
        <f>VLOOKUP(order_details__2[[#This Row],[OrderID]],orders[],7,FALSE)</f>
        <v>2</v>
      </c>
      <c r="M1087" t="str">
        <f>VLOOKUP(order_details__2[[#This Row],[ShipVia ]],shippers[],2,FALSE)</f>
        <v>United Package</v>
      </c>
      <c r="N1087" t="str">
        <f>VLOOKUP(order_details__2[[#This Row],[OrderID]],orders[],2,FALSE)</f>
        <v>QUEEN</v>
      </c>
      <c r="O1087" t="str">
        <f>VLOOKUP(order_details__2[[#This Row],[OrderID]],orders[],18,FALSE)</f>
        <v xml:space="preserve">Westerns                                          </v>
      </c>
      <c r="P1087">
        <f>VLOOKUP(order_details__2[[#This Row],[ProductID]],products[],4,FALSE)</f>
        <v>1</v>
      </c>
      <c r="Q1087" t="str">
        <f>VLOOKUP(order_details__2[[#This Row],[CategoryID]],categories[],2,FALSE)</f>
        <v>Beverages</v>
      </c>
      <c r="R1087">
        <f>VLOOKUP(order_details__2[[#This Row],[OrderID]],orders[],21,FALSE)</f>
        <v>9</v>
      </c>
    </row>
    <row r="1088" spans="1:18" x14ac:dyDescent="0.2">
      <c r="A1088">
        <v>10660</v>
      </c>
      <c r="B1088">
        <v>20</v>
      </c>
      <c r="C1088">
        <v>81</v>
      </c>
      <c r="D1088">
        <v>21</v>
      </c>
      <c r="E1088">
        <v>0</v>
      </c>
      <c r="F1088">
        <f>order_details__2[[#This Row],[UnitPrice]]*order_details__2[[#This Row],[Quantity]]</f>
        <v>1701</v>
      </c>
      <c r="G1088">
        <f>VLOOKUP(order_details__2[[#This Row],[ProductID]],products[],3,FALSE)</f>
        <v>8</v>
      </c>
      <c r="H1088">
        <f>VLOOKUP(order_details__2[[#This Row],[OrderID]],orders[],20,FALSE)</f>
        <v>1997</v>
      </c>
      <c r="I1088" t="str">
        <f>VLOOKUP(order_details__2[[#This Row],[ProductID]],products[],2,FALSE)</f>
        <v>Sir Rodney's Marmalade</v>
      </c>
      <c r="J1088" t="str">
        <f>VLOOKUP(order_details__2[[#This Row],[SupplierID]],suppliers[],2,FALSE)</f>
        <v>Specialty Biscuits, Ltd.</v>
      </c>
      <c r="K1088" t="str">
        <f>VLOOKUP(order_details__2[[#This Row],[OrderID]],orders[],14,FALSE)</f>
        <v>USA</v>
      </c>
      <c r="L1088">
        <f>VLOOKUP(order_details__2[[#This Row],[OrderID]],orders[],7,FALSE)</f>
        <v>1</v>
      </c>
      <c r="M1088" t="str">
        <f>VLOOKUP(order_details__2[[#This Row],[ShipVia ]],shippers[],2,FALSE)</f>
        <v>Speedy Express</v>
      </c>
      <c r="N1088" t="str">
        <f>VLOOKUP(order_details__2[[#This Row],[OrderID]],orders[],2,FALSE)</f>
        <v>HUNGC</v>
      </c>
      <c r="O1088" t="str">
        <f>VLOOKUP(order_details__2[[#This Row],[OrderID]],orders[],18,FALSE)</f>
        <v xml:space="preserve">Northern                                          </v>
      </c>
      <c r="P1088">
        <f>VLOOKUP(order_details__2[[#This Row],[ProductID]],products[],4,FALSE)</f>
        <v>3</v>
      </c>
      <c r="Q1088" t="str">
        <f>VLOOKUP(order_details__2[[#This Row],[CategoryID]],categories[],2,FALSE)</f>
        <v>Confections</v>
      </c>
      <c r="R1088">
        <f>VLOOKUP(order_details__2[[#This Row],[OrderID]],orders[],21,FALSE)</f>
        <v>9</v>
      </c>
    </row>
    <row r="1089" spans="1:18" x14ac:dyDescent="0.2">
      <c r="A1089">
        <v>10661</v>
      </c>
      <c r="B1089">
        <v>39</v>
      </c>
      <c r="C1089">
        <v>18</v>
      </c>
      <c r="D1089">
        <v>3</v>
      </c>
      <c r="E1089">
        <v>0</v>
      </c>
      <c r="F1089">
        <f>order_details__2[[#This Row],[UnitPrice]]*order_details__2[[#This Row],[Quantity]]</f>
        <v>54</v>
      </c>
      <c r="G1089">
        <f>VLOOKUP(order_details__2[[#This Row],[ProductID]],products[],3,FALSE)</f>
        <v>18</v>
      </c>
      <c r="H1089">
        <f>VLOOKUP(order_details__2[[#This Row],[OrderID]],orders[],20,FALSE)</f>
        <v>1997</v>
      </c>
      <c r="I1089" t="str">
        <f>VLOOKUP(order_details__2[[#This Row],[ProductID]],products[],2,FALSE)</f>
        <v>Chartreuse verte</v>
      </c>
      <c r="J1089" t="str">
        <f>VLOOKUP(order_details__2[[#This Row],[SupplierID]],suppliers[],2,FALSE)</f>
        <v>Aux joyeux ecclsiastiques</v>
      </c>
      <c r="K1089" t="str">
        <f>VLOOKUP(order_details__2[[#This Row],[OrderID]],orders[],14,FALSE)</f>
        <v>Ireland</v>
      </c>
      <c r="L1089">
        <f>VLOOKUP(order_details__2[[#This Row],[OrderID]],orders[],7,FALSE)</f>
        <v>3</v>
      </c>
      <c r="M1089" t="str">
        <f>VLOOKUP(order_details__2[[#This Row],[ShipVia ]],shippers[],2,FALSE)</f>
        <v>Federal Shipping</v>
      </c>
      <c r="N1089" t="str">
        <f>VLOOKUP(order_details__2[[#This Row],[OrderID]],orders[],2,FALSE)</f>
        <v>HUNGO</v>
      </c>
      <c r="O1089" t="str">
        <f>VLOOKUP(order_details__2[[#This Row],[OrderID]],orders[],18,FALSE)</f>
        <v xml:space="preserve">Westerns                                          </v>
      </c>
      <c r="P1089">
        <f>VLOOKUP(order_details__2[[#This Row],[ProductID]],products[],4,FALSE)</f>
        <v>1</v>
      </c>
      <c r="Q1089" t="str">
        <f>VLOOKUP(order_details__2[[#This Row],[CategoryID]],categories[],2,FALSE)</f>
        <v>Beverages</v>
      </c>
      <c r="R1089">
        <f>VLOOKUP(order_details__2[[#This Row],[OrderID]],orders[],21,FALSE)</f>
        <v>9</v>
      </c>
    </row>
    <row r="1090" spans="1:18" x14ac:dyDescent="0.2">
      <c r="A1090">
        <v>10661</v>
      </c>
      <c r="B1090">
        <v>58</v>
      </c>
      <c r="C1090">
        <v>13.25</v>
      </c>
      <c r="D1090">
        <v>49</v>
      </c>
      <c r="E1090">
        <v>0</v>
      </c>
      <c r="F1090">
        <f>order_details__2[[#This Row],[UnitPrice]]*order_details__2[[#This Row],[Quantity]]</f>
        <v>649.25</v>
      </c>
      <c r="G1090">
        <f>VLOOKUP(order_details__2[[#This Row],[ProductID]],products[],3,FALSE)</f>
        <v>27</v>
      </c>
      <c r="H1090">
        <f>VLOOKUP(order_details__2[[#This Row],[OrderID]],orders[],20,FALSE)</f>
        <v>1997</v>
      </c>
      <c r="I1090" t="str">
        <f>VLOOKUP(order_details__2[[#This Row],[ProductID]],products[],2,FALSE)</f>
        <v>Escargots de Bourgogne</v>
      </c>
      <c r="J1090" t="str">
        <f>VLOOKUP(order_details__2[[#This Row],[SupplierID]],suppliers[],2,FALSE)</f>
        <v>Escargots Nouveaux</v>
      </c>
      <c r="K1090" t="str">
        <f>VLOOKUP(order_details__2[[#This Row],[OrderID]],orders[],14,FALSE)</f>
        <v>Ireland</v>
      </c>
      <c r="L1090">
        <f>VLOOKUP(order_details__2[[#This Row],[OrderID]],orders[],7,FALSE)</f>
        <v>3</v>
      </c>
      <c r="M1090" t="str">
        <f>VLOOKUP(order_details__2[[#This Row],[ShipVia ]],shippers[],2,FALSE)</f>
        <v>Federal Shipping</v>
      </c>
      <c r="N1090" t="str">
        <f>VLOOKUP(order_details__2[[#This Row],[OrderID]],orders[],2,FALSE)</f>
        <v>HUNGO</v>
      </c>
      <c r="O1090" t="str">
        <f>VLOOKUP(order_details__2[[#This Row],[OrderID]],orders[],18,FALSE)</f>
        <v xml:space="preserve">Westerns                                          </v>
      </c>
      <c r="P1090">
        <f>VLOOKUP(order_details__2[[#This Row],[ProductID]],products[],4,FALSE)</f>
        <v>8</v>
      </c>
      <c r="Q1090" t="str">
        <f>VLOOKUP(order_details__2[[#This Row],[CategoryID]],categories[],2,FALSE)</f>
        <v>Seafood</v>
      </c>
      <c r="R1090">
        <f>VLOOKUP(order_details__2[[#This Row],[OrderID]],orders[],21,FALSE)</f>
        <v>9</v>
      </c>
    </row>
    <row r="1091" spans="1:18" x14ac:dyDescent="0.2">
      <c r="A1091">
        <v>10662</v>
      </c>
      <c r="B1091">
        <v>68</v>
      </c>
      <c r="C1091">
        <v>12.5</v>
      </c>
      <c r="D1091">
        <v>10</v>
      </c>
      <c r="E1091">
        <v>0</v>
      </c>
      <c r="F1091">
        <f>order_details__2[[#This Row],[UnitPrice]]*order_details__2[[#This Row],[Quantity]]</f>
        <v>125</v>
      </c>
      <c r="G1091">
        <f>VLOOKUP(order_details__2[[#This Row],[ProductID]],products[],3,FALSE)</f>
        <v>8</v>
      </c>
      <c r="H1091">
        <f>VLOOKUP(order_details__2[[#This Row],[OrderID]],orders[],20,FALSE)</f>
        <v>1997</v>
      </c>
      <c r="I1091" t="str">
        <f>VLOOKUP(order_details__2[[#This Row],[ProductID]],products[],2,FALSE)</f>
        <v>Scottish Longbreads</v>
      </c>
      <c r="J1091" t="str">
        <f>VLOOKUP(order_details__2[[#This Row],[SupplierID]],suppliers[],2,FALSE)</f>
        <v>Specialty Biscuits, Ltd.</v>
      </c>
      <c r="K1091" t="str">
        <f>VLOOKUP(order_details__2[[#This Row],[OrderID]],orders[],14,FALSE)</f>
        <v>USA</v>
      </c>
      <c r="L1091">
        <f>VLOOKUP(order_details__2[[#This Row],[OrderID]],orders[],7,FALSE)</f>
        <v>2</v>
      </c>
      <c r="M1091" t="str">
        <f>VLOOKUP(order_details__2[[#This Row],[ShipVia ]],shippers[],2,FALSE)</f>
        <v>United Package</v>
      </c>
      <c r="N1091" t="str">
        <f>VLOOKUP(order_details__2[[#This Row],[OrderID]],orders[],2,FALSE)</f>
        <v>LONEP</v>
      </c>
      <c r="O1091" t="str">
        <f>VLOOKUP(order_details__2[[#This Row],[OrderID]],orders[],18,FALSE)</f>
        <v xml:space="preserve">Southern                                          </v>
      </c>
      <c r="P1091">
        <f>VLOOKUP(order_details__2[[#This Row],[ProductID]],products[],4,FALSE)</f>
        <v>3</v>
      </c>
      <c r="Q1091" t="str">
        <f>VLOOKUP(order_details__2[[#This Row],[CategoryID]],categories[],2,FALSE)</f>
        <v>Confections</v>
      </c>
      <c r="R1091">
        <f>VLOOKUP(order_details__2[[#This Row],[OrderID]],orders[],21,FALSE)</f>
        <v>9</v>
      </c>
    </row>
    <row r="1092" spans="1:18" x14ac:dyDescent="0.2">
      <c r="A1092">
        <v>10663</v>
      </c>
      <c r="B1092">
        <v>40</v>
      </c>
      <c r="C1092">
        <v>18.399999999999999</v>
      </c>
      <c r="D1092">
        <v>30</v>
      </c>
      <c r="E1092">
        <v>0</v>
      </c>
      <c r="F1092">
        <f>order_details__2[[#This Row],[UnitPrice]]*order_details__2[[#This Row],[Quantity]]</f>
        <v>552</v>
      </c>
      <c r="G1092">
        <f>VLOOKUP(order_details__2[[#This Row],[ProductID]],products[],3,FALSE)</f>
        <v>19</v>
      </c>
      <c r="H1092">
        <f>VLOOKUP(order_details__2[[#This Row],[OrderID]],orders[],20,FALSE)</f>
        <v>1997</v>
      </c>
      <c r="I1092" t="str">
        <f>VLOOKUP(order_details__2[[#This Row],[ProductID]],products[],2,FALSE)</f>
        <v>Boston Crab Meat</v>
      </c>
      <c r="J1092" t="str">
        <f>VLOOKUP(order_details__2[[#This Row],[SupplierID]],suppliers[],2,FALSE)</f>
        <v>New England Seafood Cannery</v>
      </c>
      <c r="K1092" t="str">
        <f>VLOOKUP(order_details__2[[#This Row],[OrderID]],orders[],14,FALSE)</f>
        <v>France</v>
      </c>
      <c r="L1092">
        <f>VLOOKUP(order_details__2[[#This Row],[OrderID]],orders[],7,FALSE)</f>
        <v>2</v>
      </c>
      <c r="M1092" t="str">
        <f>VLOOKUP(order_details__2[[#This Row],[ShipVia ]],shippers[],2,FALSE)</f>
        <v>United Package</v>
      </c>
      <c r="N1092" t="str">
        <f>VLOOKUP(order_details__2[[#This Row],[OrderID]],orders[],2,FALSE)</f>
        <v>BONAP</v>
      </c>
      <c r="O1092" t="str">
        <f>VLOOKUP(order_details__2[[#This Row],[OrderID]],orders[],18,FALSE)</f>
        <v xml:space="preserve">Eastern                                           </v>
      </c>
      <c r="P1092">
        <f>VLOOKUP(order_details__2[[#This Row],[ProductID]],products[],4,FALSE)</f>
        <v>8</v>
      </c>
      <c r="Q1092" t="str">
        <f>VLOOKUP(order_details__2[[#This Row],[CategoryID]],categories[],2,FALSE)</f>
        <v>Seafood</v>
      </c>
      <c r="R1092">
        <f>VLOOKUP(order_details__2[[#This Row],[OrderID]],orders[],21,FALSE)</f>
        <v>9</v>
      </c>
    </row>
    <row r="1093" spans="1:18" x14ac:dyDescent="0.2">
      <c r="A1093">
        <v>10663</v>
      </c>
      <c r="B1093">
        <v>42</v>
      </c>
      <c r="C1093">
        <v>14</v>
      </c>
      <c r="D1093">
        <v>30</v>
      </c>
      <c r="E1093">
        <v>0</v>
      </c>
      <c r="F1093">
        <f>order_details__2[[#This Row],[UnitPrice]]*order_details__2[[#This Row],[Quantity]]</f>
        <v>420</v>
      </c>
      <c r="G1093">
        <f>VLOOKUP(order_details__2[[#This Row],[ProductID]],products[],3,FALSE)</f>
        <v>20</v>
      </c>
      <c r="H1093">
        <f>VLOOKUP(order_details__2[[#This Row],[OrderID]],orders[],20,FALSE)</f>
        <v>1997</v>
      </c>
      <c r="I1093" t="str">
        <f>VLOOKUP(order_details__2[[#This Row],[ProductID]],products[],2,FALSE)</f>
        <v>Singaporean Hokkien Fried Mee</v>
      </c>
      <c r="J1093" t="str">
        <f>VLOOKUP(order_details__2[[#This Row],[SupplierID]],suppliers[],2,FALSE)</f>
        <v>Leka Trading</v>
      </c>
      <c r="K1093" t="str">
        <f>VLOOKUP(order_details__2[[#This Row],[OrderID]],orders[],14,FALSE)</f>
        <v>France</v>
      </c>
      <c r="L1093">
        <f>VLOOKUP(order_details__2[[#This Row],[OrderID]],orders[],7,FALSE)</f>
        <v>2</v>
      </c>
      <c r="M1093" t="str">
        <f>VLOOKUP(order_details__2[[#This Row],[ShipVia ]],shippers[],2,FALSE)</f>
        <v>United Package</v>
      </c>
      <c r="N1093" t="str">
        <f>VLOOKUP(order_details__2[[#This Row],[OrderID]],orders[],2,FALSE)</f>
        <v>BONAP</v>
      </c>
      <c r="O1093" t="str">
        <f>VLOOKUP(order_details__2[[#This Row],[OrderID]],orders[],18,FALSE)</f>
        <v xml:space="preserve">Eastern                                           </v>
      </c>
      <c r="P1093">
        <f>VLOOKUP(order_details__2[[#This Row],[ProductID]],products[],4,FALSE)</f>
        <v>5</v>
      </c>
      <c r="Q1093" t="str">
        <f>VLOOKUP(order_details__2[[#This Row],[CategoryID]],categories[],2,FALSE)</f>
        <v>Grains/Cereals</v>
      </c>
      <c r="R1093">
        <f>VLOOKUP(order_details__2[[#This Row],[OrderID]],orders[],21,FALSE)</f>
        <v>9</v>
      </c>
    </row>
    <row r="1094" spans="1:18" x14ac:dyDescent="0.2">
      <c r="A1094">
        <v>10663</v>
      </c>
      <c r="B1094">
        <v>51</v>
      </c>
      <c r="C1094">
        <v>53</v>
      </c>
      <c r="D1094">
        <v>20</v>
      </c>
      <c r="E1094">
        <v>0</v>
      </c>
      <c r="F1094">
        <f>order_details__2[[#This Row],[UnitPrice]]*order_details__2[[#This Row],[Quantity]]</f>
        <v>1060</v>
      </c>
      <c r="G1094">
        <f>VLOOKUP(order_details__2[[#This Row],[ProductID]],products[],3,FALSE)</f>
        <v>24</v>
      </c>
      <c r="H1094">
        <f>VLOOKUP(order_details__2[[#This Row],[OrderID]],orders[],20,FALSE)</f>
        <v>1997</v>
      </c>
      <c r="I1094" t="str">
        <f>VLOOKUP(order_details__2[[#This Row],[ProductID]],products[],2,FALSE)</f>
        <v>Manjimup Dried Apples</v>
      </c>
      <c r="J1094" t="str">
        <f>VLOOKUP(order_details__2[[#This Row],[SupplierID]],suppliers[],2,FALSE)</f>
        <v>G'day, Mate</v>
      </c>
      <c r="K1094" t="str">
        <f>VLOOKUP(order_details__2[[#This Row],[OrderID]],orders[],14,FALSE)</f>
        <v>France</v>
      </c>
      <c r="L1094">
        <f>VLOOKUP(order_details__2[[#This Row],[OrderID]],orders[],7,FALSE)</f>
        <v>2</v>
      </c>
      <c r="M1094" t="str">
        <f>VLOOKUP(order_details__2[[#This Row],[ShipVia ]],shippers[],2,FALSE)</f>
        <v>United Package</v>
      </c>
      <c r="N1094" t="str">
        <f>VLOOKUP(order_details__2[[#This Row],[OrderID]],orders[],2,FALSE)</f>
        <v>BONAP</v>
      </c>
      <c r="O1094" t="str">
        <f>VLOOKUP(order_details__2[[#This Row],[OrderID]],orders[],18,FALSE)</f>
        <v xml:space="preserve">Eastern                                           </v>
      </c>
      <c r="P1094">
        <f>VLOOKUP(order_details__2[[#This Row],[ProductID]],products[],4,FALSE)</f>
        <v>7</v>
      </c>
      <c r="Q1094" t="str">
        <f>VLOOKUP(order_details__2[[#This Row],[CategoryID]],categories[],2,FALSE)</f>
        <v>Produce</v>
      </c>
      <c r="R1094">
        <f>VLOOKUP(order_details__2[[#This Row],[OrderID]],orders[],21,FALSE)</f>
        <v>9</v>
      </c>
    </row>
    <row r="1095" spans="1:18" x14ac:dyDescent="0.2">
      <c r="A1095">
        <v>10664</v>
      </c>
      <c r="B1095">
        <v>10</v>
      </c>
      <c r="C1095">
        <v>31</v>
      </c>
      <c r="D1095">
        <v>24</v>
      </c>
      <c r="E1095">
        <v>0</v>
      </c>
      <c r="F1095">
        <f>order_details__2[[#This Row],[UnitPrice]]*order_details__2[[#This Row],[Quantity]]</f>
        <v>744</v>
      </c>
      <c r="G1095">
        <f>VLOOKUP(order_details__2[[#This Row],[ProductID]],products[],3,FALSE)</f>
        <v>4</v>
      </c>
      <c r="H1095">
        <f>VLOOKUP(order_details__2[[#This Row],[OrderID]],orders[],20,FALSE)</f>
        <v>1997</v>
      </c>
      <c r="I1095" t="str">
        <f>VLOOKUP(order_details__2[[#This Row],[ProductID]],products[],2,FALSE)</f>
        <v>Ikura</v>
      </c>
      <c r="J1095" t="str">
        <f>VLOOKUP(order_details__2[[#This Row],[SupplierID]],suppliers[],2,FALSE)</f>
        <v>Tokyo Traders</v>
      </c>
      <c r="K1095" t="str">
        <f>VLOOKUP(order_details__2[[#This Row],[OrderID]],orders[],14,FALSE)</f>
        <v>Portugal</v>
      </c>
      <c r="L1095">
        <f>VLOOKUP(order_details__2[[#This Row],[OrderID]],orders[],7,FALSE)</f>
        <v>3</v>
      </c>
      <c r="M1095" t="str">
        <f>VLOOKUP(order_details__2[[#This Row],[ShipVia ]],shippers[],2,FALSE)</f>
        <v>Federal Shipping</v>
      </c>
      <c r="N1095" t="str">
        <f>VLOOKUP(order_details__2[[#This Row],[OrderID]],orders[],2,FALSE)</f>
        <v>FURIB</v>
      </c>
      <c r="O1095" t="str">
        <f>VLOOKUP(order_details__2[[#This Row],[OrderID]],orders[],18,FALSE)</f>
        <v xml:space="preserve">Eastern                                           </v>
      </c>
      <c r="P1095">
        <f>VLOOKUP(order_details__2[[#This Row],[ProductID]],products[],4,FALSE)</f>
        <v>8</v>
      </c>
      <c r="Q1095" t="str">
        <f>VLOOKUP(order_details__2[[#This Row],[CategoryID]],categories[],2,FALSE)</f>
        <v>Seafood</v>
      </c>
      <c r="R1095">
        <f>VLOOKUP(order_details__2[[#This Row],[OrderID]],orders[],21,FALSE)</f>
        <v>9</v>
      </c>
    </row>
    <row r="1096" spans="1:18" x14ac:dyDescent="0.2">
      <c r="A1096">
        <v>10664</v>
      </c>
      <c r="B1096">
        <v>56</v>
      </c>
      <c r="C1096">
        <v>38</v>
      </c>
      <c r="D1096">
        <v>12</v>
      </c>
      <c r="E1096">
        <v>0</v>
      </c>
      <c r="F1096">
        <f>order_details__2[[#This Row],[UnitPrice]]*order_details__2[[#This Row],[Quantity]]</f>
        <v>456</v>
      </c>
      <c r="G1096">
        <f>VLOOKUP(order_details__2[[#This Row],[ProductID]],products[],3,FALSE)</f>
        <v>26</v>
      </c>
      <c r="H1096">
        <f>VLOOKUP(order_details__2[[#This Row],[OrderID]],orders[],20,FALSE)</f>
        <v>1997</v>
      </c>
      <c r="I1096" t="str">
        <f>VLOOKUP(order_details__2[[#This Row],[ProductID]],products[],2,FALSE)</f>
        <v>Gnocchi di nonna Alice</v>
      </c>
      <c r="J1096" t="str">
        <f>VLOOKUP(order_details__2[[#This Row],[SupplierID]],suppliers[],2,FALSE)</f>
        <v>Pasta Buttini s.r.l.</v>
      </c>
      <c r="K1096" t="str">
        <f>VLOOKUP(order_details__2[[#This Row],[OrderID]],orders[],14,FALSE)</f>
        <v>Portugal</v>
      </c>
      <c r="L1096">
        <f>VLOOKUP(order_details__2[[#This Row],[OrderID]],orders[],7,FALSE)</f>
        <v>3</v>
      </c>
      <c r="M1096" t="str">
        <f>VLOOKUP(order_details__2[[#This Row],[ShipVia ]],shippers[],2,FALSE)</f>
        <v>Federal Shipping</v>
      </c>
      <c r="N1096" t="str">
        <f>VLOOKUP(order_details__2[[#This Row],[OrderID]],orders[],2,FALSE)</f>
        <v>FURIB</v>
      </c>
      <c r="O1096" t="str">
        <f>VLOOKUP(order_details__2[[#This Row],[OrderID]],orders[],18,FALSE)</f>
        <v xml:space="preserve">Eastern                                           </v>
      </c>
      <c r="P1096">
        <f>VLOOKUP(order_details__2[[#This Row],[ProductID]],products[],4,FALSE)</f>
        <v>5</v>
      </c>
      <c r="Q1096" t="str">
        <f>VLOOKUP(order_details__2[[#This Row],[CategoryID]],categories[],2,FALSE)</f>
        <v>Grains/Cereals</v>
      </c>
      <c r="R1096">
        <f>VLOOKUP(order_details__2[[#This Row],[OrderID]],orders[],21,FALSE)</f>
        <v>9</v>
      </c>
    </row>
    <row r="1097" spans="1:18" x14ac:dyDescent="0.2">
      <c r="A1097">
        <v>10664</v>
      </c>
      <c r="B1097">
        <v>65</v>
      </c>
      <c r="C1097">
        <v>21.05</v>
      </c>
      <c r="D1097">
        <v>15</v>
      </c>
      <c r="E1097">
        <v>0</v>
      </c>
      <c r="F1097">
        <f>order_details__2[[#This Row],[UnitPrice]]*order_details__2[[#This Row],[Quantity]]</f>
        <v>315.75</v>
      </c>
      <c r="G1097">
        <f>VLOOKUP(order_details__2[[#This Row],[ProductID]],products[],3,FALSE)</f>
        <v>2</v>
      </c>
      <c r="H1097">
        <f>VLOOKUP(order_details__2[[#This Row],[OrderID]],orders[],20,FALSE)</f>
        <v>1997</v>
      </c>
      <c r="I1097" t="str">
        <f>VLOOKUP(order_details__2[[#This Row],[ProductID]],products[],2,FALSE)</f>
        <v>Louisiana Fiery Hot Pepper Sauce</v>
      </c>
      <c r="J1097" t="str">
        <f>VLOOKUP(order_details__2[[#This Row],[SupplierID]],suppliers[],2,FALSE)</f>
        <v>New Orleans Cajun Delights</v>
      </c>
      <c r="K1097" t="str">
        <f>VLOOKUP(order_details__2[[#This Row],[OrderID]],orders[],14,FALSE)</f>
        <v>Portugal</v>
      </c>
      <c r="L1097">
        <f>VLOOKUP(order_details__2[[#This Row],[OrderID]],orders[],7,FALSE)</f>
        <v>3</v>
      </c>
      <c r="M1097" t="str">
        <f>VLOOKUP(order_details__2[[#This Row],[ShipVia ]],shippers[],2,FALSE)</f>
        <v>Federal Shipping</v>
      </c>
      <c r="N1097" t="str">
        <f>VLOOKUP(order_details__2[[#This Row],[OrderID]],orders[],2,FALSE)</f>
        <v>FURIB</v>
      </c>
      <c r="O1097" t="str">
        <f>VLOOKUP(order_details__2[[#This Row],[OrderID]],orders[],18,FALSE)</f>
        <v xml:space="preserve">Eastern                                           </v>
      </c>
      <c r="P1097">
        <f>VLOOKUP(order_details__2[[#This Row],[ProductID]],products[],4,FALSE)</f>
        <v>2</v>
      </c>
      <c r="Q1097" t="str">
        <f>VLOOKUP(order_details__2[[#This Row],[CategoryID]],categories[],2,FALSE)</f>
        <v>Condiments</v>
      </c>
      <c r="R1097">
        <f>VLOOKUP(order_details__2[[#This Row],[OrderID]],orders[],21,FALSE)</f>
        <v>9</v>
      </c>
    </row>
    <row r="1098" spans="1:18" x14ac:dyDescent="0.2">
      <c r="A1098">
        <v>10665</v>
      </c>
      <c r="B1098">
        <v>51</v>
      </c>
      <c r="C1098">
        <v>53</v>
      </c>
      <c r="D1098">
        <v>20</v>
      </c>
      <c r="E1098">
        <v>0</v>
      </c>
      <c r="F1098">
        <f>order_details__2[[#This Row],[UnitPrice]]*order_details__2[[#This Row],[Quantity]]</f>
        <v>1060</v>
      </c>
      <c r="G1098">
        <f>VLOOKUP(order_details__2[[#This Row],[ProductID]],products[],3,FALSE)</f>
        <v>24</v>
      </c>
      <c r="H1098">
        <f>VLOOKUP(order_details__2[[#This Row],[OrderID]],orders[],20,FALSE)</f>
        <v>1997</v>
      </c>
      <c r="I1098" t="str">
        <f>VLOOKUP(order_details__2[[#This Row],[ProductID]],products[],2,FALSE)</f>
        <v>Manjimup Dried Apples</v>
      </c>
      <c r="J1098" t="str">
        <f>VLOOKUP(order_details__2[[#This Row],[SupplierID]],suppliers[],2,FALSE)</f>
        <v>G'day, Mate</v>
      </c>
      <c r="K1098" t="str">
        <f>VLOOKUP(order_details__2[[#This Row],[OrderID]],orders[],14,FALSE)</f>
        <v>USA</v>
      </c>
      <c r="L1098">
        <f>VLOOKUP(order_details__2[[#This Row],[OrderID]],orders[],7,FALSE)</f>
        <v>2</v>
      </c>
      <c r="M1098" t="str">
        <f>VLOOKUP(order_details__2[[#This Row],[ShipVia ]],shippers[],2,FALSE)</f>
        <v>United Package</v>
      </c>
      <c r="N1098" t="str">
        <f>VLOOKUP(order_details__2[[#This Row],[OrderID]],orders[],2,FALSE)</f>
        <v>LONEP</v>
      </c>
      <c r="O1098" t="str">
        <f>VLOOKUP(order_details__2[[#This Row],[OrderID]],orders[],18,FALSE)</f>
        <v xml:space="preserve">Eastern                                           </v>
      </c>
      <c r="P1098">
        <f>VLOOKUP(order_details__2[[#This Row],[ProductID]],products[],4,FALSE)</f>
        <v>7</v>
      </c>
      <c r="Q1098" t="str">
        <f>VLOOKUP(order_details__2[[#This Row],[CategoryID]],categories[],2,FALSE)</f>
        <v>Produce</v>
      </c>
      <c r="R1098">
        <f>VLOOKUP(order_details__2[[#This Row],[OrderID]],orders[],21,FALSE)</f>
        <v>9</v>
      </c>
    </row>
    <row r="1099" spans="1:18" x14ac:dyDescent="0.2">
      <c r="A1099">
        <v>10665</v>
      </c>
      <c r="B1099">
        <v>59</v>
      </c>
      <c r="C1099">
        <v>55</v>
      </c>
      <c r="D1099">
        <v>1</v>
      </c>
      <c r="E1099">
        <v>0</v>
      </c>
      <c r="F1099">
        <f>order_details__2[[#This Row],[UnitPrice]]*order_details__2[[#This Row],[Quantity]]</f>
        <v>55</v>
      </c>
      <c r="G1099">
        <f>VLOOKUP(order_details__2[[#This Row],[ProductID]],products[],3,FALSE)</f>
        <v>28</v>
      </c>
      <c r="H1099">
        <f>VLOOKUP(order_details__2[[#This Row],[OrderID]],orders[],20,FALSE)</f>
        <v>1997</v>
      </c>
      <c r="I1099" t="str">
        <f>VLOOKUP(order_details__2[[#This Row],[ProductID]],products[],2,FALSE)</f>
        <v>Raclette Courdavault</v>
      </c>
      <c r="J1099" t="str">
        <f>VLOOKUP(order_details__2[[#This Row],[SupplierID]],suppliers[],2,FALSE)</f>
        <v>Gai pturage</v>
      </c>
      <c r="K1099" t="str">
        <f>VLOOKUP(order_details__2[[#This Row],[OrderID]],orders[],14,FALSE)</f>
        <v>USA</v>
      </c>
      <c r="L1099">
        <f>VLOOKUP(order_details__2[[#This Row],[OrderID]],orders[],7,FALSE)</f>
        <v>2</v>
      </c>
      <c r="M1099" t="str">
        <f>VLOOKUP(order_details__2[[#This Row],[ShipVia ]],shippers[],2,FALSE)</f>
        <v>United Package</v>
      </c>
      <c r="N1099" t="str">
        <f>VLOOKUP(order_details__2[[#This Row],[OrderID]],orders[],2,FALSE)</f>
        <v>LONEP</v>
      </c>
      <c r="O1099" t="str">
        <f>VLOOKUP(order_details__2[[#This Row],[OrderID]],orders[],18,FALSE)</f>
        <v xml:space="preserve">Eastern                                           </v>
      </c>
      <c r="P1099">
        <f>VLOOKUP(order_details__2[[#This Row],[ProductID]],products[],4,FALSE)</f>
        <v>4</v>
      </c>
      <c r="Q1099" t="str">
        <f>VLOOKUP(order_details__2[[#This Row],[CategoryID]],categories[],2,FALSE)</f>
        <v>Dairy Products</v>
      </c>
      <c r="R1099">
        <f>VLOOKUP(order_details__2[[#This Row],[OrderID]],orders[],21,FALSE)</f>
        <v>9</v>
      </c>
    </row>
    <row r="1100" spans="1:18" x14ac:dyDescent="0.2">
      <c r="A1100">
        <v>10665</v>
      </c>
      <c r="B1100">
        <v>76</v>
      </c>
      <c r="C1100">
        <v>18</v>
      </c>
      <c r="D1100">
        <v>10</v>
      </c>
      <c r="E1100">
        <v>0</v>
      </c>
      <c r="F1100">
        <f>order_details__2[[#This Row],[UnitPrice]]*order_details__2[[#This Row],[Quantity]]</f>
        <v>180</v>
      </c>
      <c r="G1100">
        <f>VLOOKUP(order_details__2[[#This Row],[ProductID]],products[],3,FALSE)</f>
        <v>23</v>
      </c>
      <c r="H1100">
        <f>VLOOKUP(order_details__2[[#This Row],[OrderID]],orders[],20,FALSE)</f>
        <v>1997</v>
      </c>
      <c r="I1100" t="str">
        <f>VLOOKUP(order_details__2[[#This Row],[ProductID]],products[],2,FALSE)</f>
        <v>Lakkalikri</v>
      </c>
      <c r="J1100" t="str">
        <f>VLOOKUP(order_details__2[[#This Row],[SupplierID]],suppliers[],2,FALSE)</f>
        <v>Karkki Oy</v>
      </c>
      <c r="K1100" t="str">
        <f>VLOOKUP(order_details__2[[#This Row],[OrderID]],orders[],14,FALSE)</f>
        <v>USA</v>
      </c>
      <c r="L1100">
        <f>VLOOKUP(order_details__2[[#This Row],[OrderID]],orders[],7,FALSE)</f>
        <v>2</v>
      </c>
      <c r="M1100" t="str">
        <f>VLOOKUP(order_details__2[[#This Row],[ShipVia ]],shippers[],2,FALSE)</f>
        <v>United Package</v>
      </c>
      <c r="N1100" t="str">
        <f>VLOOKUP(order_details__2[[#This Row],[OrderID]],orders[],2,FALSE)</f>
        <v>LONEP</v>
      </c>
      <c r="O1100" t="str">
        <f>VLOOKUP(order_details__2[[#This Row],[OrderID]],orders[],18,FALSE)</f>
        <v xml:space="preserve">Eastern                                           </v>
      </c>
      <c r="P1100">
        <f>VLOOKUP(order_details__2[[#This Row],[ProductID]],products[],4,FALSE)</f>
        <v>1</v>
      </c>
      <c r="Q1100" t="str">
        <f>VLOOKUP(order_details__2[[#This Row],[CategoryID]],categories[],2,FALSE)</f>
        <v>Beverages</v>
      </c>
      <c r="R1100">
        <f>VLOOKUP(order_details__2[[#This Row],[OrderID]],orders[],21,FALSE)</f>
        <v>9</v>
      </c>
    </row>
    <row r="1101" spans="1:18" x14ac:dyDescent="0.2">
      <c r="A1101">
        <v>10666</v>
      </c>
      <c r="B1101">
        <v>29</v>
      </c>
      <c r="C1101">
        <v>123.79</v>
      </c>
      <c r="D1101">
        <v>36</v>
      </c>
      <c r="E1101">
        <v>0</v>
      </c>
      <c r="F1101">
        <f>order_details__2[[#This Row],[UnitPrice]]*order_details__2[[#This Row],[Quantity]]</f>
        <v>4456.4400000000005</v>
      </c>
      <c r="G1101">
        <f>VLOOKUP(order_details__2[[#This Row],[ProductID]],products[],3,FALSE)</f>
        <v>12</v>
      </c>
      <c r="H1101">
        <f>VLOOKUP(order_details__2[[#This Row],[OrderID]],orders[],20,FALSE)</f>
        <v>1997</v>
      </c>
      <c r="I1101" t="str">
        <f>VLOOKUP(order_details__2[[#This Row],[ProductID]],products[],2,FALSE)</f>
        <v>Thringer Rostbratwurst</v>
      </c>
      <c r="J1101" t="str">
        <f>VLOOKUP(order_details__2[[#This Row],[SupplierID]],suppliers[],2,FALSE)</f>
        <v>Plutzer Lebensmittelgromrkte AG</v>
      </c>
      <c r="K1101" t="str">
        <f>VLOOKUP(order_details__2[[#This Row],[OrderID]],orders[],14,FALSE)</f>
        <v>Switzerland</v>
      </c>
      <c r="L1101">
        <f>VLOOKUP(order_details__2[[#This Row],[OrderID]],orders[],7,FALSE)</f>
        <v>2</v>
      </c>
      <c r="M1101" t="str">
        <f>VLOOKUP(order_details__2[[#This Row],[ShipVia ]],shippers[],2,FALSE)</f>
        <v>United Package</v>
      </c>
      <c r="N1101" t="str">
        <f>VLOOKUP(order_details__2[[#This Row],[OrderID]],orders[],2,FALSE)</f>
        <v>RICSU</v>
      </c>
      <c r="O1101" t="str">
        <f>VLOOKUP(order_details__2[[#This Row],[OrderID]],orders[],18,FALSE)</f>
        <v xml:space="preserve">Westerns                                          </v>
      </c>
      <c r="P1101">
        <f>VLOOKUP(order_details__2[[#This Row],[ProductID]],products[],4,FALSE)</f>
        <v>6</v>
      </c>
      <c r="Q1101" t="str">
        <f>VLOOKUP(order_details__2[[#This Row],[CategoryID]],categories[],2,FALSE)</f>
        <v>Meat/Poultry</v>
      </c>
      <c r="R1101">
        <f>VLOOKUP(order_details__2[[#This Row],[OrderID]],orders[],21,FALSE)</f>
        <v>9</v>
      </c>
    </row>
    <row r="1102" spans="1:18" x14ac:dyDescent="0.2">
      <c r="A1102">
        <v>10666</v>
      </c>
      <c r="B1102">
        <v>65</v>
      </c>
      <c r="C1102">
        <v>21.05</v>
      </c>
      <c r="D1102">
        <v>10</v>
      </c>
      <c r="E1102">
        <v>0</v>
      </c>
      <c r="F1102">
        <f>order_details__2[[#This Row],[UnitPrice]]*order_details__2[[#This Row],[Quantity]]</f>
        <v>210.5</v>
      </c>
      <c r="G1102">
        <f>VLOOKUP(order_details__2[[#This Row],[ProductID]],products[],3,FALSE)</f>
        <v>2</v>
      </c>
      <c r="H1102">
        <f>VLOOKUP(order_details__2[[#This Row],[OrderID]],orders[],20,FALSE)</f>
        <v>1997</v>
      </c>
      <c r="I1102" t="str">
        <f>VLOOKUP(order_details__2[[#This Row],[ProductID]],products[],2,FALSE)</f>
        <v>Louisiana Fiery Hot Pepper Sauce</v>
      </c>
      <c r="J1102" t="str">
        <f>VLOOKUP(order_details__2[[#This Row],[SupplierID]],suppliers[],2,FALSE)</f>
        <v>New Orleans Cajun Delights</v>
      </c>
      <c r="K1102" t="str">
        <f>VLOOKUP(order_details__2[[#This Row],[OrderID]],orders[],14,FALSE)</f>
        <v>Switzerland</v>
      </c>
      <c r="L1102">
        <f>VLOOKUP(order_details__2[[#This Row],[OrderID]],orders[],7,FALSE)</f>
        <v>2</v>
      </c>
      <c r="M1102" t="str">
        <f>VLOOKUP(order_details__2[[#This Row],[ShipVia ]],shippers[],2,FALSE)</f>
        <v>United Package</v>
      </c>
      <c r="N1102" t="str">
        <f>VLOOKUP(order_details__2[[#This Row],[OrderID]],orders[],2,FALSE)</f>
        <v>RICSU</v>
      </c>
      <c r="O1102" t="str">
        <f>VLOOKUP(order_details__2[[#This Row],[OrderID]],orders[],18,FALSE)</f>
        <v xml:space="preserve">Westerns                                          </v>
      </c>
      <c r="P1102">
        <f>VLOOKUP(order_details__2[[#This Row],[ProductID]],products[],4,FALSE)</f>
        <v>2</v>
      </c>
      <c r="Q1102" t="str">
        <f>VLOOKUP(order_details__2[[#This Row],[CategoryID]],categories[],2,FALSE)</f>
        <v>Condiments</v>
      </c>
      <c r="R1102">
        <f>VLOOKUP(order_details__2[[#This Row],[OrderID]],orders[],21,FALSE)</f>
        <v>9</v>
      </c>
    </row>
    <row r="1103" spans="1:18" x14ac:dyDescent="0.2">
      <c r="A1103">
        <v>10667</v>
      </c>
      <c r="B1103">
        <v>69</v>
      </c>
      <c r="C1103">
        <v>36</v>
      </c>
      <c r="D1103">
        <v>45</v>
      </c>
      <c r="E1103">
        <v>0</v>
      </c>
      <c r="F1103">
        <f>order_details__2[[#This Row],[UnitPrice]]*order_details__2[[#This Row],[Quantity]]</f>
        <v>1620</v>
      </c>
      <c r="G1103">
        <f>VLOOKUP(order_details__2[[#This Row],[ProductID]],products[],3,FALSE)</f>
        <v>15</v>
      </c>
      <c r="H1103">
        <f>VLOOKUP(order_details__2[[#This Row],[OrderID]],orders[],20,FALSE)</f>
        <v>1997</v>
      </c>
      <c r="I1103" t="str">
        <f>VLOOKUP(order_details__2[[#This Row],[ProductID]],products[],2,FALSE)</f>
        <v>Gudbrandsdalsost</v>
      </c>
      <c r="J1103" t="str">
        <f>VLOOKUP(order_details__2[[#This Row],[SupplierID]],suppliers[],2,FALSE)</f>
        <v>Norske Meierier</v>
      </c>
      <c r="K1103" t="str">
        <f>VLOOKUP(order_details__2[[#This Row],[OrderID]],orders[],14,FALSE)</f>
        <v>Austria</v>
      </c>
      <c r="L1103">
        <f>VLOOKUP(order_details__2[[#This Row],[OrderID]],orders[],7,FALSE)</f>
        <v>1</v>
      </c>
      <c r="M1103" t="str">
        <f>VLOOKUP(order_details__2[[#This Row],[ShipVia ]],shippers[],2,FALSE)</f>
        <v>Speedy Express</v>
      </c>
      <c r="N1103" t="str">
        <f>VLOOKUP(order_details__2[[#This Row],[OrderID]],orders[],2,FALSE)</f>
        <v>ERNSH</v>
      </c>
      <c r="O1103" t="str">
        <f>VLOOKUP(order_details__2[[#This Row],[OrderID]],orders[],18,FALSE)</f>
        <v xml:space="preserve">Westerns                                          </v>
      </c>
      <c r="P1103">
        <f>VLOOKUP(order_details__2[[#This Row],[ProductID]],products[],4,FALSE)</f>
        <v>4</v>
      </c>
      <c r="Q1103" t="str">
        <f>VLOOKUP(order_details__2[[#This Row],[CategoryID]],categories[],2,FALSE)</f>
        <v>Dairy Products</v>
      </c>
      <c r="R1103">
        <f>VLOOKUP(order_details__2[[#This Row],[OrderID]],orders[],21,FALSE)</f>
        <v>9</v>
      </c>
    </row>
    <row r="1104" spans="1:18" x14ac:dyDescent="0.2">
      <c r="A1104">
        <v>10667</v>
      </c>
      <c r="B1104">
        <v>71</v>
      </c>
      <c r="C1104">
        <v>21.5</v>
      </c>
      <c r="D1104">
        <v>14</v>
      </c>
      <c r="E1104">
        <v>0</v>
      </c>
      <c r="F1104">
        <f>order_details__2[[#This Row],[UnitPrice]]*order_details__2[[#This Row],[Quantity]]</f>
        <v>301</v>
      </c>
      <c r="G1104">
        <f>VLOOKUP(order_details__2[[#This Row],[ProductID]],products[],3,FALSE)</f>
        <v>15</v>
      </c>
      <c r="H1104">
        <f>VLOOKUP(order_details__2[[#This Row],[OrderID]],orders[],20,FALSE)</f>
        <v>1997</v>
      </c>
      <c r="I1104" t="str">
        <f>VLOOKUP(order_details__2[[#This Row],[ProductID]],products[],2,FALSE)</f>
        <v>Flotemysost</v>
      </c>
      <c r="J1104" t="str">
        <f>VLOOKUP(order_details__2[[#This Row],[SupplierID]],suppliers[],2,FALSE)</f>
        <v>Norske Meierier</v>
      </c>
      <c r="K1104" t="str">
        <f>VLOOKUP(order_details__2[[#This Row],[OrderID]],orders[],14,FALSE)</f>
        <v>Austria</v>
      </c>
      <c r="L1104">
        <f>VLOOKUP(order_details__2[[#This Row],[OrderID]],orders[],7,FALSE)</f>
        <v>1</v>
      </c>
      <c r="M1104" t="str">
        <f>VLOOKUP(order_details__2[[#This Row],[ShipVia ]],shippers[],2,FALSE)</f>
        <v>Speedy Express</v>
      </c>
      <c r="N1104" t="str">
        <f>VLOOKUP(order_details__2[[#This Row],[OrderID]],orders[],2,FALSE)</f>
        <v>ERNSH</v>
      </c>
      <c r="O1104" t="str">
        <f>VLOOKUP(order_details__2[[#This Row],[OrderID]],orders[],18,FALSE)</f>
        <v xml:space="preserve">Westerns                                          </v>
      </c>
      <c r="P1104">
        <f>VLOOKUP(order_details__2[[#This Row],[ProductID]],products[],4,FALSE)</f>
        <v>4</v>
      </c>
      <c r="Q1104" t="str">
        <f>VLOOKUP(order_details__2[[#This Row],[CategoryID]],categories[],2,FALSE)</f>
        <v>Dairy Products</v>
      </c>
      <c r="R1104">
        <f>VLOOKUP(order_details__2[[#This Row],[OrderID]],orders[],21,FALSE)</f>
        <v>9</v>
      </c>
    </row>
    <row r="1105" spans="1:18" x14ac:dyDescent="0.2">
      <c r="A1105">
        <v>10668</v>
      </c>
      <c r="B1105">
        <v>31</v>
      </c>
      <c r="C1105">
        <v>12.5</v>
      </c>
      <c r="D1105">
        <v>8</v>
      </c>
      <c r="E1105">
        <v>0</v>
      </c>
      <c r="F1105">
        <f>order_details__2[[#This Row],[UnitPrice]]*order_details__2[[#This Row],[Quantity]]</f>
        <v>100</v>
      </c>
      <c r="G1105">
        <f>VLOOKUP(order_details__2[[#This Row],[ProductID]],products[],3,FALSE)</f>
        <v>14</v>
      </c>
      <c r="H1105">
        <f>VLOOKUP(order_details__2[[#This Row],[OrderID]],orders[],20,FALSE)</f>
        <v>1997</v>
      </c>
      <c r="I1105" t="str">
        <f>VLOOKUP(order_details__2[[#This Row],[ProductID]],products[],2,FALSE)</f>
        <v>Gorgonzola Telino</v>
      </c>
      <c r="J1105" t="str">
        <f>VLOOKUP(order_details__2[[#This Row],[SupplierID]],suppliers[],2,FALSE)</f>
        <v>Formaggi Fortini s.r.l.</v>
      </c>
      <c r="K1105" t="str">
        <f>VLOOKUP(order_details__2[[#This Row],[OrderID]],orders[],14,FALSE)</f>
        <v>Germany</v>
      </c>
      <c r="L1105">
        <f>VLOOKUP(order_details__2[[#This Row],[OrderID]],orders[],7,FALSE)</f>
        <v>2</v>
      </c>
      <c r="M1105" t="str">
        <f>VLOOKUP(order_details__2[[#This Row],[ShipVia ]],shippers[],2,FALSE)</f>
        <v>United Package</v>
      </c>
      <c r="N1105" t="str">
        <f>VLOOKUP(order_details__2[[#This Row],[OrderID]],orders[],2,FALSE)</f>
        <v>WANDK</v>
      </c>
      <c r="O1105" t="str">
        <f>VLOOKUP(order_details__2[[#This Row],[OrderID]],orders[],18,FALSE)</f>
        <v xml:space="preserve">Eastern                                           </v>
      </c>
      <c r="P1105">
        <f>VLOOKUP(order_details__2[[#This Row],[ProductID]],products[],4,FALSE)</f>
        <v>4</v>
      </c>
      <c r="Q1105" t="str">
        <f>VLOOKUP(order_details__2[[#This Row],[CategoryID]],categories[],2,FALSE)</f>
        <v>Dairy Products</v>
      </c>
      <c r="R1105">
        <f>VLOOKUP(order_details__2[[#This Row],[OrderID]],orders[],21,FALSE)</f>
        <v>9</v>
      </c>
    </row>
    <row r="1106" spans="1:18" x14ac:dyDescent="0.2">
      <c r="A1106">
        <v>10668</v>
      </c>
      <c r="B1106">
        <v>55</v>
      </c>
      <c r="C1106">
        <v>24</v>
      </c>
      <c r="D1106">
        <v>4</v>
      </c>
      <c r="E1106">
        <v>0</v>
      </c>
      <c r="F1106">
        <f>order_details__2[[#This Row],[UnitPrice]]*order_details__2[[#This Row],[Quantity]]</f>
        <v>96</v>
      </c>
      <c r="G1106">
        <f>VLOOKUP(order_details__2[[#This Row],[ProductID]],products[],3,FALSE)</f>
        <v>25</v>
      </c>
      <c r="H1106">
        <f>VLOOKUP(order_details__2[[#This Row],[OrderID]],orders[],20,FALSE)</f>
        <v>1997</v>
      </c>
      <c r="I1106" t="str">
        <f>VLOOKUP(order_details__2[[#This Row],[ProductID]],products[],2,FALSE)</f>
        <v>Pt chinois</v>
      </c>
      <c r="J1106" t="str">
        <f>VLOOKUP(order_details__2[[#This Row],[SupplierID]],suppliers[],2,FALSE)</f>
        <v>Ma Maison</v>
      </c>
      <c r="K1106" t="str">
        <f>VLOOKUP(order_details__2[[#This Row],[OrderID]],orders[],14,FALSE)</f>
        <v>Germany</v>
      </c>
      <c r="L1106">
        <f>VLOOKUP(order_details__2[[#This Row],[OrderID]],orders[],7,FALSE)</f>
        <v>2</v>
      </c>
      <c r="M1106" t="str">
        <f>VLOOKUP(order_details__2[[#This Row],[ShipVia ]],shippers[],2,FALSE)</f>
        <v>United Package</v>
      </c>
      <c r="N1106" t="str">
        <f>VLOOKUP(order_details__2[[#This Row],[OrderID]],orders[],2,FALSE)</f>
        <v>WANDK</v>
      </c>
      <c r="O1106" t="str">
        <f>VLOOKUP(order_details__2[[#This Row],[OrderID]],orders[],18,FALSE)</f>
        <v xml:space="preserve">Eastern                                           </v>
      </c>
      <c r="P1106">
        <f>VLOOKUP(order_details__2[[#This Row],[ProductID]],products[],4,FALSE)</f>
        <v>6</v>
      </c>
      <c r="Q1106" t="str">
        <f>VLOOKUP(order_details__2[[#This Row],[CategoryID]],categories[],2,FALSE)</f>
        <v>Meat/Poultry</v>
      </c>
      <c r="R1106">
        <f>VLOOKUP(order_details__2[[#This Row],[OrderID]],orders[],21,FALSE)</f>
        <v>9</v>
      </c>
    </row>
    <row r="1107" spans="1:18" x14ac:dyDescent="0.2">
      <c r="A1107">
        <v>10668</v>
      </c>
      <c r="B1107">
        <v>64</v>
      </c>
      <c r="C1107">
        <v>33.25</v>
      </c>
      <c r="D1107">
        <v>15</v>
      </c>
      <c r="E1107">
        <v>0</v>
      </c>
      <c r="F1107">
        <f>order_details__2[[#This Row],[UnitPrice]]*order_details__2[[#This Row],[Quantity]]</f>
        <v>498.75</v>
      </c>
      <c r="G1107">
        <f>VLOOKUP(order_details__2[[#This Row],[ProductID]],products[],3,FALSE)</f>
        <v>12</v>
      </c>
      <c r="H1107">
        <f>VLOOKUP(order_details__2[[#This Row],[OrderID]],orders[],20,FALSE)</f>
        <v>1997</v>
      </c>
      <c r="I1107" t="str">
        <f>VLOOKUP(order_details__2[[#This Row],[ProductID]],products[],2,FALSE)</f>
        <v>Wimmers gute Semmelkndel</v>
      </c>
      <c r="J1107" t="str">
        <f>VLOOKUP(order_details__2[[#This Row],[SupplierID]],suppliers[],2,FALSE)</f>
        <v>Plutzer Lebensmittelgromrkte AG</v>
      </c>
      <c r="K1107" t="str">
        <f>VLOOKUP(order_details__2[[#This Row],[OrderID]],orders[],14,FALSE)</f>
        <v>Germany</v>
      </c>
      <c r="L1107">
        <f>VLOOKUP(order_details__2[[#This Row],[OrderID]],orders[],7,FALSE)</f>
        <v>2</v>
      </c>
      <c r="M1107" t="str">
        <f>VLOOKUP(order_details__2[[#This Row],[ShipVia ]],shippers[],2,FALSE)</f>
        <v>United Package</v>
      </c>
      <c r="N1107" t="str">
        <f>VLOOKUP(order_details__2[[#This Row],[OrderID]],orders[],2,FALSE)</f>
        <v>WANDK</v>
      </c>
      <c r="O1107" t="str">
        <f>VLOOKUP(order_details__2[[#This Row],[OrderID]],orders[],18,FALSE)</f>
        <v xml:space="preserve">Eastern                                           </v>
      </c>
      <c r="P1107">
        <f>VLOOKUP(order_details__2[[#This Row],[ProductID]],products[],4,FALSE)</f>
        <v>5</v>
      </c>
      <c r="Q1107" t="str">
        <f>VLOOKUP(order_details__2[[#This Row],[CategoryID]],categories[],2,FALSE)</f>
        <v>Grains/Cereals</v>
      </c>
      <c r="R1107">
        <f>VLOOKUP(order_details__2[[#This Row],[OrderID]],orders[],21,FALSE)</f>
        <v>9</v>
      </c>
    </row>
    <row r="1108" spans="1:18" x14ac:dyDescent="0.2">
      <c r="A1108">
        <v>10669</v>
      </c>
      <c r="B1108">
        <v>36</v>
      </c>
      <c r="C1108">
        <v>19</v>
      </c>
      <c r="D1108">
        <v>30</v>
      </c>
      <c r="E1108">
        <v>0</v>
      </c>
      <c r="F1108">
        <f>order_details__2[[#This Row],[UnitPrice]]*order_details__2[[#This Row],[Quantity]]</f>
        <v>570</v>
      </c>
      <c r="G1108">
        <f>VLOOKUP(order_details__2[[#This Row],[ProductID]],products[],3,FALSE)</f>
        <v>17</v>
      </c>
      <c r="H1108">
        <f>VLOOKUP(order_details__2[[#This Row],[OrderID]],orders[],20,FALSE)</f>
        <v>1997</v>
      </c>
      <c r="I1108" t="str">
        <f>VLOOKUP(order_details__2[[#This Row],[ProductID]],products[],2,FALSE)</f>
        <v>Inlagd Sill</v>
      </c>
      <c r="J1108" t="str">
        <f>VLOOKUP(order_details__2[[#This Row],[SupplierID]],suppliers[],2,FALSE)</f>
        <v>Svensk Sjfda AB</v>
      </c>
      <c r="K1108" t="str">
        <f>VLOOKUP(order_details__2[[#This Row],[OrderID]],orders[],14,FALSE)</f>
        <v>Denmark</v>
      </c>
      <c r="L1108">
        <f>VLOOKUP(order_details__2[[#This Row],[OrderID]],orders[],7,FALSE)</f>
        <v>1</v>
      </c>
      <c r="M1108" t="str">
        <f>VLOOKUP(order_details__2[[#This Row],[ShipVia ]],shippers[],2,FALSE)</f>
        <v>Speedy Express</v>
      </c>
      <c r="N1108" t="str">
        <f>VLOOKUP(order_details__2[[#This Row],[OrderID]],orders[],2,FALSE)</f>
        <v>SIMOB</v>
      </c>
      <c r="O1108" t="str">
        <f>VLOOKUP(order_details__2[[#This Row],[OrderID]],orders[],18,FALSE)</f>
        <v xml:space="preserve">Eastern                                           </v>
      </c>
      <c r="P1108">
        <f>VLOOKUP(order_details__2[[#This Row],[ProductID]],products[],4,FALSE)</f>
        <v>8</v>
      </c>
      <c r="Q1108" t="str">
        <f>VLOOKUP(order_details__2[[#This Row],[CategoryID]],categories[],2,FALSE)</f>
        <v>Seafood</v>
      </c>
      <c r="R1108">
        <f>VLOOKUP(order_details__2[[#This Row],[OrderID]],orders[],21,FALSE)</f>
        <v>9</v>
      </c>
    </row>
    <row r="1109" spans="1:18" x14ac:dyDescent="0.2">
      <c r="A1109">
        <v>10670</v>
      </c>
      <c r="B1109">
        <v>23</v>
      </c>
      <c r="C1109">
        <v>9</v>
      </c>
      <c r="D1109">
        <v>32</v>
      </c>
      <c r="E1109">
        <v>0</v>
      </c>
      <c r="F1109">
        <f>order_details__2[[#This Row],[UnitPrice]]*order_details__2[[#This Row],[Quantity]]</f>
        <v>288</v>
      </c>
      <c r="G1109">
        <f>VLOOKUP(order_details__2[[#This Row],[ProductID]],products[],3,FALSE)</f>
        <v>9</v>
      </c>
      <c r="H1109">
        <f>VLOOKUP(order_details__2[[#This Row],[OrderID]],orders[],20,FALSE)</f>
        <v>1997</v>
      </c>
      <c r="I1109" t="str">
        <f>VLOOKUP(order_details__2[[#This Row],[ProductID]],products[],2,FALSE)</f>
        <v>Tunnbrd</v>
      </c>
      <c r="J1109" t="str">
        <f>VLOOKUP(order_details__2[[#This Row],[SupplierID]],suppliers[],2,FALSE)</f>
        <v>PB Knckebrd AB</v>
      </c>
      <c r="K1109" t="str">
        <f>VLOOKUP(order_details__2[[#This Row],[OrderID]],orders[],14,FALSE)</f>
        <v>Germany</v>
      </c>
      <c r="L1109">
        <f>VLOOKUP(order_details__2[[#This Row],[OrderID]],orders[],7,FALSE)</f>
        <v>1</v>
      </c>
      <c r="M1109" t="str">
        <f>VLOOKUP(order_details__2[[#This Row],[ShipVia ]],shippers[],2,FALSE)</f>
        <v>Speedy Express</v>
      </c>
      <c r="N1109" t="str">
        <f>VLOOKUP(order_details__2[[#This Row],[OrderID]],orders[],2,FALSE)</f>
        <v>FRANK</v>
      </c>
      <c r="O1109" t="str">
        <f>VLOOKUP(order_details__2[[#This Row],[OrderID]],orders[],18,FALSE)</f>
        <v xml:space="preserve">Eastern                                           </v>
      </c>
      <c r="P1109">
        <f>VLOOKUP(order_details__2[[#This Row],[ProductID]],products[],4,FALSE)</f>
        <v>5</v>
      </c>
      <c r="Q1109" t="str">
        <f>VLOOKUP(order_details__2[[#This Row],[CategoryID]],categories[],2,FALSE)</f>
        <v>Grains/Cereals</v>
      </c>
      <c r="R1109">
        <f>VLOOKUP(order_details__2[[#This Row],[OrderID]],orders[],21,FALSE)</f>
        <v>9</v>
      </c>
    </row>
    <row r="1110" spans="1:18" x14ac:dyDescent="0.2">
      <c r="A1110">
        <v>10670</v>
      </c>
      <c r="B1110">
        <v>46</v>
      </c>
      <c r="C1110">
        <v>12</v>
      </c>
      <c r="D1110">
        <v>60</v>
      </c>
      <c r="E1110">
        <v>0</v>
      </c>
      <c r="F1110">
        <f>order_details__2[[#This Row],[UnitPrice]]*order_details__2[[#This Row],[Quantity]]</f>
        <v>720</v>
      </c>
      <c r="G1110">
        <f>VLOOKUP(order_details__2[[#This Row],[ProductID]],products[],3,FALSE)</f>
        <v>21</v>
      </c>
      <c r="H1110">
        <f>VLOOKUP(order_details__2[[#This Row],[OrderID]],orders[],20,FALSE)</f>
        <v>1997</v>
      </c>
      <c r="I1110" t="str">
        <f>VLOOKUP(order_details__2[[#This Row],[ProductID]],products[],2,FALSE)</f>
        <v>Spegesild</v>
      </c>
      <c r="J1110" t="str">
        <f>VLOOKUP(order_details__2[[#This Row],[SupplierID]],suppliers[],2,FALSE)</f>
        <v>Lyngbysild</v>
      </c>
      <c r="K1110" t="str">
        <f>VLOOKUP(order_details__2[[#This Row],[OrderID]],orders[],14,FALSE)</f>
        <v>Germany</v>
      </c>
      <c r="L1110">
        <f>VLOOKUP(order_details__2[[#This Row],[OrderID]],orders[],7,FALSE)</f>
        <v>1</v>
      </c>
      <c r="M1110" t="str">
        <f>VLOOKUP(order_details__2[[#This Row],[ShipVia ]],shippers[],2,FALSE)</f>
        <v>Speedy Express</v>
      </c>
      <c r="N1110" t="str">
        <f>VLOOKUP(order_details__2[[#This Row],[OrderID]],orders[],2,FALSE)</f>
        <v>FRANK</v>
      </c>
      <c r="O1110" t="str">
        <f>VLOOKUP(order_details__2[[#This Row],[OrderID]],orders[],18,FALSE)</f>
        <v xml:space="preserve">Eastern                                           </v>
      </c>
      <c r="P1110">
        <f>VLOOKUP(order_details__2[[#This Row],[ProductID]],products[],4,FALSE)</f>
        <v>8</v>
      </c>
      <c r="Q1110" t="str">
        <f>VLOOKUP(order_details__2[[#This Row],[CategoryID]],categories[],2,FALSE)</f>
        <v>Seafood</v>
      </c>
      <c r="R1110">
        <f>VLOOKUP(order_details__2[[#This Row],[OrderID]],orders[],21,FALSE)</f>
        <v>9</v>
      </c>
    </row>
    <row r="1111" spans="1:18" x14ac:dyDescent="0.2">
      <c r="A1111">
        <v>10670</v>
      </c>
      <c r="B1111">
        <v>67</v>
      </c>
      <c r="C1111">
        <v>14</v>
      </c>
      <c r="D1111">
        <v>25</v>
      </c>
      <c r="E1111">
        <v>0</v>
      </c>
      <c r="F1111">
        <f>order_details__2[[#This Row],[UnitPrice]]*order_details__2[[#This Row],[Quantity]]</f>
        <v>350</v>
      </c>
      <c r="G1111">
        <f>VLOOKUP(order_details__2[[#This Row],[ProductID]],products[],3,FALSE)</f>
        <v>16</v>
      </c>
      <c r="H1111">
        <f>VLOOKUP(order_details__2[[#This Row],[OrderID]],orders[],20,FALSE)</f>
        <v>1997</v>
      </c>
      <c r="I1111" t="str">
        <f>VLOOKUP(order_details__2[[#This Row],[ProductID]],products[],2,FALSE)</f>
        <v>Laughing Lumberjack Lager</v>
      </c>
      <c r="J1111" t="str">
        <f>VLOOKUP(order_details__2[[#This Row],[SupplierID]],suppliers[],2,FALSE)</f>
        <v>Bigfoot Breweries</v>
      </c>
      <c r="K1111" t="str">
        <f>VLOOKUP(order_details__2[[#This Row],[OrderID]],orders[],14,FALSE)</f>
        <v>Germany</v>
      </c>
      <c r="L1111">
        <f>VLOOKUP(order_details__2[[#This Row],[OrderID]],orders[],7,FALSE)</f>
        <v>1</v>
      </c>
      <c r="M1111" t="str">
        <f>VLOOKUP(order_details__2[[#This Row],[ShipVia ]],shippers[],2,FALSE)</f>
        <v>Speedy Express</v>
      </c>
      <c r="N1111" t="str">
        <f>VLOOKUP(order_details__2[[#This Row],[OrderID]],orders[],2,FALSE)</f>
        <v>FRANK</v>
      </c>
      <c r="O1111" t="str">
        <f>VLOOKUP(order_details__2[[#This Row],[OrderID]],orders[],18,FALSE)</f>
        <v xml:space="preserve">Eastern                                           </v>
      </c>
      <c r="P1111">
        <f>VLOOKUP(order_details__2[[#This Row],[ProductID]],products[],4,FALSE)</f>
        <v>1</v>
      </c>
      <c r="Q1111" t="str">
        <f>VLOOKUP(order_details__2[[#This Row],[CategoryID]],categories[],2,FALSE)</f>
        <v>Beverages</v>
      </c>
      <c r="R1111">
        <f>VLOOKUP(order_details__2[[#This Row],[OrderID]],orders[],21,FALSE)</f>
        <v>9</v>
      </c>
    </row>
    <row r="1112" spans="1:18" x14ac:dyDescent="0.2">
      <c r="A1112">
        <v>10670</v>
      </c>
      <c r="B1112">
        <v>73</v>
      </c>
      <c r="C1112">
        <v>15</v>
      </c>
      <c r="D1112">
        <v>50</v>
      </c>
      <c r="E1112">
        <v>0</v>
      </c>
      <c r="F1112">
        <f>order_details__2[[#This Row],[UnitPrice]]*order_details__2[[#This Row],[Quantity]]</f>
        <v>750</v>
      </c>
      <c r="G1112">
        <f>VLOOKUP(order_details__2[[#This Row],[ProductID]],products[],3,FALSE)</f>
        <v>17</v>
      </c>
      <c r="H1112">
        <f>VLOOKUP(order_details__2[[#This Row],[OrderID]],orders[],20,FALSE)</f>
        <v>1997</v>
      </c>
      <c r="I1112" t="str">
        <f>VLOOKUP(order_details__2[[#This Row],[ProductID]],products[],2,FALSE)</f>
        <v>Rd Kaviar</v>
      </c>
      <c r="J1112" t="str">
        <f>VLOOKUP(order_details__2[[#This Row],[SupplierID]],suppliers[],2,FALSE)</f>
        <v>Svensk Sjfda AB</v>
      </c>
      <c r="K1112" t="str">
        <f>VLOOKUP(order_details__2[[#This Row],[OrderID]],orders[],14,FALSE)</f>
        <v>Germany</v>
      </c>
      <c r="L1112">
        <f>VLOOKUP(order_details__2[[#This Row],[OrderID]],orders[],7,FALSE)</f>
        <v>1</v>
      </c>
      <c r="M1112" t="str">
        <f>VLOOKUP(order_details__2[[#This Row],[ShipVia ]],shippers[],2,FALSE)</f>
        <v>Speedy Express</v>
      </c>
      <c r="N1112" t="str">
        <f>VLOOKUP(order_details__2[[#This Row],[OrderID]],orders[],2,FALSE)</f>
        <v>FRANK</v>
      </c>
      <c r="O1112" t="str">
        <f>VLOOKUP(order_details__2[[#This Row],[OrderID]],orders[],18,FALSE)</f>
        <v xml:space="preserve">Eastern                                           </v>
      </c>
      <c r="P1112">
        <f>VLOOKUP(order_details__2[[#This Row],[ProductID]],products[],4,FALSE)</f>
        <v>8</v>
      </c>
      <c r="Q1112" t="str">
        <f>VLOOKUP(order_details__2[[#This Row],[CategoryID]],categories[],2,FALSE)</f>
        <v>Seafood</v>
      </c>
      <c r="R1112">
        <f>VLOOKUP(order_details__2[[#This Row],[OrderID]],orders[],21,FALSE)</f>
        <v>9</v>
      </c>
    </row>
    <row r="1113" spans="1:18" x14ac:dyDescent="0.2">
      <c r="A1113">
        <v>10670</v>
      </c>
      <c r="B1113">
        <v>75</v>
      </c>
      <c r="C1113">
        <v>7.75</v>
      </c>
      <c r="D1113">
        <v>25</v>
      </c>
      <c r="E1113">
        <v>0</v>
      </c>
      <c r="F1113">
        <f>order_details__2[[#This Row],[UnitPrice]]*order_details__2[[#This Row],[Quantity]]</f>
        <v>193.75</v>
      </c>
      <c r="G1113">
        <f>VLOOKUP(order_details__2[[#This Row],[ProductID]],products[],3,FALSE)</f>
        <v>12</v>
      </c>
      <c r="H1113">
        <f>VLOOKUP(order_details__2[[#This Row],[OrderID]],orders[],20,FALSE)</f>
        <v>1997</v>
      </c>
      <c r="I1113" t="str">
        <f>VLOOKUP(order_details__2[[#This Row],[ProductID]],products[],2,FALSE)</f>
        <v>Rhnbru Klosterbier</v>
      </c>
      <c r="J1113" t="str">
        <f>VLOOKUP(order_details__2[[#This Row],[SupplierID]],suppliers[],2,FALSE)</f>
        <v>Plutzer Lebensmittelgromrkte AG</v>
      </c>
      <c r="K1113" t="str">
        <f>VLOOKUP(order_details__2[[#This Row],[OrderID]],orders[],14,FALSE)</f>
        <v>Germany</v>
      </c>
      <c r="L1113">
        <f>VLOOKUP(order_details__2[[#This Row],[OrderID]],orders[],7,FALSE)</f>
        <v>1</v>
      </c>
      <c r="M1113" t="str">
        <f>VLOOKUP(order_details__2[[#This Row],[ShipVia ]],shippers[],2,FALSE)</f>
        <v>Speedy Express</v>
      </c>
      <c r="N1113" t="str">
        <f>VLOOKUP(order_details__2[[#This Row],[OrderID]],orders[],2,FALSE)</f>
        <v>FRANK</v>
      </c>
      <c r="O1113" t="str">
        <f>VLOOKUP(order_details__2[[#This Row],[OrderID]],orders[],18,FALSE)</f>
        <v xml:space="preserve">Eastern                                           </v>
      </c>
      <c r="P1113">
        <f>VLOOKUP(order_details__2[[#This Row],[ProductID]],products[],4,FALSE)</f>
        <v>1</v>
      </c>
      <c r="Q1113" t="str">
        <f>VLOOKUP(order_details__2[[#This Row],[CategoryID]],categories[],2,FALSE)</f>
        <v>Beverages</v>
      </c>
      <c r="R1113">
        <f>VLOOKUP(order_details__2[[#This Row],[OrderID]],orders[],21,FALSE)</f>
        <v>9</v>
      </c>
    </row>
    <row r="1114" spans="1:18" x14ac:dyDescent="0.2">
      <c r="A1114">
        <v>10671</v>
      </c>
      <c r="B1114">
        <v>16</v>
      </c>
      <c r="C1114">
        <v>17.45</v>
      </c>
      <c r="D1114">
        <v>10</v>
      </c>
      <c r="E1114">
        <v>0</v>
      </c>
      <c r="F1114">
        <f>order_details__2[[#This Row],[UnitPrice]]*order_details__2[[#This Row],[Quantity]]</f>
        <v>174.5</v>
      </c>
      <c r="G1114">
        <f>VLOOKUP(order_details__2[[#This Row],[ProductID]],products[],3,FALSE)</f>
        <v>7</v>
      </c>
      <c r="H1114">
        <f>VLOOKUP(order_details__2[[#This Row],[OrderID]],orders[],20,FALSE)</f>
        <v>1997</v>
      </c>
      <c r="I1114" t="str">
        <f>VLOOKUP(order_details__2[[#This Row],[ProductID]],products[],2,FALSE)</f>
        <v>Pavlova</v>
      </c>
      <c r="J1114" t="str">
        <f>VLOOKUP(order_details__2[[#This Row],[SupplierID]],suppliers[],2,FALSE)</f>
        <v>Pavlova, Ltd.</v>
      </c>
      <c r="K1114" t="str">
        <f>VLOOKUP(order_details__2[[#This Row],[OrderID]],orders[],14,FALSE)</f>
        <v>France</v>
      </c>
      <c r="L1114">
        <f>VLOOKUP(order_details__2[[#This Row],[OrderID]],orders[],7,FALSE)</f>
        <v>1</v>
      </c>
      <c r="M1114" t="str">
        <f>VLOOKUP(order_details__2[[#This Row],[ShipVia ]],shippers[],2,FALSE)</f>
        <v>Speedy Express</v>
      </c>
      <c r="N1114" t="str">
        <f>VLOOKUP(order_details__2[[#This Row],[OrderID]],orders[],2,FALSE)</f>
        <v>FRANR</v>
      </c>
      <c r="O1114" t="str">
        <f>VLOOKUP(order_details__2[[#This Row],[OrderID]],orders[],18,FALSE)</f>
        <v xml:space="preserve">Eastern                                           </v>
      </c>
      <c r="P1114">
        <f>VLOOKUP(order_details__2[[#This Row],[ProductID]],products[],4,FALSE)</f>
        <v>3</v>
      </c>
      <c r="Q1114" t="str">
        <f>VLOOKUP(order_details__2[[#This Row],[CategoryID]],categories[],2,FALSE)</f>
        <v>Confections</v>
      </c>
      <c r="R1114">
        <f>VLOOKUP(order_details__2[[#This Row],[OrderID]],orders[],21,FALSE)</f>
        <v>9</v>
      </c>
    </row>
    <row r="1115" spans="1:18" x14ac:dyDescent="0.2">
      <c r="A1115">
        <v>10671</v>
      </c>
      <c r="B1115">
        <v>62</v>
      </c>
      <c r="C1115">
        <v>49.3</v>
      </c>
      <c r="D1115">
        <v>10</v>
      </c>
      <c r="E1115">
        <v>0</v>
      </c>
      <c r="F1115">
        <f>order_details__2[[#This Row],[UnitPrice]]*order_details__2[[#This Row],[Quantity]]</f>
        <v>493</v>
      </c>
      <c r="G1115">
        <f>VLOOKUP(order_details__2[[#This Row],[ProductID]],products[],3,FALSE)</f>
        <v>29</v>
      </c>
      <c r="H1115">
        <f>VLOOKUP(order_details__2[[#This Row],[OrderID]],orders[],20,FALSE)</f>
        <v>1997</v>
      </c>
      <c r="I1115" t="str">
        <f>VLOOKUP(order_details__2[[#This Row],[ProductID]],products[],2,FALSE)</f>
        <v>Tarte au sucre</v>
      </c>
      <c r="J1115" t="str">
        <f>VLOOKUP(order_details__2[[#This Row],[SupplierID]],suppliers[],2,FALSE)</f>
        <v>Forts d'rables</v>
      </c>
      <c r="K1115" t="str">
        <f>VLOOKUP(order_details__2[[#This Row],[OrderID]],orders[],14,FALSE)</f>
        <v>France</v>
      </c>
      <c r="L1115">
        <f>VLOOKUP(order_details__2[[#This Row],[OrderID]],orders[],7,FALSE)</f>
        <v>1</v>
      </c>
      <c r="M1115" t="str">
        <f>VLOOKUP(order_details__2[[#This Row],[ShipVia ]],shippers[],2,FALSE)</f>
        <v>Speedy Express</v>
      </c>
      <c r="N1115" t="str">
        <f>VLOOKUP(order_details__2[[#This Row],[OrderID]],orders[],2,FALSE)</f>
        <v>FRANR</v>
      </c>
      <c r="O1115" t="str">
        <f>VLOOKUP(order_details__2[[#This Row],[OrderID]],orders[],18,FALSE)</f>
        <v xml:space="preserve">Eastern                                           </v>
      </c>
      <c r="P1115">
        <f>VLOOKUP(order_details__2[[#This Row],[ProductID]],products[],4,FALSE)</f>
        <v>3</v>
      </c>
      <c r="Q1115" t="str">
        <f>VLOOKUP(order_details__2[[#This Row],[CategoryID]],categories[],2,FALSE)</f>
        <v>Confections</v>
      </c>
      <c r="R1115">
        <f>VLOOKUP(order_details__2[[#This Row],[OrderID]],orders[],21,FALSE)</f>
        <v>9</v>
      </c>
    </row>
    <row r="1116" spans="1:18" x14ac:dyDescent="0.2">
      <c r="A1116">
        <v>10671</v>
      </c>
      <c r="B1116">
        <v>65</v>
      </c>
      <c r="C1116">
        <v>21.05</v>
      </c>
      <c r="D1116">
        <v>12</v>
      </c>
      <c r="E1116">
        <v>0</v>
      </c>
      <c r="F1116">
        <f>order_details__2[[#This Row],[UnitPrice]]*order_details__2[[#This Row],[Quantity]]</f>
        <v>252.60000000000002</v>
      </c>
      <c r="G1116">
        <f>VLOOKUP(order_details__2[[#This Row],[ProductID]],products[],3,FALSE)</f>
        <v>2</v>
      </c>
      <c r="H1116">
        <f>VLOOKUP(order_details__2[[#This Row],[OrderID]],orders[],20,FALSE)</f>
        <v>1997</v>
      </c>
      <c r="I1116" t="str">
        <f>VLOOKUP(order_details__2[[#This Row],[ProductID]],products[],2,FALSE)</f>
        <v>Louisiana Fiery Hot Pepper Sauce</v>
      </c>
      <c r="J1116" t="str">
        <f>VLOOKUP(order_details__2[[#This Row],[SupplierID]],suppliers[],2,FALSE)</f>
        <v>New Orleans Cajun Delights</v>
      </c>
      <c r="K1116" t="str">
        <f>VLOOKUP(order_details__2[[#This Row],[OrderID]],orders[],14,FALSE)</f>
        <v>France</v>
      </c>
      <c r="L1116">
        <f>VLOOKUP(order_details__2[[#This Row],[OrderID]],orders[],7,FALSE)</f>
        <v>1</v>
      </c>
      <c r="M1116" t="str">
        <f>VLOOKUP(order_details__2[[#This Row],[ShipVia ]],shippers[],2,FALSE)</f>
        <v>Speedy Express</v>
      </c>
      <c r="N1116" t="str">
        <f>VLOOKUP(order_details__2[[#This Row],[OrderID]],orders[],2,FALSE)</f>
        <v>FRANR</v>
      </c>
      <c r="O1116" t="str">
        <f>VLOOKUP(order_details__2[[#This Row],[OrderID]],orders[],18,FALSE)</f>
        <v xml:space="preserve">Eastern                                           </v>
      </c>
      <c r="P1116">
        <f>VLOOKUP(order_details__2[[#This Row],[ProductID]],products[],4,FALSE)</f>
        <v>2</v>
      </c>
      <c r="Q1116" t="str">
        <f>VLOOKUP(order_details__2[[#This Row],[CategoryID]],categories[],2,FALSE)</f>
        <v>Condiments</v>
      </c>
      <c r="R1116">
        <f>VLOOKUP(order_details__2[[#This Row],[OrderID]],orders[],21,FALSE)</f>
        <v>9</v>
      </c>
    </row>
    <row r="1117" spans="1:18" x14ac:dyDescent="0.2">
      <c r="A1117">
        <v>10672</v>
      </c>
      <c r="B1117">
        <v>38</v>
      </c>
      <c r="C1117">
        <v>263.5</v>
      </c>
      <c r="D1117">
        <v>15</v>
      </c>
      <c r="E1117">
        <v>0</v>
      </c>
      <c r="F1117">
        <f>order_details__2[[#This Row],[UnitPrice]]*order_details__2[[#This Row],[Quantity]]</f>
        <v>3952.5</v>
      </c>
      <c r="G1117">
        <f>VLOOKUP(order_details__2[[#This Row],[ProductID]],products[],3,FALSE)</f>
        <v>18</v>
      </c>
      <c r="H1117">
        <f>VLOOKUP(order_details__2[[#This Row],[OrderID]],orders[],20,FALSE)</f>
        <v>1997</v>
      </c>
      <c r="I1117" t="str">
        <f>VLOOKUP(order_details__2[[#This Row],[ProductID]],products[],2,FALSE)</f>
        <v>Cte de Blaye</v>
      </c>
      <c r="J1117" t="str">
        <f>VLOOKUP(order_details__2[[#This Row],[SupplierID]],suppliers[],2,FALSE)</f>
        <v>Aux joyeux ecclsiastiques</v>
      </c>
      <c r="K1117" t="str">
        <f>VLOOKUP(order_details__2[[#This Row],[OrderID]],orders[],14,FALSE)</f>
        <v>Sweden</v>
      </c>
      <c r="L1117">
        <f>VLOOKUP(order_details__2[[#This Row],[OrderID]],orders[],7,FALSE)</f>
        <v>2</v>
      </c>
      <c r="M1117" t="str">
        <f>VLOOKUP(order_details__2[[#This Row],[ShipVia ]],shippers[],2,FALSE)</f>
        <v>United Package</v>
      </c>
      <c r="N1117" t="str">
        <f>VLOOKUP(order_details__2[[#This Row],[OrderID]],orders[],2,FALSE)</f>
        <v>BERGS</v>
      </c>
      <c r="O1117" t="str">
        <f>VLOOKUP(order_details__2[[#This Row],[OrderID]],orders[],18,FALSE)</f>
        <v xml:space="preserve">Northern                                          </v>
      </c>
      <c r="P1117">
        <f>VLOOKUP(order_details__2[[#This Row],[ProductID]],products[],4,FALSE)</f>
        <v>1</v>
      </c>
      <c r="Q1117" t="str">
        <f>VLOOKUP(order_details__2[[#This Row],[CategoryID]],categories[],2,FALSE)</f>
        <v>Beverages</v>
      </c>
      <c r="R1117">
        <f>VLOOKUP(order_details__2[[#This Row],[OrderID]],orders[],21,FALSE)</f>
        <v>9</v>
      </c>
    </row>
    <row r="1118" spans="1:18" x14ac:dyDescent="0.2">
      <c r="A1118">
        <v>10672</v>
      </c>
      <c r="B1118">
        <v>71</v>
      </c>
      <c r="C1118">
        <v>21.5</v>
      </c>
      <c r="D1118">
        <v>12</v>
      </c>
      <c r="E1118">
        <v>0</v>
      </c>
      <c r="F1118">
        <f>order_details__2[[#This Row],[UnitPrice]]*order_details__2[[#This Row],[Quantity]]</f>
        <v>258</v>
      </c>
      <c r="G1118">
        <f>VLOOKUP(order_details__2[[#This Row],[ProductID]],products[],3,FALSE)</f>
        <v>15</v>
      </c>
      <c r="H1118">
        <f>VLOOKUP(order_details__2[[#This Row],[OrderID]],orders[],20,FALSE)</f>
        <v>1997</v>
      </c>
      <c r="I1118" t="str">
        <f>VLOOKUP(order_details__2[[#This Row],[ProductID]],products[],2,FALSE)</f>
        <v>Flotemysost</v>
      </c>
      <c r="J1118" t="str">
        <f>VLOOKUP(order_details__2[[#This Row],[SupplierID]],suppliers[],2,FALSE)</f>
        <v>Norske Meierier</v>
      </c>
      <c r="K1118" t="str">
        <f>VLOOKUP(order_details__2[[#This Row],[OrderID]],orders[],14,FALSE)</f>
        <v>Sweden</v>
      </c>
      <c r="L1118">
        <f>VLOOKUP(order_details__2[[#This Row],[OrderID]],orders[],7,FALSE)</f>
        <v>2</v>
      </c>
      <c r="M1118" t="str">
        <f>VLOOKUP(order_details__2[[#This Row],[ShipVia ]],shippers[],2,FALSE)</f>
        <v>United Package</v>
      </c>
      <c r="N1118" t="str">
        <f>VLOOKUP(order_details__2[[#This Row],[OrderID]],orders[],2,FALSE)</f>
        <v>BERGS</v>
      </c>
      <c r="O1118" t="str">
        <f>VLOOKUP(order_details__2[[#This Row],[OrderID]],orders[],18,FALSE)</f>
        <v xml:space="preserve">Northern                                          </v>
      </c>
      <c r="P1118">
        <f>VLOOKUP(order_details__2[[#This Row],[ProductID]],products[],4,FALSE)</f>
        <v>4</v>
      </c>
      <c r="Q1118" t="str">
        <f>VLOOKUP(order_details__2[[#This Row],[CategoryID]],categories[],2,FALSE)</f>
        <v>Dairy Products</v>
      </c>
      <c r="R1118">
        <f>VLOOKUP(order_details__2[[#This Row],[OrderID]],orders[],21,FALSE)</f>
        <v>9</v>
      </c>
    </row>
    <row r="1119" spans="1:18" x14ac:dyDescent="0.2">
      <c r="A1119">
        <v>10673</v>
      </c>
      <c r="B1119">
        <v>16</v>
      </c>
      <c r="C1119">
        <v>17.45</v>
      </c>
      <c r="D1119">
        <v>3</v>
      </c>
      <c r="E1119">
        <v>0</v>
      </c>
      <c r="F1119">
        <f>order_details__2[[#This Row],[UnitPrice]]*order_details__2[[#This Row],[Quantity]]</f>
        <v>52.349999999999994</v>
      </c>
      <c r="G1119">
        <f>VLOOKUP(order_details__2[[#This Row],[ProductID]],products[],3,FALSE)</f>
        <v>7</v>
      </c>
      <c r="H1119">
        <f>VLOOKUP(order_details__2[[#This Row],[OrderID]],orders[],20,FALSE)</f>
        <v>1997</v>
      </c>
      <c r="I1119" t="str">
        <f>VLOOKUP(order_details__2[[#This Row],[ProductID]],products[],2,FALSE)</f>
        <v>Pavlova</v>
      </c>
      <c r="J1119" t="str">
        <f>VLOOKUP(order_details__2[[#This Row],[SupplierID]],suppliers[],2,FALSE)</f>
        <v>Pavlova, Ltd.</v>
      </c>
      <c r="K1119" t="str">
        <f>VLOOKUP(order_details__2[[#This Row],[OrderID]],orders[],14,FALSE)</f>
        <v>Finland</v>
      </c>
      <c r="L1119">
        <f>VLOOKUP(order_details__2[[#This Row],[OrderID]],orders[],7,FALSE)</f>
        <v>1</v>
      </c>
      <c r="M1119" t="str">
        <f>VLOOKUP(order_details__2[[#This Row],[ShipVia ]],shippers[],2,FALSE)</f>
        <v>Speedy Express</v>
      </c>
      <c r="N1119" t="str">
        <f>VLOOKUP(order_details__2[[#This Row],[OrderID]],orders[],2,FALSE)</f>
        <v>WILMK</v>
      </c>
      <c r="O1119" t="str">
        <f>VLOOKUP(order_details__2[[#This Row],[OrderID]],orders[],18,FALSE)</f>
        <v xml:space="preserve">Eastern                                           </v>
      </c>
      <c r="P1119">
        <f>VLOOKUP(order_details__2[[#This Row],[ProductID]],products[],4,FALSE)</f>
        <v>3</v>
      </c>
      <c r="Q1119" t="str">
        <f>VLOOKUP(order_details__2[[#This Row],[CategoryID]],categories[],2,FALSE)</f>
        <v>Confections</v>
      </c>
      <c r="R1119">
        <f>VLOOKUP(order_details__2[[#This Row],[OrderID]],orders[],21,FALSE)</f>
        <v>9</v>
      </c>
    </row>
    <row r="1120" spans="1:18" x14ac:dyDescent="0.2">
      <c r="A1120">
        <v>10673</v>
      </c>
      <c r="B1120">
        <v>42</v>
      </c>
      <c r="C1120">
        <v>14</v>
      </c>
      <c r="D1120">
        <v>6</v>
      </c>
      <c r="E1120">
        <v>0</v>
      </c>
      <c r="F1120">
        <f>order_details__2[[#This Row],[UnitPrice]]*order_details__2[[#This Row],[Quantity]]</f>
        <v>84</v>
      </c>
      <c r="G1120">
        <f>VLOOKUP(order_details__2[[#This Row],[ProductID]],products[],3,FALSE)</f>
        <v>20</v>
      </c>
      <c r="H1120">
        <f>VLOOKUP(order_details__2[[#This Row],[OrderID]],orders[],20,FALSE)</f>
        <v>1997</v>
      </c>
      <c r="I1120" t="str">
        <f>VLOOKUP(order_details__2[[#This Row],[ProductID]],products[],2,FALSE)</f>
        <v>Singaporean Hokkien Fried Mee</v>
      </c>
      <c r="J1120" t="str">
        <f>VLOOKUP(order_details__2[[#This Row],[SupplierID]],suppliers[],2,FALSE)</f>
        <v>Leka Trading</v>
      </c>
      <c r="K1120" t="str">
        <f>VLOOKUP(order_details__2[[#This Row],[OrderID]],orders[],14,FALSE)</f>
        <v>Finland</v>
      </c>
      <c r="L1120">
        <f>VLOOKUP(order_details__2[[#This Row],[OrderID]],orders[],7,FALSE)</f>
        <v>1</v>
      </c>
      <c r="M1120" t="str">
        <f>VLOOKUP(order_details__2[[#This Row],[ShipVia ]],shippers[],2,FALSE)</f>
        <v>Speedy Express</v>
      </c>
      <c r="N1120" t="str">
        <f>VLOOKUP(order_details__2[[#This Row],[OrderID]],orders[],2,FALSE)</f>
        <v>WILMK</v>
      </c>
      <c r="O1120" t="str">
        <f>VLOOKUP(order_details__2[[#This Row],[OrderID]],orders[],18,FALSE)</f>
        <v xml:space="preserve">Eastern                                           </v>
      </c>
      <c r="P1120">
        <f>VLOOKUP(order_details__2[[#This Row],[ProductID]],products[],4,FALSE)</f>
        <v>5</v>
      </c>
      <c r="Q1120" t="str">
        <f>VLOOKUP(order_details__2[[#This Row],[CategoryID]],categories[],2,FALSE)</f>
        <v>Grains/Cereals</v>
      </c>
      <c r="R1120">
        <f>VLOOKUP(order_details__2[[#This Row],[OrderID]],orders[],21,FALSE)</f>
        <v>9</v>
      </c>
    </row>
    <row r="1121" spans="1:18" x14ac:dyDescent="0.2">
      <c r="A1121">
        <v>10673</v>
      </c>
      <c r="B1121">
        <v>43</v>
      </c>
      <c r="C1121">
        <v>46</v>
      </c>
      <c r="D1121">
        <v>6</v>
      </c>
      <c r="E1121">
        <v>0</v>
      </c>
      <c r="F1121">
        <f>order_details__2[[#This Row],[UnitPrice]]*order_details__2[[#This Row],[Quantity]]</f>
        <v>276</v>
      </c>
      <c r="G1121">
        <f>VLOOKUP(order_details__2[[#This Row],[ProductID]],products[],3,FALSE)</f>
        <v>20</v>
      </c>
      <c r="H1121">
        <f>VLOOKUP(order_details__2[[#This Row],[OrderID]],orders[],20,FALSE)</f>
        <v>1997</v>
      </c>
      <c r="I1121" t="str">
        <f>VLOOKUP(order_details__2[[#This Row],[ProductID]],products[],2,FALSE)</f>
        <v>Ipoh Coffee</v>
      </c>
      <c r="J1121" t="str">
        <f>VLOOKUP(order_details__2[[#This Row],[SupplierID]],suppliers[],2,FALSE)</f>
        <v>Leka Trading</v>
      </c>
      <c r="K1121" t="str">
        <f>VLOOKUP(order_details__2[[#This Row],[OrderID]],orders[],14,FALSE)</f>
        <v>Finland</v>
      </c>
      <c r="L1121">
        <f>VLOOKUP(order_details__2[[#This Row],[OrderID]],orders[],7,FALSE)</f>
        <v>1</v>
      </c>
      <c r="M1121" t="str">
        <f>VLOOKUP(order_details__2[[#This Row],[ShipVia ]],shippers[],2,FALSE)</f>
        <v>Speedy Express</v>
      </c>
      <c r="N1121" t="str">
        <f>VLOOKUP(order_details__2[[#This Row],[OrderID]],orders[],2,FALSE)</f>
        <v>WILMK</v>
      </c>
      <c r="O1121" t="str">
        <f>VLOOKUP(order_details__2[[#This Row],[OrderID]],orders[],18,FALSE)</f>
        <v xml:space="preserve">Eastern                                           </v>
      </c>
      <c r="P1121">
        <f>VLOOKUP(order_details__2[[#This Row],[ProductID]],products[],4,FALSE)</f>
        <v>1</v>
      </c>
      <c r="Q1121" t="str">
        <f>VLOOKUP(order_details__2[[#This Row],[CategoryID]],categories[],2,FALSE)</f>
        <v>Beverages</v>
      </c>
      <c r="R1121">
        <f>VLOOKUP(order_details__2[[#This Row],[OrderID]],orders[],21,FALSE)</f>
        <v>9</v>
      </c>
    </row>
    <row r="1122" spans="1:18" x14ac:dyDescent="0.2">
      <c r="A1122">
        <v>10674</v>
      </c>
      <c r="B1122">
        <v>23</v>
      </c>
      <c r="C1122">
        <v>9</v>
      </c>
      <c r="D1122">
        <v>5</v>
      </c>
      <c r="E1122">
        <v>0</v>
      </c>
      <c r="F1122">
        <f>order_details__2[[#This Row],[UnitPrice]]*order_details__2[[#This Row],[Quantity]]</f>
        <v>45</v>
      </c>
      <c r="G1122">
        <f>VLOOKUP(order_details__2[[#This Row],[ProductID]],products[],3,FALSE)</f>
        <v>9</v>
      </c>
      <c r="H1122">
        <f>VLOOKUP(order_details__2[[#This Row],[OrderID]],orders[],20,FALSE)</f>
        <v>1997</v>
      </c>
      <c r="I1122" t="str">
        <f>VLOOKUP(order_details__2[[#This Row],[ProductID]],products[],2,FALSE)</f>
        <v>Tunnbrd</v>
      </c>
      <c r="J1122" t="str">
        <f>VLOOKUP(order_details__2[[#This Row],[SupplierID]],suppliers[],2,FALSE)</f>
        <v>PB Knckebrd AB</v>
      </c>
      <c r="K1122" t="str">
        <f>VLOOKUP(order_details__2[[#This Row],[OrderID]],orders[],14,FALSE)</f>
        <v>UK</v>
      </c>
      <c r="L1122">
        <f>VLOOKUP(order_details__2[[#This Row],[OrderID]],orders[],7,FALSE)</f>
        <v>2</v>
      </c>
      <c r="M1122" t="str">
        <f>VLOOKUP(order_details__2[[#This Row],[ShipVia ]],shippers[],2,FALSE)</f>
        <v>United Package</v>
      </c>
      <c r="N1122" t="str">
        <f>VLOOKUP(order_details__2[[#This Row],[OrderID]],orders[],2,FALSE)</f>
        <v>ISLAT</v>
      </c>
      <c r="O1122" t="str">
        <f>VLOOKUP(order_details__2[[#This Row],[OrderID]],orders[],18,FALSE)</f>
        <v xml:space="preserve">Eastern                                           </v>
      </c>
      <c r="P1122">
        <f>VLOOKUP(order_details__2[[#This Row],[ProductID]],products[],4,FALSE)</f>
        <v>5</v>
      </c>
      <c r="Q1122" t="str">
        <f>VLOOKUP(order_details__2[[#This Row],[CategoryID]],categories[],2,FALSE)</f>
        <v>Grains/Cereals</v>
      </c>
      <c r="R1122">
        <f>VLOOKUP(order_details__2[[#This Row],[OrderID]],orders[],21,FALSE)</f>
        <v>9</v>
      </c>
    </row>
    <row r="1123" spans="1:18" x14ac:dyDescent="0.2">
      <c r="A1123">
        <v>10675</v>
      </c>
      <c r="B1123">
        <v>14</v>
      </c>
      <c r="C1123">
        <v>23.25</v>
      </c>
      <c r="D1123">
        <v>30</v>
      </c>
      <c r="E1123">
        <v>0</v>
      </c>
      <c r="F1123">
        <f>order_details__2[[#This Row],[UnitPrice]]*order_details__2[[#This Row],[Quantity]]</f>
        <v>697.5</v>
      </c>
      <c r="G1123">
        <f>VLOOKUP(order_details__2[[#This Row],[ProductID]],products[],3,FALSE)</f>
        <v>6</v>
      </c>
      <c r="H1123">
        <f>VLOOKUP(order_details__2[[#This Row],[OrderID]],orders[],20,FALSE)</f>
        <v>1997</v>
      </c>
      <c r="I1123" t="str">
        <f>VLOOKUP(order_details__2[[#This Row],[ProductID]],products[],2,FALSE)</f>
        <v>Tofu</v>
      </c>
      <c r="J1123" t="str">
        <f>VLOOKUP(order_details__2[[#This Row],[SupplierID]],suppliers[],2,FALSE)</f>
        <v>Mayumi's</v>
      </c>
      <c r="K1123" t="str">
        <f>VLOOKUP(order_details__2[[#This Row],[OrderID]],orders[],14,FALSE)</f>
        <v>Germany</v>
      </c>
      <c r="L1123">
        <f>VLOOKUP(order_details__2[[#This Row],[OrderID]],orders[],7,FALSE)</f>
        <v>2</v>
      </c>
      <c r="M1123" t="str">
        <f>VLOOKUP(order_details__2[[#This Row],[ShipVia ]],shippers[],2,FALSE)</f>
        <v>United Package</v>
      </c>
      <c r="N1123" t="str">
        <f>VLOOKUP(order_details__2[[#This Row],[OrderID]],orders[],2,FALSE)</f>
        <v>FRANK</v>
      </c>
      <c r="O1123" t="str">
        <f>VLOOKUP(order_details__2[[#This Row],[OrderID]],orders[],18,FALSE)</f>
        <v xml:space="preserve">Eastern                                           </v>
      </c>
      <c r="P1123">
        <f>VLOOKUP(order_details__2[[#This Row],[ProductID]],products[],4,FALSE)</f>
        <v>7</v>
      </c>
      <c r="Q1123" t="str">
        <f>VLOOKUP(order_details__2[[#This Row],[CategoryID]],categories[],2,FALSE)</f>
        <v>Produce</v>
      </c>
      <c r="R1123">
        <f>VLOOKUP(order_details__2[[#This Row],[OrderID]],orders[],21,FALSE)</f>
        <v>9</v>
      </c>
    </row>
    <row r="1124" spans="1:18" x14ac:dyDescent="0.2">
      <c r="A1124">
        <v>10675</v>
      </c>
      <c r="B1124">
        <v>53</v>
      </c>
      <c r="C1124">
        <v>32.799999999999997</v>
      </c>
      <c r="D1124">
        <v>10</v>
      </c>
      <c r="E1124">
        <v>0</v>
      </c>
      <c r="F1124">
        <f>order_details__2[[#This Row],[UnitPrice]]*order_details__2[[#This Row],[Quantity]]</f>
        <v>328</v>
      </c>
      <c r="G1124">
        <f>VLOOKUP(order_details__2[[#This Row],[ProductID]],products[],3,FALSE)</f>
        <v>24</v>
      </c>
      <c r="H1124">
        <f>VLOOKUP(order_details__2[[#This Row],[OrderID]],orders[],20,FALSE)</f>
        <v>1997</v>
      </c>
      <c r="I1124" t="str">
        <f>VLOOKUP(order_details__2[[#This Row],[ProductID]],products[],2,FALSE)</f>
        <v>Perth Pasties</v>
      </c>
      <c r="J1124" t="str">
        <f>VLOOKUP(order_details__2[[#This Row],[SupplierID]],suppliers[],2,FALSE)</f>
        <v>G'day, Mate</v>
      </c>
      <c r="K1124" t="str">
        <f>VLOOKUP(order_details__2[[#This Row],[OrderID]],orders[],14,FALSE)</f>
        <v>Germany</v>
      </c>
      <c r="L1124">
        <f>VLOOKUP(order_details__2[[#This Row],[OrderID]],orders[],7,FALSE)</f>
        <v>2</v>
      </c>
      <c r="M1124" t="str">
        <f>VLOOKUP(order_details__2[[#This Row],[ShipVia ]],shippers[],2,FALSE)</f>
        <v>United Package</v>
      </c>
      <c r="N1124" t="str">
        <f>VLOOKUP(order_details__2[[#This Row],[OrderID]],orders[],2,FALSE)</f>
        <v>FRANK</v>
      </c>
      <c r="O1124" t="str">
        <f>VLOOKUP(order_details__2[[#This Row],[OrderID]],orders[],18,FALSE)</f>
        <v xml:space="preserve">Eastern                                           </v>
      </c>
      <c r="P1124">
        <f>VLOOKUP(order_details__2[[#This Row],[ProductID]],products[],4,FALSE)</f>
        <v>6</v>
      </c>
      <c r="Q1124" t="str">
        <f>VLOOKUP(order_details__2[[#This Row],[CategoryID]],categories[],2,FALSE)</f>
        <v>Meat/Poultry</v>
      </c>
      <c r="R1124">
        <f>VLOOKUP(order_details__2[[#This Row],[OrderID]],orders[],21,FALSE)</f>
        <v>9</v>
      </c>
    </row>
    <row r="1125" spans="1:18" x14ac:dyDescent="0.2">
      <c r="A1125">
        <v>10675</v>
      </c>
      <c r="B1125">
        <v>58</v>
      </c>
      <c r="C1125">
        <v>13.25</v>
      </c>
      <c r="D1125">
        <v>30</v>
      </c>
      <c r="E1125">
        <v>0</v>
      </c>
      <c r="F1125">
        <f>order_details__2[[#This Row],[UnitPrice]]*order_details__2[[#This Row],[Quantity]]</f>
        <v>397.5</v>
      </c>
      <c r="G1125">
        <f>VLOOKUP(order_details__2[[#This Row],[ProductID]],products[],3,FALSE)</f>
        <v>27</v>
      </c>
      <c r="H1125">
        <f>VLOOKUP(order_details__2[[#This Row],[OrderID]],orders[],20,FALSE)</f>
        <v>1997</v>
      </c>
      <c r="I1125" t="str">
        <f>VLOOKUP(order_details__2[[#This Row],[ProductID]],products[],2,FALSE)</f>
        <v>Escargots de Bourgogne</v>
      </c>
      <c r="J1125" t="str">
        <f>VLOOKUP(order_details__2[[#This Row],[SupplierID]],suppliers[],2,FALSE)</f>
        <v>Escargots Nouveaux</v>
      </c>
      <c r="K1125" t="str">
        <f>VLOOKUP(order_details__2[[#This Row],[OrderID]],orders[],14,FALSE)</f>
        <v>Germany</v>
      </c>
      <c r="L1125">
        <f>VLOOKUP(order_details__2[[#This Row],[OrderID]],orders[],7,FALSE)</f>
        <v>2</v>
      </c>
      <c r="M1125" t="str">
        <f>VLOOKUP(order_details__2[[#This Row],[ShipVia ]],shippers[],2,FALSE)</f>
        <v>United Package</v>
      </c>
      <c r="N1125" t="str">
        <f>VLOOKUP(order_details__2[[#This Row],[OrderID]],orders[],2,FALSE)</f>
        <v>FRANK</v>
      </c>
      <c r="O1125" t="str">
        <f>VLOOKUP(order_details__2[[#This Row],[OrderID]],orders[],18,FALSE)</f>
        <v xml:space="preserve">Eastern                                           </v>
      </c>
      <c r="P1125">
        <f>VLOOKUP(order_details__2[[#This Row],[ProductID]],products[],4,FALSE)</f>
        <v>8</v>
      </c>
      <c r="Q1125" t="str">
        <f>VLOOKUP(order_details__2[[#This Row],[CategoryID]],categories[],2,FALSE)</f>
        <v>Seafood</v>
      </c>
      <c r="R1125">
        <f>VLOOKUP(order_details__2[[#This Row],[OrderID]],orders[],21,FALSE)</f>
        <v>9</v>
      </c>
    </row>
    <row r="1126" spans="1:18" x14ac:dyDescent="0.2">
      <c r="A1126">
        <v>10676</v>
      </c>
      <c r="B1126">
        <v>10</v>
      </c>
      <c r="C1126">
        <v>31</v>
      </c>
      <c r="D1126">
        <v>2</v>
      </c>
      <c r="E1126">
        <v>0</v>
      </c>
      <c r="F1126">
        <f>order_details__2[[#This Row],[UnitPrice]]*order_details__2[[#This Row],[Quantity]]</f>
        <v>62</v>
      </c>
      <c r="G1126">
        <f>VLOOKUP(order_details__2[[#This Row],[ProductID]],products[],3,FALSE)</f>
        <v>4</v>
      </c>
      <c r="H1126">
        <f>VLOOKUP(order_details__2[[#This Row],[OrderID]],orders[],20,FALSE)</f>
        <v>1997</v>
      </c>
      <c r="I1126" t="str">
        <f>VLOOKUP(order_details__2[[#This Row],[ProductID]],products[],2,FALSE)</f>
        <v>Ikura</v>
      </c>
      <c r="J1126" t="str">
        <f>VLOOKUP(order_details__2[[#This Row],[SupplierID]],suppliers[],2,FALSE)</f>
        <v>Tokyo Traders</v>
      </c>
      <c r="K1126" t="str">
        <f>VLOOKUP(order_details__2[[#This Row],[OrderID]],orders[],14,FALSE)</f>
        <v>Mexico</v>
      </c>
      <c r="L1126">
        <f>VLOOKUP(order_details__2[[#This Row],[OrderID]],orders[],7,FALSE)</f>
        <v>2</v>
      </c>
      <c r="M1126" t="str">
        <f>VLOOKUP(order_details__2[[#This Row],[ShipVia ]],shippers[],2,FALSE)</f>
        <v>United Package</v>
      </c>
      <c r="N1126" t="str">
        <f>VLOOKUP(order_details__2[[#This Row],[OrderID]],orders[],2,FALSE)</f>
        <v>TORTU</v>
      </c>
      <c r="O1126" t="str">
        <f>VLOOKUP(order_details__2[[#This Row],[OrderID]],orders[],18,FALSE)</f>
        <v xml:space="preserve">Eastern                                           </v>
      </c>
      <c r="P1126">
        <f>VLOOKUP(order_details__2[[#This Row],[ProductID]],products[],4,FALSE)</f>
        <v>8</v>
      </c>
      <c r="Q1126" t="str">
        <f>VLOOKUP(order_details__2[[#This Row],[CategoryID]],categories[],2,FALSE)</f>
        <v>Seafood</v>
      </c>
      <c r="R1126">
        <f>VLOOKUP(order_details__2[[#This Row],[OrderID]],orders[],21,FALSE)</f>
        <v>9</v>
      </c>
    </row>
    <row r="1127" spans="1:18" x14ac:dyDescent="0.2">
      <c r="A1127">
        <v>10676</v>
      </c>
      <c r="B1127">
        <v>19</v>
      </c>
      <c r="C1127">
        <v>9.1999999999999993</v>
      </c>
      <c r="D1127">
        <v>7</v>
      </c>
      <c r="E1127">
        <v>0</v>
      </c>
      <c r="F1127">
        <f>order_details__2[[#This Row],[UnitPrice]]*order_details__2[[#This Row],[Quantity]]</f>
        <v>64.399999999999991</v>
      </c>
      <c r="G1127">
        <f>VLOOKUP(order_details__2[[#This Row],[ProductID]],products[],3,FALSE)</f>
        <v>8</v>
      </c>
      <c r="H1127">
        <f>VLOOKUP(order_details__2[[#This Row],[OrderID]],orders[],20,FALSE)</f>
        <v>1997</v>
      </c>
      <c r="I1127" t="str">
        <f>VLOOKUP(order_details__2[[#This Row],[ProductID]],products[],2,FALSE)</f>
        <v>Teatime Chocolate Biscuits</v>
      </c>
      <c r="J1127" t="str">
        <f>VLOOKUP(order_details__2[[#This Row],[SupplierID]],suppliers[],2,FALSE)</f>
        <v>Specialty Biscuits, Ltd.</v>
      </c>
      <c r="K1127" t="str">
        <f>VLOOKUP(order_details__2[[#This Row],[OrderID]],orders[],14,FALSE)</f>
        <v>Mexico</v>
      </c>
      <c r="L1127">
        <f>VLOOKUP(order_details__2[[#This Row],[OrderID]],orders[],7,FALSE)</f>
        <v>2</v>
      </c>
      <c r="M1127" t="str">
        <f>VLOOKUP(order_details__2[[#This Row],[ShipVia ]],shippers[],2,FALSE)</f>
        <v>United Package</v>
      </c>
      <c r="N1127" t="str">
        <f>VLOOKUP(order_details__2[[#This Row],[OrderID]],orders[],2,FALSE)</f>
        <v>TORTU</v>
      </c>
      <c r="O1127" t="str">
        <f>VLOOKUP(order_details__2[[#This Row],[OrderID]],orders[],18,FALSE)</f>
        <v xml:space="preserve">Eastern                                           </v>
      </c>
      <c r="P1127">
        <f>VLOOKUP(order_details__2[[#This Row],[ProductID]],products[],4,FALSE)</f>
        <v>3</v>
      </c>
      <c r="Q1127" t="str">
        <f>VLOOKUP(order_details__2[[#This Row],[CategoryID]],categories[],2,FALSE)</f>
        <v>Confections</v>
      </c>
      <c r="R1127">
        <f>VLOOKUP(order_details__2[[#This Row],[OrderID]],orders[],21,FALSE)</f>
        <v>9</v>
      </c>
    </row>
    <row r="1128" spans="1:18" x14ac:dyDescent="0.2">
      <c r="A1128">
        <v>10676</v>
      </c>
      <c r="B1128">
        <v>44</v>
      </c>
      <c r="C1128">
        <v>19.45</v>
      </c>
      <c r="D1128">
        <v>21</v>
      </c>
      <c r="E1128">
        <v>0</v>
      </c>
      <c r="F1128">
        <f>order_details__2[[#This Row],[UnitPrice]]*order_details__2[[#This Row],[Quantity]]</f>
        <v>408.45</v>
      </c>
      <c r="G1128">
        <f>VLOOKUP(order_details__2[[#This Row],[ProductID]],products[],3,FALSE)</f>
        <v>20</v>
      </c>
      <c r="H1128">
        <f>VLOOKUP(order_details__2[[#This Row],[OrderID]],orders[],20,FALSE)</f>
        <v>1997</v>
      </c>
      <c r="I1128" t="str">
        <f>VLOOKUP(order_details__2[[#This Row],[ProductID]],products[],2,FALSE)</f>
        <v>Gula Malacca</v>
      </c>
      <c r="J1128" t="str">
        <f>VLOOKUP(order_details__2[[#This Row],[SupplierID]],suppliers[],2,FALSE)</f>
        <v>Leka Trading</v>
      </c>
      <c r="K1128" t="str">
        <f>VLOOKUP(order_details__2[[#This Row],[OrderID]],orders[],14,FALSE)</f>
        <v>Mexico</v>
      </c>
      <c r="L1128">
        <f>VLOOKUP(order_details__2[[#This Row],[OrderID]],orders[],7,FALSE)</f>
        <v>2</v>
      </c>
      <c r="M1128" t="str">
        <f>VLOOKUP(order_details__2[[#This Row],[ShipVia ]],shippers[],2,FALSE)</f>
        <v>United Package</v>
      </c>
      <c r="N1128" t="str">
        <f>VLOOKUP(order_details__2[[#This Row],[OrderID]],orders[],2,FALSE)</f>
        <v>TORTU</v>
      </c>
      <c r="O1128" t="str">
        <f>VLOOKUP(order_details__2[[#This Row],[OrderID]],orders[],18,FALSE)</f>
        <v xml:space="preserve">Eastern                                           </v>
      </c>
      <c r="P1128">
        <f>VLOOKUP(order_details__2[[#This Row],[ProductID]],products[],4,FALSE)</f>
        <v>2</v>
      </c>
      <c r="Q1128" t="str">
        <f>VLOOKUP(order_details__2[[#This Row],[CategoryID]],categories[],2,FALSE)</f>
        <v>Condiments</v>
      </c>
      <c r="R1128">
        <f>VLOOKUP(order_details__2[[#This Row],[OrderID]],orders[],21,FALSE)</f>
        <v>9</v>
      </c>
    </row>
    <row r="1129" spans="1:18" x14ac:dyDescent="0.2">
      <c r="A1129">
        <v>10677</v>
      </c>
      <c r="B1129">
        <v>26</v>
      </c>
      <c r="C1129">
        <v>31.23</v>
      </c>
      <c r="D1129">
        <v>30</v>
      </c>
      <c r="E1129">
        <v>0</v>
      </c>
      <c r="F1129">
        <f>order_details__2[[#This Row],[UnitPrice]]*order_details__2[[#This Row],[Quantity]]</f>
        <v>936.9</v>
      </c>
      <c r="G1129">
        <f>VLOOKUP(order_details__2[[#This Row],[ProductID]],products[],3,FALSE)</f>
        <v>11</v>
      </c>
      <c r="H1129">
        <f>VLOOKUP(order_details__2[[#This Row],[OrderID]],orders[],20,FALSE)</f>
        <v>1997</v>
      </c>
      <c r="I1129" t="str">
        <f>VLOOKUP(order_details__2[[#This Row],[ProductID]],products[],2,FALSE)</f>
        <v>Gumbr Gummibrchen</v>
      </c>
      <c r="J1129" t="str">
        <f>VLOOKUP(order_details__2[[#This Row],[SupplierID]],suppliers[],2,FALSE)</f>
        <v>Heli Swaren GmbH &amp; Co. KG</v>
      </c>
      <c r="K1129" t="str">
        <f>VLOOKUP(order_details__2[[#This Row],[OrderID]],orders[],14,FALSE)</f>
        <v>Mexico</v>
      </c>
      <c r="L1129">
        <f>VLOOKUP(order_details__2[[#This Row],[OrderID]],orders[],7,FALSE)</f>
        <v>3</v>
      </c>
      <c r="M1129" t="str">
        <f>VLOOKUP(order_details__2[[#This Row],[ShipVia ]],shippers[],2,FALSE)</f>
        <v>Federal Shipping</v>
      </c>
      <c r="N1129" t="str">
        <f>VLOOKUP(order_details__2[[#This Row],[OrderID]],orders[],2,FALSE)</f>
        <v>ANTON</v>
      </c>
      <c r="O1129" t="str">
        <f>VLOOKUP(order_details__2[[#This Row],[OrderID]],orders[],18,FALSE)</f>
        <v xml:space="preserve">Eastern                                           </v>
      </c>
      <c r="P1129">
        <f>VLOOKUP(order_details__2[[#This Row],[ProductID]],products[],4,FALSE)</f>
        <v>3</v>
      </c>
      <c r="Q1129" t="str">
        <f>VLOOKUP(order_details__2[[#This Row],[CategoryID]],categories[],2,FALSE)</f>
        <v>Confections</v>
      </c>
      <c r="R1129">
        <f>VLOOKUP(order_details__2[[#This Row],[OrderID]],orders[],21,FALSE)</f>
        <v>9</v>
      </c>
    </row>
    <row r="1130" spans="1:18" x14ac:dyDescent="0.2">
      <c r="A1130">
        <v>10677</v>
      </c>
      <c r="B1130">
        <v>33</v>
      </c>
      <c r="C1130">
        <v>2.5</v>
      </c>
      <c r="D1130">
        <v>8</v>
      </c>
      <c r="E1130">
        <v>0</v>
      </c>
      <c r="F1130">
        <f>order_details__2[[#This Row],[UnitPrice]]*order_details__2[[#This Row],[Quantity]]</f>
        <v>20</v>
      </c>
      <c r="G1130">
        <f>VLOOKUP(order_details__2[[#This Row],[ProductID]],products[],3,FALSE)</f>
        <v>15</v>
      </c>
      <c r="H1130">
        <f>VLOOKUP(order_details__2[[#This Row],[OrderID]],orders[],20,FALSE)</f>
        <v>1997</v>
      </c>
      <c r="I1130" t="str">
        <f>VLOOKUP(order_details__2[[#This Row],[ProductID]],products[],2,FALSE)</f>
        <v>Geitost</v>
      </c>
      <c r="J1130" t="str">
        <f>VLOOKUP(order_details__2[[#This Row],[SupplierID]],suppliers[],2,FALSE)</f>
        <v>Norske Meierier</v>
      </c>
      <c r="K1130" t="str">
        <f>VLOOKUP(order_details__2[[#This Row],[OrderID]],orders[],14,FALSE)</f>
        <v>Mexico</v>
      </c>
      <c r="L1130">
        <f>VLOOKUP(order_details__2[[#This Row],[OrderID]],orders[],7,FALSE)</f>
        <v>3</v>
      </c>
      <c r="M1130" t="str">
        <f>VLOOKUP(order_details__2[[#This Row],[ShipVia ]],shippers[],2,FALSE)</f>
        <v>Federal Shipping</v>
      </c>
      <c r="N1130" t="str">
        <f>VLOOKUP(order_details__2[[#This Row],[OrderID]],orders[],2,FALSE)</f>
        <v>ANTON</v>
      </c>
      <c r="O1130" t="str">
        <f>VLOOKUP(order_details__2[[#This Row],[OrderID]],orders[],18,FALSE)</f>
        <v xml:space="preserve">Eastern                                           </v>
      </c>
      <c r="P1130">
        <f>VLOOKUP(order_details__2[[#This Row],[ProductID]],products[],4,FALSE)</f>
        <v>4</v>
      </c>
      <c r="Q1130" t="str">
        <f>VLOOKUP(order_details__2[[#This Row],[CategoryID]],categories[],2,FALSE)</f>
        <v>Dairy Products</v>
      </c>
      <c r="R1130">
        <f>VLOOKUP(order_details__2[[#This Row],[OrderID]],orders[],21,FALSE)</f>
        <v>9</v>
      </c>
    </row>
    <row r="1131" spans="1:18" x14ac:dyDescent="0.2">
      <c r="A1131">
        <v>10678</v>
      </c>
      <c r="B1131">
        <v>12</v>
      </c>
      <c r="C1131">
        <v>38</v>
      </c>
      <c r="D1131">
        <v>100</v>
      </c>
      <c r="E1131">
        <v>0</v>
      </c>
      <c r="F1131">
        <f>order_details__2[[#This Row],[UnitPrice]]*order_details__2[[#This Row],[Quantity]]</f>
        <v>3800</v>
      </c>
      <c r="G1131">
        <f>VLOOKUP(order_details__2[[#This Row],[ProductID]],products[],3,FALSE)</f>
        <v>5</v>
      </c>
      <c r="H1131">
        <f>VLOOKUP(order_details__2[[#This Row],[OrderID]],orders[],20,FALSE)</f>
        <v>1997</v>
      </c>
      <c r="I1131" t="str">
        <f>VLOOKUP(order_details__2[[#This Row],[ProductID]],products[],2,FALSE)</f>
        <v>Queso Manchego La Pastora</v>
      </c>
      <c r="J1131" t="str">
        <f>VLOOKUP(order_details__2[[#This Row],[SupplierID]],suppliers[],2,FALSE)</f>
        <v>Cooperativa de Quesos 'Las Cabras'</v>
      </c>
      <c r="K1131" t="str">
        <f>VLOOKUP(order_details__2[[#This Row],[OrderID]],orders[],14,FALSE)</f>
        <v>USA</v>
      </c>
      <c r="L1131">
        <f>VLOOKUP(order_details__2[[#This Row],[OrderID]],orders[],7,FALSE)</f>
        <v>3</v>
      </c>
      <c r="M1131" t="str">
        <f>VLOOKUP(order_details__2[[#This Row],[ShipVia ]],shippers[],2,FALSE)</f>
        <v>Federal Shipping</v>
      </c>
      <c r="N1131" t="str">
        <f>VLOOKUP(order_details__2[[#This Row],[OrderID]],orders[],2,FALSE)</f>
        <v>SAVEA</v>
      </c>
      <c r="O1131" t="str">
        <f>VLOOKUP(order_details__2[[#This Row],[OrderID]],orders[],18,FALSE)</f>
        <v xml:space="preserve">Westerns                                          </v>
      </c>
      <c r="P1131">
        <f>VLOOKUP(order_details__2[[#This Row],[ProductID]],products[],4,FALSE)</f>
        <v>4</v>
      </c>
      <c r="Q1131" t="str">
        <f>VLOOKUP(order_details__2[[#This Row],[CategoryID]],categories[],2,FALSE)</f>
        <v>Dairy Products</v>
      </c>
      <c r="R1131">
        <f>VLOOKUP(order_details__2[[#This Row],[OrderID]],orders[],21,FALSE)</f>
        <v>9</v>
      </c>
    </row>
    <row r="1132" spans="1:18" x14ac:dyDescent="0.2">
      <c r="A1132">
        <v>10678</v>
      </c>
      <c r="B1132">
        <v>33</v>
      </c>
      <c r="C1132">
        <v>2.5</v>
      </c>
      <c r="D1132">
        <v>30</v>
      </c>
      <c r="E1132">
        <v>0</v>
      </c>
      <c r="F1132">
        <f>order_details__2[[#This Row],[UnitPrice]]*order_details__2[[#This Row],[Quantity]]</f>
        <v>75</v>
      </c>
      <c r="G1132">
        <f>VLOOKUP(order_details__2[[#This Row],[ProductID]],products[],3,FALSE)</f>
        <v>15</v>
      </c>
      <c r="H1132">
        <f>VLOOKUP(order_details__2[[#This Row],[OrderID]],orders[],20,FALSE)</f>
        <v>1997</v>
      </c>
      <c r="I1132" t="str">
        <f>VLOOKUP(order_details__2[[#This Row],[ProductID]],products[],2,FALSE)</f>
        <v>Geitost</v>
      </c>
      <c r="J1132" t="str">
        <f>VLOOKUP(order_details__2[[#This Row],[SupplierID]],suppliers[],2,FALSE)</f>
        <v>Norske Meierier</v>
      </c>
      <c r="K1132" t="str">
        <f>VLOOKUP(order_details__2[[#This Row],[OrderID]],orders[],14,FALSE)</f>
        <v>USA</v>
      </c>
      <c r="L1132">
        <f>VLOOKUP(order_details__2[[#This Row],[OrderID]],orders[],7,FALSE)</f>
        <v>3</v>
      </c>
      <c r="M1132" t="str">
        <f>VLOOKUP(order_details__2[[#This Row],[ShipVia ]],shippers[],2,FALSE)</f>
        <v>Federal Shipping</v>
      </c>
      <c r="N1132" t="str">
        <f>VLOOKUP(order_details__2[[#This Row],[OrderID]],orders[],2,FALSE)</f>
        <v>SAVEA</v>
      </c>
      <c r="O1132" t="str">
        <f>VLOOKUP(order_details__2[[#This Row],[OrderID]],orders[],18,FALSE)</f>
        <v xml:space="preserve">Westerns                                          </v>
      </c>
      <c r="P1132">
        <f>VLOOKUP(order_details__2[[#This Row],[ProductID]],products[],4,FALSE)</f>
        <v>4</v>
      </c>
      <c r="Q1132" t="str">
        <f>VLOOKUP(order_details__2[[#This Row],[CategoryID]],categories[],2,FALSE)</f>
        <v>Dairy Products</v>
      </c>
      <c r="R1132">
        <f>VLOOKUP(order_details__2[[#This Row],[OrderID]],orders[],21,FALSE)</f>
        <v>9</v>
      </c>
    </row>
    <row r="1133" spans="1:18" x14ac:dyDescent="0.2">
      <c r="A1133">
        <v>10678</v>
      </c>
      <c r="B1133">
        <v>41</v>
      </c>
      <c r="C1133">
        <v>9.65</v>
      </c>
      <c r="D1133">
        <v>120</v>
      </c>
      <c r="E1133">
        <v>0</v>
      </c>
      <c r="F1133">
        <f>order_details__2[[#This Row],[UnitPrice]]*order_details__2[[#This Row],[Quantity]]</f>
        <v>1158</v>
      </c>
      <c r="G1133">
        <f>VLOOKUP(order_details__2[[#This Row],[ProductID]],products[],3,FALSE)</f>
        <v>19</v>
      </c>
      <c r="H1133">
        <f>VLOOKUP(order_details__2[[#This Row],[OrderID]],orders[],20,FALSE)</f>
        <v>1997</v>
      </c>
      <c r="I1133" t="str">
        <f>VLOOKUP(order_details__2[[#This Row],[ProductID]],products[],2,FALSE)</f>
        <v>Jack's New England Clam Chowder</v>
      </c>
      <c r="J1133" t="str">
        <f>VLOOKUP(order_details__2[[#This Row],[SupplierID]],suppliers[],2,FALSE)</f>
        <v>New England Seafood Cannery</v>
      </c>
      <c r="K1133" t="str">
        <f>VLOOKUP(order_details__2[[#This Row],[OrderID]],orders[],14,FALSE)</f>
        <v>USA</v>
      </c>
      <c r="L1133">
        <f>VLOOKUP(order_details__2[[#This Row],[OrderID]],orders[],7,FALSE)</f>
        <v>3</v>
      </c>
      <c r="M1133" t="str">
        <f>VLOOKUP(order_details__2[[#This Row],[ShipVia ]],shippers[],2,FALSE)</f>
        <v>Federal Shipping</v>
      </c>
      <c r="N1133" t="str">
        <f>VLOOKUP(order_details__2[[#This Row],[OrderID]],orders[],2,FALSE)</f>
        <v>SAVEA</v>
      </c>
      <c r="O1133" t="str">
        <f>VLOOKUP(order_details__2[[#This Row],[OrderID]],orders[],18,FALSE)</f>
        <v xml:space="preserve">Westerns                                          </v>
      </c>
      <c r="P1133">
        <f>VLOOKUP(order_details__2[[#This Row],[ProductID]],products[],4,FALSE)</f>
        <v>8</v>
      </c>
      <c r="Q1133" t="str">
        <f>VLOOKUP(order_details__2[[#This Row],[CategoryID]],categories[],2,FALSE)</f>
        <v>Seafood</v>
      </c>
      <c r="R1133">
        <f>VLOOKUP(order_details__2[[#This Row],[OrderID]],orders[],21,FALSE)</f>
        <v>9</v>
      </c>
    </row>
    <row r="1134" spans="1:18" x14ac:dyDescent="0.2">
      <c r="A1134">
        <v>10678</v>
      </c>
      <c r="B1134">
        <v>54</v>
      </c>
      <c r="C1134">
        <v>7.45</v>
      </c>
      <c r="D1134">
        <v>30</v>
      </c>
      <c r="E1134">
        <v>0</v>
      </c>
      <c r="F1134">
        <f>order_details__2[[#This Row],[UnitPrice]]*order_details__2[[#This Row],[Quantity]]</f>
        <v>223.5</v>
      </c>
      <c r="G1134">
        <f>VLOOKUP(order_details__2[[#This Row],[ProductID]],products[],3,FALSE)</f>
        <v>25</v>
      </c>
      <c r="H1134">
        <f>VLOOKUP(order_details__2[[#This Row],[OrderID]],orders[],20,FALSE)</f>
        <v>1997</v>
      </c>
      <c r="I1134" t="str">
        <f>VLOOKUP(order_details__2[[#This Row],[ProductID]],products[],2,FALSE)</f>
        <v>Tourtire</v>
      </c>
      <c r="J1134" t="str">
        <f>VLOOKUP(order_details__2[[#This Row],[SupplierID]],suppliers[],2,FALSE)</f>
        <v>Ma Maison</v>
      </c>
      <c r="K1134" t="str">
        <f>VLOOKUP(order_details__2[[#This Row],[OrderID]],orders[],14,FALSE)</f>
        <v>USA</v>
      </c>
      <c r="L1134">
        <f>VLOOKUP(order_details__2[[#This Row],[OrderID]],orders[],7,FALSE)</f>
        <v>3</v>
      </c>
      <c r="M1134" t="str">
        <f>VLOOKUP(order_details__2[[#This Row],[ShipVia ]],shippers[],2,FALSE)</f>
        <v>Federal Shipping</v>
      </c>
      <c r="N1134" t="str">
        <f>VLOOKUP(order_details__2[[#This Row],[OrderID]],orders[],2,FALSE)</f>
        <v>SAVEA</v>
      </c>
      <c r="O1134" t="str">
        <f>VLOOKUP(order_details__2[[#This Row],[OrderID]],orders[],18,FALSE)</f>
        <v xml:space="preserve">Westerns                                          </v>
      </c>
      <c r="P1134">
        <f>VLOOKUP(order_details__2[[#This Row],[ProductID]],products[],4,FALSE)</f>
        <v>6</v>
      </c>
      <c r="Q1134" t="str">
        <f>VLOOKUP(order_details__2[[#This Row],[CategoryID]],categories[],2,FALSE)</f>
        <v>Meat/Poultry</v>
      </c>
      <c r="R1134">
        <f>VLOOKUP(order_details__2[[#This Row],[OrderID]],orders[],21,FALSE)</f>
        <v>9</v>
      </c>
    </row>
    <row r="1135" spans="1:18" x14ac:dyDescent="0.2">
      <c r="A1135">
        <v>10679</v>
      </c>
      <c r="B1135">
        <v>59</v>
      </c>
      <c r="C1135">
        <v>55</v>
      </c>
      <c r="D1135">
        <v>12</v>
      </c>
      <c r="E1135">
        <v>0</v>
      </c>
      <c r="F1135">
        <f>order_details__2[[#This Row],[UnitPrice]]*order_details__2[[#This Row],[Quantity]]</f>
        <v>660</v>
      </c>
      <c r="G1135">
        <f>VLOOKUP(order_details__2[[#This Row],[ProductID]],products[],3,FALSE)</f>
        <v>28</v>
      </c>
      <c r="H1135">
        <f>VLOOKUP(order_details__2[[#This Row],[OrderID]],orders[],20,FALSE)</f>
        <v>1997</v>
      </c>
      <c r="I1135" t="str">
        <f>VLOOKUP(order_details__2[[#This Row],[ProductID]],products[],2,FALSE)</f>
        <v>Raclette Courdavault</v>
      </c>
      <c r="J1135" t="str">
        <f>VLOOKUP(order_details__2[[#This Row],[SupplierID]],suppliers[],2,FALSE)</f>
        <v>Gai pturage</v>
      </c>
      <c r="K1135" t="str">
        <f>VLOOKUP(order_details__2[[#This Row],[OrderID]],orders[],14,FALSE)</f>
        <v>France</v>
      </c>
      <c r="L1135">
        <f>VLOOKUP(order_details__2[[#This Row],[OrderID]],orders[],7,FALSE)</f>
        <v>3</v>
      </c>
      <c r="M1135" t="str">
        <f>VLOOKUP(order_details__2[[#This Row],[ShipVia ]],shippers[],2,FALSE)</f>
        <v>Federal Shipping</v>
      </c>
      <c r="N1135" t="str">
        <f>VLOOKUP(order_details__2[[#This Row],[OrderID]],orders[],2,FALSE)</f>
        <v>BLONP</v>
      </c>
      <c r="O1135" t="str">
        <f>VLOOKUP(order_details__2[[#This Row],[OrderID]],orders[],18,FALSE)</f>
        <v xml:space="preserve">Northern                                          </v>
      </c>
      <c r="P1135">
        <f>VLOOKUP(order_details__2[[#This Row],[ProductID]],products[],4,FALSE)</f>
        <v>4</v>
      </c>
      <c r="Q1135" t="str">
        <f>VLOOKUP(order_details__2[[#This Row],[CategoryID]],categories[],2,FALSE)</f>
        <v>Dairy Products</v>
      </c>
      <c r="R1135">
        <f>VLOOKUP(order_details__2[[#This Row],[OrderID]],orders[],21,FALSE)</f>
        <v>9</v>
      </c>
    </row>
    <row r="1136" spans="1:18" x14ac:dyDescent="0.2">
      <c r="A1136">
        <v>10680</v>
      </c>
      <c r="B1136">
        <v>16</v>
      </c>
      <c r="C1136">
        <v>17.45</v>
      </c>
      <c r="D1136">
        <v>50</v>
      </c>
      <c r="E1136">
        <v>0</v>
      </c>
      <c r="F1136">
        <f>order_details__2[[#This Row],[UnitPrice]]*order_details__2[[#This Row],[Quantity]]</f>
        <v>872.5</v>
      </c>
      <c r="G1136">
        <f>VLOOKUP(order_details__2[[#This Row],[ProductID]],products[],3,FALSE)</f>
        <v>7</v>
      </c>
      <c r="H1136">
        <f>VLOOKUP(order_details__2[[#This Row],[OrderID]],orders[],20,FALSE)</f>
        <v>1997</v>
      </c>
      <c r="I1136" t="str">
        <f>VLOOKUP(order_details__2[[#This Row],[ProductID]],products[],2,FALSE)</f>
        <v>Pavlova</v>
      </c>
      <c r="J1136" t="str">
        <f>VLOOKUP(order_details__2[[#This Row],[SupplierID]],suppliers[],2,FALSE)</f>
        <v>Pavlova, Ltd.</v>
      </c>
      <c r="K1136" t="str">
        <f>VLOOKUP(order_details__2[[#This Row],[OrderID]],orders[],14,FALSE)</f>
        <v>USA</v>
      </c>
      <c r="L1136">
        <f>VLOOKUP(order_details__2[[#This Row],[OrderID]],orders[],7,FALSE)</f>
        <v>1</v>
      </c>
      <c r="M1136" t="str">
        <f>VLOOKUP(order_details__2[[#This Row],[ShipVia ]],shippers[],2,FALSE)</f>
        <v>Speedy Express</v>
      </c>
      <c r="N1136" t="str">
        <f>VLOOKUP(order_details__2[[#This Row],[OrderID]],orders[],2,FALSE)</f>
        <v>OLDWO</v>
      </c>
      <c r="O1136" t="str">
        <f>VLOOKUP(order_details__2[[#This Row],[OrderID]],orders[],18,FALSE)</f>
        <v xml:space="preserve">Eastern                                           </v>
      </c>
      <c r="P1136">
        <f>VLOOKUP(order_details__2[[#This Row],[ProductID]],products[],4,FALSE)</f>
        <v>3</v>
      </c>
      <c r="Q1136" t="str">
        <f>VLOOKUP(order_details__2[[#This Row],[CategoryID]],categories[],2,FALSE)</f>
        <v>Confections</v>
      </c>
      <c r="R1136">
        <f>VLOOKUP(order_details__2[[#This Row],[OrderID]],orders[],21,FALSE)</f>
        <v>9</v>
      </c>
    </row>
    <row r="1137" spans="1:18" x14ac:dyDescent="0.2">
      <c r="A1137">
        <v>10680</v>
      </c>
      <c r="B1137">
        <v>31</v>
      </c>
      <c r="C1137">
        <v>12.5</v>
      </c>
      <c r="D1137">
        <v>20</v>
      </c>
      <c r="E1137">
        <v>0</v>
      </c>
      <c r="F1137">
        <f>order_details__2[[#This Row],[UnitPrice]]*order_details__2[[#This Row],[Quantity]]</f>
        <v>250</v>
      </c>
      <c r="G1137">
        <f>VLOOKUP(order_details__2[[#This Row],[ProductID]],products[],3,FALSE)</f>
        <v>14</v>
      </c>
      <c r="H1137">
        <f>VLOOKUP(order_details__2[[#This Row],[OrderID]],orders[],20,FALSE)</f>
        <v>1997</v>
      </c>
      <c r="I1137" t="str">
        <f>VLOOKUP(order_details__2[[#This Row],[ProductID]],products[],2,FALSE)</f>
        <v>Gorgonzola Telino</v>
      </c>
      <c r="J1137" t="str">
        <f>VLOOKUP(order_details__2[[#This Row],[SupplierID]],suppliers[],2,FALSE)</f>
        <v>Formaggi Fortini s.r.l.</v>
      </c>
      <c r="K1137" t="str">
        <f>VLOOKUP(order_details__2[[#This Row],[OrderID]],orders[],14,FALSE)</f>
        <v>USA</v>
      </c>
      <c r="L1137">
        <f>VLOOKUP(order_details__2[[#This Row],[OrderID]],orders[],7,FALSE)</f>
        <v>1</v>
      </c>
      <c r="M1137" t="str">
        <f>VLOOKUP(order_details__2[[#This Row],[ShipVia ]],shippers[],2,FALSE)</f>
        <v>Speedy Express</v>
      </c>
      <c r="N1137" t="str">
        <f>VLOOKUP(order_details__2[[#This Row],[OrderID]],orders[],2,FALSE)</f>
        <v>OLDWO</v>
      </c>
      <c r="O1137" t="str">
        <f>VLOOKUP(order_details__2[[#This Row],[OrderID]],orders[],18,FALSE)</f>
        <v xml:space="preserve">Eastern                                           </v>
      </c>
      <c r="P1137">
        <f>VLOOKUP(order_details__2[[#This Row],[ProductID]],products[],4,FALSE)</f>
        <v>4</v>
      </c>
      <c r="Q1137" t="str">
        <f>VLOOKUP(order_details__2[[#This Row],[CategoryID]],categories[],2,FALSE)</f>
        <v>Dairy Products</v>
      </c>
      <c r="R1137">
        <f>VLOOKUP(order_details__2[[#This Row],[OrderID]],orders[],21,FALSE)</f>
        <v>9</v>
      </c>
    </row>
    <row r="1138" spans="1:18" x14ac:dyDescent="0.2">
      <c r="A1138">
        <v>10680</v>
      </c>
      <c r="B1138">
        <v>42</v>
      </c>
      <c r="C1138">
        <v>14</v>
      </c>
      <c r="D1138">
        <v>40</v>
      </c>
      <c r="E1138">
        <v>0</v>
      </c>
      <c r="F1138">
        <f>order_details__2[[#This Row],[UnitPrice]]*order_details__2[[#This Row],[Quantity]]</f>
        <v>560</v>
      </c>
      <c r="G1138">
        <f>VLOOKUP(order_details__2[[#This Row],[ProductID]],products[],3,FALSE)</f>
        <v>20</v>
      </c>
      <c r="H1138">
        <f>VLOOKUP(order_details__2[[#This Row],[OrderID]],orders[],20,FALSE)</f>
        <v>1997</v>
      </c>
      <c r="I1138" t="str">
        <f>VLOOKUP(order_details__2[[#This Row],[ProductID]],products[],2,FALSE)</f>
        <v>Singaporean Hokkien Fried Mee</v>
      </c>
      <c r="J1138" t="str">
        <f>VLOOKUP(order_details__2[[#This Row],[SupplierID]],suppliers[],2,FALSE)</f>
        <v>Leka Trading</v>
      </c>
      <c r="K1138" t="str">
        <f>VLOOKUP(order_details__2[[#This Row],[OrderID]],orders[],14,FALSE)</f>
        <v>USA</v>
      </c>
      <c r="L1138">
        <f>VLOOKUP(order_details__2[[#This Row],[OrderID]],orders[],7,FALSE)</f>
        <v>1</v>
      </c>
      <c r="M1138" t="str">
        <f>VLOOKUP(order_details__2[[#This Row],[ShipVia ]],shippers[],2,FALSE)</f>
        <v>Speedy Express</v>
      </c>
      <c r="N1138" t="str">
        <f>VLOOKUP(order_details__2[[#This Row],[OrderID]],orders[],2,FALSE)</f>
        <v>OLDWO</v>
      </c>
      <c r="O1138" t="str">
        <f>VLOOKUP(order_details__2[[#This Row],[OrderID]],orders[],18,FALSE)</f>
        <v xml:space="preserve">Eastern                                           </v>
      </c>
      <c r="P1138">
        <f>VLOOKUP(order_details__2[[#This Row],[ProductID]],products[],4,FALSE)</f>
        <v>5</v>
      </c>
      <c r="Q1138" t="str">
        <f>VLOOKUP(order_details__2[[#This Row],[CategoryID]],categories[],2,FALSE)</f>
        <v>Grains/Cereals</v>
      </c>
      <c r="R1138">
        <f>VLOOKUP(order_details__2[[#This Row],[OrderID]],orders[],21,FALSE)</f>
        <v>9</v>
      </c>
    </row>
    <row r="1139" spans="1:18" x14ac:dyDescent="0.2">
      <c r="A1139">
        <v>10681</v>
      </c>
      <c r="B1139">
        <v>19</v>
      </c>
      <c r="C1139">
        <v>9.1999999999999993</v>
      </c>
      <c r="D1139">
        <v>30</v>
      </c>
      <c r="E1139">
        <v>0</v>
      </c>
      <c r="F1139">
        <f>order_details__2[[#This Row],[UnitPrice]]*order_details__2[[#This Row],[Quantity]]</f>
        <v>276</v>
      </c>
      <c r="G1139">
        <f>VLOOKUP(order_details__2[[#This Row],[ProductID]],products[],3,FALSE)</f>
        <v>8</v>
      </c>
      <c r="H1139">
        <f>VLOOKUP(order_details__2[[#This Row],[OrderID]],orders[],20,FALSE)</f>
        <v>1997</v>
      </c>
      <c r="I1139" t="str">
        <f>VLOOKUP(order_details__2[[#This Row],[ProductID]],products[],2,FALSE)</f>
        <v>Teatime Chocolate Biscuits</v>
      </c>
      <c r="J1139" t="str">
        <f>VLOOKUP(order_details__2[[#This Row],[SupplierID]],suppliers[],2,FALSE)</f>
        <v>Specialty Biscuits, Ltd.</v>
      </c>
      <c r="K1139" t="str">
        <f>VLOOKUP(order_details__2[[#This Row],[OrderID]],orders[],14,FALSE)</f>
        <v>USA</v>
      </c>
      <c r="L1139">
        <f>VLOOKUP(order_details__2[[#This Row],[OrderID]],orders[],7,FALSE)</f>
        <v>3</v>
      </c>
      <c r="M1139" t="str">
        <f>VLOOKUP(order_details__2[[#This Row],[ShipVia ]],shippers[],2,FALSE)</f>
        <v>Federal Shipping</v>
      </c>
      <c r="N1139" t="str">
        <f>VLOOKUP(order_details__2[[#This Row],[OrderID]],orders[],2,FALSE)</f>
        <v>GREAL</v>
      </c>
      <c r="O1139" t="str">
        <f>VLOOKUP(order_details__2[[#This Row],[OrderID]],orders[],18,FALSE)</f>
        <v xml:space="preserve">Southern                                          </v>
      </c>
      <c r="P1139">
        <f>VLOOKUP(order_details__2[[#This Row],[ProductID]],products[],4,FALSE)</f>
        <v>3</v>
      </c>
      <c r="Q1139" t="str">
        <f>VLOOKUP(order_details__2[[#This Row],[CategoryID]],categories[],2,FALSE)</f>
        <v>Confections</v>
      </c>
      <c r="R1139">
        <f>VLOOKUP(order_details__2[[#This Row],[OrderID]],orders[],21,FALSE)</f>
        <v>9</v>
      </c>
    </row>
    <row r="1140" spans="1:18" x14ac:dyDescent="0.2">
      <c r="A1140">
        <v>10681</v>
      </c>
      <c r="B1140">
        <v>21</v>
      </c>
      <c r="C1140">
        <v>10</v>
      </c>
      <c r="D1140">
        <v>12</v>
      </c>
      <c r="E1140">
        <v>0</v>
      </c>
      <c r="F1140">
        <f>order_details__2[[#This Row],[UnitPrice]]*order_details__2[[#This Row],[Quantity]]</f>
        <v>120</v>
      </c>
      <c r="G1140">
        <f>VLOOKUP(order_details__2[[#This Row],[ProductID]],products[],3,FALSE)</f>
        <v>8</v>
      </c>
      <c r="H1140">
        <f>VLOOKUP(order_details__2[[#This Row],[OrderID]],orders[],20,FALSE)</f>
        <v>1997</v>
      </c>
      <c r="I1140" t="str">
        <f>VLOOKUP(order_details__2[[#This Row],[ProductID]],products[],2,FALSE)</f>
        <v>Sir Rodney's Scones</v>
      </c>
      <c r="J1140" t="str">
        <f>VLOOKUP(order_details__2[[#This Row],[SupplierID]],suppliers[],2,FALSE)</f>
        <v>Specialty Biscuits, Ltd.</v>
      </c>
      <c r="K1140" t="str">
        <f>VLOOKUP(order_details__2[[#This Row],[OrderID]],orders[],14,FALSE)</f>
        <v>USA</v>
      </c>
      <c r="L1140">
        <f>VLOOKUP(order_details__2[[#This Row],[OrderID]],orders[],7,FALSE)</f>
        <v>3</v>
      </c>
      <c r="M1140" t="str">
        <f>VLOOKUP(order_details__2[[#This Row],[ShipVia ]],shippers[],2,FALSE)</f>
        <v>Federal Shipping</v>
      </c>
      <c r="N1140" t="str">
        <f>VLOOKUP(order_details__2[[#This Row],[OrderID]],orders[],2,FALSE)</f>
        <v>GREAL</v>
      </c>
      <c r="O1140" t="str">
        <f>VLOOKUP(order_details__2[[#This Row],[OrderID]],orders[],18,FALSE)</f>
        <v xml:space="preserve">Southern                                          </v>
      </c>
      <c r="P1140">
        <f>VLOOKUP(order_details__2[[#This Row],[ProductID]],products[],4,FALSE)</f>
        <v>3</v>
      </c>
      <c r="Q1140" t="str">
        <f>VLOOKUP(order_details__2[[#This Row],[CategoryID]],categories[],2,FALSE)</f>
        <v>Confections</v>
      </c>
      <c r="R1140">
        <f>VLOOKUP(order_details__2[[#This Row],[OrderID]],orders[],21,FALSE)</f>
        <v>9</v>
      </c>
    </row>
    <row r="1141" spans="1:18" x14ac:dyDescent="0.2">
      <c r="A1141">
        <v>10681</v>
      </c>
      <c r="B1141">
        <v>64</v>
      </c>
      <c r="C1141">
        <v>33.25</v>
      </c>
      <c r="D1141">
        <v>28</v>
      </c>
      <c r="E1141">
        <v>0</v>
      </c>
      <c r="F1141">
        <f>order_details__2[[#This Row],[UnitPrice]]*order_details__2[[#This Row],[Quantity]]</f>
        <v>931</v>
      </c>
      <c r="G1141">
        <f>VLOOKUP(order_details__2[[#This Row],[ProductID]],products[],3,FALSE)</f>
        <v>12</v>
      </c>
      <c r="H1141">
        <f>VLOOKUP(order_details__2[[#This Row],[OrderID]],orders[],20,FALSE)</f>
        <v>1997</v>
      </c>
      <c r="I1141" t="str">
        <f>VLOOKUP(order_details__2[[#This Row],[ProductID]],products[],2,FALSE)</f>
        <v>Wimmers gute Semmelkndel</v>
      </c>
      <c r="J1141" t="str">
        <f>VLOOKUP(order_details__2[[#This Row],[SupplierID]],suppliers[],2,FALSE)</f>
        <v>Plutzer Lebensmittelgromrkte AG</v>
      </c>
      <c r="K1141" t="str">
        <f>VLOOKUP(order_details__2[[#This Row],[OrderID]],orders[],14,FALSE)</f>
        <v>USA</v>
      </c>
      <c r="L1141">
        <f>VLOOKUP(order_details__2[[#This Row],[OrderID]],orders[],7,FALSE)</f>
        <v>3</v>
      </c>
      <c r="M1141" t="str">
        <f>VLOOKUP(order_details__2[[#This Row],[ShipVia ]],shippers[],2,FALSE)</f>
        <v>Federal Shipping</v>
      </c>
      <c r="N1141" t="str">
        <f>VLOOKUP(order_details__2[[#This Row],[OrderID]],orders[],2,FALSE)</f>
        <v>GREAL</v>
      </c>
      <c r="O1141" t="str">
        <f>VLOOKUP(order_details__2[[#This Row],[OrderID]],orders[],18,FALSE)</f>
        <v xml:space="preserve">Southern                                          </v>
      </c>
      <c r="P1141">
        <f>VLOOKUP(order_details__2[[#This Row],[ProductID]],products[],4,FALSE)</f>
        <v>5</v>
      </c>
      <c r="Q1141" t="str">
        <f>VLOOKUP(order_details__2[[#This Row],[CategoryID]],categories[],2,FALSE)</f>
        <v>Grains/Cereals</v>
      </c>
      <c r="R1141">
        <f>VLOOKUP(order_details__2[[#This Row],[OrderID]],orders[],21,FALSE)</f>
        <v>9</v>
      </c>
    </row>
    <row r="1142" spans="1:18" x14ac:dyDescent="0.2">
      <c r="A1142">
        <v>10682</v>
      </c>
      <c r="B1142">
        <v>33</v>
      </c>
      <c r="C1142">
        <v>2.5</v>
      </c>
      <c r="D1142">
        <v>30</v>
      </c>
      <c r="E1142">
        <v>0</v>
      </c>
      <c r="F1142">
        <f>order_details__2[[#This Row],[UnitPrice]]*order_details__2[[#This Row],[Quantity]]</f>
        <v>75</v>
      </c>
      <c r="G1142">
        <f>VLOOKUP(order_details__2[[#This Row],[ProductID]],products[],3,FALSE)</f>
        <v>15</v>
      </c>
      <c r="H1142">
        <f>VLOOKUP(order_details__2[[#This Row],[OrderID]],orders[],20,FALSE)</f>
        <v>1997</v>
      </c>
      <c r="I1142" t="str">
        <f>VLOOKUP(order_details__2[[#This Row],[ProductID]],products[],2,FALSE)</f>
        <v>Geitost</v>
      </c>
      <c r="J1142" t="str">
        <f>VLOOKUP(order_details__2[[#This Row],[SupplierID]],suppliers[],2,FALSE)</f>
        <v>Norske Meierier</v>
      </c>
      <c r="K1142" t="str">
        <f>VLOOKUP(order_details__2[[#This Row],[OrderID]],orders[],14,FALSE)</f>
        <v>Mexico</v>
      </c>
      <c r="L1142">
        <f>VLOOKUP(order_details__2[[#This Row],[OrderID]],orders[],7,FALSE)</f>
        <v>2</v>
      </c>
      <c r="M1142" t="str">
        <f>VLOOKUP(order_details__2[[#This Row],[ShipVia ]],shippers[],2,FALSE)</f>
        <v>United Package</v>
      </c>
      <c r="N1142" t="str">
        <f>VLOOKUP(order_details__2[[#This Row],[OrderID]],orders[],2,FALSE)</f>
        <v>ANTON</v>
      </c>
      <c r="O1142" t="str">
        <f>VLOOKUP(order_details__2[[#This Row],[OrderID]],orders[],18,FALSE)</f>
        <v xml:space="preserve">Southern                                          </v>
      </c>
      <c r="P1142">
        <f>VLOOKUP(order_details__2[[#This Row],[ProductID]],products[],4,FALSE)</f>
        <v>4</v>
      </c>
      <c r="Q1142" t="str">
        <f>VLOOKUP(order_details__2[[#This Row],[CategoryID]],categories[],2,FALSE)</f>
        <v>Dairy Products</v>
      </c>
      <c r="R1142">
        <f>VLOOKUP(order_details__2[[#This Row],[OrderID]],orders[],21,FALSE)</f>
        <v>9</v>
      </c>
    </row>
    <row r="1143" spans="1:18" x14ac:dyDescent="0.2">
      <c r="A1143">
        <v>10682</v>
      </c>
      <c r="B1143">
        <v>66</v>
      </c>
      <c r="C1143">
        <v>17</v>
      </c>
      <c r="D1143">
        <v>4</v>
      </c>
      <c r="E1143">
        <v>0</v>
      </c>
      <c r="F1143">
        <f>order_details__2[[#This Row],[UnitPrice]]*order_details__2[[#This Row],[Quantity]]</f>
        <v>68</v>
      </c>
      <c r="G1143">
        <f>VLOOKUP(order_details__2[[#This Row],[ProductID]],products[],3,FALSE)</f>
        <v>2</v>
      </c>
      <c r="H1143">
        <f>VLOOKUP(order_details__2[[#This Row],[OrderID]],orders[],20,FALSE)</f>
        <v>1997</v>
      </c>
      <c r="I1143" t="str">
        <f>VLOOKUP(order_details__2[[#This Row],[ProductID]],products[],2,FALSE)</f>
        <v>Louisiana Hot Spiced Okra</v>
      </c>
      <c r="J1143" t="str">
        <f>VLOOKUP(order_details__2[[#This Row],[SupplierID]],suppliers[],2,FALSE)</f>
        <v>New Orleans Cajun Delights</v>
      </c>
      <c r="K1143" t="str">
        <f>VLOOKUP(order_details__2[[#This Row],[OrderID]],orders[],14,FALSE)</f>
        <v>Mexico</v>
      </c>
      <c r="L1143">
        <f>VLOOKUP(order_details__2[[#This Row],[OrderID]],orders[],7,FALSE)</f>
        <v>2</v>
      </c>
      <c r="M1143" t="str">
        <f>VLOOKUP(order_details__2[[#This Row],[ShipVia ]],shippers[],2,FALSE)</f>
        <v>United Package</v>
      </c>
      <c r="N1143" t="str">
        <f>VLOOKUP(order_details__2[[#This Row],[OrderID]],orders[],2,FALSE)</f>
        <v>ANTON</v>
      </c>
      <c r="O1143" t="str">
        <f>VLOOKUP(order_details__2[[#This Row],[OrderID]],orders[],18,FALSE)</f>
        <v xml:space="preserve">Southern                                          </v>
      </c>
      <c r="P1143">
        <f>VLOOKUP(order_details__2[[#This Row],[ProductID]],products[],4,FALSE)</f>
        <v>2</v>
      </c>
      <c r="Q1143" t="str">
        <f>VLOOKUP(order_details__2[[#This Row],[CategoryID]],categories[],2,FALSE)</f>
        <v>Condiments</v>
      </c>
      <c r="R1143">
        <f>VLOOKUP(order_details__2[[#This Row],[OrderID]],orders[],21,FALSE)</f>
        <v>9</v>
      </c>
    </row>
    <row r="1144" spans="1:18" x14ac:dyDescent="0.2">
      <c r="A1144">
        <v>10682</v>
      </c>
      <c r="B1144">
        <v>75</v>
      </c>
      <c r="C1144">
        <v>7.75</v>
      </c>
      <c r="D1144">
        <v>30</v>
      </c>
      <c r="E1144">
        <v>0</v>
      </c>
      <c r="F1144">
        <f>order_details__2[[#This Row],[UnitPrice]]*order_details__2[[#This Row],[Quantity]]</f>
        <v>232.5</v>
      </c>
      <c r="G1144">
        <f>VLOOKUP(order_details__2[[#This Row],[ProductID]],products[],3,FALSE)</f>
        <v>12</v>
      </c>
      <c r="H1144">
        <f>VLOOKUP(order_details__2[[#This Row],[OrderID]],orders[],20,FALSE)</f>
        <v>1997</v>
      </c>
      <c r="I1144" t="str">
        <f>VLOOKUP(order_details__2[[#This Row],[ProductID]],products[],2,FALSE)</f>
        <v>Rhnbru Klosterbier</v>
      </c>
      <c r="J1144" t="str">
        <f>VLOOKUP(order_details__2[[#This Row],[SupplierID]],suppliers[],2,FALSE)</f>
        <v>Plutzer Lebensmittelgromrkte AG</v>
      </c>
      <c r="K1144" t="str">
        <f>VLOOKUP(order_details__2[[#This Row],[OrderID]],orders[],14,FALSE)</f>
        <v>Mexico</v>
      </c>
      <c r="L1144">
        <f>VLOOKUP(order_details__2[[#This Row],[OrderID]],orders[],7,FALSE)</f>
        <v>2</v>
      </c>
      <c r="M1144" t="str">
        <f>VLOOKUP(order_details__2[[#This Row],[ShipVia ]],shippers[],2,FALSE)</f>
        <v>United Package</v>
      </c>
      <c r="N1144" t="str">
        <f>VLOOKUP(order_details__2[[#This Row],[OrderID]],orders[],2,FALSE)</f>
        <v>ANTON</v>
      </c>
      <c r="O1144" t="str">
        <f>VLOOKUP(order_details__2[[#This Row],[OrderID]],orders[],18,FALSE)</f>
        <v xml:space="preserve">Southern                                          </v>
      </c>
      <c r="P1144">
        <f>VLOOKUP(order_details__2[[#This Row],[ProductID]],products[],4,FALSE)</f>
        <v>1</v>
      </c>
      <c r="Q1144" t="str">
        <f>VLOOKUP(order_details__2[[#This Row],[CategoryID]],categories[],2,FALSE)</f>
        <v>Beverages</v>
      </c>
      <c r="R1144">
        <f>VLOOKUP(order_details__2[[#This Row],[OrderID]],orders[],21,FALSE)</f>
        <v>9</v>
      </c>
    </row>
    <row r="1145" spans="1:18" x14ac:dyDescent="0.2">
      <c r="A1145">
        <v>10683</v>
      </c>
      <c r="B1145">
        <v>52</v>
      </c>
      <c r="C1145">
        <v>7</v>
      </c>
      <c r="D1145">
        <v>9</v>
      </c>
      <c r="E1145">
        <v>0</v>
      </c>
      <c r="F1145">
        <f>order_details__2[[#This Row],[UnitPrice]]*order_details__2[[#This Row],[Quantity]]</f>
        <v>63</v>
      </c>
      <c r="G1145">
        <f>VLOOKUP(order_details__2[[#This Row],[ProductID]],products[],3,FALSE)</f>
        <v>24</v>
      </c>
      <c r="H1145">
        <f>VLOOKUP(order_details__2[[#This Row],[OrderID]],orders[],20,FALSE)</f>
        <v>1997</v>
      </c>
      <c r="I1145" t="str">
        <f>VLOOKUP(order_details__2[[#This Row],[ProductID]],products[],2,FALSE)</f>
        <v>Filo Mix</v>
      </c>
      <c r="J1145" t="str">
        <f>VLOOKUP(order_details__2[[#This Row],[SupplierID]],suppliers[],2,FALSE)</f>
        <v>G'day, Mate</v>
      </c>
      <c r="K1145" t="str">
        <f>VLOOKUP(order_details__2[[#This Row],[OrderID]],orders[],14,FALSE)</f>
        <v>France</v>
      </c>
      <c r="L1145">
        <f>VLOOKUP(order_details__2[[#This Row],[OrderID]],orders[],7,FALSE)</f>
        <v>1</v>
      </c>
      <c r="M1145" t="str">
        <f>VLOOKUP(order_details__2[[#This Row],[ShipVia ]],shippers[],2,FALSE)</f>
        <v>Speedy Express</v>
      </c>
      <c r="N1145" t="str">
        <f>VLOOKUP(order_details__2[[#This Row],[OrderID]],orders[],2,FALSE)</f>
        <v>DUMON</v>
      </c>
      <c r="O1145" t="str">
        <f>VLOOKUP(order_details__2[[#This Row],[OrderID]],orders[],18,FALSE)</f>
        <v xml:space="preserve">Eastern                                           </v>
      </c>
      <c r="P1145">
        <f>VLOOKUP(order_details__2[[#This Row],[ProductID]],products[],4,FALSE)</f>
        <v>5</v>
      </c>
      <c r="Q1145" t="str">
        <f>VLOOKUP(order_details__2[[#This Row],[CategoryID]],categories[],2,FALSE)</f>
        <v>Grains/Cereals</v>
      </c>
      <c r="R1145">
        <f>VLOOKUP(order_details__2[[#This Row],[OrderID]],orders[],21,FALSE)</f>
        <v>9</v>
      </c>
    </row>
    <row r="1146" spans="1:18" x14ac:dyDescent="0.2">
      <c r="A1146">
        <v>10684</v>
      </c>
      <c r="B1146">
        <v>40</v>
      </c>
      <c r="C1146">
        <v>18.399999999999999</v>
      </c>
      <c r="D1146">
        <v>20</v>
      </c>
      <c r="E1146">
        <v>0</v>
      </c>
      <c r="F1146">
        <f>order_details__2[[#This Row],[UnitPrice]]*order_details__2[[#This Row],[Quantity]]</f>
        <v>368</v>
      </c>
      <c r="G1146">
        <f>VLOOKUP(order_details__2[[#This Row],[ProductID]],products[],3,FALSE)</f>
        <v>19</v>
      </c>
      <c r="H1146">
        <f>VLOOKUP(order_details__2[[#This Row],[OrderID]],orders[],20,FALSE)</f>
        <v>1997</v>
      </c>
      <c r="I1146" t="str">
        <f>VLOOKUP(order_details__2[[#This Row],[ProductID]],products[],2,FALSE)</f>
        <v>Boston Crab Meat</v>
      </c>
      <c r="J1146" t="str">
        <f>VLOOKUP(order_details__2[[#This Row],[SupplierID]],suppliers[],2,FALSE)</f>
        <v>New England Seafood Cannery</v>
      </c>
      <c r="K1146" t="str">
        <f>VLOOKUP(order_details__2[[#This Row],[OrderID]],orders[],14,FALSE)</f>
        <v>Germany</v>
      </c>
      <c r="L1146">
        <f>VLOOKUP(order_details__2[[#This Row],[OrderID]],orders[],7,FALSE)</f>
        <v>1</v>
      </c>
      <c r="M1146" t="str">
        <f>VLOOKUP(order_details__2[[#This Row],[ShipVia ]],shippers[],2,FALSE)</f>
        <v>Speedy Express</v>
      </c>
      <c r="N1146" t="str">
        <f>VLOOKUP(order_details__2[[#This Row],[OrderID]],orders[],2,FALSE)</f>
        <v>OTTIK</v>
      </c>
      <c r="O1146" t="str">
        <f>VLOOKUP(order_details__2[[#This Row],[OrderID]],orders[],18,FALSE)</f>
        <v xml:space="preserve">Southern                                          </v>
      </c>
      <c r="P1146">
        <f>VLOOKUP(order_details__2[[#This Row],[ProductID]],products[],4,FALSE)</f>
        <v>8</v>
      </c>
      <c r="Q1146" t="str">
        <f>VLOOKUP(order_details__2[[#This Row],[CategoryID]],categories[],2,FALSE)</f>
        <v>Seafood</v>
      </c>
      <c r="R1146">
        <f>VLOOKUP(order_details__2[[#This Row],[OrderID]],orders[],21,FALSE)</f>
        <v>9</v>
      </c>
    </row>
    <row r="1147" spans="1:18" x14ac:dyDescent="0.2">
      <c r="A1147">
        <v>10684</v>
      </c>
      <c r="B1147">
        <v>47</v>
      </c>
      <c r="C1147">
        <v>9.5</v>
      </c>
      <c r="D1147">
        <v>40</v>
      </c>
      <c r="E1147">
        <v>0</v>
      </c>
      <c r="F1147">
        <f>order_details__2[[#This Row],[UnitPrice]]*order_details__2[[#This Row],[Quantity]]</f>
        <v>380</v>
      </c>
      <c r="G1147">
        <f>VLOOKUP(order_details__2[[#This Row],[ProductID]],products[],3,FALSE)</f>
        <v>22</v>
      </c>
      <c r="H1147">
        <f>VLOOKUP(order_details__2[[#This Row],[OrderID]],orders[],20,FALSE)</f>
        <v>1997</v>
      </c>
      <c r="I1147" t="str">
        <f>VLOOKUP(order_details__2[[#This Row],[ProductID]],products[],2,FALSE)</f>
        <v>Zaanse koeken</v>
      </c>
      <c r="J1147" t="str">
        <f>VLOOKUP(order_details__2[[#This Row],[SupplierID]],suppliers[],2,FALSE)</f>
        <v>Zaanse Snoepfabriek</v>
      </c>
      <c r="K1147" t="str">
        <f>VLOOKUP(order_details__2[[#This Row],[OrderID]],orders[],14,FALSE)</f>
        <v>Germany</v>
      </c>
      <c r="L1147">
        <f>VLOOKUP(order_details__2[[#This Row],[OrderID]],orders[],7,FALSE)</f>
        <v>1</v>
      </c>
      <c r="M1147" t="str">
        <f>VLOOKUP(order_details__2[[#This Row],[ShipVia ]],shippers[],2,FALSE)</f>
        <v>Speedy Express</v>
      </c>
      <c r="N1147" t="str">
        <f>VLOOKUP(order_details__2[[#This Row],[OrderID]],orders[],2,FALSE)</f>
        <v>OTTIK</v>
      </c>
      <c r="O1147" t="str">
        <f>VLOOKUP(order_details__2[[#This Row],[OrderID]],orders[],18,FALSE)</f>
        <v xml:space="preserve">Southern                                          </v>
      </c>
      <c r="P1147">
        <f>VLOOKUP(order_details__2[[#This Row],[ProductID]],products[],4,FALSE)</f>
        <v>3</v>
      </c>
      <c r="Q1147" t="str">
        <f>VLOOKUP(order_details__2[[#This Row],[CategoryID]],categories[],2,FALSE)</f>
        <v>Confections</v>
      </c>
      <c r="R1147">
        <f>VLOOKUP(order_details__2[[#This Row],[OrderID]],orders[],21,FALSE)</f>
        <v>9</v>
      </c>
    </row>
    <row r="1148" spans="1:18" x14ac:dyDescent="0.2">
      <c r="A1148">
        <v>10684</v>
      </c>
      <c r="B1148">
        <v>60</v>
      </c>
      <c r="C1148">
        <v>34</v>
      </c>
      <c r="D1148">
        <v>30</v>
      </c>
      <c r="E1148">
        <v>0</v>
      </c>
      <c r="F1148">
        <f>order_details__2[[#This Row],[UnitPrice]]*order_details__2[[#This Row],[Quantity]]</f>
        <v>1020</v>
      </c>
      <c r="G1148">
        <f>VLOOKUP(order_details__2[[#This Row],[ProductID]],products[],3,FALSE)</f>
        <v>28</v>
      </c>
      <c r="H1148">
        <f>VLOOKUP(order_details__2[[#This Row],[OrderID]],orders[],20,FALSE)</f>
        <v>1997</v>
      </c>
      <c r="I1148" t="str">
        <f>VLOOKUP(order_details__2[[#This Row],[ProductID]],products[],2,FALSE)</f>
        <v>Camembert Pierrot</v>
      </c>
      <c r="J1148" t="str">
        <f>VLOOKUP(order_details__2[[#This Row],[SupplierID]],suppliers[],2,FALSE)</f>
        <v>Gai pturage</v>
      </c>
      <c r="K1148" t="str">
        <f>VLOOKUP(order_details__2[[#This Row],[OrderID]],orders[],14,FALSE)</f>
        <v>Germany</v>
      </c>
      <c r="L1148">
        <f>VLOOKUP(order_details__2[[#This Row],[OrderID]],orders[],7,FALSE)</f>
        <v>1</v>
      </c>
      <c r="M1148" t="str">
        <f>VLOOKUP(order_details__2[[#This Row],[ShipVia ]],shippers[],2,FALSE)</f>
        <v>Speedy Express</v>
      </c>
      <c r="N1148" t="str">
        <f>VLOOKUP(order_details__2[[#This Row],[OrderID]],orders[],2,FALSE)</f>
        <v>OTTIK</v>
      </c>
      <c r="O1148" t="str">
        <f>VLOOKUP(order_details__2[[#This Row],[OrderID]],orders[],18,FALSE)</f>
        <v xml:space="preserve">Southern                                          </v>
      </c>
      <c r="P1148">
        <f>VLOOKUP(order_details__2[[#This Row],[ProductID]],products[],4,FALSE)</f>
        <v>4</v>
      </c>
      <c r="Q1148" t="str">
        <f>VLOOKUP(order_details__2[[#This Row],[CategoryID]],categories[],2,FALSE)</f>
        <v>Dairy Products</v>
      </c>
      <c r="R1148">
        <f>VLOOKUP(order_details__2[[#This Row],[OrderID]],orders[],21,FALSE)</f>
        <v>9</v>
      </c>
    </row>
    <row r="1149" spans="1:18" x14ac:dyDescent="0.2">
      <c r="A1149">
        <v>10685</v>
      </c>
      <c r="B1149">
        <v>10</v>
      </c>
      <c r="C1149">
        <v>31</v>
      </c>
      <c r="D1149">
        <v>20</v>
      </c>
      <c r="E1149">
        <v>0</v>
      </c>
      <c r="F1149">
        <f>order_details__2[[#This Row],[UnitPrice]]*order_details__2[[#This Row],[Quantity]]</f>
        <v>620</v>
      </c>
      <c r="G1149">
        <f>VLOOKUP(order_details__2[[#This Row],[ProductID]],products[],3,FALSE)</f>
        <v>4</v>
      </c>
      <c r="H1149">
        <f>VLOOKUP(order_details__2[[#This Row],[OrderID]],orders[],20,FALSE)</f>
        <v>1997</v>
      </c>
      <c r="I1149" t="str">
        <f>VLOOKUP(order_details__2[[#This Row],[ProductID]],products[],2,FALSE)</f>
        <v>Ikura</v>
      </c>
      <c r="J1149" t="str">
        <f>VLOOKUP(order_details__2[[#This Row],[SupplierID]],suppliers[],2,FALSE)</f>
        <v>Tokyo Traders</v>
      </c>
      <c r="K1149" t="str">
        <f>VLOOKUP(order_details__2[[#This Row],[OrderID]],orders[],14,FALSE)</f>
        <v>Brazil</v>
      </c>
      <c r="L1149">
        <f>VLOOKUP(order_details__2[[#This Row],[OrderID]],orders[],7,FALSE)</f>
        <v>2</v>
      </c>
      <c r="M1149" t="str">
        <f>VLOOKUP(order_details__2[[#This Row],[ShipVia ]],shippers[],2,FALSE)</f>
        <v>United Package</v>
      </c>
      <c r="N1149" t="str">
        <f>VLOOKUP(order_details__2[[#This Row],[OrderID]],orders[],2,FALSE)</f>
        <v>GOURL</v>
      </c>
      <c r="O1149" t="str">
        <f>VLOOKUP(order_details__2[[#This Row],[OrderID]],orders[],18,FALSE)</f>
        <v xml:space="preserve">Eastern                                           </v>
      </c>
      <c r="P1149">
        <f>VLOOKUP(order_details__2[[#This Row],[ProductID]],products[],4,FALSE)</f>
        <v>8</v>
      </c>
      <c r="Q1149" t="str">
        <f>VLOOKUP(order_details__2[[#This Row],[CategoryID]],categories[],2,FALSE)</f>
        <v>Seafood</v>
      </c>
      <c r="R1149">
        <f>VLOOKUP(order_details__2[[#This Row],[OrderID]],orders[],21,FALSE)</f>
        <v>9</v>
      </c>
    </row>
    <row r="1150" spans="1:18" x14ac:dyDescent="0.2">
      <c r="A1150">
        <v>10685</v>
      </c>
      <c r="B1150">
        <v>41</v>
      </c>
      <c r="C1150">
        <v>9.65</v>
      </c>
      <c r="D1150">
        <v>4</v>
      </c>
      <c r="E1150">
        <v>0</v>
      </c>
      <c r="F1150">
        <f>order_details__2[[#This Row],[UnitPrice]]*order_details__2[[#This Row],[Quantity]]</f>
        <v>38.6</v>
      </c>
      <c r="G1150">
        <f>VLOOKUP(order_details__2[[#This Row],[ProductID]],products[],3,FALSE)</f>
        <v>19</v>
      </c>
      <c r="H1150">
        <f>VLOOKUP(order_details__2[[#This Row],[OrderID]],orders[],20,FALSE)</f>
        <v>1997</v>
      </c>
      <c r="I1150" t="str">
        <f>VLOOKUP(order_details__2[[#This Row],[ProductID]],products[],2,FALSE)</f>
        <v>Jack's New England Clam Chowder</v>
      </c>
      <c r="J1150" t="str">
        <f>VLOOKUP(order_details__2[[#This Row],[SupplierID]],suppliers[],2,FALSE)</f>
        <v>New England Seafood Cannery</v>
      </c>
      <c r="K1150" t="str">
        <f>VLOOKUP(order_details__2[[#This Row],[OrderID]],orders[],14,FALSE)</f>
        <v>Brazil</v>
      </c>
      <c r="L1150">
        <f>VLOOKUP(order_details__2[[#This Row],[OrderID]],orders[],7,FALSE)</f>
        <v>2</v>
      </c>
      <c r="M1150" t="str">
        <f>VLOOKUP(order_details__2[[#This Row],[ShipVia ]],shippers[],2,FALSE)</f>
        <v>United Package</v>
      </c>
      <c r="N1150" t="str">
        <f>VLOOKUP(order_details__2[[#This Row],[OrderID]],orders[],2,FALSE)</f>
        <v>GOURL</v>
      </c>
      <c r="O1150" t="str">
        <f>VLOOKUP(order_details__2[[#This Row],[OrderID]],orders[],18,FALSE)</f>
        <v xml:space="preserve">Eastern                                           </v>
      </c>
      <c r="P1150">
        <f>VLOOKUP(order_details__2[[#This Row],[ProductID]],products[],4,FALSE)</f>
        <v>8</v>
      </c>
      <c r="Q1150" t="str">
        <f>VLOOKUP(order_details__2[[#This Row],[CategoryID]],categories[],2,FALSE)</f>
        <v>Seafood</v>
      </c>
      <c r="R1150">
        <f>VLOOKUP(order_details__2[[#This Row],[OrderID]],orders[],21,FALSE)</f>
        <v>9</v>
      </c>
    </row>
    <row r="1151" spans="1:18" x14ac:dyDescent="0.2">
      <c r="A1151">
        <v>10685</v>
      </c>
      <c r="B1151">
        <v>47</v>
      </c>
      <c r="C1151">
        <v>9.5</v>
      </c>
      <c r="D1151">
        <v>15</v>
      </c>
      <c r="E1151">
        <v>0</v>
      </c>
      <c r="F1151">
        <f>order_details__2[[#This Row],[UnitPrice]]*order_details__2[[#This Row],[Quantity]]</f>
        <v>142.5</v>
      </c>
      <c r="G1151">
        <f>VLOOKUP(order_details__2[[#This Row],[ProductID]],products[],3,FALSE)</f>
        <v>22</v>
      </c>
      <c r="H1151">
        <f>VLOOKUP(order_details__2[[#This Row],[OrderID]],orders[],20,FALSE)</f>
        <v>1997</v>
      </c>
      <c r="I1151" t="str">
        <f>VLOOKUP(order_details__2[[#This Row],[ProductID]],products[],2,FALSE)</f>
        <v>Zaanse koeken</v>
      </c>
      <c r="J1151" t="str">
        <f>VLOOKUP(order_details__2[[#This Row],[SupplierID]],suppliers[],2,FALSE)</f>
        <v>Zaanse Snoepfabriek</v>
      </c>
      <c r="K1151" t="str">
        <f>VLOOKUP(order_details__2[[#This Row],[OrderID]],orders[],14,FALSE)</f>
        <v>Brazil</v>
      </c>
      <c r="L1151">
        <f>VLOOKUP(order_details__2[[#This Row],[OrderID]],orders[],7,FALSE)</f>
        <v>2</v>
      </c>
      <c r="M1151" t="str">
        <f>VLOOKUP(order_details__2[[#This Row],[ShipVia ]],shippers[],2,FALSE)</f>
        <v>United Package</v>
      </c>
      <c r="N1151" t="str">
        <f>VLOOKUP(order_details__2[[#This Row],[OrderID]],orders[],2,FALSE)</f>
        <v>GOURL</v>
      </c>
      <c r="O1151" t="str">
        <f>VLOOKUP(order_details__2[[#This Row],[OrderID]],orders[],18,FALSE)</f>
        <v xml:space="preserve">Eastern                                           </v>
      </c>
      <c r="P1151">
        <f>VLOOKUP(order_details__2[[#This Row],[ProductID]],products[],4,FALSE)</f>
        <v>3</v>
      </c>
      <c r="Q1151" t="str">
        <f>VLOOKUP(order_details__2[[#This Row],[CategoryID]],categories[],2,FALSE)</f>
        <v>Confections</v>
      </c>
      <c r="R1151">
        <f>VLOOKUP(order_details__2[[#This Row],[OrderID]],orders[],21,FALSE)</f>
        <v>9</v>
      </c>
    </row>
    <row r="1152" spans="1:18" x14ac:dyDescent="0.2">
      <c r="A1152">
        <v>10686</v>
      </c>
      <c r="B1152">
        <v>17</v>
      </c>
      <c r="C1152">
        <v>39</v>
      </c>
      <c r="D1152">
        <v>30</v>
      </c>
      <c r="E1152">
        <v>0</v>
      </c>
      <c r="F1152">
        <f>order_details__2[[#This Row],[UnitPrice]]*order_details__2[[#This Row],[Quantity]]</f>
        <v>1170</v>
      </c>
      <c r="G1152">
        <f>VLOOKUP(order_details__2[[#This Row],[ProductID]],products[],3,FALSE)</f>
        <v>7</v>
      </c>
      <c r="H1152">
        <f>VLOOKUP(order_details__2[[#This Row],[OrderID]],orders[],20,FALSE)</f>
        <v>1997</v>
      </c>
      <c r="I1152" t="str">
        <f>VLOOKUP(order_details__2[[#This Row],[ProductID]],products[],2,FALSE)</f>
        <v>Alice Mutton</v>
      </c>
      <c r="J1152" t="str">
        <f>VLOOKUP(order_details__2[[#This Row],[SupplierID]],suppliers[],2,FALSE)</f>
        <v>Pavlova, Ltd.</v>
      </c>
      <c r="K1152" t="str">
        <f>VLOOKUP(order_details__2[[#This Row],[OrderID]],orders[],14,FALSE)</f>
        <v>Austria</v>
      </c>
      <c r="L1152">
        <f>VLOOKUP(order_details__2[[#This Row],[OrderID]],orders[],7,FALSE)</f>
        <v>1</v>
      </c>
      <c r="M1152" t="str">
        <f>VLOOKUP(order_details__2[[#This Row],[ShipVia ]],shippers[],2,FALSE)</f>
        <v>Speedy Express</v>
      </c>
      <c r="N1152" t="str">
        <f>VLOOKUP(order_details__2[[#This Row],[OrderID]],orders[],2,FALSE)</f>
        <v>PICCO</v>
      </c>
      <c r="O1152" t="str">
        <f>VLOOKUP(order_details__2[[#This Row],[OrderID]],orders[],18,FALSE)</f>
        <v xml:space="preserve">Eastern                                           </v>
      </c>
      <c r="P1152">
        <f>VLOOKUP(order_details__2[[#This Row],[ProductID]],products[],4,FALSE)</f>
        <v>6</v>
      </c>
      <c r="Q1152" t="str">
        <f>VLOOKUP(order_details__2[[#This Row],[CategoryID]],categories[],2,FALSE)</f>
        <v>Meat/Poultry</v>
      </c>
      <c r="R1152">
        <f>VLOOKUP(order_details__2[[#This Row],[OrderID]],orders[],21,FALSE)</f>
        <v>9</v>
      </c>
    </row>
    <row r="1153" spans="1:18" x14ac:dyDescent="0.2">
      <c r="A1153">
        <v>10686</v>
      </c>
      <c r="B1153">
        <v>26</v>
      </c>
      <c r="C1153">
        <v>31.23</v>
      </c>
      <c r="D1153">
        <v>15</v>
      </c>
      <c r="E1153">
        <v>0</v>
      </c>
      <c r="F1153">
        <f>order_details__2[[#This Row],[UnitPrice]]*order_details__2[[#This Row],[Quantity]]</f>
        <v>468.45</v>
      </c>
      <c r="G1153">
        <f>VLOOKUP(order_details__2[[#This Row],[ProductID]],products[],3,FALSE)</f>
        <v>11</v>
      </c>
      <c r="H1153">
        <f>VLOOKUP(order_details__2[[#This Row],[OrderID]],orders[],20,FALSE)</f>
        <v>1997</v>
      </c>
      <c r="I1153" t="str">
        <f>VLOOKUP(order_details__2[[#This Row],[ProductID]],products[],2,FALSE)</f>
        <v>Gumbr Gummibrchen</v>
      </c>
      <c r="J1153" t="str">
        <f>VLOOKUP(order_details__2[[#This Row],[SupplierID]],suppliers[],2,FALSE)</f>
        <v>Heli Swaren GmbH &amp; Co. KG</v>
      </c>
      <c r="K1153" t="str">
        <f>VLOOKUP(order_details__2[[#This Row],[OrderID]],orders[],14,FALSE)</f>
        <v>Austria</v>
      </c>
      <c r="L1153">
        <f>VLOOKUP(order_details__2[[#This Row],[OrderID]],orders[],7,FALSE)</f>
        <v>1</v>
      </c>
      <c r="M1153" t="str">
        <f>VLOOKUP(order_details__2[[#This Row],[ShipVia ]],shippers[],2,FALSE)</f>
        <v>Speedy Express</v>
      </c>
      <c r="N1153" t="str">
        <f>VLOOKUP(order_details__2[[#This Row],[OrderID]],orders[],2,FALSE)</f>
        <v>PICCO</v>
      </c>
      <c r="O1153" t="str">
        <f>VLOOKUP(order_details__2[[#This Row],[OrderID]],orders[],18,FALSE)</f>
        <v xml:space="preserve">Eastern                                           </v>
      </c>
      <c r="P1153">
        <f>VLOOKUP(order_details__2[[#This Row],[ProductID]],products[],4,FALSE)</f>
        <v>3</v>
      </c>
      <c r="Q1153" t="str">
        <f>VLOOKUP(order_details__2[[#This Row],[CategoryID]],categories[],2,FALSE)</f>
        <v>Confections</v>
      </c>
      <c r="R1153">
        <f>VLOOKUP(order_details__2[[#This Row],[OrderID]],orders[],21,FALSE)</f>
        <v>9</v>
      </c>
    </row>
    <row r="1154" spans="1:18" x14ac:dyDescent="0.2">
      <c r="A1154">
        <v>10687</v>
      </c>
      <c r="B1154">
        <v>9</v>
      </c>
      <c r="C1154">
        <v>97</v>
      </c>
      <c r="D1154">
        <v>50</v>
      </c>
      <c r="E1154">
        <v>0</v>
      </c>
      <c r="F1154">
        <f>order_details__2[[#This Row],[UnitPrice]]*order_details__2[[#This Row],[Quantity]]</f>
        <v>4850</v>
      </c>
      <c r="G1154">
        <f>VLOOKUP(order_details__2[[#This Row],[ProductID]],products[],3,FALSE)</f>
        <v>4</v>
      </c>
      <c r="H1154">
        <f>VLOOKUP(order_details__2[[#This Row],[OrderID]],orders[],20,FALSE)</f>
        <v>1997</v>
      </c>
      <c r="I1154" t="str">
        <f>VLOOKUP(order_details__2[[#This Row],[ProductID]],products[],2,FALSE)</f>
        <v>Mishi Kobe Niku</v>
      </c>
      <c r="J1154" t="str">
        <f>VLOOKUP(order_details__2[[#This Row],[SupplierID]],suppliers[],2,FALSE)</f>
        <v>Tokyo Traders</v>
      </c>
      <c r="K1154" t="str">
        <f>VLOOKUP(order_details__2[[#This Row],[OrderID]],orders[],14,FALSE)</f>
        <v>Ireland</v>
      </c>
      <c r="L1154">
        <f>VLOOKUP(order_details__2[[#This Row],[OrderID]],orders[],7,FALSE)</f>
        <v>2</v>
      </c>
      <c r="M1154" t="str">
        <f>VLOOKUP(order_details__2[[#This Row],[ShipVia ]],shippers[],2,FALSE)</f>
        <v>United Package</v>
      </c>
      <c r="N1154" t="str">
        <f>VLOOKUP(order_details__2[[#This Row],[OrderID]],orders[],2,FALSE)</f>
        <v>HUNGO</v>
      </c>
      <c r="O1154" t="str">
        <f>VLOOKUP(order_details__2[[#This Row],[OrderID]],orders[],18,FALSE)</f>
        <v xml:space="preserve">Northern                                          </v>
      </c>
      <c r="P1154">
        <f>VLOOKUP(order_details__2[[#This Row],[ProductID]],products[],4,FALSE)</f>
        <v>6</v>
      </c>
      <c r="Q1154" t="str">
        <f>VLOOKUP(order_details__2[[#This Row],[CategoryID]],categories[],2,FALSE)</f>
        <v>Meat/Poultry</v>
      </c>
      <c r="R1154">
        <f>VLOOKUP(order_details__2[[#This Row],[OrderID]],orders[],21,FALSE)</f>
        <v>9</v>
      </c>
    </row>
    <row r="1155" spans="1:18" x14ac:dyDescent="0.2">
      <c r="A1155">
        <v>10687</v>
      </c>
      <c r="B1155">
        <v>29</v>
      </c>
      <c r="C1155">
        <v>123.79</v>
      </c>
      <c r="D1155">
        <v>10</v>
      </c>
      <c r="E1155">
        <v>0</v>
      </c>
      <c r="F1155">
        <f>order_details__2[[#This Row],[UnitPrice]]*order_details__2[[#This Row],[Quantity]]</f>
        <v>1237.9000000000001</v>
      </c>
      <c r="G1155">
        <f>VLOOKUP(order_details__2[[#This Row],[ProductID]],products[],3,FALSE)</f>
        <v>12</v>
      </c>
      <c r="H1155">
        <f>VLOOKUP(order_details__2[[#This Row],[OrderID]],orders[],20,FALSE)</f>
        <v>1997</v>
      </c>
      <c r="I1155" t="str">
        <f>VLOOKUP(order_details__2[[#This Row],[ProductID]],products[],2,FALSE)</f>
        <v>Thringer Rostbratwurst</v>
      </c>
      <c r="J1155" t="str">
        <f>VLOOKUP(order_details__2[[#This Row],[SupplierID]],suppliers[],2,FALSE)</f>
        <v>Plutzer Lebensmittelgromrkte AG</v>
      </c>
      <c r="K1155" t="str">
        <f>VLOOKUP(order_details__2[[#This Row],[OrderID]],orders[],14,FALSE)</f>
        <v>Ireland</v>
      </c>
      <c r="L1155">
        <f>VLOOKUP(order_details__2[[#This Row],[OrderID]],orders[],7,FALSE)</f>
        <v>2</v>
      </c>
      <c r="M1155" t="str">
        <f>VLOOKUP(order_details__2[[#This Row],[ShipVia ]],shippers[],2,FALSE)</f>
        <v>United Package</v>
      </c>
      <c r="N1155" t="str">
        <f>VLOOKUP(order_details__2[[#This Row],[OrderID]],orders[],2,FALSE)</f>
        <v>HUNGO</v>
      </c>
      <c r="O1155" t="str">
        <f>VLOOKUP(order_details__2[[#This Row],[OrderID]],orders[],18,FALSE)</f>
        <v xml:space="preserve">Northern                                          </v>
      </c>
      <c r="P1155">
        <f>VLOOKUP(order_details__2[[#This Row],[ProductID]],products[],4,FALSE)</f>
        <v>6</v>
      </c>
      <c r="Q1155" t="str">
        <f>VLOOKUP(order_details__2[[#This Row],[CategoryID]],categories[],2,FALSE)</f>
        <v>Meat/Poultry</v>
      </c>
      <c r="R1155">
        <f>VLOOKUP(order_details__2[[#This Row],[OrderID]],orders[],21,FALSE)</f>
        <v>9</v>
      </c>
    </row>
    <row r="1156" spans="1:18" x14ac:dyDescent="0.2">
      <c r="A1156">
        <v>10687</v>
      </c>
      <c r="B1156">
        <v>36</v>
      </c>
      <c r="C1156">
        <v>19</v>
      </c>
      <c r="D1156">
        <v>6</v>
      </c>
      <c r="E1156">
        <v>0</v>
      </c>
      <c r="F1156">
        <f>order_details__2[[#This Row],[UnitPrice]]*order_details__2[[#This Row],[Quantity]]</f>
        <v>114</v>
      </c>
      <c r="G1156">
        <f>VLOOKUP(order_details__2[[#This Row],[ProductID]],products[],3,FALSE)</f>
        <v>17</v>
      </c>
      <c r="H1156">
        <f>VLOOKUP(order_details__2[[#This Row],[OrderID]],orders[],20,FALSE)</f>
        <v>1997</v>
      </c>
      <c r="I1156" t="str">
        <f>VLOOKUP(order_details__2[[#This Row],[ProductID]],products[],2,FALSE)</f>
        <v>Inlagd Sill</v>
      </c>
      <c r="J1156" t="str">
        <f>VLOOKUP(order_details__2[[#This Row],[SupplierID]],suppliers[],2,FALSE)</f>
        <v>Svensk Sjfda AB</v>
      </c>
      <c r="K1156" t="str">
        <f>VLOOKUP(order_details__2[[#This Row],[OrderID]],orders[],14,FALSE)</f>
        <v>Ireland</v>
      </c>
      <c r="L1156">
        <f>VLOOKUP(order_details__2[[#This Row],[OrderID]],orders[],7,FALSE)</f>
        <v>2</v>
      </c>
      <c r="M1156" t="str">
        <f>VLOOKUP(order_details__2[[#This Row],[ShipVia ]],shippers[],2,FALSE)</f>
        <v>United Package</v>
      </c>
      <c r="N1156" t="str">
        <f>VLOOKUP(order_details__2[[#This Row],[OrderID]],orders[],2,FALSE)</f>
        <v>HUNGO</v>
      </c>
      <c r="O1156" t="str">
        <f>VLOOKUP(order_details__2[[#This Row],[OrderID]],orders[],18,FALSE)</f>
        <v xml:space="preserve">Northern                                          </v>
      </c>
      <c r="P1156">
        <f>VLOOKUP(order_details__2[[#This Row],[ProductID]],products[],4,FALSE)</f>
        <v>8</v>
      </c>
      <c r="Q1156" t="str">
        <f>VLOOKUP(order_details__2[[#This Row],[CategoryID]],categories[],2,FALSE)</f>
        <v>Seafood</v>
      </c>
      <c r="R1156">
        <f>VLOOKUP(order_details__2[[#This Row],[OrderID]],orders[],21,FALSE)</f>
        <v>9</v>
      </c>
    </row>
    <row r="1157" spans="1:18" x14ac:dyDescent="0.2">
      <c r="A1157">
        <v>10688</v>
      </c>
      <c r="B1157">
        <v>10</v>
      </c>
      <c r="C1157">
        <v>31</v>
      </c>
      <c r="D1157">
        <v>18</v>
      </c>
      <c r="E1157">
        <v>0</v>
      </c>
      <c r="F1157">
        <f>order_details__2[[#This Row],[UnitPrice]]*order_details__2[[#This Row],[Quantity]]</f>
        <v>558</v>
      </c>
      <c r="G1157">
        <f>VLOOKUP(order_details__2[[#This Row],[ProductID]],products[],3,FALSE)</f>
        <v>4</v>
      </c>
      <c r="H1157">
        <f>VLOOKUP(order_details__2[[#This Row],[OrderID]],orders[],20,FALSE)</f>
        <v>1997</v>
      </c>
      <c r="I1157" t="str">
        <f>VLOOKUP(order_details__2[[#This Row],[ProductID]],products[],2,FALSE)</f>
        <v>Ikura</v>
      </c>
      <c r="J1157" t="str">
        <f>VLOOKUP(order_details__2[[#This Row],[SupplierID]],suppliers[],2,FALSE)</f>
        <v>Tokyo Traders</v>
      </c>
      <c r="K1157" t="str">
        <f>VLOOKUP(order_details__2[[#This Row],[OrderID]],orders[],14,FALSE)</f>
        <v>Denmark</v>
      </c>
      <c r="L1157">
        <f>VLOOKUP(order_details__2[[#This Row],[OrderID]],orders[],7,FALSE)</f>
        <v>2</v>
      </c>
      <c r="M1157" t="str">
        <f>VLOOKUP(order_details__2[[#This Row],[ShipVia ]],shippers[],2,FALSE)</f>
        <v>United Package</v>
      </c>
      <c r="N1157" t="str">
        <f>VLOOKUP(order_details__2[[#This Row],[OrderID]],orders[],2,FALSE)</f>
        <v>VAFFE</v>
      </c>
      <c r="O1157" t="str">
        <f>VLOOKUP(order_details__2[[#This Row],[OrderID]],orders[],18,FALSE)</f>
        <v xml:space="preserve">Eastern                                           </v>
      </c>
      <c r="P1157">
        <f>VLOOKUP(order_details__2[[#This Row],[ProductID]],products[],4,FALSE)</f>
        <v>8</v>
      </c>
      <c r="Q1157" t="str">
        <f>VLOOKUP(order_details__2[[#This Row],[CategoryID]],categories[],2,FALSE)</f>
        <v>Seafood</v>
      </c>
      <c r="R1157">
        <f>VLOOKUP(order_details__2[[#This Row],[OrderID]],orders[],21,FALSE)</f>
        <v>10</v>
      </c>
    </row>
    <row r="1158" spans="1:18" x14ac:dyDescent="0.2">
      <c r="A1158">
        <v>10688</v>
      </c>
      <c r="B1158">
        <v>28</v>
      </c>
      <c r="C1158">
        <v>45.6</v>
      </c>
      <c r="D1158">
        <v>60</v>
      </c>
      <c r="E1158">
        <v>0</v>
      </c>
      <c r="F1158">
        <f>order_details__2[[#This Row],[UnitPrice]]*order_details__2[[#This Row],[Quantity]]</f>
        <v>2736</v>
      </c>
      <c r="G1158">
        <f>VLOOKUP(order_details__2[[#This Row],[ProductID]],products[],3,FALSE)</f>
        <v>12</v>
      </c>
      <c r="H1158">
        <f>VLOOKUP(order_details__2[[#This Row],[OrderID]],orders[],20,FALSE)</f>
        <v>1997</v>
      </c>
      <c r="I1158" t="str">
        <f>VLOOKUP(order_details__2[[#This Row],[ProductID]],products[],2,FALSE)</f>
        <v>Rssle Sauerkraut</v>
      </c>
      <c r="J1158" t="str">
        <f>VLOOKUP(order_details__2[[#This Row],[SupplierID]],suppliers[],2,FALSE)</f>
        <v>Plutzer Lebensmittelgromrkte AG</v>
      </c>
      <c r="K1158" t="str">
        <f>VLOOKUP(order_details__2[[#This Row],[OrderID]],orders[],14,FALSE)</f>
        <v>Denmark</v>
      </c>
      <c r="L1158">
        <f>VLOOKUP(order_details__2[[#This Row],[OrderID]],orders[],7,FALSE)</f>
        <v>2</v>
      </c>
      <c r="M1158" t="str">
        <f>VLOOKUP(order_details__2[[#This Row],[ShipVia ]],shippers[],2,FALSE)</f>
        <v>United Package</v>
      </c>
      <c r="N1158" t="str">
        <f>VLOOKUP(order_details__2[[#This Row],[OrderID]],orders[],2,FALSE)</f>
        <v>VAFFE</v>
      </c>
      <c r="O1158" t="str">
        <f>VLOOKUP(order_details__2[[#This Row],[OrderID]],orders[],18,FALSE)</f>
        <v xml:space="preserve">Eastern                                           </v>
      </c>
      <c r="P1158">
        <f>VLOOKUP(order_details__2[[#This Row],[ProductID]],products[],4,FALSE)</f>
        <v>7</v>
      </c>
      <c r="Q1158" t="str">
        <f>VLOOKUP(order_details__2[[#This Row],[CategoryID]],categories[],2,FALSE)</f>
        <v>Produce</v>
      </c>
      <c r="R1158">
        <f>VLOOKUP(order_details__2[[#This Row],[OrderID]],orders[],21,FALSE)</f>
        <v>10</v>
      </c>
    </row>
    <row r="1159" spans="1:18" x14ac:dyDescent="0.2">
      <c r="A1159">
        <v>10688</v>
      </c>
      <c r="B1159">
        <v>34</v>
      </c>
      <c r="C1159">
        <v>14</v>
      </c>
      <c r="D1159">
        <v>14</v>
      </c>
      <c r="E1159">
        <v>0</v>
      </c>
      <c r="F1159">
        <f>order_details__2[[#This Row],[UnitPrice]]*order_details__2[[#This Row],[Quantity]]</f>
        <v>196</v>
      </c>
      <c r="G1159">
        <f>VLOOKUP(order_details__2[[#This Row],[ProductID]],products[],3,FALSE)</f>
        <v>16</v>
      </c>
      <c r="H1159">
        <f>VLOOKUP(order_details__2[[#This Row],[OrderID]],orders[],20,FALSE)</f>
        <v>1997</v>
      </c>
      <c r="I1159" t="str">
        <f>VLOOKUP(order_details__2[[#This Row],[ProductID]],products[],2,FALSE)</f>
        <v>Sasquatch Ale</v>
      </c>
      <c r="J1159" t="str">
        <f>VLOOKUP(order_details__2[[#This Row],[SupplierID]],suppliers[],2,FALSE)</f>
        <v>Bigfoot Breweries</v>
      </c>
      <c r="K1159" t="str">
        <f>VLOOKUP(order_details__2[[#This Row],[OrderID]],orders[],14,FALSE)</f>
        <v>Denmark</v>
      </c>
      <c r="L1159">
        <f>VLOOKUP(order_details__2[[#This Row],[OrderID]],orders[],7,FALSE)</f>
        <v>2</v>
      </c>
      <c r="M1159" t="str">
        <f>VLOOKUP(order_details__2[[#This Row],[ShipVia ]],shippers[],2,FALSE)</f>
        <v>United Package</v>
      </c>
      <c r="N1159" t="str">
        <f>VLOOKUP(order_details__2[[#This Row],[OrderID]],orders[],2,FALSE)</f>
        <v>VAFFE</v>
      </c>
      <c r="O1159" t="str">
        <f>VLOOKUP(order_details__2[[#This Row],[OrderID]],orders[],18,FALSE)</f>
        <v xml:space="preserve">Eastern                                           </v>
      </c>
      <c r="P1159">
        <f>VLOOKUP(order_details__2[[#This Row],[ProductID]],products[],4,FALSE)</f>
        <v>1</v>
      </c>
      <c r="Q1159" t="str">
        <f>VLOOKUP(order_details__2[[#This Row],[CategoryID]],categories[],2,FALSE)</f>
        <v>Beverages</v>
      </c>
      <c r="R1159">
        <f>VLOOKUP(order_details__2[[#This Row],[OrderID]],orders[],21,FALSE)</f>
        <v>10</v>
      </c>
    </row>
    <row r="1160" spans="1:18" x14ac:dyDescent="0.2">
      <c r="A1160">
        <v>10689</v>
      </c>
      <c r="B1160">
        <v>1</v>
      </c>
      <c r="C1160">
        <v>18</v>
      </c>
      <c r="D1160">
        <v>35</v>
      </c>
      <c r="E1160">
        <v>0</v>
      </c>
      <c r="F1160">
        <f>order_details__2[[#This Row],[UnitPrice]]*order_details__2[[#This Row],[Quantity]]</f>
        <v>630</v>
      </c>
      <c r="G1160">
        <f>VLOOKUP(order_details__2[[#This Row],[ProductID]],products[],3,FALSE)</f>
        <v>1</v>
      </c>
      <c r="H1160">
        <f>VLOOKUP(order_details__2[[#This Row],[OrderID]],orders[],20,FALSE)</f>
        <v>1997</v>
      </c>
      <c r="I1160" t="str">
        <f>VLOOKUP(order_details__2[[#This Row],[ProductID]],products[],2,FALSE)</f>
        <v>Chai</v>
      </c>
      <c r="J1160" t="str">
        <f>VLOOKUP(order_details__2[[#This Row],[SupplierID]],suppliers[],2,FALSE)</f>
        <v>Exotic Liquids</v>
      </c>
      <c r="K1160" t="str">
        <f>VLOOKUP(order_details__2[[#This Row],[OrderID]],orders[],14,FALSE)</f>
        <v>Sweden</v>
      </c>
      <c r="L1160">
        <f>VLOOKUP(order_details__2[[#This Row],[OrderID]],orders[],7,FALSE)</f>
        <v>2</v>
      </c>
      <c r="M1160" t="str">
        <f>VLOOKUP(order_details__2[[#This Row],[ShipVia ]],shippers[],2,FALSE)</f>
        <v>United Package</v>
      </c>
      <c r="N1160" t="str">
        <f>VLOOKUP(order_details__2[[#This Row],[OrderID]],orders[],2,FALSE)</f>
        <v>BERGS</v>
      </c>
      <c r="O1160" t="str">
        <f>VLOOKUP(order_details__2[[#This Row],[OrderID]],orders[],18,FALSE)</f>
        <v xml:space="preserve">Eastern                                           </v>
      </c>
      <c r="P1160">
        <f>VLOOKUP(order_details__2[[#This Row],[ProductID]],products[],4,FALSE)</f>
        <v>1</v>
      </c>
      <c r="Q1160" t="str">
        <f>VLOOKUP(order_details__2[[#This Row],[CategoryID]],categories[],2,FALSE)</f>
        <v>Beverages</v>
      </c>
      <c r="R1160">
        <f>VLOOKUP(order_details__2[[#This Row],[OrderID]],orders[],21,FALSE)</f>
        <v>10</v>
      </c>
    </row>
    <row r="1161" spans="1:18" x14ac:dyDescent="0.2">
      <c r="A1161">
        <v>10690</v>
      </c>
      <c r="B1161">
        <v>56</v>
      </c>
      <c r="C1161">
        <v>38</v>
      </c>
      <c r="D1161">
        <v>20</v>
      </c>
      <c r="E1161">
        <v>0</v>
      </c>
      <c r="F1161">
        <f>order_details__2[[#This Row],[UnitPrice]]*order_details__2[[#This Row],[Quantity]]</f>
        <v>760</v>
      </c>
      <c r="G1161">
        <f>VLOOKUP(order_details__2[[#This Row],[ProductID]],products[],3,FALSE)</f>
        <v>26</v>
      </c>
      <c r="H1161">
        <f>VLOOKUP(order_details__2[[#This Row],[OrderID]],orders[],20,FALSE)</f>
        <v>1997</v>
      </c>
      <c r="I1161" t="str">
        <f>VLOOKUP(order_details__2[[#This Row],[ProductID]],products[],2,FALSE)</f>
        <v>Gnocchi di nonna Alice</v>
      </c>
      <c r="J1161" t="str">
        <f>VLOOKUP(order_details__2[[#This Row],[SupplierID]],suppliers[],2,FALSE)</f>
        <v>Pasta Buttini s.r.l.</v>
      </c>
      <c r="K1161" t="str">
        <f>VLOOKUP(order_details__2[[#This Row],[OrderID]],orders[],14,FALSE)</f>
        <v>Brazil</v>
      </c>
      <c r="L1161">
        <f>VLOOKUP(order_details__2[[#This Row],[OrderID]],orders[],7,FALSE)</f>
        <v>1</v>
      </c>
      <c r="M1161" t="str">
        <f>VLOOKUP(order_details__2[[#This Row],[ShipVia ]],shippers[],2,FALSE)</f>
        <v>Speedy Express</v>
      </c>
      <c r="N1161" t="str">
        <f>VLOOKUP(order_details__2[[#This Row],[OrderID]],orders[],2,FALSE)</f>
        <v>HANAR</v>
      </c>
      <c r="O1161" t="str">
        <f>VLOOKUP(order_details__2[[#This Row],[OrderID]],orders[],18,FALSE)</f>
        <v xml:space="preserve">Eastern                                           </v>
      </c>
      <c r="P1161">
        <f>VLOOKUP(order_details__2[[#This Row],[ProductID]],products[],4,FALSE)</f>
        <v>5</v>
      </c>
      <c r="Q1161" t="str">
        <f>VLOOKUP(order_details__2[[#This Row],[CategoryID]],categories[],2,FALSE)</f>
        <v>Grains/Cereals</v>
      </c>
      <c r="R1161">
        <f>VLOOKUP(order_details__2[[#This Row],[OrderID]],orders[],21,FALSE)</f>
        <v>10</v>
      </c>
    </row>
    <row r="1162" spans="1:18" x14ac:dyDescent="0.2">
      <c r="A1162">
        <v>10690</v>
      </c>
      <c r="B1162">
        <v>77</v>
      </c>
      <c r="C1162">
        <v>13</v>
      </c>
      <c r="D1162">
        <v>30</v>
      </c>
      <c r="E1162">
        <v>0</v>
      </c>
      <c r="F1162">
        <f>order_details__2[[#This Row],[UnitPrice]]*order_details__2[[#This Row],[Quantity]]</f>
        <v>390</v>
      </c>
      <c r="G1162">
        <f>VLOOKUP(order_details__2[[#This Row],[ProductID]],products[],3,FALSE)</f>
        <v>12</v>
      </c>
      <c r="H1162">
        <f>VLOOKUP(order_details__2[[#This Row],[OrderID]],orders[],20,FALSE)</f>
        <v>1997</v>
      </c>
      <c r="I1162" t="str">
        <f>VLOOKUP(order_details__2[[#This Row],[ProductID]],products[],2,FALSE)</f>
        <v>Original Frankfurter grne Soe</v>
      </c>
      <c r="J1162" t="str">
        <f>VLOOKUP(order_details__2[[#This Row],[SupplierID]],suppliers[],2,FALSE)</f>
        <v>Plutzer Lebensmittelgromrkte AG</v>
      </c>
      <c r="K1162" t="str">
        <f>VLOOKUP(order_details__2[[#This Row],[OrderID]],orders[],14,FALSE)</f>
        <v>Brazil</v>
      </c>
      <c r="L1162">
        <f>VLOOKUP(order_details__2[[#This Row],[OrderID]],orders[],7,FALSE)</f>
        <v>1</v>
      </c>
      <c r="M1162" t="str">
        <f>VLOOKUP(order_details__2[[#This Row],[ShipVia ]],shippers[],2,FALSE)</f>
        <v>Speedy Express</v>
      </c>
      <c r="N1162" t="str">
        <f>VLOOKUP(order_details__2[[#This Row],[OrderID]],orders[],2,FALSE)</f>
        <v>HANAR</v>
      </c>
      <c r="O1162" t="str">
        <f>VLOOKUP(order_details__2[[#This Row],[OrderID]],orders[],18,FALSE)</f>
        <v xml:space="preserve">Eastern                                           </v>
      </c>
      <c r="P1162">
        <f>VLOOKUP(order_details__2[[#This Row],[ProductID]],products[],4,FALSE)</f>
        <v>2</v>
      </c>
      <c r="Q1162" t="str">
        <f>VLOOKUP(order_details__2[[#This Row],[CategoryID]],categories[],2,FALSE)</f>
        <v>Condiments</v>
      </c>
      <c r="R1162">
        <f>VLOOKUP(order_details__2[[#This Row],[OrderID]],orders[],21,FALSE)</f>
        <v>10</v>
      </c>
    </row>
    <row r="1163" spans="1:18" x14ac:dyDescent="0.2">
      <c r="A1163">
        <v>10691</v>
      </c>
      <c r="B1163">
        <v>1</v>
      </c>
      <c r="C1163">
        <v>18</v>
      </c>
      <c r="D1163">
        <v>30</v>
      </c>
      <c r="E1163">
        <v>0</v>
      </c>
      <c r="F1163">
        <f>order_details__2[[#This Row],[UnitPrice]]*order_details__2[[#This Row],[Quantity]]</f>
        <v>540</v>
      </c>
      <c r="G1163">
        <f>VLOOKUP(order_details__2[[#This Row],[ProductID]],products[],3,FALSE)</f>
        <v>1</v>
      </c>
      <c r="H1163">
        <f>VLOOKUP(order_details__2[[#This Row],[OrderID]],orders[],20,FALSE)</f>
        <v>1997</v>
      </c>
      <c r="I1163" t="str">
        <f>VLOOKUP(order_details__2[[#This Row],[ProductID]],products[],2,FALSE)</f>
        <v>Chai</v>
      </c>
      <c r="J1163" t="str">
        <f>VLOOKUP(order_details__2[[#This Row],[SupplierID]],suppliers[],2,FALSE)</f>
        <v>Exotic Liquids</v>
      </c>
      <c r="K1163" t="str">
        <f>VLOOKUP(order_details__2[[#This Row],[OrderID]],orders[],14,FALSE)</f>
        <v>Germany</v>
      </c>
      <c r="L1163">
        <f>VLOOKUP(order_details__2[[#This Row],[OrderID]],orders[],7,FALSE)</f>
        <v>2</v>
      </c>
      <c r="M1163" t="str">
        <f>VLOOKUP(order_details__2[[#This Row],[ShipVia ]],shippers[],2,FALSE)</f>
        <v>United Package</v>
      </c>
      <c r="N1163" t="str">
        <f>VLOOKUP(order_details__2[[#This Row],[OrderID]],orders[],2,FALSE)</f>
        <v>QUICK</v>
      </c>
      <c r="O1163" t="str">
        <f>VLOOKUP(order_details__2[[#This Row],[OrderID]],orders[],18,FALSE)</f>
        <v xml:space="preserve">Eastern                                           </v>
      </c>
      <c r="P1163">
        <f>VLOOKUP(order_details__2[[#This Row],[ProductID]],products[],4,FALSE)</f>
        <v>1</v>
      </c>
      <c r="Q1163" t="str">
        <f>VLOOKUP(order_details__2[[#This Row],[CategoryID]],categories[],2,FALSE)</f>
        <v>Beverages</v>
      </c>
      <c r="R1163">
        <f>VLOOKUP(order_details__2[[#This Row],[OrderID]],orders[],21,FALSE)</f>
        <v>10</v>
      </c>
    </row>
    <row r="1164" spans="1:18" x14ac:dyDescent="0.2">
      <c r="A1164">
        <v>10691</v>
      </c>
      <c r="B1164">
        <v>29</v>
      </c>
      <c r="C1164">
        <v>123.79</v>
      </c>
      <c r="D1164">
        <v>40</v>
      </c>
      <c r="E1164">
        <v>0</v>
      </c>
      <c r="F1164">
        <f>order_details__2[[#This Row],[UnitPrice]]*order_details__2[[#This Row],[Quantity]]</f>
        <v>4951.6000000000004</v>
      </c>
      <c r="G1164">
        <f>VLOOKUP(order_details__2[[#This Row],[ProductID]],products[],3,FALSE)</f>
        <v>12</v>
      </c>
      <c r="H1164">
        <f>VLOOKUP(order_details__2[[#This Row],[OrderID]],orders[],20,FALSE)</f>
        <v>1997</v>
      </c>
      <c r="I1164" t="str">
        <f>VLOOKUP(order_details__2[[#This Row],[ProductID]],products[],2,FALSE)</f>
        <v>Thringer Rostbratwurst</v>
      </c>
      <c r="J1164" t="str">
        <f>VLOOKUP(order_details__2[[#This Row],[SupplierID]],suppliers[],2,FALSE)</f>
        <v>Plutzer Lebensmittelgromrkte AG</v>
      </c>
      <c r="K1164" t="str">
        <f>VLOOKUP(order_details__2[[#This Row],[OrderID]],orders[],14,FALSE)</f>
        <v>Germany</v>
      </c>
      <c r="L1164">
        <f>VLOOKUP(order_details__2[[#This Row],[OrderID]],orders[],7,FALSE)</f>
        <v>2</v>
      </c>
      <c r="M1164" t="str">
        <f>VLOOKUP(order_details__2[[#This Row],[ShipVia ]],shippers[],2,FALSE)</f>
        <v>United Package</v>
      </c>
      <c r="N1164" t="str">
        <f>VLOOKUP(order_details__2[[#This Row],[OrderID]],orders[],2,FALSE)</f>
        <v>QUICK</v>
      </c>
      <c r="O1164" t="str">
        <f>VLOOKUP(order_details__2[[#This Row],[OrderID]],orders[],18,FALSE)</f>
        <v xml:space="preserve">Eastern                                           </v>
      </c>
      <c r="P1164">
        <f>VLOOKUP(order_details__2[[#This Row],[ProductID]],products[],4,FALSE)</f>
        <v>6</v>
      </c>
      <c r="Q1164" t="str">
        <f>VLOOKUP(order_details__2[[#This Row],[CategoryID]],categories[],2,FALSE)</f>
        <v>Meat/Poultry</v>
      </c>
      <c r="R1164">
        <f>VLOOKUP(order_details__2[[#This Row],[OrderID]],orders[],21,FALSE)</f>
        <v>10</v>
      </c>
    </row>
    <row r="1165" spans="1:18" x14ac:dyDescent="0.2">
      <c r="A1165">
        <v>10691</v>
      </c>
      <c r="B1165">
        <v>43</v>
      </c>
      <c r="C1165">
        <v>46</v>
      </c>
      <c r="D1165">
        <v>40</v>
      </c>
      <c r="E1165">
        <v>0</v>
      </c>
      <c r="F1165">
        <f>order_details__2[[#This Row],[UnitPrice]]*order_details__2[[#This Row],[Quantity]]</f>
        <v>1840</v>
      </c>
      <c r="G1165">
        <f>VLOOKUP(order_details__2[[#This Row],[ProductID]],products[],3,FALSE)</f>
        <v>20</v>
      </c>
      <c r="H1165">
        <f>VLOOKUP(order_details__2[[#This Row],[OrderID]],orders[],20,FALSE)</f>
        <v>1997</v>
      </c>
      <c r="I1165" t="str">
        <f>VLOOKUP(order_details__2[[#This Row],[ProductID]],products[],2,FALSE)</f>
        <v>Ipoh Coffee</v>
      </c>
      <c r="J1165" t="str">
        <f>VLOOKUP(order_details__2[[#This Row],[SupplierID]],suppliers[],2,FALSE)</f>
        <v>Leka Trading</v>
      </c>
      <c r="K1165" t="str">
        <f>VLOOKUP(order_details__2[[#This Row],[OrderID]],orders[],14,FALSE)</f>
        <v>Germany</v>
      </c>
      <c r="L1165">
        <f>VLOOKUP(order_details__2[[#This Row],[OrderID]],orders[],7,FALSE)</f>
        <v>2</v>
      </c>
      <c r="M1165" t="str">
        <f>VLOOKUP(order_details__2[[#This Row],[ShipVia ]],shippers[],2,FALSE)</f>
        <v>United Package</v>
      </c>
      <c r="N1165" t="str">
        <f>VLOOKUP(order_details__2[[#This Row],[OrderID]],orders[],2,FALSE)</f>
        <v>QUICK</v>
      </c>
      <c r="O1165" t="str">
        <f>VLOOKUP(order_details__2[[#This Row],[OrderID]],orders[],18,FALSE)</f>
        <v xml:space="preserve">Eastern                                           </v>
      </c>
      <c r="P1165">
        <f>VLOOKUP(order_details__2[[#This Row],[ProductID]],products[],4,FALSE)</f>
        <v>1</v>
      </c>
      <c r="Q1165" t="str">
        <f>VLOOKUP(order_details__2[[#This Row],[CategoryID]],categories[],2,FALSE)</f>
        <v>Beverages</v>
      </c>
      <c r="R1165">
        <f>VLOOKUP(order_details__2[[#This Row],[OrderID]],orders[],21,FALSE)</f>
        <v>10</v>
      </c>
    </row>
    <row r="1166" spans="1:18" x14ac:dyDescent="0.2">
      <c r="A1166">
        <v>10691</v>
      </c>
      <c r="B1166">
        <v>44</v>
      </c>
      <c r="C1166">
        <v>19.45</v>
      </c>
      <c r="D1166">
        <v>24</v>
      </c>
      <c r="E1166">
        <v>0</v>
      </c>
      <c r="F1166">
        <f>order_details__2[[#This Row],[UnitPrice]]*order_details__2[[#This Row],[Quantity]]</f>
        <v>466.79999999999995</v>
      </c>
      <c r="G1166">
        <f>VLOOKUP(order_details__2[[#This Row],[ProductID]],products[],3,FALSE)</f>
        <v>20</v>
      </c>
      <c r="H1166">
        <f>VLOOKUP(order_details__2[[#This Row],[OrderID]],orders[],20,FALSE)</f>
        <v>1997</v>
      </c>
      <c r="I1166" t="str">
        <f>VLOOKUP(order_details__2[[#This Row],[ProductID]],products[],2,FALSE)</f>
        <v>Gula Malacca</v>
      </c>
      <c r="J1166" t="str">
        <f>VLOOKUP(order_details__2[[#This Row],[SupplierID]],suppliers[],2,FALSE)</f>
        <v>Leka Trading</v>
      </c>
      <c r="K1166" t="str">
        <f>VLOOKUP(order_details__2[[#This Row],[OrderID]],orders[],14,FALSE)</f>
        <v>Germany</v>
      </c>
      <c r="L1166">
        <f>VLOOKUP(order_details__2[[#This Row],[OrderID]],orders[],7,FALSE)</f>
        <v>2</v>
      </c>
      <c r="M1166" t="str">
        <f>VLOOKUP(order_details__2[[#This Row],[ShipVia ]],shippers[],2,FALSE)</f>
        <v>United Package</v>
      </c>
      <c r="N1166" t="str">
        <f>VLOOKUP(order_details__2[[#This Row],[OrderID]],orders[],2,FALSE)</f>
        <v>QUICK</v>
      </c>
      <c r="O1166" t="str">
        <f>VLOOKUP(order_details__2[[#This Row],[OrderID]],orders[],18,FALSE)</f>
        <v xml:space="preserve">Eastern                                           </v>
      </c>
      <c r="P1166">
        <f>VLOOKUP(order_details__2[[#This Row],[ProductID]],products[],4,FALSE)</f>
        <v>2</v>
      </c>
      <c r="Q1166" t="str">
        <f>VLOOKUP(order_details__2[[#This Row],[CategoryID]],categories[],2,FALSE)</f>
        <v>Condiments</v>
      </c>
      <c r="R1166">
        <f>VLOOKUP(order_details__2[[#This Row],[OrderID]],orders[],21,FALSE)</f>
        <v>10</v>
      </c>
    </row>
    <row r="1167" spans="1:18" x14ac:dyDescent="0.2">
      <c r="A1167">
        <v>10691</v>
      </c>
      <c r="B1167">
        <v>62</v>
      </c>
      <c r="C1167">
        <v>49.3</v>
      </c>
      <c r="D1167">
        <v>48</v>
      </c>
      <c r="E1167">
        <v>0</v>
      </c>
      <c r="F1167">
        <f>order_details__2[[#This Row],[UnitPrice]]*order_details__2[[#This Row],[Quantity]]</f>
        <v>2366.3999999999996</v>
      </c>
      <c r="G1167">
        <f>VLOOKUP(order_details__2[[#This Row],[ProductID]],products[],3,FALSE)</f>
        <v>29</v>
      </c>
      <c r="H1167">
        <f>VLOOKUP(order_details__2[[#This Row],[OrderID]],orders[],20,FALSE)</f>
        <v>1997</v>
      </c>
      <c r="I1167" t="str">
        <f>VLOOKUP(order_details__2[[#This Row],[ProductID]],products[],2,FALSE)</f>
        <v>Tarte au sucre</v>
      </c>
      <c r="J1167" t="str">
        <f>VLOOKUP(order_details__2[[#This Row],[SupplierID]],suppliers[],2,FALSE)</f>
        <v>Forts d'rables</v>
      </c>
      <c r="K1167" t="str">
        <f>VLOOKUP(order_details__2[[#This Row],[OrderID]],orders[],14,FALSE)</f>
        <v>Germany</v>
      </c>
      <c r="L1167">
        <f>VLOOKUP(order_details__2[[#This Row],[OrderID]],orders[],7,FALSE)</f>
        <v>2</v>
      </c>
      <c r="M1167" t="str">
        <f>VLOOKUP(order_details__2[[#This Row],[ShipVia ]],shippers[],2,FALSE)</f>
        <v>United Package</v>
      </c>
      <c r="N1167" t="str">
        <f>VLOOKUP(order_details__2[[#This Row],[OrderID]],orders[],2,FALSE)</f>
        <v>QUICK</v>
      </c>
      <c r="O1167" t="str">
        <f>VLOOKUP(order_details__2[[#This Row],[OrderID]],orders[],18,FALSE)</f>
        <v xml:space="preserve">Eastern                                           </v>
      </c>
      <c r="P1167">
        <f>VLOOKUP(order_details__2[[#This Row],[ProductID]],products[],4,FALSE)</f>
        <v>3</v>
      </c>
      <c r="Q1167" t="str">
        <f>VLOOKUP(order_details__2[[#This Row],[CategoryID]],categories[],2,FALSE)</f>
        <v>Confections</v>
      </c>
      <c r="R1167">
        <f>VLOOKUP(order_details__2[[#This Row],[OrderID]],orders[],21,FALSE)</f>
        <v>10</v>
      </c>
    </row>
    <row r="1168" spans="1:18" x14ac:dyDescent="0.2">
      <c r="A1168">
        <v>10692</v>
      </c>
      <c r="B1168">
        <v>63</v>
      </c>
      <c r="C1168">
        <v>43.9</v>
      </c>
      <c r="D1168">
        <v>20</v>
      </c>
      <c r="E1168">
        <v>0</v>
      </c>
      <c r="F1168">
        <f>order_details__2[[#This Row],[UnitPrice]]*order_details__2[[#This Row],[Quantity]]</f>
        <v>878</v>
      </c>
      <c r="G1168">
        <f>VLOOKUP(order_details__2[[#This Row],[ProductID]],products[],3,FALSE)</f>
        <v>7</v>
      </c>
      <c r="H1168">
        <f>VLOOKUP(order_details__2[[#This Row],[OrderID]],orders[],20,FALSE)</f>
        <v>1997</v>
      </c>
      <c r="I1168" t="str">
        <f>VLOOKUP(order_details__2[[#This Row],[ProductID]],products[],2,FALSE)</f>
        <v>Vegie-spread</v>
      </c>
      <c r="J1168" t="str">
        <f>VLOOKUP(order_details__2[[#This Row],[SupplierID]],suppliers[],2,FALSE)</f>
        <v>Pavlova, Ltd.</v>
      </c>
      <c r="K1168" t="str">
        <f>VLOOKUP(order_details__2[[#This Row],[OrderID]],orders[],14,FALSE)</f>
        <v>Germany</v>
      </c>
      <c r="L1168">
        <f>VLOOKUP(order_details__2[[#This Row],[OrderID]],orders[],7,FALSE)</f>
        <v>2</v>
      </c>
      <c r="M1168" t="str">
        <f>VLOOKUP(order_details__2[[#This Row],[ShipVia ]],shippers[],2,FALSE)</f>
        <v>United Package</v>
      </c>
      <c r="N1168" t="str">
        <f>VLOOKUP(order_details__2[[#This Row],[OrderID]],orders[],2,FALSE)</f>
        <v>ALFKI</v>
      </c>
      <c r="O1168" t="str">
        <f>VLOOKUP(order_details__2[[#This Row],[OrderID]],orders[],18,FALSE)</f>
        <v xml:space="preserve">Eastern                                           </v>
      </c>
      <c r="P1168">
        <f>VLOOKUP(order_details__2[[#This Row],[ProductID]],products[],4,FALSE)</f>
        <v>2</v>
      </c>
      <c r="Q1168" t="str">
        <f>VLOOKUP(order_details__2[[#This Row],[CategoryID]],categories[],2,FALSE)</f>
        <v>Condiments</v>
      </c>
      <c r="R1168">
        <f>VLOOKUP(order_details__2[[#This Row],[OrderID]],orders[],21,FALSE)</f>
        <v>10</v>
      </c>
    </row>
    <row r="1169" spans="1:18" x14ac:dyDescent="0.2">
      <c r="A1169">
        <v>10693</v>
      </c>
      <c r="B1169">
        <v>9</v>
      </c>
      <c r="C1169">
        <v>97</v>
      </c>
      <c r="D1169">
        <v>6</v>
      </c>
      <c r="E1169">
        <v>0</v>
      </c>
      <c r="F1169">
        <f>order_details__2[[#This Row],[UnitPrice]]*order_details__2[[#This Row],[Quantity]]</f>
        <v>582</v>
      </c>
      <c r="G1169">
        <f>VLOOKUP(order_details__2[[#This Row],[ProductID]],products[],3,FALSE)</f>
        <v>4</v>
      </c>
      <c r="H1169">
        <f>VLOOKUP(order_details__2[[#This Row],[OrderID]],orders[],20,FALSE)</f>
        <v>1997</v>
      </c>
      <c r="I1169" t="str">
        <f>VLOOKUP(order_details__2[[#This Row],[ProductID]],products[],2,FALSE)</f>
        <v>Mishi Kobe Niku</v>
      </c>
      <c r="J1169" t="str">
        <f>VLOOKUP(order_details__2[[#This Row],[SupplierID]],suppliers[],2,FALSE)</f>
        <v>Tokyo Traders</v>
      </c>
      <c r="K1169" t="str">
        <f>VLOOKUP(order_details__2[[#This Row],[OrderID]],orders[],14,FALSE)</f>
        <v>USA</v>
      </c>
      <c r="L1169">
        <f>VLOOKUP(order_details__2[[#This Row],[OrderID]],orders[],7,FALSE)</f>
        <v>3</v>
      </c>
      <c r="M1169" t="str">
        <f>VLOOKUP(order_details__2[[#This Row],[ShipVia ]],shippers[],2,FALSE)</f>
        <v>Federal Shipping</v>
      </c>
      <c r="N1169" t="str">
        <f>VLOOKUP(order_details__2[[#This Row],[OrderID]],orders[],2,FALSE)</f>
        <v>WHITC</v>
      </c>
      <c r="O1169" t="str">
        <f>VLOOKUP(order_details__2[[#This Row],[OrderID]],orders[],18,FALSE)</f>
        <v xml:space="preserve">Southern                                          </v>
      </c>
      <c r="P1169">
        <f>VLOOKUP(order_details__2[[#This Row],[ProductID]],products[],4,FALSE)</f>
        <v>6</v>
      </c>
      <c r="Q1169" t="str">
        <f>VLOOKUP(order_details__2[[#This Row],[CategoryID]],categories[],2,FALSE)</f>
        <v>Meat/Poultry</v>
      </c>
      <c r="R1169">
        <f>VLOOKUP(order_details__2[[#This Row],[OrderID]],orders[],21,FALSE)</f>
        <v>10</v>
      </c>
    </row>
    <row r="1170" spans="1:18" x14ac:dyDescent="0.2">
      <c r="A1170">
        <v>10693</v>
      </c>
      <c r="B1170">
        <v>54</v>
      </c>
      <c r="C1170">
        <v>7.45</v>
      </c>
      <c r="D1170">
        <v>60</v>
      </c>
      <c r="E1170">
        <v>0</v>
      </c>
      <c r="F1170">
        <f>order_details__2[[#This Row],[UnitPrice]]*order_details__2[[#This Row],[Quantity]]</f>
        <v>447</v>
      </c>
      <c r="G1170">
        <f>VLOOKUP(order_details__2[[#This Row],[ProductID]],products[],3,FALSE)</f>
        <v>25</v>
      </c>
      <c r="H1170">
        <f>VLOOKUP(order_details__2[[#This Row],[OrderID]],orders[],20,FALSE)</f>
        <v>1997</v>
      </c>
      <c r="I1170" t="str">
        <f>VLOOKUP(order_details__2[[#This Row],[ProductID]],products[],2,FALSE)</f>
        <v>Tourtire</v>
      </c>
      <c r="J1170" t="str">
        <f>VLOOKUP(order_details__2[[#This Row],[SupplierID]],suppliers[],2,FALSE)</f>
        <v>Ma Maison</v>
      </c>
      <c r="K1170" t="str">
        <f>VLOOKUP(order_details__2[[#This Row],[OrderID]],orders[],14,FALSE)</f>
        <v>USA</v>
      </c>
      <c r="L1170">
        <f>VLOOKUP(order_details__2[[#This Row],[OrderID]],orders[],7,FALSE)</f>
        <v>3</v>
      </c>
      <c r="M1170" t="str">
        <f>VLOOKUP(order_details__2[[#This Row],[ShipVia ]],shippers[],2,FALSE)</f>
        <v>Federal Shipping</v>
      </c>
      <c r="N1170" t="str">
        <f>VLOOKUP(order_details__2[[#This Row],[OrderID]],orders[],2,FALSE)</f>
        <v>WHITC</v>
      </c>
      <c r="O1170" t="str">
        <f>VLOOKUP(order_details__2[[#This Row],[OrderID]],orders[],18,FALSE)</f>
        <v xml:space="preserve">Southern                                          </v>
      </c>
      <c r="P1170">
        <f>VLOOKUP(order_details__2[[#This Row],[ProductID]],products[],4,FALSE)</f>
        <v>6</v>
      </c>
      <c r="Q1170" t="str">
        <f>VLOOKUP(order_details__2[[#This Row],[CategoryID]],categories[],2,FALSE)</f>
        <v>Meat/Poultry</v>
      </c>
      <c r="R1170">
        <f>VLOOKUP(order_details__2[[#This Row],[OrderID]],orders[],21,FALSE)</f>
        <v>10</v>
      </c>
    </row>
    <row r="1171" spans="1:18" x14ac:dyDescent="0.2">
      <c r="A1171">
        <v>10693</v>
      </c>
      <c r="B1171">
        <v>69</v>
      </c>
      <c r="C1171">
        <v>36</v>
      </c>
      <c r="D1171">
        <v>30</v>
      </c>
      <c r="E1171">
        <v>0</v>
      </c>
      <c r="F1171">
        <f>order_details__2[[#This Row],[UnitPrice]]*order_details__2[[#This Row],[Quantity]]</f>
        <v>1080</v>
      </c>
      <c r="G1171">
        <f>VLOOKUP(order_details__2[[#This Row],[ProductID]],products[],3,FALSE)</f>
        <v>15</v>
      </c>
      <c r="H1171">
        <f>VLOOKUP(order_details__2[[#This Row],[OrderID]],orders[],20,FALSE)</f>
        <v>1997</v>
      </c>
      <c r="I1171" t="str">
        <f>VLOOKUP(order_details__2[[#This Row],[ProductID]],products[],2,FALSE)</f>
        <v>Gudbrandsdalsost</v>
      </c>
      <c r="J1171" t="str">
        <f>VLOOKUP(order_details__2[[#This Row],[SupplierID]],suppliers[],2,FALSE)</f>
        <v>Norske Meierier</v>
      </c>
      <c r="K1171" t="str">
        <f>VLOOKUP(order_details__2[[#This Row],[OrderID]],orders[],14,FALSE)</f>
        <v>USA</v>
      </c>
      <c r="L1171">
        <f>VLOOKUP(order_details__2[[#This Row],[OrderID]],orders[],7,FALSE)</f>
        <v>3</v>
      </c>
      <c r="M1171" t="str">
        <f>VLOOKUP(order_details__2[[#This Row],[ShipVia ]],shippers[],2,FALSE)</f>
        <v>Federal Shipping</v>
      </c>
      <c r="N1171" t="str">
        <f>VLOOKUP(order_details__2[[#This Row],[OrderID]],orders[],2,FALSE)</f>
        <v>WHITC</v>
      </c>
      <c r="O1171" t="str">
        <f>VLOOKUP(order_details__2[[#This Row],[OrderID]],orders[],18,FALSE)</f>
        <v xml:space="preserve">Southern                                          </v>
      </c>
      <c r="P1171">
        <f>VLOOKUP(order_details__2[[#This Row],[ProductID]],products[],4,FALSE)</f>
        <v>4</v>
      </c>
      <c r="Q1171" t="str">
        <f>VLOOKUP(order_details__2[[#This Row],[CategoryID]],categories[],2,FALSE)</f>
        <v>Dairy Products</v>
      </c>
      <c r="R1171">
        <f>VLOOKUP(order_details__2[[#This Row],[OrderID]],orders[],21,FALSE)</f>
        <v>10</v>
      </c>
    </row>
    <row r="1172" spans="1:18" x14ac:dyDescent="0.2">
      <c r="A1172">
        <v>10693</v>
      </c>
      <c r="B1172">
        <v>73</v>
      </c>
      <c r="C1172">
        <v>15</v>
      </c>
      <c r="D1172">
        <v>15</v>
      </c>
      <c r="E1172">
        <v>0</v>
      </c>
      <c r="F1172">
        <f>order_details__2[[#This Row],[UnitPrice]]*order_details__2[[#This Row],[Quantity]]</f>
        <v>225</v>
      </c>
      <c r="G1172">
        <f>VLOOKUP(order_details__2[[#This Row],[ProductID]],products[],3,FALSE)</f>
        <v>17</v>
      </c>
      <c r="H1172">
        <f>VLOOKUP(order_details__2[[#This Row],[OrderID]],orders[],20,FALSE)</f>
        <v>1997</v>
      </c>
      <c r="I1172" t="str">
        <f>VLOOKUP(order_details__2[[#This Row],[ProductID]],products[],2,FALSE)</f>
        <v>Rd Kaviar</v>
      </c>
      <c r="J1172" t="str">
        <f>VLOOKUP(order_details__2[[#This Row],[SupplierID]],suppliers[],2,FALSE)</f>
        <v>Svensk Sjfda AB</v>
      </c>
      <c r="K1172" t="str">
        <f>VLOOKUP(order_details__2[[#This Row],[OrderID]],orders[],14,FALSE)</f>
        <v>USA</v>
      </c>
      <c r="L1172">
        <f>VLOOKUP(order_details__2[[#This Row],[OrderID]],orders[],7,FALSE)</f>
        <v>3</v>
      </c>
      <c r="M1172" t="str">
        <f>VLOOKUP(order_details__2[[#This Row],[ShipVia ]],shippers[],2,FALSE)</f>
        <v>Federal Shipping</v>
      </c>
      <c r="N1172" t="str">
        <f>VLOOKUP(order_details__2[[#This Row],[OrderID]],orders[],2,FALSE)</f>
        <v>WHITC</v>
      </c>
      <c r="O1172" t="str">
        <f>VLOOKUP(order_details__2[[#This Row],[OrderID]],orders[],18,FALSE)</f>
        <v xml:space="preserve">Southern                                          </v>
      </c>
      <c r="P1172">
        <f>VLOOKUP(order_details__2[[#This Row],[ProductID]],products[],4,FALSE)</f>
        <v>8</v>
      </c>
      <c r="Q1172" t="str">
        <f>VLOOKUP(order_details__2[[#This Row],[CategoryID]],categories[],2,FALSE)</f>
        <v>Seafood</v>
      </c>
      <c r="R1172">
        <f>VLOOKUP(order_details__2[[#This Row],[OrderID]],orders[],21,FALSE)</f>
        <v>10</v>
      </c>
    </row>
    <row r="1173" spans="1:18" x14ac:dyDescent="0.2">
      <c r="A1173">
        <v>10694</v>
      </c>
      <c r="B1173">
        <v>7</v>
      </c>
      <c r="C1173">
        <v>30</v>
      </c>
      <c r="D1173">
        <v>90</v>
      </c>
      <c r="E1173">
        <v>0</v>
      </c>
      <c r="F1173">
        <f>order_details__2[[#This Row],[UnitPrice]]*order_details__2[[#This Row],[Quantity]]</f>
        <v>2700</v>
      </c>
      <c r="G1173">
        <f>VLOOKUP(order_details__2[[#This Row],[ProductID]],products[],3,FALSE)</f>
        <v>3</v>
      </c>
      <c r="H1173">
        <f>VLOOKUP(order_details__2[[#This Row],[OrderID]],orders[],20,FALSE)</f>
        <v>1997</v>
      </c>
      <c r="I1173" t="str">
        <f>VLOOKUP(order_details__2[[#This Row],[ProductID]],products[],2,FALSE)</f>
        <v>Uncle Bob's Organic Dried Pears</v>
      </c>
      <c r="J1173" t="str">
        <f>VLOOKUP(order_details__2[[#This Row],[SupplierID]],suppliers[],2,FALSE)</f>
        <v>Grandma Kelly's Homestead</v>
      </c>
      <c r="K1173" t="str">
        <f>VLOOKUP(order_details__2[[#This Row],[OrderID]],orders[],14,FALSE)</f>
        <v>Germany</v>
      </c>
      <c r="L1173">
        <f>VLOOKUP(order_details__2[[#This Row],[OrderID]],orders[],7,FALSE)</f>
        <v>3</v>
      </c>
      <c r="M1173" t="str">
        <f>VLOOKUP(order_details__2[[#This Row],[ShipVia ]],shippers[],2,FALSE)</f>
        <v>Federal Shipping</v>
      </c>
      <c r="N1173" t="str">
        <f>VLOOKUP(order_details__2[[#This Row],[OrderID]],orders[],2,FALSE)</f>
        <v>QUICK</v>
      </c>
      <c r="O1173" t="str">
        <f>VLOOKUP(order_details__2[[#This Row],[OrderID]],orders[],18,FALSE)</f>
        <v xml:space="preserve">Northern                                          </v>
      </c>
      <c r="P1173">
        <f>VLOOKUP(order_details__2[[#This Row],[ProductID]],products[],4,FALSE)</f>
        <v>7</v>
      </c>
      <c r="Q1173" t="str">
        <f>VLOOKUP(order_details__2[[#This Row],[CategoryID]],categories[],2,FALSE)</f>
        <v>Produce</v>
      </c>
      <c r="R1173">
        <f>VLOOKUP(order_details__2[[#This Row],[OrderID]],orders[],21,FALSE)</f>
        <v>10</v>
      </c>
    </row>
    <row r="1174" spans="1:18" x14ac:dyDescent="0.2">
      <c r="A1174">
        <v>10694</v>
      </c>
      <c r="B1174">
        <v>59</v>
      </c>
      <c r="C1174">
        <v>55</v>
      </c>
      <c r="D1174">
        <v>25</v>
      </c>
      <c r="E1174">
        <v>0</v>
      </c>
      <c r="F1174">
        <f>order_details__2[[#This Row],[UnitPrice]]*order_details__2[[#This Row],[Quantity]]</f>
        <v>1375</v>
      </c>
      <c r="G1174">
        <f>VLOOKUP(order_details__2[[#This Row],[ProductID]],products[],3,FALSE)</f>
        <v>28</v>
      </c>
      <c r="H1174">
        <f>VLOOKUP(order_details__2[[#This Row],[OrderID]],orders[],20,FALSE)</f>
        <v>1997</v>
      </c>
      <c r="I1174" t="str">
        <f>VLOOKUP(order_details__2[[#This Row],[ProductID]],products[],2,FALSE)</f>
        <v>Raclette Courdavault</v>
      </c>
      <c r="J1174" t="str">
        <f>VLOOKUP(order_details__2[[#This Row],[SupplierID]],suppliers[],2,FALSE)</f>
        <v>Gai pturage</v>
      </c>
      <c r="K1174" t="str">
        <f>VLOOKUP(order_details__2[[#This Row],[OrderID]],orders[],14,FALSE)</f>
        <v>Germany</v>
      </c>
      <c r="L1174">
        <f>VLOOKUP(order_details__2[[#This Row],[OrderID]],orders[],7,FALSE)</f>
        <v>3</v>
      </c>
      <c r="M1174" t="str">
        <f>VLOOKUP(order_details__2[[#This Row],[ShipVia ]],shippers[],2,FALSE)</f>
        <v>Federal Shipping</v>
      </c>
      <c r="N1174" t="str">
        <f>VLOOKUP(order_details__2[[#This Row],[OrderID]],orders[],2,FALSE)</f>
        <v>QUICK</v>
      </c>
      <c r="O1174" t="str">
        <f>VLOOKUP(order_details__2[[#This Row],[OrderID]],orders[],18,FALSE)</f>
        <v xml:space="preserve">Northern                                          </v>
      </c>
      <c r="P1174">
        <f>VLOOKUP(order_details__2[[#This Row],[ProductID]],products[],4,FALSE)</f>
        <v>4</v>
      </c>
      <c r="Q1174" t="str">
        <f>VLOOKUP(order_details__2[[#This Row],[CategoryID]],categories[],2,FALSE)</f>
        <v>Dairy Products</v>
      </c>
      <c r="R1174">
        <f>VLOOKUP(order_details__2[[#This Row],[OrderID]],orders[],21,FALSE)</f>
        <v>10</v>
      </c>
    </row>
    <row r="1175" spans="1:18" x14ac:dyDescent="0.2">
      <c r="A1175">
        <v>10694</v>
      </c>
      <c r="B1175">
        <v>70</v>
      </c>
      <c r="C1175">
        <v>15</v>
      </c>
      <c r="D1175">
        <v>50</v>
      </c>
      <c r="E1175">
        <v>0</v>
      </c>
      <c r="F1175">
        <f>order_details__2[[#This Row],[UnitPrice]]*order_details__2[[#This Row],[Quantity]]</f>
        <v>750</v>
      </c>
      <c r="G1175">
        <f>VLOOKUP(order_details__2[[#This Row],[ProductID]],products[],3,FALSE)</f>
        <v>7</v>
      </c>
      <c r="H1175">
        <f>VLOOKUP(order_details__2[[#This Row],[OrderID]],orders[],20,FALSE)</f>
        <v>1997</v>
      </c>
      <c r="I1175" t="str">
        <f>VLOOKUP(order_details__2[[#This Row],[ProductID]],products[],2,FALSE)</f>
        <v>Outback Lager</v>
      </c>
      <c r="J1175" t="str">
        <f>VLOOKUP(order_details__2[[#This Row],[SupplierID]],suppliers[],2,FALSE)</f>
        <v>Pavlova, Ltd.</v>
      </c>
      <c r="K1175" t="str">
        <f>VLOOKUP(order_details__2[[#This Row],[OrderID]],orders[],14,FALSE)</f>
        <v>Germany</v>
      </c>
      <c r="L1175">
        <f>VLOOKUP(order_details__2[[#This Row],[OrderID]],orders[],7,FALSE)</f>
        <v>3</v>
      </c>
      <c r="M1175" t="str">
        <f>VLOOKUP(order_details__2[[#This Row],[ShipVia ]],shippers[],2,FALSE)</f>
        <v>Federal Shipping</v>
      </c>
      <c r="N1175" t="str">
        <f>VLOOKUP(order_details__2[[#This Row],[OrderID]],orders[],2,FALSE)</f>
        <v>QUICK</v>
      </c>
      <c r="O1175" t="str">
        <f>VLOOKUP(order_details__2[[#This Row],[OrderID]],orders[],18,FALSE)</f>
        <v xml:space="preserve">Northern                                          </v>
      </c>
      <c r="P1175">
        <f>VLOOKUP(order_details__2[[#This Row],[ProductID]],products[],4,FALSE)</f>
        <v>1</v>
      </c>
      <c r="Q1175" t="str">
        <f>VLOOKUP(order_details__2[[#This Row],[CategoryID]],categories[],2,FALSE)</f>
        <v>Beverages</v>
      </c>
      <c r="R1175">
        <f>VLOOKUP(order_details__2[[#This Row],[OrderID]],orders[],21,FALSE)</f>
        <v>10</v>
      </c>
    </row>
    <row r="1176" spans="1:18" x14ac:dyDescent="0.2">
      <c r="A1176">
        <v>10695</v>
      </c>
      <c r="B1176">
        <v>8</v>
      </c>
      <c r="C1176">
        <v>40</v>
      </c>
      <c r="D1176">
        <v>10</v>
      </c>
      <c r="E1176">
        <v>0</v>
      </c>
      <c r="F1176">
        <f>order_details__2[[#This Row],[UnitPrice]]*order_details__2[[#This Row],[Quantity]]</f>
        <v>400</v>
      </c>
      <c r="G1176">
        <f>VLOOKUP(order_details__2[[#This Row],[ProductID]],products[],3,FALSE)</f>
        <v>3</v>
      </c>
      <c r="H1176">
        <f>VLOOKUP(order_details__2[[#This Row],[OrderID]],orders[],20,FALSE)</f>
        <v>1997</v>
      </c>
      <c r="I1176" t="str">
        <f>VLOOKUP(order_details__2[[#This Row],[ProductID]],products[],2,FALSE)</f>
        <v>Northwoods Cranberry Sauce</v>
      </c>
      <c r="J1176" t="str">
        <f>VLOOKUP(order_details__2[[#This Row],[SupplierID]],suppliers[],2,FALSE)</f>
        <v>Grandma Kelly's Homestead</v>
      </c>
      <c r="K1176" t="str">
        <f>VLOOKUP(order_details__2[[#This Row],[OrderID]],orders[],14,FALSE)</f>
        <v>Finland</v>
      </c>
      <c r="L1176">
        <f>VLOOKUP(order_details__2[[#This Row],[OrderID]],orders[],7,FALSE)</f>
        <v>1</v>
      </c>
      <c r="M1176" t="str">
        <f>VLOOKUP(order_details__2[[#This Row],[ShipVia ]],shippers[],2,FALSE)</f>
        <v>Speedy Express</v>
      </c>
      <c r="N1176" t="str">
        <f>VLOOKUP(order_details__2[[#This Row],[OrderID]],orders[],2,FALSE)</f>
        <v>WILMK</v>
      </c>
      <c r="O1176" t="str">
        <f>VLOOKUP(order_details__2[[#This Row],[OrderID]],orders[],18,FALSE)</f>
        <v xml:space="preserve">Westerns                                          </v>
      </c>
      <c r="P1176">
        <f>VLOOKUP(order_details__2[[#This Row],[ProductID]],products[],4,FALSE)</f>
        <v>2</v>
      </c>
      <c r="Q1176" t="str">
        <f>VLOOKUP(order_details__2[[#This Row],[CategoryID]],categories[],2,FALSE)</f>
        <v>Condiments</v>
      </c>
      <c r="R1176">
        <f>VLOOKUP(order_details__2[[#This Row],[OrderID]],orders[],21,FALSE)</f>
        <v>10</v>
      </c>
    </row>
    <row r="1177" spans="1:18" x14ac:dyDescent="0.2">
      <c r="A1177">
        <v>10695</v>
      </c>
      <c r="B1177">
        <v>12</v>
      </c>
      <c r="C1177">
        <v>38</v>
      </c>
      <c r="D1177">
        <v>4</v>
      </c>
      <c r="E1177">
        <v>0</v>
      </c>
      <c r="F1177">
        <f>order_details__2[[#This Row],[UnitPrice]]*order_details__2[[#This Row],[Quantity]]</f>
        <v>152</v>
      </c>
      <c r="G1177">
        <f>VLOOKUP(order_details__2[[#This Row],[ProductID]],products[],3,FALSE)</f>
        <v>5</v>
      </c>
      <c r="H1177">
        <f>VLOOKUP(order_details__2[[#This Row],[OrderID]],orders[],20,FALSE)</f>
        <v>1997</v>
      </c>
      <c r="I1177" t="str">
        <f>VLOOKUP(order_details__2[[#This Row],[ProductID]],products[],2,FALSE)</f>
        <v>Queso Manchego La Pastora</v>
      </c>
      <c r="J1177" t="str">
        <f>VLOOKUP(order_details__2[[#This Row],[SupplierID]],suppliers[],2,FALSE)</f>
        <v>Cooperativa de Quesos 'Las Cabras'</v>
      </c>
      <c r="K1177" t="str">
        <f>VLOOKUP(order_details__2[[#This Row],[OrderID]],orders[],14,FALSE)</f>
        <v>Finland</v>
      </c>
      <c r="L1177">
        <f>VLOOKUP(order_details__2[[#This Row],[OrderID]],orders[],7,FALSE)</f>
        <v>1</v>
      </c>
      <c r="M1177" t="str">
        <f>VLOOKUP(order_details__2[[#This Row],[ShipVia ]],shippers[],2,FALSE)</f>
        <v>Speedy Express</v>
      </c>
      <c r="N1177" t="str">
        <f>VLOOKUP(order_details__2[[#This Row],[OrderID]],orders[],2,FALSE)</f>
        <v>WILMK</v>
      </c>
      <c r="O1177" t="str">
        <f>VLOOKUP(order_details__2[[#This Row],[OrderID]],orders[],18,FALSE)</f>
        <v xml:space="preserve">Westerns                                          </v>
      </c>
      <c r="P1177">
        <f>VLOOKUP(order_details__2[[#This Row],[ProductID]],products[],4,FALSE)</f>
        <v>4</v>
      </c>
      <c r="Q1177" t="str">
        <f>VLOOKUP(order_details__2[[#This Row],[CategoryID]],categories[],2,FALSE)</f>
        <v>Dairy Products</v>
      </c>
      <c r="R1177">
        <f>VLOOKUP(order_details__2[[#This Row],[OrderID]],orders[],21,FALSE)</f>
        <v>10</v>
      </c>
    </row>
    <row r="1178" spans="1:18" x14ac:dyDescent="0.2">
      <c r="A1178">
        <v>10695</v>
      </c>
      <c r="B1178">
        <v>24</v>
      </c>
      <c r="C1178">
        <v>4.5</v>
      </c>
      <c r="D1178">
        <v>20</v>
      </c>
      <c r="E1178">
        <v>0</v>
      </c>
      <c r="F1178">
        <f>order_details__2[[#This Row],[UnitPrice]]*order_details__2[[#This Row],[Quantity]]</f>
        <v>90</v>
      </c>
      <c r="G1178">
        <f>VLOOKUP(order_details__2[[#This Row],[ProductID]],products[],3,FALSE)</f>
        <v>10</v>
      </c>
      <c r="H1178">
        <f>VLOOKUP(order_details__2[[#This Row],[OrderID]],orders[],20,FALSE)</f>
        <v>1997</v>
      </c>
      <c r="I1178" t="str">
        <f>VLOOKUP(order_details__2[[#This Row],[ProductID]],products[],2,FALSE)</f>
        <v>Guaran Fantstica</v>
      </c>
      <c r="J1178" t="str">
        <f>VLOOKUP(order_details__2[[#This Row],[SupplierID]],suppliers[],2,FALSE)</f>
        <v>Refrescos Americanas LTDA</v>
      </c>
      <c r="K1178" t="str">
        <f>VLOOKUP(order_details__2[[#This Row],[OrderID]],orders[],14,FALSE)</f>
        <v>Finland</v>
      </c>
      <c r="L1178">
        <f>VLOOKUP(order_details__2[[#This Row],[OrderID]],orders[],7,FALSE)</f>
        <v>1</v>
      </c>
      <c r="M1178" t="str">
        <f>VLOOKUP(order_details__2[[#This Row],[ShipVia ]],shippers[],2,FALSE)</f>
        <v>Speedy Express</v>
      </c>
      <c r="N1178" t="str">
        <f>VLOOKUP(order_details__2[[#This Row],[OrderID]],orders[],2,FALSE)</f>
        <v>WILMK</v>
      </c>
      <c r="O1178" t="str">
        <f>VLOOKUP(order_details__2[[#This Row],[OrderID]],orders[],18,FALSE)</f>
        <v xml:space="preserve">Westerns                                          </v>
      </c>
      <c r="P1178">
        <f>VLOOKUP(order_details__2[[#This Row],[ProductID]],products[],4,FALSE)</f>
        <v>1</v>
      </c>
      <c r="Q1178" t="str">
        <f>VLOOKUP(order_details__2[[#This Row],[CategoryID]],categories[],2,FALSE)</f>
        <v>Beverages</v>
      </c>
      <c r="R1178">
        <f>VLOOKUP(order_details__2[[#This Row],[OrderID]],orders[],21,FALSE)</f>
        <v>10</v>
      </c>
    </row>
    <row r="1179" spans="1:18" x14ac:dyDescent="0.2">
      <c r="A1179">
        <v>10696</v>
      </c>
      <c r="B1179">
        <v>17</v>
      </c>
      <c r="C1179">
        <v>39</v>
      </c>
      <c r="D1179">
        <v>20</v>
      </c>
      <c r="E1179">
        <v>0</v>
      </c>
      <c r="F1179">
        <f>order_details__2[[#This Row],[UnitPrice]]*order_details__2[[#This Row],[Quantity]]</f>
        <v>780</v>
      </c>
      <c r="G1179">
        <f>VLOOKUP(order_details__2[[#This Row],[ProductID]],products[],3,FALSE)</f>
        <v>7</v>
      </c>
      <c r="H1179">
        <f>VLOOKUP(order_details__2[[#This Row],[OrderID]],orders[],20,FALSE)</f>
        <v>1997</v>
      </c>
      <c r="I1179" t="str">
        <f>VLOOKUP(order_details__2[[#This Row],[ProductID]],products[],2,FALSE)</f>
        <v>Alice Mutton</v>
      </c>
      <c r="J1179" t="str">
        <f>VLOOKUP(order_details__2[[#This Row],[SupplierID]],suppliers[],2,FALSE)</f>
        <v>Pavlova, Ltd.</v>
      </c>
      <c r="K1179" t="str">
        <f>VLOOKUP(order_details__2[[#This Row],[OrderID]],orders[],14,FALSE)</f>
        <v>USA</v>
      </c>
      <c r="L1179">
        <f>VLOOKUP(order_details__2[[#This Row],[OrderID]],orders[],7,FALSE)</f>
        <v>3</v>
      </c>
      <c r="M1179" t="str">
        <f>VLOOKUP(order_details__2[[#This Row],[ShipVia ]],shippers[],2,FALSE)</f>
        <v>Federal Shipping</v>
      </c>
      <c r="N1179" t="str">
        <f>VLOOKUP(order_details__2[[#This Row],[OrderID]],orders[],2,FALSE)</f>
        <v>WHITC</v>
      </c>
      <c r="O1179" t="str">
        <f>VLOOKUP(order_details__2[[#This Row],[OrderID]],orders[],18,FALSE)</f>
        <v xml:space="preserve">Northern                                          </v>
      </c>
      <c r="P1179">
        <f>VLOOKUP(order_details__2[[#This Row],[ProductID]],products[],4,FALSE)</f>
        <v>6</v>
      </c>
      <c r="Q1179" t="str">
        <f>VLOOKUP(order_details__2[[#This Row],[CategoryID]],categories[],2,FALSE)</f>
        <v>Meat/Poultry</v>
      </c>
      <c r="R1179">
        <f>VLOOKUP(order_details__2[[#This Row],[OrderID]],orders[],21,FALSE)</f>
        <v>10</v>
      </c>
    </row>
    <row r="1180" spans="1:18" x14ac:dyDescent="0.2">
      <c r="A1180">
        <v>10696</v>
      </c>
      <c r="B1180">
        <v>46</v>
      </c>
      <c r="C1180">
        <v>12</v>
      </c>
      <c r="D1180">
        <v>18</v>
      </c>
      <c r="E1180">
        <v>0</v>
      </c>
      <c r="F1180">
        <f>order_details__2[[#This Row],[UnitPrice]]*order_details__2[[#This Row],[Quantity]]</f>
        <v>216</v>
      </c>
      <c r="G1180">
        <f>VLOOKUP(order_details__2[[#This Row],[ProductID]],products[],3,FALSE)</f>
        <v>21</v>
      </c>
      <c r="H1180">
        <f>VLOOKUP(order_details__2[[#This Row],[OrderID]],orders[],20,FALSE)</f>
        <v>1997</v>
      </c>
      <c r="I1180" t="str">
        <f>VLOOKUP(order_details__2[[#This Row],[ProductID]],products[],2,FALSE)</f>
        <v>Spegesild</v>
      </c>
      <c r="J1180" t="str">
        <f>VLOOKUP(order_details__2[[#This Row],[SupplierID]],suppliers[],2,FALSE)</f>
        <v>Lyngbysild</v>
      </c>
      <c r="K1180" t="str">
        <f>VLOOKUP(order_details__2[[#This Row],[OrderID]],orders[],14,FALSE)</f>
        <v>USA</v>
      </c>
      <c r="L1180">
        <f>VLOOKUP(order_details__2[[#This Row],[OrderID]],orders[],7,FALSE)</f>
        <v>3</v>
      </c>
      <c r="M1180" t="str">
        <f>VLOOKUP(order_details__2[[#This Row],[ShipVia ]],shippers[],2,FALSE)</f>
        <v>Federal Shipping</v>
      </c>
      <c r="N1180" t="str">
        <f>VLOOKUP(order_details__2[[#This Row],[OrderID]],orders[],2,FALSE)</f>
        <v>WHITC</v>
      </c>
      <c r="O1180" t="str">
        <f>VLOOKUP(order_details__2[[#This Row],[OrderID]],orders[],18,FALSE)</f>
        <v xml:space="preserve">Northern                                          </v>
      </c>
      <c r="P1180">
        <f>VLOOKUP(order_details__2[[#This Row],[ProductID]],products[],4,FALSE)</f>
        <v>8</v>
      </c>
      <c r="Q1180" t="str">
        <f>VLOOKUP(order_details__2[[#This Row],[CategoryID]],categories[],2,FALSE)</f>
        <v>Seafood</v>
      </c>
      <c r="R1180">
        <f>VLOOKUP(order_details__2[[#This Row],[OrderID]],orders[],21,FALSE)</f>
        <v>10</v>
      </c>
    </row>
    <row r="1181" spans="1:18" x14ac:dyDescent="0.2">
      <c r="A1181">
        <v>10697</v>
      </c>
      <c r="B1181">
        <v>19</v>
      </c>
      <c r="C1181">
        <v>9.1999999999999993</v>
      </c>
      <c r="D1181">
        <v>7</v>
      </c>
      <c r="E1181">
        <v>0</v>
      </c>
      <c r="F1181">
        <f>order_details__2[[#This Row],[UnitPrice]]*order_details__2[[#This Row],[Quantity]]</f>
        <v>64.399999999999991</v>
      </c>
      <c r="G1181">
        <f>VLOOKUP(order_details__2[[#This Row],[ProductID]],products[],3,FALSE)</f>
        <v>8</v>
      </c>
      <c r="H1181">
        <f>VLOOKUP(order_details__2[[#This Row],[OrderID]],orders[],20,FALSE)</f>
        <v>1997</v>
      </c>
      <c r="I1181" t="str">
        <f>VLOOKUP(order_details__2[[#This Row],[ProductID]],products[],2,FALSE)</f>
        <v>Teatime Chocolate Biscuits</v>
      </c>
      <c r="J1181" t="str">
        <f>VLOOKUP(order_details__2[[#This Row],[SupplierID]],suppliers[],2,FALSE)</f>
        <v>Specialty Biscuits, Ltd.</v>
      </c>
      <c r="K1181" t="str">
        <f>VLOOKUP(order_details__2[[#This Row],[OrderID]],orders[],14,FALSE)</f>
        <v>Venezuela</v>
      </c>
      <c r="L1181">
        <f>VLOOKUP(order_details__2[[#This Row],[OrderID]],orders[],7,FALSE)</f>
        <v>1</v>
      </c>
      <c r="M1181" t="str">
        <f>VLOOKUP(order_details__2[[#This Row],[ShipVia ]],shippers[],2,FALSE)</f>
        <v>Speedy Express</v>
      </c>
      <c r="N1181" t="str">
        <f>VLOOKUP(order_details__2[[#This Row],[OrderID]],orders[],2,FALSE)</f>
        <v>LINOD</v>
      </c>
      <c r="O1181" t="str">
        <f>VLOOKUP(order_details__2[[#This Row],[OrderID]],orders[],18,FALSE)</f>
        <v xml:space="preserve">Southern                                          </v>
      </c>
      <c r="P1181">
        <f>VLOOKUP(order_details__2[[#This Row],[ProductID]],products[],4,FALSE)</f>
        <v>3</v>
      </c>
      <c r="Q1181" t="str">
        <f>VLOOKUP(order_details__2[[#This Row],[CategoryID]],categories[],2,FALSE)</f>
        <v>Confections</v>
      </c>
      <c r="R1181">
        <f>VLOOKUP(order_details__2[[#This Row],[OrderID]],orders[],21,FALSE)</f>
        <v>10</v>
      </c>
    </row>
    <row r="1182" spans="1:18" x14ac:dyDescent="0.2">
      <c r="A1182">
        <v>10697</v>
      </c>
      <c r="B1182">
        <v>35</v>
      </c>
      <c r="C1182">
        <v>18</v>
      </c>
      <c r="D1182">
        <v>9</v>
      </c>
      <c r="E1182">
        <v>0</v>
      </c>
      <c r="F1182">
        <f>order_details__2[[#This Row],[UnitPrice]]*order_details__2[[#This Row],[Quantity]]</f>
        <v>162</v>
      </c>
      <c r="G1182">
        <f>VLOOKUP(order_details__2[[#This Row],[ProductID]],products[],3,FALSE)</f>
        <v>16</v>
      </c>
      <c r="H1182">
        <f>VLOOKUP(order_details__2[[#This Row],[OrderID]],orders[],20,FALSE)</f>
        <v>1997</v>
      </c>
      <c r="I1182" t="str">
        <f>VLOOKUP(order_details__2[[#This Row],[ProductID]],products[],2,FALSE)</f>
        <v>Steeleye Stout</v>
      </c>
      <c r="J1182" t="str">
        <f>VLOOKUP(order_details__2[[#This Row],[SupplierID]],suppliers[],2,FALSE)</f>
        <v>Bigfoot Breweries</v>
      </c>
      <c r="K1182" t="str">
        <f>VLOOKUP(order_details__2[[#This Row],[OrderID]],orders[],14,FALSE)</f>
        <v>Venezuela</v>
      </c>
      <c r="L1182">
        <f>VLOOKUP(order_details__2[[#This Row],[OrderID]],orders[],7,FALSE)</f>
        <v>1</v>
      </c>
      <c r="M1182" t="str">
        <f>VLOOKUP(order_details__2[[#This Row],[ShipVia ]],shippers[],2,FALSE)</f>
        <v>Speedy Express</v>
      </c>
      <c r="N1182" t="str">
        <f>VLOOKUP(order_details__2[[#This Row],[OrderID]],orders[],2,FALSE)</f>
        <v>LINOD</v>
      </c>
      <c r="O1182" t="str">
        <f>VLOOKUP(order_details__2[[#This Row],[OrderID]],orders[],18,FALSE)</f>
        <v xml:space="preserve">Southern                                          </v>
      </c>
      <c r="P1182">
        <f>VLOOKUP(order_details__2[[#This Row],[ProductID]],products[],4,FALSE)</f>
        <v>1</v>
      </c>
      <c r="Q1182" t="str">
        <f>VLOOKUP(order_details__2[[#This Row],[CategoryID]],categories[],2,FALSE)</f>
        <v>Beverages</v>
      </c>
      <c r="R1182">
        <f>VLOOKUP(order_details__2[[#This Row],[OrderID]],orders[],21,FALSE)</f>
        <v>10</v>
      </c>
    </row>
    <row r="1183" spans="1:18" x14ac:dyDescent="0.2">
      <c r="A1183">
        <v>10697</v>
      </c>
      <c r="B1183">
        <v>58</v>
      </c>
      <c r="C1183">
        <v>13.25</v>
      </c>
      <c r="D1183">
        <v>30</v>
      </c>
      <c r="E1183">
        <v>0</v>
      </c>
      <c r="F1183">
        <f>order_details__2[[#This Row],[UnitPrice]]*order_details__2[[#This Row],[Quantity]]</f>
        <v>397.5</v>
      </c>
      <c r="G1183">
        <f>VLOOKUP(order_details__2[[#This Row],[ProductID]],products[],3,FALSE)</f>
        <v>27</v>
      </c>
      <c r="H1183">
        <f>VLOOKUP(order_details__2[[#This Row],[OrderID]],orders[],20,FALSE)</f>
        <v>1997</v>
      </c>
      <c r="I1183" t="str">
        <f>VLOOKUP(order_details__2[[#This Row],[ProductID]],products[],2,FALSE)</f>
        <v>Escargots de Bourgogne</v>
      </c>
      <c r="J1183" t="str">
        <f>VLOOKUP(order_details__2[[#This Row],[SupplierID]],suppliers[],2,FALSE)</f>
        <v>Escargots Nouveaux</v>
      </c>
      <c r="K1183" t="str">
        <f>VLOOKUP(order_details__2[[#This Row],[OrderID]],orders[],14,FALSE)</f>
        <v>Venezuela</v>
      </c>
      <c r="L1183">
        <f>VLOOKUP(order_details__2[[#This Row],[OrderID]],orders[],7,FALSE)</f>
        <v>1</v>
      </c>
      <c r="M1183" t="str">
        <f>VLOOKUP(order_details__2[[#This Row],[ShipVia ]],shippers[],2,FALSE)</f>
        <v>Speedy Express</v>
      </c>
      <c r="N1183" t="str">
        <f>VLOOKUP(order_details__2[[#This Row],[OrderID]],orders[],2,FALSE)</f>
        <v>LINOD</v>
      </c>
      <c r="O1183" t="str">
        <f>VLOOKUP(order_details__2[[#This Row],[OrderID]],orders[],18,FALSE)</f>
        <v xml:space="preserve">Southern                                          </v>
      </c>
      <c r="P1183">
        <f>VLOOKUP(order_details__2[[#This Row],[ProductID]],products[],4,FALSE)</f>
        <v>8</v>
      </c>
      <c r="Q1183" t="str">
        <f>VLOOKUP(order_details__2[[#This Row],[CategoryID]],categories[],2,FALSE)</f>
        <v>Seafood</v>
      </c>
      <c r="R1183">
        <f>VLOOKUP(order_details__2[[#This Row],[OrderID]],orders[],21,FALSE)</f>
        <v>10</v>
      </c>
    </row>
    <row r="1184" spans="1:18" x14ac:dyDescent="0.2">
      <c r="A1184">
        <v>10697</v>
      </c>
      <c r="B1184">
        <v>70</v>
      </c>
      <c r="C1184">
        <v>15</v>
      </c>
      <c r="D1184">
        <v>30</v>
      </c>
      <c r="E1184">
        <v>0</v>
      </c>
      <c r="F1184">
        <f>order_details__2[[#This Row],[UnitPrice]]*order_details__2[[#This Row],[Quantity]]</f>
        <v>450</v>
      </c>
      <c r="G1184">
        <f>VLOOKUP(order_details__2[[#This Row],[ProductID]],products[],3,FALSE)</f>
        <v>7</v>
      </c>
      <c r="H1184">
        <f>VLOOKUP(order_details__2[[#This Row],[OrderID]],orders[],20,FALSE)</f>
        <v>1997</v>
      </c>
      <c r="I1184" t="str">
        <f>VLOOKUP(order_details__2[[#This Row],[ProductID]],products[],2,FALSE)</f>
        <v>Outback Lager</v>
      </c>
      <c r="J1184" t="str">
        <f>VLOOKUP(order_details__2[[#This Row],[SupplierID]],suppliers[],2,FALSE)</f>
        <v>Pavlova, Ltd.</v>
      </c>
      <c r="K1184" t="str">
        <f>VLOOKUP(order_details__2[[#This Row],[OrderID]],orders[],14,FALSE)</f>
        <v>Venezuela</v>
      </c>
      <c r="L1184">
        <f>VLOOKUP(order_details__2[[#This Row],[OrderID]],orders[],7,FALSE)</f>
        <v>1</v>
      </c>
      <c r="M1184" t="str">
        <f>VLOOKUP(order_details__2[[#This Row],[ShipVia ]],shippers[],2,FALSE)</f>
        <v>Speedy Express</v>
      </c>
      <c r="N1184" t="str">
        <f>VLOOKUP(order_details__2[[#This Row],[OrderID]],orders[],2,FALSE)</f>
        <v>LINOD</v>
      </c>
      <c r="O1184" t="str">
        <f>VLOOKUP(order_details__2[[#This Row],[OrderID]],orders[],18,FALSE)</f>
        <v xml:space="preserve">Southern                                          </v>
      </c>
      <c r="P1184">
        <f>VLOOKUP(order_details__2[[#This Row],[ProductID]],products[],4,FALSE)</f>
        <v>1</v>
      </c>
      <c r="Q1184" t="str">
        <f>VLOOKUP(order_details__2[[#This Row],[CategoryID]],categories[],2,FALSE)</f>
        <v>Beverages</v>
      </c>
      <c r="R1184">
        <f>VLOOKUP(order_details__2[[#This Row],[OrderID]],orders[],21,FALSE)</f>
        <v>10</v>
      </c>
    </row>
    <row r="1185" spans="1:18" x14ac:dyDescent="0.2">
      <c r="A1185">
        <v>10698</v>
      </c>
      <c r="B1185">
        <v>11</v>
      </c>
      <c r="C1185">
        <v>21</v>
      </c>
      <c r="D1185">
        <v>15</v>
      </c>
      <c r="E1185">
        <v>0</v>
      </c>
      <c r="F1185">
        <f>order_details__2[[#This Row],[UnitPrice]]*order_details__2[[#This Row],[Quantity]]</f>
        <v>315</v>
      </c>
      <c r="G1185">
        <f>VLOOKUP(order_details__2[[#This Row],[ProductID]],products[],3,FALSE)</f>
        <v>5</v>
      </c>
      <c r="H1185">
        <f>VLOOKUP(order_details__2[[#This Row],[OrderID]],orders[],20,FALSE)</f>
        <v>1997</v>
      </c>
      <c r="I1185" t="str">
        <f>VLOOKUP(order_details__2[[#This Row],[ProductID]],products[],2,FALSE)</f>
        <v>Queso Cabrales</v>
      </c>
      <c r="J1185" t="str">
        <f>VLOOKUP(order_details__2[[#This Row],[SupplierID]],suppliers[],2,FALSE)</f>
        <v>Cooperativa de Quesos 'Las Cabras'</v>
      </c>
      <c r="K1185" t="str">
        <f>VLOOKUP(order_details__2[[#This Row],[OrderID]],orders[],14,FALSE)</f>
        <v>Austria</v>
      </c>
      <c r="L1185">
        <f>VLOOKUP(order_details__2[[#This Row],[OrderID]],orders[],7,FALSE)</f>
        <v>1</v>
      </c>
      <c r="M1185" t="str">
        <f>VLOOKUP(order_details__2[[#This Row],[ShipVia ]],shippers[],2,FALSE)</f>
        <v>Speedy Express</v>
      </c>
      <c r="N1185" t="str">
        <f>VLOOKUP(order_details__2[[#This Row],[OrderID]],orders[],2,FALSE)</f>
        <v>ERNSH</v>
      </c>
      <c r="O1185" t="str">
        <f>VLOOKUP(order_details__2[[#This Row],[OrderID]],orders[],18,FALSE)</f>
        <v xml:space="preserve">Eastern                                           </v>
      </c>
      <c r="P1185">
        <f>VLOOKUP(order_details__2[[#This Row],[ProductID]],products[],4,FALSE)</f>
        <v>4</v>
      </c>
      <c r="Q1185" t="str">
        <f>VLOOKUP(order_details__2[[#This Row],[CategoryID]],categories[],2,FALSE)</f>
        <v>Dairy Products</v>
      </c>
      <c r="R1185">
        <f>VLOOKUP(order_details__2[[#This Row],[OrderID]],orders[],21,FALSE)</f>
        <v>10</v>
      </c>
    </row>
    <row r="1186" spans="1:18" x14ac:dyDescent="0.2">
      <c r="A1186">
        <v>10698</v>
      </c>
      <c r="B1186">
        <v>17</v>
      </c>
      <c r="C1186">
        <v>39</v>
      </c>
      <c r="D1186">
        <v>8</v>
      </c>
      <c r="E1186">
        <v>0</v>
      </c>
      <c r="F1186">
        <f>order_details__2[[#This Row],[UnitPrice]]*order_details__2[[#This Row],[Quantity]]</f>
        <v>312</v>
      </c>
      <c r="G1186">
        <f>VLOOKUP(order_details__2[[#This Row],[ProductID]],products[],3,FALSE)</f>
        <v>7</v>
      </c>
      <c r="H1186">
        <f>VLOOKUP(order_details__2[[#This Row],[OrderID]],orders[],20,FALSE)</f>
        <v>1997</v>
      </c>
      <c r="I1186" t="str">
        <f>VLOOKUP(order_details__2[[#This Row],[ProductID]],products[],2,FALSE)</f>
        <v>Alice Mutton</v>
      </c>
      <c r="J1186" t="str">
        <f>VLOOKUP(order_details__2[[#This Row],[SupplierID]],suppliers[],2,FALSE)</f>
        <v>Pavlova, Ltd.</v>
      </c>
      <c r="K1186" t="str">
        <f>VLOOKUP(order_details__2[[#This Row],[OrderID]],orders[],14,FALSE)</f>
        <v>Austria</v>
      </c>
      <c r="L1186">
        <f>VLOOKUP(order_details__2[[#This Row],[OrderID]],orders[],7,FALSE)</f>
        <v>1</v>
      </c>
      <c r="M1186" t="str">
        <f>VLOOKUP(order_details__2[[#This Row],[ShipVia ]],shippers[],2,FALSE)</f>
        <v>Speedy Express</v>
      </c>
      <c r="N1186" t="str">
        <f>VLOOKUP(order_details__2[[#This Row],[OrderID]],orders[],2,FALSE)</f>
        <v>ERNSH</v>
      </c>
      <c r="O1186" t="str">
        <f>VLOOKUP(order_details__2[[#This Row],[OrderID]],orders[],18,FALSE)</f>
        <v xml:space="preserve">Eastern                                           </v>
      </c>
      <c r="P1186">
        <f>VLOOKUP(order_details__2[[#This Row],[ProductID]],products[],4,FALSE)</f>
        <v>6</v>
      </c>
      <c r="Q1186" t="str">
        <f>VLOOKUP(order_details__2[[#This Row],[CategoryID]],categories[],2,FALSE)</f>
        <v>Meat/Poultry</v>
      </c>
      <c r="R1186">
        <f>VLOOKUP(order_details__2[[#This Row],[OrderID]],orders[],21,FALSE)</f>
        <v>10</v>
      </c>
    </row>
    <row r="1187" spans="1:18" x14ac:dyDescent="0.2">
      <c r="A1187">
        <v>10698</v>
      </c>
      <c r="B1187">
        <v>29</v>
      </c>
      <c r="C1187">
        <v>123.79</v>
      </c>
      <c r="D1187">
        <v>12</v>
      </c>
      <c r="E1187">
        <v>0</v>
      </c>
      <c r="F1187">
        <f>order_details__2[[#This Row],[UnitPrice]]*order_details__2[[#This Row],[Quantity]]</f>
        <v>1485.48</v>
      </c>
      <c r="G1187">
        <f>VLOOKUP(order_details__2[[#This Row],[ProductID]],products[],3,FALSE)</f>
        <v>12</v>
      </c>
      <c r="H1187">
        <f>VLOOKUP(order_details__2[[#This Row],[OrderID]],orders[],20,FALSE)</f>
        <v>1997</v>
      </c>
      <c r="I1187" t="str">
        <f>VLOOKUP(order_details__2[[#This Row],[ProductID]],products[],2,FALSE)</f>
        <v>Thringer Rostbratwurst</v>
      </c>
      <c r="J1187" t="str">
        <f>VLOOKUP(order_details__2[[#This Row],[SupplierID]],suppliers[],2,FALSE)</f>
        <v>Plutzer Lebensmittelgromrkte AG</v>
      </c>
      <c r="K1187" t="str">
        <f>VLOOKUP(order_details__2[[#This Row],[OrderID]],orders[],14,FALSE)</f>
        <v>Austria</v>
      </c>
      <c r="L1187">
        <f>VLOOKUP(order_details__2[[#This Row],[OrderID]],orders[],7,FALSE)</f>
        <v>1</v>
      </c>
      <c r="M1187" t="str">
        <f>VLOOKUP(order_details__2[[#This Row],[ShipVia ]],shippers[],2,FALSE)</f>
        <v>Speedy Express</v>
      </c>
      <c r="N1187" t="str">
        <f>VLOOKUP(order_details__2[[#This Row],[OrderID]],orders[],2,FALSE)</f>
        <v>ERNSH</v>
      </c>
      <c r="O1187" t="str">
        <f>VLOOKUP(order_details__2[[#This Row],[OrderID]],orders[],18,FALSE)</f>
        <v xml:space="preserve">Eastern                                           </v>
      </c>
      <c r="P1187">
        <f>VLOOKUP(order_details__2[[#This Row],[ProductID]],products[],4,FALSE)</f>
        <v>6</v>
      </c>
      <c r="Q1187" t="str">
        <f>VLOOKUP(order_details__2[[#This Row],[CategoryID]],categories[],2,FALSE)</f>
        <v>Meat/Poultry</v>
      </c>
      <c r="R1187">
        <f>VLOOKUP(order_details__2[[#This Row],[OrderID]],orders[],21,FALSE)</f>
        <v>10</v>
      </c>
    </row>
    <row r="1188" spans="1:18" x14ac:dyDescent="0.2">
      <c r="A1188">
        <v>10698</v>
      </c>
      <c r="B1188">
        <v>65</v>
      </c>
      <c r="C1188">
        <v>21.05</v>
      </c>
      <c r="D1188">
        <v>65</v>
      </c>
      <c r="E1188">
        <v>0</v>
      </c>
      <c r="F1188">
        <f>order_details__2[[#This Row],[UnitPrice]]*order_details__2[[#This Row],[Quantity]]</f>
        <v>1368.25</v>
      </c>
      <c r="G1188">
        <f>VLOOKUP(order_details__2[[#This Row],[ProductID]],products[],3,FALSE)</f>
        <v>2</v>
      </c>
      <c r="H1188">
        <f>VLOOKUP(order_details__2[[#This Row],[OrderID]],orders[],20,FALSE)</f>
        <v>1997</v>
      </c>
      <c r="I1188" t="str">
        <f>VLOOKUP(order_details__2[[#This Row],[ProductID]],products[],2,FALSE)</f>
        <v>Louisiana Fiery Hot Pepper Sauce</v>
      </c>
      <c r="J1188" t="str">
        <f>VLOOKUP(order_details__2[[#This Row],[SupplierID]],suppliers[],2,FALSE)</f>
        <v>New Orleans Cajun Delights</v>
      </c>
      <c r="K1188" t="str">
        <f>VLOOKUP(order_details__2[[#This Row],[OrderID]],orders[],14,FALSE)</f>
        <v>Austria</v>
      </c>
      <c r="L1188">
        <f>VLOOKUP(order_details__2[[#This Row],[OrderID]],orders[],7,FALSE)</f>
        <v>1</v>
      </c>
      <c r="M1188" t="str">
        <f>VLOOKUP(order_details__2[[#This Row],[ShipVia ]],shippers[],2,FALSE)</f>
        <v>Speedy Express</v>
      </c>
      <c r="N1188" t="str">
        <f>VLOOKUP(order_details__2[[#This Row],[OrderID]],orders[],2,FALSE)</f>
        <v>ERNSH</v>
      </c>
      <c r="O1188" t="str">
        <f>VLOOKUP(order_details__2[[#This Row],[OrderID]],orders[],18,FALSE)</f>
        <v xml:space="preserve">Eastern                                           </v>
      </c>
      <c r="P1188">
        <f>VLOOKUP(order_details__2[[#This Row],[ProductID]],products[],4,FALSE)</f>
        <v>2</v>
      </c>
      <c r="Q1188" t="str">
        <f>VLOOKUP(order_details__2[[#This Row],[CategoryID]],categories[],2,FALSE)</f>
        <v>Condiments</v>
      </c>
      <c r="R1188">
        <f>VLOOKUP(order_details__2[[#This Row],[OrderID]],orders[],21,FALSE)</f>
        <v>10</v>
      </c>
    </row>
    <row r="1189" spans="1:18" x14ac:dyDescent="0.2">
      <c r="A1189">
        <v>10698</v>
      </c>
      <c r="B1189">
        <v>70</v>
      </c>
      <c r="C1189">
        <v>15</v>
      </c>
      <c r="D1189">
        <v>8</v>
      </c>
      <c r="E1189">
        <v>0</v>
      </c>
      <c r="F1189">
        <f>order_details__2[[#This Row],[UnitPrice]]*order_details__2[[#This Row],[Quantity]]</f>
        <v>120</v>
      </c>
      <c r="G1189">
        <f>VLOOKUP(order_details__2[[#This Row],[ProductID]],products[],3,FALSE)</f>
        <v>7</v>
      </c>
      <c r="H1189">
        <f>VLOOKUP(order_details__2[[#This Row],[OrderID]],orders[],20,FALSE)</f>
        <v>1997</v>
      </c>
      <c r="I1189" t="str">
        <f>VLOOKUP(order_details__2[[#This Row],[ProductID]],products[],2,FALSE)</f>
        <v>Outback Lager</v>
      </c>
      <c r="J1189" t="str">
        <f>VLOOKUP(order_details__2[[#This Row],[SupplierID]],suppliers[],2,FALSE)</f>
        <v>Pavlova, Ltd.</v>
      </c>
      <c r="K1189" t="str">
        <f>VLOOKUP(order_details__2[[#This Row],[OrderID]],orders[],14,FALSE)</f>
        <v>Austria</v>
      </c>
      <c r="L1189">
        <f>VLOOKUP(order_details__2[[#This Row],[OrderID]],orders[],7,FALSE)</f>
        <v>1</v>
      </c>
      <c r="M1189" t="str">
        <f>VLOOKUP(order_details__2[[#This Row],[ShipVia ]],shippers[],2,FALSE)</f>
        <v>Speedy Express</v>
      </c>
      <c r="N1189" t="str">
        <f>VLOOKUP(order_details__2[[#This Row],[OrderID]],orders[],2,FALSE)</f>
        <v>ERNSH</v>
      </c>
      <c r="O1189" t="str">
        <f>VLOOKUP(order_details__2[[#This Row],[OrderID]],orders[],18,FALSE)</f>
        <v xml:space="preserve">Eastern                                           </v>
      </c>
      <c r="P1189">
        <f>VLOOKUP(order_details__2[[#This Row],[ProductID]],products[],4,FALSE)</f>
        <v>1</v>
      </c>
      <c r="Q1189" t="str">
        <f>VLOOKUP(order_details__2[[#This Row],[CategoryID]],categories[],2,FALSE)</f>
        <v>Beverages</v>
      </c>
      <c r="R1189">
        <f>VLOOKUP(order_details__2[[#This Row],[OrderID]],orders[],21,FALSE)</f>
        <v>10</v>
      </c>
    </row>
    <row r="1190" spans="1:18" x14ac:dyDescent="0.2">
      <c r="A1190">
        <v>10699</v>
      </c>
      <c r="B1190">
        <v>47</v>
      </c>
      <c r="C1190">
        <v>9.5</v>
      </c>
      <c r="D1190">
        <v>12</v>
      </c>
      <c r="E1190">
        <v>0</v>
      </c>
      <c r="F1190">
        <f>order_details__2[[#This Row],[UnitPrice]]*order_details__2[[#This Row],[Quantity]]</f>
        <v>114</v>
      </c>
      <c r="G1190">
        <f>VLOOKUP(order_details__2[[#This Row],[ProductID]],products[],3,FALSE)</f>
        <v>22</v>
      </c>
      <c r="H1190">
        <f>VLOOKUP(order_details__2[[#This Row],[OrderID]],orders[],20,FALSE)</f>
        <v>1997</v>
      </c>
      <c r="I1190" t="str">
        <f>VLOOKUP(order_details__2[[#This Row],[ProductID]],products[],2,FALSE)</f>
        <v>Zaanse koeken</v>
      </c>
      <c r="J1190" t="str">
        <f>VLOOKUP(order_details__2[[#This Row],[SupplierID]],suppliers[],2,FALSE)</f>
        <v>Zaanse Snoepfabriek</v>
      </c>
      <c r="K1190" t="str">
        <f>VLOOKUP(order_details__2[[#This Row],[OrderID]],orders[],14,FALSE)</f>
        <v>Germany</v>
      </c>
      <c r="L1190">
        <f>VLOOKUP(order_details__2[[#This Row],[OrderID]],orders[],7,FALSE)</f>
        <v>3</v>
      </c>
      <c r="M1190" t="str">
        <f>VLOOKUP(order_details__2[[#This Row],[ShipVia ]],shippers[],2,FALSE)</f>
        <v>Federal Shipping</v>
      </c>
      <c r="N1190" t="str">
        <f>VLOOKUP(order_details__2[[#This Row],[OrderID]],orders[],2,FALSE)</f>
        <v>MORGK</v>
      </c>
      <c r="O1190" t="str">
        <f>VLOOKUP(order_details__2[[#This Row],[OrderID]],orders[],18,FALSE)</f>
        <v xml:space="preserve">Southern                                          </v>
      </c>
      <c r="P1190">
        <f>VLOOKUP(order_details__2[[#This Row],[ProductID]],products[],4,FALSE)</f>
        <v>3</v>
      </c>
      <c r="Q1190" t="str">
        <f>VLOOKUP(order_details__2[[#This Row],[CategoryID]],categories[],2,FALSE)</f>
        <v>Confections</v>
      </c>
      <c r="R1190">
        <f>VLOOKUP(order_details__2[[#This Row],[OrderID]],orders[],21,FALSE)</f>
        <v>10</v>
      </c>
    </row>
    <row r="1191" spans="1:18" x14ac:dyDescent="0.2">
      <c r="A1191">
        <v>10700</v>
      </c>
      <c r="B1191">
        <v>1</v>
      </c>
      <c r="C1191">
        <v>18</v>
      </c>
      <c r="D1191">
        <v>5</v>
      </c>
      <c r="E1191">
        <v>0</v>
      </c>
      <c r="F1191">
        <f>order_details__2[[#This Row],[UnitPrice]]*order_details__2[[#This Row],[Quantity]]</f>
        <v>90</v>
      </c>
      <c r="G1191">
        <f>VLOOKUP(order_details__2[[#This Row],[ProductID]],products[],3,FALSE)</f>
        <v>1</v>
      </c>
      <c r="H1191">
        <f>VLOOKUP(order_details__2[[#This Row],[OrderID]],orders[],20,FALSE)</f>
        <v>1997</v>
      </c>
      <c r="I1191" t="str">
        <f>VLOOKUP(order_details__2[[#This Row],[ProductID]],products[],2,FALSE)</f>
        <v>Chai</v>
      </c>
      <c r="J1191" t="str">
        <f>VLOOKUP(order_details__2[[#This Row],[SupplierID]],suppliers[],2,FALSE)</f>
        <v>Exotic Liquids</v>
      </c>
      <c r="K1191" t="str">
        <f>VLOOKUP(order_details__2[[#This Row],[OrderID]],orders[],14,FALSE)</f>
        <v>USA</v>
      </c>
      <c r="L1191">
        <f>VLOOKUP(order_details__2[[#This Row],[OrderID]],orders[],7,FALSE)</f>
        <v>1</v>
      </c>
      <c r="M1191" t="str">
        <f>VLOOKUP(order_details__2[[#This Row],[ShipVia ]],shippers[],2,FALSE)</f>
        <v>Speedy Express</v>
      </c>
      <c r="N1191" t="str">
        <f>VLOOKUP(order_details__2[[#This Row],[OrderID]],orders[],2,FALSE)</f>
        <v>SAVEA</v>
      </c>
      <c r="O1191" t="str">
        <f>VLOOKUP(order_details__2[[#This Row],[OrderID]],orders[],18,FALSE)</f>
        <v xml:space="preserve">Southern                                          </v>
      </c>
      <c r="P1191">
        <f>VLOOKUP(order_details__2[[#This Row],[ProductID]],products[],4,FALSE)</f>
        <v>1</v>
      </c>
      <c r="Q1191" t="str">
        <f>VLOOKUP(order_details__2[[#This Row],[CategoryID]],categories[],2,FALSE)</f>
        <v>Beverages</v>
      </c>
      <c r="R1191">
        <f>VLOOKUP(order_details__2[[#This Row],[OrderID]],orders[],21,FALSE)</f>
        <v>10</v>
      </c>
    </row>
    <row r="1192" spans="1:18" x14ac:dyDescent="0.2">
      <c r="A1192">
        <v>10700</v>
      </c>
      <c r="B1192">
        <v>34</v>
      </c>
      <c r="C1192">
        <v>14</v>
      </c>
      <c r="D1192">
        <v>12</v>
      </c>
      <c r="E1192">
        <v>0</v>
      </c>
      <c r="F1192">
        <f>order_details__2[[#This Row],[UnitPrice]]*order_details__2[[#This Row],[Quantity]]</f>
        <v>168</v>
      </c>
      <c r="G1192">
        <f>VLOOKUP(order_details__2[[#This Row],[ProductID]],products[],3,FALSE)</f>
        <v>16</v>
      </c>
      <c r="H1192">
        <f>VLOOKUP(order_details__2[[#This Row],[OrderID]],orders[],20,FALSE)</f>
        <v>1997</v>
      </c>
      <c r="I1192" t="str">
        <f>VLOOKUP(order_details__2[[#This Row],[ProductID]],products[],2,FALSE)</f>
        <v>Sasquatch Ale</v>
      </c>
      <c r="J1192" t="str">
        <f>VLOOKUP(order_details__2[[#This Row],[SupplierID]],suppliers[],2,FALSE)</f>
        <v>Bigfoot Breweries</v>
      </c>
      <c r="K1192" t="str">
        <f>VLOOKUP(order_details__2[[#This Row],[OrderID]],orders[],14,FALSE)</f>
        <v>USA</v>
      </c>
      <c r="L1192">
        <f>VLOOKUP(order_details__2[[#This Row],[OrderID]],orders[],7,FALSE)</f>
        <v>1</v>
      </c>
      <c r="M1192" t="str">
        <f>VLOOKUP(order_details__2[[#This Row],[ShipVia ]],shippers[],2,FALSE)</f>
        <v>Speedy Express</v>
      </c>
      <c r="N1192" t="str">
        <f>VLOOKUP(order_details__2[[#This Row],[OrderID]],orders[],2,FALSE)</f>
        <v>SAVEA</v>
      </c>
      <c r="O1192" t="str">
        <f>VLOOKUP(order_details__2[[#This Row],[OrderID]],orders[],18,FALSE)</f>
        <v xml:space="preserve">Southern                                          </v>
      </c>
      <c r="P1192">
        <f>VLOOKUP(order_details__2[[#This Row],[ProductID]],products[],4,FALSE)</f>
        <v>1</v>
      </c>
      <c r="Q1192" t="str">
        <f>VLOOKUP(order_details__2[[#This Row],[CategoryID]],categories[],2,FALSE)</f>
        <v>Beverages</v>
      </c>
      <c r="R1192">
        <f>VLOOKUP(order_details__2[[#This Row],[OrderID]],orders[],21,FALSE)</f>
        <v>10</v>
      </c>
    </row>
    <row r="1193" spans="1:18" x14ac:dyDescent="0.2">
      <c r="A1193">
        <v>10700</v>
      </c>
      <c r="B1193">
        <v>68</v>
      </c>
      <c r="C1193">
        <v>12.5</v>
      </c>
      <c r="D1193">
        <v>40</v>
      </c>
      <c r="E1193">
        <v>0</v>
      </c>
      <c r="F1193">
        <f>order_details__2[[#This Row],[UnitPrice]]*order_details__2[[#This Row],[Quantity]]</f>
        <v>500</v>
      </c>
      <c r="G1193">
        <f>VLOOKUP(order_details__2[[#This Row],[ProductID]],products[],3,FALSE)</f>
        <v>8</v>
      </c>
      <c r="H1193">
        <f>VLOOKUP(order_details__2[[#This Row],[OrderID]],orders[],20,FALSE)</f>
        <v>1997</v>
      </c>
      <c r="I1193" t="str">
        <f>VLOOKUP(order_details__2[[#This Row],[ProductID]],products[],2,FALSE)</f>
        <v>Scottish Longbreads</v>
      </c>
      <c r="J1193" t="str">
        <f>VLOOKUP(order_details__2[[#This Row],[SupplierID]],suppliers[],2,FALSE)</f>
        <v>Specialty Biscuits, Ltd.</v>
      </c>
      <c r="K1193" t="str">
        <f>VLOOKUP(order_details__2[[#This Row],[OrderID]],orders[],14,FALSE)</f>
        <v>USA</v>
      </c>
      <c r="L1193">
        <f>VLOOKUP(order_details__2[[#This Row],[OrderID]],orders[],7,FALSE)</f>
        <v>1</v>
      </c>
      <c r="M1193" t="str">
        <f>VLOOKUP(order_details__2[[#This Row],[ShipVia ]],shippers[],2,FALSE)</f>
        <v>Speedy Express</v>
      </c>
      <c r="N1193" t="str">
        <f>VLOOKUP(order_details__2[[#This Row],[OrderID]],orders[],2,FALSE)</f>
        <v>SAVEA</v>
      </c>
      <c r="O1193" t="str">
        <f>VLOOKUP(order_details__2[[#This Row],[OrderID]],orders[],18,FALSE)</f>
        <v xml:space="preserve">Southern                                          </v>
      </c>
      <c r="P1193">
        <f>VLOOKUP(order_details__2[[#This Row],[ProductID]],products[],4,FALSE)</f>
        <v>3</v>
      </c>
      <c r="Q1193" t="str">
        <f>VLOOKUP(order_details__2[[#This Row],[CategoryID]],categories[],2,FALSE)</f>
        <v>Confections</v>
      </c>
      <c r="R1193">
        <f>VLOOKUP(order_details__2[[#This Row],[OrderID]],orders[],21,FALSE)</f>
        <v>10</v>
      </c>
    </row>
    <row r="1194" spans="1:18" x14ac:dyDescent="0.2">
      <c r="A1194">
        <v>10700</v>
      </c>
      <c r="B1194">
        <v>71</v>
      </c>
      <c r="C1194">
        <v>21.5</v>
      </c>
      <c r="D1194">
        <v>60</v>
      </c>
      <c r="E1194">
        <v>0</v>
      </c>
      <c r="F1194">
        <f>order_details__2[[#This Row],[UnitPrice]]*order_details__2[[#This Row],[Quantity]]</f>
        <v>1290</v>
      </c>
      <c r="G1194">
        <f>VLOOKUP(order_details__2[[#This Row],[ProductID]],products[],3,FALSE)</f>
        <v>15</v>
      </c>
      <c r="H1194">
        <f>VLOOKUP(order_details__2[[#This Row],[OrderID]],orders[],20,FALSE)</f>
        <v>1997</v>
      </c>
      <c r="I1194" t="str">
        <f>VLOOKUP(order_details__2[[#This Row],[ProductID]],products[],2,FALSE)</f>
        <v>Flotemysost</v>
      </c>
      <c r="J1194" t="str">
        <f>VLOOKUP(order_details__2[[#This Row],[SupplierID]],suppliers[],2,FALSE)</f>
        <v>Norske Meierier</v>
      </c>
      <c r="K1194" t="str">
        <f>VLOOKUP(order_details__2[[#This Row],[OrderID]],orders[],14,FALSE)</f>
        <v>USA</v>
      </c>
      <c r="L1194">
        <f>VLOOKUP(order_details__2[[#This Row],[OrderID]],orders[],7,FALSE)</f>
        <v>1</v>
      </c>
      <c r="M1194" t="str">
        <f>VLOOKUP(order_details__2[[#This Row],[ShipVia ]],shippers[],2,FALSE)</f>
        <v>Speedy Express</v>
      </c>
      <c r="N1194" t="str">
        <f>VLOOKUP(order_details__2[[#This Row],[OrderID]],orders[],2,FALSE)</f>
        <v>SAVEA</v>
      </c>
      <c r="O1194" t="str">
        <f>VLOOKUP(order_details__2[[#This Row],[OrderID]],orders[],18,FALSE)</f>
        <v xml:space="preserve">Southern                                          </v>
      </c>
      <c r="P1194">
        <f>VLOOKUP(order_details__2[[#This Row],[ProductID]],products[],4,FALSE)</f>
        <v>4</v>
      </c>
      <c r="Q1194" t="str">
        <f>VLOOKUP(order_details__2[[#This Row],[CategoryID]],categories[],2,FALSE)</f>
        <v>Dairy Products</v>
      </c>
      <c r="R1194">
        <f>VLOOKUP(order_details__2[[#This Row],[OrderID]],orders[],21,FALSE)</f>
        <v>10</v>
      </c>
    </row>
    <row r="1195" spans="1:18" x14ac:dyDescent="0.2">
      <c r="A1195">
        <v>10701</v>
      </c>
      <c r="B1195">
        <v>59</v>
      </c>
      <c r="C1195">
        <v>55</v>
      </c>
      <c r="D1195">
        <v>42</v>
      </c>
      <c r="E1195">
        <v>0</v>
      </c>
      <c r="F1195">
        <f>order_details__2[[#This Row],[UnitPrice]]*order_details__2[[#This Row],[Quantity]]</f>
        <v>2310</v>
      </c>
      <c r="G1195">
        <f>VLOOKUP(order_details__2[[#This Row],[ProductID]],products[],3,FALSE)</f>
        <v>28</v>
      </c>
      <c r="H1195">
        <f>VLOOKUP(order_details__2[[#This Row],[OrderID]],orders[],20,FALSE)</f>
        <v>1997</v>
      </c>
      <c r="I1195" t="str">
        <f>VLOOKUP(order_details__2[[#This Row],[ProductID]],products[],2,FALSE)</f>
        <v>Raclette Courdavault</v>
      </c>
      <c r="J1195" t="str">
        <f>VLOOKUP(order_details__2[[#This Row],[SupplierID]],suppliers[],2,FALSE)</f>
        <v>Gai pturage</v>
      </c>
      <c r="K1195" t="str">
        <f>VLOOKUP(order_details__2[[#This Row],[OrderID]],orders[],14,FALSE)</f>
        <v>Ireland</v>
      </c>
      <c r="L1195">
        <f>VLOOKUP(order_details__2[[#This Row],[OrderID]],orders[],7,FALSE)</f>
        <v>3</v>
      </c>
      <c r="M1195" t="str">
        <f>VLOOKUP(order_details__2[[#This Row],[ShipVia ]],shippers[],2,FALSE)</f>
        <v>Federal Shipping</v>
      </c>
      <c r="N1195" t="str">
        <f>VLOOKUP(order_details__2[[#This Row],[OrderID]],orders[],2,FALSE)</f>
        <v>HUNGO</v>
      </c>
      <c r="O1195" t="str">
        <f>VLOOKUP(order_details__2[[#This Row],[OrderID]],orders[],18,FALSE)</f>
        <v xml:space="preserve">Westerns                                          </v>
      </c>
      <c r="P1195">
        <f>VLOOKUP(order_details__2[[#This Row],[ProductID]],products[],4,FALSE)</f>
        <v>4</v>
      </c>
      <c r="Q1195" t="str">
        <f>VLOOKUP(order_details__2[[#This Row],[CategoryID]],categories[],2,FALSE)</f>
        <v>Dairy Products</v>
      </c>
      <c r="R1195">
        <f>VLOOKUP(order_details__2[[#This Row],[OrderID]],orders[],21,FALSE)</f>
        <v>10</v>
      </c>
    </row>
    <row r="1196" spans="1:18" x14ac:dyDescent="0.2">
      <c r="A1196">
        <v>10701</v>
      </c>
      <c r="B1196">
        <v>71</v>
      </c>
      <c r="C1196">
        <v>21.5</v>
      </c>
      <c r="D1196">
        <v>20</v>
      </c>
      <c r="E1196">
        <v>0</v>
      </c>
      <c r="F1196">
        <f>order_details__2[[#This Row],[UnitPrice]]*order_details__2[[#This Row],[Quantity]]</f>
        <v>430</v>
      </c>
      <c r="G1196">
        <f>VLOOKUP(order_details__2[[#This Row],[ProductID]],products[],3,FALSE)</f>
        <v>15</v>
      </c>
      <c r="H1196">
        <f>VLOOKUP(order_details__2[[#This Row],[OrderID]],orders[],20,FALSE)</f>
        <v>1997</v>
      </c>
      <c r="I1196" t="str">
        <f>VLOOKUP(order_details__2[[#This Row],[ProductID]],products[],2,FALSE)</f>
        <v>Flotemysost</v>
      </c>
      <c r="J1196" t="str">
        <f>VLOOKUP(order_details__2[[#This Row],[SupplierID]],suppliers[],2,FALSE)</f>
        <v>Norske Meierier</v>
      </c>
      <c r="K1196" t="str">
        <f>VLOOKUP(order_details__2[[#This Row],[OrderID]],orders[],14,FALSE)</f>
        <v>Ireland</v>
      </c>
      <c r="L1196">
        <f>VLOOKUP(order_details__2[[#This Row],[OrderID]],orders[],7,FALSE)</f>
        <v>3</v>
      </c>
      <c r="M1196" t="str">
        <f>VLOOKUP(order_details__2[[#This Row],[ShipVia ]],shippers[],2,FALSE)</f>
        <v>Federal Shipping</v>
      </c>
      <c r="N1196" t="str">
        <f>VLOOKUP(order_details__2[[#This Row],[OrderID]],orders[],2,FALSE)</f>
        <v>HUNGO</v>
      </c>
      <c r="O1196" t="str">
        <f>VLOOKUP(order_details__2[[#This Row],[OrderID]],orders[],18,FALSE)</f>
        <v xml:space="preserve">Westerns                                          </v>
      </c>
      <c r="P1196">
        <f>VLOOKUP(order_details__2[[#This Row],[ProductID]],products[],4,FALSE)</f>
        <v>4</v>
      </c>
      <c r="Q1196" t="str">
        <f>VLOOKUP(order_details__2[[#This Row],[CategoryID]],categories[],2,FALSE)</f>
        <v>Dairy Products</v>
      </c>
      <c r="R1196">
        <f>VLOOKUP(order_details__2[[#This Row],[OrderID]],orders[],21,FALSE)</f>
        <v>10</v>
      </c>
    </row>
    <row r="1197" spans="1:18" x14ac:dyDescent="0.2">
      <c r="A1197">
        <v>10701</v>
      </c>
      <c r="B1197">
        <v>76</v>
      </c>
      <c r="C1197">
        <v>18</v>
      </c>
      <c r="D1197">
        <v>35</v>
      </c>
      <c r="E1197">
        <v>0</v>
      </c>
      <c r="F1197">
        <f>order_details__2[[#This Row],[UnitPrice]]*order_details__2[[#This Row],[Quantity]]</f>
        <v>630</v>
      </c>
      <c r="G1197">
        <f>VLOOKUP(order_details__2[[#This Row],[ProductID]],products[],3,FALSE)</f>
        <v>23</v>
      </c>
      <c r="H1197">
        <f>VLOOKUP(order_details__2[[#This Row],[OrderID]],orders[],20,FALSE)</f>
        <v>1997</v>
      </c>
      <c r="I1197" t="str">
        <f>VLOOKUP(order_details__2[[#This Row],[ProductID]],products[],2,FALSE)</f>
        <v>Lakkalikri</v>
      </c>
      <c r="J1197" t="str">
        <f>VLOOKUP(order_details__2[[#This Row],[SupplierID]],suppliers[],2,FALSE)</f>
        <v>Karkki Oy</v>
      </c>
      <c r="K1197" t="str">
        <f>VLOOKUP(order_details__2[[#This Row],[OrderID]],orders[],14,FALSE)</f>
        <v>Ireland</v>
      </c>
      <c r="L1197">
        <f>VLOOKUP(order_details__2[[#This Row],[OrderID]],orders[],7,FALSE)</f>
        <v>3</v>
      </c>
      <c r="M1197" t="str">
        <f>VLOOKUP(order_details__2[[#This Row],[ShipVia ]],shippers[],2,FALSE)</f>
        <v>Federal Shipping</v>
      </c>
      <c r="N1197" t="str">
        <f>VLOOKUP(order_details__2[[#This Row],[OrderID]],orders[],2,FALSE)</f>
        <v>HUNGO</v>
      </c>
      <c r="O1197" t="str">
        <f>VLOOKUP(order_details__2[[#This Row],[OrderID]],orders[],18,FALSE)</f>
        <v xml:space="preserve">Westerns                                          </v>
      </c>
      <c r="P1197">
        <f>VLOOKUP(order_details__2[[#This Row],[ProductID]],products[],4,FALSE)</f>
        <v>1</v>
      </c>
      <c r="Q1197" t="str">
        <f>VLOOKUP(order_details__2[[#This Row],[CategoryID]],categories[],2,FALSE)</f>
        <v>Beverages</v>
      </c>
      <c r="R1197">
        <f>VLOOKUP(order_details__2[[#This Row],[OrderID]],orders[],21,FALSE)</f>
        <v>10</v>
      </c>
    </row>
    <row r="1198" spans="1:18" x14ac:dyDescent="0.2">
      <c r="A1198">
        <v>10702</v>
      </c>
      <c r="B1198">
        <v>3</v>
      </c>
      <c r="C1198">
        <v>10</v>
      </c>
      <c r="D1198">
        <v>6</v>
      </c>
      <c r="E1198">
        <v>0</v>
      </c>
      <c r="F1198">
        <f>order_details__2[[#This Row],[UnitPrice]]*order_details__2[[#This Row],[Quantity]]</f>
        <v>60</v>
      </c>
      <c r="G1198">
        <f>VLOOKUP(order_details__2[[#This Row],[ProductID]],products[],3,FALSE)</f>
        <v>1</v>
      </c>
      <c r="H1198">
        <f>VLOOKUP(order_details__2[[#This Row],[OrderID]],orders[],20,FALSE)</f>
        <v>1997</v>
      </c>
      <c r="I1198" t="str">
        <f>VLOOKUP(order_details__2[[#This Row],[ProductID]],products[],2,FALSE)</f>
        <v>Aniseed Syrup</v>
      </c>
      <c r="J1198" t="str">
        <f>VLOOKUP(order_details__2[[#This Row],[SupplierID]],suppliers[],2,FALSE)</f>
        <v>Exotic Liquids</v>
      </c>
      <c r="K1198" t="str">
        <f>VLOOKUP(order_details__2[[#This Row],[OrderID]],orders[],14,FALSE)</f>
        <v>Germany</v>
      </c>
      <c r="L1198">
        <f>VLOOKUP(order_details__2[[#This Row],[OrderID]],orders[],7,FALSE)</f>
        <v>1</v>
      </c>
      <c r="M1198" t="str">
        <f>VLOOKUP(order_details__2[[#This Row],[ShipVia ]],shippers[],2,FALSE)</f>
        <v>Speedy Express</v>
      </c>
      <c r="N1198" t="str">
        <f>VLOOKUP(order_details__2[[#This Row],[OrderID]],orders[],2,FALSE)</f>
        <v>ALFKI</v>
      </c>
      <c r="O1198" t="str">
        <f>VLOOKUP(order_details__2[[#This Row],[OrderID]],orders[],18,FALSE)</f>
        <v xml:space="preserve">Eastern                                           </v>
      </c>
      <c r="P1198">
        <f>VLOOKUP(order_details__2[[#This Row],[ProductID]],products[],4,FALSE)</f>
        <v>2</v>
      </c>
      <c r="Q1198" t="str">
        <f>VLOOKUP(order_details__2[[#This Row],[CategoryID]],categories[],2,FALSE)</f>
        <v>Condiments</v>
      </c>
      <c r="R1198">
        <f>VLOOKUP(order_details__2[[#This Row],[OrderID]],orders[],21,FALSE)</f>
        <v>10</v>
      </c>
    </row>
    <row r="1199" spans="1:18" x14ac:dyDescent="0.2">
      <c r="A1199">
        <v>10702</v>
      </c>
      <c r="B1199">
        <v>76</v>
      </c>
      <c r="C1199">
        <v>18</v>
      </c>
      <c r="D1199">
        <v>15</v>
      </c>
      <c r="E1199">
        <v>0</v>
      </c>
      <c r="F1199">
        <f>order_details__2[[#This Row],[UnitPrice]]*order_details__2[[#This Row],[Quantity]]</f>
        <v>270</v>
      </c>
      <c r="G1199">
        <f>VLOOKUP(order_details__2[[#This Row],[ProductID]],products[],3,FALSE)</f>
        <v>23</v>
      </c>
      <c r="H1199">
        <f>VLOOKUP(order_details__2[[#This Row],[OrderID]],orders[],20,FALSE)</f>
        <v>1997</v>
      </c>
      <c r="I1199" t="str">
        <f>VLOOKUP(order_details__2[[#This Row],[ProductID]],products[],2,FALSE)</f>
        <v>Lakkalikri</v>
      </c>
      <c r="J1199" t="str">
        <f>VLOOKUP(order_details__2[[#This Row],[SupplierID]],suppliers[],2,FALSE)</f>
        <v>Karkki Oy</v>
      </c>
      <c r="K1199" t="str">
        <f>VLOOKUP(order_details__2[[#This Row],[OrderID]],orders[],14,FALSE)</f>
        <v>Germany</v>
      </c>
      <c r="L1199">
        <f>VLOOKUP(order_details__2[[#This Row],[OrderID]],orders[],7,FALSE)</f>
        <v>1</v>
      </c>
      <c r="M1199" t="str">
        <f>VLOOKUP(order_details__2[[#This Row],[ShipVia ]],shippers[],2,FALSE)</f>
        <v>Speedy Express</v>
      </c>
      <c r="N1199" t="str">
        <f>VLOOKUP(order_details__2[[#This Row],[OrderID]],orders[],2,FALSE)</f>
        <v>ALFKI</v>
      </c>
      <c r="O1199" t="str">
        <f>VLOOKUP(order_details__2[[#This Row],[OrderID]],orders[],18,FALSE)</f>
        <v xml:space="preserve">Eastern                                           </v>
      </c>
      <c r="P1199">
        <f>VLOOKUP(order_details__2[[#This Row],[ProductID]],products[],4,FALSE)</f>
        <v>1</v>
      </c>
      <c r="Q1199" t="str">
        <f>VLOOKUP(order_details__2[[#This Row],[CategoryID]],categories[],2,FALSE)</f>
        <v>Beverages</v>
      </c>
      <c r="R1199">
        <f>VLOOKUP(order_details__2[[#This Row],[OrderID]],orders[],21,FALSE)</f>
        <v>10</v>
      </c>
    </row>
    <row r="1200" spans="1:18" x14ac:dyDescent="0.2">
      <c r="A1200">
        <v>10703</v>
      </c>
      <c r="B1200">
        <v>2</v>
      </c>
      <c r="C1200">
        <v>19</v>
      </c>
      <c r="D1200">
        <v>5</v>
      </c>
      <c r="E1200">
        <v>0</v>
      </c>
      <c r="F1200">
        <f>order_details__2[[#This Row],[UnitPrice]]*order_details__2[[#This Row],[Quantity]]</f>
        <v>95</v>
      </c>
      <c r="G1200">
        <f>VLOOKUP(order_details__2[[#This Row],[ProductID]],products[],3,FALSE)</f>
        <v>1</v>
      </c>
      <c r="H1200">
        <f>VLOOKUP(order_details__2[[#This Row],[OrderID]],orders[],20,FALSE)</f>
        <v>1997</v>
      </c>
      <c r="I1200" t="str">
        <f>VLOOKUP(order_details__2[[#This Row],[ProductID]],products[],2,FALSE)</f>
        <v>Chang</v>
      </c>
      <c r="J1200" t="str">
        <f>VLOOKUP(order_details__2[[#This Row],[SupplierID]],suppliers[],2,FALSE)</f>
        <v>Exotic Liquids</v>
      </c>
      <c r="K1200" t="str">
        <f>VLOOKUP(order_details__2[[#This Row],[OrderID]],orders[],14,FALSE)</f>
        <v>Sweden</v>
      </c>
      <c r="L1200">
        <f>VLOOKUP(order_details__2[[#This Row],[OrderID]],orders[],7,FALSE)</f>
        <v>2</v>
      </c>
      <c r="M1200" t="str">
        <f>VLOOKUP(order_details__2[[#This Row],[ShipVia ]],shippers[],2,FALSE)</f>
        <v>United Package</v>
      </c>
      <c r="N1200" t="str">
        <f>VLOOKUP(order_details__2[[#This Row],[OrderID]],orders[],2,FALSE)</f>
        <v>FOLKO</v>
      </c>
      <c r="O1200" t="str">
        <f>VLOOKUP(order_details__2[[#This Row],[OrderID]],orders[],18,FALSE)</f>
        <v xml:space="preserve">Westerns                                          </v>
      </c>
      <c r="P1200">
        <f>VLOOKUP(order_details__2[[#This Row],[ProductID]],products[],4,FALSE)</f>
        <v>1</v>
      </c>
      <c r="Q1200" t="str">
        <f>VLOOKUP(order_details__2[[#This Row],[CategoryID]],categories[],2,FALSE)</f>
        <v>Beverages</v>
      </c>
      <c r="R1200">
        <f>VLOOKUP(order_details__2[[#This Row],[OrderID]],orders[],21,FALSE)</f>
        <v>10</v>
      </c>
    </row>
    <row r="1201" spans="1:18" x14ac:dyDescent="0.2">
      <c r="A1201">
        <v>10703</v>
      </c>
      <c r="B1201">
        <v>59</v>
      </c>
      <c r="C1201">
        <v>55</v>
      </c>
      <c r="D1201">
        <v>35</v>
      </c>
      <c r="E1201">
        <v>0</v>
      </c>
      <c r="F1201">
        <f>order_details__2[[#This Row],[UnitPrice]]*order_details__2[[#This Row],[Quantity]]</f>
        <v>1925</v>
      </c>
      <c r="G1201">
        <f>VLOOKUP(order_details__2[[#This Row],[ProductID]],products[],3,FALSE)</f>
        <v>28</v>
      </c>
      <c r="H1201">
        <f>VLOOKUP(order_details__2[[#This Row],[OrderID]],orders[],20,FALSE)</f>
        <v>1997</v>
      </c>
      <c r="I1201" t="str">
        <f>VLOOKUP(order_details__2[[#This Row],[ProductID]],products[],2,FALSE)</f>
        <v>Raclette Courdavault</v>
      </c>
      <c r="J1201" t="str">
        <f>VLOOKUP(order_details__2[[#This Row],[SupplierID]],suppliers[],2,FALSE)</f>
        <v>Gai pturage</v>
      </c>
      <c r="K1201" t="str">
        <f>VLOOKUP(order_details__2[[#This Row],[OrderID]],orders[],14,FALSE)</f>
        <v>Sweden</v>
      </c>
      <c r="L1201">
        <f>VLOOKUP(order_details__2[[#This Row],[OrderID]],orders[],7,FALSE)</f>
        <v>2</v>
      </c>
      <c r="M1201" t="str">
        <f>VLOOKUP(order_details__2[[#This Row],[ShipVia ]],shippers[],2,FALSE)</f>
        <v>United Package</v>
      </c>
      <c r="N1201" t="str">
        <f>VLOOKUP(order_details__2[[#This Row],[OrderID]],orders[],2,FALSE)</f>
        <v>FOLKO</v>
      </c>
      <c r="O1201" t="str">
        <f>VLOOKUP(order_details__2[[#This Row],[OrderID]],orders[],18,FALSE)</f>
        <v xml:space="preserve">Westerns                                          </v>
      </c>
      <c r="P1201">
        <f>VLOOKUP(order_details__2[[#This Row],[ProductID]],products[],4,FALSE)</f>
        <v>4</v>
      </c>
      <c r="Q1201" t="str">
        <f>VLOOKUP(order_details__2[[#This Row],[CategoryID]],categories[],2,FALSE)</f>
        <v>Dairy Products</v>
      </c>
      <c r="R1201">
        <f>VLOOKUP(order_details__2[[#This Row],[OrderID]],orders[],21,FALSE)</f>
        <v>10</v>
      </c>
    </row>
    <row r="1202" spans="1:18" x14ac:dyDescent="0.2">
      <c r="A1202">
        <v>10703</v>
      </c>
      <c r="B1202">
        <v>73</v>
      </c>
      <c r="C1202">
        <v>15</v>
      </c>
      <c r="D1202">
        <v>35</v>
      </c>
      <c r="E1202">
        <v>0</v>
      </c>
      <c r="F1202">
        <f>order_details__2[[#This Row],[UnitPrice]]*order_details__2[[#This Row],[Quantity]]</f>
        <v>525</v>
      </c>
      <c r="G1202">
        <f>VLOOKUP(order_details__2[[#This Row],[ProductID]],products[],3,FALSE)</f>
        <v>17</v>
      </c>
      <c r="H1202">
        <f>VLOOKUP(order_details__2[[#This Row],[OrderID]],orders[],20,FALSE)</f>
        <v>1997</v>
      </c>
      <c r="I1202" t="str">
        <f>VLOOKUP(order_details__2[[#This Row],[ProductID]],products[],2,FALSE)</f>
        <v>Rd Kaviar</v>
      </c>
      <c r="J1202" t="str">
        <f>VLOOKUP(order_details__2[[#This Row],[SupplierID]],suppliers[],2,FALSE)</f>
        <v>Svensk Sjfda AB</v>
      </c>
      <c r="K1202" t="str">
        <f>VLOOKUP(order_details__2[[#This Row],[OrderID]],orders[],14,FALSE)</f>
        <v>Sweden</v>
      </c>
      <c r="L1202">
        <f>VLOOKUP(order_details__2[[#This Row],[OrderID]],orders[],7,FALSE)</f>
        <v>2</v>
      </c>
      <c r="M1202" t="str">
        <f>VLOOKUP(order_details__2[[#This Row],[ShipVia ]],shippers[],2,FALSE)</f>
        <v>United Package</v>
      </c>
      <c r="N1202" t="str">
        <f>VLOOKUP(order_details__2[[#This Row],[OrderID]],orders[],2,FALSE)</f>
        <v>FOLKO</v>
      </c>
      <c r="O1202" t="str">
        <f>VLOOKUP(order_details__2[[#This Row],[OrderID]],orders[],18,FALSE)</f>
        <v xml:space="preserve">Westerns                                          </v>
      </c>
      <c r="P1202">
        <f>VLOOKUP(order_details__2[[#This Row],[ProductID]],products[],4,FALSE)</f>
        <v>8</v>
      </c>
      <c r="Q1202" t="str">
        <f>VLOOKUP(order_details__2[[#This Row],[CategoryID]],categories[],2,FALSE)</f>
        <v>Seafood</v>
      </c>
      <c r="R1202">
        <f>VLOOKUP(order_details__2[[#This Row],[OrderID]],orders[],21,FALSE)</f>
        <v>10</v>
      </c>
    </row>
    <row r="1203" spans="1:18" x14ac:dyDescent="0.2">
      <c r="A1203">
        <v>10704</v>
      </c>
      <c r="B1203">
        <v>4</v>
      </c>
      <c r="C1203">
        <v>22</v>
      </c>
      <c r="D1203">
        <v>6</v>
      </c>
      <c r="E1203">
        <v>0</v>
      </c>
      <c r="F1203">
        <f>order_details__2[[#This Row],[UnitPrice]]*order_details__2[[#This Row],[Quantity]]</f>
        <v>132</v>
      </c>
      <c r="G1203">
        <f>VLOOKUP(order_details__2[[#This Row],[ProductID]],products[],3,FALSE)</f>
        <v>2</v>
      </c>
      <c r="H1203">
        <f>VLOOKUP(order_details__2[[#This Row],[OrderID]],orders[],20,FALSE)</f>
        <v>1997</v>
      </c>
      <c r="I1203" t="str">
        <f>VLOOKUP(order_details__2[[#This Row],[ProductID]],products[],2,FALSE)</f>
        <v>Chef Anton's Cajun Seasoning</v>
      </c>
      <c r="J1203" t="str">
        <f>VLOOKUP(order_details__2[[#This Row],[SupplierID]],suppliers[],2,FALSE)</f>
        <v>New Orleans Cajun Delights</v>
      </c>
      <c r="K1203" t="str">
        <f>VLOOKUP(order_details__2[[#This Row],[OrderID]],orders[],14,FALSE)</f>
        <v>Brazil</v>
      </c>
      <c r="L1203">
        <f>VLOOKUP(order_details__2[[#This Row],[OrderID]],orders[],7,FALSE)</f>
        <v>1</v>
      </c>
      <c r="M1203" t="str">
        <f>VLOOKUP(order_details__2[[#This Row],[ShipVia ]],shippers[],2,FALSE)</f>
        <v>Speedy Express</v>
      </c>
      <c r="N1203" t="str">
        <f>VLOOKUP(order_details__2[[#This Row],[OrderID]],orders[],2,FALSE)</f>
        <v>QUEEN</v>
      </c>
      <c r="O1203" t="str">
        <f>VLOOKUP(order_details__2[[#This Row],[OrderID]],orders[],18,FALSE)</f>
        <v xml:space="preserve">Westerns                                          </v>
      </c>
      <c r="P1203">
        <f>VLOOKUP(order_details__2[[#This Row],[ProductID]],products[],4,FALSE)</f>
        <v>2</v>
      </c>
      <c r="Q1203" t="str">
        <f>VLOOKUP(order_details__2[[#This Row],[CategoryID]],categories[],2,FALSE)</f>
        <v>Condiments</v>
      </c>
      <c r="R1203">
        <f>VLOOKUP(order_details__2[[#This Row],[OrderID]],orders[],21,FALSE)</f>
        <v>10</v>
      </c>
    </row>
    <row r="1204" spans="1:18" x14ac:dyDescent="0.2">
      <c r="A1204">
        <v>10704</v>
      </c>
      <c r="B1204">
        <v>24</v>
      </c>
      <c r="C1204">
        <v>4.5</v>
      </c>
      <c r="D1204">
        <v>35</v>
      </c>
      <c r="E1204">
        <v>0</v>
      </c>
      <c r="F1204">
        <f>order_details__2[[#This Row],[UnitPrice]]*order_details__2[[#This Row],[Quantity]]</f>
        <v>157.5</v>
      </c>
      <c r="G1204">
        <f>VLOOKUP(order_details__2[[#This Row],[ProductID]],products[],3,FALSE)</f>
        <v>10</v>
      </c>
      <c r="H1204">
        <f>VLOOKUP(order_details__2[[#This Row],[OrderID]],orders[],20,FALSE)</f>
        <v>1997</v>
      </c>
      <c r="I1204" t="str">
        <f>VLOOKUP(order_details__2[[#This Row],[ProductID]],products[],2,FALSE)</f>
        <v>Guaran Fantstica</v>
      </c>
      <c r="J1204" t="str">
        <f>VLOOKUP(order_details__2[[#This Row],[SupplierID]],suppliers[],2,FALSE)</f>
        <v>Refrescos Americanas LTDA</v>
      </c>
      <c r="K1204" t="str">
        <f>VLOOKUP(order_details__2[[#This Row],[OrderID]],orders[],14,FALSE)</f>
        <v>Brazil</v>
      </c>
      <c r="L1204">
        <f>VLOOKUP(order_details__2[[#This Row],[OrderID]],orders[],7,FALSE)</f>
        <v>1</v>
      </c>
      <c r="M1204" t="str">
        <f>VLOOKUP(order_details__2[[#This Row],[ShipVia ]],shippers[],2,FALSE)</f>
        <v>Speedy Express</v>
      </c>
      <c r="N1204" t="str">
        <f>VLOOKUP(order_details__2[[#This Row],[OrderID]],orders[],2,FALSE)</f>
        <v>QUEEN</v>
      </c>
      <c r="O1204" t="str">
        <f>VLOOKUP(order_details__2[[#This Row],[OrderID]],orders[],18,FALSE)</f>
        <v xml:space="preserve">Westerns                                          </v>
      </c>
      <c r="P1204">
        <f>VLOOKUP(order_details__2[[#This Row],[ProductID]],products[],4,FALSE)</f>
        <v>1</v>
      </c>
      <c r="Q1204" t="str">
        <f>VLOOKUP(order_details__2[[#This Row],[CategoryID]],categories[],2,FALSE)</f>
        <v>Beverages</v>
      </c>
      <c r="R1204">
        <f>VLOOKUP(order_details__2[[#This Row],[OrderID]],orders[],21,FALSE)</f>
        <v>10</v>
      </c>
    </row>
    <row r="1205" spans="1:18" x14ac:dyDescent="0.2">
      <c r="A1205">
        <v>10704</v>
      </c>
      <c r="B1205">
        <v>48</v>
      </c>
      <c r="C1205">
        <v>12.75</v>
      </c>
      <c r="D1205">
        <v>24</v>
      </c>
      <c r="E1205">
        <v>0</v>
      </c>
      <c r="F1205">
        <f>order_details__2[[#This Row],[UnitPrice]]*order_details__2[[#This Row],[Quantity]]</f>
        <v>306</v>
      </c>
      <c r="G1205">
        <f>VLOOKUP(order_details__2[[#This Row],[ProductID]],products[],3,FALSE)</f>
        <v>22</v>
      </c>
      <c r="H1205">
        <f>VLOOKUP(order_details__2[[#This Row],[OrderID]],orders[],20,FALSE)</f>
        <v>1997</v>
      </c>
      <c r="I1205" t="str">
        <f>VLOOKUP(order_details__2[[#This Row],[ProductID]],products[],2,FALSE)</f>
        <v>Chocolade</v>
      </c>
      <c r="J1205" t="str">
        <f>VLOOKUP(order_details__2[[#This Row],[SupplierID]],suppliers[],2,FALSE)</f>
        <v>Zaanse Snoepfabriek</v>
      </c>
      <c r="K1205" t="str">
        <f>VLOOKUP(order_details__2[[#This Row],[OrderID]],orders[],14,FALSE)</f>
        <v>Brazil</v>
      </c>
      <c r="L1205">
        <f>VLOOKUP(order_details__2[[#This Row],[OrderID]],orders[],7,FALSE)</f>
        <v>1</v>
      </c>
      <c r="M1205" t="str">
        <f>VLOOKUP(order_details__2[[#This Row],[ShipVia ]],shippers[],2,FALSE)</f>
        <v>Speedy Express</v>
      </c>
      <c r="N1205" t="str">
        <f>VLOOKUP(order_details__2[[#This Row],[OrderID]],orders[],2,FALSE)</f>
        <v>QUEEN</v>
      </c>
      <c r="O1205" t="str">
        <f>VLOOKUP(order_details__2[[#This Row],[OrderID]],orders[],18,FALSE)</f>
        <v xml:space="preserve">Westerns                                          </v>
      </c>
      <c r="P1205">
        <f>VLOOKUP(order_details__2[[#This Row],[ProductID]],products[],4,FALSE)</f>
        <v>3</v>
      </c>
      <c r="Q1205" t="str">
        <f>VLOOKUP(order_details__2[[#This Row],[CategoryID]],categories[],2,FALSE)</f>
        <v>Confections</v>
      </c>
      <c r="R1205">
        <f>VLOOKUP(order_details__2[[#This Row],[OrderID]],orders[],21,FALSE)</f>
        <v>10</v>
      </c>
    </row>
    <row r="1206" spans="1:18" x14ac:dyDescent="0.2">
      <c r="A1206">
        <v>10705</v>
      </c>
      <c r="B1206">
        <v>31</v>
      </c>
      <c r="C1206">
        <v>12.5</v>
      </c>
      <c r="D1206">
        <v>20</v>
      </c>
      <c r="E1206">
        <v>0</v>
      </c>
      <c r="F1206">
        <f>order_details__2[[#This Row],[UnitPrice]]*order_details__2[[#This Row],[Quantity]]</f>
        <v>250</v>
      </c>
      <c r="G1206">
        <f>VLOOKUP(order_details__2[[#This Row],[ProductID]],products[],3,FALSE)</f>
        <v>14</v>
      </c>
      <c r="H1206">
        <f>VLOOKUP(order_details__2[[#This Row],[OrderID]],orders[],20,FALSE)</f>
        <v>1997</v>
      </c>
      <c r="I1206" t="str">
        <f>VLOOKUP(order_details__2[[#This Row],[ProductID]],products[],2,FALSE)</f>
        <v>Gorgonzola Telino</v>
      </c>
      <c r="J1206" t="str">
        <f>VLOOKUP(order_details__2[[#This Row],[SupplierID]],suppliers[],2,FALSE)</f>
        <v>Formaggi Fortini s.r.l.</v>
      </c>
      <c r="K1206" t="str">
        <f>VLOOKUP(order_details__2[[#This Row],[OrderID]],orders[],14,FALSE)</f>
        <v>Venezuela</v>
      </c>
      <c r="L1206">
        <f>VLOOKUP(order_details__2[[#This Row],[OrderID]],orders[],7,FALSE)</f>
        <v>2</v>
      </c>
      <c r="M1206" t="str">
        <f>VLOOKUP(order_details__2[[#This Row],[ShipVia ]],shippers[],2,FALSE)</f>
        <v>United Package</v>
      </c>
      <c r="N1206" t="str">
        <f>VLOOKUP(order_details__2[[#This Row],[OrderID]],orders[],2,FALSE)</f>
        <v>HILAA</v>
      </c>
      <c r="O1206" t="str">
        <f>VLOOKUP(order_details__2[[#This Row],[OrderID]],orders[],18,FALSE)</f>
        <v xml:space="preserve">Northern                                          </v>
      </c>
      <c r="P1206">
        <f>VLOOKUP(order_details__2[[#This Row],[ProductID]],products[],4,FALSE)</f>
        <v>4</v>
      </c>
      <c r="Q1206" t="str">
        <f>VLOOKUP(order_details__2[[#This Row],[CategoryID]],categories[],2,FALSE)</f>
        <v>Dairy Products</v>
      </c>
      <c r="R1206">
        <f>VLOOKUP(order_details__2[[#This Row],[OrderID]],orders[],21,FALSE)</f>
        <v>10</v>
      </c>
    </row>
    <row r="1207" spans="1:18" x14ac:dyDescent="0.2">
      <c r="A1207">
        <v>10705</v>
      </c>
      <c r="B1207">
        <v>32</v>
      </c>
      <c r="C1207">
        <v>32</v>
      </c>
      <c r="D1207">
        <v>4</v>
      </c>
      <c r="E1207">
        <v>0</v>
      </c>
      <c r="F1207">
        <f>order_details__2[[#This Row],[UnitPrice]]*order_details__2[[#This Row],[Quantity]]</f>
        <v>128</v>
      </c>
      <c r="G1207">
        <f>VLOOKUP(order_details__2[[#This Row],[ProductID]],products[],3,FALSE)</f>
        <v>14</v>
      </c>
      <c r="H1207">
        <f>VLOOKUP(order_details__2[[#This Row],[OrderID]],orders[],20,FALSE)</f>
        <v>1997</v>
      </c>
      <c r="I1207" t="str">
        <f>VLOOKUP(order_details__2[[#This Row],[ProductID]],products[],2,FALSE)</f>
        <v>Mascarpone Fabioli</v>
      </c>
      <c r="J1207" t="str">
        <f>VLOOKUP(order_details__2[[#This Row],[SupplierID]],suppliers[],2,FALSE)</f>
        <v>Formaggi Fortini s.r.l.</v>
      </c>
      <c r="K1207" t="str">
        <f>VLOOKUP(order_details__2[[#This Row],[OrderID]],orders[],14,FALSE)</f>
        <v>Venezuela</v>
      </c>
      <c r="L1207">
        <f>VLOOKUP(order_details__2[[#This Row],[OrderID]],orders[],7,FALSE)</f>
        <v>2</v>
      </c>
      <c r="M1207" t="str">
        <f>VLOOKUP(order_details__2[[#This Row],[ShipVia ]],shippers[],2,FALSE)</f>
        <v>United Package</v>
      </c>
      <c r="N1207" t="str">
        <f>VLOOKUP(order_details__2[[#This Row],[OrderID]],orders[],2,FALSE)</f>
        <v>HILAA</v>
      </c>
      <c r="O1207" t="str">
        <f>VLOOKUP(order_details__2[[#This Row],[OrderID]],orders[],18,FALSE)</f>
        <v xml:space="preserve">Northern                                          </v>
      </c>
      <c r="P1207">
        <f>VLOOKUP(order_details__2[[#This Row],[ProductID]],products[],4,FALSE)</f>
        <v>4</v>
      </c>
      <c r="Q1207" t="str">
        <f>VLOOKUP(order_details__2[[#This Row],[CategoryID]],categories[],2,FALSE)</f>
        <v>Dairy Products</v>
      </c>
      <c r="R1207">
        <f>VLOOKUP(order_details__2[[#This Row],[OrderID]],orders[],21,FALSE)</f>
        <v>10</v>
      </c>
    </row>
    <row r="1208" spans="1:18" x14ac:dyDescent="0.2">
      <c r="A1208">
        <v>10706</v>
      </c>
      <c r="B1208">
        <v>16</v>
      </c>
      <c r="C1208">
        <v>17.45</v>
      </c>
      <c r="D1208">
        <v>20</v>
      </c>
      <c r="E1208">
        <v>0</v>
      </c>
      <c r="F1208">
        <f>order_details__2[[#This Row],[UnitPrice]]*order_details__2[[#This Row],[Quantity]]</f>
        <v>349</v>
      </c>
      <c r="G1208">
        <f>VLOOKUP(order_details__2[[#This Row],[ProductID]],products[],3,FALSE)</f>
        <v>7</v>
      </c>
      <c r="H1208">
        <f>VLOOKUP(order_details__2[[#This Row],[OrderID]],orders[],20,FALSE)</f>
        <v>1997</v>
      </c>
      <c r="I1208" t="str">
        <f>VLOOKUP(order_details__2[[#This Row],[ProductID]],products[],2,FALSE)</f>
        <v>Pavlova</v>
      </c>
      <c r="J1208" t="str">
        <f>VLOOKUP(order_details__2[[#This Row],[SupplierID]],suppliers[],2,FALSE)</f>
        <v>Pavlova, Ltd.</v>
      </c>
      <c r="K1208" t="str">
        <f>VLOOKUP(order_details__2[[#This Row],[OrderID]],orders[],14,FALSE)</f>
        <v>USA</v>
      </c>
      <c r="L1208">
        <f>VLOOKUP(order_details__2[[#This Row],[OrderID]],orders[],7,FALSE)</f>
        <v>3</v>
      </c>
      <c r="M1208" t="str">
        <f>VLOOKUP(order_details__2[[#This Row],[ShipVia ]],shippers[],2,FALSE)</f>
        <v>Federal Shipping</v>
      </c>
      <c r="N1208" t="str">
        <f>VLOOKUP(order_details__2[[#This Row],[OrderID]],orders[],2,FALSE)</f>
        <v>OLDWO</v>
      </c>
      <c r="O1208" t="str">
        <f>VLOOKUP(order_details__2[[#This Row],[OrderID]],orders[],18,FALSE)</f>
        <v xml:space="preserve">Northern                                          </v>
      </c>
      <c r="P1208">
        <f>VLOOKUP(order_details__2[[#This Row],[ProductID]],products[],4,FALSE)</f>
        <v>3</v>
      </c>
      <c r="Q1208" t="str">
        <f>VLOOKUP(order_details__2[[#This Row],[CategoryID]],categories[],2,FALSE)</f>
        <v>Confections</v>
      </c>
      <c r="R1208">
        <f>VLOOKUP(order_details__2[[#This Row],[OrderID]],orders[],21,FALSE)</f>
        <v>10</v>
      </c>
    </row>
    <row r="1209" spans="1:18" x14ac:dyDescent="0.2">
      <c r="A1209">
        <v>10706</v>
      </c>
      <c r="B1209">
        <v>43</v>
      </c>
      <c r="C1209">
        <v>46</v>
      </c>
      <c r="D1209">
        <v>24</v>
      </c>
      <c r="E1209">
        <v>0</v>
      </c>
      <c r="F1209">
        <f>order_details__2[[#This Row],[UnitPrice]]*order_details__2[[#This Row],[Quantity]]</f>
        <v>1104</v>
      </c>
      <c r="G1209">
        <f>VLOOKUP(order_details__2[[#This Row],[ProductID]],products[],3,FALSE)</f>
        <v>20</v>
      </c>
      <c r="H1209">
        <f>VLOOKUP(order_details__2[[#This Row],[OrderID]],orders[],20,FALSE)</f>
        <v>1997</v>
      </c>
      <c r="I1209" t="str">
        <f>VLOOKUP(order_details__2[[#This Row],[ProductID]],products[],2,FALSE)</f>
        <v>Ipoh Coffee</v>
      </c>
      <c r="J1209" t="str">
        <f>VLOOKUP(order_details__2[[#This Row],[SupplierID]],suppliers[],2,FALSE)</f>
        <v>Leka Trading</v>
      </c>
      <c r="K1209" t="str">
        <f>VLOOKUP(order_details__2[[#This Row],[OrderID]],orders[],14,FALSE)</f>
        <v>USA</v>
      </c>
      <c r="L1209">
        <f>VLOOKUP(order_details__2[[#This Row],[OrderID]],orders[],7,FALSE)</f>
        <v>3</v>
      </c>
      <c r="M1209" t="str">
        <f>VLOOKUP(order_details__2[[#This Row],[ShipVia ]],shippers[],2,FALSE)</f>
        <v>Federal Shipping</v>
      </c>
      <c r="N1209" t="str">
        <f>VLOOKUP(order_details__2[[#This Row],[OrderID]],orders[],2,FALSE)</f>
        <v>OLDWO</v>
      </c>
      <c r="O1209" t="str">
        <f>VLOOKUP(order_details__2[[#This Row],[OrderID]],orders[],18,FALSE)</f>
        <v xml:space="preserve">Northern                                          </v>
      </c>
      <c r="P1209">
        <f>VLOOKUP(order_details__2[[#This Row],[ProductID]],products[],4,FALSE)</f>
        <v>1</v>
      </c>
      <c r="Q1209" t="str">
        <f>VLOOKUP(order_details__2[[#This Row],[CategoryID]],categories[],2,FALSE)</f>
        <v>Beverages</v>
      </c>
      <c r="R1209">
        <f>VLOOKUP(order_details__2[[#This Row],[OrderID]],orders[],21,FALSE)</f>
        <v>10</v>
      </c>
    </row>
    <row r="1210" spans="1:18" x14ac:dyDescent="0.2">
      <c r="A1210">
        <v>10706</v>
      </c>
      <c r="B1210">
        <v>59</v>
      </c>
      <c r="C1210">
        <v>55</v>
      </c>
      <c r="D1210">
        <v>8</v>
      </c>
      <c r="E1210">
        <v>0</v>
      </c>
      <c r="F1210">
        <f>order_details__2[[#This Row],[UnitPrice]]*order_details__2[[#This Row],[Quantity]]</f>
        <v>440</v>
      </c>
      <c r="G1210">
        <f>VLOOKUP(order_details__2[[#This Row],[ProductID]],products[],3,FALSE)</f>
        <v>28</v>
      </c>
      <c r="H1210">
        <f>VLOOKUP(order_details__2[[#This Row],[OrderID]],orders[],20,FALSE)</f>
        <v>1997</v>
      </c>
      <c r="I1210" t="str">
        <f>VLOOKUP(order_details__2[[#This Row],[ProductID]],products[],2,FALSE)</f>
        <v>Raclette Courdavault</v>
      </c>
      <c r="J1210" t="str">
        <f>VLOOKUP(order_details__2[[#This Row],[SupplierID]],suppliers[],2,FALSE)</f>
        <v>Gai pturage</v>
      </c>
      <c r="K1210" t="str">
        <f>VLOOKUP(order_details__2[[#This Row],[OrderID]],orders[],14,FALSE)</f>
        <v>USA</v>
      </c>
      <c r="L1210">
        <f>VLOOKUP(order_details__2[[#This Row],[OrderID]],orders[],7,FALSE)</f>
        <v>3</v>
      </c>
      <c r="M1210" t="str">
        <f>VLOOKUP(order_details__2[[#This Row],[ShipVia ]],shippers[],2,FALSE)</f>
        <v>Federal Shipping</v>
      </c>
      <c r="N1210" t="str">
        <f>VLOOKUP(order_details__2[[#This Row],[OrderID]],orders[],2,FALSE)</f>
        <v>OLDWO</v>
      </c>
      <c r="O1210" t="str">
        <f>VLOOKUP(order_details__2[[#This Row],[OrderID]],orders[],18,FALSE)</f>
        <v xml:space="preserve">Northern                                          </v>
      </c>
      <c r="P1210">
        <f>VLOOKUP(order_details__2[[#This Row],[ProductID]],products[],4,FALSE)</f>
        <v>4</v>
      </c>
      <c r="Q1210" t="str">
        <f>VLOOKUP(order_details__2[[#This Row],[CategoryID]],categories[],2,FALSE)</f>
        <v>Dairy Products</v>
      </c>
      <c r="R1210">
        <f>VLOOKUP(order_details__2[[#This Row],[OrderID]],orders[],21,FALSE)</f>
        <v>10</v>
      </c>
    </row>
    <row r="1211" spans="1:18" x14ac:dyDescent="0.2">
      <c r="A1211">
        <v>10707</v>
      </c>
      <c r="B1211">
        <v>55</v>
      </c>
      <c r="C1211">
        <v>24</v>
      </c>
      <c r="D1211">
        <v>21</v>
      </c>
      <c r="E1211">
        <v>0</v>
      </c>
      <c r="F1211">
        <f>order_details__2[[#This Row],[UnitPrice]]*order_details__2[[#This Row],[Quantity]]</f>
        <v>504</v>
      </c>
      <c r="G1211">
        <f>VLOOKUP(order_details__2[[#This Row],[ProductID]],products[],3,FALSE)</f>
        <v>25</v>
      </c>
      <c r="H1211">
        <f>VLOOKUP(order_details__2[[#This Row],[OrderID]],orders[],20,FALSE)</f>
        <v>1997</v>
      </c>
      <c r="I1211" t="str">
        <f>VLOOKUP(order_details__2[[#This Row],[ProductID]],products[],2,FALSE)</f>
        <v>Pt chinois</v>
      </c>
      <c r="J1211" t="str">
        <f>VLOOKUP(order_details__2[[#This Row],[SupplierID]],suppliers[],2,FALSE)</f>
        <v>Ma Maison</v>
      </c>
      <c r="K1211" t="str">
        <f>VLOOKUP(order_details__2[[#This Row],[OrderID]],orders[],14,FALSE)</f>
        <v>UK</v>
      </c>
      <c r="L1211">
        <f>VLOOKUP(order_details__2[[#This Row],[OrderID]],orders[],7,FALSE)</f>
        <v>3</v>
      </c>
      <c r="M1211" t="str">
        <f>VLOOKUP(order_details__2[[#This Row],[ShipVia ]],shippers[],2,FALSE)</f>
        <v>Federal Shipping</v>
      </c>
      <c r="N1211" t="str">
        <f>VLOOKUP(order_details__2[[#This Row],[OrderID]],orders[],2,FALSE)</f>
        <v>AROUT</v>
      </c>
      <c r="O1211" t="str">
        <f>VLOOKUP(order_details__2[[#This Row],[OrderID]],orders[],18,FALSE)</f>
        <v xml:space="preserve">Eastern                                           </v>
      </c>
      <c r="P1211">
        <f>VLOOKUP(order_details__2[[#This Row],[ProductID]],products[],4,FALSE)</f>
        <v>6</v>
      </c>
      <c r="Q1211" t="str">
        <f>VLOOKUP(order_details__2[[#This Row],[CategoryID]],categories[],2,FALSE)</f>
        <v>Meat/Poultry</v>
      </c>
      <c r="R1211">
        <f>VLOOKUP(order_details__2[[#This Row],[OrderID]],orders[],21,FALSE)</f>
        <v>10</v>
      </c>
    </row>
    <row r="1212" spans="1:18" x14ac:dyDescent="0.2">
      <c r="A1212">
        <v>10707</v>
      </c>
      <c r="B1212">
        <v>57</v>
      </c>
      <c r="C1212">
        <v>19.5</v>
      </c>
      <c r="D1212">
        <v>40</v>
      </c>
      <c r="E1212">
        <v>0</v>
      </c>
      <c r="F1212">
        <f>order_details__2[[#This Row],[UnitPrice]]*order_details__2[[#This Row],[Quantity]]</f>
        <v>780</v>
      </c>
      <c r="G1212">
        <f>VLOOKUP(order_details__2[[#This Row],[ProductID]],products[],3,FALSE)</f>
        <v>26</v>
      </c>
      <c r="H1212">
        <f>VLOOKUP(order_details__2[[#This Row],[OrderID]],orders[],20,FALSE)</f>
        <v>1997</v>
      </c>
      <c r="I1212" t="str">
        <f>VLOOKUP(order_details__2[[#This Row],[ProductID]],products[],2,FALSE)</f>
        <v>Ravioli Angelo</v>
      </c>
      <c r="J1212" t="str">
        <f>VLOOKUP(order_details__2[[#This Row],[SupplierID]],suppliers[],2,FALSE)</f>
        <v>Pasta Buttini s.r.l.</v>
      </c>
      <c r="K1212" t="str">
        <f>VLOOKUP(order_details__2[[#This Row],[OrderID]],orders[],14,FALSE)</f>
        <v>UK</v>
      </c>
      <c r="L1212">
        <f>VLOOKUP(order_details__2[[#This Row],[OrderID]],orders[],7,FALSE)</f>
        <v>3</v>
      </c>
      <c r="M1212" t="str">
        <f>VLOOKUP(order_details__2[[#This Row],[ShipVia ]],shippers[],2,FALSE)</f>
        <v>Federal Shipping</v>
      </c>
      <c r="N1212" t="str">
        <f>VLOOKUP(order_details__2[[#This Row],[OrderID]],orders[],2,FALSE)</f>
        <v>AROUT</v>
      </c>
      <c r="O1212" t="str">
        <f>VLOOKUP(order_details__2[[#This Row],[OrderID]],orders[],18,FALSE)</f>
        <v xml:space="preserve">Eastern                                           </v>
      </c>
      <c r="P1212">
        <f>VLOOKUP(order_details__2[[#This Row],[ProductID]],products[],4,FALSE)</f>
        <v>5</v>
      </c>
      <c r="Q1212" t="str">
        <f>VLOOKUP(order_details__2[[#This Row],[CategoryID]],categories[],2,FALSE)</f>
        <v>Grains/Cereals</v>
      </c>
      <c r="R1212">
        <f>VLOOKUP(order_details__2[[#This Row],[OrderID]],orders[],21,FALSE)</f>
        <v>10</v>
      </c>
    </row>
    <row r="1213" spans="1:18" x14ac:dyDescent="0.2">
      <c r="A1213">
        <v>10707</v>
      </c>
      <c r="B1213">
        <v>70</v>
      </c>
      <c r="C1213">
        <v>15</v>
      </c>
      <c r="D1213">
        <v>28</v>
      </c>
      <c r="E1213">
        <v>0</v>
      </c>
      <c r="F1213">
        <f>order_details__2[[#This Row],[UnitPrice]]*order_details__2[[#This Row],[Quantity]]</f>
        <v>420</v>
      </c>
      <c r="G1213">
        <f>VLOOKUP(order_details__2[[#This Row],[ProductID]],products[],3,FALSE)</f>
        <v>7</v>
      </c>
      <c r="H1213">
        <f>VLOOKUP(order_details__2[[#This Row],[OrderID]],orders[],20,FALSE)</f>
        <v>1997</v>
      </c>
      <c r="I1213" t="str">
        <f>VLOOKUP(order_details__2[[#This Row],[ProductID]],products[],2,FALSE)</f>
        <v>Outback Lager</v>
      </c>
      <c r="J1213" t="str">
        <f>VLOOKUP(order_details__2[[#This Row],[SupplierID]],suppliers[],2,FALSE)</f>
        <v>Pavlova, Ltd.</v>
      </c>
      <c r="K1213" t="str">
        <f>VLOOKUP(order_details__2[[#This Row],[OrderID]],orders[],14,FALSE)</f>
        <v>UK</v>
      </c>
      <c r="L1213">
        <f>VLOOKUP(order_details__2[[#This Row],[OrderID]],orders[],7,FALSE)</f>
        <v>3</v>
      </c>
      <c r="M1213" t="str">
        <f>VLOOKUP(order_details__2[[#This Row],[ShipVia ]],shippers[],2,FALSE)</f>
        <v>Federal Shipping</v>
      </c>
      <c r="N1213" t="str">
        <f>VLOOKUP(order_details__2[[#This Row],[OrderID]],orders[],2,FALSE)</f>
        <v>AROUT</v>
      </c>
      <c r="O1213" t="str">
        <f>VLOOKUP(order_details__2[[#This Row],[OrderID]],orders[],18,FALSE)</f>
        <v xml:space="preserve">Eastern                                           </v>
      </c>
      <c r="P1213">
        <f>VLOOKUP(order_details__2[[#This Row],[ProductID]],products[],4,FALSE)</f>
        <v>1</v>
      </c>
      <c r="Q1213" t="str">
        <f>VLOOKUP(order_details__2[[#This Row],[CategoryID]],categories[],2,FALSE)</f>
        <v>Beverages</v>
      </c>
      <c r="R1213">
        <f>VLOOKUP(order_details__2[[#This Row],[OrderID]],orders[],21,FALSE)</f>
        <v>10</v>
      </c>
    </row>
    <row r="1214" spans="1:18" x14ac:dyDescent="0.2">
      <c r="A1214">
        <v>10708</v>
      </c>
      <c r="B1214">
        <v>5</v>
      </c>
      <c r="C1214">
        <v>21.35</v>
      </c>
      <c r="D1214">
        <v>4</v>
      </c>
      <c r="E1214">
        <v>0</v>
      </c>
      <c r="F1214">
        <f>order_details__2[[#This Row],[UnitPrice]]*order_details__2[[#This Row],[Quantity]]</f>
        <v>85.4</v>
      </c>
      <c r="G1214">
        <f>VLOOKUP(order_details__2[[#This Row],[ProductID]],products[],3,FALSE)</f>
        <v>2</v>
      </c>
      <c r="H1214">
        <f>VLOOKUP(order_details__2[[#This Row],[OrderID]],orders[],20,FALSE)</f>
        <v>1997</v>
      </c>
      <c r="I1214" t="str">
        <f>VLOOKUP(order_details__2[[#This Row],[ProductID]],products[],2,FALSE)</f>
        <v>Chef Anton's Gumbo Mix</v>
      </c>
      <c r="J1214" t="str">
        <f>VLOOKUP(order_details__2[[#This Row],[SupplierID]],suppliers[],2,FALSE)</f>
        <v>New Orleans Cajun Delights</v>
      </c>
      <c r="K1214" t="str">
        <f>VLOOKUP(order_details__2[[#This Row],[OrderID]],orders[],14,FALSE)</f>
        <v>USA</v>
      </c>
      <c r="L1214">
        <f>VLOOKUP(order_details__2[[#This Row],[OrderID]],orders[],7,FALSE)</f>
        <v>2</v>
      </c>
      <c r="M1214" t="str">
        <f>VLOOKUP(order_details__2[[#This Row],[ShipVia ]],shippers[],2,FALSE)</f>
        <v>United Package</v>
      </c>
      <c r="N1214" t="str">
        <f>VLOOKUP(order_details__2[[#This Row],[OrderID]],orders[],2,FALSE)</f>
        <v>THEBI</v>
      </c>
      <c r="O1214" t="str">
        <f>VLOOKUP(order_details__2[[#This Row],[OrderID]],orders[],18,FALSE)</f>
        <v xml:space="preserve">Westerns                                          </v>
      </c>
      <c r="P1214">
        <f>VLOOKUP(order_details__2[[#This Row],[ProductID]],products[],4,FALSE)</f>
        <v>2</v>
      </c>
      <c r="Q1214" t="str">
        <f>VLOOKUP(order_details__2[[#This Row],[CategoryID]],categories[],2,FALSE)</f>
        <v>Condiments</v>
      </c>
      <c r="R1214">
        <f>VLOOKUP(order_details__2[[#This Row],[OrderID]],orders[],21,FALSE)</f>
        <v>10</v>
      </c>
    </row>
    <row r="1215" spans="1:18" x14ac:dyDescent="0.2">
      <c r="A1215">
        <v>10708</v>
      </c>
      <c r="B1215">
        <v>36</v>
      </c>
      <c r="C1215">
        <v>19</v>
      </c>
      <c r="D1215">
        <v>5</v>
      </c>
      <c r="E1215">
        <v>0</v>
      </c>
      <c r="F1215">
        <f>order_details__2[[#This Row],[UnitPrice]]*order_details__2[[#This Row],[Quantity]]</f>
        <v>95</v>
      </c>
      <c r="G1215">
        <f>VLOOKUP(order_details__2[[#This Row],[ProductID]],products[],3,FALSE)</f>
        <v>17</v>
      </c>
      <c r="H1215">
        <f>VLOOKUP(order_details__2[[#This Row],[OrderID]],orders[],20,FALSE)</f>
        <v>1997</v>
      </c>
      <c r="I1215" t="str">
        <f>VLOOKUP(order_details__2[[#This Row],[ProductID]],products[],2,FALSE)</f>
        <v>Inlagd Sill</v>
      </c>
      <c r="J1215" t="str">
        <f>VLOOKUP(order_details__2[[#This Row],[SupplierID]],suppliers[],2,FALSE)</f>
        <v>Svensk Sjfda AB</v>
      </c>
      <c r="K1215" t="str">
        <f>VLOOKUP(order_details__2[[#This Row],[OrderID]],orders[],14,FALSE)</f>
        <v>USA</v>
      </c>
      <c r="L1215">
        <f>VLOOKUP(order_details__2[[#This Row],[OrderID]],orders[],7,FALSE)</f>
        <v>2</v>
      </c>
      <c r="M1215" t="str">
        <f>VLOOKUP(order_details__2[[#This Row],[ShipVia ]],shippers[],2,FALSE)</f>
        <v>United Package</v>
      </c>
      <c r="N1215" t="str">
        <f>VLOOKUP(order_details__2[[#This Row],[OrderID]],orders[],2,FALSE)</f>
        <v>THEBI</v>
      </c>
      <c r="O1215" t="str">
        <f>VLOOKUP(order_details__2[[#This Row],[OrderID]],orders[],18,FALSE)</f>
        <v xml:space="preserve">Westerns                                          </v>
      </c>
      <c r="P1215">
        <f>VLOOKUP(order_details__2[[#This Row],[ProductID]],products[],4,FALSE)</f>
        <v>8</v>
      </c>
      <c r="Q1215" t="str">
        <f>VLOOKUP(order_details__2[[#This Row],[CategoryID]],categories[],2,FALSE)</f>
        <v>Seafood</v>
      </c>
      <c r="R1215">
        <f>VLOOKUP(order_details__2[[#This Row],[OrderID]],orders[],21,FALSE)</f>
        <v>10</v>
      </c>
    </row>
    <row r="1216" spans="1:18" x14ac:dyDescent="0.2">
      <c r="A1216">
        <v>10709</v>
      </c>
      <c r="B1216">
        <v>8</v>
      </c>
      <c r="C1216">
        <v>40</v>
      </c>
      <c r="D1216">
        <v>40</v>
      </c>
      <c r="E1216">
        <v>0</v>
      </c>
      <c r="F1216">
        <f>order_details__2[[#This Row],[UnitPrice]]*order_details__2[[#This Row],[Quantity]]</f>
        <v>1600</v>
      </c>
      <c r="G1216">
        <f>VLOOKUP(order_details__2[[#This Row],[ProductID]],products[],3,FALSE)</f>
        <v>3</v>
      </c>
      <c r="H1216">
        <f>VLOOKUP(order_details__2[[#This Row],[OrderID]],orders[],20,FALSE)</f>
        <v>1997</v>
      </c>
      <c r="I1216" t="str">
        <f>VLOOKUP(order_details__2[[#This Row],[ProductID]],products[],2,FALSE)</f>
        <v>Northwoods Cranberry Sauce</v>
      </c>
      <c r="J1216" t="str">
        <f>VLOOKUP(order_details__2[[#This Row],[SupplierID]],suppliers[],2,FALSE)</f>
        <v>Grandma Kelly's Homestead</v>
      </c>
      <c r="K1216" t="str">
        <f>VLOOKUP(order_details__2[[#This Row],[OrderID]],orders[],14,FALSE)</f>
        <v>Brazil</v>
      </c>
      <c r="L1216">
        <f>VLOOKUP(order_details__2[[#This Row],[OrderID]],orders[],7,FALSE)</f>
        <v>3</v>
      </c>
      <c r="M1216" t="str">
        <f>VLOOKUP(order_details__2[[#This Row],[ShipVia ]],shippers[],2,FALSE)</f>
        <v>Federal Shipping</v>
      </c>
      <c r="N1216" t="str">
        <f>VLOOKUP(order_details__2[[#This Row],[OrderID]],orders[],2,FALSE)</f>
        <v>GOURL</v>
      </c>
      <c r="O1216" t="str">
        <f>VLOOKUP(order_details__2[[#This Row],[OrderID]],orders[],18,FALSE)</f>
        <v xml:space="preserve">Eastern                                           </v>
      </c>
      <c r="P1216">
        <f>VLOOKUP(order_details__2[[#This Row],[ProductID]],products[],4,FALSE)</f>
        <v>2</v>
      </c>
      <c r="Q1216" t="str">
        <f>VLOOKUP(order_details__2[[#This Row],[CategoryID]],categories[],2,FALSE)</f>
        <v>Condiments</v>
      </c>
      <c r="R1216">
        <f>VLOOKUP(order_details__2[[#This Row],[OrderID]],orders[],21,FALSE)</f>
        <v>10</v>
      </c>
    </row>
    <row r="1217" spans="1:18" x14ac:dyDescent="0.2">
      <c r="A1217">
        <v>10709</v>
      </c>
      <c r="B1217">
        <v>51</v>
      </c>
      <c r="C1217">
        <v>53</v>
      </c>
      <c r="D1217">
        <v>28</v>
      </c>
      <c r="E1217">
        <v>0</v>
      </c>
      <c r="F1217">
        <f>order_details__2[[#This Row],[UnitPrice]]*order_details__2[[#This Row],[Quantity]]</f>
        <v>1484</v>
      </c>
      <c r="G1217">
        <f>VLOOKUP(order_details__2[[#This Row],[ProductID]],products[],3,FALSE)</f>
        <v>24</v>
      </c>
      <c r="H1217">
        <f>VLOOKUP(order_details__2[[#This Row],[OrderID]],orders[],20,FALSE)</f>
        <v>1997</v>
      </c>
      <c r="I1217" t="str">
        <f>VLOOKUP(order_details__2[[#This Row],[ProductID]],products[],2,FALSE)</f>
        <v>Manjimup Dried Apples</v>
      </c>
      <c r="J1217" t="str">
        <f>VLOOKUP(order_details__2[[#This Row],[SupplierID]],suppliers[],2,FALSE)</f>
        <v>G'day, Mate</v>
      </c>
      <c r="K1217" t="str">
        <f>VLOOKUP(order_details__2[[#This Row],[OrderID]],orders[],14,FALSE)</f>
        <v>Brazil</v>
      </c>
      <c r="L1217">
        <f>VLOOKUP(order_details__2[[#This Row],[OrderID]],orders[],7,FALSE)</f>
        <v>3</v>
      </c>
      <c r="M1217" t="str">
        <f>VLOOKUP(order_details__2[[#This Row],[ShipVia ]],shippers[],2,FALSE)</f>
        <v>Federal Shipping</v>
      </c>
      <c r="N1217" t="str">
        <f>VLOOKUP(order_details__2[[#This Row],[OrderID]],orders[],2,FALSE)</f>
        <v>GOURL</v>
      </c>
      <c r="O1217" t="str">
        <f>VLOOKUP(order_details__2[[#This Row],[OrderID]],orders[],18,FALSE)</f>
        <v xml:space="preserve">Eastern                                           </v>
      </c>
      <c r="P1217">
        <f>VLOOKUP(order_details__2[[#This Row],[ProductID]],products[],4,FALSE)</f>
        <v>7</v>
      </c>
      <c r="Q1217" t="str">
        <f>VLOOKUP(order_details__2[[#This Row],[CategoryID]],categories[],2,FALSE)</f>
        <v>Produce</v>
      </c>
      <c r="R1217">
        <f>VLOOKUP(order_details__2[[#This Row],[OrderID]],orders[],21,FALSE)</f>
        <v>10</v>
      </c>
    </row>
    <row r="1218" spans="1:18" x14ac:dyDescent="0.2">
      <c r="A1218">
        <v>10709</v>
      </c>
      <c r="B1218">
        <v>60</v>
      </c>
      <c r="C1218">
        <v>34</v>
      </c>
      <c r="D1218">
        <v>10</v>
      </c>
      <c r="E1218">
        <v>0</v>
      </c>
      <c r="F1218">
        <f>order_details__2[[#This Row],[UnitPrice]]*order_details__2[[#This Row],[Quantity]]</f>
        <v>340</v>
      </c>
      <c r="G1218">
        <f>VLOOKUP(order_details__2[[#This Row],[ProductID]],products[],3,FALSE)</f>
        <v>28</v>
      </c>
      <c r="H1218">
        <f>VLOOKUP(order_details__2[[#This Row],[OrderID]],orders[],20,FALSE)</f>
        <v>1997</v>
      </c>
      <c r="I1218" t="str">
        <f>VLOOKUP(order_details__2[[#This Row],[ProductID]],products[],2,FALSE)</f>
        <v>Camembert Pierrot</v>
      </c>
      <c r="J1218" t="str">
        <f>VLOOKUP(order_details__2[[#This Row],[SupplierID]],suppliers[],2,FALSE)</f>
        <v>Gai pturage</v>
      </c>
      <c r="K1218" t="str">
        <f>VLOOKUP(order_details__2[[#This Row],[OrderID]],orders[],14,FALSE)</f>
        <v>Brazil</v>
      </c>
      <c r="L1218">
        <f>VLOOKUP(order_details__2[[#This Row],[OrderID]],orders[],7,FALSE)</f>
        <v>3</v>
      </c>
      <c r="M1218" t="str">
        <f>VLOOKUP(order_details__2[[#This Row],[ShipVia ]],shippers[],2,FALSE)</f>
        <v>Federal Shipping</v>
      </c>
      <c r="N1218" t="str">
        <f>VLOOKUP(order_details__2[[#This Row],[OrderID]],orders[],2,FALSE)</f>
        <v>GOURL</v>
      </c>
      <c r="O1218" t="str">
        <f>VLOOKUP(order_details__2[[#This Row],[OrderID]],orders[],18,FALSE)</f>
        <v xml:space="preserve">Eastern                                           </v>
      </c>
      <c r="P1218">
        <f>VLOOKUP(order_details__2[[#This Row],[ProductID]],products[],4,FALSE)</f>
        <v>4</v>
      </c>
      <c r="Q1218" t="str">
        <f>VLOOKUP(order_details__2[[#This Row],[CategoryID]],categories[],2,FALSE)</f>
        <v>Dairy Products</v>
      </c>
      <c r="R1218">
        <f>VLOOKUP(order_details__2[[#This Row],[OrderID]],orders[],21,FALSE)</f>
        <v>10</v>
      </c>
    </row>
    <row r="1219" spans="1:18" x14ac:dyDescent="0.2">
      <c r="A1219">
        <v>10710</v>
      </c>
      <c r="B1219">
        <v>19</v>
      </c>
      <c r="C1219">
        <v>9.1999999999999993</v>
      </c>
      <c r="D1219">
        <v>5</v>
      </c>
      <c r="E1219">
        <v>0</v>
      </c>
      <c r="F1219">
        <f>order_details__2[[#This Row],[UnitPrice]]*order_details__2[[#This Row],[Quantity]]</f>
        <v>46</v>
      </c>
      <c r="G1219">
        <f>VLOOKUP(order_details__2[[#This Row],[ProductID]],products[],3,FALSE)</f>
        <v>8</v>
      </c>
      <c r="H1219">
        <f>VLOOKUP(order_details__2[[#This Row],[OrderID]],orders[],20,FALSE)</f>
        <v>1997</v>
      </c>
      <c r="I1219" t="str">
        <f>VLOOKUP(order_details__2[[#This Row],[ProductID]],products[],2,FALSE)</f>
        <v>Teatime Chocolate Biscuits</v>
      </c>
      <c r="J1219" t="str">
        <f>VLOOKUP(order_details__2[[#This Row],[SupplierID]],suppliers[],2,FALSE)</f>
        <v>Specialty Biscuits, Ltd.</v>
      </c>
      <c r="K1219" t="str">
        <f>VLOOKUP(order_details__2[[#This Row],[OrderID]],orders[],14,FALSE)</f>
        <v>Italy</v>
      </c>
      <c r="L1219">
        <f>VLOOKUP(order_details__2[[#This Row],[OrderID]],orders[],7,FALSE)</f>
        <v>1</v>
      </c>
      <c r="M1219" t="str">
        <f>VLOOKUP(order_details__2[[#This Row],[ShipVia ]],shippers[],2,FALSE)</f>
        <v>Speedy Express</v>
      </c>
      <c r="N1219" t="str">
        <f>VLOOKUP(order_details__2[[#This Row],[OrderID]],orders[],2,FALSE)</f>
        <v>FRANS</v>
      </c>
      <c r="O1219" t="str">
        <f>VLOOKUP(order_details__2[[#This Row],[OrderID]],orders[],18,FALSE)</f>
        <v xml:space="preserve">Eastern                                           </v>
      </c>
      <c r="P1219">
        <f>VLOOKUP(order_details__2[[#This Row],[ProductID]],products[],4,FALSE)</f>
        <v>3</v>
      </c>
      <c r="Q1219" t="str">
        <f>VLOOKUP(order_details__2[[#This Row],[CategoryID]],categories[],2,FALSE)</f>
        <v>Confections</v>
      </c>
      <c r="R1219">
        <f>VLOOKUP(order_details__2[[#This Row],[OrderID]],orders[],21,FALSE)</f>
        <v>10</v>
      </c>
    </row>
    <row r="1220" spans="1:18" x14ac:dyDescent="0.2">
      <c r="A1220">
        <v>10710</v>
      </c>
      <c r="B1220">
        <v>47</v>
      </c>
      <c r="C1220">
        <v>9.5</v>
      </c>
      <c r="D1220">
        <v>5</v>
      </c>
      <c r="E1220">
        <v>0</v>
      </c>
      <c r="F1220">
        <f>order_details__2[[#This Row],[UnitPrice]]*order_details__2[[#This Row],[Quantity]]</f>
        <v>47.5</v>
      </c>
      <c r="G1220">
        <f>VLOOKUP(order_details__2[[#This Row],[ProductID]],products[],3,FALSE)</f>
        <v>22</v>
      </c>
      <c r="H1220">
        <f>VLOOKUP(order_details__2[[#This Row],[OrderID]],orders[],20,FALSE)</f>
        <v>1997</v>
      </c>
      <c r="I1220" t="str">
        <f>VLOOKUP(order_details__2[[#This Row],[ProductID]],products[],2,FALSE)</f>
        <v>Zaanse koeken</v>
      </c>
      <c r="J1220" t="str">
        <f>VLOOKUP(order_details__2[[#This Row],[SupplierID]],suppliers[],2,FALSE)</f>
        <v>Zaanse Snoepfabriek</v>
      </c>
      <c r="K1220" t="str">
        <f>VLOOKUP(order_details__2[[#This Row],[OrderID]],orders[],14,FALSE)</f>
        <v>Italy</v>
      </c>
      <c r="L1220">
        <f>VLOOKUP(order_details__2[[#This Row],[OrderID]],orders[],7,FALSE)</f>
        <v>1</v>
      </c>
      <c r="M1220" t="str">
        <f>VLOOKUP(order_details__2[[#This Row],[ShipVia ]],shippers[],2,FALSE)</f>
        <v>Speedy Express</v>
      </c>
      <c r="N1220" t="str">
        <f>VLOOKUP(order_details__2[[#This Row],[OrderID]],orders[],2,FALSE)</f>
        <v>FRANS</v>
      </c>
      <c r="O1220" t="str">
        <f>VLOOKUP(order_details__2[[#This Row],[OrderID]],orders[],18,FALSE)</f>
        <v xml:space="preserve">Eastern                                           </v>
      </c>
      <c r="P1220">
        <f>VLOOKUP(order_details__2[[#This Row],[ProductID]],products[],4,FALSE)</f>
        <v>3</v>
      </c>
      <c r="Q1220" t="str">
        <f>VLOOKUP(order_details__2[[#This Row],[CategoryID]],categories[],2,FALSE)</f>
        <v>Confections</v>
      </c>
      <c r="R1220">
        <f>VLOOKUP(order_details__2[[#This Row],[OrderID]],orders[],21,FALSE)</f>
        <v>10</v>
      </c>
    </row>
    <row r="1221" spans="1:18" x14ac:dyDescent="0.2">
      <c r="A1221">
        <v>10711</v>
      </c>
      <c r="B1221">
        <v>19</v>
      </c>
      <c r="C1221">
        <v>9.1999999999999993</v>
      </c>
      <c r="D1221">
        <v>12</v>
      </c>
      <c r="E1221">
        <v>0</v>
      </c>
      <c r="F1221">
        <f>order_details__2[[#This Row],[UnitPrice]]*order_details__2[[#This Row],[Quantity]]</f>
        <v>110.39999999999999</v>
      </c>
      <c r="G1221">
        <f>VLOOKUP(order_details__2[[#This Row],[ProductID]],products[],3,FALSE)</f>
        <v>8</v>
      </c>
      <c r="H1221">
        <f>VLOOKUP(order_details__2[[#This Row],[OrderID]],orders[],20,FALSE)</f>
        <v>1997</v>
      </c>
      <c r="I1221" t="str">
        <f>VLOOKUP(order_details__2[[#This Row],[ProductID]],products[],2,FALSE)</f>
        <v>Teatime Chocolate Biscuits</v>
      </c>
      <c r="J1221" t="str">
        <f>VLOOKUP(order_details__2[[#This Row],[SupplierID]],suppliers[],2,FALSE)</f>
        <v>Specialty Biscuits, Ltd.</v>
      </c>
      <c r="K1221" t="str">
        <f>VLOOKUP(order_details__2[[#This Row],[OrderID]],orders[],14,FALSE)</f>
        <v>USA</v>
      </c>
      <c r="L1221">
        <f>VLOOKUP(order_details__2[[#This Row],[OrderID]],orders[],7,FALSE)</f>
        <v>2</v>
      </c>
      <c r="M1221" t="str">
        <f>VLOOKUP(order_details__2[[#This Row],[ShipVia ]],shippers[],2,FALSE)</f>
        <v>United Package</v>
      </c>
      <c r="N1221" t="str">
        <f>VLOOKUP(order_details__2[[#This Row],[OrderID]],orders[],2,FALSE)</f>
        <v>SAVEA</v>
      </c>
      <c r="O1221" t="str">
        <f>VLOOKUP(order_details__2[[#This Row],[OrderID]],orders[],18,FALSE)</f>
        <v xml:space="preserve">Eastern                                           </v>
      </c>
      <c r="P1221">
        <f>VLOOKUP(order_details__2[[#This Row],[ProductID]],products[],4,FALSE)</f>
        <v>3</v>
      </c>
      <c r="Q1221" t="str">
        <f>VLOOKUP(order_details__2[[#This Row],[CategoryID]],categories[],2,FALSE)</f>
        <v>Confections</v>
      </c>
      <c r="R1221">
        <f>VLOOKUP(order_details__2[[#This Row],[OrderID]],orders[],21,FALSE)</f>
        <v>10</v>
      </c>
    </row>
    <row r="1222" spans="1:18" x14ac:dyDescent="0.2">
      <c r="A1222">
        <v>10711</v>
      </c>
      <c r="B1222">
        <v>41</v>
      </c>
      <c r="C1222">
        <v>9.65</v>
      </c>
      <c r="D1222">
        <v>42</v>
      </c>
      <c r="E1222">
        <v>0</v>
      </c>
      <c r="F1222">
        <f>order_details__2[[#This Row],[UnitPrice]]*order_details__2[[#This Row],[Quantity]]</f>
        <v>405.3</v>
      </c>
      <c r="G1222">
        <f>VLOOKUP(order_details__2[[#This Row],[ProductID]],products[],3,FALSE)</f>
        <v>19</v>
      </c>
      <c r="H1222">
        <f>VLOOKUP(order_details__2[[#This Row],[OrderID]],orders[],20,FALSE)</f>
        <v>1997</v>
      </c>
      <c r="I1222" t="str">
        <f>VLOOKUP(order_details__2[[#This Row],[ProductID]],products[],2,FALSE)</f>
        <v>Jack's New England Clam Chowder</v>
      </c>
      <c r="J1222" t="str">
        <f>VLOOKUP(order_details__2[[#This Row],[SupplierID]],suppliers[],2,FALSE)</f>
        <v>New England Seafood Cannery</v>
      </c>
      <c r="K1222" t="str">
        <f>VLOOKUP(order_details__2[[#This Row],[OrderID]],orders[],14,FALSE)</f>
        <v>USA</v>
      </c>
      <c r="L1222">
        <f>VLOOKUP(order_details__2[[#This Row],[OrderID]],orders[],7,FALSE)</f>
        <v>2</v>
      </c>
      <c r="M1222" t="str">
        <f>VLOOKUP(order_details__2[[#This Row],[ShipVia ]],shippers[],2,FALSE)</f>
        <v>United Package</v>
      </c>
      <c r="N1222" t="str">
        <f>VLOOKUP(order_details__2[[#This Row],[OrderID]],orders[],2,FALSE)</f>
        <v>SAVEA</v>
      </c>
      <c r="O1222" t="str">
        <f>VLOOKUP(order_details__2[[#This Row],[OrderID]],orders[],18,FALSE)</f>
        <v xml:space="preserve">Eastern                                           </v>
      </c>
      <c r="P1222">
        <f>VLOOKUP(order_details__2[[#This Row],[ProductID]],products[],4,FALSE)</f>
        <v>8</v>
      </c>
      <c r="Q1222" t="str">
        <f>VLOOKUP(order_details__2[[#This Row],[CategoryID]],categories[],2,FALSE)</f>
        <v>Seafood</v>
      </c>
      <c r="R1222">
        <f>VLOOKUP(order_details__2[[#This Row],[OrderID]],orders[],21,FALSE)</f>
        <v>10</v>
      </c>
    </row>
    <row r="1223" spans="1:18" x14ac:dyDescent="0.2">
      <c r="A1223">
        <v>10711</v>
      </c>
      <c r="B1223">
        <v>53</v>
      </c>
      <c r="C1223">
        <v>32.799999999999997</v>
      </c>
      <c r="D1223">
        <v>120</v>
      </c>
      <c r="E1223">
        <v>0</v>
      </c>
      <c r="F1223">
        <f>order_details__2[[#This Row],[UnitPrice]]*order_details__2[[#This Row],[Quantity]]</f>
        <v>3935.9999999999995</v>
      </c>
      <c r="G1223">
        <f>VLOOKUP(order_details__2[[#This Row],[ProductID]],products[],3,FALSE)</f>
        <v>24</v>
      </c>
      <c r="H1223">
        <f>VLOOKUP(order_details__2[[#This Row],[OrderID]],orders[],20,FALSE)</f>
        <v>1997</v>
      </c>
      <c r="I1223" t="str">
        <f>VLOOKUP(order_details__2[[#This Row],[ProductID]],products[],2,FALSE)</f>
        <v>Perth Pasties</v>
      </c>
      <c r="J1223" t="str">
        <f>VLOOKUP(order_details__2[[#This Row],[SupplierID]],suppliers[],2,FALSE)</f>
        <v>G'day, Mate</v>
      </c>
      <c r="K1223" t="str">
        <f>VLOOKUP(order_details__2[[#This Row],[OrderID]],orders[],14,FALSE)</f>
        <v>USA</v>
      </c>
      <c r="L1223">
        <f>VLOOKUP(order_details__2[[#This Row],[OrderID]],orders[],7,FALSE)</f>
        <v>2</v>
      </c>
      <c r="M1223" t="str">
        <f>VLOOKUP(order_details__2[[#This Row],[ShipVia ]],shippers[],2,FALSE)</f>
        <v>United Package</v>
      </c>
      <c r="N1223" t="str">
        <f>VLOOKUP(order_details__2[[#This Row],[OrderID]],orders[],2,FALSE)</f>
        <v>SAVEA</v>
      </c>
      <c r="O1223" t="str">
        <f>VLOOKUP(order_details__2[[#This Row],[OrderID]],orders[],18,FALSE)</f>
        <v xml:space="preserve">Eastern                                           </v>
      </c>
      <c r="P1223">
        <f>VLOOKUP(order_details__2[[#This Row],[ProductID]],products[],4,FALSE)</f>
        <v>6</v>
      </c>
      <c r="Q1223" t="str">
        <f>VLOOKUP(order_details__2[[#This Row],[CategoryID]],categories[],2,FALSE)</f>
        <v>Meat/Poultry</v>
      </c>
      <c r="R1223">
        <f>VLOOKUP(order_details__2[[#This Row],[OrderID]],orders[],21,FALSE)</f>
        <v>10</v>
      </c>
    </row>
    <row r="1224" spans="1:18" x14ac:dyDescent="0.2">
      <c r="A1224">
        <v>10712</v>
      </c>
      <c r="B1224">
        <v>53</v>
      </c>
      <c r="C1224">
        <v>32.799999999999997</v>
      </c>
      <c r="D1224">
        <v>3</v>
      </c>
      <c r="E1224">
        <v>0</v>
      </c>
      <c r="F1224">
        <f>order_details__2[[#This Row],[UnitPrice]]*order_details__2[[#This Row],[Quantity]]</f>
        <v>98.399999999999991</v>
      </c>
      <c r="G1224">
        <f>VLOOKUP(order_details__2[[#This Row],[ProductID]],products[],3,FALSE)</f>
        <v>24</v>
      </c>
      <c r="H1224">
        <f>VLOOKUP(order_details__2[[#This Row],[OrderID]],orders[],20,FALSE)</f>
        <v>1997</v>
      </c>
      <c r="I1224" t="str">
        <f>VLOOKUP(order_details__2[[#This Row],[ProductID]],products[],2,FALSE)</f>
        <v>Perth Pasties</v>
      </c>
      <c r="J1224" t="str">
        <f>VLOOKUP(order_details__2[[#This Row],[SupplierID]],suppliers[],2,FALSE)</f>
        <v>G'day, Mate</v>
      </c>
      <c r="K1224" t="str">
        <f>VLOOKUP(order_details__2[[#This Row],[OrderID]],orders[],14,FALSE)</f>
        <v>Ireland</v>
      </c>
      <c r="L1224">
        <f>VLOOKUP(order_details__2[[#This Row],[OrderID]],orders[],7,FALSE)</f>
        <v>1</v>
      </c>
      <c r="M1224" t="str">
        <f>VLOOKUP(order_details__2[[#This Row],[ShipVia ]],shippers[],2,FALSE)</f>
        <v>Speedy Express</v>
      </c>
      <c r="N1224" t="str">
        <f>VLOOKUP(order_details__2[[#This Row],[OrderID]],orders[],2,FALSE)</f>
        <v>HUNGO</v>
      </c>
      <c r="O1224" t="str">
        <f>VLOOKUP(order_details__2[[#This Row],[OrderID]],orders[],18,FALSE)</f>
        <v xml:space="preserve">Southern                                          </v>
      </c>
      <c r="P1224">
        <f>VLOOKUP(order_details__2[[#This Row],[ProductID]],products[],4,FALSE)</f>
        <v>6</v>
      </c>
      <c r="Q1224" t="str">
        <f>VLOOKUP(order_details__2[[#This Row],[CategoryID]],categories[],2,FALSE)</f>
        <v>Meat/Poultry</v>
      </c>
      <c r="R1224">
        <f>VLOOKUP(order_details__2[[#This Row],[OrderID]],orders[],21,FALSE)</f>
        <v>10</v>
      </c>
    </row>
    <row r="1225" spans="1:18" x14ac:dyDescent="0.2">
      <c r="A1225">
        <v>10712</v>
      </c>
      <c r="B1225">
        <v>56</v>
      </c>
      <c r="C1225">
        <v>38</v>
      </c>
      <c r="D1225">
        <v>30</v>
      </c>
      <c r="E1225">
        <v>0</v>
      </c>
      <c r="F1225">
        <f>order_details__2[[#This Row],[UnitPrice]]*order_details__2[[#This Row],[Quantity]]</f>
        <v>1140</v>
      </c>
      <c r="G1225">
        <f>VLOOKUP(order_details__2[[#This Row],[ProductID]],products[],3,FALSE)</f>
        <v>26</v>
      </c>
      <c r="H1225">
        <f>VLOOKUP(order_details__2[[#This Row],[OrderID]],orders[],20,FALSE)</f>
        <v>1997</v>
      </c>
      <c r="I1225" t="str">
        <f>VLOOKUP(order_details__2[[#This Row],[ProductID]],products[],2,FALSE)</f>
        <v>Gnocchi di nonna Alice</v>
      </c>
      <c r="J1225" t="str">
        <f>VLOOKUP(order_details__2[[#This Row],[SupplierID]],suppliers[],2,FALSE)</f>
        <v>Pasta Buttini s.r.l.</v>
      </c>
      <c r="K1225" t="str">
        <f>VLOOKUP(order_details__2[[#This Row],[OrderID]],orders[],14,FALSE)</f>
        <v>Ireland</v>
      </c>
      <c r="L1225">
        <f>VLOOKUP(order_details__2[[#This Row],[OrderID]],orders[],7,FALSE)</f>
        <v>1</v>
      </c>
      <c r="M1225" t="str">
        <f>VLOOKUP(order_details__2[[#This Row],[ShipVia ]],shippers[],2,FALSE)</f>
        <v>Speedy Express</v>
      </c>
      <c r="N1225" t="str">
        <f>VLOOKUP(order_details__2[[#This Row],[OrderID]],orders[],2,FALSE)</f>
        <v>HUNGO</v>
      </c>
      <c r="O1225" t="str">
        <f>VLOOKUP(order_details__2[[#This Row],[OrderID]],orders[],18,FALSE)</f>
        <v xml:space="preserve">Southern                                          </v>
      </c>
      <c r="P1225">
        <f>VLOOKUP(order_details__2[[#This Row],[ProductID]],products[],4,FALSE)</f>
        <v>5</v>
      </c>
      <c r="Q1225" t="str">
        <f>VLOOKUP(order_details__2[[#This Row],[CategoryID]],categories[],2,FALSE)</f>
        <v>Grains/Cereals</v>
      </c>
      <c r="R1225">
        <f>VLOOKUP(order_details__2[[#This Row],[OrderID]],orders[],21,FALSE)</f>
        <v>10</v>
      </c>
    </row>
    <row r="1226" spans="1:18" x14ac:dyDescent="0.2">
      <c r="A1226">
        <v>10713</v>
      </c>
      <c r="B1226">
        <v>10</v>
      </c>
      <c r="C1226">
        <v>31</v>
      </c>
      <c r="D1226">
        <v>18</v>
      </c>
      <c r="E1226">
        <v>0</v>
      </c>
      <c r="F1226">
        <f>order_details__2[[#This Row],[UnitPrice]]*order_details__2[[#This Row],[Quantity]]</f>
        <v>558</v>
      </c>
      <c r="G1226">
        <f>VLOOKUP(order_details__2[[#This Row],[ProductID]],products[],3,FALSE)</f>
        <v>4</v>
      </c>
      <c r="H1226">
        <f>VLOOKUP(order_details__2[[#This Row],[OrderID]],orders[],20,FALSE)</f>
        <v>1997</v>
      </c>
      <c r="I1226" t="str">
        <f>VLOOKUP(order_details__2[[#This Row],[ProductID]],products[],2,FALSE)</f>
        <v>Ikura</v>
      </c>
      <c r="J1226" t="str">
        <f>VLOOKUP(order_details__2[[#This Row],[SupplierID]],suppliers[],2,FALSE)</f>
        <v>Tokyo Traders</v>
      </c>
      <c r="K1226" t="str">
        <f>VLOOKUP(order_details__2[[#This Row],[OrderID]],orders[],14,FALSE)</f>
        <v>USA</v>
      </c>
      <c r="L1226">
        <f>VLOOKUP(order_details__2[[#This Row],[OrderID]],orders[],7,FALSE)</f>
        <v>1</v>
      </c>
      <c r="M1226" t="str">
        <f>VLOOKUP(order_details__2[[#This Row],[ShipVia ]],shippers[],2,FALSE)</f>
        <v>Speedy Express</v>
      </c>
      <c r="N1226" t="str">
        <f>VLOOKUP(order_details__2[[#This Row],[OrderID]],orders[],2,FALSE)</f>
        <v>SAVEA</v>
      </c>
      <c r="O1226" t="str">
        <f>VLOOKUP(order_details__2[[#This Row],[OrderID]],orders[],18,FALSE)</f>
        <v xml:space="preserve">Eastern                                           </v>
      </c>
      <c r="P1226">
        <f>VLOOKUP(order_details__2[[#This Row],[ProductID]],products[],4,FALSE)</f>
        <v>8</v>
      </c>
      <c r="Q1226" t="str">
        <f>VLOOKUP(order_details__2[[#This Row],[CategoryID]],categories[],2,FALSE)</f>
        <v>Seafood</v>
      </c>
      <c r="R1226">
        <f>VLOOKUP(order_details__2[[#This Row],[OrderID]],orders[],21,FALSE)</f>
        <v>10</v>
      </c>
    </row>
    <row r="1227" spans="1:18" x14ac:dyDescent="0.2">
      <c r="A1227">
        <v>10713</v>
      </c>
      <c r="B1227">
        <v>26</v>
      </c>
      <c r="C1227">
        <v>31.23</v>
      </c>
      <c r="D1227">
        <v>30</v>
      </c>
      <c r="E1227">
        <v>0</v>
      </c>
      <c r="F1227">
        <f>order_details__2[[#This Row],[UnitPrice]]*order_details__2[[#This Row],[Quantity]]</f>
        <v>936.9</v>
      </c>
      <c r="G1227">
        <f>VLOOKUP(order_details__2[[#This Row],[ProductID]],products[],3,FALSE)</f>
        <v>11</v>
      </c>
      <c r="H1227">
        <f>VLOOKUP(order_details__2[[#This Row],[OrderID]],orders[],20,FALSE)</f>
        <v>1997</v>
      </c>
      <c r="I1227" t="str">
        <f>VLOOKUP(order_details__2[[#This Row],[ProductID]],products[],2,FALSE)</f>
        <v>Gumbr Gummibrchen</v>
      </c>
      <c r="J1227" t="str">
        <f>VLOOKUP(order_details__2[[#This Row],[SupplierID]],suppliers[],2,FALSE)</f>
        <v>Heli Swaren GmbH &amp; Co. KG</v>
      </c>
      <c r="K1227" t="str">
        <f>VLOOKUP(order_details__2[[#This Row],[OrderID]],orders[],14,FALSE)</f>
        <v>USA</v>
      </c>
      <c r="L1227">
        <f>VLOOKUP(order_details__2[[#This Row],[OrderID]],orders[],7,FALSE)</f>
        <v>1</v>
      </c>
      <c r="M1227" t="str">
        <f>VLOOKUP(order_details__2[[#This Row],[ShipVia ]],shippers[],2,FALSE)</f>
        <v>Speedy Express</v>
      </c>
      <c r="N1227" t="str">
        <f>VLOOKUP(order_details__2[[#This Row],[OrderID]],orders[],2,FALSE)</f>
        <v>SAVEA</v>
      </c>
      <c r="O1227" t="str">
        <f>VLOOKUP(order_details__2[[#This Row],[OrderID]],orders[],18,FALSE)</f>
        <v xml:space="preserve">Eastern                                           </v>
      </c>
      <c r="P1227">
        <f>VLOOKUP(order_details__2[[#This Row],[ProductID]],products[],4,FALSE)</f>
        <v>3</v>
      </c>
      <c r="Q1227" t="str">
        <f>VLOOKUP(order_details__2[[#This Row],[CategoryID]],categories[],2,FALSE)</f>
        <v>Confections</v>
      </c>
      <c r="R1227">
        <f>VLOOKUP(order_details__2[[#This Row],[OrderID]],orders[],21,FALSE)</f>
        <v>10</v>
      </c>
    </row>
    <row r="1228" spans="1:18" x14ac:dyDescent="0.2">
      <c r="A1228">
        <v>10713</v>
      </c>
      <c r="B1228">
        <v>45</v>
      </c>
      <c r="C1228">
        <v>9.5</v>
      </c>
      <c r="D1228">
        <v>110</v>
      </c>
      <c r="E1228">
        <v>0</v>
      </c>
      <c r="F1228">
        <f>order_details__2[[#This Row],[UnitPrice]]*order_details__2[[#This Row],[Quantity]]</f>
        <v>1045</v>
      </c>
      <c r="G1228">
        <f>VLOOKUP(order_details__2[[#This Row],[ProductID]],products[],3,FALSE)</f>
        <v>21</v>
      </c>
      <c r="H1228">
        <f>VLOOKUP(order_details__2[[#This Row],[OrderID]],orders[],20,FALSE)</f>
        <v>1997</v>
      </c>
      <c r="I1228" t="str">
        <f>VLOOKUP(order_details__2[[#This Row],[ProductID]],products[],2,FALSE)</f>
        <v>Rogede sild</v>
      </c>
      <c r="J1228" t="str">
        <f>VLOOKUP(order_details__2[[#This Row],[SupplierID]],suppliers[],2,FALSE)</f>
        <v>Lyngbysild</v>
      </c>
      <c r="K1228" t="str">
        <f>VLOOKUP(order_details__2[[#This Row],[OrderID]],orders[],14,FALSE)</f>
        <v>USA</v>
      </c>
      <c r="L1228">
        <f>VLOOKUP(order_details__2[[#This Row],[OrderID]],orders[],7,FALSE)</f>
        <v>1</v>
      </c>
      <c r="M1228" t="str">
        <f>VLOOKUP(order_details__2[[#This Row],[ShipVia ]],shippers[],2,FALSE)</f>
        <v>Speedy Express</v>
      </c>
      <c r="N1228" t="str">
        <f>VLOOKUP(order_details__2[[#This Row],[OrderID]],orders[],2,FALSE)</f>
        <v>SAVEA</v>
      </c>
      <c r="O1228" t="str">
        <f>VLOOKUP(order_details__2[[#This Row],[OrderID]],orders[],18,FALSE)</f>
        <v xml:space="preserve">Eastern                                           </v>
      </c>
      <c r="P1228">
        <f>VLOOKUP(order_details__2[[#This Row],[ProductID]],products[],4,FALSE)</f>
        <v>8</v>
      </c>
      <c r="Q1228" t="str">
        <f>VLOOKUP(order_details__2[[#This Row],[CategoryID]],categories[],2,FALSE)</f>
        <v>Seafood</v>
      </c>
      <c r="R1228">
        <f>VLOOKUP(order_details__2[[#This Row],[OrderID]],orders[],21,FALSE)</f>
        <v>10</v>
      </c>
    </row>
    <row r="1229" spans="1:18" x14ac:dyDescent="0.2">
      <c r="A1229">
        <v>10713</v>
      </c>
      <c r="B1229">
        <v>46</v>
      </c>
      <c r="C1229">
        <v>12</v>
      </c>
      <c r="D1229">
        <v>24</v>
      </c>
      <c r="E1229">
        <v>0</v>
      </c>
      <c r="F1229">
        <f>order_details__2[[#This Row],[UnitPrice]]*order_details__2[[#This Row],[Quantity]]</f>
        <v>288</v>
      </c>
      <c r="G1229">
        <f>VLOOKUP(order_details__2[[#This Row],[ProductID]],products[],3,FALSE)</f>
        <v>21</v>
      </c>
      <c r="H1229">
        <f>VLOOKUP(order_details__2[[#This Row],[OrderID]],orders[],20,FALSE)</f>
        <v>1997</v>
      </c>
      <c r="I1229" t="str">
        <f>VLOOKUP(order_details__2[[#This Row],[ProductID]],products[],2,FALSE)</f>
        <v>Spegesild</v>
      </c>
      <c r="J1229" t="str">
        <f>VLOOKUP(order_details__2[[#This Row],[SupplierID]],suppliers[],2,FALSE)</f>
        <v>Lyngbysild</v>
      </c>
      <c r="K1229" t="str">
        <f>VLOOKUP(order_details__2[[#This Row],[OrderID]],orders[],14,FALSE)</f>
        <v>USA</v>
      </c>
      <c r="L1229">
        <f>VLOOKUP(order_details__2[[#This Row],[OrderID]],orders[],7,FALSE)</f>
        <v>1</v>
      </c>
      <c r="M1229" t="str">
        <f>VLOOKUP(order_details__2[[#This Row],[ShipVia ]],shippers[],2,FALSE)</f>
        <v>Speedy Express</v>
      </c>
      <c r="N1229" t="str">
        <f>VLOOKUP(order_details__2[[#This Row],[OrderID]],orders[],2,FALSE)</f>
        <v>SAVEA</v>
      </c>
      <c r="O1229" t="str">
        <f>VLOOKUP(order_details__2[[#This Row],[OrderID]],orders[],18,FALSE)</f>
        <v xml:space="preserve">Eastern                                           </v>
      </c>
      <c r="P1229">
        <f>VLOOKUP(order_details__2[[#This Row],[ProductID]],products[],4,FALSE)</f>
        <v>8</v>
      </c>
      <c r="Q1229" t="str">
        <f>VLOOKUP(order_details__2[[#This Row],[CategoryID]],categories[],2,FALSE)</f>
        <v>Seafood</v>
      </c>
      <c r="R1229">
        <f>VLOOKUP(order_details__2[[#This Row],[OrderID]],orders[],21,FALSE)</f>
        <v>10</v>
      </c>
    </row>
    <row r="1230" spans="1:18" x14ac:dyDescent="0.2">
      <c r="A1230">
        <v>10714</v>
      </c>
      <c r="B1230">
        <v>2</v>
      </c>
      <c r="C1230">
        <v>19</v>
      </c>
      <c r="D1230">
        <v>30</v>
      </c>
      <c r="E1230">
        <v>0</v>
      </c>
      <c r="F1230">
        <f>order_details__2[[#This Row],[UnitPrice]]*order_details__2[[#This Row],[Quantity]]</f>
        <v>570</v>
      </c>
      <c r="G1230">
        <f>VLOOKUP(order_details__2[[#This Row],[ProductID]],products[],3,FALSE)</f>
        <v>1</v>
      </c>
      <c r="H1230">
        <f>VLOOKUP(order_details__2[[#This Row],[OrderID]],orders[],20,FALSE)</f>
        <v>1997</v>
      </c>
      <c r="I1230" t="str">
        <f>VLOOKUP(order_details__2[[#This Row],[ProductID]],products[],2,FALSE)</f>
        <v>Chang</v>
      </c>
      <c r="J1230" t="str">
        <f>VLOOKUP(order_details__2[[#This Row],[SupplierID]],suppliers[],2,FALSE)</f>
        <v>Exotic Liquids</v>
      </c>
      <c r="K1230" t="str">
        <f>VLOOKUP(order_details__2[[#This Row],[OrderID]],orders[],14,FALSE)</f>
        <v>USA</v>
      </c>
      <c r="L1230">
        <f>VLOOKUP(order_details__2[[#This Row],[OrderID]],orders[],7,FALSE)</f>
        <v>3</v>
      </c>
      <c r="M1230" t="str">
        <f>VLOOKUP(order_details__2[[#This Row],[ShipVia ]],shippers[],2,FALSE)</f>
        <v>Federal Shipping</v>
      </c>
      <c r="N1230" t="str">
        <f>VLOOKUP(order_details__2[[#This Row],[OrderID]],orders[],2,FALSE)</f>
        <v>SAVEA</v>
      </c>
      <c r="O1230" t="str">
        <f>VLOOKUP(order_details__2[[#This Row],[OrderID]],orders[],18,FALSE)</f>
        <v xml:space="preserve">Eastern                                           </v>
      </c>
      <c r="P1230">
        <f>VLOOKUP(order_details__2[[#This Row],[ProductID]],products[],4,FALSE)</f>
        <v>1</v>
      </c>
      <c r="Q1230" t="str">
        <f>VLOOKUP(order_details__2[[#This Row],[CategoryID]],categories[],2,FALSE)</f>
        <v>Beverages</v>
      </c>
      <c r="R1230">
        <f>VLOOKUP(order_details__2[[#This Row],[OrderID]],orders[],21,FALSE)</f>
        <v>10</v>
      </c>
    </row>
    <row r="1231" spans="1:18" x14ac:dyDescent="0.2">
      <c r="A1231">
        <v>10714</v>
      </c>
      <c r="B1231">
        <v>17</v>
      </c>
      <c r="C1231">
        <v>39</v>
      </c>
      <c r="D1231">
        <v>27</v>
      </c>
      <c r="E1231">
        <v>0</v>
      </c>
      <c r="F1231">
        <f>order_details__2[[#This Row],[UnitPrice]]*order_details__2[[#This Row],[Quantity]]</f>
        <v>1053</v>
      </c>
      <c r="G1231">
        <f>VLOOKUP(order_details__2[[#This Row],[ProductID]],products[],3,FALSE)</f>
        <v>7</v>
      </c>
      <c r="H1231">
        <f>VLOOKUP(order_details__2[[#This Row],[OrderID]],orders[],20,FALSE)</f>
        <v>1997</v>
      </c>
      <c r="I1231" t="str">
        <f>VLOOKUP(order_details__2[[#This Row],[ProductID]],products[],2,FALSE)</f>
        <v>Alice Mutton</v>
      </c>
      <c r="J1231" t="str">
        <f>VLOOKUP(order_details__2[[#This Row],[SupplierID]],suppliers[],2,FALSE)</f>
        <v>Pavlova, Ltd.</v>
      </c>
      <c r="K1231" t="str">
        <f>VLOOKUP(order_details__2[[#This Row],[OrderID]],orders[],14,FALSE)</f>
        <v>USA</v>
      </c>
      <c r="L1231">
        <f>VLOOKUP(order_details__2[[#This Row],[OrderID]],orders[],7,FALSE)</f>
        <v>3</v>
      </c>
      <c r="M1231" t="str">
        <f>VLOOKUP(order_details__2[[#This Row],[ShipVia ]],shippers[],2,FALSE)</f>
        <v>Federal Shipping</v>
      </c>
      <c r="N1231" t="str">
        <f>VLOOKUP(order_details__2[[#This Row],[OrderID]],orders[],2,FALSE)</f>
        <v>SAVEA</v>
      </c>
      <c r="O1231" t="str">
        <f>VLOOKUP(order_details__2[[#This Row],[OrderID]],orders[],18,FALSE)</f>
        <v xml:space="preserve">Eastern                                           </v>
      </c>
      <c r="P1231">
        <f>VLOOKUP(order_details__2[[#This Row],[ProductID]],products[],4,FALSE)</f>
        <v>6</v>
      </c>
      <c r="Q1231" t="str">
        <f>VLOOKUP(order_details__2[[#This Row],[CategoryID]],categories[],2,FALSE)</f>
        <v>Meat/Poultry</v>
      </c>
      <c r="R1231">
        <f>VLOOKUP(order_details__2[[#This Row],[OrderID]],orders[],21,FALSE)</f>
        <v>10</v>
      </c>
    </row>
    <row r="1232" spans="1:18" x14ac:dyDescent="0.2">
      <c r="A1232">
        <v>10714</v>
      </c>
      <c r="B1232">
        <v>47</v>
      </c>
      <c r="C1232">
        <v>9.5</v>
      </c>
      <c r="D1232">
        <v>50</v>
      </c>
      <c r="E1232">
        <v>0</v>
      </c>
      <c r="F1232">
        <f>order_details__2[[#This Row],[UnitPrice]]*order_details__2[[#This Row],[Quantity]]</f>
        <v>475</v>
      </c>
      <c r="G1232">
        <f>VLOOKUP(order_details__2[[#This Row],[ProductID]],products[],3,FALSE)</f>
        <v>22</v>
      </c>
      <c r="H1232">
        <f>VLOOKUP(order_details__2[[#This Row],[OrderID]],orders[],20,FALSE)</f>
        <v>1997</v>
      </c>
      <c r="I1232" t="str">
        <f>VLOOKUP(order_details__2[[#This Row],[ProductID]],products[],2,FALSE)</f>
        <v>Zaanse koeken</v>
      </c>
      <c r="J1232" t="str">
        <f>VLOOKUP(order_details__2[[#This Row],[SupplierID]],suppliers[],2,FALSE)</f>
        <v>Zaanse Snoepfabriek</v>
      </c>
      <c r="K1232" t="str">
        <f>VLOOKUP(order_details__2[[#This Row],[OrderID]],orders[],14,FALSE)</f>
        <v>USA</v>
      </c>
      <c r="L1232">
        <f>VLOOKUP(order_details__2[[#This Row],[OrderID]],orders[],7,FALSE)</f>
        <v>3</v>
      </c>
      <c r="M1232" t="str">
        <f>VLOOKUP(order_details__2[[#This Row],[ShipVia ]],shippers[],2,FALSE)</f>
        <v>Federal Shipping</v>
      </c>
      <c r="N1232" t="str">
        <f>VLOOKUP(order_details__2[[#This Row],[OrderID]],orders[],2,FALSE)</f>
        <v>SAVEA</v>
      </c>
      <c r="O1232" t="str">
        <f>VLOOKUP(order_details__2[[#This Row],[OrderID]],orders[],18,FALSE)</f>
        <v xml:space="preserve">Eastern                                           </v>
      </c>
      <c r="P1232">
        <f>VLOOKUP(order_details__2[[#This Row],[ProductID]],products[],4,FALSE)</f>
        <v>3</v>
      </c>
      <c r="Q1232" t="str">
        <f>VLOOKUP(order_details__2[[#This Row],[CategoryID]],categories[],2,FALSE)</f>
        <v>Confections</v>
      </c>
      <c r="R1232">
        <f>VLOOKUP(order_details__2[[#This Row],[OrderID]],orders[],21,FALSE)</f>
        <v>10</v>
      </c>
    </row>
    <row r="1233" spans="1:18" x14ac:dyDescent="0.2">
      <c r="A1233">
        <v>10714</v>
      </c>
      <c r="B1233">
        <v>56</v>
      </c>
      <c r="C1233">
        <v>38</v>
      </c>
      <c r="D1233">
        <v>18</v>
      </c>
      <c r="E1233">
        <v>0</v>
      </c>
      <c r="F1233">
        <f>order_details__2[[#This Row],[UnitPrice]]*order_details__2[[#This Row],[Quantity]]</f>
        <v>684</v>
      </c>
      <c r="G1233">
        <f>VLOOKUP(order_details__2[[#This Row],[ProductID]],products[],3,FALSE)</f>
        <v>26</v>
      </c>
      <c r="H1233">
        <f>VLOOKUP(order_details__2[[#This Row],[OrderID]],orders[],20,FALSE)</f>
        <v>1997</v>
      </c>
      <c r="I1233" t="str">
        <f>VLOOKUP(order_details__2[[#This Row],[ProductID]],products[],2,FALSE)</f>
        <v>Gnocchi di nonna Alice</v>
      </c>
      <c r="J1233" t="str">
        <f>VLOOKUP(order_details__2[[#This Row],[SupplierID]],suppliers[],2,FALSE)</f>
        <v>Pasta Buttini s.r.l.</v>
      </c>
      <c r="K1233" t="str">
        <f>VLOOKUP(order_details__2[[#This Row],[OrderID]],orders[],14,FALSE)</f>
        <v>USA</v>
      </c>
      <c r="L1233">
        <f>VLOOKUP(order_details__2[[#This Row],[OrderID]],orders[],7,FALSE)</f>
        <v>3</v>
      </c>
      <c r="M1233" t="str">
        <f>VLOOKUP(order_details__2[[#This Row],[ShipVia ]],shippers[],2,FALSE)</f>
        <v>Federal Shipping</v>
      </c>
      <c r="N1233" t="str">
        <f>VLOOKUP(order_details__2[[#This Row],[OrderID]],orders[],2,FALSE)</f>
        <v>SAVEA</v>
      </c>
      <c r="O1233" t="str">
        <f>VLOOKUP(order_details__2[[#This Row],[OrderID]],orders[],18,FALSE)</f>
        <v xml:space="preserve">Eastern                                           </v>
      </c>
      <c r="P1233">
        <f>VLOOKUP(order_details__2[[#This Row],[ProductID]],products[],4,FALSE)</f>
        <v>5</v>
      </c>
      <c r="Q1233" t="str">
        <f>VLOOKUP(order_details__2[[#This Row],[CategoryID]],categories[],2,FALSE)</f>
        <v>Grains/Cereals</v>
      </c>
      <c r="R1233">
        <f>VLOOKUP(order_details__2[[#This Row],[OrderID]],orders[],21,FALSE)</f>
        <v>10</v>
      </c>
    </row>
    <row r="1234" spans="1:18" x14ac:dyDescent="0.2">
      <c r="A1234">
        <v>10714</v>
      </c>
      <c r="B1234">
        <v>58</v>
      </c>
      <c r="C1234">
        <v>13.25</v>
      </c>
      <c r="D1234">
        <v>12</v>
      </c>
      <c r="E1234">
        <v>0</v>
      </c>
      <c r="F1234">
        <f>order_details__2[[#This Row],[UnitPrice]]*order_details__2[[#This Row],[Quantity]]</f>
        <v>159</v>
      </c>
      <c r="G1234">
        <f>VLOOKUP(order_details__2[[#This Row],[ProductID]],products[],3,FALSE)</f>
        <v>27</v>
      </c>
      <c r="H1234">
        <f>VLOOKUP(order_details__2[[#This Row],[OrderID]],orders[],20,FALSE)</f>
        <v>1997</v>
      </c>
      <c r="I1234" t="str">
        <f>VLOOKUP(order_details__2[[#This Row],[ProductID]],products[],2,FALSE)</f>
        <v>Escargots de Bourgogne</v>
      </c>
      <c r="J1234" t="str">
        <f>VLOOKUP(order_details__2[[#This Row],[SupplierID]],suppliers[],2,FALSE)</f>
        <v>Escargots Nouveaux</v>
      </c>
      <c r="K1234" t="str">
        <f>VLOOKUP(order_details__2[[#This Row],[OrderID]],orders[],14,FALSE)</f>
        <v>USA</v>
      </c>
      <c r="L1234">
        <f>VLOOKUP(order_details__2[[#This Row],[OrderID]],orders[],7,FALSE)</f>
        <v>3</v>
      </c>
      <c r="M1234" t="str">
        <f>VLOOKUP(order_details__2[[#This Row],[ShipVia ]],shippers[],2,FALSE)</f>
        <v>Federal Shipping</v>
      </c>
      <c r="N1234" t="str">
        <f>VLOOKUP(order_details__2[[#This Row],[OrderID]],orders[],2,FALSE)</f>
        <v>SAVEA</v>
      </c>
      <c r="O1234" t="str">
        <f>VLOOKUP(order_details__2[[#This Row],[OrderID]],orders[],18,FALSE)</f>
        <v xml:space="preserve">Eastern                                           </v>
      </c>
      <c r="P1234">
        <f>VLOOKUP(order_details__2[[#This Row],[ProductID]],products[],4,FALSE)</f>
        <v>8</v>
      </c>
      <c r="Q1234" t="str">
        <f>VLOOKUP(order_details__2[[#This Row],[CategoryID]],categories[],2,FALSE)</f>
        <v>Seafood</v>
      </c>
      <c r="R1234">
        <f>VLOOKUP(order_details__2[[#This Row],[OrderID]],orders[],21,FALSE)</f>
        <v>10</v>
      </c>
    </row>
    <row r="1235" spans="1:18" x14ac:dyDescent="0.2">
      <c r="A1235">
        <v>10715</v>
      </c>
      <c r="B1235">
        <v>10</v>
      </c>
      <c r="C1235">
        <v>31</v>
      </c>
      <c r="D1235">
        <v>21</v>
      </c>
      <c r="E1235">
        <v>0</v>
      </c>
      <c r="F1235">
        <f>order_details__2[[#This Row],[UnitPrice]]*order_details__2[[#This Row],[Quantity]]</f>
        <v>651</v>
      </c>
      <c r="G1235">
        <f>VLOOKUP(order_details__2[[#This Row],[ProductID]],products[],3,FALSE)</f>
        <v>4</v>
      </c>
      <c r="H1235">
        <f>VLOOKUP(order_details__2[[#This Row],[OrderID]],orders[],20,FALSE)</f>
        <v>1997</v>
      </c>
      <c r="I1235" t="str">
        <f>VLOOKUP(order_details__2[[#This Row],[ProductID]],products[],2,FALSE)</f>
        <v>Ikura</v>
      </c>
      <c r="J1235" t="str">
        <f>VLOOKUP(order_details__2[[#This Row],[SupplierID]],suppliers[],2,FALSE)</f>
        <v>Tokyo Traders</v>
      </c>
      <c r="K1235" t="str">
        <f>VLOOKUP(order_details__2[[#This Row],[OrderID]],orders[],14,FALSE)</f>
        <v>France</v>
      </c>
      <c r="L1235">
        <f>VLOOKUP(order_details__2[[#This Row],[OrderID]],orders[],7,FALSE)</f>
        <v>1</v>
      </c>
      <c r="M1235" t="str">
        <f>VLOOKUP(order_details__2[[#This Row],[ShipVia ]],shippers[],2,FALSE)</f>
        <v>Speedy Express</v>
      </c>
      <c r="N1235" t="str">
        <f>VLOOKUP(order_details__2[[#This Row],[OrderID]],orders[],2,FALSE)</f>
        <v>BONAP</v>
      </c>
      <c r="O1235" t="str">
        <f>VLOOKUP(order_details__2[[#This Row],[OrderID]],orders[],18,FALSE)</f>
        <v xml:space="preserve">Southern                                          </v>
      </c>
      <c r="P1235">
        <f>VLOOKUP(order_details__2[[#This Row],[ProductID]],products[],4,FALSE)</f>
        <v>8</v>
      </c>
      <c r="Q1235" t="str">
        <f>VLOOKUP(order_details__2[[#This Row],[CategoryID]],categories[],2,FALSE)</f>
        <v>Seafood</v>
      </c>
      <c r="R1235">
        <f>VLOOKUP(order_details__2[[#This Row],[OrderID]],orders[],21,FALSE)</f>
        <v>10</v>
      </c>
    </row>
    <row r="1236" spans="1:18" x14ac:dyDescent="0.2">
      <c r="A1236">
        <v>10715</v>
      </c>
      <c r="B1236">
        <v>71</v>
      </c>
      <c r="C1236">
        <v>21.5</v>
      </c>
      <c r="D1236">
        <v>30</v>
      </c>
      <c r="E1236">
        <v>0</v>
      </c>
      <c r="F1236">
        <f>order_details__2[[#This Row],[UnitPrice]]*order_details__2[[#This Row],[Quantity]]</f>
        <v>645</v>
      </c>
      <c r="G1236">
        <f>VLOOKUP(order_details__2[[#This Row],[ProductID]],products[],3,FALSE)</f>
        <v>15</v>
      </c>
      <c r="H1236">
        <f>VLOOKUP(order_details__2[[#This Row],[OrderID]],orders[],20,FALSE)</f>
        <v>1997</v>
      </c>
      <c r="I1236" t="str">
        <f>VLOOKUP(order_details__2[[#This Row],[ProductID]],products[],2,FALSE)</f>
        <v>Flotemysost</v>
      </c>
      <c r="J1236" t="str">
        <f>VLOOKUP(order_details__2[[#This Row],[SupplierID]],suppliers[],2,FALSE)</f>
        <v>Norske Meierier</v>
      </c>
      <c r="K1236" t="str">
        <f>VLOOKUP(order_details__2[[#This Row],[OrderID]],orders[],14,FALSE)</f>
        <v>France</v>
      </c>
      <c r="L1236">
        <f>VLOOKUP(order_details__2[[#This Row],[OrderID]],orders[],7,FALSE)</f>
        <v>1</v>
      </c>
      <c r="M1236" t="str">
        <f>VLOOKUP(order_details__2[[#This Row],[ShipVia ]],shippers[],2,FALSE)</f>
        <v>Speedy Express</v>
      </c>
      <c r="N1236" t="str">
        <f>VLOOKUP(order_details__2[[#This Row],[OrderID]],orders[],2,FALSE)</f>
        <v>BONAP</v>
      </c>
      <c r="O1236" t="str">
        <f>VLOOKUP(order_details__2[[#This Row],[OrderID]],orders[],18,FALSE)</f>
        <v xml:space="preserve">Southern                                          </v>
      </c>
      <c r="P1236">
        <f>VLOOKUP(order_details__2[[#This Row],[ProductID]],products[],4,FALSE)</f>
        <v>4</v>
      </c>
      <c r="Q1236" t="str">
        <f>VLOOKUP(order_details__2[[#This Row],[CategoryID]],categories[],2,FALSE)</f>
        <v>Dairy Products</v>
      </c>
      <c r="R1236">
        <f>VLOOKUP(order_details__2[[#This Row],[OrderID]],orders[],21,FALSE)</f>
        <v>10</v>
      </c>
    </row>
    <row r="1237" spans="1:18" x14ac:dyDescent="0.2">
      <c r="A1237">
        <v>10716</v>
      </c>
      <c r="B1237">
        <v>21</v>
      </c>
      <c r="C1237">
        <v>10</v>
      </c>
      <c r="D1237">
        <v>5</v>
      </c>
      <c r="E1237">
        <v>0</v>
      </c>
      <c r="F1237">
        <f>order_details__2[[#This Row],[UnitPrice]]*order_details__2[[#This Row],[Quantity]]</f>
        <v>50</v>
      </c>
      <c r="G1237">
        <f>VLOOKUP(order_details__2[[#This Row],[ProductID]],products[],3,FALSE)</f>
        <v>8</v>
      </c>
      <c r="H1237">
        <f>VLOOKUP(order_details__2[[#This Row],[OrderID]],orders[],20,FALSE)</f>
        <v>1997</v>
      </c>
      <c r="I1237" t="str">
        <f>VLOOKUP(order_details__2[[#This Row],[ProductID]],products[],2,FALSE)</f>
        <v>Sir Rodney's Scones</v>
      </c>
      <c r="J1237" t="str">
        <f>VLOOKUP(order_details__2[[#This Row],[SupplierID]],suppliers[],2,FALSE)</f>
        <v>Specialty Biscuits, Ltd.</v>
      </c>
      <c r="K1237" t="str">
        <f>VLOOKUP(order_details__2[[#This Row],[OrderID]],orders[],14,FALSE)</f>
        <v>Argentina</v>
      </c>
      <c r="L1237">
        <f>VLOOKUP(order_details__2[[#This Row],[OrderID]],orders[],7,FALSE)</f>
        <v>2</v>
      </c>
      <c r="M1237" t="str">
        <f>VLOOKUP(order_details__2[[#This Row],[ShipVia ]],shippers[],2,FALSE)</f>
        <v>United Package</v>
      </c>
      <c r="N1237" t="str">
        <f>VLOOKUP(order_details__2[[#This Row],[OrderID]],orders[],2,FALSE)</f>
        <v>RANCH</v>
      </c>
      <c r="O1237" t="str">
        <f>VLOOKUP(order_details__2[[#This Row],[OrderID]],orders[],18,FALSE)</f>
        <v xml:space="preserve">Eastern                                           </v>
      </c>
      <c r="P1237">
        <f>VLOOKUP(order_details__2[[#This Row],[ProductID]],products[],4,FALSE)</f>
        <v>3</v>
      </c>
      <c r="Q1237" t="str">
        <f>VLOOKUP(order_details__2[[#This Row],[CategoryID]],categories[],2,FALSE)</f>
        <v>Confections</v>
      </c>
      <c r="R1237">
        <f>VLOOKUP(order_details__2[[#This Row],[OrderID]],orders[],21,FALSE)</f>
        <v>10</v>
      </c>
    </row>
    <row r="1238" spans="1:18" x14ac:dyDescent="0.2">
      <c r="A1238">
        <v>10716</v>
      </c>
      <c r="B1238">
        <v>51</v>
      </c>
      <c r="C1238">
        <v>53</v>
      </c>
      <c r="D1238">
        <v>7</v>
      </c>
      <c r="E1238">
        <v>0</v>
      </c>
      <c r="F1238">
        <f>order_details__2[[#This Row],[UnitPrice]]*order_details__2[[#This Row],[Quantity]]</f>
        <v>371</v>
      </c>
      <c r="G1238">
        <f>VLOOKUP(order_details__2[[#This Row],[ProductID]],products[],3,FALSE)</f>
        <v>24</v>
      </c>
      <c r="H1238">
        <f>VLOOKUP(order_details__2[[#This Row],[OrderID]],orders[],20,FALSE)</f>
        <v>1997</v>
      </c>
      <c r="I1238" t="str">
        <f>VLOOKUP(order_details__2[[#This Row],[ProductID]],products[],2,FALSE)</f>
        <v>Manjimup Dried Apples</v>
      </c>
      <c r="J1238" t="str">
        <f>VLOOKUP(order_details__2[[#This Row],[SupplierID]],suppliers[],2,FALSE)</f>
        <v>G'day, Mate</v>
      </c>
      <c r="K1238" t="str">
        <f>VLOOKUP(order_details__2[[#This Row],[OrderID]],orders[],14,FALSE)</f>
        <v>Argentina</v>
      </c>
      <c r="L1238">
        <f>VLOOKUP(order_details__2[[#This Row],[OrderID]],orders[],7,FALSE)</f>
        <v>2</v>
      </c>
      <c r="M1238" t="str">
        <f>VLOOKUP(order_details__2[[#This Row],[ShipVia ]],shippers[],2,FALSE)</f>
        <v>United Package</v>
      </c>
      <c r="N1238" t="str">
        <f>VLOOKUP(order_details__2[[#This Row],[OrderID]],orders[],2,FALSE)</f>
        <v>RANCH</v>
      </c>
      <c r="O1238" t="str">
        <f>VLOOKUP(order_details__2[[#This Row],[OrderID]],orders[],18,FALSE)</f>
        <v xml:space="preserve">Eastern                                           </v>
      </c>
      <c r="P1238">
        <f>VLOOKUP(order_details__2[[#This Row],[ProductID]],products[],4,FALSE)</f>
        <v>7</v>
      </c>
      <c r="Q1238" t="str">
        <f>VLOOKUP(order_details__2[[#This Row],[CategoryID]],categories[],2,FALSE)</f>
        <v>Produce</v>
      </c>
      <c r="R1238">
        <f>VLOOKUP(order_details__2[[#This Row],[OrderID]],orders[],21,FALSE)</f>
        <v>10</v>
      </c>
    </row>
    <row r="1239" spans="1:18" x14ac:dyDescent="0.2">
      <c r="A1239">
        <v>10716</v>
      </c>
      <c r="B1239">
        <v>61</v>
      </c>
      <c r="C1239">
        <v>28.5</v>
      </c>
      <c r="D1239">
        <v>10</v>
      </c>
      <c r="E1239">
        <v>0</v>
      </c>
      <c r="F1239">
        <f>order_details__2[[#This Row],[UnitPrice]]*order_details__2[[#This Row],[Quantity]]</f>
        <v>285</v>
      </c>
      <c r="G1239">
        <f>VLOOKUP(order_details__2[[#This Row],[ProductID]],products[],3,FALSE)</f>
        <v>29</v>
      </c>
      <c r="H1239">
        <f>VLOOKUP(order_details__2[[#This Row],[OrderID]],orders[],20,FALSE)</f>
        <v>1997</v>
      </c>
      <c r="I1239" t="str">
        <f>VLOOKUP(order_details__2[[#This Row],[ProductID]],products[],2,FALSE)</f>
        <v>Sirop d'rable</v>
      </c>
      <c r="J1239" t="str">
        <f>VLOOKUP(order_details__2[[#This Row],[SupplierID]],suppliers[],2,FALSE)</f>
        <v>Forts d'rables</v>
      </c>
      <c r="K1239" t="str">
        <f>VLOOKUP(order_details__2[[#This Row],[OrderID]],orders[],14,FALSE)</f>
        <v>Argentina</v>
      </c>
      <c r="L1239">
        <f>VLOOKUP(order_details__2[[#This Row],[OrderID]],orders[],7,FALSE)</f>
        <v>2</v>
      </c>
      <c r="M1239" t="str">
        <f>VLOOKUP(order_details__2[[#This Row],[ShipVia ]],shippers[],2,FALSE)</f>
        <v>United Package</v>
      </c>
      <c r="N1239" t="str">
        <f>VLOOKUP(order_details__2[[#This Row],[OrderID]],orders[],2,FALSE)</f>
        <v>RANCH</v>
      </c>
      <c r="O1239" t="str">
        <f>VLOOKUP(order_details__2[[#This Row],[OrderID]],orders[],18,FALSE)</f>
        <v xml:space="preserve">Eastern                                           </v>
      </c>
      <c r="P1239">
        <f>VLOOKUP(order_details__2[[#This Row],[ProductID]],products[],4,FALSE)</f>
        <v>2</v>
      </c>
      <c r="Q1239" t="str">
        <f>VLOOKUP(order_details__2[[#This Row],[CategoryID]],categories[],2,FALSE)</f>
        <v>Condiments</v>
      </c>
      <c r="R1239">
        <f>VLOOKUP(order_details__2[[#This Row],[OrderID]],orders[],21,FALSE)</f>
        <v>10</v>
      </c>
    </row>
    <row r="1240" spans="1:18" x14ac:dyDescent="0.2">
      <c r="A1240">
        <v>10717</v>
      </c>
      <c r="B1240">
        <v>21</v>
      </c>
      <c r="C1240">
        <v>10</v>
      </c>
      <c r="D1240">
        <v>32</v>
      </c>
      <c r="E1240">
        <v>0</v>
      </c>
      <c r="F1240">
        <f>order_details__2[[#This Row],[UnitPrice]]*order_details__2[[#This Row],[Quantity]]</f>
        <v>320</v>
      </c>
      <c r="G1240">
        <f>VLOOKUP(order_details__2[[#This Row],[ProductID]],products[],3,FALSE)</f>
        <v>8</v>
      </c>
      <c r="H1240">
        <f>VLOOKUP(order_details__2[[#This Row],[OrderID]],orders[],20,FALSE)</f>
        <v>1997</v>
      </c>
      <c r="I1240" t="str">
        <f>VLOOKUP(order_details__2[[#This Row],[ProductID]],products[],2,FALSE)</f>
        <v>Sir Rodney's Scones</v>
      </c>
      <c r="J1240" t="str">
        <f>VLOOKUP(order_details__2[[#This Row],[SupplierID]],suppliers[],2,FALSE)</f>
        <v>Specialty Biscuits, Ltd.</v>
      </c>
      <c r="K1240" t="str">
        <f>VLOOKUP(order_details__2[[#This Row],[OrderID]],orders[],14,FALSE)</f>
        <v>Germany</v>
      </c>
      <c r="L1240">
        <f>VLOOKUP(order_details__2[[#This Row],[OrderID]],orders[],7,FALSE)</f>
        <v>2</v>
      </c>
      <c r="M1240" t="str">
        <f>VLOOKUP(order_details__2[[#This Row],[ShipVia ]],shippers[],2,FALSE)</f>
        <v>United Package</v>
      </c>
      <c r="N1240" t="str">
        <f>VLOOKUP(order_details__2[[#This Row],[OrderID]],orders[],2,FALSE)</f>
        <v>FRANK</v>
      </c>
      <c r="O1240" t="str">
        <f>VLOOKUP(order_details__2[[#This Row],[OrderID]],orders[],18,FALSE)</f>
        <v xml:space="preserve">Eastern                                           </v>
      </c>
      <c r="P1240">
        <f>VLOOKUP(order_details__2[[#This Row],[ProductID]],products[],4,FALSE)</f>
        <v>3</v>
      </c>
      <c r="Q1240" t="str">
        <f>VLOOKUP(order_details__2[[#This Row],[CategoryID]],categories[],2,FALSE)</f>
        <v>Confections</v>
      </c>
      <c r="R1240">
        <f>VLOOKUP(order_details__2[[#This Row],[OrderID]],orders[],21,FALSE)</f>
        <v>10</v>
      </c>
    </row>
    <row r="1241" spans="1:18" x14ac:dyDescent="0.2">
      <c r="A1241">
        <v>10717</v>
      </c>
      <c r="B1241">
        <v>54</v>
      </c>
      <c r="C1241">
        <v>7.45</v>
      </c>
      <c r="D1241">
        <v>15</v>
      </c>
      <c r="E1241">
        <v>0</v>
      </c>
      <c r="F1241">
        <f>order_details__2[[#This Row],[UnitPrice]]*order_details__2[[#This Row],[Quantity]]</f>
        <v>111.75</v>
      </c>
      <c r="G1241">
        <f>VLOOKUP(order_details__2[[#This Row],[ProductID]],products[],3,FALSE)</f>
        <v>25</v>
      </c>
      <c r="H1241">
        <f>VLOOKUP(order_details__2[[#This Row],[OrderID]],orders[],20,FALSE)</f>
        <v>1997</v>
      </c>
      <c r="I1241" t="str">
        <f>VLOOKUP(order_details__2[[#This Row],[ProductID]],products[],2,FALSE)</f>
        <v>Tourtire</v>
      </c>
      <c r="J1241" t="str">
        <f>VLOOKUP(order_details__2[[#This Row],[SupplierID]],suppliers[],2,FALSE)</f>
        <v>Ma Maison</v>
      </c>
      <c r="K1241" t="str">
        <f>VLOOKUP(order_details__2[[#This Row],[OrderID]],orders[],14,FALSE)</f>
        <v>Germany</v>
      </c>
      <c r="L1241">
        <f>VLOOKUP(order_details__2[[#This Row],[OrderID]],orders[],7,FALSE)</f>
        <v>2</v>
      </c>
      <c r="M1241" t="str">
        <f>VLOOKUP(order_details__2[[#This Row],[ShipVia ]],shippers[],2,FALSE)</f>
        <v>United Package</v>
      </c>
      <c r="N1241" t="str">
        <f>VLOOKUP(order_details__2[[#This Row],[OrderID]],orders[],2,FALSE)</f>
        <v>FRANK</v>
      </c>
      <c r="O1241" t="str">
        <f>VLOOKUP(order_details__2[[#This Row],[OrderID]],orders[],18,FALSE)</f>
        <v xml:space="preserve">Eastern                                           </v>
      </c>
      <c r="P1241">
        <f>VLOOKUP(order_details__2[[#This Row],[ProductID]],products[],4,FALSE)</f>
        <v>6</v>
      </c>
      <c r="Q1241" t="str">
        <f>VLOOKUP(order_details__2[[#This Row],[CategoryID]],categories[],2,FALSE)</f>
        <v>Meat/Poultry</v>
      </c>
      <c r="R1241">
        <f>VLOOKUP(order_details__2[[#This Row],[OrderID]],orders[],21,FALSE)</f>
        <v>10</v>
      </c>
    </row>
    <row r="1242" spans="1:18" x14ac:dyDescent="0.2">
      <c r="A1242">
        <v>10717</v>
      </c>
      <c r="B1242">
        <v>69</v>
      </c>
      <c r="C1242">
        <v>36</v>
      </c>
      <c r="D1242">
        <v>25</v>
      </c>
      <c r="E1242">
        <v>0</v>
      </c>
      <c r="F1242">
        <f>order_details__2[[#This Row],[UnitPrice]]*order_details__2[[#This Row],[Quantity]]</f>
        <v>900</v>
      </c>
      <c r="G1242">
        <f>VLOOKUP(order_details__2[[#This Row],[ProductID]],products[],3,FALSE)</f>
        <v>15</v>
      </c>
      <c r="H1242">
        <f>VLOOKUP(order_details__2[[#This Row],[OrderID]],orders[],20,FALSE)</f>
        <v>1997</v>
      </c>
      <c r="I1242" t="str">
        <f>VLOOKUP(order_details__2[[#This Row],[ProductID]],products[],2,FALSE)</f>
        <v>Gudbrandsdalsost</v>
      </c>
      <c r="J1242" t="str">
        <f>VLOOKUP(order_details__2[[#This Row],[SupplierID]],suppliers[],2,FALSE)</f>
        <v>Norske Meierier</v>
      </c>
      <c r="K1242" t="str">
        <f>VLOOKUP(order_details__2[[#This Row],[OrderID]],orders[],14,FALSE)</f>
        <v>Germany</v>
      </c>
      <c r="L1242">
        <f>VLOOKUP(order_details__2[[#This Row],[OrderID]],orders[],7,FALSE)</f>
        <v>2</v>
      </c>
      <c r="M1242" t="str">
        <f>VLOOKUP(order_details__2[[#This Row],[ShipVia ]],shippers[],2,FALSE)</f>
        <v>United Package</v>
      </c>
      <c r="N1242" t="str">
        <f>VLOOKUP(order_details__2[[#This Row],[OrderID]],orders[],2,FALSE)</f>
        <v>FRANK</v>
      </c>
      <c r="O1242" t="str">
        <f>VLOOKUP(order_details__2[[#This Row],[OrderID]],orders[],18,FALSE)</f>
        <v xml:space="preserve">Eastern                                           </v>
      </c>
      <c r="P1242">
        <f>VLOOKUP(order_details__2[[#This Row],[ProductID]],products[],4,FALSE)</f>
        <v>4</v>
      </c>
      <c r="Q1242" t="str">
        <f>VLOOKUP(order_details__2[[#This Row],[CategoryID]],categories[],2,FALSE)</f>
        <v>Dairy Products</v>
      </c>
      <c r="R1242">
        <f>VLOOKUP(order_details__2[[#This Row],[OrderID]],orders[],21,FALSE)</f>
        <v>10</v>
      </c>
    </row>
    <row r="1243" spans="1:18" x14ac:dyDescent="0.2">
      <c r="A1243">
        <v>10718</v>
      </c>
      <c r="B1243">
        <v>12</v>
      </c>
      <c r="C1243">
        <v>38</v>
      </c>
      <c r="D1243">
        <v>36</v>
      </c>
      <c r="E1243">
        <v>0</v>
      </c>
      <c r="F1243">
        <f>order_details__2[[#This Row],[UnitPrice]]*order_details__2[[#This Row],[Quantity]]</f>
        <v>1368</v>
      </c>
      <c r="G1243">
        <f>VLOOKUP(order_details__2[[#This Row],[ProductID]],products[],3,FALSE)</f>
        <v>5</v>
      </c>
      <c r="H1243">
        <f>VLOOKUP(order_details__2[[#This Row],[OrderID]],orders[],20,FALSE)</f>
        <v>1997</v>
      </c>
      <c r="I1243" t="str">
        <f>VLOOKUP(order_details__2[[#This Row],[ProductID]],products[],2,FALSE)</f>
        <v>Queso Manchego La Pastora</v>
      </c>
      <c r="J1243" t="str">
        <f>VLOOKUP(order_details__2[[#This Row],[SupplierID]],suppliers[],2,FALSE)</f>
        <v>Cooperativa de Quesos 'Las Cabras'</v>
      </c>
      <c r="K1243" t="str">
        <f>VLOOKUP(order_details__2[[#This Row],[OrderID]],orders[],14,FALSE)</f>
        <v>Germany</v>
      </c>
      <c r="L1243">
        <f>VLOOKUP(order_details__2[[#This Row],[OrderID]],orders[],7,FALSE)</f>
        <v>3</v>
      </c>
      <c r="M1243" t="str">
        <f>VLOOKUP(order_details__2[[#This Row],[ShipVia ]],shippers[],2,FALSE)</f>
        <v>Federal Shipping</v>
      </c>
      <c r="N1243" t="str">
        <f>VLOOKUP(order_details__2[[#This Row],[OrderID]],orders[],2,FALSE)</f>
        <v>KOENE</v>
      </c>
      <c r="O1243" t="str">
        <f>VLOOKUP(order_details__2[[#This Row],[OrderID]],orders[],18,FALSE)</f>
        <v xml:space="preserve">Eastern                                           </v>
      </c>
      <c r="P1243">
        <f>VLOOKUP(order_details__2[[#This Row],[ProductID]],products[],4,FALSE)</f>
        <v>4</v>
      </c>
      <c r="Q1243" t="str">
        <f>VLOOKUP(order_details__2[[#This Row],[CategoryID]],categories[],2,FALSE)</f>
        <v>Dairy Products</v>
      </c>
      <c r="R1243">
        <f>VLOOKUP(order_details__2[[#This Row],[OrderID]],orders[],21,FALSE)</f>
        <v>10</v>
      </c>
    </row>
    <row r="1244" spans="1:18" x14ac:dyDescent="0.2">
      <c r="A1244">
        <v>10718</v>
      </c>
      <c r="B1244">
        <v>16</v>
      </c>
      <c r="C1244">
        <v>17.45</v>
      </c>
      <c r="D1244">
        <v>20</v>
      </c>
      <c r="E1244">
        <v>0</v>
      </c>
      <c r="F1244">
        <f>order_details__2[[#This Row],[UnitPrice]]*order_details__2[[#This Row],[Quantity]]</f>
        <v>349</v>
      </c>
      <c r="G1244">
        <f>VLOOKUP(order_details__2[[#This Row],[ProductID]],products[],3,FALSE)</f>
        <v>7</v>
      </c>
      <c r="H1244">
        <f>VLOOKUP(order_details__2[[#This Row],[OrderID]],orders[],20,FALSE)</f>
        <v>1997</v>
      </c>
      <c r="I1244" t="str">
        <f>VLOOKUP(order_details__2[[#This Row],[ProductID]],products[],2,FALSE)</f>
        <v>Pavlova</v>
      </c>
      <c r="J1244" t="str">
        <f>VLOOKUP(order_details__2[[#This Row],[SupplierID]],suppliers[],2,FALSE)</f>
        <v>Pavlova, Ltd.</v>
      </c>
      <c r="K1244" t="str">
        <f>VLOOKUP(order_details__2[[#This Row],[OrderID]],orders[],14,FALSE)</f>
        <v>Germany</v>
      </c>
      <c r="L1244">
        <f>VLOOKUP(order_details__2[[#This Row],[OrderID]],orders[],7,FALSE)</f>
        <v>3</v>
      </c>
      <c r="M1244" t="str">
        <f>VLOOKUP(order_details__2[[#This Row],[ShipVia ]],shippers[],2,FALSE)</f>
        <v>Federal Shipping</v>
      </c>
      <c r="N1244" t="str">
        <f>VLOOKUP(order_details__2[[#This Row],[OrderID]],orders[],2,FALSE)</f>
        <v>KOENE</v>
      </c>
      <c r="O1244" t="str">
        <f>VLOOKUP(order_details__2[[#This Row],[OrderID]],orders[],18,FALSE)</f>
        <v xml:space="preserve">Eastern                                           </v>
      </c>
      <c r="P1244">
        <f>VLOOKUP(order_details__2[[#This Row],[ProductID]],products[],4,FALSE)</f>
        <v>3</v>
      </c>
      <c r="Q1244" t="str">
        <f>VLOOKUP(order_details__2[[#This Row],[CategoryID]],categories[],2,FALSE)</f>
        <v>Confections</v>
      </c>
      <c r="R1244">
        <f>VLOOKUP(order_details__2[[#This Row],[OrderID]],orders[],21,FALSE)</f>
        <v>10</v>
      </c>
    </row>
    <row r="1245" spans="1:18" x14ac:dyDescent="0.2">
      <c r="A1245">
        <v>10718</v>
      </c>
      <c r="B1245">
        <v>36</v>
      </c>
      <c r="C1245">
        <v>19</v>
      </c>
      <c r="D1245">
        <v>40</v>
      </c>
      <c r="E1245">
        <v>0</v>
      </c>
      <c r="F1245">
        <f>order_details__2[[#This Row],[UnitPrice]]*order_details__2[[#This Row],[Quantity]]</f>
        <v>760</v>
      </c>
      <c r="G1245">
        <f>VLOOKUP(order_details__2[[#This Row],[ProductID]],products[],3,FALSE)</f>
        <v>17</v>
      </c>
      <c r="H1245">
        <f>VLOOKUP(order_details__2[[#This Row],[OrderID]],orders[],20,FALSE)</f>
        <v>1997</v>
      </c>
      <c r="I1245" t="str">
        <f>VLOOKUP(order_details__2[[#This Row],[ProductID]],products[],2,FALSE)</f>
        <v>Inlagd Sill</v>
      </c>
      <c r="J1245" t="str">
        <f>VLOOKUP(order_details__2[[#This Row],[SupplierID]],suppliers[],2,FALSE)</f>
        <v>Svensk Sjfda AB</v>
      </c>
      <c r="K1245" t="str">
        <f>VLOOKUP(order_details__2[[#This Row],[OrderID]],orders[],14,FALSE)</f>
        <v>Germany</v>
      </c>
      <c r="L1245">
        <f>VLOOKUP(order_details__2[[#This Row],[OrderID]],orders[],7,FALSE)</f>
        <v>3</v>
      </c>
      <c r="M1245" t="str">
        <f>VLOOKUP(order_details__2[[#This Row],[ShipVia ]],shippers[],2,FALSE)</f>
        <v>Federal Shipping</v>
      </c>
      <c r="N1245" t="str">
        <f>VLOOKUP(order_details__2[[#This Row],[OrderID]],orders[],2,FALSE)</f>
        <v>KOENE</v>
      </c>
      <c r="O1245" t="str">
        <f>VLOOKUP(order_details__2[[#This Row],[OrderID]],orders[],18,FALSE)</f>
        <v xml:space="preserve">Eastern                                           </v>
      </c>
      <c r="P1245">
        <f>VLOOKUP(order_details__2[[#This Row],[ProductID]],products[],4,FALSE)</f>
        <v>8</v>
      </c>
      <c r="Q1245" t="str">
        <f>VLOOKUP(order_details__2[[#This Row],[CategoryID]],categories[],2,FALSE)</f>
        <v>Seafood</v>
      </c>
      <c r="R1245">
        <f>VLOOKUP(order_details__2[[#This Row],[OrderID]],orders[],21,FALSE)</f>
        <v>10</v>
      </c>
    </row>
    <row r="1246" spans="1:18" x14ac:dyDescent="0.2">
      <c r="A1246">
        <v>10718</v>
      </c>
      <c r="B1246">
        <v>62</v>
      </c>
      <c r="C1246">
        <v>49.3</v>
      </c>
      <c r="D1246">
        <v>20</v>
      </c>
      <c r="E1246">
        <v>0</v>
      </c>
      <c r="F1246">
        <f>order_details__2[[#This Row],[UnitPrice]]*order_details__2[[#This Row],[Quantity]]</f>
        <v>986</v>
      </c>
      <c r="G1246">
        <f>VLOOKUP(order_details__2[[#This Row],[ProductID]],products[],3,FALSE)</f>
        <v>29</v>
      </c>
      <c r="H1246">
        <f>VLOOKUP(order_details__2[[#This Row],[OrderID]],orders[],20,FALSE)</f>
        <v>1997</v>
      </c>
      <c r="I1246" t="str">
        <f>VLOOKUP(order_details__2[[#This Row],[ProductID]],products[],2,FALSE)</f>
        <v>Tarte au sucre</v>
      </c>
      <c r="J1246" t="str">
        <f>VLOOKUP(order_details__2[[#This Row],[SupplierID]],suppliers[],2,FALSE)</f>
        <v>Forts d'rables</v>
      </c>
      <c r="K1246" t="str">
        <f>VLOOKUP(order_details__2[[#This Row],[OrderID]],orders[],14,FALSE)</f>
        <v>Germany</v>
      </c>
      <c r="L1246">
        <f>VLOOKUP(order_details__2[[#This Row],[OrderID]],orders[],7,FALSE)</f>
        <v>3</v>
      </c>
      <c r="M1246" t="str">
        <f>VLOOKUP(order_details__2[[#This Row],[ShipVia ]],shippers[],2,FALSE)</f>
        <v>Federal Shipping</v>
      </c>
      <c r="N1246" t="str">
        <f>VLOOKUP(order_details__2[[#This Row],[OrderID]],orders[],2,FALSE)</f>
        <v>KOENE</v>
      </c>
      <c r="O1246" t="str">
        <f>VLOOKUP(order_details__2[[#This Row],[OrderID]],orders[],18,FALSE)</f>
        <v xml:space="preserve">Eastern                                           </v>
      </c>
      <c r="P1246">
        <f>VLOOKUP(order_details__2[[#This Row],[ProductID]],products[],4,FALSE)</f>
        <v>3</v>
      </c>
      <c r="Q1246" t="str">
        <f>VLOOKUP(order_details__2[[#This Row],[CategoryID]],categories[],2,FALSE)</f>
        <v>Confections</v>
      </c>
      <c r="R1246">
        <f>VLOOKUP(order_details__2[[#This Row],[OrderID]],orders[],21,FALSE)</f>
        <v>10</v>
      </c>
    </row>
    <row r="1247" spans="1:18" x14ac:dyDescent="0.2">
      <c r="A1247">
        <v>10719</v>
      </c>
      <c r="B1247">
        <v>18</v>
      </c>
      <c r="C1247">
        <v>62.5</v>
      </c>
      <c r="D1247">
        <v>12</v>
      </c>
      <c r="E1247">
        <v>0</v>
      </c>
      <c r="F1247">
        <f>order_details__2[[#This Row],[UnitPrice]]*order_details__2[[#This Row],[Quantity]]</f>
        <v>750</v>
      </c>
      <c r="G1247">
        <f>VLOOKUP(order_details__2[[#This Row],[ProductID]],products[],3,FALSE)</f>
        <v>7</v>
      </c>
      <c r="H1247">
        <f>VLOOKUP(order_details__2[[#This Row],[OrderID]],orders[],20,FALSE)</f>
        <v>1997</v>
      </c>
      <c r="I1247" t="str">
        <f>VLOOKUP(order_details__2[[#This Row],[ProductID]],products[],2,FALSE)</f>
        <v>Carnarvon Tigers</v>
      </c>
      <c r="J1247" t="str">
        <f>VLOOKUP(order_details__2[[#This Row],[SupplierID]],suppliers[],2,FALSE)</f>
        <v>Pavlova, Ltd.</v>
      </c>
      <c r="K1247" t="str">
        <f>VLOOKUP(order_details__2[[#This Row],[OrderID]],orders[],14,FALSE)</f>
        <v>USA</v>
      </c>
      <c r="L1247">
        <f>VLOOKUP(order_details__2[[#This Row],[OrderID]],orders[],7,FALSE)</f>
        <v>2</v>
      </c>
      <c r="M1247" t="str">
        <f>VLOOKUP(order_details__2[[#This Row],[ShipVia ]],shippers[],2,FALSE)</f>
        <v>United Package</v>
      </c>
      <c r="N1247" t="str">
        <f>VLOOKUP(order_details__2[[#This Row],[OrderID]],orders[],2,FALSE)</f>
        <v>LETSS</v>
      </c>
      <c r="O1247" t="str">
        <f>VLOOKUP(order_details__2[[#This Row],[OrderID]],orders[],18,FALSE)</f>
        <v xml:space="preserve">Northern                                          </v>
      </c>
      <c r="P1247">
        <f>VLOOKUP(order_details__2[[#This Row],[ProductID]],products[],4,FALSE)</f>
        <v>8</v>
      </c>
      <c r="Q1247" t="str">
        <f>VLOOKUP(order_details__2[[#This Row],[CategoryID]],categories[],2,FALSE)</f>
        <v>Seafood</v>
      </c>
      <c r="R1247">
        <f>VLOOKUP(order_details__2[[#This Row],[OrderID]],orders[],21,FALSE)</f>
        <v>10</v>
      </c>
    </row>
    <row r="1248" spans="1:18" x14ac:dyDescent="0.2">
      <c r="A1248">
        <v>10719</v>
      </c>
      <c r="B1248">
        <v>30</v>
      </c>
      <c r="C1248">
        <v>25.89</v>
      </c>
      <c r="D1248">
        <v>3</v>
      </c>
      <c r="E1248">
        <v>0</v>
      </c>
      <c r="F1248">
        <f>order_details__2[[#This Row],[UnitPrice]]*order_details__2[[#This Row],[Quantity]]</f>
        <v>77.67</v>
      </c>
      <c r="G1248">
        <f>VLOOKUP(order_details__2[[#This Row],[ProductID]],products[],3,FALSE)</f>
        <v>13</v>
      </c>
      <c r="H1248">
        <f>VLOOKUP(order_details__2[[#This Row],[OrderID]],orders[],20,FALSE)</f>
        <v>1997</v>
      </c>
      <c r="I1248" t="str">
        <f>VLOOKUP(order_details__2[[#This Row],[ProductID]],products[],2,FALSE)</f>
        <v>Nord-Ost Matjeshering</v>
      </c>
      <c r="J1248" t="str">
        <f>VLOOKUP(order_details__2[[#This Row],[SupplierID]],suppliers[],2,FALSE)</f>
        <v>Nord-Ost-Fisch Handelsgesellschaft mbH</v>
      </c>
      <c r="K1248" t="str">
        <f>VLOOKUP(order_details__2[[#This Row],[OrderID]],orders[],14,FALSE)</f>
        <v>USA</v>
      </c>
      <c r="L1248">
        <f>VLOOKUP(order_details__2[[#This Row],[OrderID]],orders[],7,FALSE)</f>
        <v>2</v>
      </c>
      <c r="M1248" t="str">
        <f>VLOOKUP(order_details__2[[#This Row],[ShipVia ]],shippers[],2,FALSE)</f>
        <v>United Package</v>
      </c>
      <c r="N1248" t="str">
        <f>VLOOKUP(order_details__2[[#This Row],[OrderID]],orders[],2,FALSE)</f>
        <v>LETSS</v>
      </c>
      <c r="O1248" t="str">
        <f>VLOOKUP(order_details__2[[#This Row],[OrderID]],orders[],18,FALSE)</f>
        <v xml:space="preserve">Northern                                          </v>
      </c>
      <c r="P1248">
        <f>VLOOKUP(order_details__2[[#This Row],[ProductID]],products[],4,FALSE)</f>
        <v>8</v>
      </c>
      <c r="Q1248" t="str">
        <f>VLOOKUP(order_details__2[[#This Row],[CategoryID]],categories[],2,FALSE)</f>
        <v>Seafood</v>
      </c>
      <c r="R1248">
        <f>VLOOKUP(order_details__2[[#This Row],[OrderID]],orders[],21,FALSE)</f>
        <v>10</v>
      </c>
    </row>
    <row r="1249" spans="1:18" x14ac:dyDescent="0.2">
      <c r="A1249">
        <v>10719</v>
      </c>
      <c r="B1249">
        <v>54</v>
      </c>
      <c r="C1249">
        <v>7.45</v>
      </c>
      <c r="D1249">
        <v>40</v>
      </c>
      <c r="E1249">
        <v>0</v>
      </c>
      <c r="F1249">
        <f>order_details__2[[#This Row],[UnitPrice]]*order_details__2[[#This Row],[Quantity]]</f>
        <v>298</v>
      </c>
      <c r="G1249">
        <f>VLOOKUP(order_details__2[[#This Row],[ProductID]],products[],3,FALSE)</f>
        <v>25</v>
      </c>
      <c r="H1249">
        <f>VLOOKUP(order_details__2[[#This Row],[OrderID]],orders[],20,FALSE)</f>
        <v>1997</v>
      </c>
      <c r="I1249" t="str">
        <f>VLOOKUP(order_details__2[[#This Row],[ProductID]],products[],2,FALSE)</f>
        <v>Tourtire</v>
      </c>
      <c r="J1249" t="str">
        <f>VLOOKUP(order_details__2[[#This Row],[SupplierID]],suppliers[],2,FALSE)</f>
        <v>Ma Maison</v>
      </c>
      <c r="K1249" t="str">
        <f>VLOOKUP(order_details__2[[#This Row],[OrderID]],orders[],14,FALSE)</f>
        <v>USA</v>
      </c>
      <c r="L1249">
        <f>VLOOKUP(order_details__2[[#This Row],[OrderID]],orders[],7,FALSE)</f>
        <v>2</v>
      </c>
      <c r="M1249" t="str">
        <f>VLOOKUP(order_details__2[[#This Row],[ShipVia ]],shippers[],2,FALSE)</f>
        <v>United Package</v>
      </c>
      <c r="N1249" t="str">
        <f>VLOOKUP(order_details__2[[#This Row],[OrderID]],orders[],2,FALSE)</f>
        <v>LETSS</v>
      </c>
      <c r="O1249" t="str">
        <f>VLOOKUP(order_details__2[[#This Row],[OrderID]],orders[],18,FALSE)</f>
        <v xml:space="preserve">Northern                                          </v>
      </c>
      <c r="P1249">
        <f>VLOOKUP(order_details__2[[#This Row],[ProductID]],products[],4,FALSE)</f>
        <v>6</v>
      </c>
      <c r="Q1249" t="str">
        <f>VLOOKUP(order_details__2[[#This Row],[CategoryID]],categories[],2,FALSE)</f>
        <v>Meat/Poultry</v>
      </c>
      <c r="R1249">
        <f>VLOOKUP(order_details__2[[#This Row],[OrderID]],orders[],21,FALSE)</f>
        <v>10</v>
      </c>
    </row>
    <row r="1250" spans="1:18" x14ac:dyDescent="0.2">
      <c r="A1250">
        <v>10720</v>
      </c>
      <c r="B1250">
        <v>35</v>
      </c>
      <c r="C1250">
        <v>18</v>
      </c>
      <c r="D1250">
        <v>21</v>
      </c>
      <c r="E1250">
        <v>0</v>
      </c>
      <c r="F1250">
        <f>order_details__2[[#This Row],[UnitPrice]]*order_details__2[[#This Row],[Quantity]]</f>
        <v>378</v>
      </c>
      <c r="G1250">
        <f>VLOOKUP(order_details__2[[#This Row],[ProductID]],products[],3,FALSE)</f>
        <v>16</v>
      </c>
      <c r="H1250">
        <f>VLOOKUP(order_details__2[[#This Row],[OrderID]],orders[],20,FALSE)</f>
        <v>1997</v>
      </c>
      <c r="I1250" t="str">
        <f>VLOOKUP(order_details__2[[#This Row],[ProductID]],products[],2,FALSE)</f>
        <v>Steeleye Stout</v>
      </c>
      <c r="J1250" t="str">
        <f>VLOOKUP(order_details__2[[#This Row],[SupplierID]],suppliers[],2,FALSE)</f>
        <v>Bigfoot Breweries</v>
      </c>
      <c r="K1250" t="str">
        <f>VLOOKUP(order_details__2[[#This Row],[OrderID]],orders[],14,FALSE)</f>
        <v>Brazil</v>
      </c>
      <c r="L1250">
        <f>VLOOKUP(order_details__2[[#This Row],[OrderID]],orders[],7,FALSE)</f>
        <v>2</v>
      </c>
      <c r="M1250" t="str">
        <f>VLOOKUP(order_details__2[[#This Row],[ShipVia ]],shippers[],2,FALSE)</f>
        <v>United Package</v>
      </c>
      <c r="N1250" t="str">
        <f>VLOOKUP(order_details__2[[#This Row],[OrderID]],orders[],2,FALSE)</f>
        <v>QUEDE</v>
      </c>
      <c r="O1250" t="str">
        <f>VLOOKUP(order_details__2[[#This Row],[OrderID]],orders[],18,FALSE)</f>
        <v xml:space="preserve">Northern                                          </v>
      </c>
      <c r="P1250">
        <f>VLOOKUP(order_details__2[[#This Row],[ProductID]],products[],4,FALSE)</f>
        <v>1</v>
      </c>
      <c r="Q1250" t="str">
        <f>VLOOKUP(order_details__2[[#This Row],[CategoryID]],categories[],2,FALSE)</f>
        <v>Beverages</v>
      </c>
      <c r="R1250">
        <f>VLOOKUP(order_details__2[[#This Row],[OrderID]],orders[],21,FALSE)</f>
        <v>10</v>
      </c>
    </row>
    <row r="1251" spans="1:18" x14ac:dyDescent="0.2">
      <c r="A1251">
        <v>10720</v>
      </c>
      <c r="B1251">
        <v>71</v>
      </c>
      <c r="C1251">
        <v>21.5</v>
      </c>
      <c r="D1251">
        <v>8</v>
      </c>
      <c r="E1251">
        <v>0</v>
      </c>
      <c r="F1251">
        <f>order_details__2[[#This Row],[UnitPrice]]*order_details__2[[#This Row],[Quantity]]</f>
        <v>172</v>
      </c>
      <c r="G1251">
        <f>VLOOKUP(order_details__2[[#This Row],[ProductID]],products[],3,FALSE)</f>
        <v>15</v>
      </c>
      <c r="H1251">
        <f>VLOOKUP(order_details__2[[#This Row],[OrderID]],orders[],20,FALSE)</f>
        <v>1997</v>
      </c>
      <c r="I1251" t="str">
        <f>VLOOKUP(order_details__2[[#This Row],[ProductID]],products[],2,FALSE)</f>
        <v>Flotemysost</v>
      </c>
      <c r="J1251" t="str">
        <f>VLOOKUP(order_details__2[[#This Row],[SupplierID]],suppliers[],2,FALSE)</f>
        <v>Norske Meierier</v>
      </c>
      <c r="K1251" t="str">
        <f>VLOOKUP(order_details__2[[#This Row],[OrderID]],orders[],14,FALSE)</f>
        <v>Brazil</v>
      </c>
      <c r="L1251">
        <f>VLOOKUP(order_details__2[[#This Row],[OrderID]],orders[],7,FALSE)</f>
        <v>2</v>
      </c>
      <c r="M1251" t="str">
        <f>VLOOKUP(order_details__2[[#This Row],[ShipVia ]],shippers[],2,FALSE)</f>
        <v>United Package</v>
      </c>
      <c r="N1251" t="str">
        <f>VLOOKUP(order_details__2[[#This Row],[OrderID]],orders[],2,FALSE)</f>
        <v>QUEDE</v>
      </c>
      <c r="O1251" t="str">
        <f>VLOOKUP(order_details__2[[#This Row],[OrderID]],orders[],18,FALSE)</f>
        <v xml:space="preserve">Northern                                          </v>
      </c>
      <c r="P1251">
        <f>VLOOKUP(order_details__2[[#This Row],[ProductID]],products[],4,FALSE)</f>
        <v>4</v>
      </c>
      <c r="Q1251" t="str">
        <f>VLOOKUP(order_details__2[[#This Row],[CategoryID]],categories[],2,FALSE)</f>
        <v>Dairy Products</v>
      </c>
      <c r="R1251">
        <f>VLOOKUP(order_details__2[[#This Row],[OrderID]],orders[],21,FALSE)</f>
        <v>10</v>
      </c>
    </row>
    <row r="1252" spans="1:18" x14ac:dyDescent="0.2">
      <c r="A1252">
        <v>10721</v>
      </c>
      <c r="B1252">
        <v>44</v>
      </c>
      <c r="C1252">
        <v>19.45</v>
      </c>
      <c r="D1252">
        <v>50</v>
      </c>
      <c r="E1252">
        <v>0</v>
      </c>
      <c r="F1252">
        <f>order_details__2[[#This Row],[UnitPrice]]*order_details__2[[#This Row],[Quantity]]</f>
        <v>972.5</v>
      </c>
      <c r="G1252">
        <f>VLOOKUP(order_details__2[[#This Row],[ProductID]],products[],3,FALSE)</f>
        <v>20</v>
      </c>
      <c r="H1252">
        <f>VLOOKUP(order_details__2[[#This Row],[OrderID]],orders[],20,FALSE)</f>
        <v>1997</v>
      </c>
      <c r="I1252" t="str">
        <f>VLOOKUP(order_details__2[[#This Row],[ProductID]],products[],2,FALSE)</f>
        <v>Gula Malacca</v>
      </c>
      <c r="J1252" t="str">
        <f>VLOOKUP(order_details__2[[#This Row],[SupplierID]],suppliers[],2,FALSE)</f>
        <v>Leka Trading</v>
      </c>
      <c r="K1252" t="str">
        <f>VLOOKUP(order_details__2[[#This Row],[OrderID]],orders[],14,FALSE)</f>
        <v>Germany</v>
      </c>
      <c r="L1252">
        <f>VLOOKUP(order_details__2[[#This Row],[OrderID]],orders[],7,FALSE)</f>
        <v>3</v>
      </c>
      <c r="M1252" t="str">
        <f>VLOOKUP(order_details__2[[#This Row],[ShipVia ]],shippers[],2,FALSE)</f>
        <v>Federal Shipping</v>
      </c>
      <c r="N1252" t="str">
        <f>VLOOKUP(order_details__2[[#This Row],[OrderID]],orders[],2,FALSE)</f>
        <v>QUICK</v>
      </c>
      <c r="O1252" t="str">
        <f>VLOOKUP(order_details__2[[#This Row],[OrderID]],orders[],18,FALSE)</f>
        <v xml:space="preserve">Eastern                                           </v>
      </c>
      <c r="P1252">
        <f>VLOOKUP(order_details__2[[#This Row],[ProductID]],products[],4,FALSE)</f>
        <v>2</v>
      </c>
      <c r="Q1252" t="str">
        <f>VLOOKUP(order_details__2[[#This Row],[CategoryID]],categories[],2,FALSE)</f>
        <v>Condiments</v>
      </c>
      <c r="R1252">
        <f>VLOOKUP(order_details__2[[#This Row],[OrderID]],orders[],21,FALSE)</f>
        <v>10</v>
      </c>
    </row>
    <row r="1253" spans="1:18" x14ac:dyDescent="0.2">
      <c r="A1253">
        <v>10722</v>
      </c>
      <c r="B1253">
        <v>2</v>
      </c>
      <c r="C1253">
        <v>19</v>
      </c>
      <c r="D1253">
        <v>3</v>
      </c>
      <c r="E1253">
        <v>0</v>
      </c>
      <c r="F1253">
        <f>order_details__2[[#This Row],[UnitPrice]]*order_details__2[[#This Row],[Quantity]]</f>
        <v>57</v>
      </c>
      <c r="G1253">
        <f>VLOOKUP(order_details__2[[#This Row],[ProductID]],products[],3,FALSE)</f>
        <v>1</v>
      </c>
      <c r="H1253">
        <f>VLOOKUP(order_details__2[[#This Row],[OrderID]],orders[],20,FALSE)</f>
        <v>1997</v>
      </c>
      <c r="I1253" t="str">
        <f>VLOOKUP(order_details__2[[#This Row],[ProductID]],products[],2,FALSE)</f>
        <v>Chang</v>
      </c>
      <c r="J1253" t="str">
        <f>VLOOKUP(order_details__2[[#This Row],[SupplierID]],suppliers[],2,FALSE)</f>
        <v>Exotic Liquids</v>
      </c>
      <c r="K1253" t="str">
        <f>VLOOKUP(order_details__2[[#This Row],[OrderID]],orders[],14,FALSE)</f>
        <v>USA</v>
      </c>
      <c r="L1253">
        <f>VLOOKUP(order_details__2[[#This Row],[OrderID]],orders[],7,FALSE)</f>
        <v>1</v>
      </c>
      <c r="M1253" t="str">
        <f>VLOOKUP(order_details__2[[#This Row],[ShipVia ]],shippers[],2,FALSE)</f>
        <v>Speedy Express</v>
      </c>
      <c r="N1253" t="str">
        <f>VLOOKUP(order_details__2[[#This Row],[OrderID]],orders[],2,FALSE)</f>
        <v>SAVEA</v>
      </c>
      <c r="O1253" t="str">
        <f>VLOOKUP(order_details__2[[#This Row],[OrderID]],orders[],18,FALSE)</f>
        <v xml:space="preserve">Northern                                          </v>
      </c>
      <c r="P1253">
        <f>VLOOKUP(order_details__2[[#This Row],[ProductID]],products[],4,FALSE)</f>
        <v>1</v>
      </c>
      <c r="Q1253" t="str">
        <f>VLOOKUP(order_details__2[[#This Row],[CategoryID]],categories[],2,FALSE)</f>
        <v>Beverages</v>
      </c>
      <c r="R1253">
        <f>VLOOKUP(order_details__2[[#This Row],[OrderID]],orders[],21,FALSE)</f>
        <v>10</v>
      </c>
    </row>
    <row r="1254" spans="1:18" x14ac:dyDescent="0.2">
      <c r="A1254">
        <v>10722</v>
      </c>
      <c r="B1254">
        <v>31</v>
      </c>
      <c r="C1254">
        <v>12.5</v>
      </c>
      <c r="D1254">
        <v>50</v>
      </c>
      <c r="E1254">
        <v>0</v>
      </c>
      <c r="F1254">
        <f>order_details__2[[#This Row],[UnitPrice]]*order_details__2[[#This Row],[Quantity]]</f>
        <v>625</v>
      </c>
      <c r="G1254">
        <f>VLOOKUP(order_details__2[[#This Row],[ProductID]],products[],3,FALSE)</f>
        <v>14</v>
      </c>
      <c r="H1254">
        <f>VLOOKUP(order_details__2[[#This Row],[OrderID]],orders[],20,FALSE)</f>
        <v>1997</v>
      </c>
      <c r="I1254" t="str">
        <f>VLOOKUP(order_details__2[[#This Row],[ProductID]],products[],2,FALSE)</f>
        <v>Gorgonzola Telino</v>
      </c>
      <c r="J1254" t="str">
        <f>VLOOKUP(order_details__2[[#This Row],[SupplierID]],suppliers[],2,FALSE)</f>
        <v>Formaggi Fortini s.r.l.</v>
      </c>
      <c r="K1254" t="str">
        <f>VLOOKUP(order_details__2[[#This Row],[OrderID]],orders[],14,FALSE)</f>
        <v>USA</v>
      </c>
      <c r="L1254">
        <f>VLOOKUP(order_details__2[[#This Row],[OrderID]],orders[],7,FALSE)</f>
        <v>1</v>
      </c>
      <c r="M1254" t="str">
        <f>VLOOKUP(order_details__2[[#This Row],[ShipVia ]],shippers[],2,FALSE)</f>
        <v>Speedy Express</v>
      </c>
      <c r="N1254" t="str">
        <f>VLOOKUP(order_details__2[[#This Row],[OrderID]],orders[],2,FALSE)</f>
        <v>SAVEA</v>
      </c>
      <c r="O1254" t="str">
        <f>VLOOKUP(order_details__2[[#This Row],[OrderID]],orders[],18,FALSE)</f>
        <v xml:space="preserve">Northern                                          </v>
      </c>
      <c r="P1254">
        <f>VLOOKUP(order_details__2[[#This Row],[ProductID]],products[],4,FALSE)</f>
        <v>4</v>
      </c>
      <c r="Q1254" t="str">
        <f>VLOOKUP(order_details__2[[#This Row],[CategoryID]],categories[],2,FALSE)</f>
        <v>Dairy Products</v>
      </c>
      <c r="R1254">
        <f>VLOOKUP(order_details__2[[#This Row],[OrderID]],orders[],21,FALSE)</f>
        <v>10</v>
      </c>
    </row>
    <row r="1255" spans="1:18" x14ac:dyDescent="0.2">
      <c r="A1255">
        <v>10722</v>
      </c>
      <c r="B1255">
        <v>68</v>
      </c>
      <c r="C1255">
        <v>12.5</v>
      </c>
      <c r="D1255">
        <v>45</v>
      </c>
      <c r="E1255">
        <v>0</v>
      </c>
      <c r="F1255">
        <f>order_details__2[[#This Row],[UnitPrice]]*order_details__2[[#This Row],[Quantity]]</f>
        <v>562.5</v>
      </c>
      <c r="G1255">
        <f>VLOOKUP(order_details__2[[#This Row],[ProductID]],products[],3,FALSE)</f>
        <v>8</v>
      </c>
      <c r="H1255">
        <f>VLOOKUP(order_details__2[[#This Row],[OrderID]],orders[],20,FALSE)</f>
        <v>1997</v>
      </c>
      <c r="I1255" t="str">
        <f>VLOOKUP(order_details__2[[#This Row],[ProductID]],products[],2,FALSE)</f>
        <v>Scottish Longbreads</v>
      </c>
      <c r="J1255" t="str">
        <f>VLOOKUP(order_details__2[[#This Row],[SupplierID]],suppliers[],2,FALSE)</f>
        <v>Specialty Biscuits, Ltd.</v>
      </c>
      <c r="K1255" t="str">
        <f>VLOOKUP(order_details__2[[#This Row],[OrderID]],orders[],14,FALSE)</f>
        <v>USA</v>
      </c>
      <c r="L1255">
        <f>VLOOKUP(order_details__2[[#This Row],[OrderID]],orders[],7,FALSE)</f>
        <v>1</v>
      </c>
      <c r="M1255" t="str">
        <f>VLOOKUP(order_details__2[[#This Row],[ShipVia ]],shippers[],2,FALSE)</f>
        <v>Speedy Express</v>
      </c>
      <c r="N1255" t="str">
        <f>VLOOKUP(order_details__2[[#This Row],[OrderID]],orders[],2,FALSE)</f>
        <v>SAVEA</v>
      </c>
      <c r="O1255" t="str">
        <f>VLOOKUP(order_details__2[[#This Row],[OrderID]],orders[],18,FALSE)</f>
        <v xml:space="preserve">Northern                                          </v>
      </c>
      <c r="P1255">
        <f>VLOOKUP(order_details__2[[#This Row],[ProductID]],products[],4,FALSE)</f>
        <v>3</v>
      </c>
      <c r="Q1255" t="str">
        <f>VLOOKUP(order_details__2[[#This Row],[CategoryID]],categories[],2,FALSE)</f>
        <v>Confections</v>
      </c>
      <c r="R1255">
        <f>VLOOKUP(order_details__2[[#This Row],[OrderID]],orders[],21,FALSE)</f>
        <v>10</v>
      </c>
    </row>
    <row r="1256" spans="1:18" x14ac:dyDescent="0.2">
      <c r="A1256">
        <v>10722</v>
      </c>
      <c r="B1256">
        <v>75</v>
      </c>
      <c r="C1256">
        <v>7.75</v>
      </c>
      <c r="D1256">
        <v>42</v>
      </c>
      <c r="E1256">
        <v>0</v>
      </c>
      <c r="F1256">
        <f>order_details__2[[#This Row],[UnitPrice]]*order_details__2[[#This Row],[Quantity]]</f>
        <v>325.5</v>
      </c>
      <c r="G1256">
        <f>VLOOKUP(order_details__2[[#This Row],[ProductID]],products[],3,FALSE)</f>
        <v>12</v>
      </c>
      <c r="H1256">
        <f>VLOOKUP(order_details__2[[#This Row],[OrderID]],orders[],20,FALSE)</f>
        <v>1997</v>
      </c>
      <c r="I1256" t="str">
        <f>VLOOKUP(order_details__2[[#This Row],[ProductID]],products[],2,FALSE)</f>
        <v>Rhnbru Klosterbier</v>
      </c>
      <c r="J1256" t="str">
        <f>VLOOKUP(order_details__2[[#This Row],[SupplierID]],suppliers[],2,FALSE)</f>
        <v>Plutzer Lebensmittelgromrkte AG</v>
      </c>
      <c r="K1256" t="str">
        <f>VLOOKUP(order_details__2[[#This Row],[OrderID]],orders[],14,FALSE)</f>
        <v>USA</v>
      </c>
      <c r="L1256">
        <f>VLOOKUP(order_details__2[[#This Row],[OrderID]],orders[],7,FALSE)</f>
        <v>1</v>
      </c>
      <c r="M1256" t="str">
        <f>VLOOKUP(order_details__2[[#This Row],[ShipVia ]],shippers[],2,FALSE)</f>
        <v>Speedy Express</v>
      </c>
      <c r="N1256" t="str">
        <f>VLOOKUP(order_details__2[[#This Row],[OrderID]],orders[],2,FALSE)</f>
        <v>SAVEA</v>
      </c>
      <c r="O1256" t="str">
        <f>VLOOKUP(order_details__2[[#This Row],[OrderID]],orders[],18,FALSE)</f>
        <v xml:space="preserve">Northern                                          </v>
      </c>
      <c r="P1256">
        <f>VLOOKUP(order_details__2[[#This Row],[ProductID]],products[],4,FALSE)</f>
        <v>1</v>
      </c>
      <c r="Q1256" t="str">
        <f>VLOOKUP(order_details__2[[#This Row],[CategoryID]],categories[],2,FALSE)</f>
        <v>Beverages</v>
      </c>
      <c r="R1256">
        <f>VLOOKUP(order_details__2[[#This Row],[OrderID]],orders[],21,FALSE)</f>
        <v>10</v>
      </c>
    </row>
    <row r="1257" spans="1:18" x14ac:dyDescent="0.2">
      <c r="A1257">
        <v>10723</v>
      </c>
      <c r="B1257">
        <v>26</v>
      </c>
      <c r="C1257">
        <v>31.23</v>
      </c>
      <c r="D1257">
        <v>15</v>
      </c>
      <c r="E1257">
        <v>0</v>
      </c>
      <c r="F1257">
        <f>order_details__2[[#This Row],[UnitPrice]]*order_details__2[[#This Row],[Quantity]]</f>
        <v>468.45</v>
      </c>
      <c r="G1257">
        <f>VLOOKUP(order_details__2[[#This Row],[ProductID]],products[],3,FALSE)</f>
        <v>11</v>
      </c>
      <c r="H1257">
        <f>VLOOKUP(order_details__2[[#This Row],[OrderID]],orders[],20,FALSE)</f>
        <v>1997</v>
      </c>
      <c r="I1257" t="str">
        <f>VLOOKUP(order_details__2[[#This Row],[ProductID]],products[],2,FALSE)</f>
        <v>Gumbr Gummibrchen</v>
      </c>
      <c r="J1257" t="str">
        <f>VLOOKUP(order_details__2[[#This Row],[SupplierID]],suppliers[],2,FALSE)</f>
        <v>Heli Swaren GmbH &amp; Co. KG</v>
      </c>
      <c r="K1257" t="str">
        <f>VLOOKUP(order_details__2[[#This Row],[OrderID]],orders[],14,FALSE)</f>
        <v>USA</v>
      </c>
      <c r="L1257">
        <f>VLOOKUP(order_details__2[[#This Row],[OrderID]],orders[],7,FALSE)</f>
        <v>1</v>
      </c>
      <c r="M1257" t="str">
        <f>VLOOKUP(order_details__2[[#This Row],[ShipVia ]],shippers[],2,FALSE)</f>
        <v>Speedy Express</v>
      </c>
      <c r="N1257" t="str">
        <f>VLOOKUP(order_details__2[[#This Row],[OrderID]],orders[],2,FALSE)</f>
        <v>WHITC</v>
      </c>
      <c r="O1257" t="str">
        <f>VLOOKUP(order_details__2[[#This Row],[OrderID]],orders[],18,FALSE)</f>
        <v xml:space="preserve">Southern                                          </v>
      </c>
      <c r="P1257">
        <f>VLOOKUP(order_details__2[[#This Row],[ProductID]],products[],4,FALSE)</f>
        <v>3</v>
      </c>
      <c r="Q1257" t="str">
        <f>VLOOKUP(order_details__2[[#This Row],[CategoryID]],categories[],2,FALSE)</f>
        <v>Confections</v>
      </c>
      <c r="R1257">
        <f>VLOOKUP(order_details__2[[#This Row],[OrderID]],orders[],21,FALSE)</f>
        <v>10</v>
      </c>
    </row>
    <row r="1258" spans="1:18" x14ac:dyDescent="0.2">
      <c r="A1258">
        <v>10724</v>
      </c>
      <c r="B1258">
        <v>10</v>
      </c>
      <c r="C1258">
        <v>31</v>
      </c>
      <c r="D1258">
        <v>16</v>
      </c>
      <c r="E1258">
        <v>0</v>
      </c>
      <c r="F1258">
        <f>order_details__2[[#This Row],[UnitPrice]]*order_details__2[[#This Row],[Quantity]]</f>
        <v>496</v>
      </c>
      <c r="G1258">
        <f>VLOOKUP(order_details__2[[#This Row],[ProductID]],products[],3,FALSE)</f>
        <v>4</v>
      </c>
      <c r="H1258">
        <f>VLOOKUP(order_details__2[[#This Row],[OrderID]],orders[],20,FALSE)</f>
        <v>1997</v>
      </c>
      <c r="I1258" t="str">
        <f>VLOOKUP(order_details__2[[#This Row],[ProductID]],products[],2,FALSE)</f>
        <v>Ikura</v>
      </c>
      <c r="J1258" t="str">
        <f>VLOOKUP(order_details__2[[#This Row],[SupplierID]],suppliers[],2,FALSE)</f>
        <v>Tokyo Traders</v>
      </c>
      <c r="K1258" t="str">
        <f>VLOOKUP(order_details__2[[#This Row],[OrderID]],orders[],14,FALSE)</f>
        <v>Canada</v>
      </c>
      <c r="L1258">
        <f>VLOOKUP(order_details__2[[#This Row],[OrderID]],orders[],7,FALSE)</f>
        <v>2</v>
      </c>
      <c r="M1258" t="str">
        <f>VLOOKUP(order_details__2[[#This Row],[ShipVia ]],shippers[],2,FALSE)</f>
        <v>United Package</v>
      </c>
      <c r="N1258" t="str">
        <f>VLOOKUP(order_details__2[[#This Row],[OrderID]],orders[],2,FALSE)</f>
        <v>MEREP</v>
      </c>
      <c r="O1258" t="str">
        <f>VLOOKUP(order_details__2[[#This Row],[OrderID]],orders[],18,FALSE)</f>
        <v xml:space="preserve">Northern                                          </v>
      </c>
      <c r="P1258">
        <f>VLOOKUP(order_details__2[[#This Row],[ProductID]],products[],4,FALSE)</f>
        <v>8</v>
      </c>
      <c r="Q1258" t="str">
        <f>VLOOKUP(order_details__2[[#This Row],[CategoryID]],categories[],2,FALSE)</f>
        <v>Seafood</v>
      </c>
      <c r="R1258">
        <f>VLOOKUP(order_details__2[[#This Row],[OrderID]],orders[],21,FALSE)</f>
        <v>10</v>
      </c>
    </row>
    <row r="1259" spans="1:18" x14ac:dyDescent="0.2">
      <c r="A1259">
        <v>10724</v>
      </c>
      <c r="B1259">
        <v>61</v>
      </c>
      <c r="C1259">
        <v>28.5</v>
      </c>
      <c r="D1259">
        <v>5</v>
      </c>
      <c r="E1259">
        <v>0</v>
      </c>
      <c r="F1259">
        <f>order_details__2[[#This Row],[UnitPrice]]*order_details__2[[#This Row],[Quantity]]</f>
        <v>142.5</v>
      </c>
      <c r="G1259">
        <f>VLOOKUP(order_details__2[[#This Row],[ProductID]],products[],3,FALSE)</f>
        <v>29</v>
      </c>
      <c r="H1259">
        <f>VLOOKUP(order_details__2[[#This Row],[OrderID]],orders[],20,FALSE)</f>
        <v>1997</v>
      </c>
      <c r="I1259" t="str">
        <f>VLOOKUP(order_details__2[[#This Row],[ProductID]],products[],2,FALSE)</f>
        <v>Sirop d'rable</v>
      </c>
      <c r="J1259" t="str">
        <f>VLOOKUP(order_details__2[[#This Row],[SupplierID]],suppliers[],2,FALSE)</f>
        <v>Forts d'rables</v>
      </c>
      <c r="K1259" t="str">
        <f>VLOOKUP(order_details__2[[#This Row],[OrderID]],orders[],14,FALSE)</f>
        <v>Canada</v>
      </c>
      <c r="L1259">
        <f>VLOOKUP(order_details__2[[#This Row],[OrderID]],orders[],7,FALSE)</f>
        <v>2</v>
      </c>
      <c r="M1259" t="str">
        <f>VLOOKUP(order_details__2[[#This Row],[ShipVia ]],shippers[],2,FALSE)</f>
        <v>United Package</v>
      </c>
      <c r="N1259" t="str">
        <f>VLOOKUP(order_details__2[[#This Row],[OrderID]],orders[],2,FALSE)</f>
        <v>MEREP</v>
      </c>
      <c r="O1259" t="str">
        <f>VLOOKUP(order_details__2[[#This Row],[OrderID]],orders[],18,FALSE)</f>
        <v xml:space="preserve">Northern                                          </v>
      </c>
      <c r="P1259">
        <f>VLOOKUP(order_details__2[[#This Row],[ProductID]],products[],4,FALSE)</f>
        <v>2</v>
      </c>
      <c r="Q1259" t="str">
        <f>VLOOKUP(order_details__2[[#This Row],[CategoryID]],categories[],2,FALSE)</f>
        <v>Condiments</v>
      </c>
      <c r="R1259">
        <f>VLOOKUP(order_details__2[[#This Row],[OrderID]],orders[],21,FALSE)</f>
        <v>10</v>
      </c>
    </row>
    <row r="1260" spans="1:18" x14ac:dyDescent="0.2">
      <c r="A1260">
        <v>10725</v>
      </c>
      <c r="B1260">
        <v>41</v>
      </c>
      <c r="C1260">
        <v>9.65</v>
      </c>
      <c r="D1260">
        <v>12</v>
      </c>
      <c r="E1260">
        <v>0</v>
      </c>
      <c r="F1260">
        <f>order_details__2[[#This Row],[UnitPrice]]*order_details__2[[#This Row],[Quantity]]</f>
        <v>115.80000000000001</v>
      </c>
      <c r="G1260">
        <f>VLOOKUP(order_details__2[[#This Row],[ProductID]],products[],3,FALSE)</f>
        <v>19</v>
      </c>
      <c r="H1260">
        <f>VLOOKUP(order_details__2[[#This Row],[OrderID]],orders[],20,FALSE)</f>
        <v>1997</v>
      </c>
      <c r="I1260" t="str">
        <f>VLOOKUP(order_details__2[[#This Row],[ProductID]],products[],2,FALSE)</f>
        <v>Jack's New England Clam Chowder</v>
      </c>
      <c r="J1260" t="str">
        <f>VLOOKUP(order_details__2[[#This Row],[SupplierID]],suppliers[],2,FALSE)</f>
        <v>New England Seafood Cannery</v>
      </c>
      <c r="K1260" t="str">
        <f>VLOOKUP(order_details__2[[#This Row],[OrderID]],orders[],14,FALSE)</f>
        <v>Brazil</v>
      </c>
      <c r="L1260">
        <f>VLOOKUP(order_details__2[[#This Row],[OrderID]],orders[],7,FALSE)</f>
        <v>3</v>
      </c>
      <c r="M1260" t="str">
        <f>VLOOKUP(order_details__2[[#This Row],[ShipVia ]],shippers[],2,FALSE)</f>
        <v>Federal Shipping</v>
      </c>
      <c r="N1260" t="str">
        <f>VLOOKUP(order_details__2[[#This Row],[OrderID]],orders[],2,FALSE)</f>
        <v>FAMIA</v>
      </c>
      <c r="O1260" t="str">
        <f>VLOOKUP(order_details__2[[#This Row],[OrderID]],orders[],18,FALSE)</f>
        <v xml:space="preserve">Eastern                                           </v>
      </c>
      <c r="P1260">
        <f>VLOOKUP(order_details__2[[#This Row],[ProductID]],products[],4,FALSE)</f>
        <v>8</v>
      </c>
      <c r="Q1260" t="str">
        <f>VLOOKUP(order_details__2[[#This Row],[CategoryID]],categories[],2,FALSE)</f>
        <v>Seafood</v>
      </c>
      <c r="R1260">
        <f>VLOOKUP(order_details__2[[#This Row],[OrderID]],orders[],21,FALSE)</f>
        <v>10</v>
      </c>
    </row>
    <row r="1261" spans="1:18" x14ac:dyDescent="0.2">
      <c r="A1261">
        <v>10725</v>
      </c>
      <c r="B1261">
        <v>52</v>
      </c>
      <c r="C1261">
        <v>7</v>
      </c>
      <c r="D1261">
        <v>4</v>
      </c>
      <c r="E1261">
        <v>0</v>
      </c>
      <c r="F1261">
        <f>order_details__2[[#This Row],[UnitPrice]]*order_details__2[[#This Row],[Quantity]]</f>
        <v>28</v>
      </c>
      <c r="G1261">
        <f>VLOOKUP(order_details__2[[#This Row],[ProductID]],products[],3,FALSE)</f>
        <v>24</v>
      </c>
      <c r="H1261">
        <f>VLOOKUP(order_details__2[[#This Row],[OrderID]],orders[],20,FALSE)</f>
        <v>1997</v>
      </c>
      <c r="I1261" t="str">
        <f>VLOOKUP(order_details__2[[#This Row],[ProductID]],products[],2,FALSE)</f>
        <v>Filo Mix</v>
      </c>
      <c r="J1261" t="str">
        <f>VLOOKUP(order_details__2[[#This Row],[SupplierID]],suppliers[],2,FALSE)</f>
        <v>G'day, Mate</v>
      </c>
      <c r="K1261" t="str">
        <f>VLOOKUP(order_details__2[[#This Row],[OrderID]],orders[],14,FALSE)</f>
        <v>Brazil</v>
      </c>
      <c r="L1261">
        <f>VLOOKUP(order_details__2[[#This Row],[OrderID]],orders[],7,FALSE)</f>
        <v>3</v>
      </c>
      <c r="M1261" t="str">
        <f>VLOOKUP(order_details__2[[#This Row],[ShipVia ]],shippers[],2,FALSE)</f>
        <v>Federal Shipping</v>
      </c>
      <c r="N1261" t="str">
        <f>VLOOKUP(order_details__2[[#This Row],[OrderID]],orders[],2,FALSE)</f>
        <v>FAMIA</v>
      </c>
      <c r="O1261" t="str">
        <f>VLOOKUP(order_details__2[[#This Row],[OrderID]],orders[],18,FALSE)</f>
        <v xml:space="preserve">Eastern                                           </v>
      </c>
      <c r="P1261">
        <f>VLOOKUP(order_details__2[[#This Row],[ProductID]],products[],4,FALSE)</f>
        <v>5</v>
      </c>
      <c r="Q1261" t="str">
        <f>VLOOKUP(order_details__2[[#This Row],[CategoryID]],categories[],2,FALSE)</f>
        <v>Grains/Cereals</v>
      </c>
      <c r="R1261">
        <f>VLOOKUP(order_details__2[[#This Row],[OrderID]],orders[],21,FALSE)</f>
        <v>10</v>
      </c>
    </row>
    <row r="1262" spans="1:18" x14ac:dyDescent="0.2">
      <c r="A1262">
        <v>10725</v>
      </c>
      <c r="B1262">
        <v>55</v>
      </c>
      <c r="C1262">
        <v>24</v>
      </c>
      <c r="D1262">
        <v>6</v>
      </c>
      <c r="E1262">
        <v>0</v>
      </c>
      <c r="F1262">
        <f>order_details__2[[#This Row],[UnitPrice]]*order_details__2[[#This Row],[Quantity]]</f>
        <v>144</v>
      </c>
      <c r="G1262">
        <f>VLOOKUP(order_details__2[[#This Row],[ProductID]],products[],3,FALSE)</f>
        <v>25</v>
      </c>
      <c r="H1262">
        <f>VLOOKUP(order_details__2[[#This Row],[OrderID]],orders[],20,FALSE)</f>
        <v>1997</v>
      </c>
      <c r="I1262" t="str">
        <f>VLOOKUP(order_details__2[[#This Row],[ProductID]],products[],2,FALSE)</f>
        <v>Pt chinois</v>
      </c>
      <c r="J1262" t="str">
        <f>VLOOKUP(order_details__2[[#This Row],[SupplierID]],suppliers[],2,FALSE)</f>
        <v>Ma Maison</v>
      </c>
      <c r="K1262" t="str">
        <f>VLOOKUP(order_details__2[[#This Row],[OrderID]],orders[],14,FALSE)</f>
        <v>Brazil</v>
      </c>
      <c r="L1262">
        <f>VLOOKUP(order_details__2[[#This Row],[OrderID]],orders[],7,FALSE)</f>
        <v>3</v>
      </c>
      <c r="M1262" t="str">
        <f>VLOOKUP(order_details__2[[#This Row],[ShipVia ]],shippers[],2,FALSE)</f>
        <v>Federal Shipping</v>
      </c>
      <c r="N1262" t="str">
        <f>VLOOKUP(order_details__2[[#This Row],[OrderID]],orders[],2,FALSE)</f>
        <v>FAMIA</v>
      </c>
      <c r="O1262" t="str">
        <f>VLOOKUP(order_details__2[[#This Row],[OrderID]],orders[],18,FALSE)</f>
        <v xml:space="preserve">Eastern                                           </v>
      </c>
      <c r="P1262">
        <f>VLOOKUP(order_details__2[[#This Row],[ProductID]],products[],4,FALSE)</f>
        <v>6</v>
      </c>
      <c r="Q1262" t="str">
        <f>VLOOKUP(order_details__2[[#This Row],[CategoryID]],categories[],2,FALSE)</f>
        <v>Meat/Poultry</v>
      </c>
      <c r="R1262">
        <f>VLOOKUP(order_details__2[[#This Row],[OrderID]],orders[],21,FALSE)</f>
        <v>10</v>
      </c>
    </row>
    <row r="1263" spans="1:18" x14ac:dyDescent="0.2">
      <c r="A1263">
        <v>10726</v>
      </c>
      <c r="B1263">
        <v>4</v>
      </c>
      <c r="C1263">
        <v>22</v>
      </c>
      <c r="D1263">
        <v>25</v>
      </c>
      <c r="E1263">
        <v>0</v>
      </c>
      <c r="F1263">
        <f>order_details__2[[#This Row],[UnitPrice]]*order_details__2[[#This Row],[Quantity]]</f>
        <v>550</v>
      </c>
      <c r="G1263">
        <f>VLOOKUP(order_details__2[[#This Row],[ProductID]],products[],3,FALSE)</f>
        <v>2</v>
      </c>
      <c r="H1263">
        <f>VLOOKUP(order_details__2[[#This Row],[OrderID]],orders[],20,FALSE)</f>
        <v>1997</v>
      </c>
      <c r="I1263" t="str">
        <f>VLOOKUP(order_details__2[[#This Row],[ProductID]],products[],2,FALSE)</f>
        <v>Chef Anton's Cajun Seasoning</v>
      </c>
      <c r="J1263" t="str">
        <f>VLOOKUP(order_details__2[[#This Row],[SupplierID]],suppliers[],2,FALSE)</f>
        <v>New Orleans Cajun Delights</v>
      </c>
      <c r="K1263" t="str">
        <f>VLOOKUP(order_details__2[[#This Row],[OrderID]],orders[],14,FALSE)</f>
        <v>UK</v>
      </c>
      <c r="L1263">
        <f>VLOOKUP(order_details__2[[#This Row],[OrderID]],orders[],7,FALSE)</f>
        <v>1</v>
      </c>
      <c r="M1263" t="str">
        <f>VLOOKUP(order_details__2[[#This Row],[ShipVia ]],shippers[],2,FALSE)</f>
        <v>Speedy Express</v>
      </c>
      <c r="N1263" t="str">
        <f>VLOOKUP(order_details__2[[#This Row],[OrderID]],orders[],2,FALSE)</f>
        <v>EASTC</v>
      </c>
      <c r="O1263" t="str">
        <f>VLOOKUP(order_details__2[[#This Row],[OrderID]],orders[],18,FALSE)</f>
        <v xml:space="preserve">Eastern                                           </v>
      </c>
      <c r="P1263">
        <f>VLOOKUP(order_details__2[[#This Row],[ProductID]],products[],4,FALSE)</f>
        <v>2</v>
      </c>
      <c r="Q1263" t="str">
        <f>VLOOKUP(order_details__2[[#This Row],[CategoryID]],categories[],2,FALSE)</f>
        <v>Condiments</v>
      </c>
      <c r="R1263">
        <f>VLOOKUP(order_details__2[[#This Row],[OrderID]],orders[],21,FALSE)</f>
        <v>11</v>
      </c>
    </row>
    <row r="1264" spans="1:18" x14ac:dyDescent="0.2">
      <c r="A1264">
        <v>10726</v>
      </c>
      <c r="B1264">
        <v>11</v>
      </c>
      <c r="C1264">
        <v>21</v>
      </c>
      <c r="D1264">
        <v>5</v>
      </c>
      <c r="E1264">
        <v>0</v>
      </c>
      <c r="F1264">
        <f>order_details__2[[#This Row],[UnitPrice]]*order_details__2[[#This Row],[Quantity]]</f>
        <v>105</v>
      </c>
      <c r="G1264">
        <f>VLOOKUP(order_details__2[[#This Row],[ProductID]],products[],3,FALSE)</f>
        <v>5</v>
      </c>
      <c r="H1264">
        <f>VLOOKUP(order_details__2[[#This Row],[OrderID]],orders[],20,FALSE)</f>
        <v>1997</v>
      </c>
      <c r="I1264" t="str">
        <f>VLOOKUP(order_details__2[[#This Row],[ProductID]],products[],2,FALSE)</f>
        <v>Queso Cabrales</v>
      </c>
      <c r="J1264" t="str">
        <f>VLOOKUP(order_details__2[[#This Row],[SupplierID]],suppliers[],2,FALSE)</f>
        <v>Cooperativa de Quesos 'Las Cabras'</v>
      </c>
      <c r="K1264" t="str">
        <f>VLOOKUP(order_details__2[[#This Row],[OrderID]],orders[],14,FALSE)</f>
        <v>UK</v>
      </c>
      <c r="L1264">
        <f>VLOOKUP(order_details__2[[#This Row],[OrderID]],orders[],7,FALSE)</f>
        <v>1</v>
      </c>
      <c r="M1264" t="str">
        <f>VLOOKUP(order_details__2[[#This Row],[ShipVia ]],shippers[],2,FALSE)</f>
        <v>Speedy Express</v>
      </c>
      <c r="N1264" t="str">
        <f>VLOOKUP(order_details__2[[#This Row],[OrderID]],orders[],2,FALSE)</f>
        <v>EASTC</v>
      </c>
      <c r="O1264" t="str">
        <f>VLOOKUP(order_details__2[[#This Row],[OrderID]],orders[],18,FALSE)</f>
        <v xml:space="preserve">Eastern                                           </v>
      </c>
      <c r="P1264">
        <f>VLOOKUP(order_details__2[[#This Row],[ProductID]],products[],4,FALSE)</f>
        <v>4</v>
      </c>
      <c r="Q1264" t="str">
        <f>VLOOKUP(order_details__2[[#This Row],[CategoryID]],categories[],2,FALSE)</f>
        <v>Dairy Products</v>
      </c>
      <c r="R1264">
        <f>VLOOKUP(order_details__2[[#This Row],[OrderID]],orders[],21,FALSE)</f>
        <v>11</v>
      </c>
    </row>
    <row r="1265" spans="1:18" x14ac:dyDescent="0.2">
      <c r="A1265">
        <v>10727</v>
      </c>
      <c r="B1265">
        <v>17</v>
      </c>
      <c r="C1265">
        <v>39</v>
      </c>
      <c r="D1265">
        <v>20</v>
      </c>
      <c r="E1265">
        <v>0</v>
      </c>
      <c r="F1265">
        <f>order_details__2[[#This Row],[UnitPrice]]*order_details__2[[#This Row],[Quantity]]</f>
        <v>780</v>
      </c>
      <c r="G1265">
        <f>VLOOKUP(order_details__2[[#This Row],[ProductID]],products[],3,FALSE)</f>
        <v>7</v>
      </c>
      <c r="H1265">
        <f>VLOOKUP(order_details__2[[#This Row],[OrderID]],orders[],20,FALSE)</f>
        <v>1997</v>
      </c>
      <c r="I1265" t="str">
        <f>VLOOKUP(order_details__2[[#This Row],[ProductID]],products[],2,FALSE)</f>
        <v>Alice Mutton</v>
      </c>
      <c r="J1265" t="str">
        <f>VLOOKUP(order_details__2[[#This Row],[SupplierID]],suppliers[],2,FALSE)</f>
        <v>Pavlova, Ltd.</v>
      </c>
      <c r="K1265" t="str">
        <f>VLOOKUP(order_details__2[[#This Row],[OrderID]],orders[],14,FALSE)</f>
        <v>Italy</v>
      </c>
      <c r="L1265">
        <f>VLOOKUP(order_details__2[[#This Row],[OrderID]],orders[],7,FALSE)</f>
        <v>1</v>
      </c>
      <c r="M1265" t="str">
        <f>VLOOKUP(order_details__2[[#This Row],[ShipVia ]],shippers[],2,FALSE)</f>
        <v>Speedy Express</v>
      </c>
      <c r="N1265" t="str">
        <f>VLOOKUP(order_details__2[[#This Row],[OrderID]],orders[],2,FALSE)</f>
        <v>REGGC</v>
      </c>
      <c r="O1265" t="str">
        <f>VLOOKUP(order_details__2[[#This Row],[OrderID]],orders[],18,FALSE)</f>
        <v xml:space="preserve">Eastern                                           </v>
      </c>
      <c r="P1265">
        <f>VLOOKUP(order_details__2[[#This Row],[ProductID]],products[],4,FALSE)</f>
        <v>6</v>
      </c>
      <c r="Q1265" t="str">
        <f>VLOOKUP(order_details__2[[#This Row],[CategoryID]],categories[],2,FALSE)</f>
        <v>Meat/Poultry</v>
      </c>
      <c r="R1265">
        <f>VLOOKUP(order_details__2[[#This Row],[OrderID]],orders[],21,FALSE)</f>
        <v>11</v>
      </c>
    </row>
    <row r="1266" spans="1:18" x14ac:dyDescent="0.2">
      <c r="A1266">
        <v>10727</v>
      </c>
      <c r="B1266">
        <v>56</v>
      </c>
      <c r="C1266">
        <v>38</v>
      </c>
      <c r="D1266">
        <v>10</v>
      </c>
      <c r="E1266">
        <v>0</v>
      </c>
      <c r="F1266">
        <f>order_details__2[[#This Row],[UnitPrice]]*order_details__2[[#This Row],[Quantity]]</f>
        <v>380</v>
      </c>
      <c r="G1266">
        <f>VLOOKUP(order_details__2[[#This Row],[ProductID]],products[],3,FALSE)</f>
        <v>26</v>
      </c>
      <c r="H1266">
        <f>VLOOKUP(order_details__2[[#This Row],[OrderID]],orders[],20,FALSE)</f>
        <v>1997</v>
      </c>
      <c r="I1266" t="str">
        <f>VLOOKUP(order_details__2[[#This Row],[ProductID]],products[],2,FALSE)</f>
        <v>Gnocchi di nonna Alice</v>
      </c>
      <c r="J1266" t="str">
        <f>VLOOKUP(order_details__2[[#This Row],[SupplierID]],suppliers[],2,FALSE)</f>
        <v>Pasta Buttini s.r.l.</v>
      </c>
      <c r="K1266" t="str">
        <f>VLOOKUP(order_details__2[[#This Row],[OrderID]],orders[],14,FALSE)</f>
        <v>Italy</v>
      </c>
      <c r="L1266">
        <f>VLOOKUP(order_details__2[[#This Row],[OrderID]],orders[],7,FALSE)</f>
        <v>1</v>
      </c>
      <c r="M1266" t="str">
        <f>VLOOKUP(order_details__2[[#This Row],[ShipVia ]],shippers[],2,FALSE)</f>
        <v>Speedy Express</v>
      </c>
      <c r="N1266" t="str">
        <f>VLOOKUP(order_details__2[[#This Row],[OrderID]],orders[],2,FALSE)</f>
        <v>REGGC</v>
      </c>
      <c r="O1266" t="str">
        <f>VLOOKUP(order_details__2[[#This Row],[OrderID]],orders[],18,FALSE)</f>
        <v xml:space="preserve">Eastern                                           </v>
      </c>
      <c r="P1266">
        <f>VLOOKUP(order_details__2[[#This Row],[ProductID]],products[],4,FALSE)</f>
        <v>5</v>
      </c>
      <c r="Q1266" t="str">
        <f>VLOOKUP(order_details__2[[#This Row],[CategoryID]],categories[],2,FALSE)</f>
        <v>Grains/Cereals</v>
      </c>
      <c r="R1266">
        <f>VLOOKUP(order_details__2[[#This Row],[OrderID]],orders[],21,FALSE)</f>
        <v>11</v>
      </c>
    </row>
    <row r="1267" spans="1:18" x14ac:dyDescent="0.2">
      <c r="A1267">
        <v>10727</v>
      </c>
      <c r="B1267">
        <v>59</v>
      </c>
      <c r="C1267">
        <v>55</v>
      </c>
      <c r="D1267">
        <v>10</v>
      </c>
      <c r="E1267">
        <v>0</v>
      </c>
      <c r="F1267">
        <f>order_details__2[[#This Row],[UnitPrice]]*order_details__2[[#This Row],[Quantity]]</f>
        <v>550</v>
      </c>
      <c r="G1267">
        <f>VLOOKUP(order_details__2[[#This Row],[ProductID]],products[],3,FALSE)</f>
        <v>28</v>
      </c>
      <c r="H1267">
        <f>VLOOKUP(order_details__2[[#This Row],[OrderID]],orders[],20,FALSE)</f>
        <v>1997</v>
      </c>
      <c r="I1267" t="str">
        <f>VLOOKUP(order_details__2[[#This Row],[ProductID]],products[],2,FALSE)</f>
        <v>Raclette Courdavault</v>
      </c>
      <c r="J1267" t="str">
        <f>VLOOKUP(order_details__2[[#This Row],[SupplierID]],suppliers[],2,FALSE)</f>
        <v>Gai pturage</v>
      </c>
      <c r="K1267" t="str">
        <f>VLOOKUP(order_details__2[[#This Row],[OrderID]],orders[],14,FALSE)</f>
        <v>Italy</v>
      </c>
      <c r="L1267">
        <f>VLOOKUP(order_details__2[[#This Row],[OrderID]],orders[],7,FALSE)</f>
        <v>1</v>
      </c>
      <c r="M1267" t="str">
        <f>VLOOKUP(order_details__2[[#This Row],[ShipVia ]],shippers[],2,FALSE)</f>
        <v>Speedy Express</v>
      </c>
      <c r="N1267" t="str">
        <f>VLOOKUP(order_details__2[[#This Row],[OrderID]],orders[],2,FALSE)</f>
        <v>REGGC</v>
      </c>
      <c r="O1267" t="str">
        <f>VLOOKUP(order_details__2[[#This Row],[OrderID]],orders[],18,FALSE)</f>
        <v xml:space="preserve">Eastern                                           </v>
      </c>
      <c r="P1267">
        <f>VLOOKUP(order_details__2[[#This Row],[ProductID]],products[],4,FALSE)</f>
        <v>4</v>
      </c>
      <c r="Q1267" t="str">
        <f>VLOOKUP(order_details__2[[#This Row],[CategoryID]],categories[],2,FALSE)</f>
        <v>Dairy Products</v>
      </c>
      <c r="R1267">
        <f>VLOOKUP(order_details__2[[#This Row],[OrderID]],orders[],21,FALSE)</f>
        <v>11</v>
      </c>
    </row>
    <row r="1268" spans="1:18" x14ac:dyDescent="0.2">
      <c r="A1268">
        <v>10728</v>
      </c>
      <c r="B1268">
        <v>30</v>
      </c>
      <c r="C1268">
        <v>25.89</v>
      </c>
      <c r="D1268">
        <v>15</v>
      </c>
      <c r="E1268">
        <v>0</v>
      </c>
      <c r="F1268">
        <f>order_details__2[[#This Row],[UnitPrice]]*order_details__2[[#This Row],[Quantity]]</f>
        <v>388.35</v>
      </c>
      <c r="G1268">
        <f>VLOOKUP(order_details__2[[#This Row],[ProductID]],products[],3,FALSE)</f>
        <v>13</v>
      </c>
      <c r="H1268">
        <f>VLOOKUP(order_details__2[[#This Row],[OrderID]],orders[],20,FALSE)</f>
        <v>1997</v>
      </c>
      <c r="I1268" t="str">
        <f>VLOOKUP(order_details__2[[#This Row],[ProductID]],products[],2,FALSE)</f>
        <v>Nord-Ost Matjeshering</v>
      </c>
      <c r="J1268" t="str">
        <f>VLOOKUP(order_details__2[[#This Row],[SupplierID]],suppliers[],2,FALSE)</f>
        <v>Nord-Ost-Fisch Handelsgesellschaft mbH</v>
      </c>
      <c r="K1268" t="str">
        <f>VLOOKUP(order_details__2[[#This Row],[OrderID]],orders[],14,FALSE)</f>
        <v>Brazil</v>
      </c>
      <c r="L1268">
        <f>VLOOKUP(order_details__2[[#This Row],[OrderID]],orders[],7,FALSE)</f>
        <v>2</v>
      </c>
      <c r="M1268" t="str">
        <f>VLOOKUP(order_details__2[[#This Row],[ShipVia ]],shippers[],2,FALSE)</f>
        <v>United Package</v>
      </c>
      <c r="N1268" t="str">
        <f>VLOOKUP(order_details__2[[#This Row],[OrderID]],orders[],2,FALSE)</f>
        <v>QUEEN</v>
      </c>
      <c r="O1268" t="str">
        <f>VLOOKUP(order_details__2[[#This Row],[OrderID]],orders[],18,FALSE)</f>
        <v xml:space="preserve">Eastern                                           </v>
      </c>
      <c r="P1268">
        <f>VLOOKUP(order_details__2[[#This Row],[ProductID]],products[],4,FALSE)</f>
        <v>8</v>
      </c>
      <c r="Q1268" t="str">
        <f>VLOOKUP(order_details__2[[#This Row],[CategoryID]],categories[],2,FALSE)</f>
        <v>Seafood</v>
      </c>
      <c r="R1268">
        <f>VLOOKUP(order_details__2[[#This Row],[OrderID]],orders[],21,FALSE)</f>
        <v>11</v>
      </c>
    </row>
    <row r="1269" spans="1:18" x14ac:dyDescent="0.2">
      <c r="A1269">
        <v>10728</v>
      </c>
      <c r="B1269">
        <v>40</v>
      </c>
      <c r="C1269">
        <v>18.399999999999999</v>
      </c>
      <c r="D1269">
        <v>6</v>
      </c>
      <c r="E1269">
        <v>0</v>
      </c>
      <c r="F1269">
        <f>order_details__2[[#This Row],[UnitPrice]]*order_details__2[[#This Row],[Quantity]]</f>
        <v>110.39999999999999</v>
      </c>
      <c r="G1269">
        <f>VLOOKUP(order_details__2[[#This Row],[ProductID]],products[],3,FALSE)</f>
        <v>19</v>
      </c>
      <c r="H1269">
        <f>VLOOKUP(order_details__2[[#This Row],[OrderID]],orders[],20,FALSE)</f>
        <v>1997</v>
      </c>
      <c r="I1269" t="str">
        <f>VLOOKUP(order_details__2[[#This Row],[ProductID]],products[],2,FALSE)</f>
        <v>Boston Crab Meat</v>
      </c>
      <c r="J1269" t="str">
        <f>VLOOKUP(order_details__2[[#This Row],[SupplierID]],suppliers[],2,FALSE)</f>
        <v>New England Seafood Cannery</v>
      </c>
      <c r="K1269" t="str">
        <f>VLOOKUP(order_details__2[[#This Row],[OrderID]],orders[],14,FALSE)</f>
        <v>Brazil</v>
      </c>
      <c r="L1269">
        <f>VLOOKUP(order_details__2[[#This Row],[OrderID]],orders[],7,FALSE)</f>
        <v>2</v>
      </c>
      <c r="M1269" t="str">
        <f>VLOOKUP(order_details__2[[#This Row],[ShipVia ]],shippers[],2,FALSE)</f>
        <v>United Package</v>
      </c>
      <c r="N1269" t="str">
        <f>VLOOKUP(order_details__2[[#This Row],[OrderID]],orders[],2,FALSE)</f>
        <v>QUEEN</v>
      </c>
      <c r="O1269" t="str">
        <f>VLOOKUP(order_details__2[[#This Row],[OrderID]],orders[],18,FALSE)</f>
        <v xml:space="preserve">Eastern                                           </v>
      </c>
      <c r="P1269">
        <f>VLOOKUP(order_details__2[[#This Row],[ProductID]],products[],4,FALSE)</f>
        <v>8</v>
      </c>
      <c r="Q1269" t="str">
        <f>VLOOKUP(order_details__2[[#This Row],[CategoryID]],categories[],2,FALSE)</f>
        <v>Seafood</v>
      </c>
      <c r="R1269">
        <f>VLOOKUP(order_details__2[[#This Row],[OrderID]],orders[],21,FALSE)</f>
        <v>11</v>
      </c>
    </row>
    <row r="1270" spans="1:18" x14ac:dyDescent="0.2">
      <c r="A1270">
        <v>10728</v>
      </c>
      <c r="B1270">
        <v>55</v>
      </c>
      <c r="C1270">
        <v>24</v>
      </c>
      <c r="D1270">
        <v>12</v>
      </c>
      <c r="E1270">
        <v>0</v>
      </c>
      <c r="F1270">
        <f>order_details__2[[#This Row],[UnitPrice]]*order_details__2[[#This Row],[Quantity]]</f>
        <v>288</v>
      </c>
      <c r="G1270">
        <f>VLOOKUP(order_details__2[[#This Row],[ProductID]],products[],3,FALSE)</f>
        <v>25</v>
      </c>
      <c r="H1270">
        <f>VLOOKUP(order_details__2[[#This Row],[OrderID]],orders[],20,FALSE)</f>
        <v>1997</v>
      </c>
      <c r="I1270" t="str">
        <f>VLOOKUP(order_details__2[[#This Row],[ProductID]],products[],2,FALSE)</f>
        <v>Pt chinois</v>
      </c>
      <c r="J1270" t="str">
        <f>VLOOKUP(order_details__2[[#This Row],[SupplierID]],suppliers[],2,FALSE)</f>
        <v>Ma Maison</v>
      </c>
      <c r="K1270" t="str">
        <f>VLOOKUP(order_details__2[[#This Row],[OrderID]],orders[],14,FALSE)</f>
        <v>Brazil</v>
      </c>
      <c r="L1270">
        <f>VLOOKUP(order_details__2[[#This Row],[OrderID]],orders[],7,FALSE)</f>
        <v>2</v>
      </c>
      <c r="M1270" t="str">
        <f>VLOOKUP(order_details__2[[#This Row],[ShipVia ]],shippers[],2,FALSE)</f>
        <v>United Package</v>
      </c>
      <c r="N1270" t="str">
        <f>VLOOKUP(order_details__2[[#This Row],[OrderID]],orders[],2,FALSE)</f>
        <v>QUEEN</v>
      </c>
      <c r="O1270" t="str">
        <f>VLOOKUP(order_details__2[[#This Row],[OrderID]],orders[],18,FALSE)</f>
        <v xml:space="preserve">Eastern                                           </v>
      </c>
      <c r="P1270">
        <f>VLOOKUP(order_details__2[[#This Row],[ProductID]],products[],4,FALSE)</f>
        <v>6</v>
      </c>
      <c r="Q1270" t="str">
        <f>VLOOKUP(order_details__2[[#This Row],[CategoryID]],categories[],2,FALSE)</f>
        <v>Meat/Poultry</v>
      </c>
      <c r="R1270">
        <f>VLOOKUP(order_details__2[[#This Row],[OrderID]],orders[],21,FALSE)</f>
        <v>11</v>
      </c>
    </row>
    <row r="1271" spans="1:18" x14ac:dyDescent="0.2">
      <c r="A1271">
        <v>10728</v>
      </c>
      <c r="B1271">
        <v>60</v>
      </c>
      <c r="C1271">
        <v>34</v>
      </c>
      <c r="D1271">
        <v>15</v>
      </c>
      <c r="E1271">
        <v>0</v>
      </c>
      <c r="F1271">
        <f>order_details__2[[#This Row],[UnitPrice]]*order_details__2[[#This Row],[Quantity]]</f>
        <v>510</v>
      </c>
      <c r="G1271">
        <f>VLOOKUP(order_details__2[[#This Row],[ProductID]],products[],3,FALSE)</f>
        <v>28</v>
      </c>
      <c r="H1271">
        <f>VLOOKUP(order_details__2[[#This Row],[OrderID]],orders[],20,FALSE)</f>
        <v>1997</v>
      </c>
      <c r="I1271" t="str">
        <f>VLOOKUP(order_details__2[[#This Row],[ProductID]],products[],2,FALSE)</f>
        <v>Camembert Pierrot</v>
      </c>
      <c r="J1271" t="str">
        <f>VLOOKUP(order_details__2[[#This Row],[SupplierID]],suppliers[],2,FALSE)</f>
        <v>Gai pturage</v>
      </c>
      <c r="K1271" t="str">
        <f>VLOOKUP(order_details__2[[#This Row],[OrderID]],orders[],14,FALSE)</f>
        <v>Brazil</v>
      </c>
      <c r="L1271">
        <f>VLOOKUP(order_details__2[[#This Row],[OrderID]],orders[],7,FALSE)</f>
        <v>2</v>
      </c>
      <c r="M1271" t="str">
        <f>VLOOKUP(order_details__2[[#This Row],[ShipVia ]],shippers[],2,FALSE)</f>
        <v>United Package</v>
      </c>
      <c r="N1271" t="str">
        <f>VLOOKUP(order_details__2[[#This Row],[OrderID]],orders[],2,FALSE)</f>
        <v>QUEEN</v>
      </c>
      <c r="O1271" t="str">
        <f>VLOOKUP(order_details__2[[#This Row],[OrderID]],orders[],18,FALSE)</f>
        <v xml:space="preserve">Eastern                                           </v>
      </c>
      <c r="P1271">
        <f>VLOOKUP(order_details__2[[#This Row],[ProductID]],products[],4,FALSE)</f>
        <v>4</v>
      </c>
      <c r="Q1271" t="str">
        <f>VLOOKUP(order_details__2[[#This Row],[CategoryID]],categories[],2,FALSE)</f>
        <v>Dairy Products</v>
      </c>
      <c r="R1271">
        <f>VLOOKUP(order_details__2[[#This Row],[OrderID]],orders[],21,FALSE)</f>
        <v>11</v>
      </c>
    </row>
    <row r="1272" spans="1:18" x14ac:dyDescent="0.2">
      <c r="A1272">
        <v>10729</v>
      </c>
      <c r="B1272">
        <v>1</v>
      </c>
      <c r="C1272">
        <v>18</v>
      </c>
      <c r="D1272">
        <v>50</v>
      </c>
      <c r="E1272">
        <v>0</v>
      </c>
      <c r="F1272">
        <f>order_details__2[[#This Row],[UnitPrice]]*order_details__2[[#This Row],[Quantity]]</f>
        <v>900</v>
      </c>
      <c r="G1272">
        <f>VLOOKUP(order_details__2[[#This Row],[ProductID]],products[],3,FALSE)</f>
        <v>1</v>
      </c>
      <c r="H1272">
        <f>VLOOKUP(order_details__2[[#This Row],[OrderID]],orders[],20,FALSE)</f>
        <v>1997</v>
      </c>
      <c r="I1272" t="str">
        <f>VLOOKUP(order_details__2[[#This Row],[ProductID]],products[],2,FALSE)</f>
        <v>Chai</v>
      </c>
      <c r="J1272" t="str">
        <f>VLOOKUP(order_details__2[[#This Row],[SupplierID]],suppliers[],2,FALSE)</f>
        <v>Exotic Liquids</v>
      </c>
      <c r="K1272" t="str">
        <f>VLOOKUP(order_details__2[[#This Row],[OrderID]],orders[],14,FALSE)</f>
        <v>Venezuela</v>
      </c>
      <c r="L1272">
        <f>VLOOKUP(order_details__2[[#This Row],[OrderID]],orders[],7,FALSE)</f>
        <v>3</v>
      </c>
      <c r="M1272" t="str">
        <f>VLOOKUP(order_details__2[[#This Row],[ShipVia ]],shippers[],2,FALSE)</f>
        <v>Federal Shipping</v>
      </c>
      <c r="N1272" t="str">
        <f>VLOOKUP(order_details__2[[#This Row],[OrderID]],orders[],2,FALSE)</f>
        <v>LINOD</v>
      </c>
      <c r="O1272" t="str">
        <f>VLOOKUP(order_details__2[[#This Row],[OrderID]],orders[],18,FALSE)</f>
        <v xml:space="preserve">Northern                                          </v>
      </c>
      <c r="P1272">
        <f>VLOOKUP(order_details__2[[#This Row],[ProductID]],products[],4,FALSE)</f>
        <v>1</v>
      </c>
      <c r="Q1272" t="str">
        <f>VLOOKUP(order_details__2[[#This Row],[CategoryID]],categories[],2,FALSE)</f>
        <v>Beverages</v>
      </c>
      <c r="R1272">
        <f>VLOOKUP(order_details__2[[#This Row],[OrderID]],orders[],21,FALSE)</f>
        <v>11</v>
      </c>
    </row>
    <row r="1273" spans="1:18" x14ac:dyDescent="0.2">
      <c r="A1273">
        <v>10729</v>
      </c>
      <c r="B1273">
        <v>21</v>
      </c>
      <c r="C1273">
        <v>10</v>
      </c>
      <c r="D1273">
        <v>30</v>
      </c>
      <c r="E1273">
        <v>0</v>
      </c>
      <c r="F1273">
        <f>order_details__2[[#This Row],[UnitPrice]]*order_details__2[[#This Row],[Quantity]]</f>
        <v>300</v>
      </c>
      <c r="G1273">
        <f>VLOOKUP(order_details__2[[#This Row],[ProductID]],products[],3,FALSE)</f>
        <v>8</v>
      </c>
      <c r="H1273">
        <f>VLOOKUP(order_details__2[[#This Row],[OrderID]],orders[],20,FALSE)</f>
        <v>1997</v>
      </c>
      <c r="I1273" t="str">
        <f>VLOOKUP(order_details__2[[#This Row],[ProductID]],products[],2,FALSE)</f>
        <v>Sir Rodney's Scones</v>
      </c>
      <c r="J1273" t="str">
        <f>VLOOKUP(order_details__2[[#This Row],[SupplierID]],suppliers[],2,FALSE)</f>
        <v>Specialty Biscuits, Ltd.</v>
      </c>
      <c r="K1273" t="str">
        <f>VLOOKUP(order_details__2[[#This Row],[OrderID]],orders[],14,FALSE)</f>
        <v>Venezuela</v>
      </c>
      <c r="L1273">
        <f>VLOOKUP(order_details__2[[#This Row],[OrderID]],orders[],7,FALSE)</f>
        <v>3</v>
      </c>
      <c r="M1273" t="str">
        <f>VLOOKUP(order_details__2[[#This Row],[ShipVia ]],shippers[],2,FALSE)</f>
        <v>Federal Shipping</v>
      </c>
      <c r="N1273" t="str">
        <f>VLOOKUP(order_details__2[[#This Row],[OrderID]],orders[],2,FALSE)</f>
        <v>LINOD</v>
      </c>
      <c r="O1273" t="str">
        <f>VLOOKUP(order_details__2[[#This Row],[OrderID]],orders[],18,FALSE)</f>
        <v xml:space="preserve">Northern                                          </v>
      </c>
      <c r="P1273">
        <f>VLOOKUP(order_details__2[[#This Row],[ProductID]],products[],4,FALSE)</f>
        <v>3</v>
      </c>
      <c r="Q1273" t="str">
        <f>VLOOKUP(order_details__2[[#This Row],[CategoryID]],categories[],2,FALSE)</f>
        <v>Confections</v>
      </c>
      <c r="R1273">
        <f>VLOOKUP(order_details__2[[#This Row],[OrderID]],orders[],21,FALSE)</f>
        <v>11</v>
      </c>
    </row>
    <row r="1274" spans="1:18" x14ac:dyDescent="0.2">
      <c r="A1274">
        <v>10729</v>
      </c>
      <c r="B1274">
        <v>50</v>
      </c>
      <c r="C1274">
        <v>16.25</v>
      </c>
      <c r="D1274">
        <v>40</v>
      </c>
      <c r="E1274">
        <v>0</v>
      </c>
      <c r="F1274">
        <f>order_details__2[[#This Row],[UnitPrice]]*order_details__2[[#This Row],[Quantity]]</f>
        <v>650</v>
      </c>
      <c r="G1274">
        <f>VLOOKUP(order_details__2[[#This Row],[ProductID]],products[],3,FALSE)</f>
        <v>23</v>
      </c>
      <c r="H1274">
        <f>VLOOKUP(order_details__2[[#This Row],[OrderID]],orders[],20,FALSE)</f>
        <v>1997</v>
      </c>
      <c r="I1274" t="str">
        <f>VLOOKUP(order_details__2[[#This Row],[ProductID]],products[],2,FALSE)</f>
        <v>Valkoinen suklaa</v>
      </c>
      <c r="J1274" t="str">
        <f>VLOOKUP(order_details__2[[#This Row],[SupplierID]],suppliers[],2,FALSE)</f>
        <v>Karkki Oy</v>
      </c>
      <c r="K1274" t="str">
        <f>VLOOKUP(order_details__2[[#This Row],[OrderID]],orders[],14,FALSE)</f>
        <v>Venezuela</v>
      </c>
      <c r="L1274">
        <f>VLOOKUP(order_details__2[[#This Row],[OrderID]],orders[],7,FALSE)</f>
        <v>3</v>
      </c>
      <c r="M1274" t="str">
        <f>VLOOKUP(order_details__2[[#This Row],[ShipVia ]],shippers[],2,FALSE)</f>
        <v>Federal Shipping</v>
      </c>
      <c r="N1274" t="str">
        <f>VLOOKUP(order_details__2[[#This Row],[OrderID]],orders[],2,FALSE)</f>
        <v>LINOD</v>
      </c>
      <c r="O1274" t="str">
        <f>VLOOKUP(order_details__2[[#This Row],[OrderID]],orders[],18,FALSE)</f>
        <v xml:space="preserve">Northern                                          </v>
      </c>
      <c r="P1274">
        <f>VLOOKUP(order_details__2[[#This Row],[ProductID]],products[],4,FALSE)</f>
        <v>3</v>
      </c>
      <c r="Q1274" t="str">
        <f>VLOOKUP(order_details__2[[#This Row],[CategoryID]],categories[],2,FALSE)</f>
        <v>Confections</v>
      </c>
      <c r="R1274">
        <f>VLOOKUP(order_details__2[[#This Row],[OrderID]],orders[],21,FALSE)</f>
        <v>11</v>
      </c>
    </row>
    <row r="1275" spans="1:18" x14ac:dyDescent="0.2">
      <c r="A1275">
        <v>10730</v>
      </c>
      <c r="B1275">
        <v>16</v>
      </c>
      <c r="C1275">
        <v>17.45</v>
      </c>
      <c r="D1275">
        <v>15</v>
      </c>
      <c r="E1275">
        <v>0</v>
      </c>
      <c r="F1275">
        <f>order_details__2[[#This Row],[UnitPrice]]*order_details__2[[#This Row],[Quantity]]</f>
        <v>261.75</v>
      </c>
      <c r="G1275">
        <f>VLOOKUP(order_details__2[[#This Row],[ProductID]],products[],3,FALSE)</f>
        <v>7</v>
      </c>
      <c r="H1275">
        <f>VLOOKUP(order_details__2[[#This Row],[OrderID]],orders[],20,FALSE)</f>
        <v>1997</v>
      </c>
      <c r="I1275" t="str">
        <f>VLOOKUP(order_details__2[[#This Row],[ProductID]],products[],2,FALSE)</f>
        <v>Pavlova</v>
      </c>
      <c r="J1275" t="str">
        <f>VLOOKUP(order_details__2[[#This Row],[SupplierID]],suppliers[],2,FALSE)</f>
        <v>Pavlova, Ltd.</v>
      </c>
      <c r="K1275" t="str">
        <f>VLOOKUP(order_details__2[[#This Row],[OrderID]],orders[],14,FALSE)</f>
        <v>France</v>
      </c>
      <c r="L1275">
        <f>VLOOKUP(order_details__2[[#This Row],[OrderID]],orders[],7,FALSE)</f>
        <v>1</v>
      </c>
      <c r="M1275" t="str">
        <f>VLOOKUP(order_details__2[[#This Row],[ShipVia ]],shippers[],2,FALSE)</f>
        <v>Speedy Express</v>
      </c>
      <c r="N1275" t="str">
        <f>VLOOKUP(order_details__2[[#This Row],[OrderID]],orders[],2,FALSE)</f>
        <v>BONAP</v>
      </c>
      <c r="O1275" t="str">
        <f>VLOOKUP(order_details__2[[#This Row],[OrderID]],orders[],18,FALSE)</f>
        <v xml:space="preserve">Eastern                                           </v>
      </c>
      <c r="P1275">
        <f>VLOOKUP(order_details__2[[#This Row],[ProductID]],products[],4,FALSE)</f>
        <v>3</v>
      </c>
      <c r="Q1275" t="str">
        <f>VLOOKUP(order_details__2[[#This Row],[CategoryID]],categories[],2,FALSE)</f>
        <v>Confections</v>
      </c>
      <c r="R1275">
        <f>VLOOKUP(order_details__2[[#This Row],[OrderID]],orders[],21,FALSE)</f>
        <v>11</v>
      </c>
    </row>
    <row r="1276" spans="1:18" x14ac:dyDescent="0.2">
      <c r="A1276">
        <v>10730</v>
      </c>
      <c r="B1276">
        <v>31</v>
      </c>
      <c r="C1276">
        <v>12.5</v>
      </c>
      <c r="D1276">
        <v>3</v>
      </c>
      <c r="E1276">
        <v>0</v>
      </c>
      <c r="F1276">
        <f>order_details__2[[#This Row],[UnitPrice]]*order_details__2[[#This Row],[Quantity]]</f>
        <v>37.5</v>
      </c>
      <c r="G1276">
        <f>VLOOKUP(order_details__2[[#This Row],[ProductID]],products[],3,FALSE)</f>
        <v>14</v>
      </c>
      <c r="H1276">
        <f>VLOOKUP(order_details__2[[#This Row],[OrderID]],orders[],20,FALSE)</f>
        <v>1997</v>
      </c>
      <c r="I1276" t="str">
        <f>VLOOKUP(order_details__2[[#This Row],[ProductID]],products[],2,FALSE)</f>
        <v>Gorgonzola Telino</v>
      </c>
      <c r="J1276" t="str">
        <f>VLOOKUP(order_details__2[[#This Row],[SupplierID]],suppliers[],2,FALSE)</f>
        <v>Formaggi Fortini s.r.l.</v>
      </c>
      <c r="K1276" t="str">
        <f>VLOOKUP(order_details__2[[#This Row],[OrderID]],orders[],14,FALSE)</f>
        <v>France</v>
      </c>
      <c r="L1276">
        <f>VLOOKUP(order_details__2[[#This Row],[OrderID]],orders[],7,FALSE)</f>
        <v>1</v>
      </c>
      <c r="M1276" t="str">
        <f>VLOOKUP(order_details__2[[#This Row],[ShipVia ]],shippers[],2,FALSE)</f>
        <v>Speedy Express</v>
      </c>
      <c r="N1276" t="str">
        <f>VLOOKUP(order_details__2[[#This Row],[OrderID]],orders[],2,FALSE)</f>
        <v>BONAP</v>
      </c>
      <c r="O1276" t="str">
        <f>VLOOKUP(order_details__2[[#This Row],[OrderID]],orders[],18,FALSE)</f>
        <v xml:space="preserve">Eastern                                           </v>
      </c>
      <c r="P1276">
        <f>VLOOKUP(order_details__2[[#This Row],[ProductID]],products[],4,FALSE)</f>
        <v>4</v>
      </c>
      <c r="Q1276" t="str">
        <f>VLOOKUP(order_details__2[[#This Row],[CategoryID]],categories[],2,FALSE)</f>
        <v>Dairy Products</v>
      </c>
      <c r="R1276">
        <f>VLOOKUP(order_details__2[[#This Row],[OrderID]],orders[],21,FALSE)</f>
        <v>11</v>
      </c>
    </row>
    <row r="1277" spans="1:18" x14ac:dyDescent="0.2">
      <c r="A1277">
        <v>10730</v>
      </c>
      <c r="B1277">
        <v>65</v>
      </c>
      <c r="C1277">
        <v>21.05</v>
      </c>
      <c r="D1277">
        <v>10</v>
      </c>
      <c r="E1277">
        <v>0</v>
      </c>
      <c r="F1277">
        <f>order_details__2[[#This Row],[UnitPrice]]*order_details__2[[#This Row],[Quantity]]</f>
        <v>210.5</v>
      </c>
      <c r="G1277">
        <f>VLOOKUP(order_details__2[[#This Row],[ProductID]],products[],3,FALSE)</f>
        <v>2</v>
      </c>
      <c r="H1277">
        <f>VLOOKUP(order_details__2[[#This Row],[OrderID]],orders[],20,FALSE)</f>
        <v>1997</v>
      </c>
      <c r="I1277" t="str">
        <f>VLOOKUP(order_details__2[[#This Row],[ProductID]],products[],2,FALSE)</f>
        <v>Louisiana Fiery Hot Pepper Sauce</v>
      </c>
      <c r="J1277" t="str">
        <f>VLOOKUP(order_details__2[[#This Row],[SupplierID]],suppliers[],2,FALSE)</f>
        <v>New Orleans Cajun Delights</v>
      </c>
      <c r="K1277" t="str">
        <f>VLOOKUP(order_details__2[[#This Row],[OrderID]],orders[],14,FALSE)</f>
        <v>France</v>
      </c>
      <c r="L1277">
        <f>VLOOKUP(order_details__2[[#This Row],[OrderID]],orders[],7,FALSE)</f>
        <v>1</v>
      </c>
      <c r="M1277" t="str">
        <f>VLOOKUP(order_details__2[[#This Row],[ShipVia ]],shippers[],2,FALSE)</f>
        <v>Speedy Express</v>
      </c>
      <c r="N1277" t="str">
        <f>VLOOKUP(order_details__2[[#This Row],[OrderID]],orders[],2,FALSE)</f>
        <v>BONAP</v>
      </c>
      <c r="O1277" t="str">
        <f>VLOOKUP(order_details__2[[#This Row],[OrderID]],orders[],18,FALSE)</f>
        <v xml:space="preserve">Eastern                                           </v>
      </c>
      <c r="P1277">
        <f>VLOOKUP(order_details__2[[#This Row],[ProductID]],products[],4,FALSE)</f>
        <v>2</v>
      </c>
      <c r="Q1277" t="str">
        <f>VLOOKUP(order_details__2[[#This Row],[CategoryID]],categories[],2,FALSE)</f>
        <v>Condiments</v>
      </c>
      <c r="R1277">
        <f>VLOOKUP(order_details__2[[#This Row],[OrderID]],orders[],21,FALSE)</f>
        <v>11</v>
      </c>
    </row>
    <row r="1278" spans="1:18" x14ac:dyDescent="0.2">
      <c r="A1278">
        <v>10731</v>
      </c>
      <c r="B1278">
        <v>21</v>
      </c>
      <c r="C1278">
        <v>10</v>
      </c>
      <c r="D1278">
        <v>40</v>
      </c>
      <c r="E1278">
        <v>0</v>
      </c>
      <c r="F1278">
        <f>order_details__2[[#This Row],[UnitPrice]]*order_details__2[[#This Row],[Quantity]]</f>
        <v>400</v>
      </c>
      <c r="G1278">
        <f>VLOOKUP(order_details__2[[#This Row],[ProductID]],products[],3,FALSE)</f>
        <v>8</v>
      </c>
      <c r="H1278">
        <f>VLOOKUP(order_details__2[[#This Row],[OrderID]],orders[],20,FALSE)</f>
        <v>1997</v>
      </c>
      <c r="I1278" t="str">
        <f>VLOOKUP(order_details__2[[#This Row],[ProductID]],products[],2,FALSE)</f>
        <v>Sir Rodney's Scones</v>
      </c>
      <c r="J1278" t="str">
        <f>VLOOKUP(order_details__2[[#This Row],[SupplierID]],suppliers[],2,FALSE)</f>
        <v>Specialty Biscuits, Ltd.</v>
      </c>
      <c r="K1278" t="str">
        <f>VLOOKUP(order_details__2[[#This Row],[OrderID]],orders[],14,FALSE)</f>
        <v>Switzerland</v>
      </c>
      <c r="L1278">
        <f>VLOOKUP(order_details__2[[#This Row],[OrderID]],orders[],7,FALSE)</f>
        <v>1</v>
      </c>
      <c r="M1278" t="str">
        <f>VLOOKUP(order_details__2[[#This Row],[ShipVia ]],shippers[],2,FALSE)</f>
        <v>Speedy Express</v>
      </c>
      <c r="N1278" t="str">
        <f>VLOOKUP(order_details__2[[#This Row],[OrderID]],orders[],2,FALSE)</f>
        <v>CHOPS</v>
      </c>
      <c r="O1278" t="str">
        <f>VLOOKUP(order_details__2[[#This Row],[OrderID]],orders[],18,FALSE)</f>
        <v xml:space="preserve">Westerns                                          </v>
      </c>
      <c r="P1278">
        <f>VLOOKUP(order_details__2[[#This Row],[ProductID]],products[],4,FALSE)</f>
        <v>3</v>
      </c>
      <c r="Q1278" t="str">
        <f>VLOOKUP(order_details__2[[#This Row],[CategoryID]],categories[],2,FALSE)</f>
        <v>Confections</v>
      </c>
      <c r="R1278">
        <f>VLOOKUP(order_details__2[[#This Row],[OrderID]],orders[],21,FALSE)</f>
        <v>11</v>
      </c>
    </row>
    <row r="1279" spans="1:18" x14ac:dyDescent="0.2">
      <c r="A1279">
        <v>10731</v>
      </c>
      <c r="B1279">
        <v>51</v>
      </c>
      <c r="C1279">
        <v>53</v>
      </c>
      <c r="D1279">
        <v>30</v>
      </c>
      <c r="E1279">
        <v>0</v>
      </c>
      <c r="F1279">
        <f>order_details__2[[#This Row],[UnitPrice]]*order_details__2[[#This Row],[Quantity]]</f>
        <v>1590</v>
      </c>
      <c r="G1279">
        <f>VLOOKUP(order_details__2[[#This Row],[ProductID]],products[],3,FALSE)</f>
        <v>24</v>
      </c>
      <c r="H1279">
        <f>VLOOKUP(order_details__2[[#This Row],[OrderID]],orders[],20,FALSE)</f>
        <v>1997</v>
      </c>
      <c r="I1279" t="str">
        <f>VLOOKUP(order_details__2[[#This Row],[ProductID]],products[],2,FALSE)</f>
        <v>Manjimup Dried Apples</v>
      </c>
      <c r="J1279" t="str">
        <f>VLOOKUP(order_details__2[[#This Row],[SupplierID]],suppliers[],2,FALSE)</f>
        <v>G'day, Mate</v>
      </c>
      <c r="K1279" t="str">
        <f>VLOOKUP(order_details__2[[#This Row],[OrderID]],orders[],14,FALSE)</f>
        <v>Switzerland</v>
      </c>
      <c r="L1279">
        <f>VLOOKUP(order_details__2[[#This Row],[OrderID]],orders[],7,FALSE)</f>
        <v>1</v>
      </c>
      <c r="M1279" t="str">
        <f>VLOOKUP(order_details__2[[#This Row],[ShipVia ]],shippers[],2,FALSE)</f>
        <v>Speedy Express</v>
      </c>
      <c r="N1279" t="str">
        <f>VLOOKUP(order_details__2[[#This Row],[OrderID]],orders[],2,FALSE)</f>
        <v>CHOPS</v>
      </c>
      <c r="O1279" t="str">
        <f>VLOOKUP(order_details__2[[#This Row],[OrderID]],orders[],18,FALSE)</f>
        <v xml:space="preserve">Westerns                                          </v>
      </c>
      <c r="P1279">
        <f>VLOOKUP(order_details__2[[#This Row],[ProductID]],products[],4,FALSE)</f>
        <v>7</v>
      </c>
      <c r="Q1279" t="str">
        <f>VLOOKUP(order_details__2[[#This Row],[CategoryID]],categories[],2,FALSE)</f>
        <v>Produce</v>
      </c>
      <c r="R1279">
        <f>VLOOKUP(order_details__2[[#This Row],[OrderID]],orders[],21,FALSE)</f>
        <v>11</v>
      </c>
    </row>
    <row r="1280" spans="1:18" x14ac:dyDescent="0.2">
      <c r="A1280">
        <v>10732</v>
      </c>
      <c r="B1280">
        <v>76</v>
      </c>
      <c r="C1280">
        <v>18</v>
      </c>
      <c r="D1280">
        <v>20</v>
      </c>
      <c r="E1280">
        <v>0</v>
      </c>
      <c r="F1280">
        <f>order_details__2[[#This Row],[UnitPrice]]*order_details__2[[#This Row],[Quantity]]</f>
        <v>360</v>
      </c>
      <c r="G1280">
        <f>VLOOKUP(order_details__2[[#This Row],[ProductID]],products[],3,FALSE)</f>
        <v>23</v>
      </c>
      <c r="H1280">
        <f>VLOOKUP(order_details__2[[#This Row],[OrderID]],orders[],20,FALSE)</f>
        <v>1997</v>
      </c>
      <c r="I1280" t="str">
        <f>VLOOKUP(order_details__2[[#This Row],[ProductID]],products[],2,FALSE)</f>
        <v>Lakkalikri</v>
      </c>
      <c r="J1280" t="str">
        <f>VLOOKUP(order_details__2[[#This Row],[SupplierID]],suppliers[],2,FALSE)</f>
        <v>Karkki Oy</v>
      </c>
      <c r="K1280" t="str">
        <f>VLOOKUP(order_details__2[[#This Row],[OrderID]],orders[],14,FALSE)</f>
        <v>France</v>
      </c>
      <c r="L1280">
        <f>VLOOKUP(order_details__2[[#This Row],[OrderID]],orders[],7,FALSE)</f>
        <v>1</v>
      </c>
      <c r="M1280" t="str">
        <f>VLOOKUP(order_details__2[[#This Row],[ShipVia ]],shippers[],2,FALSE)</f>
        <v>Speedy Express</v>
      </c>
      <c r="N1280" t="str">
        <f>VLOOKUP(order_details__2[[#This Row],[OrderID]],orders[],2,FALSE)</f>
        <v>BONAP</v>
      </c>
      <c r="O1280" t="str">
        <f>VLOOKUP(order_details__2[[#This Row],[OrderID]],orders[],18,FALSE)</f>
        <v xml:space="preserve">Southern                                          </v>
      </c>
      <c r="P1280">
        <f>VLOOKUP(order_details__2[[#This Row],[ProductID]],products[],4,FALSE)</f>
        <v>1</v>
      </c>
      <c r="Q1280" t="str">
        <f>VLOOKUP(order_details__2[[#This Row],[CategoryID]],categories[],2,FALSE)</f>
        <v>Beverages</v>
      </c>
      <c r="R1280">
        <f>VLOOKUP(order_details__2[[#This Row],[OrderID]],orders[],21,FALSE)</f>
        <v>11</v>
      </c>
    </row>
    <row r="1281" spans="1:18" x14ac:dyDescent="0.2">
      <c r="A1281">
        <v>10733</v>
      </c>
      <c r="B1281">
        <v>14</v>
      </c>
      <c r="C1281">
        <v>23.25</v>
      </c>
      <c r="D1281">
        <v>16</v>
      </c>
      <c r="E1281">
        <v>0</v>
      </c>
      <c r="F1281">
        <f>order_details__2[[#This Row],[UnitPrice]]*order_details__2[[#This Row],[Quantity]]</f>
        <v>372</v>
      </c>
      <c r="G1281">
        <f>VLOOKUP(order_details__2[[#This Row],[ProductID]],products[],3,FALSE)</f>
        <v>6</v>
      </c>
      <c r="H1281">
        <f>VLOOKUP(order_details__2[[#This Row],[OrderID]],orders[],20,FALSE)</f>
        <v>1997</v>
      </c>
      <c r="I1281" t="str">
        <f>VLOOKUP(order_details__2[[#This Row],[ProductID]],products[],2,FALSE)</f>
        <v>Tofu</v>
      </c>
      <c r="J1281" t="str">
        <f>VLOOKUP(order_details__2[[#This Row],[SupplierID]],suppliers[],2,FALSE)</f>
        <v>Mayumi's</v>
      </c>
      <c r="K1281" t="str">
        <f>VLOOKUP(order_details__2[[#This Row],[OrderID]],orders[],14,FALSE)</f>
        <v>Sweden</v>
      </c>
      <c r="L1281">
        <f>VLOOKUP(order_details__2[[#This Row],[OrderID]],orders[],7,FALSE)</f>
        <v>3</v>
      </c>
      <c r="M1281" t="str">
        <f>VLOOKUP(order_details__2[[#This Row],[ShipVia ]],shippers[],2,FALSE)</f>
        <v>Federal Shipping</v>
      </c>
      <c r="N1281" t="str">
        <f>VLOOKUP(order_details__2[[#This Row],[OrderID]],orders[],2,FALSE)</f>
        <v>BERGS</v>
      </c>
      <c r="O1281" t="str">
        <f>VLOOKUP(order_details__2[[#This Row],[OrderID]],orders[],18,FALSE)</f>
        <v xml:space="preserve">Eastern                                           </v>
      </c>
      <c r="P1281">
        <f>VLOOKUP(order_details__2[[#This Row],[ProductID]],products[],4,FALSE)</f>
        <v>7</v>
      </c>
      <c r="Q1281" t="str">
        <f>VLOOKUP(order_details__2[[#This Row],[CategoryID]],categories[],2,FALSE)</f>
        <v>Produce</v>
      </c>
      <c r="R1281">
        <f>VLOOKUP(order_details__2[[#This Row],[OrderID]],orders[],21,FALSE)</f>
        <v>11</v>
      </c>
    </row>
    <row r="1282" spans="1:18" x14ac:dyDescent="0.2">
      <c r="A1282">
        <v>10733</v>
      </c>
      <c r="B1282">
        <v>28</v>
      </c>
      <c r="C1282">
        <v>45.6</v>
      </c>
      <c r="D1282">
        <v>20</v>
      </c>
      <c r="E1282">
        <v>0</v>
      </c>
      <c r="F1282">
        <f>order_details__2[[#This Row],[UnitPrice]]*order_details__2[[#This Row],[Quantity]]</f>
        <v>912</v>
      </c>
      <c r="G1282">
        <f>VLOOKUP(order_details__2[[#This Row],[ProductID]],products[],3,FALSE)</f>
        <v>12</v>
      </c>
      <c r="H1282">
        <f>VLOOKUP(order_details__2[[#This Row],[OrderID]],orders[],20,FALSE)</f>
        <v>1997</v>
      </c>
      <c r="I1282" t="str">
        <f>VLOOKUP(order_details__2[[#This Row],[ProductID]],products[],2,FALSE)</f>
        <v>Rssle Sauerkraut</v>
      </c>
      <c r="J1282" t="str">
        <f>VLOOKUP(order_details__2[[#This Row],[SupplierID]],suppliers[],2,FALSE)</f>
        <v>Plutzer Lebensmittelgromrkte AG</v>
      </c>
      <c r="K1282" t="str">
        <f>VLOOKUP(order_details__2[[#This Row],[OrderID]],orders[],14,FALSE)</f>
        <v>Sweden</v>
      </c>
      <c r="L1282">
        <f>VLOOKUP(order_details__2[[#This Row],[OrderID]],orders[],7,FALSE)</f>
        <v>3</v>
      </c>
      <c r="M1282" t="str">
        <f>VLOOKUP(order_details__2[[#This Row],[ShipVia ]],shippers[],2,FALSE)</f>
        <v>Federal Shipping</v>
      </c>
      <c r="N1282" t="str">
        <f>VLOOKUP(order_details__2[[#This Row],[OrderID]],orders[],2,FALSE)</f>
        <v>BERGS</v>
      </c>
      <c r="O1282" t="str">
        <f>VLOOKUP(order_details__2[[#This Row],[OrderID]],orders[],18,FALSE)</f>
        <v xml:space="preserve">Eastern                                           </v>
      </c>
      <c r="P1282">
        <f>VLOOKUP(order_details__2[[#This Row],[ProductID]],products[],4,FALSE)</f>
        <v>7</v>
      </c>
      <c r="Q1282" t="str">
        <f>VLOOKUP(order_details__2[[#This Row],[CategoryID]],categories[],2,FALSE)</f>
        <v>Produce</v>
      </c>
      <c r="R1282">
        <f>VLOOKUP(order_details__2[[#This Row],[OrderID]],orders[],21,FALSE)</f>
        <v>11</v>
      </c>
    </row>
    <row r="1283" spans="1:18" x14ac:dyDescent="0.2">
      <c r="A1283">
        <v>10733</v>
      </c>
      <c r="B1283">
        <v>52</v>
      </c>
      <c r="C1283">
        <v>7</v>
      </c>
      <c r="D1283">
        <v>25</v>
      </c>
      <c r="E1283">
        <v>0</v>
      </c>
      <c r="F1283">
        <f>order_details__2[[#This Row],[UnitPrice]]*order_details__2[[#This Row],[Quantity]]</f>
        <v>175</v>
      </c>
      <c r="G1283">
        <f>VLOOKUP(order_details__2[[#This Row],[ProductID]],products[],3,FALSE)</f>
        <v>24</v>
      </c>
      <c r="H1283">
        <f>VLOOKUP(order_details__2[[#This Row],[OrderID]],orders[],20,FALSE)</f>
        <v>1997</v>
      </c>
      <c r="I1283" t="str">
        <f>VLOOKUP(order_details__2[[#This Row],[ProductID]],products[],2,FALSE)</f>
        <v>Filo Mix</v>
      </c>
      <c r="J1283" t="str">
        <f>VLOOKUP(order_details__2[[#This Row],[SupplierID]],suppliers[],2,FALSE)</f>
        <v>G'day, Mate</v>
      </c>
      <c r="K1283" t="str">
        <f>VLOOKUP(order_details__2[[#This Row],[OrderID]],orders[],14,FALSE)</f>
        <v>Sweden</v>
      </c>
      <c r="L1283">
        <f>VLOOKUP(order_details__2[[#This Row],[OrderID]],orders[],7,FALSE)</f>
        <v>3</v>
      </c>
      <c r="M1283" t="str">
        <f>VLOOKUP(order_details__2[[#This Row],[ShipVia ]],shippers[],2,FALSE)</f>
        <v>Federal Shipping</v>
      </c>
      <c r="N1283" t="str">
        <f>VLOOKUP(order_details__2[[#This Row],[OrderID]],orders[],2,FALSE)</f>
        <v>BERGS</v>
      </c>
      <c r="O1283" t="str">
        <f>VLOOKUP(order_details__2[[#This Row],[OrderID]],orders[],18,FALSE)</f>
        <v xml:space="preserve">Eastern                                           </v>
      </c>
      <c r="P1283">
        <f>VLOOKUP(order_details__2[[#This Row],[ProductID]],products[],4,FALSE)</f>
        <v>5</v>
      </c>
      <c r="Q1283" t="str">
        <f>VLOOKUP(order_details__2[[#This Row],[CategoryID]],categories[],2,FALSE)</f>
        <v>Grains/Cereals</v>
      </c>
      <c r="R1283">
        <f>VLOOKUP(order_details__2[[#This Row],[OrderID]],orders[],21,FALSE)</f>
        <v>11</v>
      </c>
    </row>
    <row r="1284" spans="1:18" x14ac:dyDescent="0.2">
      <c r="A1284">
        <v>10734</v>
      </c>
      <c r="B1284">
        <v>6</v>
      </c>
      <c r="C1284">
        <v>25</v>
      </c>
      <c r="D1284">
        <v>30</v>
      </c>
      <c r="E1284">
        <v>0</v>
      </c>
      <c r="F1284">
        <f>order_details__2[[#This Row],[UnitPrice]]*order_details__2[[#This Row],[Quantity]]</f>
        <v>750</v>
      </c>
      <c r="G1284">
        <f>VLOOKUP(order_details__2[[#This Row],[ProductID]],products[],3,FALSE)</f>
        <v>3</v>
      </c>
      <c r="H1284">
        <f>VLOOKUP(order_details__2[[#This Row],[OrderID]],orders[],20,FALSE)</f>
        <v>1997</v>
      </c>
      <c r="I1284" t="str">
        <f>VLOOKUP(order_details__2[[#This Row],[ProductID]],products[],2,FALSE)</f>
        <v>Grandma's Boysenberry Spread</v>
      </c>
      <c r="J1284" t="str">
        <f>VLOOKUP(order_details__2[[#This Row],[SupplierID]],suppliers[],2,FALSE)</f>
        <v>Grandma Kelly's Homestead</v>
      </c>
      <c r="K1284" t="str">
        <f>VLOOKUP(order_details__2[[#This Row],[OrderID]],orders[],14,FALSE)</f>
        <v>Brazil</v>
      </c>
      <c r="L1284">
        <f>VLOOKUP(order_details__2[[#This Row],[OrderID]],orders[],7,FALSE)</f>
        <v>3</v>
      </c>
      <c r="M1284" t="str">
        <f>VLOOKUP(order_details__2[[#This Row],[ShipVia ]],shippers[],2,FALSE)</f>
        <v>Federal Shipping</v>
      </c>
      <c r="N1284" t="str">
        <f>VLOOKUP(order_details__2[[#This Row],[OrderID]],orders[],2,FALSE)</f>
        <v>GOURL</v>
      </c>
      <c r="O1284" t="str">
        <f>VLOOKUP(order_details__2[[#This Row],[OrderID]],orders[],18,FALSE)</f>
        <v xml:space="preserve">Eastern                                           </v>
      </c>
      <c r="P1284">
        <f>VLOOKUP(order_details__2[[#This Row],[ProductID]],products[],4,FALSE)</f>
        <v>2</v>
      </c>
      <c r="Q1284" t="str">
        <f>VLOOKUP(order_details__2[[#This Row],[CategoryID]],categories[],2,FALSE)</f>
        <v>Condiments</v>
      </c>
      <c r="R1284">
        <f>VLOOKUP(order_details__2[[#This Row],[OrderID]],orders[],21,FALSE)</f>
        <v>11</v>
      </c>
    </row>
    <row r="1285" spans="1:18" x14ac:dyDescent="0.2">
      <c r="A1285">
        <v>10734</v>
      </c>
      <c r="B1285">
        <v>30</v>
      </c>
      <c r="C1285">
        <v>25.89</v>
      </c>
      <c r="D1285">
        <v>15</v>
      </c>
      <c r="E1285">
        <v>0</v>
      </c>
      <c r="F1285">
        <f>order_details__2[[#This Row],[UnitPrice]]*order_details__2[[#This Row],[Quantity]]</f>
        <v>388.35</v>
      </c>
      <c r="G1285">
        <f>VLOOKUP(order_details__2[[#This Row],[ProductID]],products[],3,FALSE)</f>
        <v>13</v>
      </c>
      <c r="H1285">
        <f>VLOOKUP(order_details__2[[#This Row],[OrderID]],orders[],20,FALSE)</f>
        <v>1997</v>
      </c>
      <c r="I1285" t="str">
        <f>VLOOKUP(order_details__2[[#This Row],[ProductID]],products[],2,FALSE)</f>
        <v>Nord-Ost Matjeshering</v>
      </c>
      <c r="J1285" t="str">
        <f>VLOOKUP(order_details__2[[#This Row],[SupplierID]],suppliers[],2,FALSE)</f>
        <v>Nord-Ost-Fisch Handelsgesellschaft mbH</v>
      </c>
      <c r="K1285" t="str">
        <f>VLOOKUP(order_details__2[[#This Row],[OrderID]],orders[],14,FALSE)</f>
        <v>Brazil</v>
      </c>
      <c r="L1285">
        <f>VLOOKUP(order_details__2[[#This Row],[OrderID]],orders[],7,FALSE)</f>
        <v>3</v>
      </c>
      <c r="M1285" t="str">
        <f>VLOOKUP(order_details__2[[#This Row],[ShipVia ]],shippers[],2,FALSE)</f>
        <v>Federal Shipping</v>
      </c>
      <c r="N1285" t="str">
        <f>VLOOKUP(order_details__2[[#This Row],[OrderID]],orders[],2,FALSE)</f>
        <v>GOURL</v>
      </c>
      <c r="O1285" t="str">
        <f>VLOOKUP(order_details__2[[#This Row],[OrderID]],orders[],18,FALSE)</f>
        <v xml:space="preserve">Eastern                                           </v>
      </c>
      <c r="P1285">
        <f>VLOOKUP(order_details__2[[#This Row],[ProductID]],products[],4,FALSE)</f>
        <v>8</v>
      </c>
      <c r="Q1285" t="str">
        <f>VLOOKUP(order_details__2[[#This Row],[CategoryID]],categories[],2,FALSE)</f>
        <v>Seafood</v>
      </c>
      <c r="R1285">
        <f>VLOOKUP(order_details__2[[#This Row],[OrderID]],orders[],21,FALSE)</f>
        <v>11</v>
      </c>
    </row>
    <row r="1286" spans="1:18" x14ac:dyDescent="0.2">
      <c r="A1286">
        <v>10734</v>
      </c>
      <c r="B1286">
        <v>76</v>
      </c>
      <c r="C1286">
        <v>18</v>
      </c>
      <c r="D1286">
        <v>20</v>
      </c>
      <c r="E1286">
        <v>0</v>
      </c>
      <c r="F1286">
        <f>order_details__2[[#This Row],[UnitPrice]]*order_details__2[[#This Row],[Quantity]]</f>
        <v>360</v>
      </c>
      <c r="G1286">
        <f>VLOOKUP(order_details__2[[#This Row],[ProductID]],products[],3,FALSE)</f>
        <v>23</v>
      </c>
      <c r="H1286">
        <f>VLOOKUP(order_details__2[[#This Row],[OrderID]],orders[],20,FALSE)</f>
        <v>1997</v>
      </c>
      <c r="I1286" t="str">
        <f>VLOOKUP(order_details__2[[#This Row],[ProductID]],products[],2,FALSE)</f>
        <v>Lakkalikri</v>
      </c>
      <c r="J1286" t="str">
        <f>VLOOKUP(order_details__2[[#This Row],[SupplierID]],suppliers[],2,FALSE)</f>
        <v>Karkki Oy</v>
      </c>
      <c r="K1286" t="str">
        <f>VLOOKUP(order_details__2[[#This Row],[OrderID]],orders[],14,FALSE)</f>
        <v>Brazil</v>
      </c>
      <c r="L1286">
        <f>VLOOKUP(order_details__2[[#This Row],[OrderID]],orders[],7,FALSE)</f>
        <v>3</v>
      </c>
      <c r="M1286" t="str">
        <f>VLOOKUP(order_details__2[[#This Row],[ShipVia ]],shippers[],2,FALSE)</f>
        <v>Federal Shipping</v>
      </c>
      <c r="N1286" t="str">
        <f>VLOOKUP(order_details__2[[#This Row],[OrderID]],orders[],2,FALSE)</f>
        <v>GOURL</v>
      </c>
      <c r="O1286" t="str">
        <f>VLOOKUP(order_details__2[[#This Row],[OrderID]],orders[],18,FALSE)</f>
        <v xml:space="preserve">Eastern                                           </v>
      </c>
      <c r="P1286">
        <f>VLOOKUP(order_details__2[[#This Row],[ProductID]],products[],4,FALSE)</f>
        <v>1</v>
      </c>
      <c r="Q1286" t="str">
        <f>VLOOKUP(order_details__2[[#This Row],[CategoryID]],categories[],2,FALSE)</f>
        <v>Beverages</v>
      </c>
      <c r="R1286">
        <f>VLOOKUP(order_details__2[[#This Row],[OrderID]],orders[],21,FALSE)</f>
        <v>11</v>
      </c>
    </row>
    <row r="1287" spans="1:18" x14ac:dyDescent="0.2">
      <c r="A1287">
        <v>10735</v>
      </c>
      <c r="B1287">
        <v>61</v>
      </c>
      <c r="C1287">
        <v>28.5</v>
      </c>
      <c r="D1287">
        <v>20</v>
      </c>
      <c r="E1287">
        <v>0</v>
      </c>
      <c r="F1287">
        <f>order_details__2[[#This Row],[UnitPrice]]*order_details__2[[#This Row],[Quantity]]</f>
        <v>570</v>
      </c>
      <c r="G1287">
        <f>VLOOKUP(order_details__2[[#This Row],[ProductID]],products[],3,FALSE)</f>
        <v>29</v>
      </c>
      <c r="H1287">
        <f>VLOOKUP(order_details__2[[#This Row],[OrderID]],orders[],20,FALSE)</f>
        <v>1997</v>
      </c>
      <c r="I1287" t="str">
        <f>VLOOKUP(order_details__2[[#This Row],[ProductID]],products[],2,FALSE)</f>
        <v>Sirop d'rable</v>
      </c>
      <c r="J1287" t="str">
        <f>VLOOKUP(order_details__2[[#This Row],[SupplierID]],suppliers[],2,FALSE)</f>
        <v>Forts d'rables</v>
      </c>
      <c r="K1287" t="str">
        <f>VLOOKUP(order_details__2[[#This Row],[OrderID]],orders[],14,FALSE)</f>
        <v>USA</v>
      </c>
      <c r="L1287">
        <f>VLOOKUP(order_details__2[[#This Row],[OrderID]],orders[],7,FALSE)</f>
        <v>2</v>
      </c>
      <c r="M1287" t="str">
        <f>VLOOKUP(order_details__2[[#This Row],[ShipVia ]],shippers[],2,FALSE)</f>
        <v>United Package</v>
      </c>
      <c r="N1287" t="str">
        <f>VLOOKUP(order_details__2[[#This Row],[OrderID]],orders[],2,FALSE)</f>
        <v>LETSS</v>
      </c>
      <c r="O1287" t="str">
        <f>VLOOKUP(order_details__2[[#This Row],[OrderID]],orders[],18,FALSE)</f>
        <v xml:space="preserve">Westerns                                          </v>
      </c>
      <c r="P1287">
        <f>VLOOKUP(order_details__2[[#This Row],[ProductID]],products[],4,FALSE)</f>
        <v>2</v>
      </c>
      <c r="Q1287" t="str">
        <f>VLOOKUP(order_details__2[[#This Row],[CategoryID]],categories[],2,FALSE)</f>
        <v>Condiments</v>
      </c>
      <c r="R1287">
        <f>VLOOKUP(order_details__2[[#This Row],[OrderID]],orders[],21,FALSE)</f>
        <v>11</v>
      </c>
    </row>
    <row r="1288" spans="1:18" x14ac:dyDescent="0.2">
      <c r="A1288">
        <v>10735</v>
      </c>
      <c r="B1288">
        <v>77</v>
      </c>
      <c r="C1288">
        <v>13</v>
      </c>
      <c r="D1288">
        <v>2</v>
      </c>
      <c r="E1288">
        <v>0</v>
      </c>
      <c r="F1288">
        <f>order_details__2[[#This Row],[UnitPrice]]*order_details__2[[#This Row],[Quantity]]</f>
        <v>26</v>
      </c>
      <c r="G1288">
        <f>VLOOKUP(order_details__2[[#This Row],[ProductID]],products[],3,FALSE)</f>
        <v>12</v>
      </c>
      <c r="H1288">
        <f>VLOOKUP(order_details__2[[#This Row],[OrderID]],orders[],20,FALSE)</f>
        <v>1997</v>
      </c>
      <c r="I1288" t="str">
        <f>VLOOKUP(order_details__2[[#This Row],[ProductID]],products[],2,FALSE)</f>
        <v>Original Frankfurter grne Soe</v>
      </c>
      <c r="J1288" t="str">
        <f>VLOOKUP(order_details__2[[#This Row],[SupplierID]],suppliers[],2,FALSE)</f>
        <v>Plutzer Lebensmittelgromrkte AG</v>
      </c>
      <c r="K1288" t="str">
        <f>VLOOKUP(order_details__2[[#This Row],[OrderID]],orders[],14,FALSE)</f>
        <v>USA</v>
      </c>
      <c r="L1288">
        <f>VLOOKUP(order_details__2[[#This Row],[OrderID]],orders[],7,FALSE)</f>
        <v>2</v>
      </c>
      <c r="M1288" t="str">
        <f>VLOOKUP(order_details__2[[#This Row],[ShipVia ]],shippers[],2,FALSE)</f>
        <v>United Package</v>
      </c>
      <c r="N1288" t="str">
        <f>VLOOKUP(order_details__2[[#This Row],[OrderID]],orders[],2,FALSE)</f>
        <v>LETSS</v>
      </c>
      <c r="O1288" t="str">
        <f>VLOOKUP(order_details__2[[#This Row],[OrderID]],orders[],18,FALSE)</f>
        <v xml:space="preserve">Westerns                                          </v>
      </c>
      <c r="P1288">
        <f>VLOOKUP(order_details__2[[#This Row],[ProductID]],products[],4,FALSE)</f>
        <v>2</v>
      </c>
      <c r="Q1288" t="str">
        <f>VLOOKUP(order_details__2[[#This Row],[CategoryID]],categories[],2,FALSE)</f>
        <v>Condiments</v>
      </c>
      <c r="R1288">
        <f>VLOOKUP(order_details__2[[#This Row],[OrderID]],orders[],21,FALSE)</f>
        <v>11</v>
      </c>
    </row>
    <row r="1289" spans="1:18" x14ac:dyDescent="0.2">
      <c r="A1289">
        <v>10736</v>
      </c>
      <c r="B1289">
        <v>65</v>
      </c>
      <c r="C1289">
        <v>21.05</v>
      </c>
      <c r="D1289">
        <v>40</v>
      </c>
      <c r="E1289">
        <v>0</v>
      </c>
      <c r="F1289">
        <f>order_details__2[[#This Row],[UnitPrice]]*order_details__2[[#This Row],[Quantity]]</f>
        <v>842</v>
      </c>
      <c r="G1289">
        <f>VLOOKUP(order_details__2[[#This Row],[ProductID]],products[],3,FALSE)</f>
        <v>2</v>
      </c>
      <c r="H1289">
        <f>VLOOKUP(order_details__2[[#This Row],[OrderID]],orders[],20,FALSE)</f>
        <v>1997</v>
      </c>
      <c r="I1289" t="str">
        <f>VLOOKUP(order_details__2[[#This Row],[ProductID]],products[],2,FALSE)</f>
        <v>Louisiana Fiery Hot Pepper Sauce</v>
      </c>
      <c r="J1289" t="str">
        <f>VLOOKUP(order_details__2[[#This Row],[SupplierID]],suppliers[],2,FALSE)</f>
        <v>New Orleans Cajun Delights</v>
      </c>
      <c r="K1289" t="str">
        <f>VLOOKUP(order_details__2[[#This Row],[OrderID]],orders[],14,FALSE)</f>
        <v>Ireland</v>
      </c>
      <c r="L1289">
        <f>VLOOKUP(order_details__2[[#This Row],[OrderID]],orders[],7,FALSE)</f>
        <v>2</v>
      </c>
      <c r="M1289" t="str">
        <f>VLOOKUP(order_details__2[[#This Row],[ShipVia ]],shippers[],2,FALSE)</f>
        <v>United Package</v>
      </c>
      <c r="N1289" t="str">
        <f>VLOOKUP(order_details__2[[#This Row],[OrderID]],orders[],2,FALSE)</f>
        <v>HUNGO</v>
      </c>
      <c r="O1289" t="str">
        <f>VLOOKUP(order_details__2[[#This Row],[OrderID]],orders[],18,FALSE)</f>
        <v xml:space="preserve">Northern                                          </v>
      </c>
      <c r="P1289">
        <f>VLOOKUP(order_details__2[[#This Row],[ProductID]],products[],4,FALSE)</f>
        <v>2</v>
      </c>
      <c r="Q1289" t="str">
        <f>VLOOKUP(order_details__2[[#This Row],[CategoryID]],categories[],2,FALSE)</f>
        <v>Condiments</v>
      </c>
      <c r="R1289">
        <f>VLOOKUP(order_details__2[[#This Row],[OrderID]],orders[],21,FALSE)</f>
        <v>11</v>
      </c>
    </row>
    <row r="1290" spans="1:18" x14ac:dyDescent="0.2">
      <c r="A1290">
        <v>10736</v>
      </c>
      <c r="B1290">
        <v>75</v>
      </c>
      <c r="C1290">
        <v>7.75</v>
      </c>
      <c r="D1290">
        <v>20</v>
      </c>
      <c r="E1290">
        <v>0</v>
      </c>
      <c r="F1290">
        <f>order_details__2[[#This Row],[UnitPrice]]*order_details__2[[#This Row],[Quantity]]</f>
        <v>155</v>
      </c>
      <c r="G1290">
        <f>VLOOKUP(order_details__2[[#This Row],[ProductID]],products[],3,FALSE)</f>
        <v>12</v>
      </c>
      <c r="H1290">
        <f>VLOOKUP(order_details__2[[#This Row],[OrderID]],orders[],20,FALSE)</f>
        <v>1997</v>
      </c>
      <c r="I1290" t="str">
        <f>VLOOKUP(order_details__2[[#This Row],[ProductID]],products[],2,FALSE)</f>
        <v>Rhnbru Klosterbier</v>
      </c>
      <c r="J1290" t="str">
        <f>VLOOKUP(order_details__2[[#This Row],[SupplierID]],suppliers[],2,FALSE)</f>
        <v>Plutzer Lebensmittelgromrkte AG</v>
      </c>
      <c r="K1290" t="str">
        <f>VLOOKUP(order_details__2[[#This Row],[OrderID]],orders[],14,FALSE)</f>
        <v>Ireland</v>
      </c>
      <c r="L1290">
        <f>VLOOKUP(order_details__2[[#This Row],[OrderID]],orders[],7,FALSE)</f>
        <v>2</v>
      </c>
      <c r="M1290" t="str">
        <f>VLOOKUP(order_details__2[[#This Row],[ShipVia ]],shippers[],2,FALSE)</f>
        <v>United Package</v>
      </c>
      <c r="N1290" t="str">
        <f>VLOOKUP(order_details__2[[#This Row],[OrderID]],orders[],2,FALSE)</f>
        <v>HUNGO</v>
      </c>
      <c r="O1290" t="str">
        <f>VLOOKUP(order_details__2[[#This Row],[OrderID]],orders[],18,FALSE)</f>
        <v xml:space="preserve">Northern                                          </v>
      </c>
      <c r="P1290">
        <f>VLOOKUP(order_details__2[[#This Row],[ProductID]],products[],4,FALSE)</f>
        <v>1</v>
      </c>
      <c r="Q1290" t="str">
        <f>VLOOKUP(order_details__2[[#This Row],[CategoryID]],categories[],2,FALSE)</f>
        <v>Beverages</v>
      </c>
      <c r="R1290">
        <f>VLOOKUP(order_details__2[[#This Row],[OrderID]],orders[],21,FALSE)</f>
        <v>11</v>
      </c>
    </row>
    <row r="1291" spans="1:18" x14ac:dyDescent="0.2">
      <c r="A1291">
        <v>10737</v>
      </c>
      <c r="B1291">
        <v>13</v>
      </c>
      <c r="C1291">
        <v>6</v>
      </c>
      <c r="D1291">
        <v>4</v>
      </c>
      <c r="E1291">
        <v>0</v>
      </c>
      <c r="F1291">
        <f>order_details__2[[#This Row],[UnitPrice]]*order_details__2[[#This Row],[Quantity]]</f>
        <v>24</v>
      </c>
      <c r="G1291">
        <f>VLOOKUP(order_details__2[[#This Row],[ProductID]],products[],3,FALSE)</f>
        <v>6</v>
      </c>
      <c r="H1291">
        <f>VLOOKUP(order_details__2[[#This Row],[OrderID]],orders[],20,FALSE)</f>
        <v>1997</v>
      </c>
      <c r="I1291" t="str">
        <f>VLOOKUP(order_details__2[[#This Row],[ProductID]],products[],2,FALSE)</f>
        <v>Konbu</v>
      </c>
      <c r="J1291" t="str">
        <f>VLOOKUP(order_details__2[[#This Row],[SupplierID]],suppliers[],2,FALSE)</f>
        <v>Mayumi's</v>
      </c>
      <c r="K1291" t="str">
        <f>VLOOKUP(order_details__2[[#This Row],[OrderID]],orders[],14,FALSE)</f>
        <v>France</v>
      </c>
      <c r="L1291">
        <f>VLOOKUP(order_details__2[[#This Row],[OrderID]],orders[],7,FALSE)</f>
        <v>2</v>
      </c>
      <c r="M1291" t="str">
        <f>VLOOKUP(order_details__2[[#This Row],[ShipVia ]],shippers[],2,FALSE)</f>
        <v>United Package</v>
      </c>
      <c r="N1291" t="str">
        <f>VLOOKUP(order_details__2[[#This Row],[OrderID]],orders[],2,FALSE)</f>
        <v>VINET</v>
      </c>
      <c r="O1291" t="str">
        <f>VLOOKUP(order_details__2[[#This Row],[OrderID]],orders[],18,FALSE)</f>
        <v xml:space="preserve">Eastern                                           </v>
      </c>
      <c r="P1291">
        <f>VLOOKUP(order_details__2[[#This Row],[ProductID]],products[],4,FALSE)</f>
        <v>8</v>
      </c>
      <c r="Q1291" t="str">
        <f>VLOOKUP(order_details__2[[#This Row],[CategoryID]],categories[],2,FALSE)</f>
        <v>Seafood</v>
      </c>
      <c r="R1291">
        <f>VLOOKUP(order_details__2[[#This Row],[OrderID]],orders[],21,FALSE)</f>
        <v>11</v>
      </c>
    </row>
    <row r="1292" spans="1:18" x14ac:dyDescent="0.2">
      <c r="A1292">
        <v>10737</v>
      </c>
      <c r="B1292">
        <v>41</v>
      </c>
      <c r="C1292">
        <v>9.65</v>
      </c>
      <c r="D1292">
        <v>12</v>
      </c>
      <c r="E1292">
        <v>0</v>
      </c>
      <c r="F1292">
        <f>order_details__2[[#This Row],[UnitPrice]]*order_details__2[[#This Row],[Quantity]]</f>
        <v>115.80000000000001</v>
      </c>
      <c r="G1292">
        <f>VLOOKUP(order_details__2[[#This Row],[ProductID]],products[],3,FALSE)</f>
        <v>19</v>
      </c>
      <c r="H1292">
        <f>VLOOKUP(order_details__2[[#This Row],[OrderID]],orders[],20,FALSE)</f>
        <v>1997</v>
      </c>
      <c r="I1292" t="str">
        <f>VLOOKUP(order_details__2[[#This Row],[ProductID]],products[],2,FALSE)</f>
        <v>Jack's New England Clam Chowder</v>
      </c>
      <c r="J1292" t="str">
        <f>VLOOKUP(order_details__2[[#This Row],[SupplierID]],suppliers[],2,FALSE)</f>
        <v>New England Seafood Cannery</v>
      </c>
      <c r="K1292" t="str">
        <f>VLOOKUP(order_details__2[[#This Row],[OrderID]],orders[],14,FALSE)</f>
        <v>France</v>
      </c>
      <c r="L1292">
        <f>VLOOKUP(order_details__2[[#This Row],[OrderID]],orders[],7,FALSE)</f>
        <v>2</v>
      </c>
      <c r="M1292" t="str">
        <f>VLOOKUP(order_details__2[[#This Row],[ShipVia ]],shippers[],2,FALSE)</f>
        <v>United Package</v>
      </c>
      <c r="N1292" t="str">
        <f>VLOOKUP(order_details__2[[#This Row],[OrderID]],orders[],2,FALSE)</f>
        <v>VINET</v>
      </c>
      <c r="O1292" t="str">
        <f>VLOOKUP(order_details__2[[#This Row],[OrderID]],orders[],18,FALSE)</f>
        <v xml:space="preserve">Eastern                                           </v>
      </c>
      <c r="P1292">
        <f>VLOOKUP(order_details__2[[#This Row],[ProductID]],products[],4,FALSE)</f>
        <v>8</v>
      </c>
      <c r="Q1292" t="str">
        <f>VLOOKUP(order_details__2[[#This Row],[CategoryID]],categories[],2,FALSE)</f>
        <v>Seafood</v>
      </c>
      <c r="R1292">
        <f>VLOOKUP(order_details__2[[#This Row],[OrderID]],orders[],21,FALSE)</f>
        <v>11</v>
      </c>
    </row>
    <row r="1293" spans="1:18" x14ac:dyDescent="0.2">
      <c r="A1293">
        <v>10738</v>
      </c>
      <c r="B1293">
        <v>16</v>
      </c>
      <c r="C1293">
        <v>17.45</v>
      </c>
      <c r="D1293">
        <v>3</v>
      </c>
      <c r="E1293">
        <v>0</v>
      </c>
      <c r="F1293">
        <f>order_details__2[[#This Row],[UnitPrice]]*order_details__2[[#This Row],[Quantity]]</f>
        <v>52.349999999999994</v>
      </c>
      <c r="G1293">
        <f>VLOOKUP(order_details__2[[#This Row],[ProductID]],products[],3,FALSE)</f>
        <v>7</v>
      </c>
      <c r="H1293">
        <f>VLOOKUP(order_details__2[[#This Row],[OrderID]],orders[],20,FALSE)</f>
        <v>1997</v>
      </c>
      <c r="I1293" t="str">
        <f>VLOOKUP(order_details__2[[#This Row],[ProductID]],products[],2,FALSE)</f>
        <v>Pavlova</v>
      </c>
      <c r="J1293" t="str">
        <f>VLOOKUP(order_details__2[[#This Row],[SupplierID]],suppliers[],2,FALSE)</f>
        <v>Pavlova, Ltd.</v>
      </c>
      <c r="K1293" t="str">
        <f>VLOOKUP(order_details__2[[#This Row],[OrderID]],orders[],14,FALSE)</f>
        <v>France</v>
      </c>
      <c r="L1293">
        <f>VLOOKUP(order_details__2[[#This Row],[OrderID]],orders[],7,FALSE)</f>
        <v>1</v>
      </c>
      <c r="M1293" t="str">
        <f>VLOOKUP(order_details__2[[#This Row],[ShipVia ]],shippers[],2,FALSE)</f>
        <v>Speedy Express</v>
      </c>
      <c r="N1293" t="str">
        <f>VLOOKUP(order_details__2[[#This Row],[OrderID]],orders[],2,FALSE)</f>
        <v>SPECD</v>
      </c>
      <c r="O1293" t="str">
        <f>VLOOKUP(order_details__2[[#This Row],[OrderID]],orders[],18,FALSE)</f>
        <v xml:space="preserve">Eastern                                           </v>
      </c>
      <c r="P1293">
        <f>VLOOKUP(order_details__2[[#This Row],[ProductID]],products[],4,FALSE)</f>
        <v>3</v>
      </c>
      <c r="Q1293" t="str">
        <f>VLOOKUP(order_details__2[[#This Row],[CategoryID]],categories[],2,FALSE)</f>
        <v>Confections</v>
      </c>
      <c r="R1293">
        <f>VLOOKUP(order_details__2[[#This Row],[OrderID]],orders[],21,FALSE)</f>
        <v>11</v>
      </c>
    </row>
    <row r="1294" spans="1:18" x14ac:dyDescent="0.2">
      <c r="A1294">
        <v>10739</v>
      </c>
      <c r="B1294">
        <v>36</v>
      </c>
      <c r="C1294">
        <v>19</v>
      </c>
      <c r="D1294">
        <v>6</v>
      </c>
      <c r="E1294">
        <v>0</v>
      </c>
      <c r="F1294">
        <f>order_details__2[[#This Row],[UnitPrice]]*order_details__2[[#This Row],[Quantity]]</f>
        <v>114</v>
      </c>
      <c r="G1294">
        <f>VLOOKUP(order_details__2[[#This Row],[ProductID]],products[],3,FALSE)</f>
        <v>17</v>
      </c>
      <c r="H1294">
        <f>VLOOKUP(order_details__2[[#This Row],[OrderID]],orders[],20,FALSE)</f>
        <v>1997</v>
      </c>
      <c r="I1294" t="str">
        <f>VLOOKUP(order_details__2[[#This Row],[ProductID]],products[],2,FALSE)</f>
        <v>Inlagd Sill</v>
      </c>
      <c r="J1294" t="str">
        <f>VLOOKUP(order_details__2[[#This Row],[SupplierID]],suppliers[],2,FALSE)</f>
        <v>Svensk Sjfda AB</v>
      </c>
      <c r="K1294" t="str">
        <f>VLOOKUP(order_details__2[[#This Row],[OrderID]],orders[],14,FALSE)</f>
        <v>France</v>
      </c>
      <c r="L1294">
        <f>VLOOKUP(order_details__2[[#This Row],[OrderID]],orders[],7,FALSE)</f>
        <v>3</v>
      </c>
      <c r="M1294" t="str">
        <f>VLOOKUP(order_details__2[[#This Row],[ShipVia ]],shippers[],2,FALSE)</f>
        <v>Federal Shipping</v>
      </c>
      <c r="N1294" t="str">
        <f>VLOOKUP(order_details__2[[#This Row],[OrderID]],orders[],2,FALSE)</f>
        <v>VINET</v>
      </c>
      <c r="O1294" t="str">
        <f>VLOOKUP(order_details__2[[#This Row],[OrderID]],orders[],18,FALSE)</f>
        <v xml:space="preserve">Southern                                          </v>
      </c>
      <c r="P1294">
        <f>VLOOKUP(order_details__2[[#This Row],[ProductID]],products[],4,FALSE)</f>
        <v>8</v>
      </c>
      <c r="Q1294" t="str">
        <f>VLOOKUP(order_details__2[[#This Row],[CategoryID]],categories[],2,FALSE)</f>
        <v>Seafood</v>
      </c>
      <c r="R1294">
        <f>VLOOKUP(order_details__2[[#This Row],[OrderID]],orders[],21,FALSE)</f>
        <v>11</v>
      </c>
    </row>
    <row r="1295" spans="1:18" x14ac:dyDescent="0.2">
      <c r="A1295">
        <v>10739</v>
      </c>
      <c r="B1295">
        <v>52</v>
      </c>
      <c r="C1295">
        <v>7</v>
      </c>
      <c r="D1295">
        <v>18</v>
      </c>
      <c r="E1295">
        <v>0</v>
      </c>
      <c r="F1295">
        <f>order_details__2[[#This Row],[UnitPrice]]*order_details__2[[#This Row],[Quantity]]</f>
        <v>126</v>
      </c>
      <c r="G1295">
        <f>VLOOKUP(order_details__2[[#This Row],[ProductID]],products[],3,FALSE)</f>
        <v>24</v>
      </c>
      <c r="H1295">
        <f>VLOOKUP(order_details__2[[#This Row],[OrderID]],orders[],20,FALSE)</f>
        <v>1997</v>
      </c>
      <c r="I1295" t="str">
        <f>VLOOKUP(order_details__2[[#This Row],[ProductID]],products[],2,FALSE)</f>
        <v>Filo Mix</v>
      </c>
      <c r="J1295" t="str">
        <f>VLOOKUP(order_details__2[[#This Row],[SupplierID]],suppliers[],2,FALSE)</f>
        <v>G'day, Mate</v>
      </c>
      <c r="K1295" t="str">
        <f>VLOOKUP(order_details__2[[#This Row],[OrderID]],orders[],14,FALSE)</f>
        <v>France</v>
      </c>
      <c r="L1295">
        <f>VLOOKUP(order_details__2[[#This Row],[OrderID]],orders[],7,FALSE)</f>
        <v>3</v>
      </c>
      <c r="M1295" t="str">
        <f>VLOOKUP(order_details__2[[#This Row],[ShipVia ]],shippers[],2,FALSE)</f>
        <v>Federal Shipping</v>
      </c>
      <c r="N1295" t="str">
        <f>VLOOKUP(order_details__2[[#This Row],[OrderID]],orders[],2,FALSE)</f>
        <v>VINET</v>
      </c>
      <c r="O1295" t="str">
        <f>VLOOKUP(order_details__2[[#This Row],[OrderID]],orders[],18,FALSE)</f>
        <v xml:space="preserve">Southern                                          </v>
      </c>
      <c r="P1295">
        <f>VLOOKUP(order_details__2[[#This Row],[ProductID]],products[],4,FALSE)</f>
        <v>5</v>
      </c>
      <c r="Q1295" t="str">
        <f>VLOOKUP(order_details__2[[#This Row],[CategoryID]],categories[],2,FALSE)</f>
        <v>Grains/Cereals</v>
      </c>
      <c r="R1295">
        <f>VLOOKUP(order_details__2[[#This Row],[OrderID]],orders[],21,FALSE)</f>
        <v>11</v>
      </c>
    </row>
    <row r="1296" spans="1:18" x14ac:dyDescent="0.2">
      <c r="A1296">
        <v>10740</v>
      </c>
      <c r="B1296">
        <v>28</v>
      </c>
      <c r="C1296">
        <v>45.6</v>
      </c>
      <c r="D1296">
        <v>5</v>
      </c>
      <c r="E1296">
        <v>0</v>
      </c>
      <c r="F1296">
        <f>order_details__2[[#This Row],[UnitPrice]]*order_details__2[[#This Row],[Quantity]]</f>
        <v>228</v>
      </c>
      <c r="G1296">
        <f>VLOOKUP(order_details__2[[#This Row],[ProductID]],products[],3,FALSE)</f>
        <v>12</v>
      </c>
      <c r="H1296">
        <f>VLOOKUP(order_details__2[[#This Row],[OrderID]],orders[],20,FALSE)</f>
        <v>1997</v>
      </c>
      <c r="I1296" t="str">
        <f>VLOOKUP(order_details__2[[#This Row],[ProductID]],products[],2,FALSE)</f>
        <v>Rssle Sauerkraut</v>
      </c>
      <c r="J1296" t="str">
        <f>VLOOKUP(order_details__2[[#This Row],[SupplierID]],suppliers[],2,FALSE)</f>
        <v>Plutzer Lebensmittelgromrkte AG</v>
      </c>
      <c r="K1296" t="str">
        <f>VLOOKUP(order_details__2[[#This Row],[OrderID]],orders[],14,FALSE)</f>
        <v>USA</v>
      </c>
      <c r="L1296">
        <f>VLOOKUP(order_details__2[[#This Row],[OrderID]],orders[],7,FALSE)</f>
        <v>2</v>
      </c>
      <c r="M1296" t="str">
        <f>VLOOKUP(order_details__2[[#This Row],[ShipVia ]],shippers[],2,FALSE)</f>
        <v>United Package</v>
      </c>
      <c r="N1296" t="str">
        <f>VLOOKUP(order_details__2[[#This Row],[OrderID]],orders[],2,FALSE)</f>
        <v>WHITC</v>
      </c>
      <c r="O1296" t="str">
        <f>VLOOKUP(order_details__2[[#This Row],[OrderID]],orders[],18,FALSE)</f>
        <v xml:space="preserve">Eastern                                           </v>
      </c>
      <c r="P1296">
        <f>VLOOKUP(order_details__2[[#This Row],[ProductID]],products[],4,FALSE)</f>
        <v>7</v>
      </c>
      <c r="Q1296" t="str">
        <f>VLOOKUP(order_details__2[[#This Row],[CategoryID]],categories[],2,FALSE)</f>
        <v>Produce</v>
      </c>
      <c r="R1296">
        <f>VLOOKUP(order_details__2[[#This Row],[OrderID]],orders[],21,FALSE)</f>
        <v>11</v>
      </c>
    </row>
    <row r="1297" spans="1:18" x14ac:dyDescent="0.2">
      <c r="A1297">
        <v>10740</v>
      </c>
      <c r="B1297">
        <v>35</v>
      </c>
      <c r="C1297">
        <v>18</v>
      </c>
      <c r="D1297">
        <v>35</v>
      </c>
      <c r="E1297">
        <v>0</v>
      </c>
      <c r="F1297">
        <f>order_details__2[[#This Row],[UnitPrice]]*order_details__2[[#This Row],[Quantity]]</f>
        <v>630</v>
      </c>
      <c r="G1297">
        <f>VLOOKUP(order_details__2[[#This Row],[ProductID]],products[],3,FALSE)</f>
        <v>16</v>
      </c>
      <c r="H1297">
        <f>VLOOKUP(order_details__2[[#This Row],[OrderID]],orders[],20,FALSE)</f>
        <v>1997</v>
      </c>
      <c r="I1297" t="str">
        <f>VLOOKUP(order_details__2[[#This Row],[ProductID]],products[],2,FALSE)</f>
        <v>Steeleye Stout</v>
      </c>
      <c r="J1297" t="str">
        <f>VLOOKUP(order_details__2[[#This Row],[SupplierID]],suppliers[],2,FALSE)</f>
        <v>Bigfoot Breweries</v>
      </c>
      <c r="K1297" t="str">
        <f>VLOOKUP(order_details__2[[#This Row],[OrderID]],orders[],14,FALSE)</f>
        <v>USA</v>
      </c>
      <c r="L1297">
        <f>VLOOKUP(order_details__2[[#This Row],[OrderID]],orders[],7,FALSE)</f>
        <v>2</v>
      </c>
      <c r="M1297" t="str">
        <f>VLOOKUP(order_details__2[[#This Row],[ShipVia ]],shippers[],2,FALSE)</f>
        <v>United Package</v>
      </c>
      <c r="N1297" t="str">
        <f>VLOOKUP(order_details__2[[#This Row],[OrderID]],orders[],2,FALSE)</f>
        <v>WHITC</v>
      </c>
      <c r="O1297" t="str">
        <f>VLOOKUP(order_details__2[[#This Row],[OrderID]],orders[],18,FALSE)</f>
        <v xml:space="preserve">Eastern                                           </v>
      </c>
      <c r="P1297">
        <f>VLOOKUP(order_details__2[[#This Row],[ProductID]],products[],4,FALSE)</f>
        <v>1</v>
      </c>
      <c r="Q1297" t="str">
        <f>VLOOKUP(order_details__2[[#This Row],[CategoryID]],categories[],2,FALSE)</f>
        <v>Beverages</v>
      </c>
      <c r="R1297">
        <f>VLOOKUP(order_details__2[[#This Row],[OrderID]],orders[],21,FALSE)</f>
        <v>11</v>
      </c>
    </row>
    <row r="1298" spans="1:18" x14ac:dyDescent="0.2">
      <c r="A1298">
        <v>10740</v>
      </c>
      <c r="B1298">
        <v>45</v>
      </c>
      <c r="C1298">
        <v>9.5</v>
      </c>
      <c r="D1298">
        <v>40</v>
      </c>
      <c r="E1298">
        <v>0</v>
      </c>
      <c r="F1298">
        <f>order_details__2[[#This Row],[UnitPrice]]*order_details__2[[#This Row],[Quantity]]</f>
        <v>380</v>
      </c>
      <c r="G1298">
        <f>VLOOKUP(order_details__2[[#This Row],[ProductID]],products[],3,FALSE)</f>
        <v>21</v>
      </c>
      <c r="H1298">
        <f>VLOOKUP(order_details__2[[#This Row],[OrderID]],orders[],20,FALSE)</f>
        <v>1997</v>
      </c>
      <c r="I1298" t="str">
        <f>VLOOKUP(order_details__2[[#This Row],[ProductID]],products[],2,FALSE)</f>
        <v>Rogede sild</v>
      </c>
      <c r="J1298" t="str">
        <f>VLOOKUP(order_details__2[[#This Row],[SupplierID]],suppliers[],2,FALSE)</f>
        <v>Lyngbysild</v>
      </c>
      <c r="K1298" t="str">
        <f>VLOOKUP(order_details__2[[#This Row],[OrderID]],orders[],14,FALSE)</f>
        <v>USA</v>
      </c>
      <c r="L1298">
        <f>VLOOKUP(order_details__2[[#This Row],[OrderID]],orders[],7,FALSE)</f>
        <v>2</v>
      </c>
      <c r="M1298" t="str">
        <f>VLOOKUP(order_details__2[[#This Row],[ShipVia ]],shippers[],2,FALSE)</f>
        <v>United Package</v>
      </c>
      <c r="N1298" t="str">
        <f>VLOOKUP(order_details__2[[#This Row],[OrderID]],orders[],2,FALSE)</f>
        <v>WHITC</v>
      </c>
      <c r="O1298" t="str">
        <f>VLOOKUP(order_details__2[[#This Row],[OrderID]],orders[],18,FALSE)</f>
        <v xml:space="preserve">Eastern                                           </v>
      </c>
      <c r="P1298">
        <f>VLOOKUP(order_details__2[[#This Row],[ProductID]],products[],4,FALSE)</f>
        <v>8</v>
      </c>
      <c r="Q1298" t="str">
        <f>VLOOKUP(order_details__2[[#This Row],[CategoryID]],categories[],2,FALSE)</f>
        <v>Seafood</v>
      </c>
      <c r="R1298">
        <f>VLOOKUP(order_details__2[[#This Row],[OrderID]],orders[],21,FALSE)</f>
        <v>11</v>
      </c>
    </row>
    <row r="1299" spans="1:18" x14ac:dyDescent="0.2">
      <c r="A1299">
        <v>10740</v>
      </c>
      <c r="B1299">
        <v>56</v>
      </c>
      <c r="C1299">
        <v>38</v>
      </c>
      <c r="D1299">
        <v>14</v>
      </c>
      <c r="E1299">
        <v>0</v>
      </c>
      <c r="F1299">
        <f>order_details__2[[#This Row],[UnitPrice]]*order_details__2[[#This Row],[Quantity]]</f>
        <v>532</v>
      </c>
      <c r="G1299">
        <f>VLOOKUP(order_details__2[[#This Row],[ProductID]],products[],3,FALSE)</f>
        <v>26</v>
      </c>
      <c r="H1299">
        <f>VLOOKUP(order_details__2[[#This Row],[OrderID]],orders[],20,FALSE)</f>
        <v>1997</v>
      </c>
      <c r="I1299" t="str">
        <f>VLOOKUP(order_details__2[[#This Row],[ProductID]],products[],2,FALSE)</f>
        <v>Gnocchi di nonna Alice</v>
      </c>
      <c r="J1299" t="str">
        <f>VLOOKUP(order_details__2[[#This Row],[SupplierID]],suppliers[],2,FALSE)</f>
        <v>Pasta Buttini s.r.l.</v>
      </c>
      <c r="K1299" t="str">
        <f>VLOOKUP(order_details__2[[#This Row],[OrderID]],orders[],14,FALSE)</f>
        <v>USA</v>
      </c>
      <c r="L1299">
        <f>VLOOKUP(order_details__2[[#This Row],[OrderID]],orders[],7,FALSE)</f>
        <v>2</v>
      </c>
      <c r="M1299" t="str">
        <f>VLOOKUP(order_details__2[[#This Row],[ShipVia ]],shippers[],2,FALSE)</f>
        <v>United Package</v>
      </c>
      <c r="N1299" t="str">
        <f>VLOOKUP(order_details__2[[#This Row],[OrderID]],orders[],2,FALSE)</f>
        <v>WHITC</v>
      </c>
      <c r="O1299" t="str">
        <f>VLOOKUP(order_details__2[[#This Row],[OrderID]],orders[],18,FALSE)</f>
        <v xml:space="preserve">Eastern                                           </v>
      </c>
      <c r="P1299">
        <f>VLOOKUP(order_details__2[[#This Row],[ProductID]],products[],4,FALSE)</f>
        <v>5</v>
      </c>
      <c r="Q1299" t="str">
        <f>VLOOKUP(order_details__2[[#This Row],[CategoryID]],categories[],2,FALSE)</f>
        <v>Grains/Cereals</v>
      </c>
      <c r="R1299">
        <f>VLOOKUP(order_details__2[[#This Row],[OrderID]],orders[],21,FALSE)</f>
        <v>11</v>
      </c>
    </row>
    <row r="1300" spans="1:18" x14ac:dyDescent="0.2">
      <c r="A1300">
        <v>10741</v>
      </c>
      <c r="B1300">
        <v>2</v>
      </c>
      <c r="C1300">
        <v>19</v>
      </c>
      <c r="D1300">
        <v>15</v>
      </c>
      <c r="E1300">
        <v>0</v>
      </c>
      <c r="F1300">
        <f>order_details__2[[#This Row],[UnitPrice]]*order_details__2[[#This Row],[Quantity]]</f>
        <v>285</v>
      </c>
      <c r="G1300">
        <f>VLOOKUP(order_details__2[[#This Row],[ProductID]],products[],3,FALSE)</f>
        <v>1</v>
      </c>
      <c r="H1300">
        <f>VLOOKUP(order_details__2[[#This Row],[OrderID]],orders[],20,FALSE)</f>
        <v>1997</v>
      </c>
      <c r="I1300" t="str">
        <f>VLOOKUP(order_details__2[[#This Row],[ProductID]],products[],2,FALSE)</f>
        <v>Chang</v>
      </c>
      <c r="J1300" t="str">
        <f>VLOOKUP(order_details__2[[#This Row],[SupplierID]],suppliers[],2,FALSE)</f>
        <v>Exotic Liquids</v>
      </c>
      <c r="K1300" t="str">
        <f>VLOOKUP(order_details__2[[#This Row],[OrderID]],orders[],14,FALSE)</f>
        <v>UK</v>
      </c>
      <c r="L1300">
        <f>VLOOKUP(order_details__2[[#This Row],[OrderID]],orders[],7,FALSE)</f>
        <v>3</v>
      </c>
      <c r="M1300" t="str">
        <f>VLOOKUP(order_details__2[[#This Row],[ShipVia ]],shippers[],2,FALSE)</f>
        <v>Federal Shipping</v>
      </c>
      <c r="N1300" t="str">
        <f>VLOOKUP(order_details__2[[#This Row],[OrderID]],orders[],2,FALSE)</f>
        <v>AROUT</v>
      </c>
      <c r="O1300" t="str">
        <f>VLOOKUP(order_details__2[[#This Row],[OrderID]],orders[],18,FALSE)</f>
        <v xml:space="preserve">Eastern                                           </v>
      </c>
      <c r="P1300">
        <f>VLOOKUP(order_details__2[[#This Row],[ProductID]],products[],4,FALSE)</f>
        <v>1</v>
      </c>
      <c r="Q1300" t="str">
        <f>VLOOKUP(order_details__2[[#This Row],[CategoryID]],categories[],2,FALSE)</f>
        <v>Beverages</v>
      </c>
      <c r="R1300">
        <f>VLOOKUP(order_details__2[[#This Row],[OrderID]],orders[],21,FALSE)</f>
        <v>11</v>
      </c>
    </row>
    <row r="1301" spans="1:18" x14ac:dyDescent="0.2">
      <c r="A1301">
        <v>10742</v>
      </c>
      <c r="B1301">
        <v>3</v>
      </c>
      <c r="C1301">
        <v>10</v>
      </c>
      <c r="D1301">
        <v>20</v>
      </c>
      <c r="E1301">
        <v>0</v>
      </c>
      <c r="F1301">
        <f>order_details__2[[#This Row],[UnitPrice]]*order_details__2[[#This Row],[Quantity]]</f>
        <v>200</v>
      </c>
      <c r="G1301">
        <f>VLOOKUP(order_details__2[[#This Row],[ProductID]],products[],3,FALSE)</f>
        <v>1</v>
      </c>
      <c r="H1301">
        <f>VLOOKUP(order_details__2[[#This Row],[OrderID]],orders[],20,FALSE)</f>
        <v>1997</v>
      </c>
      <c r="I1301" t="str">
        <f>VLOOKUP(order_details__2[[#This Row],[ProductID]],products[],2,FALSE)</f>
        <v>Aniseed Syrup</v>
      </c>
      <c r="J1301" t="str">
        <f>VLOOKUP(order_details__2[[#This Row],[SupplierID]],suppliers[],2,FALSE)</f>
        <v>Exotic Liquids</v>
      </c>
      <c r="K1301" t="str">
        <f>VLOOKUP(order_details__2[[#This Row],[OrderID]],orders[],14,FALSE)</f>
        <v>Canada</v>
      </c>
      <c r="L1301">
        <f>VLOOKUP(order_details__2[[#This Row],[OrderID]],orders[],7,FALSE)</f>
        <v>3</v>
      </c>
      <c r="M1301" t="str">
        <f>VLOOKUP(order_details__2[[#This Row],[ShipVia ]],shippers[],2,FALSE)</f>
        <v>Federal Shipping</v>
      </c>
      <c r="N1301" t="str">
        <f>VLOOKUP(order_details__2[[#This Row],[OrderID]],orders[],2,FALSE)</f>
        <v>BOTTM</v>
      </c>
      <c r="O1301" t="str">
        <f>VLOOKUP(order_details__2[[#This Row],[OrderID]],orders[],18,FALSE)</f>
        <v xml:space="preserve">Southern                                          </v>
      </c>
      <c r="P1301">
        <f>VLOOKUP(order_details__2[[#This Row],[ProductID]],products[],4,FALSE)</f>
        <v>2</v>
      </c>
      <c r="Q1301" t="str">
        <f>VLOOKUP(order_details__2[[#This Row],[CategoryID]],categories[],2,FALSE)</f>
        <v>Condiments</v>
      </c>
      <c r="R1301">
        <f>VLOOKUP(order_details__2[[#This Row],[OrderID]],orders[],21,FALSE)</f>
        <v>11</v>
      </c>
    </row>
    <row r="1302" spans="1:18" x14ac:dyDescent="0.2">
      <c r="A1302">
        <v>10742</v>
      </c>
      <c r="B1302">
        <v>60</v>
      </c>
      <c r="C1302">
        <v>34</v>
      </c>
      <c r="D1302">
        <v>50</v>
      </c>
      <c r="E1302">
        <v>0</v>
      </c>
      <c r="F1302">
        <f>order_details__2[[#This Row],[UnitPrice]]*order_details__2[[#This Row],[Quantity]]</f>
        <v>1700</v>
      </c>
      <c r="G1302">
        <f>VLOOKUP(order_details__2[[#This Row],[ProductID]],products[],3,FALSE)</f>
        <v>28</v>
      </c>
      <c r="H1302">
        <f>VLOOKUP(order_details__2[[#This Row],[OrderID]],orders[],20,FALSE)</f>
        <v>1997</v>
      </c>
      <c r="I1302" t="str">
        <f>VLOOKUP(order_details__2[[#This Row],[ProductID]],products[],2,FALSE)</f>
        <v>Camembert Pierrot</v>
      </c>
      <c r="J1302" t="str">
        <f>VLOOKUP(order_details__2[[#This Row],[SupplierID]],suppliers[],2,FALSE)</f>
        <v>Gai pturage</v>
      </c>
      <c r="K1302" t="str">
        <f>VLOOKUP(order_details__2[[#This Row],[OrderID]],orders[],14,FALSE)</f>
        <v>Canada</v>
      </c>
      <c r="L1302">
        <f>VLOOKUP(order_details__2[[#This Row],[OrderID]],orders[],7,FALSE)</f>
        <v>3</v>
      </c>
      <c r="M1302" t="str">
        <f>VLOOKUP(order_details__2[[#This Row],[ShipVia ]],shippers[],2,FALSE)</f>
        <v>Federal Shipping</v>
      </c>
      <c r="N1302" t="str">
        <f>VLOOKUP(order_details__2[[#This Row],[OrderID]],orders[],2,FALSE)</f>
        <v>BOTTM</v>
      </c>
      <c r="O1302" t="str">
        <f>VLOOKUP(order_details__2[[#This Row],[OrderID]],orders[],18,FALSE)</f>
        <v xml:space="preserve">Southern                                          </v>
      </c>
      <c r="P1302">
        <f>VLOOKUP(order_details__2[[#This Row],[ProductID]],products[],4,FALSE)</f>
        <v>4</v>
      </c>
      <c r="Q1302" t="str">
        <f>VLOOKUP(order_details__2[[#This Row],[CategoryID]],categories[],2,FALSE)</f>
        <v>Dairy Products</v>
      </c>
      <c r="R1302">
        <f>VLOOKUP(order_details__2[[#This Row],[OrderID]],orders[],21,FALSE)</f>
        <v>11</v>
      </c>
    </row>
    <row r="1303" spans="1:18" x14ac:dyDescent="0.2">
      <c r="A1303">
        <v>10742</v>
      </c>
      <c r="B1303">
        <v>72</v>
      </c>
      <c r="C1303">
        <v>34.799999999999997</v>
      </c>
      <c r="D1303">
        <v>35</v>
      </c>
      <c r="E1303">
        <v>0</v>
      </c>
      <c r="F1303">
        <f>order_details__2[[#This Row],[UnitPrice]]*order_details__2[[#This Row],[Quantity]]</f>
        <v>1218</v>
      </c>
      <c r="G1303">
        <f>VLOOKUP(order_details__2[[#This Row],[ProductID]],products[],3,FALSE)</f>
        <v>14</v>
      </c>
      <c r="H1303">
        <f>VLOOKUP(order_details__2[[#This Row],[OrderID]],orders[],20,FALSE)</f>
        <v>1997</v>
      </c>
      <c r="I1303" t="str">
        <f>VLOOKUP(order_details__2[[#This Row],[ProductID]],products[],2,FALSE)</f>
        <v>Mozzarella di Giovanni</v>
      </c>
      <c r="J1303" t="str">
        <f>VLOOKUP(order_details__2[[#This Row],[SupplierID]],suppliers[],2,FALSE)</f>
        <v>Formaggi Fortini s.r.l.</v>
      </c>
      <c r="K1303" t="str">
        <f>VLOOKUP(order_details__2[[#This Row],[OrderID]],orders[],14,FALSE)</f>
        <v>Canada</v>
      </c>
      <c r="L1303">
        <f>VLOOKUP(order_details__2[[#This Row],[OrderID]],orders[],7,FALSE)</f>
        <v>3</v>
      </c>
      <c r="M1303" t="str">
        <f>VLOOKUP(order_details__2[[#This Row],[ShipVia ]],shippers[],2,FALSE)</f>
        <v>Federal Shipping</v>
      </c>
      <c r="N1303" t="str">
        <f>VLOOKUP(order_details__2[[#This Row],[OrderID]],orders[],2,FALSE)</f>
        <v>BOTTM</v>
      </c>
      <c r="O1303" t="str">
        <f>VLOOKUP(order_details__2[[#This Row],[OrderID]],orders[],18,FALSE)</f>
        <v xml:space="preserve">Southern                                          </v>
      </c>
      <c r="P1303">
        <f>VLOOKUP(order_details__2[[#This Row],[ProductID]],products[],4,FALSE)</f>
        <v>4</v>
      </c>
      <c r="Q1303" t="str">
        <f>VLOOKUP(order_details__2[[#This Row],[CategoryID]],categories[],2,FALSE)</f>
        <v>Dairy Products</v>
      </c>
      <c r="R1303">
        <f>VLOOKUP(order_details__2[[#This Row],[OrderID]],orders[],21,FALSE)</f>
        <v>11</v>
      </c>
    </row>
    <row r="1304" spans="1:18" x14ac:dyDescent="0.2">
      <c r="A1304">
        <v>10743</v>
      </c>
      <c r="B1304">
        <v>46</v>
      </c>
      <c r="C1304">
        <v>12</v>
      </c>
      <c r="D1304">
        <v>28</v>
      </c>
      <c r="E1304">
        <v>0</v>
      </c>
      <c r="F1304">
        <f>order_details__2[[#This Row],[UnitPrice]]*order_details__2[[#This Row],[Quantity]]</f>
        <v>336</v>
      </c>
      <c r="G1304">
        <f>VLOOKUP(order_details__2[[#This Row],[ProductID]],products[],3,FALSE)</f>
        <v>21</v>
      </c>
      <c r="H1304">
        <f>VLOOKUP(order_details__2[[#This Row],[OrderID]],orders[],20,FALSE)</f>
        <v>1997</v>
      </c>
      <c r="I1304" t="str">
        <f>VLOOKUP(order_details__2[[#This Row],[ProductID]],products[],2,FALSE)</f>
        <v>Spegesild</v>
      </c>
      <c r="J1304" t="str">
        <f>VLOOKUP(order_details__2[[#This Row],[SupplierID]],suppliers[],2,FALSE)</f>
        <v>Lyngbysild</v>
      </c>
      <c r="K1304" t="str">
        <f>VLOOKUP(order_details__2[[#This Row],[OrderID]],orders[],14,FALSE)</f>
        <v>UK</v>
      </c>
      <c r="L1304">
        <f>VLOOKUP(order_details__2[[#This Row],[OrderID]],orders[],7,FALSE)</f>
        <v>2</v>
      </c>
      <c r="M1304" t="str">
        <f>VLOOKUP(order_details__2[[#This Row],[ShipVia ]],shippers[],2,FALSE)</f>
        <v>United Package</v>
      </c>
      <c r="N1304" t="str">
        <f>VLOOKUP(order_details__2[[#This Row],[OrderID]],orders[],2,FALSE)</f>
        <v>AROUT</v>
      </c>
      <c r="O1304" t="str">
        <f>VLOOKUP(order_details__2[[#This Row],[OrderID]],orders[],18,FALSE)</f>
        <v xml:space="preserve">Eastern                                           </v>
      </c>
      <c r="P1304">
        <f>VLOOKUP(order_details__2[[#This Row],[ProductID]],products[],4,FALSE)</f>
        <v>8</v>
      </c>
      <c r="Q1304" t="str">
        <f>VLOOKUP(order_details__2[[#This Row],[CategoryID]],categories[],2,FALSE)</f>
        <v>Seafood</v>
      </c>
      <c r="R1304">
        <f>VLOOKUP(order_details__2[[#This Row],[OrderID]],orders[],21,FALSE)</f>
        <v>11</v>
      </c>
    </row>
    <row r="1305" spans="1:18" x14ac:dyDescent="0.2">
      <c r="A1305">
        <v>10744</v>
      </c>
      <c r="B1305">
        <v>40</v>
      </c>
      <c r="C1305">
        <v>18.399999999999999</v>
      </c>
      <c r="D1305">
        <v>50</v>
      </c>
      <c r="E1305">
        <v>0</v>
      </c>
      <c r="F1305">
        <f>order_details__2[[#This Row],[UnitPrice]]*order_details__2[[#This Row],[Quantity]]</f>
        <v>919.99999999999989</v>
      </c>
      <c r="G1305">
        <f>VLOOKUP(order_details__2[[#This Row],[ProductID]],products[],3,FALSE)</f>
        <v>19</v>
      </c>
      <c r="H1305">
        <f>VLOOKUP(order_details__2[[#This Row],[OrderID]],orders[],20,FALSE)</f>
        <v>1997</v>
      </c>
      <c r="I1305" t="str">
        <f>VLOOKUP(order_details__2[[#This Row],[ProductID]],products[],2,FALSE)</f>
        <v>Boston Crab Meat</v>
      </c>
      <c r="J1305" t="str">
        <f>VLOOKUP(order_details__2[[#This Row],[SupplierID]],suppliers[],2,FALSE)</f>
        <v>New England Seafood Cannery</v>
      </c>
      <c r="K1305" t="str">
        <f>VLOOKUP(order_details__2[[#This Row],[OrderID]],orders[],14,FALSE)</f>
        <v>Denmark</v>
      </c>
      <c r="L1305">
        <f>VLOOKUP(order_details__2[[#This Row],[OrderID]],orders[],7,FALSE)</f>
        <v>1</v>
      </c>
      <c r="M1305" t="str">
        <f>VLOOKUP(order_details__2[[#This Row],[ShipVia ]],shippers[],2,FALSE)</f>
        <v>Speedy Express</v>
      </c>
      <c r="N1305" t="str">
        <f>VLOOKUP(order_details__2[[#This Row],[OrderID]],orders[],2,FALSE)</f>
        <v>VAFFE</v>
      </c>
      <c r="O1305" t="str">
        <f>VLOOKUP(order_details__2[[#This Row],[OrderID]],orders[],18,FALSE)</f>
        <v xml:space="preserve">Westerns                                          </v>
      </c>
      <c r="P1305">
        <f>VLOOKUP(order_details__2[[#This Row],[ProductID]],products[],4,FALSE)</f>
        <v>8</v>
      </c>
      <c r="Q1305" t="str">
        <f>VLOOKUP(order_details__2[[#This Row],[CategoryID]],categories[],2,FALSE)</f>
        <v>Seafood</v>
      </c>
      <c r="R1305">
        <f>VLOOKUP(order_details__2[[#This Row],[OrderID]],orders[],21,FALSE)</f>
        <v>11</v>
      </c>
    </row>
    <row r="1306" spans="1:18" x14ac:dyDescent="0.2">
      <c r="A1306">
        <v>10745</v>
      </c>
      <c r="B1306">
        <v>18</v>
      </c>
      <c r="C1306">
        <v>62.5</v>
      </c>
      <c r="D1306">
        <v>24</v>
      </c>
      <c r="E1306">
        <v>0</v>
      </c>
      <c r="F1306">
        <f>order_details__2[[#This Row],[UnitPrice]]*order_details__2[[#This Row],[Quantity]]</f>
        <v>1500</v>
      </c>
      <c r="G1306">
        <f>VLOOKUP(order_details__2[[#This Row],[ProductID]],products[],3,FALSE)</f>
        <v>7</v>
      </c>
      <c r="H1306">
        <f>VLOOKUP(order_details__2[[#This Row],[OrderID]],orders[],20,FALSE)</f>
        <v>1997</v>
      </c>
      <c r="I1306" t="str">
        <f>VLOOKUP(order_details__2[[#This Row],[ProductID]],products[],2,FALSE)</f>
        <v>Carnarvon Tigers</v>
      </c>
      <c r="J1306" t="str">
        <f>VLOOKUP(order_details__2[[#This Row],[SupplierID]],suppliers[],2,FALSE)</f>
        <v>Pavlova, Ltd.</v>
      </c>
      <c r="K1306" t="str">
        <f>VLOOKUP(order_details__2[[#This Row],[OrderID]],orders[],14,FALSE)</f>
        <v>Germany</v>
      </c>
      <c r="L1306">
        <f>VLOOKUP(order_details__2[[#This Row],[OrderID]],orders[],7,FALSE)</f>
        <v>1</v>
      </c>
      <c r="M1306" t="str">
        <f>VLOOKUP(order_details__2[[#This Row],[ShipVia ]],shippers[],2,FALSE)</f>
        <v>Speedy Express</v>
      </c>
      <c r="N1306" t="str">
        <f>VLOOKUP(order_details__2[[#This Row],[OrderID]],orders[],2,FALSE)</f>
        <v>QUICK</v>
      </c>
      <c r="O1306" t="str">
        <f>VLOOKUP(order_details__2[[#This Row],[OrderID]],orders[],18,FALSE)</f>
        <v xml:space="preserve">Northern                                          </v>
      </c>
      <c r="P1306">
        <f>VLOOKUP(order_details__2[[#This Row],[ProductID]],products[],4,FALSE)</f>
        <v>8</v>
      </c>
      <c r="Q1306" t="str">
        <f>VLOOKUP(order_details__2[[#This Row],[CategoryID]],categories[],2,FALSE)</f>
        <v>Seafood</v>
      </c>
      <c r="R1306">
        <f>VLOOKUP(order_details__2[[#This Row],[OrderID]],orders[],21,FALSE)</f>
        <v>11</v>
      </c>
    </row>
    <row r="1307" spans="1:18" x14ac:dyDescent="0.2">
      <c r="A1307">
        <v>10745</v>
      </c>
      <c r="B1307">
        <v>44</v>
      </c>
      <c r="C1307">
        <v>19.45</v>
      </c>
      <c r="D1307">
        <v>16</v>
      </c>
      <c r="E1307">
        <v>0</v>
      </c>
      <c r="F1307">
        <f>order_details__2[[#This Row],[UnitPrice]]*order_details__2[[#This Row],[Quantity]]</f>
        <v>311.2</v>
      </c>
      <c r="G1307">
        <f>VLOOKUP(order_details__2[[#This Row],[ProductID]],products[],3,FALSE)</f>
        <v>20</v>
      </c>
      <c r="H1307">
        <f>VLOOKUP(order_details__2[[#This Row],[OrderID]],orders[],20,FALSE)</f>
        <v>1997</v>
      </c>
      <c r="I1307" t="str">
        <f>VLOOKUP(order_details__2[[#This Row],[ProductID]],products[],2,FALSE)</f>
        <v>Gula Malacca</v>
      </c>
      <c r="J1307" t="str">
        <f>VLOOKUP(order_details__2[[#This Row],[SupplierID]],suppliers[],2,FALSE)</f>
        <v>Leka Trading</v>
      </c>
      <c r="K1307" t="str">
        <f>VLOOKUP(order_details__2[[#This Row],[OrderID]],orders[],14,FALSE)</f>
        <v>Germany</v>
      </c>
      <c r="L1307">
        <f>VLOOKUP(order_details__2[[#This Row],[OrderID]],orders[],7,FALSE)</f>
        <v>1</v>
      </c>
      <c r="M1307" t="str">
        <f>VLOOKUP(order_details__2[[#This Row],[ShipVia ]],shippers[],2,FALSE)</f>
        <v>Speedy Express</v>
      </c>
      <c r="N1307" t="str">
        <f>VLOOKUP(order_details__2[[#This Row],[OrderID]],orders[],2,FALSE)</f>
        <v>QUICK</v>
      </c>
      <c r="O1307" t="str">
        <f>VLOOKUP(order_details__2[[#This Row],[OrderID]],orders[],18,FALSE)</f>
        <v xml:space="preserve">Northern                                          </v>
      </c>
      <c r="P1307">
        <f>VLOOKUP(order_details__2[[#This Row],[ProductID]],products[],4,FALSE)</f>
        <v>2</v>
      </c>
      <c r="Q1307" t="str">
        <f>VLOOKUP(order_details__2[[#This Row],[CategoryID]],categories[],2,FALSE)</f>
        <v>Condiments</v>
      </c>
      <c r="R1307">
        <f>VLOOKUP(order_details__2[[#This Row],[OrderID]],orders[],21,FALSE)</f>
        <v>11</v>
      </c>
    </row>
    <row r="1308" spans="1:18" x14ac:dyDescent="0.2">
      <c r="A1308">
        <v>10745</v>
      </c>
      <c r="B1308">
        <v>59</v>
      </c>
      <c r="C1308">
        <v>55</v>
      </c>
      <c r="D1308">
        <v>45</v>
      </c>
      <c r="E1308">
        <v>0</v>
      </c>
      <c r="F1308">
        <f>order_details__2[[#This Row],[UnitPrice]]*order_details__2[[#This Row],[Quantity]]</f>
        <v>2475</v>
      </c>
      <c r="G1308">
        <f>VLOOKUP(order_details__2[[#This Row],[ProductID]],products[],3,FALSE)</f>
        <v>28</v>
      </c>
      <c r="H1308">
        <f>VLOOKUP(order_details__2[[#This Row],[OrderID]],orders[],20,FALSE)</f>
        <v>1997</v>
      </c>
      <c r="I1308" t="str">
        <f>VLOOKUP(order_details__2[[#This Row],[ProductID]],products[],2,FALSE)</f>
        <v>Raclette Courdavault</v>
      </c>
      <c r="J1308" t="str">
        <f>VLOOKUP(order_details__2[[#This Row],[SupplierID]],suppliers[],2,FALSE)</f>
        <v>Gai pturage</v>
      </c>
      <c r="K1308" t="str">
        <f>VLOOKUP(order_details__2[[#This Row],[OrderID]],orders[],14,FALSE)</f>
        <v>Germany</v>
      </c>
      <c r="L1308">
        <f>VLOOKUP(order_details__2[[#This Row],[OrderID]],orders[],7,FALSE)</f>
        <v>1</v>
      </c>
      <c r="M1308" t="str">
        <f>VLOOKUP(order_details__2[[#This Row],[ShipVia ]],shippers[],2,FALSE)</f>
        <v>Speedy Express</v>
      </c>
      <c r="N1308" t="str">
        <f>VLOOKUP(order_details__2[[#This Row],[OrderID]],orders[],2,FALSE)</f>
        <v>QUICK</v>
      </c>
      <c r="O1308" t="str">
        <f>VLOOKUP(order_details__2[[#This Row],[OrderID]],orders[],18,FALSE)</f>
        <v xml:space="preserve">Northern                                          </v>
      </c>
      <c r="P1308">
        <f>VLOOKUP(order_details__2[[#This Row],[ProductID]],products[],4,FALSE)</f>
        <v>4</v>
      </c>
      <c r="Q1308" t="str">
        <f>VLOOKUP(order_details__2[[#This Row],[CategoryID]],categories[],2,FALSE)</f>
        <v>Dairy Products</v>
      </c>
      <c r="R1308">
        <f>VLOOKUP(order_details__2[[#This Row],[OrderID]],orders[],21,FALSE)</f>
        <v>11</v>
      </c>
    </row>
    <row r="1309" spans="1:18" x14ac:dyDescent="0.2">
      <c r="A1309">
        <v>10745</v>
      </c>
      <c r="B1309">
        <v>72</v>
      </c>
      <c r="C1309">
        <v>34.799999999999997</v>
      </c>
      <c r="D1309">
        <v>7</v>
      </c>
      <c r="E1309">
        <v>0</v>
      </c>
      <c r="F1309">
        <f>order_details__2[[#This Row],[UnitPrice]]*order_details__2[[#This Row],[Quantity]]</f>
        <v>243.59999999999997</v>
      </c>
      <c r="G1309">
        <f>VLOOKUP(order_details__2[[#This Row],[ProductID]],products[],3,FALSE)</f>
        <v>14</v>
      </c>
      <c r="H1309">
        <f>VLOOKUP(order_details__2[[#This Row],[OrderID]],orders[],20,FALSE)</f>
        <v>1997</v>
      </c>
      <c r="I1309" t="str">
        <f>VLOOKUP(order_details__2[[#This Row],[ProductID]],products[],2,FALSE)</f>
        <v>Mozzarella di Giovanni</v>
      </c>
      <c r="J1309" t="str">
        <f>VLOOKUP(order_details__2[[#This Row],[SupplierID]],suppliers[],2,FALSE)</f>
        <v>Formaggi Fortini s.r.l.</v>
      </c>
      <c r="K1309" t="str">
        <f>VLOOKUP(order_details__2[[#This Row],[OrderID]],orders[],14,FALSE)</f>
        <v>Germany</v>
      </c>
      <c r="L1309">
        <f>VLOOKUP(order_details__2[[#This Row],[OrderID]],orders[],7,FALSE)</f>
        <v>1</v>
      </c>
      <c r="M1309" t="str">
        <f>VLOOKUP(order_details__2[[#This Row],[ShipVia ]],shippers[],2,FALSE)</f>
        <v>Speedy Express</v>
      </c>
      <c r="N1309" t="str">
        <f>VLOOKUP(order_details__2[[#This Row],[OrderID]],orders[],2,FALSE)</f>
        <v>QUICK</v>
      </c>
      <c r="O1309" t="str">
        <f>VLOOKUP(order_details__2[[#This Row],[OrderID]],orders[],18,FALSE)</f>
        <v xml:space="preserve">Northern                                          </v>
      </c>
      <c r="P1309">
        <f>VLOOKUP(order_details__2[[#This Row],[ProductID]],products[],4,FALSE)</f>
        <v>4</v>
      </c>
      <c r="Q1309" t="str">
        <f>VLOOKUP(order_details__2[[#This Row],[CategoryID]],categories[],2,FALSE)</f>
        <v>Dairy Products</v>
      </c>
      <c r="R1309">
        <f>VLOOKUP(order_details__2[[#This Row],[OrderID]],orders[],21,FALSE)</f>
        <v>11</v>
      </c>
    </row>
    <row r="1310" spans="1:18" x14ac:dyDescent="0.2">
      <c r="A1310">
        <v>10746</v>
      </c>
      <c r="B1310">
        <v>13</v>
      </c>
      <c r="C1310">
        <v>6</v>
      </c>
      <c r="D1310">
        <v>6</v>
      </c>
      <c r="E1310">
        <v>0</v>
      </c>
      <c r="F1310">
        <f>order_details__2[[#This Row],[UnitPrice]]*order_details__2[[#This Row],[Quantity]]</f>
        <v>36</v>
      </c>
      <c r="G1310">
        <f>VLOOKUP(order_details__2[[#This Row],[ProductID]],products[],3,FALSE)</f>
        <v>6</v>
      </c>
      <c r="H1310">
        <f>VLOOKUP(order_details__2[[#This Row],[OrderID]],orders[],20,FALSE)</f>
        <v>1997</v>
      </c>
      <c r="I1310" t="str">
        <f>VLOOKUP(order_details__2[[#This Row],[ProductID]],products[],2,FALSE)</f>
        <v>Konbu</v>
      </c>
      <c r="J1310" t="str">
        <f>VLOOKUP(order_details__2[[#This Row],[SupplierID]],suppliers[],2,FALSE)</f>
        <v>Mayumi's</v>
      </c>
      <c r="K1310" t="str">
        <f>VLOOKUP(order_details__2[[#This Row],[OrderID]],orders[],14,FALSE)</f>
        <v>Switzerland</v>
      </c>
      <c r="L1310">
        <f>VLOOKUP(order_details__2[[#This Row],[OrderID]],orders[],7,FALSE)</f>
        <v>3</v>
      </c>
      <c r="M1310" t="str">
        <f>VLOOKUP(order_details__2[[#This Row],[ShipVia ]],shippers[],2,FALSE)</f>
        <v>Federal Shipping</v>
      </c>
      <c r="N1310" t="str">
        <f>VLOOKUP(order_details__2[[#This Row],[OrderID]],orders[],2,FALSE)</f>
        <v>CHOPS</v>
      </c>
      <c r="O1310" t="str">
        <f>VLOOKUP(order_details__2[[#This Row],[OrderID]],orders[],18,FALSE)</f>
        <v xml:space="preserve">Eastern                                           </v>
      </c>
      <c r="P1310">
        <f>VLOOKUP(order_details__2[[#This Row],[ProductID]],products[],4,FALSE)</f>
        <v>8</v>
      </c>
      <c r="Q1310" t="str">
        <f>VLOOKUP(order_details__2[[#This Row],[CategoryID]],categories[],2,FALSE)</f>
        <v>Seafood</v>
      </c>
      <c r="R1310">
        <f>VLOOKUP(order_details__2[[#This Row],[OrderID]],orders[],21,FALSE)</f>
        <v>11</v>
      </c>
    </row>
    <row r="1311" spans="1:18" x14ac:dyDescent="0.2">
      <c r="A1311">
        <v>10746</v>
      </c>
      <c r="B1311">
        <v>42</v>
      </c>
      <c r="C1311">
        <v>14</v>
      </c>
      <c r="D1311">
        <v>28</v>
      </c>
      <c r="E1311">
        <v>0</v>
      </c>
      <c r="F1311">
        <f>order_details__2[[#This Row],[UnitPrice]]*order_details__2[[#This Row],[Quantity]]</f>
        <v>392</v>
      </c>
      <c r="G1311">
        <f>VLOOKUP(order_details__2[[#This Row],[ProductID]],products[],3,FALSE)</f>
        <v>20</v>
      </c>
      <c r="H1311">
        <f>VLOOKUP(order_details__2[[#This Row],[OrderID]],orders[],20,FALSE)</f>
        <v>1997</v>
      </c>
      <c r="I1311" t="str">
        <f>VLOOKUP(order_details__2[[#This Row],[ProductID]],products[],2,FALSE)</f>
        <v>Singaporean Hokkien Fried Mee</v>
      </c>
      <c r="J1311" t="str">
        <f>VLOOKUP(order_details__2[[#This Row],[SupplierID]],suppliers[],2,FALSE)</f>
        <v>Leka Trading</v>
      </c>
      <c r="K1311" t="str">
        <f>VLOOKUP(order_details__2[[#This Row],[OrderID]],orders[],14,FALSE)</f>
        <v>Switzerland</v>
      </c>
      <c r="L1311">
        <f>VLOOKUP(order_details__2[[#This Row],[OrderID]],orders[],7,FALSE)</f>
        <v>3</v>
      </c>
      <c r="M1311" t="str">
        <f>VLOOKUP(order_details__2[[#This Row],[ShipVia ]],shippers[],2,FALSE)</f>
        <v>Federal Shipping</v>
      </c>
      <c r="N1311" t="str">
        <f>VLOOKUP(order_details__2[[#This Row],[OrderID]],orders[],2,FALSE)</f>
        <v>CHOPS</v>
      </c>
      <c r="O1311" t="str">
        <f>VLOOKUP(order_details__2[[#This Row],[OrderID]],orders[],18,FALSE)</f>
        <v xml:space="preserve">Eastern                                           </v>
      </c>
      <c r="P1311">
        <f>VLOOKUP(order_details__2[[#This Row],[ProductID]],products[],4,FALSE)</f>
        <v>5</v>
      </c>
      <c r="Q1311" t="str">
        <f>VLOOKUP(order_details__2[[#This Row],[CategoryID]],categories[],2,FALSE)</f>
        <v>Grains/Cereals</v>
      </c>
      <c r="R1311">
        <f>VLOOKUP(order_details__2[[#This Row],[OrderID]],orders[],21,FALSE)</f>
        <v>11</v>
      </c>
    </row>
    <row r="1312" spans="1:18" x14ac:dyDescent="0.2">
      <c r="A1312">
        <v>10746</v>
      </c>
      <c r="B1312">
        <v>62</v>
      </c>
      <c r="C1312">
        <v>49.3</v>
      </c>
      <c r="D1312">
        <v>9</v>
      </c>
      <c r="E1312">
        <v>0</v>
      </c>
      <c r="F1312">
        <f>order_details__2[[#This Row],[UnitPrice]]*order_details__2[[#This Row],[Quantity]]</f>
        <v>443.7</v>
      </c>
      <c r="G1312">
        <f>VLOOKUP(order_details__2[[#This Row],[ProductID]],products[],3,FALSE)</f>
        <v>29</v>
      </c>
      <c r="H1312">
        <f>VLOOKUP(order_details__2[[#This Row],[OrderID]],orders[],20,FALSE)</f>
        <v>1997</v>
      </c>
      <c r="I1312" t="str">
        <f>VLOOKUP(order_details__2[[#This Row],[ProductID]],products[],2,FALSE)</f>
        <v>Tarte au sucre</v>
      </c>
      <c r="J1312" t="str">
        <f>VLOOKUP(order_details__2[[#This Row],[SupplierID]],suppliers[],2,FALSE)</f>
        <v>Forts d'rables</v>
      </c>
      <c r="K1312" t="str">
        <f>VLOOKUP(order_details__2[[#This Row],[OrderID]],orders[],14,FALSE)</f>
        <v>Switzerland</v>
      </c>
      <c r="L1312">
        <f>VLOOKUP(order_details__2[[#This Row],[OrderID]],orders[],7,FALSE)</f>
        <v>3</v>
      </c>
      <c r="M1312" t="str">
        <f>VLOOKUP(order_details__2[[#This Row],[ShipVia ]],shippers[],2,FALSE)</f>
        <v>Federal Shipping</v>
      </c>
      <c r="N1312" t="str">
        <f>VLOOKUP(order_details__2[[#This Row],[OrderID]],orders[],2,FALSE)</f>
        <v>CHOPS</v>
      </c>
      <c r="O1312" t="str">
        <f>VLOOKUP(order_details__2[[#This Row],[OrderID]],orders[],18,FALSE)</f>
        <v xml:space="preserve">Eastern                                           </v>
      </c>
      <c r="P1312">
        <f>VLOOKUP(order_details__2[[#This Row],[ProductID]],products[],4,FALSE)</f>
        <v>3</v>
      </c>
      <c r="Q1312" t="str">
        <f>VLOOKUP(order_details__2[[#This Row],[CategoryID]],categories[],2,FALSE)</f>
        <v>Confections</v>
      </c>
      <c r="R1312">
        <f>VLOOKUP(order_details__2[[#This Row],[OrderID]],orders[],21,FALSE)</f>
        <v>11</v>
      </c>
    </row>
    <row r="1313" spans="1:18" x14ac:dyDescent="0.2">
      <c r="A1313">
        <v>10746</v>
      </c>
      <c r="B1313">
        <v>69</v>
      </c>
      <c r="C1313">
        <v>36</v>
      </c>
      <c r="D1313">
        <v>40</v>
      </c>
      <c r="E1313">
        <v>0</v>
      </c>
      <c r="F1313">
        <f>order_details__2[[#This Row],[UnitPrice]]*order_details__2[[#This Row],[Quantity]]</f>
        <v>1440</v>
      </c>
      <c r="G1313">
        <f>VLOOKUP(order_details__2[[#This Row],[ProductID]],products[],3,FALSE)</f>
        <v>15</v>
      </c>
      <c r="H1313">
        <f>VLOOKUP(order_details__2[[#This Row],[OrderID]],orders[],20,FALSE)</f>
        <v>1997</v>
      </c>
      <c r="I1313" t="str">
        <f>VLOOKUP(order_details__2[[#This Row],[ProductID]],products[],2,FALSE)</f>
        <v>Gudbrandsdalsost</v>
      </c>
      <c r="J1313" t="str">
        <f>VLOOKUP(order_details__2[[#This Row],[SupplierID]],suppliers[],2,FALSE)</f>
        <v>Norske Meierier</v>
      </c>
      <c r="K1313" t="str">
        <f>VLOOKUP(order_details__2[[#This Row],[OrderID]],orders[],14,FALSE)</f>
        <v>Switzerland</v>
      </c>
      <c r="L1313">
        <f>VLOOKUP(order_details__2[[#This Row],[OrderID]],orders[],7,FALSE)</f>
        <v>3</v>
      </c>
      <c r="M1313" t="str">
        <f>VLOOKUP(order_details__2[[#This Row],[ShipVia ]],shippers[],2,FALSE)</f>
        <v>Federal Shipping</v>
      </c>
      <c r="N1313" t="str">
        <f>VLOOKUP(order_details__2[[#This Row],[OrderID]],orders[],2,FALSE)</f>
        <v>CHOPS</v>
      </c>
      <c r="O1313" t="str">
        <f>VLOOKUP(order_details__2[[#This Row],[OrderID]],orders[],18,FALSE)</f>
        <v xml:space="preserve">Eastern                                           </v>
      </c>
      <c r="P1313">
        <f>VLOOKUP(order_details__2[[#This Row],[ProductID]],products[],4,FALSE)</f>
        <v>4</v>
      </c>
      <c r="Q1313" t="str">
        <f>VLOOKUP(order_details__2[[#This Row],[CategoryID]],categories[],2,FALSE)</f>
        <v>Dairy Products</v>
      </c>
      <c r="R1313">
        <f>VLOOKUP(order_details__2[[#This Row],[OrderID]],orders[],21,FALSE)</f>
        <v>11</v>
      </c>
    </row>
    <row r="1314" spans="1:18" x14ac:dyDescent="0.2">
      <c r="A1314">
        <v>10747</v>
      </c>
      <c r="B1314">
        <v>31</v>
      </c>
      <c r="C1314">
        <v>12.5</v>
      </c>
      <c r="D1314">
        <v>8</v>
      </c>
      <c r="E1314">
        <v>0</v>
      </c>
      <c r="F1314">
        <f>order_details__2[[#This Row],[UnitPrice]]*order_details__2[[#This Row],[Quantity]]</f>
        <v>100</v>
      </c>
      <c r="G1314">
        <f>VLOOKUP(order_details__2[[#This Row],[ProductID]],products[],3,FALSE)</f>
        <v>14</v>
      </c>
      <c r="H1314">
        <f>VLOOKUP(order_details__2[[#This Row],[OrderID]],orders[],20,FALSE)</f>
        <v>1997</v>
      </c>
      <c r="I1314" t="str">
        <f>VLOOKUP(order_details__2[[#This Row],[ProductID]],products[],2,FALSE)</f>
        <v>Gorgonzola Telino</v>
      </c>
      <c r="J1314" t="str">
        <f>VLOOKUP(order_details__2[[#This Row],[SupplierID]],suppliers[],2,FALSE)</f>
        <v>Formaggi Fortini s.r.l.</v>
      </c>
      <c r="K1314" t="str">
        <f>VLOOKUP(order_details__2[[#This Row],[OrderID]],orders[],14,FALSE)</f>
        <v>Austria</v>
      </c>
      <c r="L1314">
        <f>VLOOKUP(order_details__2[[#This Row],[OrderID]],orders[],7,FALSE)</f>
        <v>1</v>
      </c>
      <c r="M1314" t="str">
        <f>VLOOKUP(order_details__2[[#This Row],[ShipVia ]],shippers[],2,FALSE)</f>
        <v>Speedy Express</v>
      </c>
      <c r="N1314" t="str">
        <f>VLOOKUP(order_details__2[[#This Row],[OrderID]],orders[],2,FALSE)</f>
        <v>PICCO</v>
      </c>
      <c r="O1314" t="str">
        <f>VLOOKUP(order_details__2[[#This Row],[OrderID]],orders[],18,FALSE)</f>
        <v xml:space="preserve">Westerns                                          </v>
      </c>
      <c r="P1314">
        <f>VLOOKUP(order_details__2[[#This Row],[ProductID]],products[],4,FALSE)</f>
        <v>4</v>
      </c>
      <c r="Q1314" t="str">
        <f>VLOOKUP(order_details__2[[#This Row],[CategoryID]],categories[],2,FALSE)</f>
        <v>Dairy Products</v>
      </c>
      <c r="R1314">
        <f>VLOOKUP(order_details__2[[#This Row],[OrderID]],orders[],21,FALSE)</f>
        <v>11</v>
      </c>
    </row>
    <row r="1315" spans="1:18" x14ac:dyDescent="0.2">
      <c r="A1315">
        <v>10747</v>
      </c>
      <c r="B1315">
        <v>41</v>
      </c>
      <c r="C1315">
        <v>9.65</v>
      </c>
      <c r="D1315">
        <v>35</v>
      </c>
      <c r="E1315">
        <v>0</v>
      </c>
      <c r="F1315">
        <f>order_details__2[[#This Row],[UnitPrice]]*order_details__2[[#This Row],[Quantity]]</f>
        <v>337.75</v>
      </c>
      <c r="G1315">
        <f>VLOOKUP(order_details__2[[#This Row],[ProductID]],products[],3,FALSE)</f>
        <v>19</v>
      </c>
      <c r="H1315">
        <f>VLOOKUP(order_details__2[[#This Row],[OrderID]],orders[],20,FALSE)</f>
        <v>1997</v>
      </c>
      <c r="I1315" t="str">
        <f>VLOOKUP(order_details__2[[#This Row],[ProductID]],products[],2,FALSE)</f>
        <v>Jack's New England Clam Chowder</v>
      </c>
      <c r="J1315" t="str">
        <f>VLOOKUP(order_details__2[[#This Row],[SupplierID]],suppliers[],2,FALSE)</f>
        <v>New England Seafood Cannery</v>
      </c>
      <c r="K1315" t="str">
        <f>VLOOKUP(order_details__2[[#This Row],[OrderID]],orders[],14,FALSE)</f>
        <v>Austria</v>
      </c>
      <c r="L1315">
        <f>VLOOKUP(order_details__2[[#This Row],[OrderID]],orders[],7,FALSE)</f>
        <v>1</v>
      </c>
      <c r="M1315" t="str">
        <f>VLOOKUP(order_details__2[[#This Row],[ShipVia ]],shippers[],2,FALSE)</f>
        <v>Speedy Express</v>
      </c>
      <c r="N1315" t="str">
        <f>VLOOKUP(order_details__2[[#This Row],[OrderID]],orders[],2,FALSE)</f>
        <v>PICCO</v>
      </c>
      <c r="O1315" t="str">
        <f>VLOOKUP(order_details__2[[#This Row],[OrderID]],orders[],18,FALSE)</f>
        <v xml:space="preserve">Westerns                                          </v>
      </c>
      <c r="P1315">
        <f>VLOOKUP(order_details__2[[#This Row],[ProductID]],products[],4,FALSE)</f>
        <v>8</v>
      </c>
      <c r="Q1315" t="str">
        <f>VLOOKUP(order_details__2[[#This Row],[CategoryID]],categories[],2,FALSE)</f>
        <v>Seafood</v>
      </c>
      <c r="R1315">
        <f>VLOOKUP(order_details__2[[#This Row],[OrderID]],orders[],21,FALSE)</f>
        <v>11</v>
      </c>
    </row>
    <row r="1316" spans="1:18" x14ac:dyDescent="0.2">
      <c r="A1316">
        <v>10747</v>
      </c>
      <c r="B1316">
        <v>63</v>
      </c>
      <c r="C1316">
        <v>43.9</v>
      </c>
      <c r="D1316">
        <v>9</v>
      </c>
      <c r="E1316">
        <v>0</v>
      </c>
      <c r="F1316">
        <f>order_details__2[[#This Row],[UnitPrice]]*order_details__2[[#This Row],[Quantity]]</f>
        <v>395.09999999999997</v>
      </c>
      <c r="G1316">
        <f>VLOOKUP(order_details__2[[#This Row],[ProductID]],products[],3,FALSE)</f>
        <v>7</v>
      </c>
      <c r="H1316">
        <f>VLOOKUP(order_details__2[[#This Row],[OrderID]],orders[],20,FALSE)</f>
        <v>1997</v>
      </c>
      <c r="I1316" t="str">
        <f>VLOOKUP(order_details__2[[#This Row],[ProductID]],products[],2,FALSE)</f>
        <v>Vegie-spread</v>
      </c>
      <c r="J1316" t="str">
        <f>VLOOKUP(order_details__2[[#This Row],[SupplierID]],suppliers[],2,FALSE)</f>
        <v>Pavlova, Ltd.</v>
      </c>
      <c r="K1316" t="str">
        <f>VLOOKUP(order_details__2[[#This Row],[OrderID]],orders[],14,FALSE)</f>
        <v>Austria</v>
      </c>
      <c r="L1316">
        <f>VLOOKUP(order_details__2[[#This Row],[OrderID]],orders[],7,FALSE)</f>
        <v>1</v>
      </c>
      <c r="M1316" t="str">
        <f>VLOOKUP(order_details__2[[#This Row],[ShipVia ]],shippers[],2,FALSE)</f>
        <v>Speedy Express</v>
      </c>
      <c r="N1316" t="str">
        <f>VLOOKUP(order_details__2[[#This Row],[OrderID]],orders[],2,FALSE)</f>
        <v>PICCO</v>
      </c>
      <c r="O1316" t="str">
        <f>VLOOKUP(order_details__2[[#This Row],[OrderID]],orders[],18,FALSE)</f>
        <v xml:space="preserve">Westerns                                          </v>
      </c>
      <c r="P1316">
        <f>VLOOKUP(order_details__2[[#This Row],[ProductID]],products[],4,FALSE)</f>
        <v>2</v>
      </c>
      <c r="Q1316" t="str">
        <f>VLOOKUP(order_details__2[[#This Row],[CategoryID]],categories[],2,FALSE)</f>
        <v>Condiments</v>
      </c>
      <c r="R1316">
        <f>VLOOKUP(order_details__2[[#This Row],[OrderID]],orders[],21,FALSE)</f>
        <v>11</v>
      </c>
    </row>
    <row r="1317" spans="1:18" x14ac:dyDescent="0.2">
      <c r="A1317">
        <v>10747</v>
      </c>
      <c r="B1317">
        <v>69</v>
      </c>
      <c r="C1317">
        <v>36</v>
      </c>
      <c r="D1317">
        <v>30</v>
      </c>
      <c r="E1317">
        <v>0</v>
      </c>
      <c r="F1317">
        <f>order_details__2[[#This Row],[UnitPrice]]*order_details__2[[#This Row],[Quantity]]</f>
        <v>1080</v>
      </c>
      <c r="G1317">
        <f>VLOOKUP(order_details__2[[#This Row],[ProductID]],products[],3,FALSE)</f>
        <v>15</v>
      </c>
      <c r="H1317">
        <f>VLOOKUP(order_details__2[[#This Row],[OrderID]],orders[],20,FALSE)</f>
        <v>1997</v>
      </c>
      <c r="I1317" t="str">
        <f>VLOOKUP(order_details__2[[#This Row],[ProductID]],products[],2,FALSE)</f>
        <v>Gudbrandsdalsost</v>
      </c>
      <c r="J1317" t="str">
        <f>VLOOKUP(order_details__2[[#This Row],[SupplierID]],suppliers[],2,FALSE)</f>
        <v>Norske Meierier</v>
      </c>
      <c r="K1317" t="str">
        <f>VLOOKUP(order_details__2[[#This Row],[OrderID]],orders[],14,FALSE)</f>
        <v>Austria</v>
      </c>
      <c r="L1317">
        <f>VLOOKUP(order_details__2[[#This Row],[OrderID]],orders[],7,FALSE)</f>
        <v>1</v>
      </c>
      <c r="M1317" t="str">
        <f>VLOOKUP(order_details__2[[#This Row],[ShipVia ]],shippers[],2,FALSE)</f>
        <v>Speedy Express</v>
      </c>
      <c r="N1317" t="str">
        <f>VLOOKUP(order_details__2[[#This Row],[OrderID]],orders[],2,FALSE)</f>
        <v>PICCO</v>
      </c>
      <c r="O1317" t="str">
        <f>VLOOKUP(order_details__2[[#This Row],[OrderID]],orders[],18,FALSE)</f>
        <v xml:space="preserve">Westerns                                          </v>
      </c>
      <c r="P1317">
        <f>VLOOKUP(order_details__2[[#This Row],[ProductID]],products[],4,FALSE)</f>
        <v>4</v>
      </c>
      <c r="Q1317" t="str">
        <f>VLOOKUP(order_details__2[[#This Row],[CategoryID]],categories[],2,FALSE)</f>
        <v>Dairy Products</v>
      </c>
      <c r="R1317">
        <f>VLOOKUP(order_details__2[[#This Row],[OrderID]],orders[],21,FALSE)</f>
        <v>11</v>
      </c>
    </row>
    <row r="1318" spans="1:18" x14ac:dyDescent="0.2">
      <c r="A1318">
        <v>10748</v>
      </c>
      <c r="B1318">
        <v>23</v>
      </c>
      <c r="C1318">
        <v>9</v>
      </c>
      <c r="D1318">
        <v>44</v>
      </c>
      <c r="E1318">
        <v>0</v>
      </c>
      <c r="F1318">
        <f>order_details__2[[#This Row],[UnitPrice]]*order_details__2[[#This Row],[Quantity]]</f>
        <v>396</v>
      </c>
      <c r="G1318">
        <f>VLOOKUP(order_details__2[[#This Row],[ProductID]],products[],3,FALSE)</f>
        <v>9</v>
      </c>
      <c r="H1318">
        <f>VLOOKUP(order_details__2[[#This Row],[OrderID]],orders[],20,FALSE)</f>
        <v>1997</v>
      </c>
      <c r="I1318" t="str">
        <f>VLOOKUP(order_details__2[[#This Row],[ProductID]],products[],2,FALSE)</f>
        <v>Tunnbrd</v>
      </c>
      <c r="J1318" t="str">
        <f>VLOOKUP(order_details__2[[#This Row],[SupplierID]],suppliers[],2,FALSE)</f>
        <v>PB Knckebrd AB</v>
      </c>
      <c r="K1318" t="str">
        <f>VLOOKUP(order_details__2[[#This Row],[OrderID]],orders[],14,FALSE)</f>
        <v>USA</v>
      </c>
      <c r="L1318">
        <f>VLOOKUP(order_details__2[[#This Row],[OrderID]],orders[],7,FALSE)</f>
        <v>1</v>
      </c>
      <c r="M1318" t="str">
        <f>VLOOKUP(order_details__2[[#This Row],[ShipVia ]],shippers[],2,FALSE)</f>
        <v>Speedy Express</v>
      </c>
      <c r="N1318" t="str">
        <f>VLOOKUP(order_details__2[[#This Row],[OrderID]],orders[],2,FALSE)</f>
        <v>SAVEA</v>
      </c>
      <c r="O1318" t="str">
        <f>VLOOKUP(order_details__2[[#This Row],[OrderID]],orders[],18,FALSE)</f>
        <v xml:space="preserve">Southern                                          </v>
      </c>
      <c r="P1318">
        <f>VLOOKUP(order_details__2[[#This Row],[ProductID]],products[],4,FALSE)</f>
        <v>5</v>
      </c>
      <c r="Q1318" t="str">
        <f>VLOOKUP(order_details__2[[#This Row],[CategoryID]],categories[],2,FALSE)</f>
        <v>Grains/Cereals</v>
      </c>
      <c r="R1318">
        <f>VLOOKUP(order_details__2[[#This Row],[OrderID]],orders[],21,FALSE)</f>
        <v>11</v>
      </c>
    </row>
    <row r="1319" spans="1:18" x14ac:dyDescent="0.2">
      <c r="A1319">
        <v>10748</v>
      </c>
      <c r="B1319">
        <v>40</v>
      </c>
      <c r="C1319">
        <v>18.399999999999999</v>
      </c>
      <c r="D1319">
        <v>40</v>
      </c>
      <c r="E1319">
        <v>0</v>
      </c>
      <c r="F1319">
        <f>order_details__2[[#This Row],[UnitPrice]]*order_details__2[[#This Row],[Quantity]]</f>
        <v>736</v>
      </c>
      <c r="G1319">
        <f>VLOOKUP(order_details__2[[#This Row],[ProductID]],products[],3,FALSE)</f>
        <v>19</v>
      </c>
      <c r="H1319">
        <f>VLOOKUP(order_details__2[[#This Row],[OrderID]],orders[],20,FALSE)</f>
        <v>1997</v>
      </c>
      <c r="I1319" t="str">
        <f>VLOOKUP(order_details__2[[#This Row],[ProductID]],products[],2,FALSE)</f>
        <v>Boston Crab Meat</v>
      </c>
      <c r="J1319" t="str">
        <f>VLOOKUP(order_details__2[[#This Row],[SupplierID]],suppliers[],2,FALSE)</f>
        <v>New England Seafood Cannery</v>
      </c>
      <c r="K1319" t="str">
        <f>VLOOKUP(order_details__2[[#This Row],[OrderID]],orders[],14,FALSE)</f>
        <v>USA</v>
      </c>
      <c r="L1319">
        <f>VLOOKUP(order_details__2[[#This Row],[OrderID]],orders[],7,FALSE)</f>
        <v>1</v>
      </c>
      <c r="M1319" t="str">
        <f>VLOOKUP(order_details__2[[#This Row],[ShipVia ]],shippers[],2,FALSE)</f>
        <v>Speedy Express</v>
      </c>
      <c r="N1319" t="str">
        <f>VLOOKUP(order_details__2[[#This Row],[OrderID]],orders[],2,FALSE)</f>
        <v>SAVEA</v>
      </c>
      <c r="O1319" t="str">
        <f>VLOOKUP(order_details__2[[#This Row],[OrderID]],orders[],18,FALSE)</f>
        <v xml:space="preserve">Southern                                          </v>
      </c>
      <c r="P1319">
        <f>VLOOKUP(order_details__2[[#This Row],[ProductID]],products[],4,FALSE)</f>
        <v>8</v>
      </c>
      <c r="Q1319" t="str">
        <f>VLOOKUP(order_details__2[[#This Row],[CategoryID]],categories[],2,FALSE)</f>
        <v>Seafood</v>
      </c>
      <c r="R1319">
        <f>VLOOKUP(order_details__2[[#This Row],[OrderID]],orders[],21,FALSE)</f>
        <v>11</v>
      </c>
    </row>
    <row r="1320" spans="1:18" x14ac:dyDescent="0.2">
      <c r="A1320">
        <v>10748</v>
      </c>
      <c r="B1320">
        <v>56</v>
      </c>
      <c r="C1320">
        <v>38</v>
      </c>
      <c r="D1320">
        <v>28</v>
      </c>
      <c r="E1320">
        <v>0</v>
      </c>
      <c r="F1320">
        <f>order_details__2[[#This Row],[UnitPrice]]*order_details__2[[#This Row],[Quantity]]</f>
        <v>1064</v>
      </c>
      <c r="G1320">
        <f>VLOOKUP(order_details__2[[#This Row],[ProductID]],products[],3,FALSE)</f>
        <v>26</v>
      </c>
      <c r="H1320">
        <f>VLOOKUP(order_details__2[[#This Row],[OrderID]],orders[],20,FALSE)</f>
        <v>1997</v>
      </c>
      <c r="I1320" t="str">
        <f>VLOOKUP(order_details__2[[#This Row],[ProductID]],products[],2,FALSE)</f>
        <v>Gnocchi di nonna Alice</v>
      </c>
      <c r="J1320" t="str">
        <f>VLOOKUP(order_details__2[[#This Row],[SupplierID]],suppliers[],2,FALSE)</f>
        <v>Pasta Buttini s.r.l.</v>
      </c>
      <c r="K1320" t="str">
        <f>VLOOKUP(order_details__2[[#This Row],[OrderID]],orders[],14,FALSE)</f>
        <v>USA</v>
      </c>
      <c r="L1320">
        <f>VLOOKUP(order_details__2[[#This Row],[OrderID]],orders[],7,FALSE)</f>
        <v>1</v>
      </c>
      <c r="M1320" t="str">
        <f>VLOOKUP(order_details__2[[#This Row],[ShipVia ]],shippers[],2,FALSE)</f>
        <v>Speedy Express</v>
      </c>
      <c r="N1320" t="str">
        <f>VLOOKUP(order_details__2[[#This Row],[OrderID]],orders[],2,FALSE)</f>
        <v>SAVEA</v>
      </c>
      <c r="O1320" t="str">
        <f>VLOOKUP(order_details__2[[#This Row],[OrderID]],orders[],18,FALSE)</f>
        <v xml:space="preserve">Southern                                          </v>
      </c>
      <c r="P1320">
        <f>VLOOKUP(order_details__2[[#This Row],[ProductID]],products[],4,FALSE)</f>
        <v>5</v>
      </c>
      <c r="Q1320" t="str">
        <f>VLOOKUP(order_details__2[[#This Row],[CategoryID]],categories[],2,FALSE)</f>
        <v>Grains/Cereals</v>
      </c>
      <c r="R1320">
        <f>VLOOKUP(order_details__2[[#This Row],[OrderID]],orders[],21,FALSE)</f>
        <v>11</v>
      </c>
    </row>
    <row r="1321" spans="1:18" x14ac:dyDescent="0.2">
      <c r="A1321">
        <v>10749</v>
      </c>
      <c r="B1321">
        <v>56</v>
      </c>
      <c r="C1321">
        <v>38</v>
      </c>
      <c r="D1321">
        <v>15</v>
      </c>
      <c r="E1321">
        <v>0</v>
      </c>
      <c r="F1321">
        <f>order_details__2[[#This Row],[UnitPrice]]*order_details__2[[#This Row],[Quantity]]</f>
        <v>570</v>
      </c>
      <c r="G1321">
        <f>VLOOKUP(order_details__2[[#This Row],[ProductID]],products[],3,FALSE)</f>
        <v>26</v>
      </c>
      <c r="H1321">
        <f>VLOOKUP(order_details__2[[#This Row],[OrderID]],orders[],20,FALSE)</f>
        <v>1997</v>
      </c>
      <c r="I1321" t="str">
        <f>VLOOKUP(order_details__2[[#This Row],[ProductID]],products[],2,FALSE)</f>
        <v>Gnocchi di nonna Alice</v>
      </c>
      <c r="J1321" t="str">
        <f>VLOOKUP(order_details__2[[#This Row],[SupplierID]],suppliers[],2,FALSE)</f>
        <v>Pasta Buttini s.r.l.</v>
      </c>
      <c r="K1321" t="str">
        <f>VLOOKUP(order_details__2[[#This Row],[OrderID]],orders[],14,FALSE)</f>
        <v>UK</v>
      </c>
      <c r="L1321">
        <f>VLOOKUP(order_details__2[[#This Row],[OrderID]],orders[],7,FALSE)</f>
        <v>2</v>
      </c>
      <c r="M1321" t="str">
        <f>VLOOKUP(order_details__2[[#This Row],[ShipVia ]],shippers[],2,FALSE)</f>
        <v>United Package</v>
      </c>
      <c r="N1321" t="str">
        <f>VLOOKUP(order_details__2[[#This Row],[OrderID]],orders[],2,FALSE)</f>
        <v>ISLAT</v>
      </c>
      <c r="O1321" t="str">
        <f>VLOOKUP(order_details__2[[#This Row],[OrderID]],orders[],18,FALSE)</f>
        <v xml:space="preserve">Eastern                                           </v>
      </c>
      <c r="P1321">
        <f>VLOOKUP(order_details__2[[#This Row],[ProductID]],products[],4,FALSE)</f>
        <v>5</v>
      </c>
      <c r="Q1321" t="str">
        <f>VLOOKUP(order_details__2[[#This Row],[CategoryID]],categories[],2,FALSE)</f>
        <v>Grains/Cereals</v>
      </c>
      <c r="R1321">
        <f>VLOOKUP(order_details__2[[#This Row],[OrderID]],orders[],21,FALSE)</f>
        <v>11</v>
      </c>
    </row>
    <row r="1322" spans="1:18" x14ac:dyDescent="0.2">
      <c r="A1322">
        <v>10749</v>
      </c>
      <c r="B1322">
        <v>59</v>
      </c>
      <c r="C1322">
        <v>55</v>
      </c>
      <c r="D1322">
        <v>6</v>
      </c>
      <c r="E1322">
        <v>0</v>
      </c>
      <c r="F1322">
        <f>order_details__2[[#This Row],[UnitPrice]]*order_details__2[[#This Row],[Quantity]]</f>
        <v>330</v>
      </c>
      <c r="G1322">
        <f>VLOOKUP(order_details__2[[#This Row],[ProductID]],products[],3,FALSE)</f>
        <v>28</v>
      </c>
      <c r="H1322">
        <f>VLOOKUP(order_details__2[[#This Row],[OrderID]],orders[],20,FALSE)</f>
        <v>1997</v>
      </c>
      <c r="I1322" t="str">
        <f>VLOOKUP(order_details__2[[#This Row],[ProductID]],products[],2,FALSE)</f>
        <v>Raclette Courdavault</v>
      </c>
      <c r="J1322" t="str">
        <f>VLOOKUP(order_details__2[[#This Row],[SupplierID]],suppliers[],2,FALSE)</f>
        <v>Gai pturage</v>
      </c>
      <c r="K1322" t="str">
        <f>VLOOKUP(order_details__2[[#This Row],[OrderID]],orders[],14,FALSE)</f>
        <v>UK</v>
      </c>
      <c r="L1322">
        <f>VLOOKUP(order_details__2[[#This Row],[OrderID]],orders[],7,FALSE)</f>
        <v>2</v>
      </c>
      <c r="M1322" t="str">
        <f>VLOOKUP(order_details__2[[#This Row],[ShipVia ]],shippers[],2,FALSE)</f>
        <v>United Package</v>
      </c>
      <c r="N1322" t="str">
        <f>VLOOKUP(order_details__2[[#This Row],[OrderID]],orders[],2,FALSE)</f>
        <v>ISLAT</v>
      </c>
      <c r="O1322" t="str">
        <f>VLOOKUP(order_details__2[[#This Row],[OrderID]],orders[],18,FALSE)</f>
        <v xml:space="preserve">Eastern                                           </v>
      </c>
      <c r="P1322">
        <f>VLOOKUP(order_details__2[[#This Row],[ProductID]],products[],4,FALSE)</f>
        <v>4</v>
      </c>
      <c r="Q1322" t="str">
        <f>VLOOKUP(order_details__2[[#This Row],[CategoryID]],categories[],2,FALSE)</f>
        <v>Dairy Products</v>
      </c>
      <c r="R1322">
        <f>VLOOKUP(order_details__2[[#This Row],[OrderID]],orders[],21,FALSE)</f>
        <v>11</v>
      </c>
    </row>
    <row r="1323" spans="1:18" x14ac:dyDescent="0.2">
      <c r="A1323">
        <v>10749</v>
      </c>
      <c r="B1323">
        <v>76</v>
      </c>
      <c r="C1323">
        <v>18</v>
      </c>
      <c r="D1323">
        <v>10</v>
      </c>
      <c r="E1323">
        <v>0</v>
      </c>
      <c r="F1323">
        <f>order_details__2[[#This Row],[UnitPrice]]*order_details__2[[#This Row],[Quantity]]</f>
        <v>180</v>
      </c>
      <c r="G1323">
        <f>VLOOKUP(order_details__2[[#This Row],[ProductID]],products[],3,FALSE)</f>
        <v>23</v>
      </c>
      <c r="H1323">
        <f>VLOOKUP(order_details__2[[#This Row],[OrderID]],orders[],20,FALSE)</f>
        <v>1997</v>
      </c>
      <c r="I1323" t="str">
        <f>VLOOKUP(order_details__2[[#This Row],[ProductID]],products[],2,FALSE)</f>
        <v>Lakkalikri</v>
      </c>
      <c r="J1323" t="str">
        <f>VLOOKUP(order_details__2[[#This Row],[SupplierID]],suppliers[],2,FALSE)</f>
        <v>Karkki Oy</v>
      </c>
      <c r="K1323" t="str">
        <f>VLOOKUP(order_details__2[[#This Row],[OrderID]],orders[],14,FALSE)</f>
        <v>UK</v>
      </c>
      <c r="L1323">
        <f>VLOOKUP(order_details__2[[#This Row],[OrderID]],orders[],7,FALSE)</f>
        <v>2</v>
      </c>
      <c r="M1323" t="str">
        <f>VLOOKUP(order_details__2[[#This Row],[ShipVia ]],shippers[],2,FALSE)</f>
        <v>United Package</v>
      </c>
      <c r="N1323" t="str">
        <f>VLOOKUP(order_details__2[[#This Row],[OrderID]],orders[],2,FALSE)</f>
        <v>ISLAT</v>
      </c>
      <c r="O1323" t="str">
        <f>VLOOKUP(order_details__2[[#This Row],[OrderID]],orders[],18,FALSE)</f>
        <v xml:space="preserve">Eastern                                           </v>
      </c>
      <c r="P1323">
        <f>VLOOKUP(order_details__2[[#This Row],[ProductID]],products[],4,FALSE)</f>
        <v>1</v>
      </c>
      <c r="Q1323" t="str">
        <f>VLOOKUP(order_details__2[[#This Row],[CategoryID]],categories[],2,FALSE)</f>
        <v>Beverages</v>
      </c>
      <c r="R1323">
        <f>VLOOKUP(order_details__2[[#This Row],[OrderID]],orders[],21,FALSE)</f>
        <v>11</v>
      </c>
    </row>
    <row r="1324" spans="1:18" x14ac:dyDescent="0.2">
      <c r="A1324">
        <v>10750</v>
      </c>
      <c r="B1324">
        <v>14</v>
      </c>
      <c r="C1324">
        <v>23.25</v>
      </c>
      <c r="D1324">
        <v>5</v>
      </c>
      <c r="E1324">
        <v>0</v>
      </c>
      <c r="F1324">
        <f>order_details__2[[#This Row],[UnitPrice]]*order_details__2[[#This Row],[Quantity]]</f>
        <v>116.25</v>
      </c>
      <c r="G1324">
        <f>VLOOKUP(order_details__2[[#This Row],[ProductID]],products[],3,FALSE)</f>
        <v>6</v>
      </c>
      <c r="H1324">
        <f>VLOOKUP(order_details__2[[#This Row],[OrderID]],orders[],20,FALSE)</f>
        <v>1997</v>
      </c>
      <c r="I1324" t="str">
        <f>VLOOKUP(order_details__2[[#This Row],[ProductID]],products[],2,FALSE)</f>
        <v>Tofu</v>
      </c>
      <c r="J1324" t="str">
        <f>VLOOKUP(order_details__2[[#This Row],[SupplierID]],suppliers[],2,FALSE)</f>
        <v>Mayumi's</v>
      </c>
      <c r="K1324" t="str">
        <f>VLOOKUP(order_details__2[[#This Row],[OrderID]],orders[],14,FALSE)</f>
        <v>Finland</v>
      </c>
      <c r="L1324">
        <f>VLOOKUP(order_details__2[[#This Row],[OrderID]],orders[],7,FALSE)</f>
        <v>1</v>
      </c>
      <c r="M1324" t="str">
        <f>VLOOKUP(order_details__2[[#This Row],[ShipVia ]],shippers[],2,FALSE)</f>
        <v>Speedy Express</v>
      </c>
      <c r="N1324" t="str">
        <f>VLOOKUP(order_details__2[[#This Row],[OrderID]],orders[],2,FALSE)</f>
        <v>WARTH</v>
      </c>
      <c r="O1324" t="str">
        <f>VLOOKUP(order_details__2[[#This Row],[OrderID]],orders[],18,FALSE)</f>
        <v xml:space="preserve">Northern                                          </v>
      </c>
      <c r="P1324">
        <f>VLOOKUP(order_details__2[[#This Row],[ProductID]],products[],4,FALSE)</f>
        <v>7</v>
      </c>
      <c r="Q1324" t="str">
        <f>VLOOKUP(order_details__2[[#This Row],[CategoryID]],categories[],2,FALSE)</f>
        <v>Produce</v>
      </c>
      <c r="R1324">
        <f>VLOOKUP(order_details__2[[#This Row],[OrderID]],orders[],21,FALSE)</f>
        <v>11</v>
      </c>
    </row>
    <row r="1325" spans="1:18" x14ac:dyDescent="0.2">
      <c r="A1325">
        <v>10750</v>
      </c>
      <c r="B1325">
        <v>45</v>
      </c>
      <c r="C1325">
        <v>9.5</v>
      </c>
      <c r="D1325">
        <v>40</v>
      </c>
      <c r="E1325">
        <v>0</v>
      </c>
      <c r="F1325">
        <f>order_details__2[[#This Row],[UnitPrice]]*order_details__2[[#This Row],[Quantity]]</f>
        <v>380</v>
      </c>
      <c r="G1325">
        <f>VLOOKUP(order_details__2[[#This Row],[ProductID]],products[],3,FALSE)</f>
        <v>21</v>
      </c>
      <c r="H1325">
        <f>VLOOKUP(order_details__2[[#This Row],[OrderID]],orders[],20,FALSE)</f>
        <v>1997</v>
      </c>
      <c r="I1325" t="str">
        <f>VLOOKUP(order_details__2[[#This Row],[ProductID]],products[],2,FALSE)</f>
        <v>Rogede sild</v>
      </c>
      <c r="J1325" t="str">
        <f>VLOOKUP(order_details__2[[#This Row],[SupplierID]],suppliers[],2,FALSE)</f>
        <v>Lyngbysild</v>
      </c>
      <c r="K1325" t="str">
        <f>VLOOKUP(order_details__2[[#This Row],[OrderID]],orders[],14,FALSE)</f>
        <v>Finland</v>
      </c>
      <c r="L1325">
        <f>VLOOKUP(order_details__2[[#This Row],[OrderID]],orders[],7,FALSE)</f>
        <v>1</v>
      </c>
      <c r="M1325" t="str">
        <f>VLOOKUP(order_details__2[[#This Row],[ShipVia ]],shippers[],2,FALSE)</f>
        <v>Speedy Express</v>
      </c>
      <c r="N1325" t="str">
        <f>VLOOKUP(order_details__2[[#This Row],[OrderID]],orders[],2,FALSE)</f>
        <v>WARTH</v>
      </c>
      <c r="O1325" t="str">
        <f>VLOOKUP(order_details__2[[#This Row],[OrderID]],orders[],18,FALSE)</f>
        <v xml:space="preserve">Northern                                          </v>
      </c>
      <c r="P1325">
        <f>VLOOKUP(order_details__2[[#This Row],[ProductID]],products[],4,FALSE)</f>
        <v>8</v>
      </c>
      <c r="Q1325" t="str">
        <f>VLOOKUP(order_details__2[[#This Row],[CategoryID]],categories[],2,FALSE)</f>
        <v>Seafood</v>
      </c>
      <c r="R1325">
        <f>VLOOKUP(order_details__2[[#This Row],[OrderID]],orders[],21,FALSE)</f>
        <v>11</v>
      </c>
    </row>
    <row r="1326" spans="1:18" x14ac:dyDescent="0.2">
      <c r="A1326">
        <v>10750</v>
      </c>
      <c r="B1326">
        <v>59</v>
      </c>
      <c r="C1326">
        <v>55</v>
      </c>
      <c r="D1326">
        <v>25</v>
      </c>
      <c r="E1326">
        <v>0</v>
      </c>
      <c r="F1326">
        <f>order_details__2[[#This Row],[UnitPrice]]*order_details__2[[#This Row],[Quantity]]</f>
        <v>1375</v>
      </c>
      <c r="G1326">
        <f>VLOOKUP(order_details__2[[#This Row],[ProductID]],products[],3,FALSE)</f>
        <v>28</v>
      </c>
      <c r="H1326">
        <f>VLOOKUP(order_details__2[[#This Row],[OrderID]],orders[],20,FALSE)</f>
        <v>1997</v>
      </c>
      <c r="I1326" t="str">
        <f>VLOOKUP(order_details__2[[#This Row],[ProductID]],products[],2,FALSE)</f>
        <v>Raclette Courdavault</v>
      </c>
      <c r="J1326" t="str">
        <f>VLOOKUP(order_details__2[[#This Row],[SupplierID]],suppliers[],2,FALSE)</f>
        <v>Gai pturage</v>
      </c>
      <c r="K1326" t="str">
        <f>VLOOKUP(order_details__2[[#This Row],[OrderID]],orders[],14,FALSE)</f>
        <v>Finland</v>
      </c>
      <c r="L1326">
        <f>VLOOKUP(order_details__2[[#This Row],[OrderID]],orders[],7,FALSE)</f>
        <v>1</v>
      </c>
      <c r="M1326" t="str">
        <f>VLOOKUP(order_details__2[[#This Row],[ShipVia ]],shippers[],2,FALSE)</f>
        <v>Speedy Express</v>
      </c>
      <c r="N1326" t="str">
        <f>VLOOKUP(order_details__2[[#This Row],[OrderID]],orders[],2,FALSE)</f>
        <v>WARTH</v>
      </c>
      <c r="O1326" t="str">
        <f>VLOOKUP(order_details__2[[#This Row],[OrderID]],orders[],18,FALSE)</f>
        <v xml:space="preserve">Northern                                          </v>
      </c>
      <c r="P1326">
        <f>VLOOKUP(order_details__2[[#This Row],[ProductID]],products[],4,FALSE)</f>
        <v>4</v>
      </c>
      <c r="Q1326" t="str">
        <f>VLOOKUP(order_details__2[[#This Row],[CategoryID]],categories[],2,FALSE)</f>
        <v>Dairy Products</v>
      </c>
      <c r="R1326">
        <f>VLOOKUP(order_details__2[[#This Row],[OrderID]],orders[],21,FALSE)</f>
        <v>11</v>
      </c>
    </row>
    <row r="1327" spans="1:18" x14ac:dyDescent="0.2">
      <c r="A1327">
        <v>10751</v>
      </c>
      <c r="B1327">
        <v>26</v>
      </c>
      <c r="C1327">
        <v>31.23</v>
      </c>
      <c r="D1327">
        <v>12</v>
      </c>
      <c r="E1327">
        <v>0</v>
      </c>
      <c r="F1327">
        <f>order_details__2[[#This Row],[UnitPrice]]*order_details__2[[#This Row],[Quantity]]</f>
        <v>374.76</v>
      </c>
      <c r="G1327">
        <f>VLOOKUP(order_details__2[[#This Row],[ProductID]],products[],3,FALSE)</f>
        <v>11</v>
      </c>
      <c r="H1327">
        <f>VLOOKUP(order_details__2[[#This Row],[OrderID]],orders[],20,FALSE)</f>
        <v>1997</v>
      </c>
      <c r="I1327" t="str">
        <f>VLOOKUP(order_details__2[[#This Row],[ProductID]],products[],2,FALSE)</f>
        <v>Gumbr Gummibrchen</v>
      </c>
      <c r="J1327" t="str">
        <f>VLOOKUP(order_details__2[[#This Row],[SupplierID]],suppliers[],2,FALSE)</f>
        <v>Heli Swaren GmbH &amp; Co. KG</v>
      </c>
      <c r="K1327" t="str">
        <f>VLOOKUP(order_details__2[[#This Row],[OrderID]],orders[],14,FALSE)</f>
        <v>Switzerland</v>
      </c>
      <c r="L1327">
        <f>VLOOKUP(order_details__2[[#This Row],[OrderID]],orders[],7,FALSE)</f>
        <v>3</v>
      </c>
      <c r="M1327" t="str">
        <f>VLOOKUP(order_details__2[[#This Row],[ShipVia ]],shippers[],2,FALSE)</f>
        <v>Federal Shipping</v>
      </c>
      <c r="N1327" t="str">
        <f>VLOOKUP(order_details__2[[#This Row],[OrderID]],orders[],2,FALSE)</f>
        <v>RICSU</v>
      </c>
      <c r="O1327" t="str">
        <f>VLOOKUP(order_details__2[[#This Row],[OrderID]],orders[],18,FALSE)</f>
        <v xml:space="preserve">Southern                                          </v>
      </c>
      <c r="P1327">
        <f>VLOOKUP(order_details__2[[#This Row],[ProductID]],products[],4,FALSE)</f>
        <v>3</v>
      </c>
      <c r="Q1327" t="str">
        <f>VLOOKUP(order_details__2[[#This Row],[CategoryID]],categories[],2,FALSE)</f>
        <v>Confections</v>
      </c>
      <c r="R1327">
        <f>VLOOKUP(order_details__2[[#This Row],[OrderID]],orders[],21,FALSE)</f>
        <v>11</v>
      </c>
    </row>
    <row r="1328" spans="1:18" x14ac:dyDescent="0.2">
      <c r="A1328">
        <v>10751</v>
      </c>
      <c r="B1328">
        <v>30</v>
      </c>
      <c r="C1328">
        <v>25.89</v>
      </c>
      <c r="D1328">
        <v>30</v>
      </c>
      <c r="E1328">
        <v>0</v>
      </c>
      <c r="F1328">
        <f>order_details__2[[#This Row],[UnitPrice]]*order_details__2[[#This Row],[Quantity]]</f>
        <v>776.7</v>
      </c>
      <c r="G1328">
        <f>VLOOKUP(order_details__2[[#This Row],[ProductID]],products[],3,FALSE)</f>
        <v>13</v>
      </c>
      <c r="H1328">
        <f>VLOOKUP(order_details__2[[#This Row],[OrderID]],orders[],20,FALSE)</f>
        <v>1997</v>
      </c>
      <c r="I1328" t="str">
        <f>VLOOKUP(order_details__2[[#This Row],[ProductID]],products[],2,FALSE)</f>
        <v>Nord-Ost Matjeshering</v>
      </c>
      <c r="J1328" t="str">
        <f>VLOOKUP(order_details__2[[#This Row],[SupplierID]],suppliers[],2,FALSE)</f>
        <v>Nord-Ost-Fisch Handelsgesellschaft mbH</v>
      </c>
      <c r="K1328" t="str">
        <f>VLOOKUP(order_details__2[[#This Row],[OrderID]],orders[],14,FALSE)</f>
        <v>Switzerland</v>
      </c>
      <c r="L1328">
        <f>VLOOKUP(order_details__2[[#This Row],[OrderID]],orders[],7,FALSE)</f>
        <v>3</v>
      </c>
      <c r="M1328" t="str">
        <f>VLOOKUP(order_details__2[[#This Row],[ShipVia ]],shippers[],2,FALSE)</f>
        <v>Federal Shipping</v>
      </c>
      <c r="N1328" t="str">
        <f>VLOOKUP(order_details__2[[#This Row],[OrderID]],orders[],2,FALSE)</f>
        <v>RICSU</v>
      </c>
      <c r="O1328" t="str">
        <f>VLOOKUP(order_details__2[[#This Row],[OrderID]],orders[],18,FALSE)</f>
        <v xml:space="preserve">Southern                                          </v>
      </c>
      <c r="P1328">
        <f>VLOOKUP(order_details__2[[#This Row],[ProductID]],products[],4,FALSE)</f>
        <v>8</v>
      </c>
      <c r="Q1328" t="str">
        <f>VLOOKUP(order_details__2[[#This Row],[CategoryID]],categories[],2,FALSE)</f>
        <v>Seafood</v>
      </c>
      <c r="R1328">
        <f>VLOOKUP(order_details__2[[#This Row],[OrderID]],orders[],21,FALSE)</f>
        <v>11</v>
      </c>
    </row>
    <row r="1329" spans="1:18" x14ac:dyDescent="0.2">
      <c r="A1329">
        <v>10751</v>
      </c>
      <c r="B1329">
        <v>50</v>
      </c>
      <c r="C1329">
        <v>16.25</v>
      </c>
      <c r="D1329">
        <v>20</v>
      </c>
      <c r="E1329">
        <v>0</v>
      </c>
      <c r="F1329">
        <f>order_details__2[[#This Row],[UnitPrice]]*order_details__2[[#This Row],[Quantity]]</f>
        <v>325</v>
      </c>
      <c r="G1329">
        <f>VLOOKUP(order_details__2[[#This Row],[ProductID]],products[],3,FALSE)</f>
        <v>23</v>
      </c>
      <c r="H1329">
        <f>VLOOKUP(order_details__2[[#This Row],[OrderID]],orders[],20,FALSE)</f>
        <v>1997</v>
      </c>
      <c r="I1329" t="str">
        <f>VLOOKUP(order_details__2[[#This Row],[ProductID]],products[],2,FALSE)</f>
        <v>Valkoinen suklaa</v>
      </c>
      <c r="J1329" t="str">
        <f>VLOOKUP(order_details__2[[#This Row],[SupplierID]],suppliers[],2,FALSE)</f>
        <v>Karkki Oy</v>
      </c>
      <c r="K1329" t="str">
        <f>VLOOKUP(order_details__2[[#This Row],[OrderID]],orders[],14,FALSE)</f>
        <v>Switzerland</v>
      </c>
      <c r="L1329">
        <f>VLOOKUP(order_details__2[[#This Row],[OrderID]],orders[],7,FALSE)</f>
        <v>3</v>
      </c>
      <c r="M1329" t="str">
        <f>VLOOKUP(order_details__2[[#This Row],[ShipVia ]],shippers[],2,FALSE)</f>
        <v>Federal Shipping</v>
      </c>
      <c r="N1329" t="str">
        <f>VLOOKUP(order_details__2[[#This Row],[OrderID]],orders[],2,FALSE)</f>
        <v>RICSU</v>
      </c>
      <c r="O1329" t="str">
        <f>VLOOKUP(order_details__2[[#This Row],[OrderID]],orders[],18,FALSE)</f>
        <v xml:space="preserve">Southern                                          </v>
      </c>
      <c r="P1329">
        <f>VLOOKUP(order_details__2[[#This Row],[ProductID]],products[],4,FALSE)</f>
        <v>3</v>
      </c>
      <c r="Q1329" t="str">
        <f>VLOOKUP(order_details__2[[#This Row],[CategoryID]],categories[],2,FALSE)</f>
        <v>Confections</v>
      </c>
      <c r="R1329">
        <f>VLOOKUP(order_details__2[[#This Row],[OrderID]],orders[],21,FALSE)</f>
        <v>11</v>
      </c>
    </row>
    <row r="1330" spans="1:18" x14ac:dyDescent="0.2">
      <c r="A1330">
        <v>10751</v>
      </c>
      <c r="B1330">
        <v>73</v>
      </c>
      <c r="C1330">
        <v>15</v>
      </c>
      <c r="D1330">
        <v>15</v>
      </c>
      <c r="E1330">
        <v>0</v>
      </c>
      <c r="F1330">
        <f>order_details__2[[#This Row],[UnitPrice]]*order_details__2[[#This Row],[Quantity]]</f>
        <v>225</v>
      </c>
      <c r="G1330">
        <f>VLOOKUP(order_details__2[[#This Row],[ProductID]],products[],3,FALSE)</f>
        <v>17</v>
      </c>
      <c r="H1330">
        <f>VLOOKUP(order_details__2[[#This Row],[OrderID]],orders[],20,FALSE)</f>
        <v>1997</v>
      </c>
      <c r="I1330" t="str">
        <f>VLOOKUP(order_details__2[[#This Row],[ProductID]],products[],2,FALSE)</f>
        <v>Rd Kaviar</v>
      </c>
      <c r="J1330" t="str">
        <f>VLOOKUP(order_details__2[[#This Row],[SupplierID]],suppliers[],2,FALSE)</f>
        <v>Svensk Sjfda AB</v>
      </c>
      <c r="K1330" t="str">
        <f>VLOOKUP(order_details__2[[#This Row],[OrderID]],orders[],14,FALSE)</f>
        <v>Switzerland</v>
      </c>
      <c r="L1330">
        <f>VLOOKUP(order_details__2[[#This Row],[OrderID]],orders[],7,FALSE)</f>
        <v>3</v>
      </c>
      <c r="M1330" t="str">
        <f>VLOOKUP(order_details__2[[#This Row],[ShipVia ]],shippers[],2,FALSE)</f>
        <v>Federal Shipping</v>
      </c>
      <c r="N1330" t="str">
        <f>VLOOKUP(order_details__2[[#This Row],[OrderID]],orders[],2,FALSE)</f>
        <v>RICSU</v>
      </c>
      <c r="O1330" t="str">
        <f>VLOOKUP(order_details__2[[#This Row],[OrderID]],orders[],18,FALSE)</f>
        <v xml:space="preserve">Southern                                          </v>
      </c>
      <c r="P1330">
        <f>VLOOKUP(order_details__2[[#This Row],[ProductID]],products[],4,FALSE)</f>
        <v>8</v>
      </c>
      <c r="Q1330" t="str">
        <f>VLOOKUP(order_details__2[[#This Row],[CategoryID]],categories[],2,FALSE)</f>
        <v>Seafood</v>
      </c>
      <c r="R1330">
        <f>VLOOKUP(order_details__2[[#This Row],[OrderID]],orders[],21,FALSE)</f>
        <v>11</v>
      </c>
    </row>
    <row r="1331" spans="1:18" x14ac:dyDescent="0.2">
      <c r="A1331">
        <v>10752</v>
      </c>
      <c r="B1331">
        <v>1</v>
      </c>
      <c r="C1331">
        <v>18</v>
      </c>
      <c r="D1331">
        <v>8</v>
      </c>
      <c r="E1331">
        <v>0</v>
      </c>
      <c r="F1331">
        <f>order_details__2[[#This Row],[UnitPrice]]*order_details__2[[#This Row],[Quantity]]</f>
        <v>144</v>
      </c>
      <c r="G1331">
        <f>VLOOKUP(order_details__2[[#This Row],[ProductID]],products[],3,FALSE)</f>
        <v>1</v>
      </c>
      <c r="H1331">
        <f>VLOOKUP(order_details__2[[#This Row],[OrderID]],orders[],20,FALSE)</f>
        <v>1997</v>
      </c>
      <c r="I1331" t="str">
        <f>VLOOKUP(order_details__2[[#This Row],[ProductID]],products[],2,FALSE)</f>
        <v>Chai</v>
      </c>
      <c r="J1331" t="str">
        <f>VLOOKUP(order_details__2[[#This Row],[SupplierID]],suppliers[],2,FALSE)</f>
        <v>Exotic Liquids</v>
      </c>
      <c r="K1331" t="str">
        <f>VLOOKUP(order_details__2[[#This Row],[OrderID]],orders[],14,FALSE)</f>
        <v>UK</v>
      </c>
      <c r="L1331">
        <f>VLOOKUP(order_details__2[[#This Row],[OrderID]],orders[],7,FALSE)</f>
        <v>3</v>
      </c>
      <c r="M1331" t="str">
        <f>VLOOKUP(order_details__2[[#This Row],[ShipVia ]],shippers[],2,FALSE)</f>
        <v>Federal Shipping</v>
      </c>
      <c r="N1331" t="str">
        <f>VLOOKUP(order_details__2[[#This Row],[OrderID]],orders[],2,FALSE)</f>
        <v>NORTS</v>
      </c>
      <c r="O1331" t="str">
        <f>VLOOKUP(order_details__2[[#This Row],[OrderID]],orders[],18,FALSE)</f>
        <v xml:space="preserve">Eastern                                           </v>
      </c>
      <c r="P1331">
        <f>VLOOKUP(order_details__2[[#This Row],[ProductID]],products[],4,FALSE)</f>
        <v>1</v>
      </c>
      <c r="Q1331" t="str">
        <f>VLOOKUP(order_details__2[[#This Row],[CategoryID]],categories[],2,FALSE)</f>
        <v>Beverages</v>
      </c>
      <c r="R1331">
        <f>VLOOKUP(order_details__2[[#This Row],[OrderID]],orders[],21,FALSE)</f>
        <v>11</v>
      </c>
    </row>
    <row r="1332" spans="1:18" x14ac:dyDescent="0.2">
      <c r="A1332">
        <v>10752</v>
      </c>
      <c r="B1332">
        <v>69</v>
      </c>
      <c r="C1332">
        <v>36</v>
      </c>
      <c r="D1332">
        <v>3</v>
      </c>
      <c r="E1332">
        <v>0</v>
      </c>
      <c r="F1332">
        <f>order_details__2[[#This Row],[UnitPrice]]*order_details__2[[#This Row],[Quantity]]</f>
        <v>108</v>
      </c>
      <c r="G1332">
        <f>VLOOKUP(order_details__2[[#This Row],[ProductID]],products[],3,FALSE)</f>
        <v>15</v>
      </c>
      <c r="H1332">
        <f>VLOOKUP(order_details__2[[#This Row],[OrderID]],orders[],20,FALSE)</f>
        <v>1997</v>
      </c>
      <c r="I1332" t="str">
        <f>VLOOKUP(order_details__2[[#This Row],[ProductID]],products[],2,FALSE)</f>
        <v>Gudbrandsdalsost</v>
      </c>
      <c r="J1332" t="str">
        <f>VLOOKUP(order_details__2[[#This Row],[SupplierID]],suppliers[],2,FALSE)</f>
        <v>Norske Meierier</v>
      </c>
      <c r="K1332" t="str">
        <f>VLOOKUP(order_details__2[[#This Row],[OrderID]],orders[],14,FALSE)</f>
        <v>UK</v>
      </c>
      <c r="L1332">
        <f>VLOOKUP(order_details__2[[#This Row],[OrderID]],orders[],7,FALSE)</f>
        <v>3</v>
      </c>
      <c r="M1332" t="str">
        <f>VLOOKUP(order_details__2[[#This Row],[ShipVia ]],shippers[],2,FALSE)</f>
        <v>Federal Shipping</v>
      </c>
      <c r="N1332" t="str">
        <f>VLOOKUP(order_details__2[[#This Row],[OrderID]],orders[],2,FALSE)</f>
        <v>NORTS</v>
      </c>
      <c r="O1332" t="str">
        <f>VLOOKUP(order_details__2[[#This Row],[OrderID]],orders[],18,FALSE)</f>
        <v xml:space="preserve">Eastern                                           </v>
      </c>
      <c r="P1332">
        <f>VLOOKUP(order_details__2[[#This Row],[ProductID]],products[],4,FALSE)</f>
        <v>4</v>
      </c>
      <c r="Q1332" t="str">
        <f>VLOOKUP(order_details__2[[#This Row],[CategoryID]],categories[],2,FALSE)</f>
        <v>Dairy Products</v>
      </c>
      <c r="R1332">
        <f>VLOOKUP(order_details__2[[#This Row],[OrderID]],orders[],21,FALSE)</f>
        <v>11</v>
      </c>
    </row>
    <row r="1333" spans="1:18" x14ac:dyDescent="0.2">
      <c r="A1333">
        <v>10753</v>
      </c>
      <c r="B1333">
        <v>45</v>
      </c>
      <c r="C1333">
        <v>9.5</v>
      </c>
      <c r="D1333">
        <v>4</v>
      </c>
      <c r="E1333">
        <v>0</v>
      </c>
      <c r="F1333">
        <f>order_details__2[[#This Row],[UnitPrice]]*order_details__2[[#This Row],[Quantity]]</f>
        <v>38</v>
      </c>
      <c r="G1333">
        <f>VLOOKUP(order_details__2[[#This Row],[ProductID]],products[],3,FALSE)</f>
        <v>21</v>
      </c>
      <c r="H1333">
        <f>VLOOKUP(order_details__2[[#This Row],[OrderID]],orders[],20,FALSE)</f>
        <v>1997</v>
      </c>
      <c r="I1333" t="str">
        <f>VLOOKUP(order_details__2[[#This Row],[ProductID]],products[],2,FALSE)</f>
        <v>Rogede sild</v>
      </c>
      <c r="J1333" t="str">
        <f>VLOOKUP(order_details__2[[#This Row],[SupplierID]],suppliers[],2,FALSE)</f>
        <v>Lyngbysild</v>
      </c>
      <c r="K1333" t="str">
        <f>VLOOKUP(order_details__2[[#This Row],[OrderID]],orders[],14,FALSE)</f>
        <v>Italy</v>
      </c>
      <c r="L1333">
        <f>VLOOKUP(order_details__2[[#This Row],[OrderID]],orders[],7,FALSE)</f>
        <v>1</v>
      </c>
      <c r="M1333" t="str">
        <f>VLOOKUP(order_details__2[[#This Row],[ShipVia ]],shippers[],2,FALSE)</f>
        <v>Speedy Express</v>
      </c>
      <c r="N1333" t="str">
        <f>VLOOKUP(order_details__2[[#This Row],[OrderID]],orders[],2,FALSE)</f>
        <v>FRANS</v>
      </c>
      <c r="O1333" t="str">
        <f>VLOOKUP(order_details__2[[#This Row],[OrderID]],orders[],18,FALSE)</f>
        <v xml:space="preserve">Southern                                          </v>
      </c>
      <c r="P1333">
        <f>VLOOKUP(order_details__2[[#This Row],[ProductID]],products[],4,FALSE)</f>
        <v>8</v>
      </c>
      <c r="Q1333" t="str">
        <f>VLOOKUP(order_details__2[[#This Row],[CategoryID]],categories[],2,FALSE)</f>
        <v>Seafood</v>
      </c>
      <c r="R1333">
        <f>VLOOKUP(order_details__2[[#This Row],[OrderID]],orders[],21,FALSE)</f>
        <v>11</v>
      </c>
    </row>
    <row r="1334" spans="1:18" x14ac:dyDescent="0.2">
      <c r="A1334">
        <v>10753</v>
      </c>
      <c r="B1334">
        <v>74</v>
      </c>
      <c r="C1334">
        <v>10</v>
      </c>
      <c r="D1334">
        <v>5</v>
      </c>
      <c r="E1334">
        <v>0</v>
      </c>
      <c r="F1334">
        <f>order_details__2[[#This Row],[UnitPrice]]*order_details__2[[#This Row],[Quantity]]</f>
        <v>50</v>
      </c>
      <c r="G1334">
        <f>VLOOKUP(order_details__2[[#This Row],[ProductID]],products[],3,FALSE)</f>
        <v>4</v>
      </c>
      <c r="H1334">
        <f>VLOOKUP(order_details__2[[#This Row],[OrderID]],orders[],20,FALSE)</f>
        <v>1997</v>
      </c>
      <c r="I1334" t="str">
        <f>VLOOKUP(order_details__2[[#This Row],[ProductID]],products[],2,FALSE)</f>
        <v>Longlife Tofu</v>
      </c>
      <c r="J1334" t="str">
        <f>VLOOKUP(order_details__2[[#This Row],[SupplierID]],suppliers[],2,FALSE)</f>
        <v>Tokyo Traders</v>
      </c>
      <c r="K1334" t="str">
        <f>VLOOKUP(order_details__2[[#This Row],[OrderID]],orders[],14,FALSE)</f>
        <v>Italy</v>
      </c>
      <c r="L1334">
        <f>VLOOKUP(order_details__2[[#This Row],[OrderID]],orders[],7,FALSE)</f>
        <v>1</v>
      </c>
      <c r="M1334" t="str">
        <f>VLOOKUP(order_details__2[[#This Row],[ShipVia ]],shippers[],2,FALSE)</f>
        <v>Speedy Express</v>
      </c>
      <c r="N1334" t="str">
        <f>VLOOKUP(order_details__2[[#This Row],[OrderID]],orders[],2,FALSE)</f>
        <v>FRANS</v>
      </c>
      <c r="O1334" t="str">
        <f>VLOOKUP(order_details__2[[#This Row],[OrderID]],orders[],18,FALSE)</f>
        <v xml:space="preserve">Southern                                          </v>
      </c>
      <c r="P1334">
        <f>VLOOKUP(order_details__2[[#This Row],[ProductID]],products[],4,FALSE)</f>
        <v>7</v>
      </c>
      <c r="Q1334" t="str">
        <f>VLOOKUP(order_details__2[[#This Row],[CategoryID]],categories[],2,FALSE)</f>
        <v>Produce</v>
      </c>
      <c r="R1334">
        <f>VLOOKUP(order_details__2[[#This Row],[OrderID]],orders[],21,FALSE)</f>
        <v>11</v>
      </c>
    </row>
    <row r="1335" spans="1:18" x14ac:dyDescent="0.2">
      <c r="A1335">
        <v>10754</v>
      </c>
      <c r="B1335">
        <v>40</v>
      </c>
      <c r="C1335">
        <v>18.399999999999999</v>
      </c>
      <c r="D1335">
        <v>3</v>
      </c>
      <c r="E1335">
        <v>0</v>
      </c>
      <c r="F1335">
        <f>order_details__2[[#This Row],[UnitPrice]]*order_details__2[[#This Row],[Quantity]]</f>
        <v>55.199999999999996</v>
      </c>
      <c r="G1335">
        <f>VLOOKUP(order_details__2[[#This Row],[ProductID]],products[],3,FALSE)</f>
        <v>19</v>
      </c>
      <c r="H1335">
        <f>VLOOKUP(order_details__2[[#This Row],[OrderID]],orders[],20,FALSE)</f>
        <v>1997</v>
      </c>
      <c r="I1335" t="str">
        <f>VLOOKUP(order_details__2[[#This Row],[ProductID]],products[],2,FALSE)</f>
        <v>Boston Crab Meat</v>
      </c>
      <c r="J1335" t="str">
        <f>VLOOKUP(order_details__2[[#This Row],[SupplierID]],suppliers[],2,FALSE)</f>
        <v>New England Seafood Cannery</v>
      </c>
      <c r="K1335" t="str">
        <f>VLOOKUP(order_details__2[[#This Row],[OrderID]],orders[],14,FALSE)</f>
        <v>Italy</v>
      </c>
      <c r="L1335">
        <f>VLOOKUP(order_details__2[[#This Row],[OrderID]],orders[],7,FALSE)</f>
        <v>3</v>
      </c>
      <c r="M1335" t="str">
        <f>VLOOKUP(order_details__2[[#This Row],[ShipVia ]],shippers[],2,FALSE)</f>
        <v>Federal Shipping</v>
      </c>
      <c r="N1335" t="str">
        <f>VLOOKUP(order_details__2[[#This Row],[OrderID]],orders[],2,FALSE)</f>
        <v>MAGAA</v>
      </c>
      <c r="O1335" t="str">
        <f>VLOOKUP(order_details__2[[#This Row],[OrderID]],orders[],18,FALSE)</f>
        <v xml:space="preserve">Westerns                                          </v>
      </c>
      <c r="P1335">
        <f>VLOOKUP(order_details__2[[#This Row],[ProductID]],products[],4,FALSE)</f>
        <v>8</v>
      </c>
      <c r="Q1335" t="str">
        <f>VLOOKUP(order_details__2[[#This Row],[CategoryID]],categories[],2,FALSE)</f>
        <v>Seafood</v>
      </c>
      <c r="R1335">
        <f>VLOOKUP(order_details__2[[#This Row],[OrderID]],orders[],21,FALSE)</f>
        <v>11</v>
      </c>
    </row>
    <row r="1336" spans="1:18" x14ac:dyDescent="0.2">
      <c r="A1336">
        <v>10755</v>
      </c>
      <c r="B1336">
        <v>47</v>
      </c>
      <c r="C1336">
        <v>9.5</v>
      </c>
      <c r="D1336">
        <v>30</v>
      </c>
      <c r="E1336">
        <v>0</v>
      </c>
      <c r="F1336">
        <f>order_details__2[[#This Row],[UnitPrice]]*order_details__2[[#This Row],[Quantity]]</f>
        <v>285</v>
      </c>
      <c r="G1336">
        <f>VLOOKUP(order_details__2[[#This Row],[ProductID]],products[],3,FALSE)</f>
        <v>22</v>
      </c>
      <c r="H1336">
        <f>VLOOKUP(order_details__2[[#This Row],[OrderID]],orders[],20,FALSE)</f>
        <v>1997</v>
      </c>
      <c r="I1336" t="str">
        <f>VLOOKUP(order_details__2[[#This Row],[ProductID]],products[],2,FALSE)</f>
        <v>Zaanse koeken</v>
      </c>
      <c r="J1336" t="str">
        <f>VLOOKUP(order_details__2[[#This Row],[SupplierID]],suppliers[],2,FALSE)</f>
        <v>Zaanse Snoepfabriek</v>
      </c>
      <c r="K1336" t="str">
        <f>VLOOKUP(order_details__2[[#This Row],[OrderID]],orders[],14,FALSE)</f>
        <v>France</v>
      </c>
      <c r="L1336">
        <f>VLOOKUP(order_details__2[[#This Row],[OrderID]],orders[],7,FALSE)</f>
        <v>2</v>
      </c>
      <c r="M1336" t="str">
        <f>VLOOKUP(order_details__2[[#This Row],[ShipVia ]],shippers[],2,FALSE)</f>
        <v>United Package</v>
      </c>
      <c r="N1336" t="str">
        <f>VLOOKUP(order_details__2[[#This Row],[OrderID]],orders[],2,FALSE)</f>
        <v>BONAP</v>
      </c>
      <c r="O1336" t="str">
        <f>VLOOKUP(order_details__2[[#This Row],[OrderID]],orders[],18,FALSE)</f>
        <v xml:space="preserve">Eastern                                           </v>
      </c>
      <c r="P1336">
        <f>VLOOKUP(order_details__2[[#This Row],[ProductID]],products[],4,FALSE)</f>
        <v>3</v>
      </c>
      <c r="Q1336" t="str">
        <f>VLOOKUP(order_details__2[[#This Row],[CategoryID]],categories[],2,FALSE)</f>
        <v>Confections</v>
      </c>
      <c r="R1336">
        <f>VLOOKUP(order_details__2[[#This Row],[OrderID]],orders[],21,FALSE)</f>
        <v>11</v>
      </c>
    </row>
    <row r="1337" spans="1:18" x14ac:dyDescent="0.2">
      <c r="A1337">
        <v>10755</v>
      </c>
      <c r="B1337">
        <v>56</v>
      </c>
      <c r="C1337">
        <v>38</v>
      </c>
      <c r="D1337">
        <v>30</v>
      </c>
      <c r="E1337">
        <v>0</v>
      </c>
      <c r="F1337">
        <f>order_details__2[[#This Row],[UnitPrice]]*order_details__2[[#This Row],[Quantity]]</f>
        <v>1140</v>
      </c>
      <c r="G1337">
        <f>VLOOKUP(order_details__2[[#This Row],[ProductID]],products[],3,FALSE)</f>
        <v>26</v>
      </c>
      <c r="H1337">
        <f>VLOOKUP(order_details__2[[#This Row],[OrderID]],orders[],20,FALSE)</f>
        <v>1997</v>
      </c>
      <c r="I1337" t="str">
        <f>VLOOKUP(order_details__2[[#This Row],[ProductID]],products[],2,FALSE)</f>
        <v>Gnocchi di nonna Alice</v>
      </c>
      <c r="J1337" t="str">
        <f>VLOOKUP(order_details__2[[#This Row],[SupplierID]],suppliers[],2,FALSE)</f>
        <v>Pasta Buttini s.r.l.</v>
      </c>
      <c r="K1337" t="str">
        <f>VLOOKUP(order_details__2[[#This Row],[OrderID]],orders[],14,FALSE)</f>
        <v>France</v>
      </c>
      <c r="L1337">
        <f>VLOOKUP(order_details__2[[#This Row],[OrderID]],orders[],7,FALSE)</f>
        <v>2</v>
      </c>
      <c r="M1337" t="str">
        <f>VLOOKUP(order_details__2[[#This Row],[ShipVia ]],shippers[],2,FALSE)</f>
        <v>United Package</v>
      </c>
      <c r="N1337" t="str">
        <f>VLOOKUP(order_details__2[[#This Row],[OrderID]],orders[],2,FALSE)</f>
        <v>BONAP</v>
      </c>
      <c r="O1337" t="str">
        <f>VLOOKUP(order_details__2[[#This Row],[OrderID]],orders[],18,FALSE)</f>
        <v xml:space="preserve">Eastern                                           </v>
      </c>
      <c r="P1337">
        <f>VLOOKUP(order_details__2[[#This Row],[ProductID]],products[],4,FALSE)</f>
        <v>5</v>
      </c>
      <c r="Q1337" t="str">
        <f>VLOOKUP(order_details__2[[#This Row],[CategoryID]],categories[],2,FALSE)</f>
        <v>Grains/Cereals</v>
      </c>
      <c r="R1337">
        <f>VLOOKUP(order_details__2[[#This Row],[OrderID]],orders[],21,FALSE)</f>
        <v>11</v>
      </c>
    </row>
    <row r="1338" spans="1:18" x14ac:dyDescent="0.2">
      <c r="A1338">
        <v>10755</v>
      </c>
      <c r="B1338">
        <v>57</v>
      </c>
      <c r="C1338">
        <v>19.5</v>
      </c>
      <c r="D1338">
        <v>14</v>
      </c>
      <c r="E1338">
        <v>0</v>
      </c>
      <c r="F1338">
        <f>order_details__2[[#This Row],[UnitPrice]]*order_details__2[[#This Row],[Quantity]]</f>
        <v>273</v>
      </c>
      <c r="G1338">
        <f>VLOOKUP(order_details__2[[#This Row],[ProductID]],products[],3,FALSE)</f>
        <v>26</v>
      </c>
      <c r="H1338">
        <f>VLOOKUP(order_details__2[[#This Row],[OrderID]],orders[],20,FALSE)</f>
        <v>1997</v>
      </c>
      <c r="I1338" t="str">
        <f>VLOOKUP(order_details__2[[#This Row],[ProductID]],products[],2,FALSE)</f>
        <v>Ravioli Angelo</v>
      </c>
      <c r="J1338" t="str">
        <f>VLOOKUP(order_details__2[[#This Row],[SupplierID]],suppliers[],2,FALSE)</f>
        <v>Pasta Buttini s.r.l.</v>
      </c>
      <c r="K1338" t="str">
        <f>VLOOKUP(order_details__2[[#This Row],[OrderID]],orders[],14,FALSE)</f>
        <v>France</v>
      </c>
      <c r="L1338">
        <f>VLOOKUP(order_details__2[[#This Row],[OrderID]],orders[],7,FALSE)</f>
        <v>2</v>
      </c>
      <c r="M1338" t="str">
        <f>VLOOKUP(order_details__2[[#This Row],[ShipVia ]],shippers[],2,FALSE)</f>
        <v>United Package</v>
      </c>
      <c r="N1338" t="str">
        <f>VLOOKUP(order_details__2[[#This Row],[OrderID]],orders[],2,FALSE)</f>
        <v>BONAP</v>
      </c>
      <c r="O1338" t="str">
        <f>VLOOKUP(order_details__2[[#This Row],[OrderID]],orders[],18,FALSE)</f>
        <v xml:space="preserve">Eastern                                           </v>
      </c>
      <c r="P1338">
        <f>VLOOKUP(order_details__2[[#This Row],[ProductID]],products[],4,FALSE)</f>
        <v>5</v>
      </c>
      <c r="Q1338" t="str">
        <f>VLOOKUP(order_details__2[[#This Row],[CategoryID]],categories[],2,FALSE)</f>
        <v>Grains/Cereals</v>
      </c>
      <c r="R1338">
        <f>VLOOKUP(order_details__2[[#This Row],[OrderID]],orders[],21,FALSE)</f>
        <v>11</v>
      </c>
    </row>
    <row r="1339" spans="1:18" x14ac:dyDescent="0.2">
      <c r="A1339">
        <v>10755</v>
      </c>
      <c r="B1339">
        <v>69</v>
      </c>
      <c r="C1339">
        <v>36</v>
      </c>
      <c r="D1339">
        <v>25</v>
      </c>
      <c r="E1339">
        <v>0</v>
      </c>
      <c r="F1339">
        <f>order_details__2[[#This Row],[UnitPrice]]*order_details__2[[#This Row],[Quantity]]</f>
        <v>900</v>
      </c>
      <c r="G1339">
        <f>VLOOKUP(order_details__2[[#This Row],[ProductID]],products[],3,FALSE)</f>
        <v>15</v>
      </c>
      <c r="H1339">
        <f>VLOOKUP(order_details__2[[#This Row],[OrderID]],orders[],20,FALSE)</f>
        <v>1997</v>
      </c>
      <c r="I1339" t="str">
        <f>VLOOKUP(order_details__2[[#This Row],[ProductID]],products[],2,FALSE)</f>
        <v>Gudbrandsdalsost</v>
      </c>
      <c r="J1339" t="str">
        <f>VLOOKUP(order_details__2[[#This Row],[SupplierID]],suppliers[],2,FALSE)</f>
        <v>Norske Meierier</v>
      </c>
      <c r="K1339" t="str">
        <f>VLOOKUP(order_details__2[[#This Row],[OrderID]],orders[],14,FALSE)</f>
        <v>France</v>
      </c>
      <c r="L1339">
        <f>VLOOKUP(order_details__2[[#This Row],[OrderID]],orders[],7,FALSE)</f>
        <v>2</v>
      </c>
      <c r="M1339" t="str">
        <f>VLOOKUP(order_details__2[[#This Row],[ShipVia ]],shippers[],2,FALSE)</f>
        <v>United Package</v>
      </c>
      <c r="N1339" t="str">
        <f>VLOOKUP(order_details__2[[#This Row],[OrderID]],orders[],2,FALSE)</f>
        <v>BONAP</v>
      </c>
      <c r="O1339" t="str">
        <f>VLOOKUP(order_details__2[[#This Row],[OrderID]],orders[],18,FALSE)</f>
        <v xml:space="preserve">Eastern                                           </v>
      </c>
      <c r="P1339">
        <f>VLOOKUP(order_details__2[[#This Row],[ProductID]],products[],4,FALSE)</f>
        <v>4</v>
      </c>
      <c r="Q1339" t="str">
        <f>VLOOKUP(order_details__2[[#This Row],[CategoryID]],categories[],2,FALSE)</f>
        <v>Dairy Products</v>
      </c>
      <c r="R1339">
        <f>VLOOKUP(order_details__2[[#This Row],[OrderID]],orders[],21,FALSE)</f>
        <v>11</v>
      </c>
    </row>
    <row r="1340" spans="1:18" x14ac:dyDescent="0.2">
      <c r="A1340">
        <v>10756</v>
      </c>
      <c r="B1340">
        <v>18</v>
      </c>
      <c r="C1340">
        <v>62.5</v>
      </c>
      <c r="D1340">
        <v>21</v>
      </c>
      <c r="E1340">
        <v>0</v>
      </c>
      <c r="F1340">
        <f>order_details__2[[#This Row],[UnitPrice]]*order_details__2[[#This Row],[Quantity]]</f>
        <v>1312.5</v>
      </c>
      <c r="G1340">
        <f>VLOOKUP(order_details__2[[#This Row],[ProductID]],products[],3,FALSE)</f>
        <v>7</v>
      </c>
      <c r="H1340">
        <f>VLOOKUP(order_details__2[[#This Row],[OrderID]],orders[],20,FALSE)</f>
        <v>1997</v>
      </c>
      <c r="I1340" t="str">
        <f>VLOOKUP(order_details__2[[#This Row],[ProductID]],products[],2,FALSE)</f>
        <v>Carnarvon Tigers</v>
      </c>
      <c r="J1340" t="str">
        <f>VLOOKUP(order_details__2[[#This Row],[SupplierID]],suppliers[],2,FALSE)</f>
        <v>Pavlova, Ltd.</v>
      </c>
      <c r="K1340" t="str">
        <f>VLOOKUP(order_details__2[[#This Row],[OrderID]],orders[],14,FALSE)</f>
        <v>USA</v>
      </c>
      <c r="L1340">
        <f>VLOOKUP(order_details__2[[#This Row],[OrderID]],orders[],7,FALSE)</f>
        <v>2</v>
      </c>
      <c r="M1340" t="str">
        <f>VLOOKUP(order_details__2[[#This Row],[ShipVia ]],shippers[],2,FALSE)</f>
        <v>United Package</v>
      </c>
      <c r="N1340" t="str">
        <f>VLOOKUP(order_details__2[[#This Row],[OrderID]],orders[],2,FALSE)</f>
        <v>SPLIR</v>
      </c>
      <c r="O1340" t="str">
        <f>VLOOKUP(order_details__2[[#This Row],[OrderID]],orders[],18,FALSE)</f>
        <v xml:space="preserve">Northern                                          </v>
      </c>
      <c r="P1340">
        <f>VLOOKUP(order_details__2[[#This Row],[ProductID]],products[],4,FALSE)</f>
        <v>8</v>
      </c>
      <c r="Q1340" t="str">
        <f>VLOOKUP(order_details__2[[#This Row],[CategoryID]],categories[],2,FALSE)</f>
        <v>Seafood</v>
      </c>
      <c r="R1340">
        <f>VLOOKUP(order_details__2[[#This Row],[OrderID]],orders[],21,FALSE)</f>
        <v>11</v>
      </c>
    </row>
    <row r="1341" spans="1:18" x14ac:dyDescent="0.2">
      <c r="A1341">
        <v>10756</v>
      </c>
      <c r="B1341">
        <v>36</v>
      </c>
      <c r="C1341">
        <v>19</v>
      </c>
      <c r="D1341">
        <v>20</v>
      </c>
      <c r="E1341">
        <v>0</v>
      </c>
      <c r="F1341">
        <f>order_details__2[[#This Row],[UnitPrice]]*order_details__2[[#This Row],[Quantity]]</f>
        <v>380</v>
      </c>
      <c r="G1341">
        <f>VLOOKUP(order_details__2[[#This Row],[ProductID]],products[],3,FALSE)</f>
        <v>17</v>
      </c>
      <c r="H1341">
        <f>VLOOKUP(order_details__2[[#This Row],[OrderID]],orders[],20,FALSE)</f>
        <v>1997</v>
      </c>
      <c r="I1341" t="str">
        <f>VLOOKUP(order_details__2[[#This Row],[ProductID]],products[],2,FALSE)</f>
        <v>Inlagd Sill</v>
      </c>
      <c r="J1341" t="str">
        <f>VLOOKUP(order_details__2[[#This Row],[SupplierID]],suppliers[],2,FALSE)</f>
        <v>Svensk Sjfda AB</v>
      </c>
      <c r="K1341" t="str">
        <f>VLOOKUP(order_details__2[[#This Row],[OrderID]],orders[],14,FALSE)</f>
        <v>USA</v>
      </c>
      <c r="L1341">
        <f>VLOOKUP(order_details__2[[#This Row],[OrderID]],orders[],7,FALSE)</f>
        <v>2</v>
      </c>
      <c r="M1341" t="str">
        <f>VLOOKUP(order_details__2[[#This Row],[ShipVia ]],shippers[],2,FALSE)</f>
        <v>United Package</v>
      </c>
      <c r="N1341" t="str">
        <f>VLOOKUP(order_details__2[[#This Row],[OrderID]],orders[],2,FALSE)</f>
        <v>SPLIR</v>
      </c>
      <c r="O1341" t="str">
        <f>VLOOKUP(order_details__2[[#This Row],[OrderID]],orders[],18,FALSE)</f>
        <v xml:space="preserve">Northern                                          </v>
      </c>
      <c r="P1341">
        <f>VLOOKUP(order_details__2[[#This Row],[ProductID]],products[],4,FALSE)</f>
        <v>8</v>
      </c>
      <c r="Q1341" t="str">
        <f>VLOOKUP(order_details__2[[#This Row],[CategoryID]],categories[],2,FALSE)</f>
        <v>Seafood</v>
      </c>
      <c r="R1341">
        <f>VLOOKUP(order_details__2[[#This Row],[OrderID]],orders[],21,FALSE)</f>
        <v>11</v>
      </c>
    </row>
    <row r="1342" spans="1:18" x14ac:dyDescent="0.2">
      <c r="A1342">
        <v>10756</v>
      </c>
      <c r="B1342">
        <v>68</v>
      </c>
      <c r="C1342">
        <v>12.5</v>
      </c>
      <c r="D1342">
        <v>6</v>
      </c>
      <c r="E1342">
        <v>0</v>
      </c>
      <c r="F1342">
        <f>order_details__2[[#This Row],[UnitPrice]]*order_details__2[[#This Row],[Quantity]]</f>
        <v>75</v>
      </c>
      <c r="G1342">
        <f>VLOOKUP(order_details__2[[#This Row],[ProductID]],products[],3,FALSE)</f>
        <v>8</v>
      </c>
      <c r="H1342">
        <f>VLOOKUP(order_details__2[[#This Row],[OrderID]],orders[],20,FALSE)</f>
        <v>1997</v>
      </c>
      <c r="I1342" t="str">
        <f>VLOOKUP(order_details__2[[#This Row],[ProductID]],products[],2,FALSE)</f>
        <v>Scottish Longbreads</v>
      </c>
      <c r="J1342" t="str">
        <f>VLOOKUP(order_details__2[[#This Row],[SupplierID]],suppliers[],2,FALSE)</f>
        <v>Specialty Biscuits, Ltd.</v>
      </c>
      <c r="K1342" t="str">
        <f>VLOOKUP(order_details__2[[#This Row],[OrderID]],orders[],14,FALSE)</f>
        <v>USA</v>
      </c>
      <c r="L1342">
        <f>VLOOKUP(order_details__2[[#This Row],[OrderID]],orders[],7,FALSE)</f>
        <v>2</v>
      </c>
      <c r="M1342" t="str">
        <f>VLOOKUP(order_details__2[[#This Row],[ShipVia ]],shippers[],2,FALSE)</f>
        <v>United Package</v>
      </c>
      <c r="N1342" t="str">
        <f>VLOOKUP(order_details__2[[#This Row],[OrderID]],orders[],2,FALSE)</f>
        <v>SPLIR</v>
      </c>
      <c r="O1342" t="str">
        <f>VLOOKUP(order_details__2[[#This Row],[OrderID]],orders[],18,FALSE)</f>
        <v xml:space="preserve">Northern                                          </v>
      </c>
      <c r="P1342">
        <f>VLOOKUP(order_details__2[[#This Row],[ProductID]],products[],4,FALSE)</f>
        <v>3</v>
      </c>
      <c r="Q1342" t="str">
        <f>VLOOKUP(order_details__2[[#This Row],[CategoryID]],categories[],2,FALSE)</f>
        <v>Confections</v>
      </c>
      <c r="R1342">
        <f>VLOOKUP(order_details__2[[#This Row],[OrderID]],orders[],21,FALSE)</f>
        <v>11</v>
      </c>
    </row>
    <row r="1343" spans="1:18" x14ac:dyDescent="0.2">
      <c r="A1343">
        <v>10756</v>
      </c>
      <c r="B1343">
        <v>69</v>
      </c>
      <c r="C1343">
        <v>36</v>
      </c>
      <c r="D1343">
        <v>20</v>
      </c>
      <c r="E1343">
        <v>0</v>
      </c>
      <c r="F1343">
        <f>order_details__2[[#This Row],[UnitPrice]]*order_details__2[[#This Row],[Quantity]]</f>
        <v>720</v>
      </c>
      <c r="G1343">
        <f>VLOOKUP(order_details__2[[#This Row],[ProductID]],products[],3,FALSE)</f>
        <v>15</v>
      </c>
      <c r="H1343">
        <f>VLOOKUP(order_details__2[[#This Row],[OrderID]],orders[],20,FALSE)</f>
        <v>1997</v>
      </c>
      <c r="I1343" t="str">
        <f>VLOOKUP(order_details__2[[#This Row],[ProductID]],products[],2,FALSE)</f>
        <v>Gudbrandsdalsost</v>
      </c>
      <c r="J1343" t="str">
        <f>VLOOKUP(order_details__2[[#This Row],[SupplierID]],suppliers[],2,FALSE)</f>
        <v>Norske Meierier</v>
      </c>
      <c r="K1343" t="str">
        <f>VLOOKUP(order_details__2[[#This Row],[OrderID]],orders[],14,FALSE)</f>
        <v>USA</v>
      </c>
      <c r="L1343">
        <f>VLOOKUP(order_details__2[[#This Row],[OrderID]],orders[],7,FALSE)</f>
        <v>2</v>
      </c>
      <c r="M1343" t="str">
        <f>VLOOKUP(order_details__2[[#This Row],[ShipVia ]],shippers[],2,FALSE)</f>
        <v>United Package</v>
      </c>
      <c r="N1343" t="str">
        <f>VLOOKUP(order_details__2[[#This Row],[OrderID]],orders[],2,FALSE)</f>
        <v>SPLIR</v>
      </c>
      <c r="O1343" t="str">
        <f>VLOOKUP(order_details__2[[#This Row],[OrderID]],orders[],18,FALSE)</f>
        <v xml:space="preserve">Northern                                          </v>
      </c>
      <c r="P1343">
        <f>VLOOKUP(order_details__2[[#This Row],[ProductID]],products[],4,FALSE)</f>
        <v>4</v>
      </c>
      <c r="Q1343" t="str">
        <f>VLOOKUP(order_details__2[[#This Row],[CategoryID]],categories[],2,FALSE)</f>
        <v>Dairy Products</v>
      </c>
      <c r="R1343">
        <f>VLOOKUP(order_details__2[[#This Row],[OrderID]],orders[],21,FALSE)</f>
        <v>11</v>
      </c>
    </row>
    <row r="1344" spans="1:18" x14ac:dyDescent="0.2">
      <c r="A1344">
        <v>10757</v>
      </c>
      <c r="B1344">
        <v>34</v>
      </c>
      <c r="C1344">
        <v>14</v>
      </c>
      <c r="D1344">
        <v>30</v>
      </c>
      <c r="E1344">
        <v>0</v>
      </c>
      <c r="F1344">
        <f>order_details__2[[#This Row],[UnitPrice]]*order_details__2[[#This Row],[Quantity]]</f>
        <v>420</v>
      </c>
      <c r="G1344">
        <f>VLOOKUP(order_details__2[[#This Row],[ProductID]],products[],3,FALSE)</f>
        <v>16</v>
      </c>
      <c r="H1344">
        <f>VLOOKUP(order_details__2[[#This Row],[OrderID]],orders[],20,FALSE)</f>
        <v>1997</v>
      </c>
      <c r="I1344" t="str">
        <f>VLOOKUP(order_details__2[[#This Row],[ProductID]],products[],2,FALSE)</f>
        <v>Sasquatch Ale</v>
      </c>
      <c r="J1344" t="str">
        <f>VLOOKUP(order_details__2[[#This Row],[SupplierID]],suppliers[],2,FALSE)</f>
        <v>Bigfoot Breweries</v>
      </c>
      <c r="K1344" t="str">
        <f>VLOOKUP(order_details__2[[#This Row],[OrderID]],orders[],14,FALSE)</f>
        <v>USA</v>
      </c>
      <c r="L1344">
        <f>VLOOKUP(order_details__2[[#This Row],[OrderID]],orders[],7,FALSE)</f>
        <v>1</v>
      </c>
      <c r="M1344" t="str">
        <f>VLOOKUP(order_details__2[[#This Row],[ShipVia ]],shippers[],2,FALSE)</f>
        <v>Speedy Express</v>
      </c>
      <c r="N1344" t="str">
        <f>VLOOKUP(order_details__2[[#This Row],[OrderID]],orders[],2,FALSE)</f>
        <v>SAVEA</v>
      </c>
      <c r="O1344" t="str">
        <f>VLOOKUP(order_details__2[[#This Row],[OrderID]],orders[],18,FALSE)</f>
        <v xml:space="preserve">Westerns                                          </v>
      </c>
      <c r="P1344">
        <f>VLOOKUP(order_details__2[[#This Row],[ProductID]],products[],4,FALSE)</f>
        <v>1</v>
      </c>
      <c r="Q1344" t="str">
        <f>VLOOKUP(order_details__2[[#This Row],[CategoryID]],categories[],2,FALSE)</f>
        <v>Beverages</v>
      </c>
      <c r="R1344">
        <f>VLOOKUP(order_details__2[[#This Row],[OrderID]],orders[],21,FALSE)</f>
        <v>11</v>
      </c>
    </row>
    <row r="1345" spans="1:18" x14ac:dyDescent="0.2">
      <c r="A1345">
        <v>10757</v>
      </c>
      <c r="B1345">
        <v>59</v>
      </c>
      <c r="C1345">
        <v>55</v>
      </c>
      <c r="D1345">
        <v>7</v>
      </c>
      <c r="E1345">
        <v>0</v>
      </c>
      <c r="F1345">
        <f>order_details__2[[#This Row],[UnitPrice]]*order_details__2[[#This Row],[Quantity]]</f>
        <v>385</v>
      </c>
      <c r="G1345">
        <f>VLOOKUP(order_details__2[[#This Row],[ProductID]],products[],3,FALSE)</f>
        <v>28</v>
      </c>
      <c r="H1345">
        <f>VLOOKUP(order_details__2[[#This Row],[OrderID]],orders[],20,FALSE)</f>
        <v>1997</v>
      </c>
      <c r="I1345" t="str">
        <f>VLOOKUP(order_details__2[[#This Row],[ProductID]],products[],2,FALSE)</f>
        <v>Raclette Courdavault</v>
      </c>
      <c r="J1345" t="str">
        <f>VLOOKUP(order_details__2[[#This Row],[SupplierID]],suppliers[],2,FALSE)</f>
        <v>Gai pturage</v>
      </c>
      <c r="K1345" t="str">
        <f>VLOOKUP(order_details__2[[#This Row],[OrderID]],orders[],14,FALSE)</f>
        <v>USA</v>
      </c>
      <c r="L1345">
        <f>VLOOKUP(order_details__2[[#This Row],[OrderID]],orders[],7,FALSE)</f>
        <v>1</v>
      </c>
      <c r="M1345" t="str">
        <f>VLOOKUP(order_details__2[[#This Row],[ShipVia ]],shippers[],2,FALSE)</f>
        <v>Speedy Express</v>
      </c>
      <c r="N1345" t="str">
        <f>VLOOKUP(order_details__2[[#This Row],[OrderID]],orders[],2,FALSE)</f>
        <v>SAVEA</v>
      </c>
      <c r="O1345" t="str">
        <f>VLOOKUP(order_details__2[[#This Row],[OrderID]],orders[],18,FALSE)</f>
        <v xml:space="preserve">Westerns                                          </v>
      </c>
      <c r="P1345">
        <f>VLOOKUP(order_details__2[[#This Row],[ProductID]],products[],4,FALSE)</f>
        <v>4</v>
      </c>
      <c r="Q1345" t="str">
        <f>VLOOKUP(order_details__2[[#This Row],[CategoryID]],categories[],2,FALSE)</f>
        <v>Dairy Products</v>
      </c>
      <c r="R1345">
        <f>VLOOKUP(order_details__2[[#This Row],[OrderID]],orders[],21,FALSE)</f>
        <v>11</v>
      </c>
    </row>
    <row r="1346" spans="1:18" x14ac:dyDescent="0.2">
      <c r="A1346">
        <v>10757</v>
      </c>
      <c r="B1346">
        <v>62</v>
      </c>
      <c r="C1346">
        <v>49.3</v>
      </c>
      <c r="D1346">
        <v>30</v>
      </c>
      <c r="E1346">
        <v>0</v>
      </c>
      <c r="F1346">
        <f>order_details__2[[#This Row],[UnitPrice]]*order_details__2[[#This Row],[Quantity]]</f>
        <v>1479</v>
      </c>
      <c r="G1346">
        <f>VLOOKUP(order_details__2[[#This Row],[ProductID]],products[],3,FALSE)</f>
        <v>29</v>
      </c>
      <c r="H1346">
        <f>VLOOKUP(order_details__2[[#This Row],[OrderID]],orders[],20,FALSE)</f>
        <v>1997</v>
      </c>
      <c r="I1346" t="str">
        <f>VLOOKUP(order_details__2[[#This Row],[ProductID]],products[],2,FALSE)</f>
        <v>Tarte au sucre</v>
      </c>
      <c r="J1346" t="str">
        <f>VLOOKUP(order_details__2[[#This Row],[SupplierID]],suppliers[],2,FALSE)</f>
        <v>Forts d'rables</v>
      </c>
      <c r="K1346" t="str">
        <f>VLOOKUP(order_details__2[[#This Row],[OrderID]],orders[],14,FALSE)</f>
        <v>USA</v>
      </c>
      <c r="L1346">
        <f>VLOOKUP(order_details__2[[#This Row],[OrderID]],orders[],7,FALSE)</f>
        <v>1</v>
      </c>
      <c r="M1346" t="str">
        <f>VLOOKUP(order_details__2[[#This Row],[ShipVia ]],shippers[],2,FALSE)</f>
        <v>Speedy Express</v>
      </c>
      <c r="N1346" t="str">
        <f>VLOOKUP(order_details__2[[#This Row],[OrderID]],orders[],2,FALSE)</f>
        <v>SAVEA</v>
      </c>
      <c r="O1346" t="str">
        <f>VLOOKUP(order_details__2[[#This Row],[OrderID]],orders[],18,FALSE)</f>
        <v xml:space="preserve">Westerns                                          </v>
      </c>
      <c r="P1346">
        <f>VLOOKUP(order_details__2[[#This Row],[ProductID]],products[],4,FALSE)</f>
        <v>3</v>
      </c>
      <c r="Q1346" t="str">
        <f>VLOOKUP(order_details__2[[#This Row],[CategoryID]],categories[],2,FALSE)</f>
        <v>Confections</v>
      </c>
      <c r="R1346">
        <f>VLOOKUP(order_details__2[[#This Row],[OrderID]],orders[],21,FALSE)</f>
        <v>11</v>
      </c>
    </row>
    <row r="1347" spans="1:18" x14ac:dyDescent="0.2">
      <c r="A1347">
        <v>10757</v>
      </c>
      <c r="B1347">
        <v>64</v>
      </c>
      <c r="C1347">
        <v>33.25</v>
      </c>
      <c r="D1347">
        <v>24</v>
      </c>
      <c r="E1347">
        <v>0</v>
      </c>
      <c r="F1347">
        <f>order_details__2[[#This Row],[UnitPrice]]*order_details__2[[#This Row],[Quantity]]</f>
        <v>798</v>
      </c>
      <c r="G1347">
        <f>VLOOKUP(order_details__2[[#This Row],[ProductID]],products[],3,FALSE)</f>
        <v>12</v>
      </c>
      <c r="H1347">
        <f>VLOOKUP(order_details__2[[#This Row],[OrderID]],orders[],20,FALSE)</f>
        <v>1997</v>
      </c>
      <c r="I1347" t="str">
        <f>VLOOKUP(order_details__2[[#This Row],[ProductID]],products[],2,FALSE)</f>
        <v>Wimmers gute Semmelkndel</v>
      </c>
      <c r="J1347" t="str">
        <f>VLOOKUP(order_details__2[[#This Row],[SupplierID]],suppliers[],2,FALSE)</f>
        <v>Plutzer Lebensmittelgromrkte AG</v>
      </c>
      <c r="K1347" t="str">
        <f>VLOOKUP(order_details__2[[#This Row],[OrderID]],orders[],14,FALSE)</f>
        <v>USA</v>
      </c>
      <c r="L1347">
        <f>VLOOKUP(order_details__2[[#This Row],[OrderID]],orders[],7,FALSE)</f>
        <v>1</v>
      </c>
      <c r="M1347" t="str">
        <f>VLOOKUP(order_details__2[[#This Row],[ShipVia ]],shippers[],2,FALSE)</f>
        <v>Speedy Express</v>
      </c>
      <c r="N1347" t="str">
        <f>VLOOKUP(order_details__2[[#This Row],[OrderID]],orders[],2,FALSE)</f>
        <v>SAVEA</v>
      </c>
      <c r="O1347" t="str">
        <f>VLOOKUP(order_details__2[[#This Row],[OrderID]],orders[],18,FALSE)</f>
        <v xml:space="preserve">Westerns                                          </v>
      </c>
      <c r="P1347">
        <f>VLOOKUP(order_details__2[[#This Row],[ProductID]],products[],4,FALSE)</f>
        <v>5</v>
      </c>
      <c r="Q1347" t="str">
        <f>VLOOKUP(order_details__2[[#This Row],[CategoryID]],categories[],2,FALSE)</f>
        <v>Grains/Cereals</v>
      </c>
      <c r="R1347">
        <f>VLOOKUP(order_details__2[[#This Row],[OrderID]],orders[],21,FALSE)</f>
        <v>11</v>
      </c>
    </row>
    <row r="1348" spans="1:18" x14ac:dyDescent="0.2">
      <c r="A1348">
        <v>10758</v>
      </c>
      <c r="B1348">
        <v>26</v>
      </c>
      <c r="C1348">
        <v>31.23</v>
      </c>
      <c r="D1348">
        <v>20</v>
      </c>
      <c r="E1348">
        <v>0</v>
      </c>
      <c r="F1348">
        <f>order_details__2[[#This Row],[UnitPrice]]*order_details__2[[#This Row],[Quantity]]</f>
        <v>624.6</v>
      </c>
      <c r="G1348">
        <f>VLOOKUP(order_details__2[[#This Row],[ProductID]],products[],3,FALSE)</f>
        <v>11</v>
      </c>
      <c r="H1348">
        <f>VLOOKUP(order_details__2[[#This Row],[OrderID]],orders[],20,FALSE)</f>
        <v>1997</v>
      </c>
      <c r="I1348" t="str">
        <f>VLOOKUP(order_details__2[[#This Row],[ProductID]],products[],2,FALSE)</f>
        <v>Gumbr Gummibrchen</v>
      </c>
      <c r="J1348" t="str">
        <f>VLOOKUP(order_details__2[[#This Row],[SupplierID]],suppliers[],2,FALSE)</f>
        <v>Heli Swaren GmbH &amp; Co. KG</v>
      </c>
      <c r="K1348" t="str">
        <f>VLOOKUP(order_details__2[[#This Row],[OrderID]],orders[],14,FALSE)</f>
        <v>Switzerland</v>
      </c>
      <c r="L1348">
        <f>VLOOKUP(order_details__2[[#This Row],[OrderID]],orders[],7,FALSE)</f>
        <v>3</v>
      </c>
      <c r="M1348" t="str">
        <f>VLOOKUP(order_details__2[[#This Row],[ShipVia ]],shippers[],2,FALSE)</f>
        <v>Federal Shipping</v>
      </c>
      <c r="N1348" t="str">
        <f>VLOOKUP(order_details__2[[#This Row],[OrderID]],orders[],2,FALSE)</f>
        <v>RICSU</v>
      </c>
      <c r="O1348" t="str">
        <f>VLOOKUP(order_details__2[[#This Row],[OrderID]],orders[],18,FALSE)</f>
        <v xml:space="preserve">Southern                                          </v>
      </c>
      <c r="P1348">
        <f>VLOOKUP(order_details__2[[#This Row],[ProductID]],products[],4,FALSE)</f>
        <v>3</v>
      </c>
      <c r="Q1348" t="str">
        <f>VLOOKUP(order_details__2[[#This Row],[CategoryID]],categories[],2,FALSE)</f>
        <v>Confections</v>
      </c>
      <c r="R1348">
        <f>VLOOKUP(order_details__2[[#This Row],[OrderID]],orders[],21,FALSE)</f>
        <v>11</v>
      </c>
    </row>
    <row r="1349" spans="1:18" x14ac:dyDescent="0.2">
      <c r="A1349">
        <v>10758</v>
      </c>
      <c r="B1349">
        <v>52</v>
      </c>
      <c r="C1349">
        <v>7</v>
      </c>
      <c r="D1349">
        <v>60</v>
      </c>
      <c r="E1349">
        <v>0</v>
      </c>
      <c r="F1349">
        <f>order_details__2[[#This Row],[UnitPrice]]*order_details__2[[#This Row],[Quantity]]</f>
        <v>420</v>
      </c>
      <c r="G1349">
        <f>VLOOKUP(order_details__2[[#This Row],[ProductID]],products[],3,FALSE)</f>
        <v>24</v>
      </c>
      <c r="H1349">
        <f>VLOOKUP(order_details__2[[#This Row],[OrderID]],orders[],20,FALSE)</f>
        <v>1997</v>
      </c>
      <c r="I1349" t="str">
        <f>VLOOKUP(order_details__2[[#This Row],[ProductID]],products[],2,FALSE)</f>
        <v>Filo Mix</v>
      </c>
      <c r="J1349" t="str">
        <f>VLOOKUP(order_details__2[[#This Row],[SupplierID]],suppliers[],2,FALSE)</f>
        <v>G'day, Mate</v>
      </c>
      <c r="K1349" t="str">
        <f>VLOOKUP(order_details__2[[#This Row],[OrderID]],orders[],14,FALSE)</f>
        <v>Switzerland</v>
      </c>
      <c r="L1349">
        <f>VLOOKUP(order_details__2[[#This Row],[OrderID]],orders[],7,FALSE)</f>
        <v>3</v>
      </c>
      <c r="M1349" t="str">
        <f>VLOOKUP(order_details__2[[#This Row],[ShipVia ]],shippers[],2,FALSE)</f>
        <v>Federal Shipping</v>
      </c>
      <c r="N1349" t="str">
        <f>VLOOKUP(order_details__2[[#This Row],[OrderID]],orders[],2,FALSE)</f>
        <v>RICSU</v>
      </c>
      <c r="O1349" t="str">
        <f>VLOOKUP(order_details__2[[#This Row],[OrderID]],orders[],18,FALSE)</f>
        <v xml:space="preserve">Southern                                          </v>
      </c>
      <c r="P1349">
        <f>VLOOKUP(order_details__2[[#This Row],[ProductID]],products[],4,FALSE)</f>
        <v>5</v>
      </c>
      <c r="Q1349" t="str">
        <f>VLOOKUP(order_details__2[[#This Row],[CategoryID]],categories[],2,FALSE)</f>
        <v>Grains/Cereals</v>
      </c>
      <c r="R1349">
        <f>VLOOKUP(order_details__2[[#This Row],[OrderID]],orders[],21,FALSE)</f>
        <v>11</v>
      </c>
    </row>
    <row r="1350" spans="1:18" x14ac:dyDescent="0.2">
      <c r="A1350">
        <v>10758</v>
      </c>
      <c r="B1350">
        <v>70</v>
      </c>
      <c r="C1350">
        <v>15</v>
      </c>
      <c r="D1350">
        <v>40</v>
      </c>
      <c r="E1350">
        <v>0</v>
      </c>
      <c r="F1350">
        <f>order_details__2[[#This Row],[UnitPrice]]*order_details__2[[#This Row],[Quantity]]</f>
        <v>600</v>
      </c>
      <c r="G1350">
        <f>VLOOKUP(order_details__2[[#This Row],[ProductID]],products[],3,FALSE)</f>
        <v>7</v>
      </c>
      <c r="H1350">
        <f>VLOOKUP(order_details__2[[#This Row],[OrderID]],orders[],20,FALSE)</f>
        <v>1997</v>
      </c>
      <c r="I1350" t="str">
        <f>VLOOKUP(order_details__2[[#This Row],[ProductID]],products[],2,FALSE)</f>
        <v>Outback Lager</v>
      </c>
      <c r="J1350" t="str">
        <f>VLOOKUP(order_details__2[[#This Row],[SupplierID]],suppliers[],2,FALSE)</f>
        <v>Pavlova, Ltd.</v>
      </c>
      <c r="K1350" t="str">
        <f>VLOOKUP(order_details__2[[#This Row],[OrderID]],orders[],14,FALSE)</f>
        <v>Switzerland</v>
      </c>
      <c r="L1350">
        <f>VLOOKUP(order_details__2[[#This Row],[OrderID]],orders[],7,FALSE)</f>
        <v>3</v>
      </c>
      <c r="M1350" t="str">
        <f>VLOOKUP(order_details__2[[#This Row],[ShipVia ]],shippers[],2,FALSE)</f>
        <v>Federal Shipping</v>
      </c>
      <c r="N1350" t="str">
        <f>VLOOKUP(order_details__2[[#This Row],[OrderID]],orders[],2,FALSE)</f>
        <v>RICSU</v>
      </c>
      <c r="O1350" t="str">
        <f>VLOOKUP(order_details__2[[#This Row],[OrderID]],orders[],18,FALSE)</f>
        <v xml:space="preserve">Southern                                          </v>
      </c>
      <c r="P1350">
        <f>VLOOKUP(order_details__2[[#This Row],[ProductID]],products[],4,FALSE)</f>
        <v>1</v>
      </c>
      <c r="Q1350" t="str">
        <f>VLOOKUP(order_details__2[[#This Row],[CategoryID]],categories[],2,FALSE)</f>
        <v>Beverages</v>
      </c>
      <c r="R1350">
        <f>VLOOKUP(order_details__2[[#This Row],[OrderID]],orders[],21,FALSE)</f>
        <v>11</v>
      </c>
    </row>
    <row r="1351" spans="1:18" x14ac:dyDescent="0.2">
      <c r="A1351">
        <v>10759</v>
      </c>
      <c r="B1351">
        <v>32</v>
      </c>
      <c r="C1351">
        <v>32</v>
      </c>
      <c r="D1351">
        <v>10</v>
      </c>
      <c r="E1351">
        <v>0</v>
      </c>
      <c r="F1351">
        <f>order_details__2[[#This Row],[UnitPrice]]*order_details__2[[#This Row],[Quantity]]</f>
        <v>320</v>
      </c>
      <c r="G1351">
        <f>VLOOKUP(order_details__2[[#This Row],[ProductID]],products[],3,FALSE)</f>
        <v>14</v>
      </c>
      <c r="H1351">
        <f>VLOOKUP(order_details__2[[#This Row],[OrderID]],orders[],20,FALSE)</f>
        <v>1997</v>
      </c>
      <c r="I1351" t="str">
        <f>VLOOKUP(order_details__2[[#This Row],[ProductID]],products[],2,FALSE)</f>
        <v>Mascarpone Fabioli</v>
      </c>
      <c r="J1351" t="str">
        <f>VLOOKUP(order_details__2[[#This Row],[SupplierID]],suppliers[],2,FALSE)</f>
        <v>Formaggi Fortini s.r.l.</v>
      </c>
      <c r="K1351" t="str">
        <f>VLOOKUP(order_details__2[[#This Row],[OrderID]],orders[],14,FALSE)</f>
        <v>Mexico</v>
      </c>
      <c r="L1351">
        <f>VLOOKUP(order_details__2[[#This Row],[OrderID]],orders[],7,FALSE)</f>
        <v>3</v>
      </c>
      <c r="M1351" t="str">
        <f>VLOOKUP(order_details__2[[#This Row],[ShipVia ]],shippers[],2,FALSE)</f>
        <v>Federal Shipping</v>
      </c>
      <c r="N1351" t="str">
        <f>VLOOKUP(order_details__2[[#This Row],[OrderID]],orders[],2,FALSE)</f>
        <v>ANATR</v>
      </c>
      <c r="O1351" t="str">
        <f>VLOOKUP(order_details__2[[#This Row],[OrderID]],orders[],18,FALSE)</f>
        <v xml:space="preserve">Southern                                          </v>
      </c>
      <c r="P1351">
        <f>VLOOKUP(order_details__2[[#This Row],[ProductID]],products[],4,FALSE)</f>
        <v>4</v>
      </c>
      <c r="Q1351" t="str">
        <f>VLOOKUP(order_details__2[[#This Row],[CategoryID]],categories[],2,FALSE)</f>
        <v>Dairy Products</v>
      </c>
      <c r="R1351">
        <f>VLOOKUP(order_details__2[[#This Row],[OrderID]],orders[],21,FALSE)</f>
        <v>11</v>
      </c>
    </row>
    <row r="1352" spans="1:18" x14ac:dyDescent="0.2">
      <c r="A1352">
        <v>10760</v>
      </c>
      <c r="B1352">
        <v>25</v>
      </c>
      <c r="C1352">
        <v>14</v>
      </c>
      <c r="D1352">
        <v>12</v>
      </c>
      <c r="E1352">
        <v>0</v>
      </c>
      <c r="F1352">
        <f>order_details__2[[#This Row],[UnitPrice]]*order_details__2[[#This Row],[Quantity]]</f>
        <v>168</v>
      </c>
      <c r="G1352">
        <f>VLOOKUP(order_details__2[[#This Row],[ProductID]],products[],3,FALSE)</f>
        <v>11</v>
      </c>
      <c r="H1352">
        <f>VLOOKUP(order_details__2[[#This Row],[OrderID]],orders[],20,FALSE)</f>
        <v>1997</v>
      </c>
      <c r="I1352" t="str">
        <f>VLOOKUP(order_details__2[[#This Row],[ProductID]],products[],2,FALSE)</f>
        <v>NuNuCa Nu-Nougat-Creme</v>
      </c>
      <c r="J1352" t="str">
        <f>VLOOKUP(order_details__2[[#This Row],[SupplierID]],suppliers[],2,FALSE)</f>
        <v>Heli Swaren GmbH &amp; Co. KG</v>
      </c>
      <c r="K1352" t="str">
        <f>VLOOKUP(order_details__2[[#This Row],[OrderID]],orders[],14,FALSE)</f>
        <v>Belgium</v>
      </c>
      <c r="L1352">
        <f>VLOOKUP(order_details__2[[#This Row],[OrderID]],orders[],7,FALSE)</f>
        <v>1</v>
      </c>
      <c r="M1352" t="str">
        <f>VLOOKUP(order_details__2[[#This Row],[ShipVia ]],shippers[],2,FALSE)</f>
        <v>Speedy Express</v>
      </c>
      <c r="N1352" t="str">
        <f>VLOOKUP(order_details__2[[#This Row],[OrderID]],orders[],2,FALSE)</f>
        <v>MAISD</v>
      </c>
      <c r="O1352" t="str">
        <f>VLOOKUP(order_details__2[[#This Row],[OrderID]],orders[],18,FALSE)</f>
        <v xml:space="preserve">Eastern                                           </v>
      </c>
      <c r="P1352">
        <f>VLOOKUP(order_details__2[[#This Row],[ProductID]],products[],4,FALSE)</f>
        <v>3</v>
      </c>
      <c r="Q1352" t="str">
        <f>VLOOKUP(order_details__2[[#This Row],[CategoryID]],categories[],2,FALSE)</f>
        <v>Confections</v>
      </c>
      <c r="R1352">
        <f>VLOOKUP(order_details__2[[#This Row],[OrderID]],orders[],21,FALSE)</f>
        <v>12</v>
      </c>
    </row>
    <row r="1353" spans="1:18" x14ac:dyDescent="0.2">
      <c r="A1353">
        <v>10760</v>
      </c>
      <c r="B1353">
        <v>27</v>
      </c>
      <c r="C1353">
        <v>43.9</v>
      </c>
      <c r="D1353">
        <v>40</v>
      </c>
      <c r="E1353">
        <v>0</v>
      </c>
      <c r="F1353">
        <f>order_details__2[[#This Row],[UnitPrice]]*order_details__2[[#This Row],[Quantity]]</f>
        <v>1756</v>
      </c>
      <c r="G1353">
        <f>VLOOKUP(order_details__2[[#This Row],[ProductID]],products[],3,FALSE)</f>
        <v>11</v>
      </c>
      <c r="H1353">
        <f>VLOOKUP(order_details__2[[#This Row],[OrderID]],orders[],20,FALSE)</f>
        <v>1997</v>
      </c>
      <c r="I1353" t="str">
        <f>VLOOKUP(order_details__2[[#This Row],[ProductID]],products[],2,FALSE)</f>
        <v>Schoggi Schokolade</v>
      </c>
      <c r="J1353" t="str">
        <f>VLOOKUP(order_details__2[[#This Row],[SupplierID]],suppliers[],2,FALSE)</f>
        <v>Heli Swaren GmbH &amp; Co. KG</v>
      </c>
      <c r="K1353" t="str">
        <f>VLOOKUP(order_details__2[[#This Row],[OrderID]],orders[],14,FALSE)</f>
        <v>Belgium</v>
      </c>
      <c r="L1353">
        <f>VLOOKUP(order_details__2[[#This Row],[OrderID]],orders[],7,FALSE)</f>
        <v>1</v>
      </c>
      <c r="M1353" t="str">
        <f>VLOOKUP(order_details__2[[#This Row],[ShipVia ]],shippers[],2,FALSE)</f>
        <v>Speedy Express</v>
      </c>
      <c r="N1353" t="str">
        <f>VLOOKUP(order_details__2[[#This Row],[OrderID]],orders[],2,FALSE)</f>
        <v>MAISD</v>
      </c>
      <c r="O1353" t="str">
        <f>VLOOKUP(order_details__2[[#This Row],[OrderID]],orders[],18,FALSE)</f>
        <v xml:space="preserve">Eastern                                           </v>
      </c>
      <c r="P1353">
        <f>VLOOKUP(order_details__2[[#This Row],[ProductID]],products[],4,FALSE)</f>
        <v>3</v>
      </c>
      <c r="Q1353" t="str">
        <f>VLOOKUP(order_details__2[[#This Row],[CategoryID]],categories[],2,FALSE)</f>
        <v>Confections</v>
      </c>
      <c r="R1353">
        <f>VLOOKUP(order_details__2[[#This Row],[OrderID]],orders[],21,FALSE)</f>
        <v>12</v>
      </c>
    </row>
    <row r="1354" spans="1:18" x14ac:dyDescent="0.2">
      <c r="A1354">
        <v>10760</v>
      </c>
      <c r="B1354">
        <v>43</v>
      </c>
      <c r="C1354">
        <v>46</v>
      </c>
      <c r="D1354">
        <v>30</v>
      </c>
      <c r="E1354">
        <v>0</v>
      </c>
      <c r="F1354">
        <f>order_details__2[[#This Row],[UnitPrice]]*order_details__2[[#This Row],[Quantity]]</f>
        <v>1380</v>
      </c>
      <c r="G1354">
        <f>VLOOKUP(order_details__2[[#This Row],[ProductID]],products[],3,FALSE)</f>
        <v>20</v>
      </c>
      <c r="H1354">
        <f>VLOOKUP(order_details__2[[#This Row],[OrderID]],orders[],20,FALSE)</f>
        <v>1997</v>
      </c>
      <c r="I1354" t="str">
        <f>VLOOKUP(order_details__2[[#This Row],[ProductID]],products[],2,FALSE)</f>
        <v>Ipoh Coffee</v>
      </c>
      <c r="J1354" t="str">
        <f>VLOOKUP(order_details__2[[#This Row],[SupplierID]],suppliers[],2,FALSE)</f>
        <v>Leka Trading</v>
      </c>
      <c r="K1354" t="str">
        <f>VLOOKUP(order_details__2[[#This Row],[OrderID]],orders[],14,FALSE)</f>
        <v>Belgium</v>
      </c>
      <c r="L1354">
        <f>VLOOKUP(order_details__2[[#This Row],[OrderID]],orders[],7,FALSE)</f>
        <v>1</v>
      </c>
      <c r="M1354" t="str">
        <f>VLOOKUP(order_details__2[[#This Row],[ShipVia ]],shippers[],2,FALSE)</f>
        <v>Speedy Express</v>
      </c>
      <c r="N1354" t="str">
        <f>VLOOKUP(order_details__2[[#This Row],[OrderID]],orders[],2,FALSE)</f>
        <v>MAISD</v>
      </c>
      <c r="O1354" t="str">
        <f>VLOOKUP(order_details__2[[#This Row],[OrderID]],orders[],18,FALSE)</f>
        <v xml:space="preserve">Eastern                                           </v>
      </c>
      <c r="P1354">
        <f>VLOOKUP(order_details__2[[#This Row],[ProductID]],products[],4,FALSE)</f>
        <v>1</v>
      </c>
      <c r="Q1354" t="str">
        <f>VLOOKUP(order_details__2[[#This Row],[CategoryID]],categories[],2,FALSE)</f>
        <v>Beverages</v>
      </c>
      <c r="R1354">
        <f>VLOOKUP(order_details__2[[#This Row],[OrderID]],orders[],21,FALSE)</f>
        <v>12</v>
      </c>
    </row>
    <row r="1355" spans="1:18" x14ac:dyDescent="0.2">
      <c r="A1355">
        <v>10761</v>
      </c>
      <c r="B1355">
        <v>25</v>
      </c>
      <c r="C1355">
        <v>14</v>
      </c>
      <c r="D1355">
        <v>35</v>
      </c>
      <c r="E1355">
        <v>0</v>
      </c>
      <c r="F1355">
        <f>order_details__2[[#This Row],[UnitPrice]]*order_details__2[[#This Row],[Quantity]]</f>
        <v>490</v>
      </c>
      <c r="G1355">
        <f>VLOOKUP(order_details__2[[#This Row],[ProductID]],products[],3,FALSE)</f>
        <v>11</v>
      </c>
      <c r="H1355">
        <f>VLOOKUP(order_details__2[[#This Row],[OrderID]],orders[],20,FALSE)</f>
        <v>1997</v>
      </c>
      <c r="I1355" t="str">
        <f>VLOOKUP(order_details__2[[#This Row],[ProductID]],products[],2,FALSE)</f>
        <v>NuNuCa Nu-Nougat-Creme</v>
      </c>
      <c r="J1355" t="str">
        <f>VLOOKUP(order_details__2[[#This Row],[SupplierID]],suppliers[],2,FALSE)</f>
        <v>Heli Swaren GmbH &amp; Co. KG</v>
      </c>
      <c r="K1355" t="str">
        <f>VLOOKUP(order_details__2[[#This Row],[OrderID]],orders[],14,FALSE)</f>
        <v>USA</v>
      </c>
      <c r="L1355">
        <f>VLOOKUP(order_details__2[[#This Row],[OrderID]],orders[],7,FALSE)</f>
        <v>2</v>
      </c>
      <c r="M1355" t="str">
        <f>VLOOKUP(order_details__2[[#This Row],[ShipVia ]],shippers[],2,FALSE)</f>
        <v>United Package</v>
      </c>
      <c r="N1355" t="str">
        <f>VLOOKUP(order_details__2[[#This Row],[OrderID]],orders[],2,FALSE)</f>
        <v>RATTC</v>
      </c>
      <c r="O1355" t="str">
        <f>VLOOKUP(order_details__2[[#This Row],[OrderID]],orders[],18,FALSE)</f>
        <v xml:space="preserve">Eastern                                           </v>
      </c>
      <c r="P1355">
        <f>VLOOKUP(order_details__2[[#This Row],[ProductID]],products[],4,FALSE)</f>
        <v>3</v>
      </c>
      <c r="Q1355" t="str">
        <f>VLOOKUP(order_details__2[[#This Row],[CategoryID]],categories[],2,FALSE)</f>
        <v>Confections</v>
      </c>
      <c r="R1355">
        <f>VLOOKUP(order_details__2[[#This Row],[OrderID]],orders[],21,FALSE)</f>
        <v>12</v>
      </c>
    </row>
    <row r="1356" spans="1:18" x14ac:dyDescent="0.2">
      <c r="A1356">
        <v>10761</v>
      </c>
      <c r="B1356">
        <v>75</v>
      </c>
      <c r="C1356">
        <v>7.75</v>
      </c>
      <c r="D1356">
        <v>18</v>
      </c>
      <c r="E1356">
        <v>0</v>
      </c>
      <c r="F1356">
        <f>order_details__2[[#This Row],[UnitPrice]]*order_details__2[[#This Row],[Quantity]]</f>
        <v>139.5</v>
      </c>
      <c r="G1356">
        <f>VLOOKUP(order_details__2[[#This Row],[ProductID]],products[],3,FALSE)</f>
        <v>12</v>
      </c>
      <c r="H1356">
        <f>VLOOKUP(order_details__2[[#This Row],[OrderID]],orders[],20,FALSE)</f>
        <v>1997</v>
      </c>
      <c r="I1356" t="str">
        <f>VLOOKUP(order_details__2[[#This Row],[ProductID]],products[],2,FALSE)</f>
        <v>Rhnbru Klosterbier</v>
      </c>
      <c r="J1356" t="str">
        <f>VLOOKUP(order_details__2[[#This Row],[SupplierID]],suppliers[],2,FALSE)</f>
        <v>Plutzer Lebensmittelgromrkte AG</v>
      </c>
      <c r="K1356" t="str">
        <f>VLOOKUP(order_details__2[[#This Row],[OrderID]],orders[],14,FALSE)</f>
        <v>USA</v>
      </c>
      <c r="L1356">
        <f>VLOOKUP(order_details__2[[#This Row],[OrderID]],orders[],7,FALSE)</f>
        <v>2</v>
      </c>
      <c r="M1356" t="str">
        <f>VLOOKUP(order_details__2[[#This Row],[ShipVia ]],shippers[],2,FALSE)</f>
        <v>United Package</v>
      </c>
      <c r="N1356" t="str">
        <f>VLOOKUP(order_details__2[[#This Row],[OrderID]],orders[],2,FALSE)</f>
        <v>RATTC</v>
      </c>
      <c r="O1356" t="str">
        <f>VLOOKUP(order_details__2[[#This Row],[OrderID]],orders[],18,FALSE)</f>
        <v xml:space="preserve">Eastern                                           </v>
      </c>
      <c r="P1356">
        <f>VLOOKUP(order_details__2[[#This Row],[ProductID]],products[],4,FALSE)</f>
        <v>1</v>
      </c>
      <c r="Q1356" t="str">
        <f>VLOOKUP(order_details__2[[#This Row],[CategoryID]],categories[],2,FALSE)</f>
        <v>Beverages</v>
      </c>
      <c r="R1356">
        <f>VLOOKUP(order_details__2[[#This Row],[OrderID]],orders[],21,FALSE)</f>
        <v>12</v>
      </c>
    </row>
    <row r="1357" spans="1:18" x14ac:dyDescent="0.2">
      <c r="A1357">
        <v>10762</v>
      </c>
      <c r="B1357">
        <v>39</v>
      </c>
      <c r="C1357">
        <v>18</v>
      </c>
      <c r="D1357">
        <v>16</v>
      </c>
      <c r="E1357">
        <v>0</v>
      </c>
      <c r="F1357">
        <f>order_details__2[[#This Row],[UnitPrice]]*order_details__2[[#This Row],[Quantity]]</f>
        <v>288</v>
      </c>
      <c r="G1357">
        <f>VLOOKUP(order_details__2[[#This Row],[ProductID]],products[],3,FALSE)</f>
        <v>18</v>
      </c>
      <c r="H1357">
        <f>VLOOKUP(order_details__2[[#This Row],[OrderID]],orders[],20,FALSE)</f>
        <v>1997</v>
      </c>
      <c r="I1357" t="str">
        <f>VLOOKUP(order_details__2[[#This Row],[ProductID]],products[],2,FALSE)</f>
        <v>Chartreuse verte</v>
      </c>
      <c r="J1357" t="str">
        <f>VLOOKUP(order_details__2[[#This Row],[SupplierID]],suppliers[],2,FALSE)</f>
        <v>Aux joyeux ecclsiastiques</v>
      </c>
      <c r="K1357" t="str">
        <f>VLOOKUP(order_details__2[[#This Row],[OrderID]],orders[],14,FALSE)</f>
        <v>Sweden</v>
      </c>
      <c r="L1357">
        <f>VLOOKUP(order_details__2[[#This Row],[OrderID]],orders[],7,FALSE)</f>
        <v>1</v>
      </c>
      <c r="M1357" t="str">
        <f>VLOOKUP(order_details__2[[#This Row],[ShipVia ]],shippers[],2,FALSE)</f>
        <v>Speedy Express</v>
      </c>
      <c r="N1357" t="str">
        <f>VLOOKUP(order_details__2[[#This Row],[OrderID]],orders[],2,FALSE)</f>
        <v>FOLKO</v>
      </c>
      <c r="O1357" t="str">
        <f>VLOOKUP(order_details__2[[#This Row],[OrderID]],orders[],18,FALSE)</f>
        <v xml:space="preserve">Southern                                          </v>
      </c>
      <c r="P1357">
        <f>VLOOKUP(order_details__2[[#This Row],[ProductID]],products[],4,FALSE)</f>
        <v>1</v>
      </c>
      <c r="Q1357" t="str">
        <f>VLOOKUP(order_details__2[[#This Row],[CategoryID]],categories[],2,FALSE)</f>
        <v>Beverages</v>
      </c>
      <c r="R1357">
        <f>VLOOKUP(order_details__2[[#This Row],[OrderID]],orders[],21,FALSE)</f>
        <v>12</v>
      </c>
    </row>
    <row r="1358" spans="1:18" x14ac:dyDescent="0.2">
      <c r="A1358">
        <v>10762</v>
      </c>
      <c r="B1358">
        <v>47</v>
      </c>
      <c r="C1358">
        <v>9.5</v>
      </c>
      <c r="D1358">
        <v>30</v>
      </c>
      <c r="E1358">
        <v>0</v>
      </c>
      <c r="F1358">
        <f>order_details__2[[#This Row],[UnitPrice]]*order_details__2[[#This Row],[Quantity]]</f>
        <v>285</v>
      </c>
      <c r="G1358">
        <f>VLOOKUP(order_details__2[[#This Row],[ProductID]],products[],3,FALSE)</f>
        <v>22</v>
      </c>
      <c r="H1358">
        <f>VLOOKUP(order_details__2[[#This Row],[OrderID]],orders[],20,FALSE)</f>
        <v>1997</v>
      </c>
      <c r="I1358" t="str">
        <f>VLOOKUP(order_details__2[[#This Row],[ProductID]],products[],2,FALSE)</f>
        <v>Zaanse koeken</v>
      </c>
      <c r="J1358" t="str">
        <f>VLOOKUP(order_details__2[[#This Row],[SupplierID]],suppliers[],2,FALSE)</f>
        <v>Zaanse Snoepfabriek</v>
      </c>
      <c r="K1358" t="str">
        <f>VLOOKUP(order_details__2[[#This Row],[OrderID]],orders[],14,FALSE)</f>
        <v>Sweden</v>
      </c>
      <c r="L1358">
        <f>VLOOKUP(order_details__2[[#This Row],[OrderID]],orders[],7,FALSE)</f>
        <v>1</v>
      </c>
      <c r="M1358" t="str">
        <f>VLOOKUP(order_details__2[[#This Row],[ShipVia ]],shippers[],2,FALSE)</f>
        <v>Speedy Express</v>
      </c>
      <c r="N1358" t="str">
        <f>VLOOKUP(order_details__2[[#This Row],[OrderID]],orders[],2,FALSE)</f>
        <v>FOLKO</v>
      </c>
      <c r="O1358" t="str">
        <f>VLOOKUP(order_details__2[[#This Row],[OrderID]],orders[],18,FALSE)</f>
        <v xml:space="preserve">Southern                                          </v>
      </c>
      <c r="P1358">
        <f>VLOOKUP(order_details__2[[#This Row],[ProductID]],products[],4,FALSE)</f>
        <v>3</v>
      </c>
      <c r="Q1358" t="str">
        <f>VLOOKUP(order_details__2[[#This Row],[CategoryID]],categories[],2,FALSE)</f>
        <v>Confections</v>
      </c>
      <c r="R1358">
        <f>VLOOKUP(order_details__2[[#This Row],[OrderID]],orders[],21,FALSE)</f>
        <v>12</v>
      </c>
    </row>
    <row r="1359" spans="1:18" x14ac:dyDescent="0.2">
      <c r="A1359">
        <v>10762</v>
      </c>
      <c r="B1359">
        <v>51</v>
      </c>
      <c r="C1359">
        <v>53</v>
      </c>
      <c r="D1359">
        <v>28</v>
      </c>
      <c r="E1359">
        <v>0</v>
      </c>
      <c r="F1359">
        <f>order_details__2[[#This Row],[UnitPrice]]*order_details__2[[#This Row],[Quantity]]</f>
        <v>1484</v>
      </c>
      <c r="G1359">
        <f>VLOOKUP(order_details__2[[#This Row],[ProductID]],products[],3,FALSE)</f>
        <v>24</v>
      </c>
      <c r="H1359">
        <f>VLOOKUP(order_details__2[[#This Row],[OrderID]],orders[],20,FALSE)</f>
        <v>1997</v>
      </c>
      <c r="I1359" t="str">
        <f>VLOOKUP(order_details__2[[#This Row],[ProductID]],products[],2,FALSE)</f>
        <v>Manjimup Dried Apples</v>
      </c>
      <c r="J1359" t="str">
        <f>VLOOKUP(order_details__2[[#This Row],[SupplierID]],suppliers[],2,FALSE)</f>
        <v>G'day, Mate</v>
      </c>
      <c r="K1359" t="str">
        <f>VLOOKUP(order_details__2[[#This Row],[OrderID]],orders[],14,FALSE)</f>
        <v>Sweden</v>
      </c>
      <c r="L1359">
        <f>VLOOKUP(order_details__2[[#This Row],[OrderID]],orders[],7,FALSE)</f>
        <v>1</v>
      </c>
      <c r="M1359" t="str">
        <f>VLOOKUP(order_details__2[[#This Row],[ShipVia ]],shippers[],2,FALSE)</f>
        <v>Speedy Express</v>
      </c>
      <c r="N1359" t="str">
        <f>VLOOKUP(order_details__2[[#This Row],[OrderID]],orders[],2,FALSE)</f>
        <v>FOLKO</v>
      </c>
      <c r="O1359" t="str">
        <f>VLOOKUP(order_details__2[[#This Row],[OrderID]],orders[],18,FALSE)</f>
        <v xml:space="preserve">Southern                                          </v>
      </c>
      <c r="P1359">
        <f>VLOOKUP(order_details__2[[#This Row],[ProductID]],products[],4,FALSE)</f>
        <v>7</v>
      </c>
      <c r="Q1359" t="str">
        <f>VLOOKUP(order_details__2[[#This Row],[CategoryID]],categories[],2,FALSE)</f>
        <v>Produce</v>
      </c>
      <c r="R1359">
        <f>VLOOKUP(order_details__2[[#This Row],[OrderID]],orders[],21,FALSE)</f>
        <v>12</v>
      </c>
    </row>
    <row r="1360" spans="1:18" x14ac:dyDescent="0.2">
      <c r="A1360">
        <v>10762</v>
      </c>
      <c r="B1360">
        <v>56</v>
      </c>
      <c r="C1360">
        <v>38</v>
      </c>
      <c r="D1360">
        <v>60</v>
      </c>
      <c r="E1360">
        <v>0</v>
      </c>
      <c r="F1360">
        <f>order_details__2[[#This Row],[UnitPrice]]*order_details__2[[#This Row],[Quantity]]</f>
        <v>2280</v>
      </c>
      <c r="G1360">
        <f>VLOOKUP(order_details__2[[#This Row],[ProductID]],products[],3,FALSE)</f>
        <v>26</v>
      </c>
      <c r="H1360">
        <f>VLOOKUP(order_details__2[[#This Row],[OrderID]],orders[],20,FALSE)</f>
        <v>1997</v>
      </c>
      <c r="I1360" t="str">
        <f>VLOOKUP(order_details__2[[#This Row],[ProductID]],products[],2,FALSE)</f>
        <v>Gnocchi di nonna Alice</v>
      </c>
      <c r="J1360" t="str">
        <f>VLOOKUP(order_details__2[[#This Row],[SupplierID]],suppliers[],2,FALSE)</f>
        <v>Pasta Buttini s.r.l.</v>
      </c>
      <c r="K1360" t="str">
        <f>VLOOKUP(order_details__2[[#This Row],[OrderID]],orders[],14,FALSE)</f>
        <v>Sweden</v>
      </c>
      <c r="L1360">
        <f>VLOOKUP(order_details__2[[#This Row],[OrderID]],orders[],7,FALSE)</f>
        <v>1</v>
      </c>
      <c r="M1360" t="str">
        <f>VLOOKUP(order_details__2[[#This Row],[ShipVia ]],shippers[],2,FALSE)</f>
        <v>Speedy Express</v>
      </c>
      <c r="N1360" t="str">
        <f>VLOOKUP(order_details__2[[#This Row],[OrderID]],orders[],2,FALSE)</f>
        <v>FOLKO</v>
      </c>
      <c r="O1360" t="str">
        <f>VLOOKUP(order_details__2[[#This Row],[OrderID]],orders[],18,FALSE)</f>
        <v xml:space="preserve">Southern                                          </v>
      </c>
      <c r="P1360">
        <f>VLOOKUP(order_details__2[[#This Row],[ProductID]],products[],4,FALSE)</f>
        <v>5</v>
      </c>
      <c r="Q1360" t="str">
        <f>VLOOKUP(order_details__2[[#This Row],[CategoryID]],categories[],2,FALSE)</f>
        <v>Grains/Cereals</v>
      </c>
      <c r="R1360">
        <f>VLOOKUP(order_details__2[[#This Row],[OrderID]],orders[],21,FALSE)</f>
        <v>12</v>
      </c>
    </row>
    <row r="1361" spans="1:18" x14ac:dyDescent="0.2">
      <c r="A1361">
        <v>10763</v>
      </c>
      <c r="B1361">
        <v>21</v>
      </c>
      <c r="C1361">
        <v>10</v>
      </c>
      <c r="D1361">
        <v>40</v>
      </c>
      <c r="E1361">
        <v>0</v>
      </c>
      <c r="F1361">
        <f>order_details__2[[#This Row],[UnitPrice]]*order_details__2[[#This Row],[Quantity]]</f>
        <v>400</v>
      </c>
      <c r="G1361">
        <f>VLOOKUP(order_details__2[[#This Row],[ProductID]],products[],3,FALSE)</f>
        <v>8</v>
      </c>
      <c r="H1361">
        <f>VLOOKUP(order_details__2[[#This Row],[OrderID]],orders[],20,FALSE)</f>
        <v>1997</v>
      </c>
      <c r="I1361" t="str">
        <f>VLOOKUP(order_details__2[[#This Row],[ProductID]],products[],2,FALSE)</f>
        <v>Sir Rodney's Scones</v>
      </c>
      <c r="J1361" t="str">
        <f>VLOOKUP(order_details__2[[#This Row],[SupplierID]],suppliers[],2,FALSE)</f>
        <v>Specialty Biscuits, Ltd.</v>
      </c>
      <c r="K1361" t="str">
        <f>VLOOKUP(order_details__2[[#This Row],[OrderID]],orders[],14,FALSE)</f>
        <v>France</v>
      </c>
      <c r="L1361">
        <f>VLOOKUP(order_details__2[[#This Row],[OrderID]],orders[],7,FALSE)</f>
        <v>3</v>
      </c>
      <c r="M1361" t="str">
        <f>VLOOKUP(order_details__2[[#This Row],[ShipVia ]],shippers[],2,FALSE)</f>
        <v>Federal Shipping</v>
      </c>
      <c r="N1361" t="str">
        <f>VLOOKUP(order_details__2[[#This Row],[OrderID]],orders[],2,FALSE)</f>
        <v>FOLIG</v>
      </c>
      <c r="O1361" t="str">
        <f>VLOOKUP(order_details__2[[#This Row],[OrderID]],orders[],18,FALSE)</f>
        <v xml:space="preserve">Southern                                          </v>
      </c>
      <c r="P1361">
        <f>VLOOKUP(order_details__2[[#This Row],[ProductID]],products[],4,FALSE)</f>
        <v>3</v>
      </c>
      <c r="Q1361" t="str">
        <f>VLOOKUP(order_details__2[[#This Row],[CategoryID]],categories[],2,FALSE)</f>
        <v>Confections</v>
      </c>
      <c r="R1361">
        <f>VLOOKUP(order_details__2[[#This Row],[OrderID]],orders[],21,FALSE)</f>
        <v>12</v>
      </c>
    </row>
    <row r="1362" spans="1:18" x14ac:dyDescent="0.2">
      <c r="A1362">
        <v>10763</v>
      </c>
      <c r="B1362">
        <v>22</v>
      </c>
      <c r="C1362">
        <v>21</v>
      </c>
      <c r="D1362">
        <v>6</v>
      </c>
      <c r="E1362">
        <v>0</v>
      </c>
      <c r="F1362">
        <f>order_details__2[[#This Row],[UnitPrice]]*order_details__2[[#This Row],[Quantity]]</f>
        <v>126</v>
      </c>
      <c r="G1362">
        <f>VLOOKUP(order_details__2[[#This Row],[ProductID]],products[],3,FALSE)</f>
        <v>9</v>
      </c>
      <c r="H1362">
        <f>VLOOKUP(order_details__2[[#This Row],[OrderID]],orders[],20,FALSE)</f>
        <v>1997</v>
      </c>
      <c r="I1362" t="str">
        <f>VLOOKUP(order_details__2[[#This Row],[ProductID]],products[],2,FALSE)</f>
        <v>Gustaf's Knckebrd</v>
      </c>
      <c r="J1362" t="str">
        <f>VLOOKUP(order_details__2[[#This Row],[SupplierID]],suppliers[],2,FALSE)</f>
        <v>PB Knckebrd AB</v>
      </c>
      <c r="K1362" t="str">
        <f>VLOOKUP(order_details__2[[#This Row],[OrderID]],orders[],14,FALSE)</f>
        <v>France</v>
      </c>
      <c r="L1362">
        <f>VLOOKUP(order_details__2[[#This Row],[OrderID]],orders[],7,FALSE)</f>
        <v>3</v>
      </c>
      <c r="M1362" t="str">
        <f>VLOOKUP(order_details__2[[#This Row],[ShipVia ]],shippers[],2,FALSE)</f>
        <v>Federal Shipping</v>
      </c>
      <c r="N1362" t="str">
        <f>VLOOKUP(order_details__2[[#This Row],[OrderID]],orders[],2,FALSE)</f>
        <v>FOLIG</v>
      </c>
      <c r="O1362" t="str">
        <f>VLOOKUP(order_details__2[[#This Row],[OrderID]],orders[],18,FALSE)</f>
        <v xml:space="preserve">Southern                                          </v>
      </c>
      <c r="P1362">
        <f>VLOOKUP(order_details__2[[#This Row],[ProductID]],products[],4,FALSE)</f>
        <v>5</v>
      </c>
      <c r="Q1362" t="str">
        <f>VLOOKUP(order_details__2[[#This Row],[CategoryID]],categories[],2,FALSE)</f>
        <v>Grains/Cereals</v>
      </c>
      <c r="R1362">
        <f>VLOOKUP(order_details__2[[#This Row],[OrderID]],orders[],21,FALSE)</f>
        <v>12</v>
      </c>
    </row>
    <row r="1363" spans="1:18" x14ac:dyDescent="0.2">
      <c r="A1363">
        <v>10763</v>
      </c>
      <c r="B1363">
        <v>24</v>
      </c>
      <c r="C1363">
        <v>4.5</v>
      </c>
      <c r="D1363">
        <v>20</v>
      </c>
      <c r="E1363">
        <v>0</v>
      </c>
      <c r="F1363">
        <f>order_details__2[[#This Row],[UnitPrice]]*order_details__2[[#This Row],[Quantity]]</f>
        <v>90</v>
      </c>
      <c r="G1363">
        <f>VLOOKUP(order_details__2[[#This Row],[ProductID]],products[],3,FALSE)</f>
        <v>10</v>
      </c>
      <c r="H1363">
        <f>VLOOKUP(order_details__2[[#This Row],[OrderID]],orders[],20,FALSE)</f>
        <v>1997</v>
      </c>
      <c r="I1363" t="str">
        <f>VLOOKUP(order_details__2[[#This Row],[ProductID]],products[],2,FALSE)</f>
        <v>Guaran Fantstica</v>
      </c>
      <c r="J1363" t="str">
        <f>VLOOKUP(order_details__2[[#This Row],[SupplierID]],suppliers[],2,FALSE)</f>
        <v>Refrescos Americanas LTDA</v>
      </c>
      <c r="K1363" t="str">
        <f>VLOOKUP(order_details__2[[#This Row],[OrderID]],orders[],14,FALSE)</f>
        <v>France</v>
      </c>
      <c r="L1363">
        <f>VLOOKUP(order_details__2[[#This Row],[OrderID]],orders[],7,FALSE)</f>
        <v>3</v>
      </c>
      <c r="M1363" t="str">
        <f>VLOOKUP(order_details__2[[#This Row],[ShipVia ]],shippers[],2,FALSE)</f>
        <v>Federal Shipping</v>
      </c>
      <c r="N1363" t="str">
        <f>VLOOKUP(order_details__2[[#This Row],[OrderID]],orders[],2,FALSE)</f>
        <v>FOLIG</v>
      </c>
      <c r="O1363" t="str">
        <f>VLOOKUP(order_details__2[[#This Row],[OrderID]],orders[],18,FALSE)</f>
        <v xml:space="preserve">Southern                                          </v>
      </c>
      <c r="P1363">
        <f>VLOOKUP(order_details__2[[#This Row],[ProductID]],products[],4,FALSE)</f>
        <v>1</v>
      </c>
      <c r="Q1363" t="str">
        <f>VLOOKUP(order_details__2[[#This Row],[CategoryID]],categories[],2,FALSE)</f>
        <v>Beverages</v>
      </c>
      <c r="R1363">
        <f>VLOOKUP(order_details__2[[#This Row],[OrderID]],orders[],21,FALSE)</f>
        <v>12</v>
      </c>
    </row>
    <row r="1364" spans="1:18" x14ac:dyDescent="0.2">
      <c r="A1364">
        <v>10764</v>
      </c>
      <c r="B1364">
        <v>3</v>
      </c>
      <c r="C1364">
        <v>10</v>
      </c>
      <c r="D1364">
        <v>20</v>
      </c>
      <c r="E1364">
        <v>0</v>
      </c>
      <c r="F1364">
        <f>order_details__2[[#This Row],[UnitPrice]]*order_details__2[[#This Row],[Quantity]]</f>
        <v>200</v>
      </c>
      <c r="G1364">
        <f>VLOOKUP(order_details__2[[#This Row],[ProductID]],products[],3,FALSE)</f>
        <v>1</v>
      </c>
      <c r="H1364">
        <f>VLOOKUP(order_details__2[[#This Row],[OrderID]],orders[],20,FALSE)</f>
        <v>1997</v>
      </c>
      <c r="I1364" t="str">
        <f>VLOOKUP(order_details__2[[#This Row],[ProductID]],products[],2,FALSE)</f>
        <v>Aniseed Syrup</v>
      </c>
      <c r="J1364" t="str">
        <f>VLOOKUP(order_details__2[[#This Row],[SupplierID]],suppliers[],2,FALSE)</f>
        <v>Exotic Liquids</v>
      </c>
      <c r="K1364" t="str">
        <f>VLOOKUP(order_details__2[[#This Row],[OrderID]],orders[],14,FALSE)</f>
        <v>Austria</v>
      </c>
      <c r="L1364">
        <f>VLOOKUP(order_details__2[[#This Row],[OrderID]],orders[],7,FALSE)</f>
        <v>3</v>
      </c>
      <c r="M1364" t="str">
        <f>VLOOKUP(order_details__2[[#This Row],[ShipVia ]],shippers[],2,FALSE)</f>
        <v>Federal Shipping</v>
      </c>
      <c r="N1364" t="str">
        <f>VLOOKUP(order_details__2[[#This Row],[OrderID]],orders[],2,FALSE)</f>
        <v>ERNSH</v>
      </c>
      <c r="O1364" t="str">
        <f>VLOOKUP(order_details__2[[#This Row],[OrderID]],orders[],18,FALSE)</f>
        <v xml:space="preserve">Westerns                                          </v>
      </c>
      <c r="P1364">
        <f>VLOOKUP(order_details__2[[#This Row],[ProductID]],products[],4,FALSE)</f>
        <v>2</v>
      </c>
      <c r="Q1364" t="str">
        <f>VLOOKUP(order_details__2[[#This Row],[CategoryID]],categories[],2,FALSE)</f>
        <v>Condiments</v>
      </c>
      <c r="R1364">
        <f>VLOOKUP(order_details__2[[#This Row],[OrderID]],orders[],21,FALSE)</f>
        <v>12</v>
      </c>
    </row>
    <row r="1365" spans="1:18" x14ac:dyDescent="0.2">
      <c r="A1365">
        <v>10764</v>
      </c>
      <c r="B1365">
        <v>39</v>
      </c>
      <c r="C1365">
        <v>18</v>
      </c>
      <c r="D1365">
        <v>130</v>
      </c>
      <c r="E1365">
        <v>0</v>
      </c>
      <c r="F1365">
        <f>order_details__2[[#This Row],[UnitPrice]]*order_details__2[[#This Row],[Quantity]]</f>
        <v>2340</v>
      </c>
      <c r="G1365">
        <f>VLOOKUP(order_details__2[[#This Row],[ProductID]],products[],3,FALSE)</f>
        <v>18</v>
      </c>
      <c r="H1365">
        <f>VLOOKUP(order_details__2[[#This Row],[OrderID]],orders[],20,FALSE)</f>
        <v>1997</v>
      </c>
      <c r="I1365" t="str">
        <f>VLOOKUP(order_details__2[[#This Row],[ProductID]],products[],2,FALSE)</f>
        <v>Chartreuse verte</v>
      </c>
      <c r="J1365" t="str">
        <f>VLOOKUP(order_details__2[[#This Row],[SupplierID]],suppliers[],2,FALSE)</f>
        <v>Aux joyeux ecclsiastiques</v>
      </c>
      <c r="K1365" t="str">
        <f>VLOOKUP(order_details__2[[#This Row],[OrderID]],orders[],14,FALSE)</f>
        <v>Austria</v>
      </c>
      <c r="L1365">
        <f>VLOOKUP(order_details__2[[#This Row],[OrderID]],orders[],7,FALSE)</f>
        <v>3</v>
      </c>
      <c r="M1365" t="str">
        <f>VLOOKUP(order_details__2[[#This Row],[ShipVia ]],shippers[],2,FALSE)</f>
        <v>Federal Shipping</v>
      </c>
      <c r="N1365" t="str">
        <f>VLOOKUP(order_details__2[[#This Row],[OrderID]],orders[],2,FALSE)</f>
        <v>ERNSH</v>
      </c>
      <c r="O1365" t="str">
        <f>VLOOKUP(order_details__2[[#This Row],[OrderID]],orders[],18,FALSE)</f>
        <v xml:space="preserve">Westerns                                          </v>
      </c>
      <c r="P1365">
        <f>VLOOKUP(order_details__2[[#This Row],[ProductID]],products[],4,FALSE)</f>
        <v>1</v>
      </c>
      <c r="Q1365" t="str">
        <f>VLOOKUP(order_details__2[[#This Row],[CategoryID]],categories[],2,FALSE)</f>
        <v>Beverages</v>
      </c>
      <c r="R1365">
        <f>VLOOKUP(order_details__2[[#This Row],[OrderID]],orders[],21,FALSE)</f>
        <v>12</v>
      </c>
    </row>
    <row r="1366" spans="1:18" x14ac:dyDescent="0.2">
      <c r="A1366">
        <v>10765</v>
      </c>
      <c r="B1366">
        <v>65</v>
      </c>
      <c r="C1366">
        <v>21.05</v>
      </c>
      <c r="D1366">
        <v>80</v>
      </c>
      <c r="E1366">
        <v>0</v>
      </c>
      <c r="F1366">
        <f>order_details__2[[#This Row],[UnitPrice]]*order_details__2[[#This Row],[Quantity]]</f>
        <v>1684</v>
      </c>
      <c r="G1366">
        <f>VLOOKUP(order_details__2[[#This Row],[ProductID]],products[],3,FALSE)</f>
        <v>2</v>
      </c>
      <c r="H1366">
        <f>VLOOKUP(order_details__2[[#This Row],[OrderID]],orders[],20,FALSE)</f>
        <v>1997</v>
      </c>
      <c r="I1366" t="str">
        <f>VLOOKUP(order_details__2[[#This Row],[ProductID]],products[],2,FALSE)</f>
        <v>Louisiana Fiery Hot Pepper Sauce</v>
      </c>
      <c r="J1366" t="str">
        <f>VLOOKUP(order_details__2[[#This Row],[SupplierID]],suppliers[],2,FALSE)</f>
        <v>New Orleans Cajun Delights</v>
      </c>
      <c r="K1366" t="str">
        <f>VLOOKUP(order_details__2[[#This Row],[OrderID]],orders[],14,FALSE)</f>
        <v>Germany</v>
      </c>
      <c r="L1366">
        <f>VLOOKUP(order_details__2[[#This Row],[OrderID]],orders[],7,FALSE)</f>
        <v>3</v>
      </c>
      <c r="M1366" t="str">
        <f>VLOOKUP(order_details__2[[#This Row],[ShipVia ]],shippers[],2,FALSE)</f>
        <v>Federal Shipping</v>
      </c>
      <c r="N1366" t="str">
        <f>VLOOKUP(order_details__2[[#This Row],[OrderID]],orders[],2,FALSE)</f>
        <v>QUICK</v>
      </c>
      <c r="O1366" t="str">
        <f>VLOOKUP(order_details__2[[#This Row],[OrderID]],orders[],18,FALSE)</f>
        <v xml:space="preserve">Southern                                          </v>
      </c>
      <c r="P1366">
        <f>VLOOKUP(order_details__2[[#This Row],[ProductID]],products[],4,FALSE)</f>
        <v>2</v>
      </c>
      <c r="Q1366" t="str">
        <f>VLOOKUP(order_details__2[[#This Row],[CategoryID]],categories[],2,FALSE)</f>
        <v>Condiments</v>
      </c>
      <c r="R1366">
        <f>VLOOKUP(order_details__2[[#This Row],[OrderID]],orders[],21,FALSE)</f>
        <v>12</v>
      </c>
    </row>
    <row r="1367" spans="1:18" x14ac:dyDescent="0.2">
      <c r="A1367">
        <v>10766</v>
      </c>
      <c r="B1367">
        <v>2</v>
      </c>
      <c r="C1367">
        <v>19</v>
      </c>
      <c r="D1367">
        <v>40</v>
      </c>
      <c r="E1367">
        <v>0</v>
      </c>
      <c r="F1367">
        <f>order_details__2[[#This Row],[UnitPrice]]*order_details__2[[#This Row],[Quantity]]</f>
        <v>760</v>
      </c>
      <c r="G1367">
        <f>VLOOKUP(order_details__2[[#This Row],[ProductID]],products[],3,FALSE)</f>
        <v>1</v>
      </c>
      <c r="H1367">
        <f>VLOOKUP(order_details__2[[#This Row],[OrderID]],orders[],20,FALSE)</f>
        <v>1997</v>
      </c>
      <c r="I1367" t="str">
        <f>VLOOKUP(order_details__2[[#This Row],[ProductID]],products[],2,FALSE)</f>
        <v>Chang</v>
      </c>
      <c r="J1367" t="str">
        <f>VLOOKUP(order_details__2[[#This Row],[SupplierID]],suppliers[],2,FALSE)</f>
        <v>Exotic Liquids</v>
      </c>
      <c r="K1367" t="str">
        <f>VLOOKUP(order_details__2[[#This Row],[OrderID]],orders[],14,FALSE)</f>
        <v>Germany</v>
      </c>
      <c r="L1367">
        <f>VLOOKUP(order_details__2[[#This Row],[OrderID]],orders[],7,FALSE)</f>
        <v>1</v>
      </c>
      <c r="M1367" t="str">
        <f>VLOOKUP(order_details__2[[#This Row],[ShipVia ]],shippers[],2,FALSE)</f>
        <v>Speedy Express</v>
      </c>
      <c r="N1367" t="str">
        <f>VLOOKUP(order_details__2[[#This Row],[OrderID]],orders[],2,FALSE)</f>
        <v>OTTIK</v>
      </c>
      <c r="O1367" t="str">
        <f>VLOOKUP(order_details__2[[#This Row],[OrderID]],orders[],18,FALSE)</f>
        <v xml:space="preserve">Eastern                                           </v>
      </c>
      <c r="P1367">
        <f>VLOOKUP(order_details__2[[#This Row],[ProductID]],products[],4,FALSE)</f>
        <v>1</v>
      </c>
      <c r="Q1367" t="str">
        <f>VLOOKUP(order_details__2[[#This Row],[CategoryID]],categories[],2,FALSE)</f>
        <v>Beverages</v>
      </c>
      <c r="R1367">
        <f>VLOOKUP(order_details__2[[#This Row],[OrderID]],orders[],21,FALSE)</f>
        <v>12</v>
      </c>
    </row>
    <row r="1368" spans="1:18" x14ac:dyDescent="0.2">
      <c r="A1368">
        <v>10766</v>
      </c>
      <c r="B1368">
        <v>7</v>
      </c>
      <c r="C1368">
        <v>30</v>
      </c>
      <c r="D1368">
        <v>35</v>
      </c>
      <c r="E1368">
        <v>0</v>
      </c>
      <c r="F1368">
        <f>order_details__2[[#This Row],[UnitPrice]]*order_details__2[[#This Row],[Quantity]]</f>
        <v>1050</v>
      </c>
      <c r="G1368">
        <f>VLOOKUP(order_details__2[[#This Row],[ProductID]],products[],3,FALSE)</f>
        <v>3</v>
      </c>
      <c r="H1368">
        <f>VLOOKUP(order_details__2[[#This Row],[OrderID]],orders[],20,FALSE)</f>
        <v>1997</v>
      </c>
      <c r="I1368" t="str">
        <f>VLOOKUP(order_details__2[[#This Row],[ProductID]],products[],2,FALSE)</f>
        <v>Uncle Bob's Organic Dried Pears</v>
      </c>
      <c r="J1368" t="str">
        <f>VLOOKUP(order_details__2[[#This Row],[SupplierID]],suppliers[],2,FALSE)</f>
        <v>Grandma Kelly's Homestead</v>
      </c>
      <c r="K1368" t="str">
        <f>VLOOKUP(order_details__2[[#This Row],[OrderID]],orders[],14,FALSE)</f>
        <v>Germany</v>
      </c>
      <c r="L1368">
        <f>VLOOKUP(order_details__2[[#This Row],[OrderID]],orders[],7,FALSE)</f>
        <v>1</v>
      </c>
      <c r="M1368" t="str">
        <f>VLOOKUP(order_details__2[[#This Row],[ShipVia ]],shippers[],2,FALSE)</f>
        <v>Speedy Express</v>
      </c>
      <c r="N1368" t="str">
        <f>VLOOKUP(order_details__2[[#This Row],[OrderID]],orders[],2,FALSE)</f>
        <v>OTTIK</v>
      </c>
      <c r="O1368" t="str">
        <f>VLOOKUP(order_details__2[[#This Row],[OrderID]],orders[],18,FALSE)</f>
        <v xml:space="preserve">Eastern                                           </v>
      </c>
      <c r="P1368">
        <f>VLOOKUP(order_details__2[[#This Row],[ProductID]],products[],4,FALSE)</f>
        <v>7</v>
      </c>
      <c r="Q1368" t="str">
        <f>VLOOKUP(order_details__2[[#This Row],[CategoryID]],categories[],2,FALSE)</f>
        <v>Produce</v>
      </c>
      <c r="R1368">
        <f>VLOOKUP(order_details__2[[#This Row],[OrderID]],orders[],21,FALSE)</f>
        <v>12</v>
      </c>
    </row>
    <row r="1369" spans="1:18" x14ac:dyDescent="0.2">
      <c r="A1369">
        <v>10766</v>
      </c>
      <c r="B1369">
        <v>68</v>
      </c>
      <c r="C1369">
        <v>12.5</v>
      </c>
      <c r="D1369">
        <v>40</v>
      </c>
      <c r="E1369">
        <v>0</v>
      </c>
      <c r="F1369">
        <f>order_details__2[[#This Row],[UnitPrice]]*order_details__2[[#This Row],[Quantity]]</f>
        <v>500</v>
      </c>
      <c r="G1369">
        <f>VLOOKUP(order_details__2[[#This Row],[ProductID]],products[],3,FALSE)</f>
        <v>8</v>
      </c>
      <c r="H1369">
        <f>VLOOKUP(order_details__2[[#This Row],[OrderID]],orders[],20,FALSE)</f>
        <v>1997</v>
      </c>
      <c r="I1369" t="str">
        <f>VLOOKUP(order_details__2[[#This Row],[ProductID]],products[],2,FALSE)</f>
        <v>Scottish Longbreads</v>
      </c>
      <c r="J1369" t="str">
        <f>VLOOKUP(order_details__2[[#This Row],[SupplierID]],suppliers[],2,FALSE)</f>
        <v>Specialty Biscuits, Ltd.</v>
      </c>
      <c r="K1369" t="str">
        <f>VLOOKUP(order_details__2[[#This Row],[OrderID]],orders[],14,FALSE)</f>
        <v>Germany</v>
      </c>
      <c r="L1369">
        <f>VLOOKUP(order_details__2[[#This Row],[OrderID]],orders[],7,FALSE)</f>
        <v>1</v>
      </c>
      <c r="M1369" t="str">
        <f>VLOOKUP(order_details__2[[#This Row],[ShipVia ]],shippers[],2,FALSE)</f>
        <v>Speedy Express</v>
      </c>
      <c r="N1369" t="str">
        <f>VLOOKUP(order_details__2[[#This Row],[OrderID]],orders[],2,FALSE)</f>
        <v>OTTIK</v>
      </c>
      <c r="O1369" t="str">
        <f>VLOOKUP(order_details__2[[#This Row],[OrderID]],orders[],18,FALSE)</f>
        <v xml:space="preserve">Eastern                                           </v>
      </c>
      <c r="P1369">
        <f>VLOOKUP(order_details__2[[#This Row],[ProductID]],products[],4,FALSE)</f>
        <v>3</v>
      </c>
      <c r="Q1369" t="str">
        <f>VLOOKUP(order_details__2[[#This Row],[CategoryID]],categories[],2,FALSE)</f>
        <v>Confections</v>
      </c>
      <c r="R1369">
        <f>VLOOKUP(order_details__2[[#This Row],[OrderID]],orders[],21,FALSE)</f>
        <v>12</v>
      </c>
    </row>
    <row r="1370" spans="1:18" x14ac:dyDescent="0.2">
      <c r="A1370">
        <v>10767</v>
      </c>
      <c r="B1370">
        <v>42</v>
      </c>
      <c r="C1370">
        <v>14</v>
      </c>
      <c r="D1370">
        <v>2</v>
      </c>
      <c r="E1370">
        <v>0</v>
      </c>
      <c r="F1370">
        <f>order_details__2[[#This Row],[UnitPrice]]*order_details__2[[#This Row],[Quantity]]</f>
        <v>28</v>
      </c>
      <c r="G1370">
        <f>VLOOKUP(order_details__2[[#This Row],[ProductID]],products[],3,FALSE)</f>
        <v>20</v>
      </c>
      <c r="H1370">
        <f>VLOOKUP(order_details__2[[#This Row],[OrderID]],orders[],20,FALSE)</f>
        <v>1997</v>
      </c>
      <c r="I1370" t="str">
        <f>VLOOKUP(order_details__2[[#This Row],[ProductID]],products[],2,FALSE)</f>
        <v>Singaporean Hokkien Fried Mee</v>
      </c>
      <c r="J1370" t="str">
        <f>VLOOKUP(order_details__2[[#This Row],[SupplierID]],suppliers[],2,FALSE)</f>
        <v>Leka Trading</v>
      </c>
      <c r="K1370" t="str">
        <f>VLOOKUP(order_details__2[[#This Row],[OrderID]],orders[],14,FALSE)</f>
        <v>Belgium</v>
      </c>
      <c r="L1370">
        <f>VLOOKUP(order_details__2[[#This Row],[OrderID]],orders[],7,FALSE)</f>
        <v>3</v>
      </c>
      <c r="M1370" t="str">
        <f>VLOOKUP(order_details__2[[#This Row],[ShipVia ]],shippers[],2,FALSE)</f>
        <v>Federal Shipping</v>
      </c>
      <c r="N1370" t="str">
        <f>VLOOKUP(order_details__2[[#This Row],[OrderID]],orders[],2,FALSE)</f>
        <v>SUPRD</v>
      </c>
      <c r="O1370" t="str">
        <f>VLOOKUP(order_details__2[[#This Row],[OrderID]],orders[],18,FALSE)</f>
        <v xml:space="preserve">Eastern                                           </v>
      </c>
      <c r="P1370">
        <f>VLOOKUP(order_details__2[[#This Row],[ProductID]],products[],4,FALSE)</f>
        <v>5</v>
      </c>
      <c r="Q1370" t="str">
        <f>VLOOKUP(order_details__2[[#This Row],[CategoryID]],categories[],2,FALSE)</f>
        <v>Grains/Cereals</v>
      </c>
      <c r="R1370">
        <f>VLOOKUP(order_details__2[[#This Row],[OrderID]],orders[],21,FALSE)</f>
        <v>12</v>
      </c>
    </row>
    <row r="1371" spans="1:18" x14ac:dyDescent="0.2">
      <c r="A1371">
        <v>10768</v>
      </c>
      <c r="B1371">
        <v>22</v>
      </c>
      <c r="C1371">
        <v>21</v>
      </c>
      <c r="D1371">
        <v>4</v>
      </c>
      <c r="E1371">
        <v>0</v>
      </c>
      <c r="F1371">
        <f>order_details__2[[#This Row],[UnitPrice]]*order_details__2[[#This Row],[Quantity]]</f>
        <v>84</v>
      </c>
      <c r="G1371">
        <f>VLOOKUP(order_details__2[[#This Row],[ProductID]],products[],3,FALSE)</f>
        <v>9</v>
      </c>
      <c r="H1371">
        <f>VLOOKUP(order_details__2[[#This Row],[OrderID]],orders[],20,FALSE)</f>
        <v>1997</v>
      </c>
      <c r="I1371" t="str">
        <f>VLOOKUP(order_details__2[[#This Row],[ProductID]],products[],2,FALSE)</f>
        <v>Gustaf's Knckebrd</v>
      </c>
      <c r="J1371" t="str">
        <f>VLOOKUP(order_details__2[[#This Row],[SupplierID]],suppliers[],2,FALSE)</f>
        <v>PB Knckebrd AB</v>
      </c>
      <c r="K1371" t="str">
        <f>VLOOKUP(order_details__2[[#This Row],[OrderID]],orders[],14,FALSE)</f>
        <v>UK</v>
      </c>
      <c r="L1371">
        <f>VLOOKUP(order_details__2[[#This Row],[OrderID]],orders[],7,FALSE)</f>
        <v>2</v>
      </c>
      <c r="M1371" t="str">
        <f>VLOOKUP(order_details__2[[#This Row],[ShipVia ]],shippers[],2,FALSE)</f>
        <v>United Package</v>
      </c>
      <c r="N1371" t="str">
        <f>VLOOKUP(order_details__2[[#This Row],[OrderID]],orders[],2,FALSE)</f>
        <v>AROUT</v>
      </c>
      <c r="O1371" t="str">
        <f>VLOOKUP(order_details__2[[#This Row],[OrderID]],orders[],18,FALSE)</f>
        <v xml:space="preserve">Southern                                          </v>
      </c>
      <c r="P1371">
        <f>VLOOKUP(order_details__2[[#This Row],[ProductID]],products[],4,FALSE)</f>
        <v>5</v>
      </c>
      <c r="Q1371" t="str">
        <f>VLOOKUP(order_details__2[[#This Row],[CategoryID]],categories[],2,FALSE)</f>
        <v>Grains/Cereals</v>
      </c>
      <c r="R1371">
        <f>VLOOKUP(order_details__2[[#This Row],[OrderID]],orders[],21,FALSE)</f>
        <v>12</v>
      </c>
    </row>
    <row r="1372" spans="1:18" x14ac:dyDescent="0.2">
      <c r="A1372">
        <v>10768</v>
      </c>
      <c r="B1372">
        <v>31</v>
      </c>
      <c r="C1372">
        <v>12.5</v>
      </c>
      <c r="D1372">
        <v>50</v>
      </c>
      <c r="E1372">
        <v>0</v>
      </c>
      <c r="F1372">
        <f>order_details__2[[#This Row],[UnitPrice]]*order_details__2[[#This Row],[Quantity]]</f>
        <v>625</v>
      </c>
      <c r="G1372">
        <f>VLOOKUP(order_details__2[[#This Row],[ProductID]],products[],3,FALSE)</f>
        <v>14</v>
      </c>
      <c r="H1372">
        <f>VLOOKUP(order_details__2[[#This Row],[OrderID]],orders[],20,FALSE)</f>
        <v>1997</v>
      </c>
      <c r="I1372" t="str">
        <f>VLOOKUP(order_details__2[[#This Row],[ProductID]],products[],2,FALSE)</f>
        <v>Gorgonzola Telino</v>
      </c>
      <c r="J1372" t="str">
        <f>VLOOKUP(order_details__2[[#This Row],[SupplierID]],suppliers[],2,FALSE)</f>
        <v>Formaggi Fortini s.r.l.</v>
      </c>
      <c r="K1372" t="str">
        <f>VLOOKUP(order_details__2[[#This Row],[OrderID]],orders[],14,FALSE)</f>
        <v>UK</v>
      </c>
      <c r="L1372">
        <f>VLOOKUP(order_details__2[[#This Row],[OrderID]],orders[],7,FALSE)</f>
        <v>2</v>
      </c>
      <c r="M1372" t="str">
        <f>VLOOKUP(order_details__2[[#This Row],[ShipVia ]],shippers[],2,FALSE)</f>
        <v>United Package</v>
      </c>
      <c r="N1372" t="str">
        <f>VLOOKUP(order_details__2[[#This Row],[OrderID]],orders[],2,FALSE)</f>
        <v>AROUT</v>
      </c>
      <c r="O1372" t="str">
        <f>VLOOKUP(order_details__2[[#This Row],[OrderID]],orders[],18,FALSE)</f>
        <v xml:space="preserve">Southern                                          </v>
      </c>
      <c r="P1372">
        <f>VLOOKUP(order_details__2[[#This Row],[ProductID]],products[],4,FALSE)</f>
        <v>4</v>
      </c>
      <c r="Q1372" t="str">
        <f>VLOOKUP(order_details__2[[#This Row],[CategoryID]],categories[],2,FALSE)</f>
        <v>Dairy Products</v>
      </c>
      <c r="R1372">
        <f>VLOOKUP(order_details__2[[#This Row],[OrderID]],orders[],21,FALSE)</f>
        <v>12</v>
      </c>
    </row>
    <row r="1373" spans="1:18" x14ac:dyDescent="0.2">
      <c r="A1373">
        <v>10768</v>
      </c>
      <c r="B1373">
        <v>60</v>
      </c>
      <c r="C1373">
        <v>34</v>
      </c>
      <c r="D1373">
        <v>15</v>
      </c>
      <c r="E1373">
        <v>0</v>
      </c>
      <c r="F1373">
        <f>order_details__2[[#This Row],[UnitPrice]]*order_details__2[[#This Row],[Quantity]]</f>
        <v>510</v>
      </c>
      <c r="G1373">
        <f>VLOOKUP(order_details__2[[#This Row],[ProductID]],products[],3,FALSE)</f>
        <v>28</v>
      </c>
      <c r="H1373">
        <f>VLOOKUP(order_details__2[[#This Row],[OrderID]],orders[],20,FALSE)</f>
        <v>1997</v>
      </c>
      <c r="I1373" t="str">
        <f>VLOOKUP(order_details__2[[#This Row],[ProductID]],products[],2,FALSE)</f>
        <v>Camembert Pierrot</v>
      </c>
      <c r="J1373" t="str">
        <f>VLOOKUP(order_details__2[[#This Row],[SupplierID]],suppliers[],2,FALSE)</f>
        <v>Gai pturage</v>
      </c>
      <c r="K1373" t="str">
        <f>VLOOKUP(order_details__2[[#This Row],[OrderID]],orders[],14,FALSE)</f>
        <v>UK</v>
      </c>
      <c r="L1373">
        <f>VLOOKUP(order_details__2[[#This Row],[OrderID]],orders[],7,FALSE)</f>
        <v>2</v>
      </c>
      <c r="M1373" t="str">
        <f>VLOOKUP(order_details__2[[#This Row],[ShipVia ]],shippers[],2,FALSE)</f>
        <v>United Package</v>
      </c>
      <c r="N1373" t="str">
        <f>VLOOKUP(order_details__2[[#This Row],[OrderID]],orders[],2,FALSE)</f>
        <v>AROUT</v>
      </c>
      <c r="O1373" t="str">
        <f>VLOOKUP(order_details__2[[#This Row],[OrderID]],orders[],18,FALSE)</f>
        <v xml:space="preserve">Southern                                          </v>
      </c>
      <c r="P1373">
        <f>VLOOKUP(order_details__2[[#This Row],[ProductID]],products[],4,FALSE)</f>
        <v>4</v>
      </c>
      <c r="Q1373" t="str">
        <f>VLOOKUP(order_details__2[[#This Row],[CategoryID]],categories[],2,FALSE)</f>
        <v>Dairy Products</v>
      </c>
      <c r="R1373">
        <f>VLOOKUP(order_details__2[[#This Row],[OrderID]],orders[],21,FALSE)</f>
        <v>12</v>
      </c>
    </row>
    <row r="1374" spans="1:18" x14ac:dyDescent="0.2">
      <c r="A1374">
        <v>10768</v>
      </c>
      <c r="B1374">
        <v>71</v>
      </c>
      <c r="C1374">
        <v>21.5</v>
      </c>
      <c r="D1374">
        <v>12</v>
      </c>
      <c r="E1374">
        <v>0</v>
      </c>
      <c r="F1374">
        <f>order_details__2[[#This Row],[UnitPrice]]*order_details__2[[#This Row],[Quantity]]</f>
        <v>258</v>
      </c>
      <c r="G1374">
        <f>VLOOKUP(order_details__2[[#This Row],[ProductID]],products[],3,FALSE)</f>
        <v>15</v>
      </c>
      <c r="H1374">
        <f>VLOOKUP(order_details__2[[#This Row],[OrderID]],orders[],20,FALSE)</f>
        <v>1997</v>
      </c>
      <c r="I1374" t="str">
        <f>VLOOKUP(order_details__2[[#This Row],[ProductID]],products[],2,FALSE)</f>
        <v>Flotemysost</v>
      </c>
      <c r="J1374" t="str">
        <f>VLOOKUP(order_details__2[[#This Row],[SupplierID]],suppliers[],2,FALSE)</f>
        <v>Norske Meierier</v>
      </c>
      <c r="K1374" t="str">
        <f>VLOOKUP(order_details__2[[#This Row],[OrderID]],orders[],14,FALSE)</f>
        <v>UK</v>
      </c>
      <c r="L1374">
        <f>VLOOKUP(order_details__2[[#This Row],[OrderID]],orders[],7,FALSE)</f>
        <v>2</v>
      </c>
      <c r="M1374" t="str">
        <f>VLOOKUP(order_details__2[[#This Row],[ShipVia ]],shippers[],2,FALSE)</f>
        <v>United Package</v>
      </c>
      <c r="N1374" t="str">
        <f>VLOOKUP(order_details__2[[#This Row],[OrderID]],orders[],2,FALSE)</f>
        <v>AROUT</v>
      </c>
      <c r="O1374" t="str">
        <f>VLOOKUP(order_details__2[[#This Row],[OrderID]],orders[],18,FALSE)</f>
        <v xml:space="preserve">Southern                                          </v>
      </c>
      <c r="P1374">
        <f>VLOOKUP(order_details__2[[#This Row],[ProductID]],products[],4,FALSE)</f>
        <v>4</v>
      </c>
      <c r="Q1374" t="str">
        <f>VLOOKUP(order_details__2[[#This Row],[CategoryID]],categories[],2,FALSE)</f>
        <v>Dairy Products</v>
      </c>
      <c r="R1374">
        <f>VLOOKUP(order_details__2[[#This Row],[OrderID]],orders[],21,FALSE)</f>
        <v>12</v>
      </c>
    </row>
    <row r="1375" spans="1:18" x14ac:dyDescent="0.2">
      <c r="A1375">
        <v>10769</v>
      </c>
      <c r="B1375">
        <v>41</v>
      </c>
      <c r="C1375">
        <v>9.65</v>
      </c>
      <c r="D1375">
        <v>30</v>
      </c>
      <c r="E1375">
        <v>0</v>
      </c>
      <c r="F1375">
        <f>order_details__2[[#This Row],[UnitPrice]]*order_details__2[[#This Row],[Quantity]]</f>
        <v>289.5</v>
      </c>
      <c r="G1375">
        <f>VLOOKUP(order_details__2[[#This Row],[ProductID]],products[],3,FALSE)</f>
        <v>19</v>
      </c>
      <c r="H1375">
        <f>VLOOKUP(order_details__2[[#This Row],[OrderID]],orders[],20,FALSE)</f>
        <v>1997</v>
      </c>
      <c r="I1375" t="str">
        <f>VLOOKUP(order_details__2[[#This Row],[ProductID]],products[],2,FALSE)</f>
        <v>Jack's New England Clam Chowder</v>
      </c>
      <c r="J1375" t="str">
        <f>VLOOKUP(order_details__2[[#This Row],[SupplierID]],suppliers[],2,FALSE)</f>
        <v>New England Seafood Cannery</v>
      </c>
      <c r="K1375" t="str">
        <f>VLOOKUP(order_details__2[[#This Row],[OrderID]],orders[],14,FALSE)</f>
        <v>Denmark</v>
      </c>
      <c r="L1375">
        <f>VLOOKUP(order_details__2[[#This Row],[OrderID]],orders[],7,FALSE)</f>
        <v>1</v>
      </c>
      <c r="M1375" t="str">
        <f>VLOOKUP(order_details__2[[#This Row],[ShipVia ]],shippers[],2,FALSE)</f>
        <v>Speedy Express</v>
      </c>
      <c r="N1375" t="str">
        <f>VLOOKUP(order_details__2[[#This Row],[OrderID]],orders[],2,FALSE)</f>
        <v>VAFFE</v>
      </c>
      <c r="O1375" t="str">
        <f>VLOOKUP(order_details__2[[#This Row],[OrderID]],orders[],18,FALSE)</f>
        <v xml:space="preserve">Southern                                          </v>
      </c>
      <c r="P1375">
        <f>VLOOKUP(order_details__2[[#This Row],[ProductID]],products[],4,FALSE)</f>
        <v>8</v>
      </c>
      <c r="Q1375" t="str">
        <f>VLOOKUP(order_details__2[[#This Row],[CategoryID]],categories[],2,FALSE)</f>
        <v>Seafood</v>
      </c>
      <c r="R1375">
        <f>VLOOKUP(order_details__2[[#This Row],[OrderID]],orders[],21,FALSE)</f>
        <v>12</v>
      </c>
    </row>
    <row r="1376" spans="1:18" x14ac:dyDescent="0.2">
      <c r="A1376">
        <v>10769</v>
      </c>
      <c r="B1376">
        <v>52</v>
      </c>
      <c r="C1376">
        <v>7</v>
      </c>
      <c r="D1376">
        <v>15</v>
      </c>
      <c r="E1376">
        <v>0</v>
      </c>
      <c r="F1376">
        <f>order_details__2[[#This Row],[UnitPrice]]*order_details__2[[#This Row],[Quantity]]</f>
        <v>105</v>
      </c>
      <c r="G1376">
        <f>VLOOKUP(order_details__2[[#This Row],[ProductID]],products[],3,FALSE)</f>
        <v>24</v>
      </c>
      <c r="H1376">
        <f>VLOOKUP(order_details__2[[#This Row],[OrderID]],orders[],20,FALSE)</f>
        <v>1997</v>
      </c>
      <c r="I1376" t="str">
        <f>VLOOKUP(order_details__2[[#This Row],[ProductID]],products[],2,FALSE)</f>
        <v>Filo Mix</v>
      </c>
      <c r="J1376" t="str">
        <f>VLOOKUP(order_details__2[[#This Row],[SupplierID]],suppliers[],2,FALSE)</f>
        <v>G'day, Mate</v>
      </c>
      <c r="K1376" t="str">
        <f>VLOOKUP(order_details__2[[#This Row],[OrderID]],orders[],14,FALSE)</f>
        <v>Denmark</v>
      </c>
      <c r="L1376">
        <f>VLOOKUP(order_details__2[[#This Row],[OrderID]],orders[],7,FALSE)</f>
        <v>1</v>
      </c>
      <c r="M1376" t="str">
        <f>VLOOKUP(order_details__2[[#This Row],[ShipVia ]],shippers[],2,FALSE)</f>
        <v>Speedy Express</v>
      </c>
      <c r="N1376" t="str">
        <f>VLOOKUP(order_details__2[[#This Row],[OrderID]],orders[],2,FALSE)</f>
        <v>VAFFE</v>
      </c>
      <c r="O1376" t="str">
        <f>VLOOKUP(order_details__2[[#This Row],[OrderID]],orders[],18,FALSE)</f>
        <v xml:space="preserve">Southern                                          </v>
      </c>
      <c r="P1376">
        <f>VLOOKUP(order_details__2[[#This Row],[ProductID]],products[],4,FALSE)</f>
        <v>5</v>
      </c>
      <c r="Q1376" t="str">
        <f>VLOOKUP(order_details__2[[#This Row],[CategoryID]],categories[],2,FALSE)</f>
        <v>Grains/Cereals</v>
      </c>
      <c r="R1376">
        <f>VLOOKUP(order_details__2[[#This Row],[OrderID]],orders[],21,FALSE)</f>
        <v>12</v>
      </c>
    </row>
    <row r="1377" spans="1:18" x14ac:dyDescent="0.2">
      <c r="A1377">
        <v>10769</v>
      </c>
      <c r="B1377">
        <v>61</v>
      </c>
      <c r="C1377">
        <v>28.5</v>
      </c>
      <c r="D1377">
        <v>20</v>
      </c>
      <c r="E1377">
        <v>0</v>
      </c>
      <c r="F1377">
        <f>order_details__2[[#This Row],[UnitPrice]]*order_details__2[[#This Row],[Quantity]]</f>
        <v>570</v>
      </c>
      <c r="G1377">
        <f>VLOOKUP(order_details__2[[#This Row],[ProductID]],products[],3,FALSE)</f>
        <v>29</v>
      </c>
      <c r="H1377">
        <f>VLOOKUP(order_details__2[[#This Row],[OrderID]],orders[],20,FALSE)</f>
        <v>1997</v>
      </c>
      <c r="I1377" t="str">
        <f>VLOOKUP(order_details__2[[#This Row],[ProductID]],products[],2,FALSE)</f>
        <v>Sirop d'rable</v>
      </c>
      <c r="J1377" t="str">
        <f>VLOOKUP(order_details__2[[#This Row],[SupplierID]],suppliers[],2,FALSE)</f>
        <v>Forts d'rables</v>
      </c>
      <c r="K1377" t="str">
        <f>VLOOKUP(order_details__2[[#This Row],[OrderID]],orders[],14,FALSE)</f>
        <v>Denmark</v>
      </c>
      <c r="L1377">
        <f>VLOOKUP(order_details__2[[#This Row],[OrderID]],orders[],7,FALSE)</f>
        <v>1</v>
      </c>
      <c r="M1377" t="str">
        <f>VLOOKUP(order_details__2[[#This Row],[ShipVia ]],shippers[],2,FALSE)</f>
        <v>Speedy Express</v>
      </c>
      <c r="N1377" t="str">
        <f>VLOOKUP(order_details__2[[#This Row],[OrderID]],orders[],2,FALSE)</f>
        <v>VAFFE</v>
      </c>
      <c r="O1377" t="str">
        <f>VLOOKUP(order_details__2[[#This Row],[OrderID]],orders[],18,FALSE)</f>
        <v xml:space="preserve">Southern                                          </v>
      </c>
      <c r="P1377">
        <f>VLOOKUP(order_details__2[[#This Row],[ProductID]],products[],4,FALSE)</f>
        <v>2</v>
      </c>
      <c r="Q1377" t="str">
        <f>VLOOKUP(order_details__2[[#This Row],[CategoryID]],categories[],2,FALSE)</f>
        <v>Condiments</v>
      </c>
      <c r="R1377">
        <f>VLOOKUP(order_details__2[[#This Row],[OrderID]],orders[],21,FALSE)</f>
        <v>12</v>
      </c>
    </row>
    <row r="1378" spans="1:18" x14ac:dyDescent="0.2">
      <c r="A1378">
        <v>10769</v>
      </c>
      <c r="B1378">
        <v>62</v>
      </c>
      <c r="C1378">
        <v>49.3</v>
      </c>
      <c r="D1378">
        <v>15</v>
      </c>
      <c r="E1378">
        <v>0</v>
      </c>
      <c r="F1378">
        <f>order_details__2[[#This Row],[UnitPrice]]*order_details__2[[#This Row],[Quantity]]</f>
        <v>739.5</v>
      </c>
      <c r="G1378">
        <f>VLOOKUP(order_details__2[[#This Row],[ProductID]],products[],3,FALSE)</f>
        <v>29</v>
      </c>
      <c r="H1378">
        <f>VLOOKUP(order_details__2[[#This Row],[OrderID]],orders[],20,FALSE)</f>
        <v>1997</v>
      </c>
      <c r="I1378" t="str">
        <f>VLOOKUP(order_details__2[[#This Row],[ProductID]],products[],2,FALSE)</f>
        <v>Tarte au sucre</v>
      </c>
      <c r="J1378" t="str">
        <f>VLOOKUP(order_details__2[[#This Row],[SupplierID]],suppliers[],2,FALSE)</f>
        <v>Forts d'rables</v>
      </c>
      <c r="K1378" t="str">
        <f>VLOOKUP(order_details__2[[#This Row],[OrderID]],orders[],14,FALSE)</f>
        <v>Denmark</v>
      </c>
      <c r="L1378">
        <f>VLOOKUP(order_details__2[[#This Row],[OrderID]],orders[],7,FALSE)</f>
        <v>1</v>
      </c>
      <c r="M1378" t="str">
        <f>VLOOKUP(order_details__2[[#This Row],[ShipVia ]],shippers[],2,FALSE)</f>
        <v>Speedy Express</v>
      </c>
      <c r="N1378" t="str">
        <f>VLOOKUP(order_details__2[[#This Row],[OrderID]],orders[],2,FALSE)</f>
        <v>VAFFE</v>
      </c>
      <c r="O1378" t="str">
        <f>VLOOKUP(order_details__2[[#This Row],[OrderID]],orders[],18,FALSE)</f>
        <v xml:space="preserve">Southern                                          </v>
      </c>
      <c r="P1378">
        <f>VLOOKUP(order_details__2[[#This Row],[ProductID]],products[],4,FALSE)</f>
        <v>3</v>
      </c>
      <c r="Q1378" t="str">
        <f>VLOOKUP(order_details__2[[#This Row],[CategoryID]],categories[],2,FALSE)</f>
        <v>Confections</v>
      </c>
      <c r="R1378">
        <f>VLOOKUP(order_details__2[[#This Row],[OrderID]],orders[],21,FALSE)</f>
        <v>12</v>
      </c>
    </row>
    <row r="1379" spans="1:18" x14ac:dyDescent="0.2">
      <c r="A1379">
        <v>10770</v>
      </c>
      <c r="B1379">
        <v>11</v>
      </c>
      <c r="C1379">
        <v>21</v>
      </c>
      <c r="D1379">
        <v>15</v>
      </c>
      <c r="E1379">
        <v>0</v>
      </c>
      <c r="F1379">
        <f>order_details__2[[#This Row],[UnitPrice]]*order_details__2[[#This Row],[Quantity]]</f>
        <v>315</v>
      </c>
      <c r="G1379">
        <f>VLOOKUP(order_details__2[[#This Row],[ProductID]],products[],3,FALSE)</f>
        <v>5</v>
      </c>
      <c r="H1379">
        <f>VLOOKUP(order_details__2[[#This Row],[OrderID]],orders[],20,FALSE)</f>
        <v>1997</v>
      </c>
      <c r="I1379" t="str">
        <f>VLOOKUP(order_details__2[[#This Row],[ProductID]],products[],2,FALSE)</f>
        <v>Queso Cabrales</v>
      </c>
      <c r="J1379" t="str">
        <f>VLOOKUP(order_details__2[[#This Row],[SupplierID]],suppliers[],2,FALSE)</f>
        <v>Cooperativa de Quesos 'Las Cabras'</v>
      </c>
      <c r="K1379" t="str">
        <f>VLOOKUP(order_details__2[[#This Row],[OrderID]],orders[],14,FALSE)</f>
        <v>Brazil</v>
      </c>
      <c r="L1379">
        <f>VLOOKUP(order_details__2[[#This Row],[OrderID]],orders[],7,FALSE)</f>
        <v>3</v>
      </c>
      <c r="M1379" t="str">
        <f>VLOOKUP(order_details__2[[#This Row],[ShipVia ]],shippers[],2,FALSE)</f>
        <v>Federal Shipping</v>
      </c>
      <c r="N1379" t="str">
        <f>VLOOKUP(order_details__2[[#This Row],[OrderID]],orders[],2,FALSE)</f>
        <v>HANAR</v>
      </c>
      <c r="O1379" t="str">
        <f>VLOOKUP(order_details__2[[#This Row],[OrderID]],orders[],18,FALSE)</f>
        <v xml:space="preserve">Northern                                          </v>
      </c>
      <c r="P1379">
        <f>VLOOKUP(order_details__2[[#This Row],[ProductID]],products[],4,FALSE)</f>
        <v>4</v>
      </c>
      <c r="Q1379" t="str">
        <f>VLOOKUP(order_details__2[[#This Row],[CategoryID]],categories[],2,FALSE)</f>
        <v>Dairy Products</v>
      </c>
      <c r="R1379">
        <f>VLOOKUP(order_details__2[[#This Row],[OrderID]],orders[],21,FALSE)</f>
        <v>12</v>
      </c>
    </row>
    <row r="1380" spans="1:18" x14ac:dyDescent="0.2">
      <c r="A1380">
        <v>10771</v>
      </c>
      <c r="B1380">
        <v>71</v>
      </c>
      <c r="C1380">
        <v>21.5</v>
      </c>
      <c r="D1380">
        <v>16</v>
      </c>
      <c r="E1380">
        <v>0</v>
      </c>
      <c r="F1380">
        <f>order_details__2[[#This Row],[UnitPrice]]*order_details__2[[#This Row],[Quantity]]</f>
        <v>344</v>
      </c>
      <c r="G1380">
        <f>VLOOKUP(order_details__2[[#This Row],[ProductID]],products[],3,FALSE)</f>
        <v>15</v>
      </c>
      <c r="H1380">
        <f>VLOOKUP(order_details__2[[#This Row],[OrderID]],orders[],20,FALSE)</f>
        <v>1997</v>
      </c>
      <c r="I1380" t="str">
        <f>VLOOKUP(order_details__2[[#This Row],[ProductID]],products[],2,FALSE)</f>
        <v>Flotemysost</v>
      </c>
      <c r="J1380" t="str">
        <f>VLOOKUP(order_details__2[[#This Row],[SupplierID]],suppliers[],2,FALSE)</f>
        <v>Norske Meierier</v>
      </c>
      <c r="K1380" t="str">
        <f>VLOOKUP(order_details__2[[#This Row],[OrderID]],orders[],14,FALSE)</f>
        <v>Austria</v>
      </c>
      <c r="L1380">
        <f>VLOOKUP(order_details__2[[#This Row],[OrderID]],orders[],7,FALSE)</f>
        <v>2</v>
      </c>
      <c r="M1380" t="str">
        <f>VLOOKUP(order_details__2[[#This Row],[ShipVia ]],shippers[],2,FALSE)</f>
        <v>United Package</v>
      </c>
      <c r="N1380" t="str">
        <f>VLOOKUP(order_details__2[[#This Row],[OrderID]],orders[],2,FALSE)</f>
        <v>ERNSH</v>
      </c>
      <c r="O1380" t="str">
        <f>VLOOKUP(order_details__2[[#This Row],[OrderID]],orders[],18,FALSE)</f>
        <v xml:space="preserve">Northern                                          </v>
      </c>
      <c r="P1380">
        <f>VLOOKUP(order_details__2[[#This Row],[ProductID]],products[],4,FALSE)</f>
        <v>4</v>
      </c>
      <c r="Q1380" t="str">
        <f>VLOOKUP(order_details__2[[#This Row],[CategoryID]],categories[],2,FALSE)</f>
        <v>Dairy Products</v>
      </c>
      <c r="R1380">
        <f>VLOOKUP(order_details__2[[#This Row],[OrderID]],orders[],21,FALSE)</f>
        <v>12</v>
      </c>
    </row>
    <row r="1381" spans="1:18" x14ac:dyDescent="0.2">
      <c r="A1381">
        <v>10772</v>
      </c>
      <c r="B1381">
        <v>29</v>
      </c>
      <c r="C1381">
        <v>123.79</v>
      </c>
      <c r="D1381">
        <v>18</v>
      </c>
      <c r="E1381">
        <v>0</v>
      </c>
      <c r="F1381">
        <f>order_details__2[[#This Row],[UnitPrice]]*order_details__2[[#This Row],[Quantity]]</f>
        <v>2228.2200000000003</v>
      </c>
      <c r="G1381">
        <f>VLOOKUP(order_details__2[[#This Row],[ProductID]],products[],3,FALSE)</f>
        <v>12</v>
      </c>
      <c r="H1381">
        <f>VLOOKUP(order_details__2[[#This Row],[OrderID]],orders[],20,FALSE)</f>
        <v>1997</v>
      </c>
      <c r="I1381" t="str">
        <f>VLOOKUP(order_details__2[[#This Row],[ProductID]],products[],2,FALSE)</f>
        <v>Thringer Rostbratwurst</v>
      </c>
      <c r="J1381" t="str">
        <f>VLOOKUP(order_details__2[[#This Row],[SupplierID]],suppliers[],2,FALSE)</f>
        <v>Plutzer Lebensmittelgromrkte AG</v>
      </c>
      <c r="K1381" t="str">
        <f>VLOOKUP(order_details__2[[#This Row],[OrderID]],orders[],14,FALSE)</f>
        <v>Germany</v>
      </c>
      <c r="L1381">
        <f>VLOOKUP(order_details__2[[#This Row],[OrderID]],orders[],7,FALSE)</f>
        <v>2</v>
      </c>
      <c r="M1381" t="str">
        <f>VLOOKUP(order_details__2[[#This Row],[ShipVia ]],shippers[],2,FALSE)</f>
        <v>United Package</v>
      </c>
      <c r="N1381" t="str">
        <f>VLOOKUP(order_details__2[[#This Row],[OrderID]],orders[],2,FALSE)</f>
        <v>LEHMS</v>
      </c>
      <c r="O1381" t="str">
        <f>VLOOKUP(order_details__2[[#This Row],[OrderID]],orders[],18,FALSE)</f>
        <v xml:space="preserve">Southern                                          </v>
      </c>
      <c r="P1381">
        <f>VLOOKUP(order_details__2[[#This Row],[ProductID]],products[],4,FALSE)</f>
        <v>6</v>
      </c>
      <c r="Q1381" t="str">
        <f>VLOOKUP(order_details__2[[#This Row],[CategoryID]],categories[],2,FALSE)</f>
        <v>Meat/Poultry</v>
      </c>
      <c r="R1381">
        <f>VLOOKUP(order_details__2[[#This Row],[OrderID]],orders[],21,FALSE)</f>
        <v>12</v>
      </c>
    </row>
    <row r="1382" spans="1:18" x14ac:dyDescent="0.2">
      <c r="A1382">
        <v>10772</v>
      </c>
      <c r="B1382">
        <v>59</v>
      </c>
      <c r="C1382">
        <v>55</v>
      </c>
      <c r="D1382">
        <v>25</v>
      </c>
      <c r="E1382">
        <v>0</v>
      </c>
      <c r="F1382">
        <f>order_details__2[[#This Row],[UnitPrice]]*order_details__2[[#This Row],[Quantity]]</f>
        <v>1375</v>
      </c>
      <c r="G1382">
        <f>VLOOKUP(order_details__2[[#This Row],[ProductID]],products[],3,FALSE)</f>
        <v>28</v>
      </c>
      <c r="H1382">
        <f>VLOOKUP(order_details__2[[#This Row],[OrderID]],orders[],20,FALSE)</f>
        <v>1997</v>
      </c>
      <c r="I1382" t="str">
        <f>VLOOKUP(order_details__2[[#This Row],[ProductID]],products[],2,FALSE)</f>
        <v>Raclette Courdavault</v>
      </c>
      <c r="J1382" t="str">
        <f>VLOOKUP(order_details__2[[#This Row],[SupplierID]],suppliers[],2,FALSE)</f>
        <v>Gai pturage</v>
      </c>
      <c r="K1382" t="str">
        <f>VLOOKUP(order_details__2[[#This Row],[OrderID]],orders[],14,FALSE)</f>
        <v>Germany</v>
      </c>
      <c r="L1382">
        <f>VLOOKUP(order_details__2[[#This Row],[OrderID]],orders[],7,FALSE)</f>
        <v>2</v>
      </c>
      <c r="M1382" t="str">
        <f>VLOOKUP(order_details__2[[#This Row],[ShipVia ]],shippers[],2,FALSE)</f>
        <v>United Package</v>
      </c>
      <c r="N1382" t="str">
        <f>VLOOKUP(order_details__2[[#This Row],[OrderID]],orders[],2,FALSE)</f>
        <v>LEHMS</v>
      </c>
      <c r="O1382" t="str">
        <f>VLOOKUP(order_details__2[[#This Row],[OrderID]],orders[],18,FALSE)</f>
        <v xml:space="preserve">Southern                                          </v>
      </c>
      <c r="P1382">
        <f>VLOOKUP(order_details__2[[#This Row],[ProductID]],products[],4,FALSE)</f>
        <v>4</v>
      </c>
      <c r="Q1382" t="str">
        <f>VLOOKUP(order_details__2[[#This Row],[CategoryID]],categories[],2,FALSE)</f>
        <v>Dairy Products</v>
      </c>
      <c r="R1382">
        <f>VLOOKUP(order_details__2[[#This Row],[OrderID]],orders[],21,FALSE)</f>
        <v>12</v>
      </c>
    </row>
    <row r="1383" spans="1:18" x14ac:dyDescent="0.2">
      <c r="A1383">
        <v>10773</v>
      </c>
      <c r="B1383">
        <v>17</v>
      </c>
      <c r="C1383">
        <v>39</v>
      </c>
      <c r="D1383">
        <v>33</v>
      </c>
      <c r="E1383">
        <v>0</v>
      </c>
      <c r="F1383">
        <f>order_details__2[[#This Row],[UnitPrice]]*order_details__2[[#This Row],[Quantity]]</f>
        <v>1287</v>
      </c>
      <c r="G1383">
        <f>VLOOKUP(order_details__2[[#This Row],[ProductID]],products[],3,FALSE)</f>
        <v>7</v>
      </c>
      <c r="H1383">
        <f>VLOOKUP(order_details__2[[#This Row],[OrderID]],orders[],20,FALSE)</f>
        <v>1997</v>
      </c>
      <c r="I1383" t="str">
        <f>VLOOKUP(order_details__2[[#This Row],[ProductID]],products[],2,FALSE)</f>
        <v>Alice Mutton</v>
      </c>
      <c r="J1383" t="str">
        <f>VLOOKUP(order_details__2[[#This Row],[SupplierID]],suppliers[],2,FALSE)</f>
        <v>Pavlova, Ltd.</v>
      </c>
      <c r="K1383" t="str">
        <f>VLOOKUP(order_details__2[[#This Row],[OrderID]],orders[],14,FALSE)</f>
        <v>Austria</v>
      </c>
      <c r="L1383">
        <f>VLOOKUP(order_details__2[[#This Row],[OrderID]],orders[],7,FALSE)</f>
        <v>3</v>
      </c>
      <c r="M1383" t="str">
        <f>VLOOKUP(order_details__2[[#This Row],[ShipVia ]],shippers[],2,FALSE)</f>
        <v>Federal Shipping</v>
      </c>
      <c r="N1383" t="str">
        <f>VLOOKUP(order_details__2[[#This Row],[OrderID]],orders[],2,FALSE)</f>
        <v>ERNSH</v>
      </c>
      <c r="O1383" t="str">
        <f>VLOOKUP(order_details__2[[#This Row],[OrderID]],orders[],18,FALSE)</f>
        <v xml:space="preserve">Eastern                                           </v>
      </c>
      <c r="P1383">
        <f>VLOOKUP(order_details__2[[#This Row],[ProductID]],products[],4,FALSE)</f>
        <v>6</v>
      </c>
      <c r="Q1383" t="str">
        <f>VLOOKUP(order_details__2[[#This Row],[CategoryID]],categories[],2,FALSE)</f>
        <v>Meat/Poultry</v>
      </c>
      <c r="R1383">
        <f>VLOOKUP(order_details__2[[#This Row],[OrderID]],orders[],21,FALSE)</f>
        <v>12</v>
      </c>
    </row>
    <row r="1384" spans="1:18" x14ac:dyDescent="0.2">
      <c r="A1384">
        <v>10773</v>
      </c>
      <c r="B1384">
        <v>31</v>
      </c>
      <c r="C1384">
        <v>12.5</v>
      </c>
      <c r="D1384">
        <v>70</v>
      </c>
      <c r="E1384">
        <v>0</v>
      </c>
      <c r="F1384">
        <f>order_details__2[[#This Row],[UnitPrice]]*order_details__2[[#This Row],[Quantity]]</f>
        <v>875</v>
      </c>
      <c r="G1384">
        <f>VLOOKUP(order_details__2[[#This Row],[ProductID]],products[],3,FALSE)</f>
        <v>14</v>
      </c>
      <c r="H1384">
        <f>VLOOKUP(order_details__2[[#This Row],[OrderID]],orders[],20,FALSE)</f>
        <v>1997</v>
      </c>
      <c r="I1384" t="str">
        <f>VLOOKUP(order_details__2[[#This Row],[ProductID]],products[],2,FALSE)</f>
        <v>Gorgonzola Telino</v>
      </c>
      <c r="J1384" t="str">
        <f>VLOOKUP(order_details__2[[#This Row],[SupplierID]],suppliers[],2,FALSE)</f>
        <v>Formaggi Fortini s.r.l.</v>
      </c>
      <c r="K1384" t="str">
        <f>VLOOKUP(order_details__2[[#This Row],[OrderID]],orders[],14,FALSE)</f>
        <v>Austria</v>
      </c>
      <c r="L1384">
        <f>VLOOKUP(order_details__2[[#This Row],[OrderID]],orders[],7,FALSE)</f>
        <v>3</v>
      </c>
      <c r="M1384" t="str">
        <f>VLOOKUP(order_details__2[[#This Row],[ShipVia ]],shippers[],2,FALSE)</f>
        <v>Federal Shipping</v>
      </c>
      <c r="N1384" t="str">
        <f>VLOOKUP(order_details__2[[#This Row],[OrderID]],orders[],2,FALSE)</f>
        <v>ERNSH</v>
      </c>
      <c r="O1384" t="str">
        <f>VLOOKUP(order_details__2[[#This Row],[OrderID]],orders[],18,FALSE)</f>
        <v xml:space="preserve">Eastern                                           </v>
      </c>
      <c r="P1384">
        <f>VLOOKUP(order_details__2[[#This Row],[ProductID]],products[],4,FALSE)</f>
        <v>4</v>
      </c>
      <c r="Q1384" t="str">
        <f>VLOOKUP(order_details__2[[#This Row],[CategoryID]],categories[],2,FALSE)</f>
        <v>Dairy Products</v>
      </c>
      <c r="R1384">
        <f>VLOOKUP(order_details__2[[#This Row],[OrderID]],orders[],21,FALSE)</f>
        <v>12</v>
      </c>
    </row>
    <row r="1385" spans="1:18" x14ac:dyDescent="0.2">
      <c r="A1385">
        <v>10773</v>
      </c>
      <c r="B1385">
        <v>75</v>
      </c>
      <c r="C1385">
        <v>7.75</v>
      </c>
      <c r="D1385">
        <v>7</v>
      </c>
      <c r="E1385">
        <v>0</v>
      </c>
      <c r="F1385">
        <f>order_details__2[[#This Row],[UnitPrice]]*order_details__2[[#This Row],[Quantity]]</f>
        <v>54.25</v>
      </c>
      <c r="G1385">
        <f>VLOOKUP(order_details__2[[#This Row],[ProductID]],products[],3,FALSE)</f>
        <v>12</v>
      </c>
      <c r="H1385">
        <f>VLOOKUP(order_details__2[[#This Row],[OrderID]],orders[],20,FALSE)</f>
        <v>1997</v>
      </c>
      <c r="I1385" t="str">
        <f>VLOOKUP(order_details__2[[#This Row],[ProductID]],products[],2,FALSE)</f>
        <v>Rhnbru Klosterbier</v>
      </c>
      <c r="J1385" t="str">
        <f>VLOOKUP(order_details__2[[#This Row],[SupplierID]],suppliers[],2,FALSE)</f>
        <v>Plutzer Lebensmittelgromrkte AG</v>
      </c>
      <c r="K1385" t="str">
        <f>VLOOKUP(order_details__2[[#This Row],[OrderID]],orders[],14,FALSE)</f>
        <v>Austria</v>
      </c>
      <c r="L1385">
        <f>VLOOKUP(order_details__2[[#This Row],[OrderID]],orders[],7,FALSE)</f>
        <v>3</v>
      </c>
      <c r="M1385" t="str">
        <f>VLOOKUP(order_details__2[[#This Row],[ShipVia ]],shippers[],2,FALSE)</f>
        <v>Federal Shipping</v>
      </c>
      <c r="N1385" t="str">
        <f>VLOOKUP(order_details__2[[#This Row],[OrderID]],orders[],2,FALSE)</f>
        <v>ERNSH</v>
      </c>
      <c r="O1385" t="str">
        <f>VLOOKUP(order_details__2[[#This Row],[OrderID]],orders[],18,FALSE)</f>
        <v xml:space="preserve">Eastern                                           </v>
      </c>
      <c r="P1385">
        <f>VLOOKUP(order_details__2[[#This Row],[ProductID]],products[],4,FALSE)</f>
        <v>1</v>
      </c>
      <c r="Q1385" t="str">
        <f>VLOOKUP(order_details__2[[#This Row],[CategoryID]],categories[],2,FALSE)</f>
        <v>Beverages</v>
      </c>
      <c r="R1385">
        <f>VLOOKUP(order_details__2[[#This Row],[OrderID]],orders[],21,FALSE)</f>
        <v>12</v>
      </c>
    </row>
    <row r="1386" spans="1:18" x14ac:dyDescent="0.2">
      <c r="A1386">
        <v>10774</v>
      </c>
      <c r="B1386">
        <v>31</v>
      </c>
      <c r="C1386">
        <v>12.5</v>
      </c>
      <c r="D1386">
        <v>2</v>
      </c>
      <c r="E1386">
        <v>0</v>
      </c>
      <c r="F1386">
        <f>order_details__2[[#This Row],[UnitPrice]]*order_details__2[[#This Row],[Quantity]]</f>
        <v>25</v>
      </c>
      <c r="G1386">
        <f>VLOOKUP(order_details__2[[#This Row],[ProductID]],products[],3,FALSE)</f>
        <v>14</v>
      </c>
      <c r="H1386">
        <f>VLOOKUP(order_details__2[[#This Row],[OrderID]],orders[],20,FALSE)</f>
        <v>1997</v>
      </c>
      <c r="I1386" t="str">
        <f>VLOOKUP(order_details__2[[#This Row],[ProductID]],products[],2,FALSE)</f>
        <v>Gorgonzola Telino</v>
      </c>
      <c r="J1386" t="str">
        <f>VLOOKUP(order_details__2[[#This Row],[SupplierID]],suppliers[],2,FALSE)</f>
        <v>Formaggi Fortini s.r.l.</v>
      </c>
      <c r="K1386" t="str">
        <f>VLOOKUP(order_details__2[[#This Row],[OrderID]],orders[],14,FALSE)</f>
        <v>Sweden</v>
      </c>
      <c r="L1386">
        <f>VLOOKUP(order_details__2[[#This Row],[OrderID]],orders[],7,FALSE)</f>
        <v>1</v>
      </c>
      <c r="M1386" t="str">
        <f>VLOOKUP(order_details__2[[#This Row],[ShipVia ]],shippers[],2,FALSE)</f>
        <v>Speedy Express</v>
      </c>
      <c r="N1386" t="str">
        <f>VLOOKUP(order_details__2[[#This Row],[OrderID]],orders[],2,FALSE)</f>
        <v>FOLKO</v>
      </c>
      <c r="O1386" t="str">
        <f>VLOOKUP(order_details__2[[#This Row],[OrderID]],orders[],18,FALSE)</f>
        <v xml:space="preserve">Eastern                                           </v>
      </c>
      <c r="P1386">
        <f>VLOOKUP(order_details__2[[#This Row],[ProductID]],products[],4,FALSE)</f>
        <v>4</v>
      </c>
      <c r="Q1386" t="str">
        <f>VLOOKUP(order_details__2[[#This Row],[CategoryID]],categories[],2,FALSE)</f>
        <v>Dairy Products</v>
      </c>
      <c r="R1386">
        <f>VLOOKUP(order_details__2[[#This Row],[OrderID]],orders[],21,FALSE)</f>
        <v>12</v>
      </c>
    </row>
    <row r="1387" spans="1:18" x14ac:dyDescent="0.2">
      <c r="A1387">
        <v>10774</v>
      </c>
      <c r="B1387">
        <v>66</v>
      </c>
      <c r="C1387">
        <v>17</v>
      </c>
      <c r="D1387">
        <v>50</v>
      </c>
      <c r="E1387">
        <v>0</v>
      </c>
      <c r="F1387">
        <f>order_details__2[[#This Row],[UnitPrice]]*order_details__2[[#This Row],[Quantity]]</f>
        <v>850</v>
      </c>
      <c r="G1387">
        <f>VLOOKUP(order_details__2[[#This Row],[ProductID]],products[],3,FALSE)</f>
        <v>2</v>
      </c>
      <c r="H1387">
        <f>VLOOKUP(order_details__2[[#This Row],[OrderID]],orders[],20,FALSE)</f>
        <v>1997</v>
      </c>
      <c r="I1387" t="str">
        <f>VLOOKUP(order_details__2[[#This Row],[ProductID]],products[],2,FALSE)</f>
        <v>Louisiana Hot Spiced Okra</v>
      </c>
      <c r="J1387" t="str">
        <f>VLOOKUP(order_details__2[[#This Row],[SupplierID]],suppliers[],2,FALSE)</f>
        <v>New Orleans Cajun Delights</v>
      </c>
      <c r="K1387" t="str">
        <f>VLOOKUP(order_details__2[[#This Row],[OrderID]],orders[],14,FALSE)</f>
        <v>Sweden</v>
      </c>
      <c r="L1387">
        <f>VLOOKUP(order_details__2[[#This Row],[OrderID]],orders[],7,FALSE)</f>
        <v>1</v>
      </c>
      <c r="M1387" t="str">
        <f>VLOOKUP(order_details__2[[#This Row],[ShipVia ]],shippers[],2,FALSE)</f>
        <v>Speedy Express</v>
      </c>
      <c r="N1387" t="str">
        <f>VLOOKUP(order_details__2[[#This Row],[OrderID]],orders[],2,FALSE)</f>
        <v>FOLKO</v>
      </c>
      <c r="O1387" t="str">
        <f>VLOOKUP(order_details__2[[#This Row],[OrderID]],orders[],18,FALSE)</f>
        <v xml:space="preserve">Eastern                                           </v>
      </c>
      <c r="P1387">
        <f>VLOOKUP(order_details__2[[#This Row],[ProductID]],products[],4,FALSE)</f>
        <v>2</v>
      </c>
      <c r="Q1387" t="str">
        <f>VLOOKUP(order_details__2[[#This Row],[CategoryID]],categories[],2,FALSE)</f>
        <v>Condiments</v>
      </c>
      <c r="R1387">
        <f>VLOOKUP(order_details__2[[#This Row],[OrderID]],orders[],21,FALSE)</f>
        <v>12</v>
      </c>
    </row>
    <row r="1388" spans="1:18" x14ac:dyDescent="0.2">
      <c r="A1388">
        <v>10775</v>
      </c>
      <c r="B1388">
        <v>10</v>
      </c>
      <c r="C1388">
        <v>31</v>
      </c>
      <c r="D1388">
        <v>6</v>
      </c>
      <c r="E1388">
        <v>0</v>
      </c>
      <c r="F1388">
        <f>order_details__2[[#This Row],[UnitPrice]]*order_details__2[[#This Row],[Quantity]]</f>
        <v>186</v>
      </c>
      <c r="G1388">
        <f>VLOOKUP(order_details__2[[#This Row],[ProductID]],products[],3,FALSE)</f>
        <v>4</v>
      </c>
      <c r="H1388">
        <f>VLOOKUP(order_details__2[[#This Row],[OrderID]],orders[],20,FALSE)</f>
        <v>1997</v>
      </c>
      <c r="I1388" t="str">
        <f>VLOOKUP(order_details__2[[#This Row],[ProductID]],products[],2,FALSE)</f>
        <v>Ikura</v>
      </c>
      <c r="J1388" t="str">
        <f>VLOOKUP(order_details__2[[#This Row],[SupplierID]],suppliers[],2,FALSE)</f>
        <v>Tokyo Traders</v>
      </c>
      <c r="K1388" t="str">
        <f>VLOOKUP(order_details__2[[#This Row],[OrderID]],orders[],14,FALSE)</f>
        <v>USA</v>
      </c>
      <c r="L1388">
        <f>VLOOKUP(order_details__2[[#This Row],[OrderID]],orders[],7,FALSE)</f>
        <v>1</v>
      </c>
      <c r="M1388" t="str">
        <f>VLOOKUP(order_details__2[[#This Row],[ShipVia ]],shippers[],2,FALSE)</f>
        <v>Speedy Express</v>
      </c>
      <c r="N1388" t="str">
        <f>VLOOKUP(order_details__2[[#This Row],[OrderID]],orders[],2,FALSE)</f>
        <v>THECR</v>
      </c>
      <c r="O1388" t="str">
        <f>VLOOKUP(order_details__2[[#This Row],[OrderID]],orders[],18,FALSE)</f>
        <v xml:space="preserve">Westerns                                          </v>
      </c>
      <c r="P1388">
        <f>VLOOKUP(order_details__2[[#This Row],[ProductID]],products[],4,FALSE)</f>
        <v>8</v>
      </c>
      <c r="Q1388" t="str">
        <f>VLOOKUP(order_details__2[[#This Row],[CategoryID]],categories[],2,FALSE)</f>
        <v>Seafood</v>
      </c>
      <c r="R1388">
        <f>VLOOKUP(order_details__2[[#This Row],[OrderID]],orders[],21,FALSE)</f>
        <v>12</v>
      </c>
    </row>
    <row r="1389" spans="1:18" x14ac:dyDescent="0.2">
      <c r="A1389">
        <v>10775</v>
      </c>
      <c r="B1389">
        <v>67</v>
      </c>
      <c r="C1389">
        <v>14</v>
      </c>
      <c r="D1389">
        <v>3</v>
      </c>
      <c r="E1389">
        <v>0</v>
      </c>
      <c r="F1389">
        <f>order_details__2[[#This Row],[UnitPrice]]*order_details__2[[#This Row],[Quantity]]</f>
        <v>42</v>
      </c>
      <c r="G1389">
        <f>VLOOKUP(order_details__2[[#This Row],[ProductID]],products[],3,FALSE)</f>
        <v>16</v>
      </c>
      <c r="H1389">
        <f>VLOOKUP(order_details__2[[#This Row],[OrderID]],orders[],20,FALSE)</f>
        <v>1997</v>
      </c>
      <c r="I1389" t="str">
        <f>VLOOKUP(order_details__2[[#This Row],[ProductID]],products[],2,FALSE)</f>
        <v>Laughing Lumberjack Lager</v>
      </c>
      <c r="J1389" t="str">
        <f>VLOOKUP(order_details__2[[#This Row],[SupplierID]],suppliers[],2,FALSE)</f>
        <v>Bigfoot Breweries</v>
      </c>
      <c r="K1389" t="str">
        <f>VLOOKUP(order_details__2[[#This Row],[OrderID]],orders[],14,FALSE)</f>
        <v>USA</v>
      </c>
      <c r="L1389">
        <f>VLOOKUP(order_details__2[[#This Row],[OrderID]],orders[],7,FALSE)</f>
        <v>1</v>
      </c>
      <c r="M1389" t="str">
        <f>VLOOKUP(order_details__2[[#This Row],[ShipVia ]],shippers[],2,FALSE)</f>
        <v>Speedy Express</v>
      </c>
      <c r="N1389" t="str">
        <f>VLOOKUP(order_details__2[[#This Row],[OrderID]],orders[],2,FALSE)</f>
        <v>THECR</v>
      </c>
      <c r="O1389" t="str">
        <f>VLOOKUP(order_details__2[[#This Row],[OrderID]],orders[],18,FALSE)</f>
        <v xml:space="preserve">Westerns                                          </v>
      </c>
      <c r="P1389">
        <f>VLOOKUP(order_details__2[[#This Row],[ProductID]],products[],4,FALSE)</f>
        <v>1</v>
      </c>
      <c r="Q1389" t="str">
        <f>VLOOKUP(order_details__2[[#This Row],[CategoryID]],categories[],2,FALSE)</f>
        <v>Beverages</v>
      </c>
      <c r="R1389">
        <f>VLOOKUP(order_details__2[[#This Row],[OrderID]],orders[],21,FALSE)</f>
        <v>12</v>
      </c>
    </row>
    <row r="1390" spans="1:18" x14ac:dyDescent="0.2">
      <c r="A1390">
        <v>10776</v>
      </c>
      <c r="B1390">
        <v>31</v>
      </c>
      <c r="C1390">
        <v>12.5</v>
      </c>
      <c r="D1390">
        <v>16</v>
      </c>
      <c r="E1390">
        <v>0</v>
      </c>
      <c r="F1390">
        <f>order_details__2[[#This Row],[UnitPrice]]*order_details__2[[#This Row],[Quantity]]</f>
        <v>200</v>
      </c>
      <c r="G1390">
        <f>VLOOKUP(order_details__2[[#This Row],[ProductID]],products[],3,FALSE)</f>
        <v>14</v>
      </c>
      <c r="H1390">
        <f>VLOOKUP(order_details__2[[#This Row],[OrderID]],orders[],20,FALSE)</f>
        <v>1997</v>
      </c>
      <c r="I1390" t="str">
        <f>VLOOKUP(order_details__2[[#This Row],[ProductID]],products[],2,FALSE)</f>
        <v>Gorgonzola Telino</v>
      </c>
      <c r="J1390" t="str">
        <f>VLOOKUP(order_details__2[[#This Row],[SupplierID]],suppliers[],2,FALSE)</f>
        <v>Formaggi Fortini s.r.l.</v>
      </c>
      <c r="K1390" t="str">
        <f>VLOOKUP(order_details__2[[#This Row],[OrderID]],orders[],14,FALSE)</f>
        <v>Austria</v>
      </c>
      <c r="L1390">
        <f>VLOOKUP(order_details__2[[#This Row],[OrderID]],orders[],7,FALSE)</f>
        <v>3</v>
      </c>
      <c r="M1390" t="str">
        <f>VLOOKUP(order_details__2[[#This Row],[ShipVia ]],shippers[],2,FALSE)</f>
        <v>Federal Shipping</v>
      </c>
      <c r="N1390" t="str">
        <f>VLOOKUP(order_details__2[[#This Row],[OrderID]],orders[],2,FALSE)</f>
        <v>ERNSH</v>
      </c>
      <c r="O1390" t="str">
        <f>VLOOKUP(order_details__2[[#This Row],[OrderID]],orders[],18,FALSE)</f>
        <v xml:space="preserve">Eastern                                           </v>
      </c>
      <c r="P1390">
        <f>VLOOKUP(order_details__2[[#This Row],[ProductID]],products[],4,FALSE)</f>
        <v>4</v>
      </c>
      <c r="Q1390" t="str">
        <f>VLOOKUP(order_details__2[[#This Row],[CategoryID]],categories[],2,FALSE)</f>
        <v>Dairy Products</v>
      </c>
      <c r="R1390">
        <f>VLOOKUP(order_details__2[[#This Row],[OrderID]],orders[],21,FALSE)</f>
        <v>12</v>
      </c>
    </row>
    <row r="1391" spans="1:18" x14ac:dyDescent="0.2">
      <c r="A1391">
        <v>10776</v>
      </c>
      <c r="B1391">
        <v>42</v>
      </c>
      <c r="C1391">
        <v>14</v>
      </c>
      <c r="D1391">
        <v>12</v>
      </c>
      <c r="E1391">
        <v>0</v>
      </c>
      <c r="F1391">
        <f>order_details__2[[#This Row],[UnitPrice]]*order_details__2[[#This Row],[Quantity]]</f>
        <v>168</v>
      </c>
      <c r="G1391">
        <f>VLOOKUP(order_details__2[[#This Row],[ProductID]],products[],3,FALSE)</f>
        <v>20</v>
      </c>
      <c r="H1391">
        <f>VLOOKUP(order_details__2[[#This Row],[OrderID]],orders[],20,FALSE)</f>
        <v>1997</v>
      </c>
      <c r="I1391" t="str">
        <f>VLOOKUP(order_details__2[[#This Row],[ProductID]],products[],2,FALSE)</f>
        <v>Singaporean Hokkien Fried Mee</v>
      </c>
      <c r="J1391" t="str">
        <f>VLOOKUP(order_details__2[[#This Row],[SupplierID]],suppliers[],2,FALSE)</f>
        <v>Leka Trading</v>
      </c>
      <c r="K1391" t="str">
        <f>VLOOKUP(order_details__2[[#This Row],[OrderID]],orders[],14,FALSE)</f>
        <v>Austria</v>
      </c>
      <c r="L1391">
        <f>VLOOKUP(order_details__2[[#This Row],[OrderID]],orders[],7,FALSE)</f>
        <v>3</v>
      </c>
      <c r="M1391" t="str">
        <f>VLOOKUP(order_details__2[[#This Row],[ShipVia ]],shippers[],2,FALSE)</f>
        <v>Federal Shipping</v>
      </c>
      <c r="N1391" t="str">
        <f>VLOOKUP(order_details__2[[#This Row],[OrderID]],orders[],2,FALSE)</f>
        <v>ERNSH</v>
      </c>
      <c r="O1391" t="str">
        <f>VLOOKUP(order_details__2[[#This Row],[OrderID]],orders[],18,FALSE)</f>
        <v xml:space="preserve">Eastern                                           </v>
      </c>
      <c r="P1391">
        <f>VLOOKUP(order_details__2[[#This Row],[ProductID]],products[],4,FALSE)</f>
        <v>5</v>
      </c>
      <c r="Q1391" t="str">
        <f>VLOOKUP(order_details__2[[#This Row],[CategoryID]],categories[],2,FALSE)</f>
        <v>Grains/Cereals</v>
      </c>
      <c r="R1391">
        <f>VLOOKUP(order_details__2[[#This Row],[OrderID]],orders[],21,FALSE)</f>
        <v>12</v>
      </c>
    </row>
    <row r="1392" spans="1:18" x14ac:dyDescent="0.2">
      <c r="A1392">
        <v>10776</v>
      </c>
      <c r="B1392">
        <v>45</v>
      </c>
      <c r="C1392">
        <v>9.5</v>
      </c>
      <c r="D1392">
        <v>27</v>
      </c>
      <c r="E1392">
        <v>0</v>
      </c>
      <c r="F1392">
        <f>order_details__2[[#This Row],[UnitPrice]]*order_details__2[[#This Row],[Quantity]]</f>
        <v>256.5</v>
      </c>
      <c r="G1392">
        <f>VLOOKUP(order_details__2[[#This Row],[ProductID]],products[],3,FALSE)</f>
        <v>21</v>
      </c>
      <c r="H1392">
        <f>VLOOKUP(order_details__2[[#This Row],[OrderID]],orders[],20,FALSE)</f>
        <v>1997</v>
      </c>
      <c r="I1392" t="str">
        <f>VLOOKUP(order_details__2[[#This Row],[ProductID]],products[],2,FALSE)</f>
        <v>Rogede sild</v>
      </c>
      <c r="J1392" t="str">
        <f>VLOOKUP(order_details__2[[#This Row],[SupplierID]],suppliers[],2,FALSE)</f>
        <v>Lyngbysild</v>
      </c>
      <c r="K1392" t="str">
        <f>VLOOKUP(order_details__2[[#This Row],[OrderID]],orders[],14,FALSE)</f>
        <v>Austria</v>
      </c>
      <c r="L1392">
        <f>VLOOKUP(order_details__2[[#This Row],[OrderID]],orders[],7,FALSE)</f>
        <v>3</v>
      </c>
      <c r="M1392" t="str">
        <f>VLOOKUP(order_details__2[[#This Row],[ShipVia ]],shippers[],2,FALSE)</f>
        <v>Federal Shipping</v>
      </c>
      <c r="N1392" t="str">
        <f>VLOOKUP(order_details__2[[#This Row],[OrderID]],orders[],2,FALSE)</f>
        <v>ERNSH</v>
      </c>
      <c r="O1392" t="str">
        <f>VLOOKUP(order_details__2[[#This Row],[OrderID]],orders[],18,FALSE)</f>
        <v xml:space="preserve">Eastern                                           </v>
      </c>
      <c r="P1392">
        <f>VLOOKUP(order_details__2[[#This Row],[ProductID]],products[],4,FALSE)</f>
        <v>8</v>
      </c>
      <c r="Q1392" t="str">
        <f>VLOOKUP(order_details__2[[#This Row],[CategoryID]],categories[],2,FALSE)</f>
        <v>Seafood</v>
      </c>
      <c r="R1392">
        <f>VLOOKUP(order_details__2[[#This Row],[OrderID]],orders[],21,FALSE)</f>
        <v>12</v>
      </c>
    </row>
    <row r="1393" spans="1:18" x14ac:dyDescent="0.2">
      <c r="A1393">
        <v>10776</v>
      </c>
      <c r="B1393">
        <v>51</v>
      </c>
      <c r="C1393">
        <v>53</v>
      </c>
      <c r="D1393">
        <v>120</v>
      </c>
      <c r="E1393">
        <v>0</v>
      </c>
      <c r="F1393">
        <f>order_details__2[[#This Row],[UnitPrice]]*order_details__2[[#This Row],[Quantity]]</f>
        <v>6360</v>
      </c>
      <c r="G1393">
        <f>VLOOKUP(order_details__2[[#This Row],[ProductID]],products[],3,FALSE)</f>
        <v>24</v>
      </c>
      <c r="H1393">
        <f>VLOOKUP(order_details__2[[#This Row],[OrderID]],orders[],20,FALSE)</f>
        <v>1997</v>
      </c>
      <c r="I1393" t="str">
        <f>VLOOKUP(order_details__2[[#This Row],[ProductID]],products[],2,FALSE)</f>
        <v>Manjimup Dried Apples</v>
      </c>
      <c r="J1393" t="str">
        <f>VLOOKUP(order_details__2[[#This Row],[SupplierID]],suppliers[],2,FALSE)</f>
        <v>G'day, Mate</v>
      </c>
      <c r="K1393" t="str">
        <f>VLOOKUP(order_details__2[[#This Row],[OrderID]],orders[],14,FALSE)</f>
        <v>Austria</v>
      </c>
      <c r="L1393">
        <f>VLOOKUP(order_details__2[[#This Row],[OrderID]],orders[],7,FALSE)</f>
        <v>3</v>
      </c>
      <c r="M1393" t="str">
        <f>VLOOKUP(order_details__2[[#This Row],[ShipVia ]],shippers[],2,FALSE)</f>
        <v>Federal Shipping</v>
      </c>
      <c r="N1393" t="str">
        <f>VLOOKUP(order_details__2[[#This Row],[OrderID]],orders[],2,FALSE)</f>
        <v>ERNSH</v>
      </c>
      <c r="O1393" t="str">
        <f>VLOOKUP(order_details__2[[#This Row],[OrderID]],orders[],18,FALSE)</f>
        <v xml:space="preserve">Eastern                                           </v>
      </c>
      <c r="P1393">
        <f>VLOOKUP(order_details__2[[#This Row],[ProductID]],products[],4,FALSE)</f>
        <v>7</v>
      </c>
      <c r="Q1393" t="str">
        <f>VLOOKUP(order_details__2[[#This Row],[CategoryID]],categories[],2,FALSE)</f>
        <v>Produce</v>
      </c>
      <c r="R1393">
        <f>VLOOKUP(order_details__2[[#This Row],[OrderID]],orders[],21,FALSE)</f>
        <v>12</v>
      </c>
    </row>
    <row r="1394" spans="1:18" x14ac:dyDescent="0.2">
      <c r="A1394">
        <v>10777</v>
      </c>
      <c r="B1394">
        <v>42</v>
      </c>
      <c r="C1394">
        <v>14</v>
      </c>
      <c r="D1394">
        <v>20</v>
      </c>
      <c r="E1394">
        <v>0</v>
      </c>
      <c r="F1394">
        <f>order_details__2[[#This Row],[UnitPrice]]*order_details__2[[#This Row],[Quantity]]</f>
        <v>280</v>
      </c>
      <c r="G1394">
        <f>VLOOKUP(order_details__2[[#This Row],[ProductID]],products[],3,FALSE)</f>
        <v>20</v>
      </c>
      <c r="H1394">
        <f>VLOOKUP(order_details__2[[#This Row],[OrderID]],orders[],20,FALSE)</f>
        <v>1997</v>
      </c>
      <c r="I1394" t="str">
        <f>VLOOKUP(order_details__2[[#This Row],[ProductID]],products[],2,FALSE)</f>
        <v>Singaporean Hokkien Fried Mee</v>
      </c>
      <c r="J1394" t="str">
        <f>VLOOKUP(order_details__2[[#This Row],[SupplierID]],suppliers[],2,FALSE)</f>
        <v>Leka Trading</v>
      </c>
      <c r="K1394" t="str">
        <f>VLOOKUP(order_details__2[[#This Row],[OrderID]],orders[],14,FALSE)</f>
        <v>Brazil</v>
      </c>
      <c r="L1394">
        <f>VLOOKUP(order_details__2[[#This Row],[OrderID]],orders[],7,FALSE)</f>
        <v>2</v>
      </c>
      <c r="M1394" t="str">
        <f>VLOOKUP(order_details__2[[#This Row],[ShipVia ]],shippers[],2,FALSE)</f>
        <v>United Package</v>
      </c>
      <c r="N1394" t="str">
        <f>VLOOKUP(order_details__2[[#This Row],[OrderID]],orders[],2,FALSE)</f>
        <v>GOURL</v>
      </c>
      <c r="O1394" t="str">
        <f>VLOOKUP(order_details__2[[#This Row],[OrderID]],orders[],18,FALSE)</f>
        <v xml:space="preserve">Westerns                                          </v>
      </c>
      <c r="P1394">
        <f>VLOOKUP(order_details__2[[#This Row],[ProductID]],products[],4,FALSE)</f>
        <v>5</v>
      </c>
      <c r="Q1394" t="str">
        <f>VLOOKUP(order_details__2[[#This Row],[CategoryID]],categories[],2,FALSE)</f>
        <v>Grains/Cereals</v>
      </c>
      <c r="R1394">
        <f>VLOOKUP(order_details__2[[#This Row],[OrderID]],orders[],21,FALSE)</f>
        <v>12</v>
      </c>
    </row>
    <row r="1395" spans="1:18" x14ac:dyDescent="0.2">
      <c r="A1395">
        <v>10778</v>
      </c>
      <c r="B1395">
        <v>41</v>
      </c>
      <c r="C1395">
        <v>9.65</v>
      </c>
      <c r="D1395">
        <v>10</v>
      </c>
      <c r="E1395">
        <v>0</v>
      </c>
      <c r="F1395">
        <f>order_details__2[[#This Row],[UnitPrice]]*order_details__2[[#This Row],[Quantity]]</f>
        <v>96.5</v>
      </c>
      <c r="G1395">
        <f>VLOOKUP(order_details__2[[#This Row],[ProductID]],products[],3,FALSE)</f>
        <v>19</v>
      </c>
      <c r="H1395">
        <f>VLOOKUP(order_details__2[[#This Row],[OrderID]],orders[],20,FALSE)</f>
        <v>1997</v>
      </c>
      <c r="I1395" t="str">
        <f>VLOOKUP(order_details__2[[#This Row],[ProductID]],products[],2,FALSE)</f>
        <v>Jack's New England Clam Chowder</v>
      </c>
      <c r="J1395" t="str">
        <f>VLOOKUP(order_details__2[[#This Row],[SupplierID]],suppliers[],2,FALSE)</f>
        <v>New England Seafood Cannery</v>
      </c>
      <c r="K1395" t="str">
        <f>VLOOKUP(order_details__2[[#This Row],[OrderID]],orders[],14,FALSE)</f>
        <v>Sweden</v>
      </c>
      <c r="L1395">
        <f>VLOOKUP(order_details__2[[#This Row],[OrderID]],orders[],7,FALSE)</f>
        <v>1</v>
      </c>
      <c r="M1395" t="str">
        <f>VLOOKUP(order_details__2[[#This Row],[ShipVia ]],shippers[],2,FALSE)</f>
        <v>Speedy Express</v>
      </c>
      <c r="N1395" t="str">
        <f>VLOOKUP(order_details__2[[#This Row],[OrderID]],orders[],2,FALSE)</f>
        <v>BERGS</v>
      </c>
      <c r="O1395" t="str">
        <f>VLOOKUP(order_details__2[[#This Row],[OrderID]],orders[],18,FALSE)</f>
        <v xml:space="preserve">Southern                                          </v>
      </c>
      <c r="P1395">
        <f>VLOOKUP(order_details__2[[#This Row],[ProductID]],products[],4,FALSE)</f>
        <v>8</v>
      </c>
      <c r="Q1395" t="str">
        <f>VLOOKUP(order_details__2[[#This Row],[CategoryID]],categories[],2,FALSE)</f>
        <v>Seafood</v>
      </c>
      <c r="R1395">
        <f>VLOOKUP(order_details__2[[#This Row],[OrderID]],orders[],21,FALSE)</f>
        <v>12</v>
      </c>
    </row>
    <row r="1396" spans="1:18" x14ac:dyDescent="0.2">
      <c r="A1396">
        <v>10779</v>
      </c>
      <c r="B1396">
        <v>16</v>
      </c>
      <c r="C1396">
        <v>17.45</v>
      </c>
      <c r="D1396">
        <v>20</v>
      </c>
      <c r="E1396">
        <v>0</v>
      </c>
      <c r="F1396">
        <f>order_details__2[[#This Row],[UnitPrice]]*order_details__2[[#This Row],[Quantity]]</f>
        <v>349</v>
      </c>
      <c r="G1396">
        <f>VLOOKUP(order_details__2[[#This Row],[ProductID]],products[],3,FALSE)</f>
        <v>7</v>
      </c>
      <c r="H1396">
        <f>VLOOKUP(order_details__2[[#This Row],[OrderID]],orders[],20,FALSE)</f>
        <v>1997</v>
      </c>
      <c r="I1396" t="str">
        <f>VLOOKUP(order_details__2[[#This Row],[ProductID]],products[],2,FALSE)</f>
        <v>Pavlova</v>
      </c>
      <c r="J1396" t="str">
        <f>VLOOKUP(order_details__2[[#This Row],[SupplierID]],suppliers[],2,FALSE)</f>
        <v>Pavlova, Ltd.</v>
      </c>
      <c r="K1396" t="str">
        <f>VLOOKUP(order_details__2[[#This Row],[OrderID]],orders[],14,FALSE)</f>
        <v>Germany</v>
      </c>
      <c r="L1396">
        <f>VLOOKUP(order_details__2[[#This Row],[OrderID]],orders[],7,FALSE)</f>
        <v>2</v>
      </c>
      <c r="M1396" t="str">
        <f>VLOOKUP(order_details__2[[#This Row],[ShipVia ]],shippers[],2,FALSE)</f>
        <v>United Package</v>
      </c>
      <c r="N1396" t="str">
        <f>VLOOKUP(order_details__2[[#This Row],[OrderID]],orders[],2,FALSE)</f>
        <v>MORGK</v>
      </c>
      <c r="O1396" t="str">
        <f>VLOOKUP(order_details__2[[#This Row],[OrderID]],orders[],18,FALSE)</f>
        <v xml:space="preserve">Southern                                          </v>
      </c>
      <c r="P1396">
        <f>VLOOKUP(order_details__2[[#This Row],[ProductID]],products[],4,FALSE)</f>
        <v>3</v>
      </c>
      <c r="Q1396" t="str">
        <f>VLOOKUP(order_details__2[[#This Row],[CategoryID]],categories[],2,FALSE)</f>
        <v>Confections</v>
      </c>
      <c r="R1396">
        <f>VLOOKUP(order_details__2[[#This Row],[OrderID]],orders[],21,FALSE)</f>
        <v>12</v>
      </c>
    </row>
    <row r="1397" spans="1:18" x14ac:dyDescent="0.2">
      <c r="A1397">
        <v>10779</v>
      </c>
      <c r="B1397">
        <v>62</v>
      </c>
      <c r="C1397">
        <v>49.3</v>
      </c>
      <c r="D1397">
        <v>20</v>
      </c>
      <c r="E1397">
        <v>0</v>
      </c>
      <c r="F1397">
        <f>order_details__2[[#This Row],[UnitPrice]]*order_details__2[[#This Row],[Quantity]]</f>
        <v>986</v>
      </c>
      <c r="G1397">
        <f>VLOOKUP(order_details__2[[#This Row],[ProductID]],products[],3,FALSE)</f>
        <v>29</v>
      </c>
      <c r="H1397">
        <f>VLOOKUP(order_details__2[[#This Row],[OrderID]],orders[],20,FALSE)</f>
        <v>1997</v>
      </c>
      <c r="I1397" t="str">
        <f>VLOOKUP(order_details__2[[#This Row],[ProductID]],products[],2,FALSE)</f>
        <v>Tarte au sucre</v>
      </c>
      <c r="J1397" t="str">
        <f>VLOOKUP(order_details__2[[#This Row],[SupplierID]],suppliers[],2,FALSE)</f>
        <v>Forts d'rables</v>
      </c>
      <c r="K1397" t="str">
        <f>VLOOKUP(order_details__2[[#This Row],[OrderID]],orders[],14,FALSE)</f>
        <v>Germany</v>
      </c>
      <c r="L1397">
        <f>VLOOKUP(order_details__2[[#This Row],[OrderID]],orders[],7,FALSE)</f>
        <v>2</v>
      </c>
      <c r="M1397" t="str">
        <f>VLOOKUP(order_details__2[[#This Row],[ShipVia ]],shippers[],2,FALSE)</f>
        <v>United Package</v>
      </c>
      <c r="N1397" t="str">
        <f>VLOOKUP(order_details__2[[#This Row],[OrderID]],orders[],2,FALSE)</f>
        <v>MORGK</v>
      </c>
      <c r="O1397" t="str">
        <f>VLOOKUP(order_details__2[[#This Row],[OrderID]],orders[],18,FALSE)</f>
        <v xml:space="preserve">Southern                                          </v>
      </c>
      <c r="P1397">
        <f>VLOOKUP(order_details__2[[#This Row],[ProductID]],products[],4,FALSE)</f>
        <v>3</v>
      </c>
      <c r="Q1397" t="str">
        <f>VLOOKUP(order_details__2[[#This Row],[CategoryID]],categories[],2,FALSE)</f>
        <v>Confections</v>
      </c>
      <c r="R1397">
        <f>VLOOKUP(order_details__2[[#This Row],[OrderID]],orders[],21,FALSE)</f>
        <v>12</v>
      </c>
    </row>
    <row r="1398" spans="1:18" x14ac:dyDescent="0.2">
      <c r="A1398">
        <v>10780</v>
      </c>
      <c r="B1398">
        <v>70</v>
      </c>
      <c r="C1398">
        <v>15</v>
      </c>
      <c r="D1398">
        <v>35</v>
      </c>
      <c r="E1398">
        <v>0</v>
      </c>
      <c r="F1398">
        <f>order_details__2[[#This Row],[UnitPrice]]*order_details__2[[#This Row],[Quantity]]</f>
        <v>525</v>
      </c>
      <c r="G1398">
        <f>VLOOKUP(order_details__2[[#This Row],[ProductID]],products[],3,FALSE)</f>
        <v>7</v>
      </c>
      <c r="H1398">
        <f>VLOOKUP(order_details__2[[#This Row],[OrderID]],orders[],20,FALSE)</f>
        <v>1997</v>
      </c>
      <c r="I1398" t="str">
        <f>VLOOKUP(order_details__2[[#This Row],[ProductID]],products[],2,FALSE)</f>
        <v>Outback Lager</v>
      </c>
      <c r="J1398" t="str">
        <f>VLOOKUP(order_details__2[[#This Row],[SupplierID]],suppliers[],2,FALSE)</f>
        <v>Pavlova, Ltd.</v>
      </c>
      <c r="K1398" t="str">
        <f>VLOOKUP(order_details__2[[#This Row],[OrderID]],orders[],14,FALSE)</f>
        <v>Venezuela</v>
      </c>
      <c r="L1398">
        <f>VLOOKUP(order_details__2[[#This Row],[OrderID]],orders[],7,FALSE)</f>
        <v>1</v>
      </c>
      <c r="M1398" t="str">
        <f>VLOOKUP(order_details__2[[#This Row],[ShipVia ]],shippers[],2,FALSE)</f>
        <v>Speedy Express</v>
      </c>
      <c r="N1398" t="str">
        <f>VLOOKUP(order_details__2[[#This Row],[OrderID]],orders[],2,FALSE)</f>
        <v>LILAS</v>
      </c>
      <c r="O1398" t="str">
        <f>VLOOKUP(order_details__2[[#This Row],[OrderID]],orders[],18,FALSE)</f>
        <v xml:space="preserve">Eastern                                           </v>
      </c>
      <c r="P1398">
        <f>VLOOKUP(order_details__2[[#This Row],[ProductID]],products[],4,FALSE)</f>
        <v>1</v>
      </c>
      <c r="Q1398" t="str">
        <f>VLOOKUP(order_details__2[[#This Row],[CategoryID]],categories[],2,FALSE)</f>
        <v>Beverages</v>
      </c>
      <c r="R1398">
        <f>VLOOKUP(order_details__2[[#This Row],[OrderID]],orders[],21,FALSE)</f>
        <v>12</v>
      </c>
    </row>
    <row r="1399" spans="1:18" x14ac:dyDescent="0.2">
      <c r="A1399">
        <v>10780</v>
      </c>
      <c r="B1399">
        <v>77</v>
      </c>
      <c r="C1399">
        <v>13</v>
      </c>
      <c r="D1399">
        <v>15</v>
      </c>
      <c r="E1399">
        <v>0</v>
      </c>
      <c r="F1399">
        <f>order_details__2[[#This Row],[UnitPrice]]*order_details__2[[#This Row],[Quantity]]</f>
        <v>195</v>
      </c>
      <c r="G1399">
        <f>VLOOKUP(order_details__2[[#This Row],[ProductID]],products[],3,FALSE)</f>
        <v>12</v>
      </c>
      <c r="H1399">
        <f>VLOOKUP(order_details__2[[#This Row],[OrderID]],orders[],20,FALSE)</f>
        <v>1997</v>
      </c>
      <c r="I1399" t="str">
        <f>VLOOKUP(order_details__2[[#This Row],[ProductID]],products[],2,FALSE)</f>
        <v>Original Frankfurter grne Soe</v>
      </c>
      <c r="J1399" t="str">
        <f>VLOOKUP(order_details__2[[#This Row],[SupplierID]],suppliers[],2,FALSE)</f>
        <v>Plutzer Lebensmittelgromrkte AG</v>
      </c>
      <c r="K1399" t="str">
        <f>VLOOKUP(order_details__2[[#This Row],[OrderID]],orders[],14,FALSE)</f>
        <v>Venezuela</v>
      </c>
      <c r="L1399">
        <f>VLOOKUP(order_details__2[[#This Row],[OrderID]],orders[],7,FALSE)</f>
        <v>1</v>
      </c>
      <c r="M1399" t="str">
        <f>VLOOKUP(order_details__2[[#This Row],[ShipVia ]],shippers[],2,FALSE)</f>
        <v>Speedy Express</v>
      </c>
      <c r="N1399" t="str">
        <f>VLOOKUP(order_details__2[[#This Row],[OrderID]],orders[],2,FALSE)</f>
        <v>LILAS</v>
      </c>
      <c r="O1399" t="str">
        <f>VLOOKUP(order_details__2[[#This Row],[OrderID]],orders[],18,FALSE)</f>
        <v xml:space="preserve">Eastern                                           </v>
      </c>
      <c r="P1399">
        <f>VLOOKUP(order_details__2[[#This Row],[ProductID]],products[],4,FALSE)</f>
        <v>2</v>
      </c>
      <c r="Q1399" t="str">
        <f>VLOOKUP(order_details__2[[#This Row],[CategoryID]],categories[],2,FALSE)</f>
        <v>Condiments</v>
      </c>
      <c r="R1399">
        <f>VLOOKUP(order_details__2[[#This Row],[OrderID]],orders[],21,FALSE)</f>
        <v>12</v>
      </c>
    </row>
    <row r="1400" spans="1:18" x14ac:dyDescent="0.2">
      <c r="A1400">
        <v>10781</v>
      </c>
      <c r="B1400">
        <v>54</v>
      </c>
      <c r="C1400">
        <v>7.45</v>
      </c>
      <c r="D1400">
        <v>3</v>
      </c>
      <c r="E1400">
        <v>0</v>
      </c>
      <c r="F1400">
        <f>order_details__2[[#This Row],[UnitPrice]]*order_details__2[[#This Row],[Quantity]]</f>
        <v>22.35</v>
      </c>
      <c r="G1400">
        <f>VLOOKUP(order_details__2[[#This Row],[ProductID]],products[],3,FALSE)</f>
        <v>25</v>
      </c>
      <c r="H1400">
        <f>VLOOKUP(order_details__2[[#This Row],[OrderID]],orders[],20,FALSE)</f>
        <v>1997</v>
      </c>
      <c r="I1400" t="str">
        <f>VLOOKUP(order_details__2[[#This Row],[ProductID]],products[],2,FALSE)</f>
        <v>Tourtire</v>
      </c>
      <c r="J1400" t="str">
        <f>VLOOKUP(order_details__2[[#This Row],[SupplierID]],suppliers[],2,FALSE)</f>
        <v>Ma Maison</v>
      </c>
      <c r="K1400" t="str">
        <f>VLOOKUP(order_details__2[[#This Row],[OrderID]],orders[],14,FALSE)</f>
        <v>Finland</v>
      </c>
      <c r="L1400">
        <f>VLOOKUP(order_details__2[[#This Row],[OrderID]],orders[],7,FALSE)</f>
        <v>3</v>
      </c>
      <c r="M1400" t="str">
        <f>VLOOKUP(order_details__2[[#This Row],[ShipVia ]],shippers[],2,FALSE)</f>
        <v>Federal Shipping</v>
      </c>
      <c r="N1400" t="str">
        <f>VLOOKUP(order_details__2[[#This Row],[OrderID]],orders[],2,FALSE)</f>
        <v>WARTH</v>
      </c>
      <c r="O1400" t="str">
        <f>VLOOKUP(order_details__2[[#This Row],[OrderID]],orders[],18,FALSE)</f>
        <v xml:space="preserve">Eastern                                           </v>
      </c>
      <c r="P1400">
        <f>VLOOKUP(order_details__2[[#This Row],[ProductID]],products[],4,FALSE)</f>
        <v>6</v>
      </c>
      <c r="Q1400" t="str">
        <f>VLOOKUP(order_details__2[[#This Row],[CategoryID]],categories[],2,FALSE)</f>
        <v>Meat/Poultry</v>
      </c>
      <c r="R1400">
        <f>VLOOKUP(order_details__2[[#This Row],[OrderID]],orders[],21,FALSE)</f>
        <v>12</v>
      </c>
    </row>
    <row r="1401" spans="1:18" x14ac:dyDescent="0.2">
      <c r="A1401">
        <v>10781</v>
      </c>
      <c r="B1401">
        <v>56</v>
      </c>
      <c r="C1401">
        <v>38</v>
      </c>
      <c r="D1401">
        <v>20</v>
      </c>
      <c r="E1401">
        <v>0</v>
      </c>
      <c r="F1401">
        <f>order_details__2[[#This Row],[UnitPrice]]*order_details__2[[#This Row],[Quantity]]</f>
        <v>760</v>
      </c>
      <c r="G1401">
        <f>VLOOKUP(order_details__2[[#This Row],[ProductID]],products[],3,FALSE)</f>
        <v>26</v>
      </c>
      <c r="H1401">
        <f>VLOOKUP(order_details__2[[#This Row],[OrderID]],orders[],20,FALSE)</f>
        <v>1997</v>
      </c>
      <c r="I1401" t="str">
        <f>VLOOKUP(order_details__2[[#This Row],[ProductID]],products[],2,FALSE)</f>
        <v>Gnocchi di nonna Alice</v>
      </c>
      <c r="J1401" t="str">
        <f>VLOOKUP(order_details__2[[#This Row],[SupplierID]],suppliers[],2,FALSE)</f>
        <v>Pasta Buttini s.r.l.</v>
      </c>
      <c r="K1401" t="str">
        <f>VLOOKUP(order_details__2[[#This Row],[OrderID]],orders[],14,FALSE)</f>
        <v>Finland</v>
      </c>
      <c r="L1401">
        <f>VLOOKUP(order_details__2[[#This Row],[OrderID]],orders[],7,FALSE)</f>
        <v>3</v>
      </c>
      <c r="M1401" t="str">
        <f>VLOOKUP(order_details__2[[#This Row],[ShipVia ]],shippers[],2,FALSE)</f>
        <v>Federal Shipping</v>
      </c>
      <c r="N1401" t="str">
        <f>VLOOKUP(order_details__2[[#This Row],[OrderID]],orders[],2,FALSE)</f>
        <v>WARTH</v>
      </c>
      <c r="O1401" t="str">
        <f>VLOOKUP(order_details__2[[#This Row],[OrderID]],orders[],18,FALSE)</f>
        <v xml:space="preserve">Eastern                                           </v>
      </c>
      <c r="P1401">
        <f>VLOOKUP(order_details__2[[#This Row],[ProductID]],products[],4,FALSE)</f>
        <v>5</v>
      </c>
      <c r="Q1401" t="str">
        <f>VLOOKUP(order_details__2[[#This Row],[CategoryID]],categories[],2,FALSE)</f>
        <v>Grains/Cereals</v>
      </c>
      <c r="R1401">
        <f>VLOOKUP(order_details__2[[#This Row],[OrderID]],orders[],21,FALSE)</f>
        <v>12</v>
      </c>
    </row>
    <row r="1402" spans="1:18" x14ac:dyDescent="0.2">
      <c r="A1402">
        <v>10781</v>
      </c>
      <c r="B1402">
        <v>74</v>
      </c>
      <c r="C1402">
        <v>10</v>
      </c>
      <c r="D1402">
        <v>35</v>
      </c>
      <c r="E1402">
        <v>0</v>
      </c>
      <c r="F1402">
        <f>order_details__2[[#This Row],[UnitPrice]]*order_details__2[[#This Row],[Quantity]]</f>
        <v>350</v>
      </c>
      <c r="G1402">
        <f>VLOOKUP(order_details__2[[#This Row],[ProductID]],products[],3,FALSE)</f>
        <v>4</v>
      </c>
      <c r="H1402">
        <f>VLOOKUP(order_details__2[[#This Row],[OrderID]],orders[],20,FALSE)</f>
        <v>1997</v>
      </c>
      <c r="I1402" t="str">
        <f>VLOOKUP(order_details__2[[#This Row],[ProductID]],products[],2,FALSE)</f>
        <v>Longlife Tofu</v>
      </c>
      <c r="J1402" t="str">
        <f>VLOOKUP(order_details__2[[#This Row],[SupplierID]],suppliers[],2,FALSE)</f>
        <v>Tokyo Traders</v>
      </c>
      <c r="K1402" t="str">
        <f>VLOOKUP(order_details__2[[#This Row],[OrderID]],orders[],14,FALSE)</f>
        <v>Finland</v>
      </c>
      <c r="L1402">
        <f>VLOOKUP(order_details__2[[#This Row],[OrderID]],orders[],7,FALSE)</f>
        <v>3</v>
      </c>
      <c r="M1402" t="str">
        <f>VLOOKUP(order_details__2[[#This Row],[ShipVia ]],shippers[],2,FALSE)</f>
        <v>Federal Shipping</v>
      </c>
      <c r="N1402" t="str">
        <f>VLOOKUP(order_details__2[[#This Row],[OrderID]],orders[],2,FALSE)</f>
        <v>WARTH</v>
      </c>
      <c r="O1402" t="str">
        <f>VLOOKUP(order_details__2[[#This Row],[OrderID]],orders[],18,FALSE)</f>
        <v xml:space="preserve">Eastern                                           </v>
      </c>
      <c r="P1402">
        <f>VLOOKUP(order_details__2[[#This Row],[ProductID]],products[],4,FALSE)</f>
        <v>7</v>
      </c>
      <c r="Q1402" t="str">
        <f>VLOOKUP(order_details__2[[#This Row],[CategoryID]],categories[],2,FALSE)</f>
        <v>Produce</v>
      </c>
      <c r="R1402">
        <f>VLOOKUP(order_details__2[[#This Row],[OrderID]],orders[],21,FALSE)</f>
        <v>12</v>
      </c>
    </row>
    <row r="1403" spans="1:18" x14ac:dyDescent="0.2">
      <c r="A1403">
        <v>10782</v>
      </c>
      <c r="B1403">
        <v>31</v>
      </c>
      <c r="C1403">
        <v>12.5</v>
      </c>
      <c r="D1403">
        <v>1</v>
      </c>
      <c r="E1403">
        <v>0</v>
      </c>
      <c r="F1403">
        <f>order_details__2[[#This Row],[UnitPrice]]*order_details__2[[#This Row],[Quantity]]</f>
        <v>12.5</v>
      </c>
      <c r="G1403">
        <f>VLOOKUP(order_details__2[[#This Row],[ProductID]],products[],3,FALSE)</f>
        <v>14</v>
      </c>
      <c r="H1403">
        <f>VLOOKUP(order_details__2[[#This Row],[OrderID]],orders[],20,FALSE)</f>
        <v>1997</v>
      </c>
      <c r="I1403" t="str">
        <f>VLOOKUP(order_details__2[[#This Row],[ProductID]],products[],2,FALSE)</f>
        <v>Gorgonzola Telino</v>
      </c>
      <c r="J1403" t="str">
        <f>VLOOKUP(order_details__2[[#This Row],[SupplierID]],suppliers[],2,FALSE)</f>
        <v>Formaggi Fortini s.r.l.</v>
      </c>
      <c r="K1403" t="str">
        <f>VLOOKUP(order_details__2[[#This Row],[OrderID]],orders[],14,FALSE)</f>
        <v>Argentina</v>
      </c>
      <c r="L1403">
        <f>VLOOKUP(order_details__2[[#This Row],[OrderID]],orders[],7,FALSE)</f>
        <v>3</v>
      </c>
      <c r="M1403" t="str">
        <f>VLOOKUP(order_details__2[[#This Row],[ShipVia ]],shippers[],2,FALSE)</f>
        <v>Federal Shipping</v>
      </c>
      <c r="N1403" t="str">
        <f>VLOOKUP(order_details__2[[#This Row],[OrderID]],orders[],2,FALSE)</f>
        <v>CACTU</v>
      </c>
      <c r="O1403" t="str">
        <f>VLOOKUP(order_details__2[[#This Row],[OrderID]],orders[],18,FALSE)</f>
        <v xml:space="preserve">Northern                                          </v>
      </c>
      <c r="P1403">
        <f>VLOOKUP(order_details__2[[#This Row],[ProductID]],products[],4,FALSE)</f>
        <v>4</v>
      </c>
      <c r="Q1403" t="str">
        <f>VLOOKUP(order_details__2[[#This Row],[CategoryID]],categories[],2,FALSE)</f>
        <v>Dairy Products</v>
      </c>
      <c r="R1403">
        <f>VLOOKUP(order_details__2[[#This Row],[OrderID]],orders[],21,FALSE)</f>
        <v>12</v>
      </c>
    </row>
    <row r="1404" spans="1:18" x14ac:dyDescent="0.2">
      <c r="A1404">
        <v>10783</v>
      </c>
      <c r="B1404">
        <v>31</v>
      </c>
      <c r="C1404">
        <v>12.5</v>
      </c>
      <c r="D1404">
        <v>10</v>
      </c>
      <c r="E1404">
        <v>0</v>
      </c>
      <c r="F1404">
        <f>order_details__2[[#This Row],[UnitPrice]]*order_details__2[[#This Row],[Quantity]]</f>
        <v>125</v>
      </c>
      <c r="G1404">
        <f>VLOOKUP(order_details__2[[#This Row],[ProductID]],products[],3,FALSE)</f>
        <v>14</v>
      </c>
      <c r="H1404">
        <f>VLOOKUP(order_details__2[[#This Row],[OrderID]],orders[],20,FALSE)</f>
        <v>1997</v>
      </c>
      <c r="I1404" t="str">
        <f>VLOOKUP(order_details__2[[#This Row],[ProductID]],products[],2,FALSE)</f>
        <v>Gorgonzola Telino</v>
      </c>
      <c r="J1404" t="str">
        <f>VLOOKUP(order_details__2[[#This Row],[SupplierID]],suppliers[],2,FALSE)</f>
        <v>Formaggi Fortini s.r.l.</v>
      </c>
      <c r="K1404" t="str">
        <f>VLOOKUP(order_details__2[[#This Row],[OrderID]],orders[],14,FALSE)</f>
        <v>Brazil</v>
      </c>
      <c r="L1404">
        <f>VLOOKUP(order_details__2[[#This Row],[OrderID]],orders[],7,FALSE)</f>
        <v>2</v>
      </c>
      <c r="M1404" t="str">
        <f>VLOOKUP(order_details__2[[#This Row],[ShipVia ]],shippers[],2,FALSE)</f>
        <v>United Package</v>
      </c>
      <c r="N1404" t="str">
        <f>VLOOKUP(order_details__2[[#This Row],[OrderID]],orders[],2,FALSE)</f>
        <v>HANAR</v>
      </c>
      <c r="O1404" t="str">
        <f>VLOOKUP(order_details__2[[#This Row],[OrderID]],orders[],18,FALSE)</f>
        <v xml:space="preserve">Eastern                                           </v>
      </c>
      <c r="P1404">
        <f>VLOOKUP(order_details__2[[#This Row],[ProductID]],products[],4,FALSE)</f>
        <v>4</v>
      </c>
      <c r="Q1404" t="str">
        <f>VLOOKUP(order_details__2[[#This Row],[CategoryID]],categories[],2,FALSE)</f>
        <v>Dairy Products</v>
      </c>
      <c r="R1404">
        <f>VLOOKUP(order_details__2[[#This Row],[OrderID]],orders[],21,FALSE)</f>
        <v>12</v>
      </c>
    </row>
    <row r="1405" spans="1:18" x14ac:dyDescent="0.2">
      <c r="A1405">
        <v>10783</v>
      </c>
      <c r="B1405">
        <v>38</v>
      </c>
      <c r="C1405">
        <v>263.5</v>
      </c>
      <c r="D1405">
        <v>5</v>
      </c>
      <c r="E1405">
        <v>0</v>
      </c>
      <c r="F1405">
        <f>order_details__2[[#This Row],[UnitPrice]]*order_details__2[[#This Row],[Quantity]]</f>
        <v>1317.5</v>
      </c>
      <c r="G1405">
        <f>VLOOKUP(order_details__2[[#This Row],[ProductID]],products[],3,FALSE)</f>
        <v>18</v>
      </c>
      <c r="H1405">
        <f>VLOOKUP(order_details__2[[#This Row],[OrderID]],orders[],20,FALSE)</f>
        <v>1997</v>
      </c>
      <c r="I1405" t="str">
        <f>VLOOKUP(order_details__2[[#This Row],[ProductID]],products[],2,FALSE)</f>
        <v>Cte de Blaye</v>
      </c>
      <c r="J1405" t="str">
        <f>VLOOKUP(order_details__2[[#This Row],[SupplierID]],suppliers[],2,FALSE)</f>
        <v>Aux joyeux ecclsiastiques</v>
      </c>
      <c r="K1405" t="str">
        <f>VLOOKUP(order_details__2[[#This Row],[OrderID]],orders[],14,FALSE)</f>
        <v>Brazil</v>
      </c>
      <c r="L1405">
        <f>VLOOKUP(order_details__2[[#This Row],[OrderID]],orders[],7,FALSE)</f>
        <v>2</v>
      </c>
      <c r="M1405" t="str">
        <f>VLOOKUP(order_details__2[[#This Row],[ShipVia ]],shippers[],2,FALSE)</f>
        <v>United Package</v>
      </c>
      <c r="N1405" t="str">
        <f>VLOOKUP(order_details__2[[#This Row],[OrderID]],orders[],2,FALSE)</f>
        <v>HANAR</v>
      </c>
      <c r="O1405" t="str">
        <f>VLOOKUP(order_details__2[[#This Row],[OrderID]],orders[],18,FALSE)</f>
        <v xml:space="preserve">Eastern                                           </v>
      </c>
      <c r="P1405">
        <f>VLOOKUP(order_details__2[[#This Row],[ProductID]],products[],4,FALSE)</f>
        <v>1</v>
      </c>
      <c r="Q1405" t="str">
        <f>VLOOKUP(order_details__2[[#This Row],[CategoryID]],categories[],2,FALSE)</f>
        <v>Beverages</v>
      </c>
      <c r="R1405">
        <f>VLOOKUP(order_details__2[[#This Row],[OrderID]],orders[],21,FALSE)</f>
        <v>12</v>
      </c>
    </row>
    <row r="1406" spans="1:18" x14ac:dyDescent="0.2">
      <c r="A1406">
        <v>10784</v>
      </c>
      <c r="B1406">
        <v>36</v>
      </c>
      <c r="C1406">
        <v>19</v>
      </c>
      <c r="D1406">
        <v>30</v>
      </c>
      <c r="E1406">
        <v>0</v>
      </c>
      <c r="F1406">
        <f>order_details__2[[#This Row],[UnitPrice]]*order_details__2[[#This Row],[Quantity]]</f>
        <v>570</v>
      </c>
      <c r="G1406">
        <f>VLOOKUP(order_details__2[[#This Row],[ProductID]],products[],3,FALSE)</f>
        <v>17</v>
      </c>
      <c r="H1406">
        <f>VLOOKUP(order_details__2[[#This Row],[OrderID]],orders[],20,FALSE)</f>
        <v>1997</v>
      </c>
      <c r="I1406" t="str">
        <f>VLOOKUP(order_details__2[[#This Row],[ProductID]],products[],2,FALSE)</f>
        <v>Inlagd Sill</v>
      </c>
      <c r="J1406" t="str">
        <f>VLOOKUP(order_details__2[[#This Row],[SupplierID]],suppliers[],2,FALSE)</f>
        <v>Svensk Sjfda AB</v>
      </c>
      <c r="K1406" t="str">
        <f>VLOOKUP(order_details__2[[#This Row],[OrderID]],orders[],14,FALSE)</f>
        <v>Italy</v>
      </c>
      <c r="L1406">
        <f>VLOOKUP(order_details__2[[#This Row],[OrderID]],orders[],7,FALSE)</f>
        <v>3</v>
      </c>
      <c r="M1406" t="str">
        <f>VLOOKUP(order_details__2[[#This Row],[ShipVia ]],shippers[],2,FALSE)</f>
        <v>Federal Shipping</v>
      </c>
      <c r="N1406" t="str">
        <f>VLOOKUP(order_details__2[[#This Row],[OrderID]],orders[],2,FALSE)</f>
        <v>MAGAA</v>
      </c>
      <c r="O1406" t="str">
        <f>VLOOKUP(order_details__2[[#This Row],[OrderID]],orders[],18,FALSE)</f>
        <v xml:space="preserve">Eastern                                           </v>
      </c>
      <c r="P1406">
        <f>VLOOKUP(order_details__2[[#This Row],[ProductID]],products[],4,FALSE)</f>
        <v>8</v>
      </c>
      <c r="Q1406" t="str">
        <f>VLOOKUP(order_details__2[[#This Row],[CategoryID]],categories[],2,FALSE)</f>
        <v>Seafood</v>
      </c>
      <c r="R1406">
        <f>VLOOKUP(order_details__2[[#This Row],[OrderID]],orders[],21,FALSE)</f>
        <v>12</v>
      </c>
    </row>
    <row r="1407" spans="1:18" x14ac:dyDescent="0.2">
      <c r="A1407">
        <v>10784</v>
      </c>
      <c r="B1407">
        <v>39</v>
      </c>
      <c r="C1407">
        <v>18</v>
      </c>
      <c r="D1407">
        <v>2</v>
      </c>
      <c r="E1407">
        <v>0</v>
      </c>
      <c r="F1407">
        <f>order_details__2[[#This Row],[UnitPrice]]*order_details__2[[#This Row],[Quantity]]</f>
        <v>36</v>
      </c>
      <c r="G1407">
        <f>VLOOKUP(order_details__2[[#This Row],[ProductID]],products[],3,FALSE)</f>
        <v>18</v>
      </c>
      <c r="H1407">
        <f>VLOOKUP(order_details__2[[#This Row],[OrderID]],orders[],20,FALSE)</f>
        <v>1997</v>
      </c>
      <c r="I1407" t="str">
        <f>VLOOKUP(order_details__2[[#This Row],[ProductID]],products[],2,FALSE)</f>
        <v>Chartreuse verte</v>
      </c>
      <c r="J1407" t="str">
        <f>VLOOKUP(order_details__2[[#This Row],[SupplierID]],suppliers[],2,FALSE)</f>
        <v>Aux joyeux ecclsiastiques</v>
      </c>
      <c r="K1407" t="str">
        <f>VLOOKUP(order_details__2[[#This Row],[OrderID]],orders[],14,FALSE)</f>
        <v>Italy</v>
      </c>
      <c r="L1407">
        <f>VLOOKUP(order_details__2[[#This Row],[OrderID]],orders[],7,FALSE)</f>
        <v>3</v>
      </c>
      <c r="M1407" t="str">
        <f>VLOOKUP(order_details__2[[#This Row],[ShipVia ]],shippers[],2,FALSE)</f>
        <v>Federal Shipping</v>
      </c>
      <c r="N1407" t="str">
        <f>VLOOKUP(order_details__2[[#This Row],[OrderID]],orders[],2,FALSE)</f>
        <v>MAGAA</v>
      </c>
      <c r="O1407" t="str">
        <f>VLOOKUP(order_details__2[[#This Row],[OrderID]],orders[],18,FALSE)</f>
        <v xml:space="preserve">Eastern                                           </v>
      </c>
      <c r="P1407">
        <f>VLOOKUP(order_details__2[[#This Row],[ProductID]],products[],4,FALSE)</f>
        <v>1</v>
      </c>
      <c r="Q1407" t="str">
        <f>VLOOKUP(order_details__2[[#This Row],[CategoryID]],categories[],2,FALSE)</f>
        <v>Beverages</v>
      </c>
      <c r="R1407">
        <f>VLOOKUP(order_details__2[[#This Row],[OrderID]],orders[],21,FALSE)</f>
        <v>12</v>
      </c>
    </row>
    <row r="1408" spans="1:18" x14ac:dyDescent="0.2">
      <c r="A1408">
        <v>10784</v>
      </c>
      <c r="B1408">
        <v>72</v>
      </c>
      <c r="C1408">
        <v>34.799999999999997</v>
      </c>
      <c r="D1408">
        <v>30</v>
      </c>
      <c r="E1408">
        <v>0</v>
      </c>
      <c r="F1408">
        <f>order_details__2[[#This Row],[UnitPrice]]*order_details__2[[#This Row],[Quantity]]</f>
        <v>1044</v>
      </c>
      <c r="G1408">
        <f>VLOOKUP(order_details__2[[#This Row],[ProductID]],products[],3,FALSE)</f>
        <v>14</v>
      </c>
      <c r="H1408">
        <f>VLOOKUP(order_details__2[[#This Row],[OrderID]],orders[],20,FALSE)</f>
        <v>1997</v>
      </c>
      <c r="I1408" t="str">
        <f>VLOOKUP(order_details__2[[#This Row],[ProductID]],products[],2,FALSE)</f>
        <v>Mozzarella di Giovanni</v>
      </c>
      <c r="J1408" t="str">
        <f>VLOOKUP(order_details__2[[#This Row],[SupplierID]],suppliers[],2,FALSE)</f>
        <v>Formaggi Fortini s.r.l.</v>
      </c>
      <c r="K1408" t="str">
        <f>VLOOKUP(order_details__2[[#This Row],[OrderID]],orders[],14,FALSE)</f>
        <v>Italy</v>
      </c>
      <c r="L1408">
        <f>VLOOKUP(order_details__2[[#This Row],[OrderID]],orders[],7,FALSE)</f>
        <v>3</v>
      </c>
      <c r="M1408" t="str">
        <f>VLOOKUP(order_details__2[[#This Row],[ShipVia ]],shippers[],2,FALSE)</f>
        <v>Federal Shipping</v>
      </c>
      <c r="N1408" t="str">
        <f>VLOOKUP(order_details__2[[#This Row],[OrderID]],orders[],2,FALSE)</f>
        <v>MAGAA</v>
      </c>
      <c r="O1408" t="str">
        <f>VLOOKUP(order_details__2[[#This Row],[OrderID]],orders[],18,FALSE)</f>
        <v xml:space="preserve">Eastern                                           </v>
      </c>
      <c r="P1408">
        <f>VLOOKUP(order_details__2[[#This Row],[ProductID]],products[],4,FALSE)</f>
        <v>4</v>
      </c>
      <c r="Q1408" t="str">
        <f>VLOOKUP(order_details__2[[#This Row],[CategoryID]],categories[],2,FALSE)</f>
        <v>Dairy Products</v>
      </c>
      <c r="R1408">
        <f>VLOOKUP(order_details__2[[#This Row],[OrderID]],orders[],21,FALSE)</f>
        <v>12</v>
      </c>
    </row>
    <row r="1409" spans="1:18" x14ac:dyDescent="0.2">
      <c r="A1409">
        <v>10785</v>
      </c>
      <c r="B1409">
        <v>10</v>
      </c>
      <c r="C1409">
        <v>31</v>
      </c>
      <c r="D1409">
        <v>10</v>
      </c>
      <c r="E1409">
        <v>0</v>
      </c>
      <c r="F1409">
        <f>order_details__2[[#This Row],[UnitPrice]]*order_details__2[[#This Row],[Quantity]]</f>
        <v>310</v>
      </c>
      <c r="G1409">
        <f>VLOOKUP(order_details__2[[#This Row],[ProductID]],products[],3,FALSE)</f>
        <v>4</v>
      </c>
      <c r="H1409">
        <f>VLOOKUP(order_details__2[[#This Row],[OrderID]],orders[],20,FALSE)</f>
        <v>1997</v>
      </c>
      <c r="I1409" t="str">
        <f>VLOOKUP(order_details__2[[#This Row],[ProductID]],products[],2,FALSE)</f>
        <v>Ikura</v>
      </c>
      <c r="J1409" t="str">
        <f>VLOOKUP(order_details__2[[#This Row],[SupplierID]],suppliers[],2,FALSE)</f>
        <v>Tokyo Traders</v>
      </c>
      <c r="K1409" t="str">
        <f>VLOOKUP(order_details__2[[#This Row],[OrderID]],orders[],14,FALSE)</f>
        <v>Venezuela</v>
      </c>
      <c r="L1409">
        <f>VLOOKUP(order_details__2[[#This Row],[OrderID]],orders[],7,FALSE)</f>
        <v>3</v>
      </c>
      <c r="M1409" t="str">
        <f>VLOOKUP(order_details__2[[#This Row],[ShipVia ]],shippers[],2,FALSE)</f>
        <v>Federal Shipping</v>
      </c>
      <c r="N1409" t="str">
        <f>VLOOKUP(order_details__2[[#This Row],[OrderID]],orders[],2,FALSE)</f>
        <v>GROSR</v>
      </c>
      <c r="O1409" t="str">
        <f>VLOOKUP(order_details__2[[#This Row],[OrderID]],orders[],18,FALSE)</f>
        <v xml:space="preserve">Eastern                                           </v>
      </c>
      <c r="P1409">
        <f>VLOOKUP(order_details__2[[#This Row],[ProductID]],products[],4,FALSE)</f>
        <v>8</v>
      </c>
      <c r="Q1409" t="str">
        <f>VLOOKUP(order_details__2[[#This Row],[CategoryID]],categories[],2,FALSE)</f>
        <v>Seafood</v>
      </c>
      <c r="R1409">
        <f>VLOOKUP(order_details__2[[#This Row],[OrderID]],orders[],21,FALSE)</f>
        <v>12</v>
      </c>
    </row>
    <row r="1410" spans="1:18" x14ac:dyDescent="0.2">
      <c r="A1410">
        <v>10785</v>
      </c>
      <c r="B1410">
        <v>75</v>
      </c>
      <c r="C1410">
        <v>7.75</v>
      </c>
      <c r="D1410">
        <v>10</v>
      </c>
      <c r="E1410">
        <v>0</v>
      </c>
      <c r="F1410">
        <f>order_details__2[[#This Row],[UnitPrice]]*order_details__2[[#This Row],[Quantity]]</f>
        <v>77.5</v>
      </c>
      <c r="G1410">
        <f>VLOOKUP(order_details__2[[#This Row],[ProductID]],products[],3,FALSE)</f>
        <v>12</v>
      </c>
      <c r="H1410">
        <f>VLOOKUP(order_details__2[[#This Row],[OrderID]],orders[],20,FALSE)</f>
        <v>1997</v>
      </c>
      <c r="I1410" t="str">
        <f>VLOOKUP(order_details__2[[#This Row],[ProductID]],products[],2,FALSE)</f>
        <v>Rhnbru Klosterbier</v>
      </c>
      <c r="J1410" t="str">
        <f>VLOOKUP(order_details__2[[#This Row],[SupplierID]],suppliers[],2,FALSE)</f>
        <v>Plutzer Lebensmittelgromrkte AG</v>
      </c>
      <c r="K1410" t="str">
        <f>VLOOKUP(order_details__2[[#This Row],[OrderID]],orders[],14,FALSE)</f>
        <v>Venezuela</v>
      </c>
      <c r="L1410">
        <f>VLOOKUP(order_details__2[[#This Row],[OrderID]],orders[],7,FALSE)</f>
        <v>3</v>
      </c>
      <c r="M1410" t="str">
        <f>VLOOKUP(order_details__2[[#This Row],[ShipVia ]],shippers[],2,FALSE)</f>
        <v>Federal Shipping</v>
      </c>
      <c r="N1410" t="str">
        <f>VLOOKUP(order_details__2[[#This Row],[OrderID]],orders[],2,FALSE)</f>
        <v>GROSR</v>
      </c>
      <c r="O1410" t="str">
        <f>VLOOKUP(order_details__2[[#This Row],[OrderID]],orders[],18,FALSE)</f>
        <v xml:space="preserve">Eastern                                           </v>
      </c>
      <c r="P1410">
        <f>VLOOKUP(order_details__2[[#This Row],[ProductID]],products[],4,FALSE)</f>
        <v>1</v>
      </c>
      <c r="Q1410" t="str">
        <f>VLOOKUP(order_details__2[[#This Row],[CategoryID]],categories[],2,FALSE)</f>
        <v>Beverages</v>
      </c>
      <c r="R1410">
        <f>VLOOKUP(order_details__2[[#This Row],[OrderID]],orders[],21,FALSE)</f>
        <v>12</v>
      </c>
    </row>
    <row r="1411" spans="1:18" x14ac:dyDescent="0.2">
      <c r="A1411">
        <v>10786</v>
      </c>
      <c r="B1411">
        <v>8</v>
      </c>
      <c r="C1411">
        <v>40</v>
      </c>
      <c r="D1411">
        <v>30</v>
      </c>
      <c r="E1411">
        <v>0</v>
      </c>
      <c r="F1411">
        <f>order_details__2[[#This Row],[UnitPrice]]*order_details__2[[#This Row],[Quantity]]</f>
        <v>1200</v>
      </c>
      <c r="G1411">
        <f>VLOOKUP(order_details__2[[#This Row],[ProductID]],products[],3,FALSE)</f>
        <v>3</v>
      </c>
      <c r="H1411">
        <f>VLOOKUP(order_details__2[[#This Row],[OrderID]],orders[],20,FALSE)</f>
        <v>1997</v>
      </c>
      <c r="I1411" t="str">
        <f>VLOOKUP(order_details__2[[#This Row],[ProductID]],products[],2,FALSE)</f>
        <v>Northwoods Cranberry Sauce</v>
      </c>
      <c r="J1411" t="str">
        <f>VLOOKUP(order_details__2[[#This Row],[SupplierID]],suppliers[],2,FALSE)</f>
        <v>Grandma Kelly's Homestead</v>
      </c>
      <c r="K1411" t="str">
        <f>VLOOKUP(order_details__2[[#This Row],[OrderID]],orders[],14,FALSE)</f>
        <v>Brazil</v>
      </c>
      <c r="L1411">
        <f>VLOOKUP(order_details__2[[#This Row],[OrderID]],orders[],7,FALSE)</f>
        <v>1</v>
      </c>
      <c r="M1411" t="str">
        <f>VLOOKUP(order_details__2[[#This Row],[ShipVia ]],shippers[],2,FALSE)</f>
        <v>Speedy Express</v>
      </c>
      <c r="N1411" t="str">
        <f>VLOOKUP(order_details__2[[#This Row],[OrderID]],orders[],2,FALSE)</f>
        <v>QUEEN</v>
      </c>
      <c r="O1411" t="str">
        <f>VLOOKUP(order_details__2[[#This Row],[OrderID]],orders[],18,FALSE)</f>
        <v xml:space="preserve">Northern                                          </v>
      </c>
      <c r="P1411">
        <f>VLOOKUP(order_details__2[[#This Row],[ProductID]],products[],4,FALSE)</f>
        <v>2</v>
      </c>
      <c r="Q1411" t="str">
        <f>VLOOKUP(order_details__2[[#This Row],[CategoryID]],categories[],2,FALSE)</f>
        <v>Condiments</v>
      </c>
      <c r="R1411">
        <f>VLOOKUP(order_details__2[[#This Row],[OrderID]],orders[],21,FALSE)</f>
        <v>12</v>
      </c>
    </row>
    <row r="1412" spans="1:18" x14ac:dyDescent="0.2">
      <c r="A1412">
        <v>10786</v>
      </c>
      <c r="B1412">
        <v>30</v>
      </c>
      <c r="C1412">
        <v>25.89</v>
      </c>
      <c r="D1412">
        <v>15</v>
      </c>
      <c r="E1412">
        <v>0</v>
      </c>
      <c r="F1412">
        <f>order_details__2[[#This Row],[UnitPrice]]*order_details__2[[#This Row],[Quantity]]</f>
        <v>388.35</v>
      </c>
      <c r="G1412">
        <f>VLOOKUP(order_details__2[[#This Row],[ProductID]],products[],3,FALSE)</f>
        <v>13</v>
      </c>
      <c r="H1412">
        <f>VLOOKUP(order_details__2[[#This Row],[OrderID]],orders[],20,FALSE)</f>
        <v>1997</v>
      </c>
      <c r="I1412" t="str">
        <f>VLOOKUP(order_details__2[[#This Row],[ProductID]],products[],2,FALSE)</f>
        <v>Nord-Ost Matjeshering</v>
      </c>
      <c r="J1412" t="str">
        <f>VLOOKUP(order_details__2[[#This Row],[SupplierID]],suppliers[],2,FALSE)</f>
        <v>Nord-Ost-Fisch Handelsgesellschaft mbH</v>
      </c>
      <c r="K1412" t="str">
        <f>VLOOKUP(order_details__2[[#This Row],[OrderID]],orders[],14,FALSE)</f>
        <v>Brazil</v>
      </c>
      <c r="L1412">
        <f>VLOOKUP(order_details__2[[#This Row],[OrderID]],orders[],7,FALSE)</f>
        <v>1</v>
      </c>
      <c r="M1412" t="str">
        <f>VLOOKUP(order_details__2[[#This Row],[ShipVia ]],shippers[],2,FALSE)</f>
        <v>Speedy Express</v>
      </c>
      <c r="N1412" t="str">
        <f>VLOOKUP(order_details__2[[#This Row],[OrderID]],orders[],2,FALSE)</f>
        <v>QUEEN</v>
      </c>
      <c r="O1412" t="str">
        <f>VLOOKUP(order_details__2[[#This Row],[OrderID]],orders[],18,FALSE)</f>
        <v xml:space="preserve">Northern                                          </v>
      </c>
      <c r="P1412">
        <f>VLOOKUP(order_details__2[[#This Row],[ProductID]],products[],4,FALSE)</f>
        <v>8</v>
      </c>
      <c r="Q1412" t="str">
        <f>VLOOKUP(order_details__2[[#This Row],[CategoryID]],categories[],2,FALSE)</f>
        <v>Seafood</v>
      </c>
      <c r="R1412">
        <f>VLOOKUP(order_details__2[[#This Row],[OrderID]],orders[],21,FALSE)</f>
        <v>12</v>
      </c>
    </row>
    <row r="1413" spans="1:18" x14ac:dyDescent="0.2">
      <c r="A1413">
        <v>10786</v>
      </c>
      <c r="B1413">
        <v>75</v>
      </c>
      <c r="C1413">
        <v>7.75</v>
      </c>
      <c r="D1413">
        <v>42</v>
      </c>
      <c r="E1413">
        <v>0</v>
      </c>
      <c r="F1413">
        <f>order_details__2[[#This Row],[UnitPrice]]*order_details__2[[#This Row],[Quantity]]</f>
        <v>325.5</v>
      </c>
      <c r="G1413">
        <f>VLOOKUP(order_details__2[[#This Row],[ProductID]],products[],3,FALSE)</f>
        <v>12</v>
      </c>
      <c r="H1413">
        <f>VLOOKUP(order_details__2[[#This Row],[OrderID]],orders[],20,FALSE)</f>
        <v>1997</v>
      </c>
      <c r="I1413" t="str">
        <f>VLOOKUP(order_details__2[[#This Row],[ProductID]],products[],2,FALSE)</f>
        <v>Rhnbru Klosterbier</v>
      </c>
      <c r="J1413" t="str">
        <f>VLOOKUP(order_details__2[[#This Row],[SupplierID]],suppliers[],2,FALSE)</f>
        <v>Plutzer Lebensmittelgromrkte AG</v>
      </c>
      <c r="K1413" t="str">
        <f>VLOOKUP(order_details__2[[#This Row],[OrderID]],orders[],14,FALSE)</f>
        <v>Brazil</v>
      </c>
      <c r="L1413">
        <f>VLOOKUP(order_details__2[[#This Row],[OrderID]],orders[],7,FALSE)</f>
        <v>1</v>
      </c>
      <c r="M1413" t="str">
        <f>VLOOKUP(order_details__2[[#This Row],[ShipVia ]],shippers[],2,FALSE)</f>
        <v>Speedy Express</v>
      </c>
      <c r="N1413" t="str">
        <f>VLOOKUP(order_details__2[[#This Row],[OrderID]],orders[],2,FALSE)</f>
        <v>QUEEN</v>
      </c>
      <c r="O1413" t="str">
        <f>VLOOKUP(order_details__2[[#This Row],[OrderID]],orders[],18,FALSE)</f>
        <v xml:space="preserve">Northern                                          </v>
      </c>
      <c r="P1413">
        <f>VLOOKUP(order_details__2[[#This Row],[ProductID]],products[],4,FALSE)</f>
        <v>1</v>
      </c>
      <c r="Q1413" t="str">
        <f>VLOOKUP(order_details__2[[#This Row],[CategoryID]],categories[],2,FALSE)</f>
        <v>Beverages</v>
      </c>
      <c r="R1413">
        <f>VLOOKUP(order_details__2[[#This Row],[OrderID]],orders[],21,FALSE)</f>
        <v>12</v>
      </c>
    </row>
    <row r="1414" spans="1:18" x14ac:dyDescent="0.2">
      <c r="A1414">
        <v>10787</v>
      </c>
      <c r="B1414">
        <v>2</v>
      </c>
      <c r="C1414">
        <v>19</v>
      </c>
      <c r="D1414">
        <v>15</v>
      </c>
      <c r="E1414">
        <v>0</v>
      </c>
      <c r="F1414">
        <f>order_details__2[[#This Row],[UnitPrice]]*order_details__2[[#This Row],[Quantity]]</f>
        <v>285</v>
      </c>
      <c r="G1414">
        <f>VLOOKUP(order_details__2[[#This Row],[ProductID]],products[],3,FALSE)</f>
        <v>1</v>
      </c>
      <c r="H1414">
        <f>VLOOKUP(order_details__2[[#This Row],[OrderID]],orders[],20,FALSE)</f>
        <v>1997</v>
      </c>
      <c r="I1414" t="str">
        <f>VLOOKUP(order_details__2[[#This Row],[ProductID]],products[],2,FALSE)</f>
        <v>Chang</v>
      </c>
      <c r="J1414" t="str">
        <f>VLOOKUP(order_details__2[[#This Row],[SupplierID]],suppliers[],2,FALSE)</f>
        <v>Exotic Liquids</v>
      </c>
      <c r="K1414" t="str">
        <f>VLOOKUP(order_details__2[[#This Row],[OrderID]],orders[],14,FALSE)</f>
        <v>France</v>
      </c>
      <c r="L1414">
        <f>VLOOKUP(order_details__2[[#This Row],[OrderID]],orders[],7,FALSE)</f>
        <v>1</v>
      </c>
      <c r="M1414" t="str">
        <f>VLOOKUP(order_details__2[[#This Row],[ShipVia ]],shippers[],2,FALSE)</f>
        <v>Speedy Express</v>
      </c>
      <c r="N1414" t="str">
        <f>VLOOKUP(order_details__2[[#This Row],[OrderID]],orders[],2,FALSE)</f>
        <v>LAMAI</v>
      </c>
      <c r="O1414" t="str">
        <f>VLOOKUP(order_details__2[[#This Row],[OrderID]],orders[],18,FALSE)</f>
        <v xml:space="preserve">Eastern                                           </v>
      </c>
      <c r="P1414">
        <f>VLOOKUP(order_details__2[[#This Row],[ProductID]],products[],4,FALSE)</f>
        <v>1</v>
      </c>
      <c r="Q1414" t="str">
        <f>VLOOKUP(order_details__2[[#This Row],[CategoryID]],categories[],2,FALSE)</f>
        <v>Beverages</v>
      </c>
      <c r="R1414">
        <f>VLOOKUP(order_details__2[[#This Row],[OrderID]],orders[],21,FALSE)</f>
        <v>12</v>
      </c>
    </row>
    <row r="1415" spans="1:18" x14ac:dyDescent="0.2">
      <c r="A1415">
        <v>10787</v>
      </c>
      <c r="B1415">
        <v>29</v>
      </c>
      <c r="C1415">
        <v>123.79</v>
      </c>
      <c r="D1415">
        <v>20</v>
      </c>
      <c r="E1415">
        <v>0</v>
      </c>
      <c r="F1415">
        <f>order_details__2[[#This Row],[UnitPrice]]*order_details__2[[#This Row],[Quantity]]</f>
        <v>2475.8000000000002</v>
      </c>
      <c r="G1415">
        <f>VLOOKUP(order_details__2[[#This Row],[ProductID]],products[],3,FALSE)</f>
        <v>12</v>
      </c>
      <c r="H1415">
        <f>VLOOKUP(order_details__2[[#This Row],[OrderID]],orders[],20,FALSE)</f>
        <v>1997</v>
      </c>
      <c r="I1415" t="str">
        <f>VLOOKUP(order_details__2[[#This Row],[ProductID]],products[],2,FALSE)</f>
        <v>Thringer Rostbratwurst</v>
      </c>
      <c r="J1415" t="str">
        <f>VLOOKUP(order_details__2[[#This Row],[SupplierID]],suppliers[],2,FALSE)</f>
        <v>Plutzer Lebensmittelgromrkte AG</v>
      </c>
      <c r="K1415" t="str">
        <f>VLOOKUP(order_details__2[[#This Row],[OrderID]],orders[],14,FALSE)</f>
        <v>France</v>
      </c>
      <c r="L1415">
        <f>VLOOKUP(order_details__2[[#This Row],[OrderID]],orders[],7,FALSE)</f>
        <v>1</v>
      </c>
      <c r="M1415" t="str">
        <f>VLOOKUP(order_details__2[[#This Row],[ShipVia ]],shippers[],2,FALSE)</f>
        <v>Speedy Express</v>
      </c>
      <c r="N1415" t="str">
        <f>VLOOKUP(order_details__2[[#This Row],[OrderID]],orders[],2,FALSE)</f>
        <v>LAMAI</v>
      </c>
      <c r="O1415" t="str">
        <f>VLOOKUP(order_details__2[[#This Row],[OrderID]],orders[],18,FALSE)</f>
        <v xml:space="preserve">Eastern                                           </v>
      </c>
      <c r="P1415">
        <f>VLOOKUP(order_details__2[[#This Row],[ProductID]],products[],4,FALSE)</f>
        <v>6</v>
      </c>
      <c r="Q1415" t="str">
        <f>VLOOKUP(order_details__2[[#This Row],[CategoryID]],categories[],2,FALSE)</f>
        <v>Meat/Poultry</v>
      </c>
      <c r="R1415">
        <f>VLOOKUP(order_details__2[[#This Row],[OrderID]],orders[],21,FALSE)</f>
        <v>12</v>
      </c>
    </row>
    <row r="1416" spans="1:18" x14ac:dyDescent="0.2">
      <c r="A1416">
        <v>10788</v>
      </c>
      <c r="B1416">
        <v>19</v>
      </c>
      <c r="C1416">
        <v>9.1999999999999993</v>
      </c>
      <c r="D1416">
        <v>50</v>
      </c>
      <c r="E1416">
        <v>0</v>
      </c>
      <c r="F1416">
        <f>order_details__2[[#This Row],[UnitPrice]]*order_details__2[[#This Row],[Quantity]]</f>
        <v>459.99999999999994</v>
      </c>
      <c r="G1416">
        <f>VLOOKUP(order_details__2[[#This Row],[ProductID]],products[],3,FALSE)</f>
        <v>8</v>
      </c>
      <c r="H1416">
        <f>VLOOKUP(order_details__2[[#This Row],[OrderID]],orders[],20,FALSE)</f>
        <v>1997</v>
      </c>
      <c r="I1416" t="str">
        <f>VLOOKUP(order_details__2[[#This Row],[ProductID]],products[],2,FALSE)</f>
        <v>Teatime Chocolate Biscuits</v>
      </c>
      <c r="J1416" t="str">
        <f>VLOOKUP(order_details__2[[#This Row],[SupplierID]],suppliers[],2,FALSE)</f>
        <v>Specialty Biscuits, Ltd.</v>
      </c>
      <c r="K1416" t="str">
        <f>VLOOKUP(order_details__2[[#This Row],[OrderID]],orders[],14,FALSE)</f>
        <v>Germany</v>
      </c>
      <c r="L1416">
        <f>VLOOKUP(order_details__2[[#This Row],[OrderID]],orders[],7,FALSE)</f>
        <v>2</v>
      </c>
      <c r="M1416" t="str">
        <f>VLOOKUP(order_details__2[[#This Row],[ShipVia ]],shippers[],2,FALSE)</f>
        <v>United Package</v>
      </c>
      <c r="N1416" t="str">
        <f>VLOOKUP(order_details__2[[#This Row],[OrderID]],orders[],2,FALSE)</f>
        <v>QUICK</v>
      </c>
      <c r="O1416" t="str">
        <f>VLOOKUP(order_details__2[[#This Row],[OrderID]],orders[],18,FALSE)</f>
        <v xml:space="preserve">Eastern                                           </v>
      </c>
      <c r="P1416">
        <f>VLOOKUP(order_details__2[[#This Row],[ProductID]],products[],4,FALSE)</f>
        <v>3</v>
      </c>
      <c r="Q1416" t="str">
        <f>VLOOKUP(order_details__2[[#This Row],[CategoryID]],categories[],2,FALSE)</f>
        <v>Confections</v>
      </c>
      <c r="R1416">
        <f>VLOOKUP(order_details__2[[#This Row],[OrderID]],orders[],21,FALSE)</f>
        <v>12</v>
      </c>
    </row>
    <row r="1417" spans="1:18" x14ac:dyDescent="0.2">
      <c r="A1417">
        <v>10788</v>
      </c>
      <c r="B1417">
        <v>75</v>
      </c>
      <c r="C1417">
        <v>7.75</v>
      </c>
      <c r="D1417">
        <v>40</v>
      </c>
      <c r="E1417">
        <v>0</v>
      </c>
      <c r="F1417">
        <f>order_details__2[[#This Row],[UnitPrice]]*order_details__2[[#This Row],[Quantity]]</f>
        <v>310</v>
      </c>
      <c r="G1417">
        <f>VLOOKUP(order_details__2[[#This Row],[ProductID]],products[],3,FALSE)</f>
        <v>12</v>
      </c>
      <c r="H1417">
        <f>VLOOKUP(order_details__2[[#This Row],[OrderID]],orders[],20,FALSE)</f>
        <v>1997</v>
      </c>
      <c r="I1417" t="str">
        <f>VLOOKUP(order_details__2[[#This Row],[ProductID]],products[],2,FALSE)</f>
        <v>Rhnbru Klosterbier</v>
      </c>
      <c r="J1417" t="str">
        <f>VLOOKUP(order_details__2[[#This Row],[SupplierID]],suppliers[],2,FALSE)</f>
        <v>Plutzer Lebensmittelgromrkte AG</v>
      </c>
      <c r="K1417" t="str">
        <f>VLOOKUP(order_details__2[[#This Row],[OrderID]],orders[],14,FALSE)</f>
        <v>Germany</v>
      </c>
      <c r="L1417">
        <f>VLOOKUP(order_details__2[[#This Row],[OrderID]],orders[],7,FALSE)</f>
        <v>2</v>
      </c>
      <c r="M1417" t="str">
        <f>VLOOKUP(order_details__2[[#This Row],[ShipVia ]],shippers[],2,FALSE)</f>
        <v>United Package</v>
      </c>
      <c r="N1417" t="str">
        <f>VLOOKUP(order_details__2[[#This Row],[OrderID]],orders[],2,FALSE)</f>
        <v>QUICK</v>
      </c>
      <c r="O1417" t="str">
        <f>VLOOKUP(order_details__2[[#This Row],[OrderID]],orders[],18,FALSE)</f>
        <v xml:space="preserve">Eastern                                           </v>
      </c>
      <c r="P1417">
        <f>VLOOKUP(order_details__2[[#This Row],[ProductID]],products[],4,FALSE)</f>
        <v>1</v>
      </c>
      <c r="Q1417" t="str">
        <f>VLOOKUP(order_details__2[[#This Row],[CategoryID]],categories[],2,FALSE)</f>
        <v>Beverages</v>
      </c>
      <c r="R1417">
        <f>VLOOKUP(order_details__2[[#This Row],[OrderID]],orders[],21,FALSE)</f>
        <v>12</v>
      </c>
    </row>
    <row r="1418" spans="1:18" x14ac:dyDescent="0.2">
      <c r="A1418">
        <v>10789</v>
      </c>
      <c r="B1418">
        <v>18</v>
      </c>
      <c r="C1418">
        <v>62.5</v>
      </c>
      <c r="D1418">
        <v>30</v>
      </c>
      <c r="E1418">
        <v>0</v>
      </c>
      <c r="F1418">
        <f>order_details__2[[#This Row],[UnitPrice]]*order_details__2[[#This Row],[Quantity]]</f>
        <v>1875</v>
      </c>
      <c r="G1418">
        <f>VLOOKUP(order_details__2[[#This Row],[ProductID]],products[],3,FALSE)</f>
        <v>7</v>
      </c>
      <c r="H1418">
        <f>VLOOKUP(order_details__2[[#This Row],[OrderID]],orders[],20,FALSE)</f>
        <v>1997</v>
      </c>
      <c r="I1418" t="str">
        <f>VLOOKUP(order_details__2[[#This Row],[ProductID]],products[],2,FALSE)</f>
        <v>Carnarvon Tigers</v>
      </c>
      <c r="J1418" t="str">
        <f>VLOOKUP(order_details__2[[#This Row],[SupplierID]],suppliers[],2,FALSE)</f>
        <v>Pavlova, Ltd.</v>
      </c>
      <c r="K1418" t="str">
        <f>VLOOKUP(order_details__2[[#This Row],[OrderID]],orders[],14,FALSE)</f>
        <v>France</v>
      </c>
      <c r="L1418">
        <f>VLOOKUP(order_details__2[[#This Row],[OrderID]],orders[],7,FALSE)</f>
        <v>2</v>
      </c>
      <c r="M1418" t="str">
        <f>VLOOKUP(order_details__2[[#This Row],[ShipVia ]],shippers[],2,FALSE)</f>
        <v>United Package</v>
      </c>
      <c r="N1418" t="str">
        <f>VLOOKUP(order_details__2[[#This Row],[OrderID]],orders[],2,FALSE)</f>
        <v>FOLIG</v>
      </c>
      <c r="O1418" t="str">
        <f>VLOOKUP(order_details__2[[#This Row],[OrderID]],orders[],18,FALSE)</f>
        <v xml:space="preserve">Eastern                                           </v>
      </c>
      <c r="P1418">
        <f>VLOOKUP(order_details__2[[#This Row],[ProductID]],products[],4,FALSE)</f>
        <v>8</v>
      </c>
      <c r="Q1418" t="str">
        <f>VLOOKUP(order_details__2[[#This Row],[CategoryID]],categories[],2,FALSE)</f>
        <v>Seafood</v>
      </c>
      <c r="R1418">
        <f>VLOOKUP(order_details__2[[#This Row],[OrderID]],orders[],21,FALSE)</f>
        <v>12</v>
      </c>
    </row>
    <row r="1419" spans="1:18" x14ac:dyDescent="0.2">
      <c r="A1419">
        <v>10789</v>
      </c>
      <c r="B1419">
        <v>35</v>
      </c>
      <c r="C1419">
        <v>18</v>
      </c>
      <c r="D1419">
        <v>15</v>
      </c>
      <c r="E1419">
        <v>0</v>
      </c>
      <c r="F1419">
        <f>order_details__2[[#This Row],[UnitPrice]]*order_details__2[[#This Row],[Quantity]]</f>
        <v>270</v>
      </c>
      <c r="G1419">
        <f>VLOOKUP(order_details__2[[#This Row],[ProductID]],products[],3,FALSE)</f>
        <v>16</v>
      </c>
      <c r="H1419">
        <f>VLOOKUP(order_details__2[[#This Row],[OrderID]],orders[],20,FALSE)</f>
        <v>1997</v>
      </c>
      <c r="I1419" t="str">
        <f>VLOOKUP(order_details__2[[#This Row],[ProductID]],products[],2,FALSE)</f>
        <v>Steeleye Stout</v>
      </c>
      <c r="J1419" t="str">
        <f>VLOOKUP(order_details__2[[#This Row],[SupplierID]],suppliers[],2,FALSE)</f>
        <v>Bigfoot Breweries</v>
      </c>
      <c r="K1419" t="str">
        <f>VLOOKUP(order_details__2[[#This Row],[OrderID]],orders[],14,FALSE)</f>
        <v>France</v>
      </c>
      <c r="L1419">
        <f>VLOOKUP(order_details__2[[#This Row],[OrderID]],orders[],7,FALSE)</f>
        <v>2</v>
      </c>
      <c r="M1419" t="str">
        <f>VLOOKUP(order_details__2[[#This Row],[ShipVia ]],shippers[],2,FALSE)</f>
        <v>United Package</v>
      </c>
      <c r="N1419" t="str">
        <f>VLOOKUP(order_details__2[[#This Row],[OrderID]],orders[],2,FALSE)</f>
        <v>FOLIG</v>
      </c>
      <c r="O1419" t="str">
        <f>VLOOKUP(order_details__2[[#This Row],[OrderID]],orders[],18,FALSE)</f>
        <v xml:space="preserve">Eastern                                           </v>
      </c>
      <c r="P1419">
        <f>VLOOKUP(order_details__2[[#This Row],[ProductID]],products[],4,FALSE)</f>
        <v>1</v>
      </c>
      <c r="Q1419" t="str">
        <f>VLOOKUP(order_details__2[[#This Row],[CategoryID]],categories[],2,FALSE)</f>
        <v>Beverages</v>
      </c>
      <c r="R1419">
        <f>VLOOKUP(order_details__2[[#This Row],[OrderID]],orders[],21,FALSE)</f>
        <v>12</v>
      </c>
    </row>
    <row r="1420" spans="1:18" x14ac:dyDescent="0.2">
      <c r="A1420">
        <v>10789</v>
      </c>
      <c r="B1420">
        <v>63</v>
      </c>
      <c r="C1420">
        <v>43.9</v>
      </c>
      <c r="D1420">
        <v>30</v>
      </c>
      <c r="E1420">
        <v>0</v>
      </c>
      <c r="F1420">
        <f>order_details__2[[#This Row],[UnitPrice]]*order_details__2[[#This Row],[Quantity]]</f>
        <v>1317</v>
      </c>
      <c r="G1420">
        <f>VLOOKUP(order_details__2[[#This Row],[ProductID]],products[],3,FALSE)</f>
        <v>7</v>
      </c>
      <c r="H1420">
        <f>VLOOKUP(order_details__2[[#This Row],[OrderID]],orders[],20,FALSE)</f>
        <v>1997</v>
      </c>
      <c r="I1420" t="str">
        <f>VLOOKUP(order_details__2[[#This Row],[ProductID]],products[],2,FALSE)</f>
        <v>Vegie-spread</v>
      </c>
      <c r="J1420" t="str">
        <f>VLOOKUP(order_details__2[[#This Row],[SupplierID]],suppliers[],2,FALSE)</f>
        <v>Pavlova, Ltd.</v>
      </c>
      <c r="K1420" t="str">
        <f>VLOOKUP(order_details__2[[#This Row],[OrderID]],orders[],14,FALSE)</f>
        <v>France</v>
      </c>
      <c r="L1420">
        <f>VLOOKUP(order_details__2[[#This Row],[OrderID]],orders[],7,FALSE)</f>
        <v>2</v>
      </c>
      <c r="M1420" t="str">
        <f>VLOOKUP(order_details__2[[#This Row],[ShipVia ]],shippers[],2,FALSE)</f>
        <v>United Package</v>
      </c>
      <c r="N1420" t="str">
        <f>VLOOKUP(order_details__2[[#This Row],[OrderID]],orders[],2,FALSE)</f>
        <v>FOLIG</v>
      </c>
      <c r="O1420" t="str">
        <f>VLOOKUP(order_details__2[[#This Row],[OrderID]],orders[],18,FALSE)</f>
        <v xml:space="preserve">Eastern                                           </v>
      </c>
      <c r="P1420">
        <f>VLOOKUP(order_details__2[[#This Row],[ProductID]],products[],4,FALSE)</f>
        <v>2</v>
      </c>
      <c r="Q1420" t="str">
        <f>VLOOKUP(order_details__2[[#This Row],[CategoryID]],categories[],2,FALSE)</f>
        <v>Condiments</v>
      </c>
      <c r="R1420">
        <f>VLOOKUP(order_details__2[[#This Row],[OrderID]],orders[],21,FALSE)</f>
        <v>12</v>
      </c>
    </row>
    <row r="1421" spans="1:18" x14ac:dyDescent="0.2">
      <c r="A1421">
        <v>10789</v>
      </c>
      <c r="B1421">
        <v>68</v>
      </c>
      <c r="C1421">
        <v>12.5</v>
      </c>
      <c r="D1421">
        <v>18</v>
      </c>
      <c r="E1421">
        <v>0</v>
      </c>
      <c r="F1421">
        <f>order_details__2[[#This Row],[UnitPrice]]*order_details__2[[#This Row],[Quantity]]</f>
        <v>225</v>
      </c>
      <c r="G1421">
        <f>VLOOKUP(order_details__2[[#This Row],[ProductID]],products[],3,FALSE)</f>
        <v>8</v>
      </c>
      <c r="H1421">
        <f>VLOOKUP(order_details__2[[#This Row],[OrderID]],orders[],20,FALSE)</f>
        <v>1997</v>
      </c>
      <c r="I1421" t="str">
        <f>VLOOKUP(order_details__2[[#This Row],[ProductID]],products[],2,FALSE)</f>
        <v>Scottish Longbreads</v>
      </c>
      <c r="J1421" t="str">
        <f>VLOOKUP(order_details__2[[#This Row],[SupplierID]],suppliers[],2,FALSE)</f>
        <v>Specialty Biscuits, Ltd.</v>
      </c>
      <c r="K1421" t="str">
        <f>VLOOKUP(order_details__2[[#This Row],[OrderID]],orders[],14,FALSE)</f>
        <v>France</v>
      </c>
      <c r="L1421">
        <f>VLOOKUP(order_details__2[[#This Row],[OrderID]],orders[],7,FALSE)</f>
        <v>2</v>
      </c>
      <c r="M1421" t="str">
        <f>VLOOKUP(order_details__2[[#This Row],[ShipVia ]],shippers[],2,FALSE)</f>
        <v>United Package</v>
      </c>
      <c r="N1421" t="str">
        <f>VLOOKUP(order_details__2[[#This Row],[OrderID]],orders[],2,FALSE)</f>
        <v>FOLIG</v>
      </c>
      <c r="O1421" t="str">
        <f>VLOOKUP(order_details__2[[#This Row],[OrderID]],orders[],18,FALSE)</f>
        <v xml:space="preserve">Eastern                                           </v>
      </c>
      <c r="P1421">
        <f>VLOOKUP(order_details__2[[#This Row],[ProductID]],products[],4,FALSE)</f>
        <v>3</v>
      </c>
      <c r="Q1421" t="str">
        <f>VLOOKUP(order_details__2[[#This Row],[CategoryID]],categories[],2,FALSE)</f>
        <v>Confections</v>
      </c>
      <c r="R1421">
        <f>VLOOKUP(order_details__2[[#This Row],[OrderID]],orders[],21,FALSE)</f>
        <v>12</v>
      </c>
    </row>
    <row r="1422" spans="1:18" x14ac:dyDescent="0.2">
      <c r="A1422">
        <v>10790</v>
      </c>
      <c r="B1422">
        <v>7</v>
      </c>
      <c r="C1422">
        <v>30</v>
      </c>
      <c r="D1422">
        <v>3</v>
      </c>
      <c r="E1422">
        <v>0</v>
      </c>
      <c r="F1422">
        <f>order_details__2[[#This Row],[UnitPrice]]*order_details__2[[#This Row],[Quantity]]</f>
        <v>90</v>
      </c>
      <c r="G1422">
        <f>VLOOKUP(order_details__2[[#This Row],[ProductID]],products[],3,FALSE)</f>
        <v>3</v>
      </c>
      <c r="H1422">
        <f>VLOOKUP(order_details__2[[#This Row],[OrderID]],orders[],20,FALSE)</f>
        <v>1997</v>
      </c>
      <c r="I1422" t="str">
        <f>VLOOKUP(order_details__2[[#This Row],[ProductID]],products[],2,FALSE)</f>
        <v>Uncle Bob's Organic Dried Pears</v>
      </c>
      <c r="J1422" t="str">
        <f>VLOOKUP(order_details__2[[#This Row],[SupplierID]],suppliers[],2,FALSE)</f>
        <v>Grandma Kelly's Homestead</v>
      </c>
      <c r="K1422" t="str">
        <f>VLOOKUP(order_details__2[[#This Row],[OrderID]],orders[],14,FALSE)</f>
        <v>Brazil</v>
      </c>
      <c r="L1422">
        <f>VLOOKUP(order_details__2[[#This Row],[OrderID]],orders[],7,FALSE)</f>
        <v>1</v>
      </c>
      <c r="M1422" t="str">
        <f>VLOOKUP(order_details__2[[#This Row],[ShipVia ]],shippers[],2,FALSE)</f>
        <v>Speedy Express</v>
      </c>
      <c r="N1422" t="str">
        <f>VLOOKUP(order_details__2[[#This Row],[OrderID]],orders[],2,FALSE)</f>
        <v>GOURL</v>
      </c>
      <c r="O1422" t="str">
        <f>VLOOKUP(order_details__2[[#This Row],[OrderID]],orders[],18,FALSE)</f>
        <v xml:space="preserve">Westerns                                          </v>
      </c>
      <c r="P1422">
        <f>VLOOKUP(order_details__2[[#This Row],[ProductID]],products[],4,FALSE)</f>
        <v>7</v>
      </c>
      <c r="Q1422" t="str">
        <f>VLOOKUP(order_details__2[[#This Row],[CategoryID]],categories[],2,FALSE)</f>
        <v>Produce</v>
      </c>
      <c r="R1422">
        <f>VLOOKUP(order_details__2[[#This Row],[OrderID]],orders[],21,FALSE)</f>
        <v>12</v>
      </c>
    </row>
    <row r="1423" spans="1:18" x14ac:dyDescent="0.2">
      <c r="A1423">
        <v>10790</v>
      </c>
      <c r="B1423">
        <v>56</v>
      </c>
      <c r="C1423">
        <v>38</v>
      </c>
      <c r="D1423">
        <v>20</v>
      </c>
      <c r="E1423">
        <v>0</v>
      </c>
      <c r="F1423">
        <f>order_details__2[[#This Row],[UnitPrice]]*order_details__2[[#This Row],[Quantity]]</f>
        <v>760</v>
      </c>
      <c r="G1423">
        <f>VLOOKUP(order_details__2[[#This Row],[ProductID]],products[],3,FALSE)</f>
        <v>26</v>
      </c>
      <c r="H1423">
        <f>VLOOKUP(order_details__2[[#This Row],[OrderID]],orders[],20,FALSE)</f>
        <v>1997</v>
      </c>
      <c r="I1423" t="str">
        <f>VLOOKUP(order_details__2[[#This Row],[ProductID]],products[],2,FALSE)</f>
        <v>Gnocchi di nonna Alice</v>
      </c>
      <c r="J1423" t="str">
        <f>VLOOKUP(order_details__2[[#This Row],[SupplierID]],suppliers[],2,FALSE)</f>
        <v>Pasta Buttini s.r.l.</v>
      </c>
      <c r="K1423" t="str">
        <f>VLOOKUP(order_details__2[[#This Row],[OrderID]],orders[],14,FALSE)</f>
        <v>Brazil</v>
      </c>
      <c r="L1423">
        <f>VLOOKUP(order_details__2[[#This Row],[OrderID]],orders[],7,FALSE)</f>
        <v>1</v>
      </c>
      <c r="M1423" t="str">
        <f>VLOOKUP(order_details__2[[#This Row],[ShipVia ]],shippers[],2,FALSE)</f>
        <v>Speedy Express</v>
      </c>
      <c r="N1423" t="str">
        <f>VLOOKUP(order_details__2[[#This Row],[OrderID]],orders[],2,FALSE)</f>
        <v>GOURL</v>
      </c>
      <c r="O1423" t="str">
        <f>VLOOKUP(order_details__2[[#This Row],[OrderID]],orders[],18,FALSE)</f>
        <v xml:space="preserve">Westerns                                          </v>
      </c>
      <c r="P1423">
        <f>VLOOKUP(order_details__2[[#This Row],[ProductID]],products[],4,FALSE)</f>
        <v>5</v>
      </c>
      <c r="Q1423" t="str">
        <f>VLOOKUP(order_details__2[[#This Row],[CategoryID]],categories[],2,FALSE)</f>
        <v>Grains/Cereals</v>
      </c>
      <c r="R1423">
        <f>VLOOKUP(order_details__2[[#This Row],[OrderID]],orders[],21,FALSE)</f>
        <v>12</v>
      </c>
    </row>
    <row r="1424" spans="1:18" x14ac:dyDescent="0.2">
      <c r="A1424">
        <v>10791</v>
      </c>
      <c r="B1424">
        <v>29</v>
      </c>
      <c r="C1424">
        <v>123.79</v>
      </c>
      <c r="D1424">
        <v>14</v>
      </c>
      <c r="E1424">
        <v>0</v>
      </c>
      <c r="F1424">
        <f>order_details__2[[#This Row],[UnitPrice]]*order_details__2[[#This Row],[Quantity]]</f>
        <v>1733.0600000000002</v>
      </c>
      <c r="G1424">
        <f>VLOOKUP(order_details__2[[#This Row],[ProductID]],products[],3,FALSE)</f>
        <v>12</v>
      </c>
      <c r="H1424">
        <f>VLOOKUP(order_details__2[[#This Row],[OrderID]],orders[],20,FALSE)</f>
        <v>1997</v>
      </c>
      <c r="I1424" t="str">
        <f>VLOOKUP(order_details__2[[#This Row],[ProductID]],products[],2,FALSE)</f>
        <v>Thringer Rostbratwurst</v>
      </c>
      <c r="J1424" t="str">
        <f>VLOOKUP(order_details__2[[#This Row],[SupplierID]],suppliers[],2,FALSE)</f>
        <v>Plutzer Lebensmittelgromrkte AG</v>
      </c>
      <c r="K1424" t="str">
        <f>VLOOKUP(order_details__2[[#This Row],[OrderID]],orders[],14,FALSE)</f>
        <v>Germany</v>
      </c>
      <c r="L1424">
        <f>VLOOKUP(order_details__2[[#This Row],[OrderID]],orders[],7,FALSE)</f>
        <v>2</v>
      </c>
      <c r="M1424" t="str">
        <f>VLOOKUP(order_details__2[[#This Row],[ShipVia ]],shippers[],2,FALSE)</f>
        <v>United Package</v>
      </c>
      <c r="N1424" t="str">
        <f>VLOOKUP(order_details__2[[#This Row],[OrderID]],orders[],2,FALSE)</f>
        <v>FRANK</v>
      </c>
      <c r="O1424" t="str">
        <f>VLOOKUP(order_details__2[[#This Row],[OrderID]],orders[],18,FALSE)</f>
        <v xml:space="preserve">Westerns                                          </v>
      </c>
      <c r="P1424">
        <f>VLOOKUP(order_details__2[[#This Row],[ProductID]],products[],4,FALSE)</f>
        <v>6</v>
      </c>
      <c r="Q1424" t="str">
        <f>VLOOKUP(order_details__2[[#This Row],[CategoryID]],categories[],2,FALSE)</f>
        <v>Meat/Poultry</v>
      </c>
      <c r="R1424">
        <f>VLOOKUP(order_details__2[[#This Row],[OrderID]],orders[],21,FALSE)</f>
        <v>12</v>
      </c>
    </row>
    <row r="1425" spans="1:18" x14ac:dyDescent="0.2">
      <c r="A1425">
        <v>10791</v>
      </c>
      <c r="B1425">
        <v>41</v>
      </c>
      <c r="C1425">
        <v>9.65</v>
      </c>
      <c r="D1425">
        <v>20</v>
      </c>
      <c r="E1425">
        <v>0</v>
      </c>
      <c r="F1425">
        <f>order_details__2[[#This Row],[UnitPrice]]*order_details__2[[#This Row],[Quantity]]</f>
        <v>193</v>
      </c>
      <c r="G1425">
        <f>VLOOKUP(order_details__2[[#This Row],[ProductID]],products[],3,FALSE)</f>
        <v>19</v>
      </c>
      <c r="H1425">
        <f>VLOOKUP(order_details__2[[#This Row],[OrderID]],orders[],20,FALSE)</f>
        <v>1997</v>
      </c>
      <c r="I1425" t="str">
        <f>VLOOKUP(order_details__2[[#This Row],[ProductID]],products[],2,FALSE)</f>
        <v>Jack's New England Clam Chowder</v>
      </c>
      <c r="J1425" t="str">
        <f>VLOOKUP(order_details__2[[#This Row],[SupplierID]],suppliers[],2,FALSE)</f>
        <v>New England Seafood Cannery</v>
      </c>
      <c r="K1425" t="str">
        <f>VLOOKUP(order_details__2[[#This Row],[OrderID]],orders[],14,FALSE)</f>
        <v>Germany</v>
      </c>
      <c r="L1425">
        <f>VLOOKUP(order_details__2[[#This Row],[OrderID]],orders[],7,FALSE)</f>
        <v>2</v>
      </c>
      <c r="M1425" t="str">
        <f>VLOOKUP(order_details__2[[#This Row],[ShipVia ]],shippers[],2,FALSE)</f>
        <v>United Package</v>
      </c>
      <c r="N1425" t="str">
        <f>VLOOKUP(order_details__2[[#This Row],[OrderID]],orders[],2,FALSE)</f>
        <v>FRANK</v>
      </c>
      <c r="O1425" t="str">
        <f>VLOOKUP(order_details__2[[#This Row],[OrderID]],orders[],18,FALSE)</f>
        <v xml:space="preserve">Westerns                                          </v>
      </c>
      <c r="P1425">
        <f>VLOOKUP(order_details__2[[#This Row],[ProductID]],products[],4,FALSE)</f>
        <v>8</v>
      </c>
      <c r="Q1425" t="str">
        <f>VLOOKUP(order_details__2[[#This Row],[CategoryID]],categories[],2,FALSE)</f>
        <v>Seafood</v>
      </c>
      <c r="R1425">
        <f>VLOOKUP(order_details__2[[#This Row],[OrderID]],orders[],21,FALSE)</f>
        <v>12</v>
      </c>
    </row>
    <row r="1426" spans="1:18" x14ac:dyDescent="0.2">
      <c r="A1426">
        <v>10792</v>
      </c>
      <c r="B1426">
        <v>2</v>
      </c>
      <c r="C1426">
        <v>19</v>
      </c>
      <c r="D1426">
        <v>10</v>
      </c>
      <c r="E1426">
        <v>0</v>
      </c>
      <c r="F1426">
        <f>order_details__2[[#This Row],[UnitPrice]]*order_details__2[[#This Row],[Quantity]]</f>
        <v>190</v>
      </c>
      <c r="G1426">
        <f>VLOOKUP(order_details__2[[#This Row],[ProductID]],products[],3,FALSE)</f>
        <v>1</v>
      </c>
      <c r="H1426">
        <f>VLOOKUP(order_details__2[[#This Row],[OrderID]],orders[],20,FALSE)</f>
        <v>1997</v>
      </c>
      <c r="I1426" t="str">
        <f>VLOOKUP(order_details__2[[#This Row],[ProductID]],products[],2,FALSE)</f>
        <v>Chang</v>
      </c>
      <c r="J1426" t="str">
        <f>VLOOKUP(order_details__2[[#This Row],[SupplierID]],suppliers[],2,FALSE)</f>
        <v>Exotic Liquids</v>
      </c>
      <c r="K1426" t="str">
        <f>VLOOKUP(order_details__2[[#This Row],[OrderID]],orders[],14,FALSE)</f>
        <v>Poland</v>
      </c>
      <c r="L1426">
        <f>VLOOKUP(order_details__2[[#This Row],[OrderID]],orders[],7,FALSE)</f>
        <v>3</v>
      </c>
      <c r="M1426" t="str">
        <f>VLOOKUP(order_details__2[[#This Row],[ShipVia ]],shippers[],2,FALSE)</f>
        <v>Federal Shipping</v>
      </c>
      <c r="N1426" t="str">
        <f>VLOOKUP(order_details__2[[#This Row],[OrderID]],orders[],2,FALSE)</f>
        <v>WOLZA</v>
      </c>
      <c r="O1426" t="str">
        <f>VLOOKUP(order_details__2[[#This Row],[OrderID]],orders[],18,FALSE)</f>
        <v xml:space="preserve">Eastern                                           </v>
      </c>
      <c r="P1426">
        <f>VLOOKUP(order_details__2[[#This Row],[ProductID]],products[],4,FALSE)</f>
        <v>1</v>
      </c>
      <c r="Q1426" t="str">
        <f>VLOOKUP(order_details__2[[#This Row],[CategoryID]],categories[],2,FALSE)</f>
        <v>Beverages</v>
      </c>
      <c r="R1426">
        <f>VLOOKUP(order_details__2[[#This Row],[OrderID]],orders[],21,FALSE)</f>
        <v>12</v>
      </c>
    </row>
    <row r="1427" spans="1:18" x14ac:dyDescent="0.2">
      <c r="A1427">
        <v>10792</v>
      </c>
      <c r="B1427">
        <v>54</v>
      </c>
      <c r="C1427">
        <v>7.45</v>
      </c>
      <c r="D1427">
        <v>3</v>
      </c>
      <c r="E1427">
        <v>0</v>
      </c>
      <c r="F1427">
        <f>order_details__2[[#This Row],[UnitPrice]]*order_details__2[[#This Row],[Quantity]]</f>
        <v>22.35</v>
      </c>
      <c r="G1427">
        <f>VLOOKUP(order_details__2[[#This Row],[ProductID]],products[],3,FALSE)</f>
        <v>25</v>
      </c>
      <c r="H1427">
        <f>VLOOKUP(order_details__2[[#This Row],[OrderID]],orders[],20,FALSE)</f>
        <v>1997</v>
      </c>
      <c r="I1427" t="str">
        <f>VLOOKUP(order_details__2[[#This Row],[ProductID]],products[],2,FALSE)</f>
        <v>Tourtire</v>
      </c>
      <c r="J1427" t="str">
        <f>VLOOKUP(order_details__2[[#This Row],[SupplierID]],suppliers[],2,FALSE)</f>
        <v>Ma Maison</v>
      </c>
      <c r="K1427" t="str">
        <f>VLOOKUP(order_details__2[[#This Row],[OrderID]],orders[],14,FALSE)</f>
        <v>Poland</v>
      </c>
      <c r="L1427">
        <f>VLOOKUP(order_details__2[[#This Row],[OrderID]],orders[],7,FALSE)</f>
        <v>3</v>
      </c>
      <c r="M1427" t="str">
        <f>VLOOKUP(order_details__2[[#This Row],[ShipVia ]],shippers[],2,FALSE)</f>
        <v>Federal Shipping</v>
      </c>
      <c r="N1427" t="str">
        <f>VLOOKUP(order_details__2[[#This Row],[OrderID]],orders[],2,FALSE)</f>
        <v>WOLZA</v>
      </c>
      <c r="O1427" t="str">
        <f>VLOOKUP(order_details__2[[#This Row],[OrderID]],orders[],18,FALSE)</f>
        <v xml:space="preserve">Eastern                                           </v>
      </c>
      <c r="P1427">
        <f>VLOOKUP(order_details__2[[#This Row],[ProductID]],products[],4,FALSE)</f>
        <v>6</v>
      </c>
      <c r="Q1427" t="str">
        <f>VLOOKUP(order_details__2[[#This Row],[CategoryID]],categories[],2,FALSE)</f>
        <v>Meat/Poultry</v>
      </c>
      <c r="R1427">
        <f>VLOOKUP(order_details__2[[#This Row],[OrderID]],orders[],21,FALSE)</f>
        <v>12</v>
      </c>
    </row>
    <row r="1428" spans="1:18" x14ac:dyDescent="0.2">
      <c r="A1428">
        <v>10792</v>
      </c>
      <c r="B1428">
        <v>68</v>
      </c>
      <c r="C1428">
        <v>12.5</v>
      </c>
      <c r="D1428">
        <v>15</v>
      </c>
      <c r="E1428">
        <v>0</v>
      </c>
      <c r="F1428">
        <f>order_details__2[[#This Row],[UnitPrice]]*order_details__2[[#This Row],[Quantity]]</f>
        <v>187.5</v>
      </c>
      <c r="G1428">
        <f>VLOOKUP(order_details__2[[#This Row],[ProductID]],products[],3,FALSE)</f>
        <v>8</v>
      </c>
      <c r="H1428">
        <f>VLOOKUP(order_details__2[[#This Row],[OrderID]],orders[],20,FALSE)</f>
        <v>1997</v>
      </c>
      <c r="I1428" t="str">
        <f>VLOOKUP(order_details__2[[#This Row],[ProductID]],products[],2,FALSE)</f>
        <v>Scottish Longbreads</v>
      </c>
      <c r="J1428" t="str">
        <f>VLOOKUP(order_details__2[[#This Row],[SupplierID]],suppliers[],2,FALSE)</f>
        <v>Specialty Biscuits, Ltd.</v>
      </c>
      <c r="K1428" t="str">
        <f>VLOOKUP(order_details__2[[#This Row],[OrderID]],orders[],14,FALSE)</f>
        <v>Poland</v>
      </c>
      <c r="L1428">
        <f>VLOOKUP(order_details__2[[#This Row],[OrderID]],orders[],7,FALSE)</f>
        <v>3</v>
      </c>
      <c r="M1428" t="str">
        <f>VLOOKUP(order_details__2[[#This Row],[ShipVia ]],shippers[],2,FALSE)</f>
        <v>Federal Shipping</v>
      </c>
      <c r="N1428" t="str">
        <f>VLOOKUP(order_details__2[[#This Row],[OrderID]],orders[],2,FALSE)</f>
        <v>WOLZA</v>
      </c>
      <c r="O1428" t="str">
        <f>VLOOKUP(order_details__2[[#This Row],[OrderID]],orders[],18,FALSE)</f>
        <v xml:space="preserve">Eastern                                           </v>
      </c>
      <c r="P1428">
        <f>VLOOKUP(order_details__2[[#This Row],[ProductID]],products[],4,FALSE)</f>
        <v>3</v>
      </c>
      <c r="Q1428" t="str">
        <f>VLOOKUP(order_details__2[[#This Row],[CategoryID]],categories[],2,FALSE)</f>
        <v>Confections</v>
      </c>
      <c r="R1428">
        <f>VLOOKUP(order_details__2[[#This Row],[OrderID]],orders[],21,FALSE)</f>
        <v>12</v>
      </c>
    </row>
    <row r="1429" spans="1:18" x14ac:dyDescent="0.2">
      <c r="A1429">
        <v>10793</v>
      </c>
      <c r="B1429">
        <v>41</v>
      </c>
      <c r="C1429">
        <v>9.65</v>
      </c>
      <c r="D1429">
        <v>14</v>
      </c>
      <c r="E1429">
        <v>0</v>
      </c>
      <c r="F1429">
        <f>order_details__2[[#This Row],[UnitPrice]]*order_details__2[[#This Row],[Quantity]]</f>
        <v>135.1</v>
      </c>
      <c r="G1429">
        <f>VLOOKUP(order_details__2[[#This Row],[ProductID]],products[],3,FALSE)</f>
        <v>19</v>
      </c>
      <c r="H1429">
        <f>VLOOKUP(order_details__2[[#This Row],[OrderID]],orders[],20,FALSE)</f>
        <v>1997</v>
      </c>
      <c r="I1429" t="str">
        <f>VLOOKUP(order_details__2[[#This Row],[ProductID]],products[],2,FALSE)</f>
        <v>Jack's New England Clam Chowder</v>
      </c>
      <c r="J1429" t="str">
        <f>VLOOKUP(order_details__2[[#This Row],[SupplierID]],suppliers[],2,FALSE)</f>
        <v>New England Seafood Cannery</v>
      </c>
      <c r="K1429" t="str">
        <f>VLOOKUP(order_details__2[[#This Row],[OrderID]],orders[],14,FALSE)</f>
        <v>UK</v>
      </c>
      <c r="L1429">
        <f>VLOOKUP(order_details__2[[#This Row],[OrderID]],orders[],7,FALSE)</f>
        <v>3</v>
      </c>
      <c r="M1429" t="str">
        <f>VLOOKUP(order_details__2[[#This Row],[ShipVia ]],shippers[],2,FALSE)</f>
        <v>Federal Shipping</v>
      </c>
      <c r="N1429" t="str">
        <f>VLOOKUP(order_details__2[[#This Row],[OrderID]],orders[],2,FALSE)</f>
        <v>AROUT</v>
      </c>
      <c r="O1429" t="str">
        <f>VLOOKUP(order_details__2[[#This Row],[OrderID]],orders[],18,FALSE)</f>
        <v xml:space="preserve">Southern                                          </v>
      </c>
      <c r="P1429">
        <f>VLOOKUP(order_details__2[[#This Row],[ProductID]],products[],4,FALSE)</f>
        <v>8</v>
      </c>
      <c r="Q1429" t="str">
        <f>VLOOKUP(order_details__2[[#This Row],[CategoryID]],categories[],2,FALSE)</f>
        <v>Seafood</v>
      </c>
      <c r="R1429">
        <f>VLOOKUP(order_details__2[[#This Row],[OrderID]],orders[],21,FALSE)</f>
        <v>12</v>
      </c>
    </row>
    <row r="1430" spans="1:18" x14ac:dyDescent="0.2">
      <c r="A1430">
        <v>10793</v>
      </c>
      <c r="B1430">
        <v>52</v>
      </c>
      <c r="C1430">
        <v>7</v>
      </c>
      <c r="D1430">
        <v>8</v>
      </c>
      <c r="E1430">
        <v>0</v>
      </c>
      <c r="F1430">
        <f>order_details__2[[#This Row],[UnitPrice]]*order_details__2[[#This Row],[Quantity]]</f>
        <v>56</v>
      </c>
      <c r="G1430">
        <f>VLOOKUP(order_details__2[[#This Row],[ProductID]],products[],3,FALSE)</f>
        <v>24</v>
      </c>
      <c r="H1430">
        <f>VLOOKUP(order_details__2[[#This Row],[OrderID]],orders[],20,FALSE)</f>
        <v>1997</v>
      </c>
      <c r="I1430" t="str">
        <f>VLOOKUP(order_details__2[[#This Row],[ProductID]],products[],2,FALSE)</f>
        <v>Filo Mix</v>
      </c>
      <c r="J1430" t="str">
        <f>VLOOKUP(order_details__2[[#This Row],[SupplierID]],suppliers[],2,FALSE)</f>
        <v>G'day, Mate</v>
      </c>
      <c r="K1430" t="str">
        <f>VLOOKUP(order_details__2[[#This Row],[OrderID]],orders[],14,FALSE)</f>
        <v>UK</v>
      </c>
      <c r="L1430">
        <f>VLOOKUP(order_details__2[[#This Row],[OrderID]],orders[],7,FALSE)</f>
        <v>3</v>
      </c>
      <c r="M1430" t="str">
        <f>VLOOKUP(order_details__2[[#This Row],[ShipVia ]],shippers[],2,FALSE)</f>
        <v>Federal Shipping</v>
      </c>
      <c r="N1430" t="str">
        <f>VLOOKUP(order_details__2[[#This Row],[OrderID]],orders[],2,FALSE)</f>
        <v>AROUT</v>
      </c>
      <c r="O1430" t="str">
        <f>VLOOKUP(order_details__2[[#This Row],[OrderID]],orders[],18,FALSE)</f>
        <v xml:space="preserve">Southern                                          </v>
      </c>
      <c r="P1430">
        <f>VLOOKUP(order_details__2[[#This Row],[ProductID]],products[],4,FALSE)</f>
        <v>5</v>
      </c>
      <c r="Q1430" t="str">
        <f>VLOOKUP(order_details__2[[#This Row],[CategoryID]],categories[],2,FALSE)</f>
        <v>Grains/Cereals</v>
      </c>
      <c r="R1430">
        <f>VLOOKUP(order_details__2[[#This Row],[OrderID]],orders[],21,FALSE)</f>
        <v>12</v>
      </c>
    </row>
    <row r="1431" spans="1:18" x14ac:dyDescent="0.2">
      <c r="A1431">
        <v>10794</v>
      </c>
      <c r="B1431">
        <v>14</v>
      </c>
      <c r="C1431">
        <v>23.25</v>
      </c>
      <c r="D1431">
        <v>15</v>
      </c>
      <c r="E1431">
        <v>0</v>
      </c>
      <c r="F1431">
        <f>order_details__2[[#This Row],[UnitPrice]]*order_details__2[[#This Row],[Quantity]]</f>
        <v>348.75</v>
      </c>
      <c r="G1431">
        <f>VLOOKUP(order_details__2[[#This Row],[ProductID]],products[],3,FALSE)</f>
        <v>6</v>
      </c>
      <c r="H1431">
        <f>VLOOKUP(order_details__2[[#This Row],[OrderID]],orders[],20,FALSE)</f>
        <v>1997</v>
      </c>
      <c r="I1431" t="str">
        <f>VLOOKUP(order_details__2[[#This Row],[ProductID]],products[],2,FALSE)</f>
        <v>Tofu</v>
      </c>
      <c r="J1431" t="str">
        <f>VLOOKUP(order_details__2[[#This Row],[SupplierID]],suppliers[],2,FALSE)</f>
        <v>Mayumi's</v>
      </c>
      <c r="K1431" t="str">
        <f>VLOOKUP(order_details__2[[#This Row],[OrderID]],orders[],14,FALSE)</f>
        <v>Brazil</v>
      </c>
      <c r="L1431">
        <f>VLOOKUP(order_details__2[[#This Row],[OrderID]],orders[],7,FALSE)</f>
        <v>1</v>
      </c>
      <c r="M1431" t="str">
        <f>VLOOKUP(order_details__2[[#This Row],[ShipVia ]],shippers[],2,FALSE)</f>
        <v>Speedy Express</v>
      </c>
      <c r="N1431" t="str">
        <f>VLOOKUP(order_details__2[[#This Row],[OrderID]],orders[],2,FALSE)</f>
        <v>QUEDE</v>
      </c>
      <c r="O1431" t="str">
        <f>VLOOKUP(order_details__2[[#This Row],[OrderID]],orders[],18,FALSE)</f>
        <v xml:space="preserve">Westerns                                          </v>
      </c>
      <c r="P1431">
        <f>VLOOKUP(order_details__2[[#This Row],[ProductID]],products[],4,FALSE)</f>
        <v>7</v>
      </c>
      <c r="Q1431" t="str">
        <f>VLOOKUP(order_details__2[[#This Row],[CategoryID]],categories[],2,FALSE)</f>
        <v>Produce</v>
      </c>
      <c r="R1431">
        <f>VLOOKUP(order_details__2[[#This Row],[OrderID]],orders[],21,FALSE)</f>
        <v>12</v>
      </c>
    </row>
    <row r="1432" spans="1:18" x14ac:dyDescent="0.2">
      <c r="A1432">
        <v>10794</v>
      </c>
      <c r="B1432">
        <v>54</v>
      </c>
      <c r="C1432">
        <v>7.45</v>
      </c>
      <c r="D1432">
        <v>6</v>
      </c>
      <c r="E1432">
        <v>0</v>
      </c>
      <c r="F1432">
        <f>order_details__2[[#This Row],[UnitPrice]]*order_details__2[[#This Row],[Quantity]]</f>
        <v>44.7</v>
      </c>
      <c r="G1432">
        <f>VLOOKUP(order_details__2[[#This Row],[ProductID]],products[],3,FALSE)</f>
        <v>25</v>
      </c>
      <c r="H1432">
        <f>VLOOKUP(order_details__2[[#This Row],[OrderID]],orders[],20,FALSE)</f>
        <v>1997</v>
      </c>
      <c r="I1432" t="str">
        <f>VLOOKUP(order_details__2[[#This Row],[ProductID]],products[],2,FALSE)</f>
        <v>Tourtire</v>
      </c>
      <c r="J1432" t="str">
        <f>VLOOKUP(order_details__2[[#This Row],[SupplierID]],suppliers[],2,FALSE)</f>
        <v>Ma Maison</v>
      </c>
      <c r="K1432" t="str">
        <f>VLOOKUP(order_details__2[[#This Row],[OrderID]],orders[],14,FALSE)</f>
        <v>Brazil</v>
      </c>
      <c r="L1432">
        <f>VLOOKUP(order_details__2[[#This Row],[OrderID]],orders[],7,FALSE)</f>
        <v>1</v>
      </c>
      <c r="M1432" t="str">
        <f>VLOOKUP(order_details__2[[#This Row],[ShipVia ]],shippers[],2,FALSE)</f>
        <v>Speedy Express</v>
      </c>
      <c r="N1432" t="str">
        <f>VLOOKUP(order_details__2[[#This Row],[OrderID]],orders[],2,FALSE)</f>
        <v>QUEDE</v>
      </c>
      <c r="O1432" t="str">
        <f>VLOOKUP(order_details__2[[#This Row],[OrderID]],orders[],18,FALSE)</f>
        <v xml:space="preserve">Westerns                                          </v>
      </c>
      <c r="P1432">
        <f>VLOOKUP(order_details__2[[#This Row],[ProductID]],products[],4,FALSE)</f>
        <v>6</v>
      </c>
      <c r="Q1432" t="str">
        <f>VLOOKUP(order_details__2[[#This Row],[CategoryID]],categories[],2,FALSE)</f>
        <v>Meat/Poultry</v>
      </c>
      <c r="R1432">
        <f>VLOOKUP(order_details__2[[#This Row],[OrderID]],orders[],21,FALSE)</f>
        <v>12</v>
      </c>
    </row>
    <row r="1433" spans="1:18" x14ac:dyDescent="0.2">
      <c r="A1433">
        <v>10795</v>
      </c>
      <c r="B1433">
        <v>16</v>
      </c>
      <c r="C1433">
        <v>17.45</v>
      </c>
      <c r="D1433">
        <v>65</v>
      </c>
      <c r="E1433">
        <v>0</v>
      </c>
      <c r="F1433">
        <f>order_details__2[[#This Row],[UnitPrice]]*order_details__2[[#This Row],[Quantity]]</f>
        <v>1134.25</v>
      </c>
      <c r="G1433">
        <f>VLOOKUP(order_details__2[[#This Row],[ProductID]],products[],3,FALSE)</f>
        <v>7</v>
      </c>
      <c r="H1433">
        <f>VLOOKUP(order_details__2[[#This Row],[OrderID]],orders[],20,FALSE)</f>
        <v>1997</v>
      </c>
      <c r="I1433" t="str">
        <f>VLOOKUP(order_details__2[[#This Row],[ProductID]],products[],2,FALSE)</f>
        <v>Pavlova</v>
      </c>
      <c r="J1433" t="str">
        <f>VLOOKUP(order_details__2[[#This Row],[SupplierID]],suppliers[],2,FALSE)</f>
        <v>Pavlova, Ltd.</v>
      </c>
      <c r="K1433" t="str">
        <f>VLOOKUP(order_details__2[[#This Row],[OrderID]],orders[],14,FALSE)</f>
        <v>Austria</v>
      </c>
      <c r="L1433">
        <f>VLOOKUP(order_details__2[[#This Row],[OrderID]],orders[],7,FALSE)</f>
        <v>2</v>
      </c>
      <c r="M1433" t="str">
        <f>VLOOKUP(order_details__2[[#This Row],[ShipVia ]],shippers[],2,FALSE)</f>
        <v>United Package</v>
      </c>
      <c r="N1433" t="str">
        <f>VLOOKUP(order_details__2[[#This Row],[OrderID]],orders[],2,FALSE)</f>
        <v>ERNSH</v>
      </c>
      <c r="O1433" t="str">
        <f>VLOOKUP(order_details__2[[#This Row],[OrderID]],orders[],18,FALSE)</f>
        <v xml:space="preserve">Northern                                          </v>
      </c>
      <c r="P1433">
        <f>VLOOKUP(order_details__2[[#This Row],[ProductID]],products[],4,FALSE)</f>
        <v>3</v>
      </c>
      <c r="Q1433" t="str">
        <f>VLOOKUP(order_details__2[[#This Row],[CategoryID]],categories[],2,FALSE)</f>
        <v>Confections</v>
      </c>
      <c r="R1433">
        <f>VLOOKUP(order_details__2[[#This Row],[OrderID]],orders[],21,FALSE)</f>
        <v>12</v>
      </c>
    </row>
    <row r="1434" spans="1:18" x14ac:dyDescent="0.2">
      <c r="A1434">
        <v>10795</v>
      </c>
      <c r="B1434">
        <v>17</v>
      </c>
      <c r="C1434">
        <v>39</v>
      </c>
      <c r="D1434">
        <v>35</v>
      </c>
      <c r="E1434">
        <v>0</v>
      </c>
      <c r="F1434">
        <f>order_details__2[[#This Row],[UnitPrice]]*order_details__2[[#This Row],[Quantity]]</f>
        <v>1365</v>
      </c>
      <c r="G1434">
        <f>VLOOKUP(order_details__2[[#This Row],[ProductID]],products[],3,FALSE)</f>
        <v>7</v>
      </c>
      <c r="H1434">
        <f>VLOOKUP(order_details__2[[#This Row],[OrderID]],orders[],20,FALSE)</f>
        <v>1997</v>
      </c>
      <c r="I1434" t="str">
        <f>VLOOKUP(order_details__2[[#This Row],[ProductID]],products[],2,FALSE)</f>
        <v>Alice Mutton</v>
      </c>
      <c r="J1434" t="str">
        <f>VLOOKUP(order_details__2[[#This Row],[SupplierID]],suppliers[],2,FALSE)</f>
        <v>Pavlova, Ltd.</v>
      </c>
      <c r="K1434" t="str">
        <f>VLOOKUP(order_details__2[[#This Row],[OrderID]],orders[],14,FALSE)</f>
        <v>Austria</v>
      </c>
      <c r="L1434">
        <f>VLOOKUP(order_details__2[[#This Row],[OrderID]],orders[],7,FALSE)</f>
        <v>2</v>
      </c>
      <c r="M1434" t="str">
        <f>VLOOKUP(order_details__2[[#This Row],[ShipVia ]],shippers[],2,FALSE)</f>
        <v>United Package</v>
      </c>
      <c r="N1434" t="str">
        <f>VLOOKUP(order_details__2[[#This Row],[OrderID]],orders[],2,FALSE)</f>
        <v>ERNSH</v>
      </c>
      <c r="O1434" t="str">
        <f>VLOOKUP(order_details__2[[#This Row],[OrderID]],orders[],18,FALSE)</f>
        <v xml:space="preserve">Northern                                          </v>
      </c>
      <c r="P1434">
        <f>VLOOKUP(order_details__2[[#This Row],[ProductID]],products[],4,FALSE)</f>
        <v>6</v>
      </c>
      <c r="Q1434" t="str">
        <f>VLOOKUP(order_details__2[[#This Row],[CategoryID]],categories[],2,FALSE)</f>
        <v>Meat/Poultry</v>
      </c>
      <c r="R1434">
        <f>VLOOKUP(order_details__2[[#This Row],[OrderID]],orders[],21,FALSE)</f>
        <v>12</v>
      </c>
    </row>
    <row r="1435" spans="1:18" x14ac:dyDescent="0.2">
      <c r="A1435">
        <v>10796</v>
      </c>
      <c r="B1435">
        <v>26</v>
      </c>
      <c r="C1435">
        <v>31.23</v>
      </c>
      <c r="D1435">
        <v>21</v>
      </c>
      <c r="E1435">
        <v>0</v>
      </c>
      <c r="F1435">
        <f>order_details__2[[#This Row],[UnitPrice]]*order_details__2[[#This Row],[Quantity]]</f>
        <v>655.83</v>
      </c>
      <c r="G1435">
        <f>VLOOKUP(order_details__2[[#This Row],[ProductID]],products[],3,FALSE)</f>
        <v>11</v>
      </c>
      <c r="H1435">
        <f>VLOOKUP(order_details__2[[#This Row],[OrderID]],orders[],20,FALSE)</f>
        <v>1997</v>
      </c>
      <c r="I1435" t="str">
        <f>VLOOKUP(order_details__2[[#This Row],[ProductID]],products[],2,FALSE)</f>
        <v>Gumbr Gummibrchen</v>
      </c>
      <c r="J1435" t="str">
        <f>VLOOKUP(order_details__2[[#This Row],[SupplierID]],suppliers[],2,FALSE)</f>
        <v>Heli Swaren GmbH &amp; Co. KG</v>
      </c>
      <c r="K1435" t="str">
        <f>VLOOKUP(order_details__2[[#This Row],[OrderID]],orders[],14,FALSE)</f>
        <v>Venezuela</v>
      </c>
      <c r="L1435">
        <f>VLOOKUP(order_details__2[[#This Row],[OrderID]],orders[],7,FALSE)</f>
        <v>1</v>
      </c>
      <c r="M1435" t="str">
        <f>VLOOKUP(order_details__2[[#This Row],[ShipVia ]],shippers[],2,FALSE)</f>
        <v>Speedy Express</v>
      </c>
      <c r="N1435" t="str">
        <f>VLOOKUP(order_details__2[[#This Row],[OrderID]],orders[],2,FALSE)</f>
        <v>HILAA</v>
      </c>
      <c r="O1435" t="str">
        <f>VLOOKUP(order_details__2[[#This Row],[OrderID]],orders[],18,FALSE)</f>
        <v xml:space="preserve">Southern                                          </v>
      </c>
      <c r="P1435">
        <f>VLOOKUP(order_details__2[[#This Row],[ProductID]],products[],4,FALSE)</f>
        <v>3</v>
      </c>
      <c r="Q1435" t="str">
        <f>VLOOKUP(order_details__2[[#This Row],[CategoryID]],categories[],2,FALSE)</f>
        <v>Confections</v>
      </c>
      <c r="R1435">
        <f>VLOOKUP(order_details__2[[#This Row],[OrderID]],orders[],21,FALSE)</f>
        <v>12</v>
      </c>
    </row>
    <row r="1436" spans="1:18" x14ac:dyDescent="0.2">
      <c r="A1436">
        <v>10796</v>
      </c>
      <c r="B1436">
        <v>44</v>
      </c>
      <c r="C1436">
        <v>19.45</v>
      </c>
      <c r="D1436">
        <v>10</v>
      </c>
      <c r="E1436">
        <v>0</v>
      </c>
      <c r="F1436">
        <f>order_details__2[[#This Row],[UnitPrice]]*order_details__2[[#This Row],[Quantity]]</f>
        <v>194.5</v>
      </c>
      <c r="G1436">
        <f>VLOOKUP(order_details__2[[#This Row],[ProductID]],products[],3,FALSE)</f>
        <v>20</v>
      </c>
      <c r="H1436">
        <f>VLOOKUP(order_details__2[[#This Row],[OrderID]],orders[],20,FALSE)</f>
        <v>1997</v>
      </c>
      <c r="I1436" t="str">
        <f>VLOOKUP(order_details__2[[#This Row],[ProductID]],products[],2,FALSE)</f>
        <v>Gula Malacca</v>
      </c>
      <c r="J1436" t="str">
        <f>VLOOKUP(order_details__2[[#This Row],[SupplierID]],suppliers[],2,FALSE)</f>
        <v>Leka Trading</v>
      </c>
      <c r="K1436" t="str">
        <f>VLOOKUP(order_details__2[[#This Row],[OrderID]],orders[],14,FALSE)</f>
        <v>Venezuela</v>
      </c>
      <c r="L1436">
        <f>VLOOKUP(order_details__2[[#This Row],[OrderID]],orders[],7,FALSE)</f>
        <v>1</v>
      </c>
      <c r="M1436" t="str">
        <f>VLOOKUP(order_details__2[[#This Row],[ShipVia ]],shippers[],2,FALSE)</f>
        <v>Speedy Express</v>
      </c>
      <c r="N1436" t="str">
        <f>VLOOKUP(order_details__2[[#This Row],[OrderID]],orders[],2,FALSE)</f>
        <v>HILAA</v>
      </c>
      <c r="O1436" t="str">
        <f>VLOOKUP(order_details__2[[#This Row],[OrderID]],orders[],18,FALSE)</f>
        <v xml:space="preserve">Southern                                          </v>
      </c>
      <c r="P1436">
        <f>VLOOKUP(order_details__2[[#This Row],[ProductID]],products[],4,FALSE)</f>
        <v>2</v>
      </c>
      <c r="Q1436" t="str">
        <f>VLOOKUP(order_details__2[[#This Row],[CategoryID]],categories[],2,FALSE)</f>
        <v>Condiments</v>
      </c>
      <c r="R1436">
        <f>VLOOKUP(order_details__2[[#This Row],[OrderID]],orders[],21,FALSE)</f>
        <v>12</v>
      </c>
    </row>
    <row r="1437" spans="1:18" x14ac:dyDescent="0.2">
      <c r="A1437">
        <v>10796</v>
      </c>
      <c r="B1437">
        <v>64</v>
      </c>
      <c r="C1437">
        <v>33.25</v>
      </c>
      <c r="D1437">
        <v>35</v>
      </c>
      <c r="E1437">
        <v>0</v>
      </c>
      <c r="F1437">
        <f>order_details__2[[#This Row],[UnitPrice]]*order_details__2[[#This Row],[Quantity]]</f>
        <v>1163.75</v>
      </c>
      <c r="G1437">
        <f>VLOOKUP(order_details__2[[#This Row],[ProductID]],products[],3,FALSE)</f>
        <v>12</v>
      </c>
      <c r="H1437">
        <f>VLOOKUP(order_details__2[[#This Row],[OrderID]],orders[],20,FALSE)</f>
        <v>1997</v>
      </c>
      <c r="I1437" t="str">
        <f>VLOOKUP(order_details__2[[#This Row],[ProductID]],products[],2,FALSE)</f>
        <v>Wimmers gute Semmelkndel</v>
      </c>
      <c r="J1437" t="str">
        <f>VLOOKUP(order_details__2[[#This Row],[SupplierID]],suppliers[],2,FALSE)</f>
        <v>Plutzer Lebensmittelgromrkte AG</v>
      </c>
      <c r="K1437" t="str">
        <f>VLOOKUP(order_details__2[[#This Row],[OrderID]],orders[],14,FALSE)</f>
        <v>Venezuela</v>
      </c>
      <c r="L1437">
        <f>VLOOKUP(order_details__2[[#This Row],[OrderID]],orders[],7,FALSE)</f>
        <v>1</v>
      </c>
      <c r="M1437" t="str">
        <f>VLOOKUP(order_details__2[[#This Row],[ShipVia ]],shippers[],2,FALSE)</f>
        <v>Speedy Express</v>
      </c>
      <c r="N1437" t="str">
        <f>VLOOKUP(order_details__2[[#This Row],[OrderID]],orders[],2,FALSE)</f>
        <v>HILAA</v>
      </c>
      <c r="O1437" t="str">
        <f>VLOOKUP(order_details__2[[#This Row],[OrderID]],orders[],18,FALSE)</f>
        <v xml:space="preserve">Southern                                          </v>
      </c>
      <c r="P1437">
        <f>VLOOKUP(order_details__2[[#This Row],[ProductID]],products[],4,FALSE)</f>
        <v>5</v>
      </c>
      <c r="Q1437" t="str">
        <f>VLOOKUP(order_details__2[[#This Row],[CategoryID]],categories[],2,FALSE)</f>
        <v>Grains/Cereals</v>
      </c>
      <c r="R1437">
        <f>VLOOKUP(order_details__2[[#This Row],[OrderID]],orders[],21,FALSE)</f>
        <v>12</v>
      </c>
    </row>
    <row r="1438" spans="1:18" x14ac:dyDescent="0.2">
      <c r="A1438">
        <v>10796</v>
      </c>
      <c r="B1438">
        <v>69</v>
      </c>
      <c r="C1438">
        <v>36</v>
      </c>
      <c r="D1438">
        <v>24</v>
      </c>
      <c r="E1438">
        <v>0</v>
      </c>
      <c r="F1438">
        <f>order_details__2[[#This Row],[UnitPrice]]*order_details__2[[#This Row],[Quantity]]</f>
        <v>864</v>
      </c>
      <c r="G1438">
        <f>VLOOKUP(order_details__2[[#This Row],[ProductID]],products[],3,FALSE)</f>
        <v>15</v>
      </c>
      <c r="H1438">
        <f>VLOOKUP(order_details__2[[#This Row],[OrderID]],orders[],20,FALSE)</f>
        <v>1997</v>
      </c>
      <c r="I1438" t="str">
        <f>VLOOKUP(order_details__2[[#This Row],[ProductID]],products[],2,FALSE)</f>
        <v>Gudbrandsdalsost</v>
      </c>
      <c r="J1438" t="str">
        <f>VLOOKUP(order_details__2[[#This Row],[SupplierID]],suppliers[],2,FALSE)</f>
        <v>Norske Meierier</v>
      </c>
      <c r="K1438" t="str">
        <f>VLOOKUP(order_details__2[[#This Row],[OrderID]],orders[],14,FALSE)</f>
        <v>Venezuela</v>
      </c>
      <c r="L1438">
        <f>VLOOKUP(order_details__2[[#This Row],[OrderID]],orders[],7,FALSE)</f>
        <v>1</v>
      </c>
      <c r="M1438" t="str">
        <f>VLOOKUP(order_details__2[[#This Row],[ShipVia ]],shippers[],2,FALSE)</f>
        <v>Speedy Express</v>
      </c>
      <c r="N1438" t="str">
        <f>VLOOKUP(order_details__2[[#This Row],[OrderID]],orders[],2,FALSE)</f>
        <v>HILAA</v>
      </c>
      <c r="O1438" t="str">
        <f>VLOOKUP(order_details__2[[#This Row],[OrderID]],orders[],18,FALSE)</f>
        <v xml:space="preserve">Southern                                          </v>
      </c>
      <c r="P1438">
        <f>VLOOKUP(order_details__2[[#This Row],[ProductID]],products[],4,FALSE)</f>
        <v>4</v>
      </c>
      <c r="Q1438" t="str">
        <f>VLOOKUP(order_details__2[[#This Row],[CategoryID]],categories[],2,FALSE)</f>
        <v>Dairy Products</v>
      </c>
      <c r="R1438">
        <f>VLOOKUP(order_details__2[[#This Row],[OrderID]],orders[],21,FALSE)</f>
        <v>12</v>
      </c>
    </row>
    <row r="1439" spans="1:18" x14ac:dyDescent="0.2">
      <c r="A1439">
        <v>10797</v>
      </c>
      <c r="B1439">
        <v>11</v>
      </c>
      <c r="C1439">
        <v>21</v>
      </c>
      <c r="D1439">
        <v>20</v>
      </c>
      <c r="E1439">
        <v>0</v>
      </c>
      <c r="F1439">
        <f>order_details__2[[#This Row],[UnitPrice]]*order_details__2[[#This Row],[Quantity]]</f>
        <v>420</v>
      </c>
      <c r="G1439">
        <f>VLOOKUP(order_details__2[[#This Row],[ProductID]],products[],3,FALSE)</f>
        <v>5</v>
      </c>
      <c r="H1439">
        <f>VLOOKUP(order_details__2[[#This Row],[OrderID]],orders[],20,FALSE)</f>
        <v>1997</v>
      </c>
      <c r="I1439" t="str">
        <f>VLOOKUP(order_details__2[[#This Row],[ProductID]],products[],2,FALSE)</f>
        <v>Queso Cabrales</v>
      </c>
      <c r="J1439" t="str">
        <f>VLOOKUP(order_details__2[[#This Row],[SupplierID]],suppliers[],2,FALSE)</f>
        <v>Cooperativa de Quesos 'Las Cabras'</v>
      </c>
      <c r="K1439" t="str">
        <f>VLOOKUP(order_details__2[[#This Row],[OrderID]],orders[],14,FALSE)</f>
        <v>Germany</v>
      </c>
      <c r="L1439">
        <f>VLOOKUP(order_details__2[[#This Row],[OrderID]],orders[],7,FALSE)</f>
        <v>2</v>
      </c>
      <c r="M1439" t="str">
        <f>VLOOKUP(order_details__2[[#This Row],[ShipVia ]],shippers[],2,FALSE)</f>
        <v>United Package</v>
      </c>
      <c r="N1439" t="str">
        <f>VLOOKUP(order_details__2[[#This Row],[OrderID]],orders[],2,FALSE)</f>
        <v>DRACD</v>
      </c>
      <c r="O1439" t="str">
        <f>VLOOKUP(order_details__2[[#This Row],[OrderID]],orders[],18,FALSE)</f>
        <v xml:space="preserve">Westerns                                          </v>
      </c>
      <c r="P1439">
        <f>VLOOKUP(order_details__2[[#This Row],[ProductID]],products[],4,FALSE)</f>
        <v>4</v>
      </c>
      <c r="Q1439" t="str">
        <f>VLOOKUP(order_details__2[[#This Row],[CategoryID]],categories[],2,FALSE)</f>
        <v>Dairy Products</v>
      </c>
      <c r="R1439">
        <f>VLOOKUP(order_details__2[[#This Row],[OrderID]],orders[],21,FALSE)</f>
        <v>12</v>
      </c>
    </row>
    <row r="1440" spans="1:18" x14ac:dyDescent="0.2">
      <c r="A1440">
        <v>10798</v>
      </c>
      <c r="B1440">
        <v>62</v>
      </c>
      <c r="C1440">
        <v>49.3</v>
      </c>
      <c r="D1440">
        <v>2</v>
      </c>
      <c r="E1440">
        <v>0</v>
      </c>
      <c r="F1440">
        <f>order_details__2[[#This Row],[UnitPrice]]*order_details__2[[#This Row],[Quantity]]</f>
        <v>98.6</v>
      </c>
      <c r="G1440">
        <f>VLOOKUP(order_details__2[[#This Row],[ProductID]],products[],3,FALSE)</f>
        <v>29</v>
      </c>
      <c r="H1440">
        <f>VLOOKUP(order_details__2[[#This Row],[OrderID]],orders[],20,FALSE)</f>
        <v>1997</v>
      </c>
      <c r="I1440" t="str">
        <f>VLOOKUP(order_details__2[[#This Row],[ProductID]],products[],2,FALSE)</f>
        <v>Tarte au sucre</v>
      </c>
      <c r="J1440" t="str">
        <f>VLOOKUP(order_details__2[[#This Row],[SupplierID]],suppliers[],2,FALSE)</f>
        <v>Forts d'rables</v>
      </c>
      <c r="K1440" t="str">
        <f>VLOOKUP(order_details__2[[#This Row],[OrderID]],orders[],14,FALSE)</f>
        <v>UK</v>
      </c>
      <c r="L1440">
        <f>VLOOKUP(order_details__2[[#This Row],[OrderID]],orders[],7,FALSE)</f>
        <v>1</v>
      </c>
      <c r="M1440" t="str">
        <f>VLOOKUP(order_details__2[[#This Row],[ShipVia ]],shippers[],2,FALSE)</f>
        <v>Speedy Express</v>
      </c>
      <c r="N1440" t="str">
        <f>VLOOKUP(order_details__2[[#This Row],[OrderID]],orders[],2,FALSE)</f>
        <v>ISLAT</v>
      </c>
      <c r="O1440" t="str">
        <f>VLOOKUP(order_details__2[[#This Row],[OrderID]],orders[],18,FALSE)</f>
        <v xml:space="preserve">Eastern                                           </v>
      </c>
      <c r="P1440">
        <f>VLOOKUP(order_details__2[[#This Row],[ProductID]],products[],4,FALSE)</f>
        <v>3</v>
      </c>
      <c r="Q1440" t="str">
        <f>VLOOKUP(order_details__2[[#This Row],[CategoryID]],categories[],2,FALSE)</f>
        <v>Confections</v>
      </c>
      <c r="R1440">
        <f>VLOOKUP(order_details__2[[#This Row],[OrderID]],orders[],21,FALSE)</f>
        <v>12</v>
      </c>
    </row>
    <row r="1441" spans="1:18" x14ac:dyDescent="0.2">
      <c r="A1441">
        <v>10798</v>
      </c>
      <c r="B1441">
        <v>72</v>
      </c>
      <c r="C1441">
        <v>34.799999999999997</v>
      </c>
      <c r="D1441">
        <v>10</v>
      </c>
      <c r="E1441">
        <v>0</v>
      </c>
      <c r="F1441">
        <f>order_details__2[[#This Row],[UnitPrice]]*order_details__2[[#This Row],[Quantity]]</f>
        <v>348</v>
      </c>
      <c r="G1441">
        <f>VLOOKUP(order_details__2[[#This Row],[ProductID]],products[],3,FALSE)</f>
        <v>14</v>
      </c>
      <c r="H1441">
        <f>VLOOKUP(order_details__2[[#This Row],[OrderID]],orders[],20,FALSE)</f>
        <v>1997</v>
      </c>
      <c r="I1441" t="str">
        <f>VLOOKUP(order_details__2[[#This Row],[ProductID]],products[],2,FALSE)</f>
        <v>Mozzarella di Giovanni</v>
      </c>
      <c r="J1441" t="str">
        <f>VLOOKUP(order_details__2[[#This Row],[SupplierID]],suppliers[],2,FALSE)</f>
        <v>Formaggi Fortini s.r.l.</v>
      </c>
      <c r="K1441" t="str">
        <f>VLOOKUP(order_details__2[[#This Row],[OrderID]],orders[],14,FALSE)</f>
        <v>UK</v>
      </c>
      <c r="L1441">
        <f>VLOOKUP(order_details__2[[#This Row],[OrderID]],orders[],7,FALSE)</f>
        <v>1</v>
      </c>
      <c r="M1441" t="str">
        <f>VLOOKUP(order_details__2[[#This Row],[ShipVia ]],shippers[],2,FALSE)</f>
        <v>Speedy Express</v>
      </c>
      <c r="N1441" t="str">
        <f>VLOOKUP(order_details__2[[#This Row],[OrderID]],orders[],2,FALSE)</f>
        <v>ISLAT</v>
      </c>
      <c r="O1441" t="str">
        <f>VLOOKUP(order_details__2[[#This Row],[OrderID]],orders[],18,FALSE)</f>
        <v xml:space="preserve">Eastern                                           </v>
      </c>
      <c r="P1441">
        <f>VLOOKUP(order_details__2[[#This Row],[ProductID]],products[],4,FALSE)</f>
        <v>4</v>
      </c>
      <c r="Q1441" t="str">
        <f>VLOOKUP(order_details__2[[#This Row],[CategoryID]],categories[],2,FALSE)</f>
        <v>Dairy Products</v>
      </c>
      <c r="R1441">
        <f>VLOOKUP(order_details__2[[#This Row],[OrderID]],orders[],21,FALSE)</f>
        <v>12</v>
      </c>
    </row>
    <row r="1442" spans="1:18" x14ac:dyDescent="0.2">
      <c r="A1442">
        <v>10799</v>
      </c>
      <c r="B1442">
        <v>13</v>
      </c>
      <c r="C1442">
        <v>6</v>
      </c>
      <c r="D1442">
        <v>20</v>
      </c>
      <c r="E1442">
        <v>0</v>
      </c>
      <c r="F1442">
        <f>order_details__2[[#This Row],[UnitPrice]]*order_details__2[[#This Row],[Quantity]]</f>
        <v>120</v>
      </c>
      <c r="G1442">
        <f>VLOOKUP(order_details__2[[#This Row],[ProductID]],products[],3,FALSE)</f>
        <v>6</v>
      </c>
      <c r="H1442">
        <f>VLOOKUP(order_details__2[[#This Row],[OrderID]],orders[],20,FALSE)</f>
        <v>1997</v>
      </c>
      <c r="I1442" t="str">
        <f>VLOOKUP(order_details__2[[#This Row],[ProductID]],products[],2,FALSE)</f>
        <v>Konbu</v>
      </c>
      <c r="J1442" t="str">
        <f>VLOOKUP(order_details__2[[#This Row],[SupplierID]],suppliers[],2,FALSE)</f>
        <v>Mayumi's</v>
      </c>
      <c r="K1442" t="str">
        <f>VLOOKUP(order_details__2[[#This Row],[OrderID]],orders[],14,FALSE)</f>
        <v>Germany</v>
      </c>
      <c r="L1442">
        <f>VLOOKUP(order_details__2[[#This Row],[OrderID]],orders[],7,FALSE)</f>
        <v>3</v>
      </c>
      <c r="M1442" t="str">
        <f>VLOOKUP(order_details__2[[#This Row],[ShipVia ]],shippers[],2,FALSE)</f>
        <v>Federal Shipping</v>
      </c>
      <c r="N1442" t="str">
        <f>VLOOKUP(order_details__2[[#This Row],[OrderID]],orders[],2,FALSE)</f>
        <v>KOENE</v>
      </c>
      <c r="O1442" t="str">
        <f>VLOOKUP(order_details__2[[#This Row],[OrderID]],orders[],18,FALSE)</f>
        <v xml:space="preserve">Northern                                          </v>
      </c>
      <c r="P1442">
        <f>VLOOKUP(order_details__2[[#This Row],[ProductID]],products[],4,FALSE)</f>
        <v>8</v>
      </c>
      <c r="Q1442" t="str">
        <f>VLOOKUP(order_details__2[[#This Row],[CategoryID]],categories[],2,FALSE)</f>
        <v>Seafood</v>
      </c>
      <c r="R1442">
        <f>VLOOKUP(order_details__2[[#This Row],[OrderID]],orders[],21,FALSE)</f>
        <v>12</v>
      </c>
    </row>
    <row r="1443" spans="1:18" x14ac:dyDescent="0.2">
      <c r="A1443">
        <v>10799</v>
      </c>
      <c r="B1443">
        <v>24</v>
      </c>
      <c r="C1443">
        <v>4.5</v>
      </c>
      <c r="D1443">
        <v>20</v>
      </c>
      <c r="E1443">
        <v>0</v>
      </c>
      <c r="F1443">
        <f>order_details__2[[#This Row],[UnitPrice]]*order_details__2[[#This Row],[Quantity]]</f>
        <v>90</v>
      </c>
      <c r="G1443">
        <f>VLOOKUP(order_details__2[[#This Row],[ProductID]],products[],3,FALSE)</f>
        <v>10</v>
      </c>
      <c r="H1443">
        <f>VLOOKUP(order_details__2[[#This Row],[OrderID]],orders[],20,FALSE)</f>
        <v>1997</v>
      </c>
      <c r="I1443" t="str">
        <f>VLOOKUP(order_details__2[[#This Row],[ProductID]],products[],2,FALSE)</f>
        <v>Guaran Fantstica</v>
      </c>
      <c r="J1443" t="str">
        <f>VLOOKUP(order_details__2[[#This Row],[SupplierID]],suppliers[],2,FALSE)</f>
        <v>Refrescos Americanas LTDA</v>
      </c>
      <c r="K1443" t="str">
        <f>VLOOKUP(order_details__2[[#This Row],[OrderID]],orders[],14,FALSE)</f>
        <v>Germany</v>
      </c>
      <c r="L1443">
        <f>VLOOKUP(order_details__2[[#This Row],[OrderID]],orders[],7,FALSE)</f>
        <v>3</v>
      </c>
      <c r="M1443" t="str">
        <f>VLOOKUP(order_details__2[[#This Row],[ShipVia ]],shippers[],2,FALSE)</f>
        <v>Federal Shipping</v>
      </c>
      <c r="N1443" t="str">
        <f>VLOOKUP(order_details__2[[#This Row],[OrderID]],orders[],2,FALSE)</f>
        <v>KOENE</v>
      </c>
      <c r="O1443" t="str">
        <f>VLOOKUP(order_details__2[[#This Row],[OrderID]],orders[],18,FALSE)</f>
        <v xml:space="preserve">Northern                                          </v>
      </c>
      <c r="P1443">
        <f>VLOOKUP(order_details__2[[#This Row],[ProductID]],products[],4,FALSE)</f>
        <v>1</v>
      </c>
      <c r="Q1443" t="str">
        <f>VLOOKUP(order_details__2[[#This Row],[CategoryID]],categories[],2,FALSE)</f>
        <v>Beverages</v>
      </c>
      <c r="R1443">
        <f>VLOOKUP(order_details__2[[#This Row],[OrderID]],orders[],21,FALSE)</f>
        <v>12</v>
      </c>
    </row>
    <row r="1444" spans="1:18" x14ac:dyDescent="0.2">
      <c r="A1444">
        <v>10799</v>
      </c>
      <c r="B1444">
        <v>59</v>
      </c>
      <c r="C1444">
        <v>55</v>
      </c>
      <c r="D1444">
        <v>25</v>
      </c>
      <c r="E1444">
        <v>0</v>
      </c>
      <c r="F1444">
        <f>order_details__2[[#This Row],[UnitPrice]]*order_details__2[[#This Row],[Quantity]]</f>
        <v>1375</v>
      </c>
      <c r="G1444">
        <f>VLOOKUP(order_details__2[[#This Row],[ProductID]],products[],3,FALSE)</f>
        <v>28</v>
      </c>
      <c r="H1444">
        <f>VLOOKUP(order_details__2[[#This Row],[OrderID]],orders[],20,FALSE)</f>
        <v>1997</v>
      </c>
      <c r="I1444" t="str">
        <f>VLOOKUP(order_details__2[[#This Row],[ProductID]],products[],2,FALSE)</f>
        <v>Raclette Courdavault</v>
      </c>
      <c r="J1444" t="str">
        <f>VLOOKUP(order_details__2[[#This Row],[SupplierID]],suppliers[],2,FALSE)</f>
        <v>Gai pturage</v>
      </c>
      <c r="K1444" t="str">
        <f>VLOOKUP(order_details__2[[#This Row],[OrderID]],orders[],14,FALSE)</f>
        <v>Germany</v>
      </c>
      <c r="L1444">
        <f>VLOOKUP(order_details__2[[#This Row],[OrderID]],orders[],7,FALSE)</f>
        <v>3</v>
      </c>
      <c r="M1444" t="str">
        <f>VLOOKUP(order_details__2[[#This Row],[ShipVia ]],shippers[],2,FALSE)</f>
        <v>Federal Shipping</v>
      </c>
      <c r="N1444" t="str">
        <f>VLOOKUP(order_details__2[[#This Row],[OrderID]],orders[],2,FALSE)</f>
        <v>KOENE</v>
      </c>
      <c r="O1444" t="str">
        <f>VLOOKUP(order_details__2[[#This Row],[OrderID]],orders[],18,FALSE)</f>
        <v xml:space="preserve">Northern                                          </v>
      </c>
      <c r="P1444">
        <f>VLOOKUP(order_details__2[[#This Row],[ProductID]],products[],4,FALSE)</f>
        <v>4</v>
      </c>
      <c r="Q1444" t="str">
        <f>VLOOKUP(order_details__2[[#This Row],[CategoryID]],categories[],2,FALSE)</f>
        <v>Dairy Products</v>
      </c>
      <c r="R1444">
        <f>VLOOKUP(order_details__2[[#This Row],[OrderID]],orders[],21,FALSE)</f>
        <v>12</v>
      </c>
    </row>
    <row r="1445" spans="1:18" x14ac:dyDescent="0.2">
      <c r="A1445">
        <v>10800</v>
      </c>
      <c r="B1445">
        <v>11</v>
      </c>
      <c r="C1445">
        <v>21</v>
      </c>
      <c r="D1445">
        <v>50</v>
      </c>
      <c r="E1445">
        <v>0</v>
      </c>
      <c r="F1445">
        <f>order_details__2[[#This Row],[UnitPrice]]*order_details__2[[#This Row],[Quantity]]</f>
        <v>1050</v>
      </c>
      <c r="G1445">
        <f>VLOOKUP(order_details__2[[#This Row],[ProductID]],products[],3,FALSE)</f>
        <v>5</v>
      </c>
      <c r="H1445">
        <f>VLOOKUP(order_details__2[[#This Row],[OrderID]],orders[],20,FALSE)</f>
        <v>1997</v>
      </c>
      <c r="I1445" t="str">
        <f>VLOOKUP(order_details__2[[#This Row],[ProductID]],products[],2,FALSE)</f>
        <v>Queso Cabrales</v>
      </c>
      <c r="J1445" t="str">
        <f>VLOOKUP(order_details__2[[#This Row],[SupplierID]],suppliers[],2,FALSE)</f>
        <v>Cooperativa de Quesos 'Las Cabras'</v>
      </c>
      <c r="K1445" t="str">
        <f>VLOOKUP(order_details__2[[#This Row],[OrderID]],orders[],14,FALSE)</f>
        <v>UK</v>
      </c>
      <c r="L1445">
        <f>VLOOKUP(order_details__2[[#This Row],[OrderID]],orders[],7,FALSE)</f>
        <v>3</v>
      </c>
      <c r="M1445" t="str">
        <f>VLOOKUP(order_details__2[[#This Row],[ShipVia ]],shippers[],2,FALSE)</f>
        <v>Federal Shipping</v>
      </c>
      <c r="N1445" t="str">
        <f>VLOOKUP(order_details__2[[#This Row],[OrderID]],orders[],2,FALSE)</f>
        <v>SEVES</v>
      </c>
      <c r="O1445" t="str">
        <f>VLOOKUP(order_details__2[[#This Row],[OrderID]],orders[],18,FALSE)</f>
        <v xml:space="preserve">Eastern                                           </v>
      </c>
      <c r="P1445">
        <f>VLOOKUP(order_details__2[[#This Row],[ProductID]],products[],4,FALSE)</f>
        <v>4</v>
      </c>
      <c r="Q1445" t="str">
        <f>VLOOKUP(order_details__2[[#This Row],[CategoryID]],categories[],2,FALSE)</f>
        <v>Dairy Products</v>
      </c>
      <c r="R1445">
        <f>VLOOKUP(order_details__2[[#This Row],[OrderID]],orders[],21,FALSE)</f>
        <v>12</v>
      </c>
    </row>
    <row r="1446" spans="1:18" x14ac:dyDescent="0.2">
      <c r="A1446">
        <v>10800</v>
      </c>
      <c r="B1446">
        <v>51</v>
      </c>
      <c r="C1446">
        <v>53</v>
      </c>
      <c r="D1446">
        <v>10</v>
      </c>
      <c r="E1446">
        <v>0</v>
      </c>
      <c r="F1446">
        <f>order_details__2[[#This Row],[UnitPrice]]*order_details__2[[#This Row],[Quantity]]</f>
        <v>530</v>
      </c>
      <c r="G1446">
        <f>VLOOKUP(order_details__2[[#This Row],[ProductID]],products[],3,FALSE)</f>
        <v>24</v>
      </c>
      <c r="H1446">
        <f>VLOOKUP(order_details__2[[#This Row],[OrderID]],orders[],20,FALSE)</f>
        <v>1997</v>
      </c>
      <c r="I1446" t="str">
        <f>VLOOKUP(order_details__2[[#This Row],[ProductID]],products[],2,FALSE)</f>
        <v>Manjimup Dried Apples</v>
      </c>
      <c r="J1446" t="str">
        <f>VLOOKUP(order_details__2[[#This Row],[SupplierID]],suppliers[],2,FALSE)</f>
        <v>G'day, Mate</v>
      </c>
      <c r="K1446" t="str">
        <f>VLOOKUP(order_details__2[[#This Row],[OrderID]],orders[],14,FALSE)</f>
        <v>UK</v>
      </c>
      <c r="L1446">
        <f>VLOOKUP(order_details__2[[#This Row],[OrderID]],orders[],7,FALSE)</f>
        <v>3</v>
      </c>
      <c r="M1446" t="str">
        <f>VLOOKUP(order_details__2[[#This Row],[ShipVia ]],shippers[],2,FALSE)</f>
        <v>Federal Shipping</v>
      </c>
      <c r="N1446" t="str">
        <f>VLOOKUP(order_details__2[[#This Row],[OrderID]],orders[],2,FALSE)</f>
        <v>SEVES</v>
      </c>
      <c r="O1446" t="str">
        <f>VLOOKUP(order_details__2[[#This Row],[OrderID]],orders[],18,FALSE)</f>
        <v xml:space="preserve">Eastern                                           </v>
      </c>
      <c r="P1446">
        <f>VLOOKUP(order_details__2[[#This Row],[ProductID]],products[],4,FALSE)</f>
        <v>7</v>
      </c>
      <c r="Q1446" t="str">
        <f>VLOOKUP(order_details__2[[#This Row],[CategoryID]],categories[],2,FALSE)</f>
        <v>Produce</v>
      </c>
      <c r="R1446">
        <f>VLOOKUP(order_details__2[[#This Row],[OrderID]],orders[],21,FALSE)</f>
        <v>12</v>
      </c>
    </row>
    <row r="1447" spans="1:18" x14ac:dyDescent="0.2">
      <c r="A1447">
        <v>10800</v>
      </c>
      <c r="B1447">
        <v>54</v>
      </c>
      <c r="C1447">
        <v>7.45</v>
      </c>
      <c r="D1447">
        <v>7</v>
      </c>
      <c r="E1447">
        <v>0</v>
      </c>
      <c r="F1447">
        <f>order_details__2[[#This Row],[UnitPrice]]*order_details__2[[#This Row],[Quantity]]</f>
        <v>52.15</v>
      </c>
      <c r="G1447">
        <f>VLOOKUP(order_details__2[[#This Row],[ProductID]],products[],3,FALSE)</f>
        <v>25</v>
      </c>
      <c r="H1447">
        <f>VLOOKUP(order_details__2[[#This Row],[OrderID]],orders[],20,FALSE)</f>
        <v>1997</v>
      </c>
      <c r="I1447" t="str">
        <f>VLOOKUP(order_details__2[[#This Row],[ProductID]],products[],2,FALSE)</f>
        <v>Tourtire</v>
      </c>
      <c r="J1447" t="str">
        <f>VLOOKUP(order_details__2[[#This Row],[SupplierID]],suppliers[],2,FALSE)</f>
        <v>Ma Maison</v>
      </c>
      <c r="K1447" t="str">
        <f>VLOOKUP(order_details__2[[#This Row],[OrderID]],orders[],14,FALSE)</f>
        <v>UK</v>
      </c>
      <c r="L1447">
        <f>VLOOKUP(order_details__2[[#This Row],[OrderID]],orders[],7,FALSE)</f>
        <v>3</v>
      </c>
      <c r="M1447" t="str">
        <f>VLOOKUP(order_details__2[[#This Row],[ShipVia ]],shippers[],2,FALSE)</f>
        <v>Federal Shipping</v>
      </c>
      <c r="N1447" t="str">
        <f>VLOOKUP(order_details__2[[#This Row],[OrderID]],orders[],2,FALSE)</f>
        <v>SEVES</v>
      </c>
      <c r="O1447" t="str">
        <f>VLOOKUP(order_details__2[[#This Row],[OrderID]],orders[],18,FALSE)</f>
        <v xml:space="preserve">Eastern                                           </v>
      </c>
      <c r="P1447">
        <f>VLOOKUP(order_details__2[[#This Row],[ProductID]],products[],4,FALSE)</f>
        <v>6</v>
      </c>
      <c r="Q1447" t="str">
        <f>VLOOKUP(order_details__2[[#This Row],[CategoryID]],categories[],2,FALSE)</f>
        <v>Meat/Poultry</v>
      </c>
      <c r="R1447">
        <f>VLOOKUP(order_details__2[[#This Row],[OrderID]],orders[],21,FALSE)</f>
        <v>12</v>
      </c>
    </row>
    <row r="1448" spans="1:18" x14ac:dyDescent="0.2">
      <c r="A1448">
        <v>10801</v>
      </c>
      <c r="B1448">
        <v>17</v>
      </c>
      <c r="C1448">
        <v>39</v>
      </c>
      <c r="D1448">
        <v>40</v>
      </c>
      <c r="E1448">
        <v>0</v>
      </c>
      <c r="F1448">
        <f>order_details__2[[#This Row],[UnitPrice]]*order_details__2[[#This Row],[Quantity]]</f>
        <v>1560</v>
      </c>
      <c r="G1448">
        <f>VLOOKUP(order_details__2[[#This Row],[ProductID]],products[],3,FALSE)</f>
        <v>7</v>
      </c>
      <c r="H1448">
        <f>VLOOKUP(order_details__2[[#This Row],[OrderID]],orders[],20,FALSE)</f>
        <v>1997</v>
      </c>
      <c r="I1448" t="str">
        <f>VLOOKUP(order_details__2[[#This Row],[ProductID]],products[],2,FALSE)</f>
        <v>Alice Mutton</v>
      </c>
      <c r="J1448" t="str">
        <f>VLOOKUP(order_details__2[[#This Row],[SupplierID]],suppliers[],2,FALSE)</f>
        <v>Pavlova, Ltd.</v>
      </c>
      <c r="K1448" t="str">
        <f>VLOOKUP(order_details__2[[#This Row],[OrderID]],orders[],14,FALSE)</f>
        <v>Spain</v>
      </c>
      <c r="L1448">
        <f>VLOOKUP(order_details__2[[#This Row],[OrderID]],orders[],7,FALSE)</f>
        <v>2</v>
      </c>
      <c r="M1448" t="str">
        <f>VLOOKUP(order_details__2[[#This Row],[ShipVia ]],shippers[],2,FALSE)</f>
        <v>United Package</v>
      </c>
      <c r="N1448" t="str">
        <f>VLOOKUP(order_details__2[[#This Row],[OrderID]],orders[],2,FALSE)</f>
        <v>BOLID</v>
      </c>
      <c r="O1448" t="str">
        <f>VLOOKUP(order_details__2[[#This Row],[OrderID]],orders[],18,FALSE)</f>
        <v xml:space="preserve">Eastern                                           </v>
      </c>
      <c r="P1448">
        <f>VLOOKUP(order_details__2[[#This Row],[ProductID]],products[],4,FALSE)</f>
        <v>6</v>
      </c>
      <c r="Q1448" t="str">
        <f>VLOOKUP(order_details__2[[#This Row],[CategoryID]],categories[],2,FALSE)</f>
        <v>Meat/Poultry</v>
      </c>
      <c r="R1448">
        <f>VLOOKUP(order_details__2[[#This Row],[OrderID]],orders[],21,FALSE)</f>
        <v>12</v>
      </c>
    </row>
    <row r="1449" spans="1:18" x14ac:dyDescent="0.2">
      <c r="A1449">
        <v>10801</v>
      </c>
      <c r="B1449">
        <v>29</v>
      </c>
      <c r="C1449">
        <v>123.79</v>
      </c>
      <c r="D1449">
        <v>20</v>
      </c>
      <c r="E1449">
        <v>0</v>
      </c>
      <c r="F1449">
        <f>order_details__2[[#This Row],[UnitPrice]]*order_details__2[[#This Row],[Quantity]]</f>
        <v>2475.8000000000002</v>
      </c>
      <c r="G1449">
        <f>VLOOKUP(order_details__2[[#This Row],[ProductID]],products[],3,FALSE)</f>
        <v>12</v>
      </c>
      <c r="H1449">
        <f>VLOOKUP(order_details__2[[#This Row],[OrderID]],orders[],20,FALSE)</f>
        <v>1997</v>
      </c>
      <c r="I1449" t="str">
        <f>VLOOKUP(order_details__2[[#This Row],[ProductID]],products[],2,FALSE)</f>
        <v>Thringer Rostbratwurst</v>
      </c>
      <c r="J1449" t="str">
        <f>VLOOKUP(order_details__2[[#This Row],[SupplierID]],suppliers[],2,FALSE)</f>
        <v>Plutzer Lebensmittelgromrkte AG</v>
      </c>
      <c r="K1449" t="str">
        <f>VLOOKUP(order_details__2[[#This Row],[OrderID]],orders[],14,FALSE)</f>
        <v>Spain</v>
      </c>
      <c r="L1449">
        <f>VLOOKUP(order_details__2[[#This Row],[OrderID]],orders[],7,FALSE)</f>
        <v>2</v>
      </c>
      <c r="M1449" t="str">
        <f>VLOOKUP(order_details__2[[#This Row],[ShipVia ]],shippers[],2,FALSE)</f>
        <v>United Package</v>
      </c>
      <c r="N1449" t="str">
        <f>VLOOKUP(order_details__2[[#This Row],[OrderID]],orders[],2,FALSE)</f>
        <v>BOLID</v>
      </c>
      <c r="O1449" t="str">
        <f>VLOOKUP(order_details__2[[#This Row],[OrderID]],orders[],18,FALSE)</f>
        <v xml:space="preserve">Eastern                                           </v>
      </c>
      <c r="P1449">
        <f>VLOOKUP(order_details__2[[#This Row],[ProductID]],products[],4,FALSE)</f>
        <v>6</v>
      </c>
      <c r="Q1449" t="str">
        <f>VLOOKUP(order_details__2[[#This Row],[CategoryID]],categories[],2,FALSE)</f>
        <v>Meat/Poultry</v>
      </c>
      <c r="R1449">
        <f>VLOOKUP(order_details__2[[#This Row],[OrderID]],orders[],21,FALSE)</f>
        <v>12</v>
      </c>
    </row>
    <row r="1450" spans="1:18" x14ac:dyDescent="0.2">
      <c r="A1450">
        <v>10802</v>
      </c>
      <c r="B1450">
        <v>30</v>
      </c>
      <c r="C1450">
        <v>25.89</v>
      </c>
      <c r="D1450">
        <v>25</v>
      </c>
      <c r="E1450">
        <v>0</v>
      </c>
      <c r="F1450">
        <f>order_details__2[[#This Row],[UnitPrice]]*order_details__2[[#This Row],[Quantity]]</f>
        <v>647.25</v>
      </c>
      <c r="G1450">
        <f>VLOOKUP(order_details__2[[#This Row],[ProductID]],products[],3,FALSE)</f>
        <v>13</v>
      </c>
      <c r="H1450">
        <f>VLOOKUP(order_details__2[[#This Row],[OrderID]],orders[],20,FALSE)</f>
        <v>1997</v>
      </c>
      <c r="I1450" t="str">
        <f>VLOOKUP(order_details__2[[#This Row],[ProductID]],products[],2,FALSE)</f>
        <v>Nord-Ost Matjeshering</v>
      </c>
      <c r="J1450" t="str">
        <f>VLOOKUP(order_details__2[[#This Row],[SupplierID]],suppliers[],2,FALSE)</f>
        <v>Nord-Ost-Fisch Handelsgesellschaft mbH</v>
      </c>
      <c r="K1450" t="str">
        <f>VLOOKUP(order_details__2[[#This Row],[OrderID]],orders[],14,FALSE)</f>
        <v>Denmark</v>
      </c>
      <c r="L1450">
        <f>VLOOKUP(order_details__2[[#This Row],[OrderID]],orders[],7,FALSE)</f>
        <v>2</v>
      </c>
      <c r="M1450" t="str">
        <f>VLOOKUP(order_details__2[[#This Row],[ShipVia ]],shippers[],2,FALSE)</f>
        <v>United Package</v>
      </c>
      <c r="N1450" t="str">
        <f>VLOOKUP(order_details__2[[#This Row],[OrderID]],orders[],2,FALSE)</f>
        <v>SIMOB</v>
      </c>
      <c r="O1450" t="str">
        <f>VLOOKUP(order_details__2[[#This Row],[OrderID]],orders[],18,FALSE)</f>
        <v xml:space="preserve">Eastern                                           </v>
      </c>
      <c r="P1450">
        <f>VLOOKUP(order_details__2[[#This Row],[ProductID]],products[],4,FALSE)</f>
        <v>8</v>
      </c>
      <c r="Q1450" t="str">
        <f>VLOOKUP(order_details__2[[#This Row],[CategoryID]],categories[],2,FALSE)</f>
        <v>Seafood</v>
      </c>
      <c r="R1450">
        <f>VLOOKUP(order_details__2[[#This Row],[OrderID]],orders[],21,FALSE)</f>
        <v>12</v>
      </c>
    </row>
    <row r="1451" spans="1:18" x14ac:dyDescent="0.2">
      <c r="A1451">
        <v>10802</v>
      </c>
      <c r="B1451">
        <v>51</v>
      </c>
      <c r="C1451">
        <v>53</v>
      </c>
      <c r="D1451">
        <v>30</v>
      </c>
      <c r="E1451">
        <v>0</v>
      </c>
      <c r="F1451">
        <f>order_details__2[[#This Row],[UnitPrice]]*order_details__2[[#This Row],[Quantity]]</f>
        <v>1590</v>
      </c>
      <c r="G1451">
        <f>VLOOKUP(order_details__2[[#This Row],[ProductID]],products[],3,FALSE)</f>
        <v>24</v>
      </c>
      <c r="H1451">
        <f>VLOOKUP(order_details__2[[#This Row],[OrderID]],orders[],20,FALSE)</f>
        <v>1997</v>
      </c>
      <c r="I1451" t="str">
        <f>VLOOKUP(order_details__2[[#This Row],[ProductID]],products[],2,FALSE)</f>
        <v>Manjimup Dried Apples</v>
      </c>
      <c r="J1451" t="str">
        <f>VLOOKUP(order_details__2[[#This Row],[SupplierID]],suppliers[],2,FALSE)</f>
        <v>G'day, Mate</v>
      </c>
      <c r="K1451" t="str">
        <f>VLOOKUP(order_details__2[[#This Row],[OrderID]],orders[],14,FALSE)</f>
        <v>Denmark</v>
      </c>
      <c r="L1451">
        <f>VLOOKUP(order_details__2[[#This Row],[OrderID]],orders[],7,FALSE)</f>
        <v>2</v>
      </c>
      <c r="M1451" t="str">
        <f>VLOOKUP(order_details__2[[#This Row],[ShipVia ]],shippers[],2,FALSE)</f>
        <v>United Package</v>
      </c>
      <c r="N1451" t="str">
        <f>VLOOKUP(order_details__2[[#This Row],[OrderID]],orders[],2,FALSE)</f>
        <v>SIMOB</v>
      </c>
      <c r="O1451" t="str">
        <f>VLOOKUP(order_details__2[[#This Row],[OrderID]],orders[],18,FALSE)</f>
        <v xml:space="preserve">Eastern                                           </v>
      </c>
      <c r="P1451">
        <f>VLOOKUP(order_details__2[[#This Row],[ProductID]],products[],4,FALSE)</f>
        <v>7</v>
      </c>
      <c r="Q1451" t="str">
        <f>VLOOKUP(order_details__2[[#This Row],[CategoryID]],categories[],2,FALSE)</f>
        <v>Produce</v>
      </c>
      <c r="R1451">
        <f>VLOOKUP(order_details__2[[#This Row],[OrderID]],orders[],21,FALSE)</f>
        <v>12</v>
      </c>
    </row>
    <row r="1452" spans="1:18" x14ac:dyDescent="0.2">
      <c r="A1452">
        <v>10802</v>
      </c>
      <c r="B1452">
        <v>55</v>
      </c>
      <c r="C1452">
        <v>24</v>
      </c>
      <c r="D1452">
        <v>60</v>
      </c>
      <c r="E1452">
        <v>0</v>
      </c>
      <c r="F1452">
        <f>order_details__2[[#This Row],[UnitPrice]]*order_details__2[[#This Row],[Quantity]]</f>
        <v>1440</v>
      </c>
      <c r="G1452">
        <f>VLOOKUP(order_details__2[[#This Row],[ProductID]],products[],3,FALSE)</f>
        <v>25</v>
      </c>
      <c r="H1452">
        <f>VLOOKUP(order_details__2[[#This Row],[OrderID]],orders[],20,FALSE)</f>
        <v>1997</v>
      </c>
      <c r="I1452" t="str">
        <f>VLOOKUP(order_details__2[[#This Row],[ProductID]],products[],2,FALSE)</f>
        <v>Pt chinois</v>
      </c>
      <c r="J1452" t="str">
        <f>VLOOKUP(order_details__2[[#This Row],[SupplierID]],suppliers[],2,FALSE)</f>
        <v>Ma Maison</v>
      </c>
      <c r="K1452" t="str">
        <f>VLOOKUP(order_details__2[[#This Row],[OrderID]],orders[],14,FALSE)</f>
        <v>Denmark</v>
      </c>
      <c r="L1452">
        <f>VLOOKUP(order_details__2[[#This Row],[OrderID]],orders[],7,FALSE)</f>
        <v>2</v>
      </c>
      <c r="M1452" t="str">
        <f>VLOOKUP(order_details__2[[#This Row],[ShipVia ]],shippers[],2,FALSE)</f>
        <v>United Package</v>
      </c>
      <c r="N1452" t="str">
        <f>VLOOKUP(order_details__2[[#This Row],[OrderID]],orders[],2,FALSE)</f>
        <v>SIMOB</v>
      </c>
      <c r="O1452" t="str">
        <f>VLOOKUP(order_details__2[[#This Row],[OrderID]],orders[],18,FALSE)</f>
        <v xml:space="preserve">Eastern                                           </v>
      </c>
      <c r="P1452">
        <f>VLOOKUP(order_details__2[[#This Row],[ProductID]],products[],4,FALSE)</f>
        <v>6</v>
      </c>
      <c r="Q1452" t="str">
        <f>VLOOKUP(order_details__2[[#This Row],[CategoryID]],categories[],2,FALSE)</f>
        <v>Meat/Poultry</v>
      </c>
      <c r="R1452">
        <f>VLOOKUP(order_details__2[[#This Row],[OrderID]],orders[],21,FALSE)</f>
        <v>12</v>
      </c>
    </row>
    <row r="1453" spans="1:18" x14ac:dyDescent="0.2">
      <c r="A1453">
        <v>10802</v>
      </c>
      <c r="B1453">
        <v>62</v>
      </c>
      <c r="C1453">
        <v>49.3</v>
      </c>
      <c r="D1453">
        <v>5</v>
      </c>
      <c r="E1453">
        <v>0</v>
      </c>
      <c r="F1453">
        <f>order_details__2[[#This Row],[UnitPrice]]*order_details__2[[#This Row],[Quantity]]</f>
        <v>246.5</v>
      </c>
      <c r="G1453">
        <f>VLOOKUP(order_details__2[[#This Row],[ProductID]],products[],3,FALSE)</f>
        <v>29</v>
      </c>
      <c r="H1453">
        <f>VLOOKUP(order_details__2[[#This Row],[OrderID]],orders[],20,FALSE)</f>
        <v>1997</v>
      </c>
      <c r="I1453" t="str">
        <f>VLOOKUP(order_details__2[[#This Row],[ProductID]],products[],2,FALSE)</f>
        <v>Tarte au sucre</v>
      </c>
      <c r="J1453" t="str">
        <f>VLOOKUP(order_details__2[[#This Row],[SupplierID]],suppliers[],2,FALSE)</f>
        <v>Forts d'rables</v>
      </c>
      <c r="K1453" t="str">
        <f>VLOOKUP(order_details__2[[#This Row],[OrderID]],orders[],14,FALSE)</f>
        <v>Denmark</v>
      </c>
      <c r="L1453">
        <f>VLOOKUP(order_details__2[[#This Row],[OrderID]],orders[],7,FALSE)</f>
        <v>2</v>
      </c>
      <c r="M1453" t="str">
        <f>VLOOKUP(order_details__2[[#This Row],[ShipVia ]],shippers[],2,FALSE)</f>
        <v>United Package</v>
      </c>
      <c r="N1453" t="str">
        <f>VLOOKUP(order_details__2[[#This Row],[OrderID]],orders[],2,FALSE)</f>
        <v>SIMOB</v>
      </c>
      <c r="O1453" t="str">
        <f>VLOOKUP(order_details__2[[#This Row],[OrderID]],orders[],18,FALSE)</f>
        <v xml:space="preserve">Eastern                                           </v>
      </c>
      <c r="P1453">
        <f>VLOOKUP(order_details__2[[#This Row],[ProductID]],products[],4,FALSE)</f>
        <v>3</v>
      </c>
      <c r="Q1453" t="str">
        <f>VLOOKUP(order_details__2[[#This Row],[CategoryID]],categories[],2,FALSE)</f>
        <v>Confections</v>
      </c>
      <c r="R1453">
        <f>VLOOKUP(order_details__2[[#This Row],[OrderID]],orders[],21,FALSE)</f>
        <v>12</v>
      </c>
    </row>
    <row r="1454" spans="1:18" x14ac:dyDescent="0.2">
      <c r="A1454">
        <v>10803</v>
      </c>
      <c r="B1454">
        <v>19</v>
      </c>
      <c r="C1454">
        <v>9.1999999999999993</v>
      </c>
      <c r="D1454">
        <v>24</v>
      </c>
      <c r="E1454">
        <v>0</v>
      </c>
      <c r="F1454">
        <f>order_details__2[[#This Row],[UnitPrice]]*order_details__2[[#This Row],[Quantity]]</f>
        <v>220.79999999999998</v>
      </c>
      <c r="G1454">
        <f>VLOOKUP(order_details__2[[#This Row],[ProductID]],products[],3,FALSE)</f>
        <v>8</v>
      </c>
      <c r="H1454">
        <f>VLOOKUP(order_details__2[[#This Row],[OrderID]],orders[],20,FALSE)</f>
        <v>1997</v>
      </c>
      <c r="I1454" t="str">
        <f>VLOOKUP(order_details__2[[#This Row],[ProductID]],products[],2,FALSE)</f>
        <v>Teatime Chocolate Biscuits</v>
      </c>
      <c r="J1454" t="str">
        <f>VLOOKUP(order_details__2[[#This Row],[SupplierID]],suppliers[],2,FALSE)</f>
        <v>Specialty Biscuits, Ltd.</v>
      </c>
      <c r="K1454" t="str">
        <f>VLOOKUP(order_details__2[[#This Row],[OrderID]],orders[],14,FALSE)</f>
        <v>Brazil</v>
      </c>
      <c r="L1454">
        <f>VLOOKUP(order_details__2[[#This Row],[OrderID]],orders[],7,FALSE)</f>
        <v>1</v>
      </c>
      <c r="M1454" t="str">
        <f>VLOOKUP(order_details__2[[#This Row],[ShipVia ]],shippers[],2,FALSE)</f>
        <v>Speedy Express</v>
      </c>
      <c r="N1454" t="str">
        <f>VLOOKUP(order_details__2[[#This Row],[OrderID]],orders[],2,FALSE)</f>
        <v>WELLI</v>
      </c>
      <c r="O1454" t="str">
        <f>VLOOKUP(order_details__2[[#This Row],[OrderID]],orders[],18,FALSE)</f>
        <v xml:space="preserve">Eastern                                           </v>
      </c>
      <c r="P1454">
        <f>VLOOKUP(order_details__2[[#This Row],[ProductID]],products[],4,FALSE)</f>
        <v>3</v>
      </c>
      <c r="Q1454" t="str">
        <f>VLOOKUP(order_details__2[[#This Row],[CategoryID]],categories[],2,FALSE)</f>
        <v>Confections</v>
      </c>
      <c r="R1454">
        <f>VLOOKUP(order_details__2[[#This Row],[OrderID]],orders[],21,FALSE)</f>
        <v>12</v>
      </c>
    </row>
    <row r="1455" spans="1:18" x14ac:dyDescent="0.2">
      <c r="A1455">
        <v>10803</v>
      </c>
      <c r="B1455">
        <v>25</v>
      </c>
      <c r="C1455">
        <v>14</v>
      </c>
      <c r="D1455">
        <v>15</v>
      </c>
      <c r="E1455">
        <v>0</v>
      </c>
      <c r="F1455">
        <f>order_details__2[[#This Row],[UnitPrice]]*order_details__2[[#This Row],[Quantity]]</f>
        <v>210</v>
      </c>
      <c r="G1455">
        <f>VLOOKUP(order_details__2[[#This Row],[ProductID]],products[],3,FALSE)</f>
        <v>11</v>
      </c>
      <c r="H1455">
        <f>VLOOKUP(order_details__2[[#This Row],[OrderID]],orders[],20,FALSE)</f>
        <v>1997</v>
      </c>
      <c r="I1455" t="str">
        <f>VLOOKUP(order_details__2[[#This Row],[ProductID]],products[],2,FALSE)</f>
        <v>NuNuCa Nu-Nougat-Creme</v>
      </c>
      <c r="J1455" t="str">
        <f>VLOOKUP(order_details__2[[#This Row],[SupplierID]],suppliers[],2,FALSE)</f>
        <v>Heli Swaren GmbH &amp; Co. KG</v>
      </c>
      <c r="K1455" t="str">
        <f>VLOOKUP(order_details__2[[#This Row],[OrderID]],orders[],14,FALSE)</f>
        <v>Brazil</v>
      </c>
      <c r="L1455">
        <f>VLOOKUP(order_details__2[[#This Row],[OrderID]],orders[],7,FALSE)</f>
        <v>1</v>
      </c>
      <c r="M1455" t="str">
        <f>VLOOKUP(order_details__2[[#This Row],[ShipVia ]],shippers[],2,FALSE)</f>
        <v>Speedy Express</v>
      </c>
      <c r="N1455" t="str">
        <f>VLOOKUP(order_details__2[[#This Row],[OrderID]],orders[],2,FALSE)</f>
        <v>WELLI</v>
      </c>
      <c r="O1455" t="str">
        <f>VLOOKUP(order_details__2[[#This Row],[OrderID]],orders[],18,FALSE)</f>
        <v xml:space="preserve">Eastern                                           </v>
      </c>
      <c r="P1455">
        <f>VLOOKUP(order_details__2[[#This Row],[ProductID]],products[],4,FALSE)</f>
        <v>3</v>
      </c>
      <c r="Q1455" t="str">
        <f>VLOOKUP(order_details__2[[#This Row],[CategoryID]],categories[],2,FALSE)</f>
        <v>Confections</v>
      </c>
      <c r="R1455">
        <f>VLOOKUP(order_details__2[[#This Row],[OrderID]],orders[],21,FALSE)</f>
        <v>12</v>
      </c>
    </row>
    <row r="1456" spans="1:18" x14ac:dyDescent="0.2">
      <c r="A1456">
        <v>10803</v>
      </c>
      <c r="B1456">
        <v>59</v>
      </c>
      <c r="C1456">
        <v>55</v>
      </c>
      <c r="D1456">
        <v>15</v>
      </c>
      <c r="E1456">
        <v>0</v>
      </c>
      <c r="F1456">
        <f>order_details__2[[#This Row],[UnitPrice]]*order_details__2[[#This Row],[Quantity]]</f>
        <v>825</v>
      </c>
      <c r="G1456">
        <f>VLOOKUP(order_details__2[[#This Row],[ProductID]],products[],3,FALSE)</f>
        <v>28</v>
      </c>
      <c r="H1456">
        <f>VLOOKUP(order_details__2[[#This Row],[OrderID]],orders[],20,FALSE)</f>
        <v>1997</v>
      </c>
      <c r="I1456" t="str">
        <f>VLOOKUP(order_details__2[[#This Row],[ProductID]],products[],2,FALSE)</f>
        <v>Raclette Courdavault</v>
      </c>
      <c r="J1456" t="str">
        <f>VLOOKUP(order_details__2[[#This Row],[SupplierID]],suppliers[],2,FALSE)</f>
        <v>Gai pturage</v>
      </c>
      <c r="K1456" t="str">
        <f>VLOOKUP(order_details__2[[#This Row],[OrderID]],orders[],14,FALSE)</f>
        <v>Brazil</v>
      </c>
      <c r="L1456">
        <f>VLOOKUP(order_details__2[[#This Row],[OrderID]],orders[],7,FALSE)</f>
        <v>1</v>
      </c>
      <c r="M1456" t="str">
        <f>VLOOKUP(order_details__2[[#This Row],[ShipVia ]],shippers[],2,FALSE)</f>
        <v>Speedy Express</v>
      </c>
      <c r="N1456" t="str">
        <f>VLOOKUP(order_details__2[[#This Row],[OrderID]],orders[],2,FALSE)</f>
        <v>WELLI</v>
      </c>
      <c r="O1456" t="str">
        <f>VLOOKUP(order_details__2[[#This Row],[OrderID]],orders[],18,FALSE)</f>
        <v xml:space="preserve">Eastern                                           </v>
      </c>
      <c r="P1456">
        <f>VLOOKUP(order_details__2[[#This Row],[ProductID]],products[],4,FALSE)</f>
        <v>4</v>
      </c>
      <c r="Q1456" t="str">
        <f>VLOOKUP(order_details__2[[#This Row],[CategoryID]],categories[],2,FALSE)</f>
        <v>Dairy Products</v>
      </c>
      <c r="R1456">
        <f>VLOOKUP(order_details__2[[#This Row],[OrderID]],orders[],21,FALSE)</f>
        <v>12</v>
      </c>
    </row>
    <row r="1457" spans="1:18" x14ac:dyDescent="0.2">
      <c r="A1457">
        <v>10804</v>
      </c>
      <c r="B1457">
        <v>10</v>
      </c>
      <c r="C1457">
        <v>31</v>
      </c>
      <c r="D1457">
        <v>36</v>
      </c>
      <c r="E1457">
        <v>0</v>
      </c>
      <c r="F1457">
        <f>order_details__2[[#This Row],[UnitPrice]]*order_details__2[[#This Row],[Quantity]]</f>
        <v>1116</v>
      </c>
      <c r="G1457">
        <f>VLOOKUP(order_details__2[[#This Row],[ProductID]],products[],3,FALSE)</f>
        <v>4</v>
      </c>
      <c r="H1457">
        <f>VLOOKUP(order_details__2[[#This Row],[OrderID]],orders[],20,FALSE)</f>
        <v>1997</v>
      </c>
      <c r="I1457" t="str">
        <f>VLOOKUP(order_details__2[[#This Row],[ProductID]],products[],2,FALSE)</f>
        <v>Ikura</v>
      </c>
      <c r="J1457" t="str">
        <f>VLOOKUP(order_details__2[[#This Row],[SupplierID]],suppliers[],2,FALSE)</f>
        <v>Tokyo Traders</v>
      </c>
      <c r="K1457" t="str">
        <f>VLOOKUP(order_details__2[[#This Row],[OrderID]],orders[],14,FALSE)</f>
        <v>UK</v>
      </c>
      <c r="L1457">
        <f>VLOOKUP(order_details__2[[#This Row],[OrderID]],orders[],7,FALSE)</f>
        <v>2</v>
      </c>
      <c r="M1457" t="str">
        <f>VLOOKUP(order_details__2[[#This Row],[ShipVia ]],shippers[],2,FALSE)</f>
        <v>United Package</v>
      </c>
      <c r="N1457" t="str">
        <f>VLOOKUP(order_details__2[[#This Row],[OrderID]],orders[],2,FALSE)</f>
        <v>SEVES</v>
      </c>
      <c r="O1457" t="str">
        <f>VLOOKUP(order_details__2[[#This Row],[OrderID]],orders[],18,FALSE)</f>
        <v xml:space="preserve">Westerns                                          </v>
      </c>
      <c r="P1457">
        <f>VLOOKUP(order_details__2[[#This Row],[ProductID]],products[],4,FALSE)</f>
        <v>8</v>
      </c>
      <c r="Q1457" t="str">
        <f>VLOOKUP(order_details__2[[#This Row],[CategoryID]],categories[],2,FALSE)</f>
        <v>Seafood</v>
      </c>
      <c r="R1457">
        <f>VLOOKUP(order_details__2[[#This Row],[OrderID]],orders[],21,FALSE)</f>
        <v>12</v>
      </c>
    </row>
    <row r="1458" spans="1:18" x14ac:dyDescent="0.2">
      <c r="A1458">
        <v>10804</v>
      </c>
      <c r="B1458">
        <v>28</v>
      </c>
      <c r="C1458">
        <v>45.6</v>
      </c>
      <c r="D1458">
        <v>24</v>
      </c>
      <c r="E1458">
        <v>0</v>
      </c>
      <c r="F1458">
        <f>order_details__2[[#This Row],[UnitPrice]]*order_details__2[[#This Row],[Quantity]]</f>
        <v>1094.4000000000001</v>
      </c>
      <c r="G1458">
        <f>VLOOKUP(order_details__2[[#This Row],[ProductID]],products[],3,FALSE)</f>
        <v>12</v>
      </c>
      <c r="H1458">
        <f>VLOOKUP(order_details__2[[#This Row],[OrderID]],orders[],20,FALSE)</f>
        <v>1997</v>
      </c>
      <c r="I1458" t="str">
        <f>VLOOKUP(order_details__2[[#This Row],[ProductID]],products[],2,FALSE)</f>
        <v>Rssle Sauerkraut</v>
      </c>
      <c r="J1458" t="str">
        <f>VLOOKUP(order_details__2[[#This Row],[SupplierID]],suppliers[],2,FALSE)</f>
        <v>Plutzer Lebensmittelgromrkte AG</v>
      </c>
      <c r="K1458" t="str">
        <f>VLOOKUP(order_details__2[[#This Row],[OrderID]],orders[],14,FALSE)</f>
        <v>UK</v>
      </c>
      <c r="L1458">
        <f>VLOOKUP(order_details__2[[#This Row],[OrderID]],orders[],7,FALSE)</f>
        <v>2</v>
      </c>
      <c r="M1458" t="str">
        <f>VLOOKUP(order_details__2[[#This Row],[ShipVia ]],shippers[],2,FALSE)</f>
        <v>United Package</v>
      </c>
      <c r="N1458" t="str">
        <f>VLOOKUP(order_details__2[[#This Row],[OrderID]],orders[],2,FALSE)</f>
        <v>SEVES</v>
      </c>
      <c r="O1458" t="str">
        <f>VLOOKUP(order_details__2[[#This Row],[OrderID]],orders[],18,FALSE)</f>
        <v xml:space="preserve">Westerns                                          </v>
      </c>
      <c r="P1458">
        <f>VLOOKUP(order_details__2[[#This Row],[ProductID]],products[],4,FALSE)</f>
        <v>7</v>
      </c>
      <c r="Q1458" t="str">
        <f>VLOOKUP(order_details__2[[#This Row],[CategoryID]],categories[],2,FALSE)</f>
        <v>Produce</v>
      </c>
      <c r="R1458">
        <f>VLOOKUP(order_details__2[[#This Row],[OrderID]],orders[],21,FALSE)</f>
        <v>12</v>
      </c>
    </row>
    <row r="1459" spans="1:18" x14ac:dyDescent="0.2">
      <c r="A1459">
        <v>10804</v>
      </c>
      <c r="B1459">
        <v>49</v>
      </c>
      <c r="C1459">
        <v>20</v>
      </c>
      <c r="D1459">
        <v>4</v>
      </c>
      <c r="E1459">
        <v>0</v>
      </c>
      <c r="F1459">
        <f>order_details__2[[#This Row],[UnitPrice]]*order_details__2[[#This Row],[Quantity]]</f>
        <v>80</v>
      </c>
      <c r="G1459">
        <f>VLOOKUP(order_details__2[[#This Row],[ProductID]],products[],3,FALSE)</f>
        <v>23</v>
      </c>
      <c r="H1459">
        <f>VLOOKUP(order_details__2[[#This Row],[OrderID]],orders[],20,FALSE)</f>
        <v>1997</v>
      </c>
      <c r="I1459" t="str">
        <f>VLOOKUP(order_details__2[[#This Row],[ProductID]],products[],2,FALSE)</f>
        <v>Maxilaku</v>
      </c>
      <c r="J1459" t="str">
        <f>VLOOKUP(order_details__2[[#This Row],[SupplierID]],suppliers[],2,FALSE)</f>
        <v>Karkki Oy</v>
      </c>
      <c r="K1459" t="str">
        <f>VLOOKUP(order_details__2[[#This Row],[OrderID]],orders[],14,FALSE)</f>
        <v>UK</v>
      </c>
      <c r="L1459">
        <f>VLOOKUP(order_details__2[[#This Row],[OrderID]],orders[],7,FALSE)</f>
        <v>2</v>
      </c>
      <c r="M1459" t="str">
        <f>VLOOKUP(order_details__2[[#This Row],[ShipVia ]],shippers[],2,FALSE)</f>
        <v>United Package</v>
      </c>
      <c r="N1459" t="str">
        <f>VLOOKUP(order_details__2[[#This Row],[OrderID]],orders[],2,FALSE)</f>
        <v>SEVES</v>
      </c>
      <c r="O1459" t="str">
        <f>VLOOKUP(order_details__2[[#This Row],[OrderID]],orders[],18,FALSE)</f>
        <v xml:space="preserve">Westerns                                          </v>
      </c>
      <c r="P1459">
        <f>VLOOKUP(order_details__2[[#This Row],[ProductID]],products[],4,FALSE)</f>
        <v>3</v>
      </c>
      <c r="Q1459" t="str">
        <f>VLOOKUP(order_details__2[[#This Row],[CategoryID]],categories[],2,FALSE)</f>
        <v>Confections</v>
      </c>
      <c r="R1459">
        <f>VLOOKUP(order_details__2[[#This Row],[OrderID]],orders[],21,FALSE)</f>
        <v>12</v>
      </c>
    </row>
    <row r="1460" spans="1:18" x14ac:dyDescent="0.2">
      <c r="A1460">
        <v>10805</v>
      </c>
      <c r="B1460">
        <v>34</v>
      </c>
      <c r="C1460">
        <v>14</v>
      </c>
      <c r="D1460">
        <v>10</v>
      </c>
      <c r="E1460">
        <v>0</v>
      </c>
      <c r="F1460">
        <f>order_details__2[[#This Row],[UnitPrice]]*order_details__2[[#This Row],[Quantity]]</f>
        <v>140</v>
      </c>
      <c r="G1460">
        <f>VLOOKUP(order_details__2[[#This Row],[ProductID]],products[],3,FALSE)</f>
        <v>16</v>
      </c>
      <c r="H1460">
        <f>VLOOKUP(order_details__2[[#This Row],[OrderID]],orders[],20,FALSE)</f>
        <v>1997</v>
      </c>
      <c r="I1460" t="str">
        <f>VLOOKUP(order_details__2[[#This Row],[ProductID]],products[],2,FALSE)</f>
        <v>Sasquatch Ale</v>
      </c>
      <c r="J1460" t="str">
        <f>VLOOKUP(order_details__2[[#This Row],[SupplierID]],suppliers[],2,FALSE)</f>
        <v>Bigfoot Breweries</v>
      </c>
      <c r="K1460" t="str">
        <f>VLOOKUP(order_details__2[[#This Row],[OrderID]],orders[],14,FALSE)</f>
        <v>USA</v>
      </c>
      <c r="L1460">
        <f>VLOOKUP(order_details__2[[#This Row],[OrderID]],orders[],7,FALSE)</f>
        <v>3</v>
      </c>
      <c r="M1460" t="str">
        <f>VLOOKUP(order_details__2[[#This Row],[ShipVia ]],shippers[],2,FALSE)</f>
        <v>Federal Shipping</v>
      </c>
      <c r="N1460" t="str">
        <f>VLOOKUP(order_details__2[[#This Row],[OrderID]],orders[],2,FALSE)</f>
        <v>THEBI</v>
      </c>
      <c r="O1460" t="str">
        <f>VLOOKUP(order_details__2[[#This Row],[OrderID]],orders[],18,FALSE)</f>
        <v xml:space="preserve">Eastern                                           </v>
      </c>
      <c r="P1460">
        <f>VLOOKUP(order_details__2[[#This Row],[ProductID]],products[],4,FALSE)</f>
        <v>1</v>
      </c>
      <c r="Q1460" t="str">
        <f>VLOOKUP(order_details__2[[#This Row],[CategoryID]],categories[],2,FALSE)</f>
        <v>Beverages</v>
      </c>
      <c r="R1460">
        <f>VLOOKUP(order_details__2[[#This Row],[OrderID]],orders[],21,FALSE)</f>
        <v>12</v>
      </c>
    </row>
    <row r="1461" spans="1:18" x14ac:dyDescent="0.2">
      <c r="A1461">
        <v>10805</v>
      </c>
      <c r="B1461">
        <v>38</v>
      </c>
      <c r="C1461">
        <v>263.5</v>
      </c>
      <c r="D1461">
        <v>10</v>
      </c>
      <c r="E1461">
        <v>0</v>
      </c>
      <c r="F1461">
        <f>order_details__2[[#This Row],[UnitPrice]]*order_details__2[[#This Row],[Quantity]]</f>
        <v>2635</v>
      </c>
      <c r="G1461">
        <f>VLOOKUP(order_details__2[[#This Row],[ProductID]],products[],3,FALSE)</f>
        <v>18</v>
      </c>
      <c r="H1461">
        <f>VLOOKUP(order_details__2[[#This Row],[OrderID]],orders[],20,FALSE)</f>
        <v>1997</v>
      </c>
      <c r="I1461" t="str">
        <f>VLOOKUP(order_details__2[[#This Row],[ProductID]],products[],2,FALSE)</f>
        <v>Cte de Blaye</v>
      </c>
      <c r="J1461" t="str">
        <f>VLOOKUP(order_details__2[[#This Row],[SupplierID]],suppliers[],2,FALSE)</f>
        <v>Aux joyeux ecclsiastiques</v>
      </c>
      <c r="K1461" t="str">
        <f>VLOOKUP(order_details__2[[#This Row],[OrderID]],orders[],14,FALSE)</f>
        <v>USA</v>
      </c>
      <c r="L1461">
        <f>VLOOKUP(order_details__2[[#This Row],[OrderID]],orders[],7,FALSE)</f>
        <v>3</v>
      </c>
      <c r="M1461" t="str">
        <f>VLOOKUP(order_details__2[[#This Row],[ShipVia ]],shippers[],2,FALSE)</f>
        <v>Federal Shipping</v>
      </c>
      <c r="N1461" t="str">
        <f>VLOOKUP(order_details__2[[#This Row],[OrderID]],orders[],2,FALSE)</f>
        <v>THEBI</v>
      </c>
      <c r="O1461" t="str">
        <f>VLOOKUP(order_details__2[[#This Row],[OrderID]],orders[],18,FALSE)</f>
        <v xml:space="preserve">Eastern                                           </v>
      </c>
      <c r="P1461">
        <f>VLOOKUP(order_details__2[[#This Row],[ProductID]],products[],4,FALSE)</f>
        <v>1</v>
      </c>
      <c r="Q1461" t="str">
        <f>VLOOKUP(order_details__2[[#This Row],[CategoryID]],categories[],2,FALSE)</f>
        <v>Beverages</v>
      </c>
      <c r="R1461">
        <f>VLOOKUP(order_details__2[[#This Row],[OrderID]],orders[],21,FALSE)</f>
        <v>12</v>
      </c>
    </row>
    <row r="1462" spans="1:18" x14ac:dyDescent="0.2">
      <c r="A1462">
        <v>10806</v>
      </c>
      <c r="B1462">
        <v>2</v>
      </c>
      <c r="C1462">
        <v>19</v>
      </c>
      <c r="D1462">
        <v>20</v>
      </c>
      <c r="E1462">
        <v>0</v>
      </c>
      <c r="F1462">
        <f>order_details__2[[#This Row],[UnitPrice]]*order_details__2[[#This Row],[Quantity]]</f>
        <v>380</v>
      </c>
      <c r="G1462">
        <f>VLOOKUP(order_details__2[[#This Row],[ProductID]],products[],3,FALSE)</f>
        <v>1</v>
      </c>
      <c r="H1462">
        <f>VLOOKUP(order_details__2[[#This Row],[OrderID]],orders[],20,FALSE)</f>
        <v>1997</v>
      </c>
      <c r="I1462" t="str">
        <f>VLOOKUP(order_details__2[[#This Row],[ProductID]],products[],2,FALSE)</f>
        <v>Chang</v>
      </c>
      <c r="J1462" t="str">
        <f>VLOOKUP(order_details__2[[#This Row],[SupplierID]],suppliers[],2,FALSE)</f>
        <v>Exotic Liquids</v>
      </c>
      <c r="K1462" t="str">
        <f>VLOOKUP(order_details__2[[#This Row],[OrderID]],orders[],14,FALSE)</f>
        <v>France</v>
      </c>
      <c r="L1462">
        <f>VLOOKUP(order_details__2[[#This Row],[OrderID]],orders[],7,FALSE)</f>
        <v>2</v>
      </c>
      <c r="M1462" t="str">
        <f>VLOOKUP(order_details__2[[#This Row],[ShipVia ]],shippers[],2,FALSE)</f>
        <v>United Package</v>
      </c>
      <c r="N1462" t="str">
        <f>VLOOKUP(order_details__2[[#This Row],[OrderID]],orders[],2,FALSE)</f>
        <v>VICTE</v>
      </c>
      <c r="O1462" t="str">
        <f>VLOOKUP(order_details__2[[#This Row],[OrderID]],orders[],18,FALSE)</f>
        <v xml:space="preserve">Southern                                          </v>
      </c>
      <c r="P1462">
        <f>VLOOKUP(order_details__2[[#This Row],[ProductID]],products[],4,FALSE)</f>
        <v>1</v>
      </c>
      <c r="Q1462" t="str">
        <f>VLOOKUP(order_details__2[[#This Row],[CategoryID]],categories[],2,FALSE)</f>
        <v>Beverages</v>
      </c>
      <c r="R1462">
        <f>VLOOKUP(order_details__2[[#This Row],[OrderID]],orders[],21,FALSE)</f>
        <v>12</v>
      </c>
    </row>
    <row r="1463" spans="1:18" x14ac:dyDescent="0.2">
      <c r="A1463">
        <v>10806</v>
      </c>
      <c r="B1463">
        <v>65</v>
      </c>
      <c r="C1463">
        <v>21.05</v>
      </c>
      <c r="D1463">
        <v>2</v>
      </c>
      <c r="E1463">
        <v>0</v>
      </c>
      <c r="F1463">
        <f>order_details__2[[#This Row],[UnitPrice]]*order_details__2[[#This Row],[Quantity]]</f>
        <v>42.1</v>
      </c>
      <c r="G1463">
        <f>VLOOKUP(order_details__2[[#This Row],[ProductID]],products[],3,FALSE)</f>
        <v>2</v>
      </c>
      <c r="H1463">
        <f>VLOOKUP(order_details__2[[#This Row],[OrderID]],orders[],20,FALSE)</f>
        <v>1997</v>
      </c>
      <c r="I1463" t="str">
        <f>VLOOKUP(order_details__2[[#This Row],[ProductID]],products[],2,FALSE)</f>
        <v>Louisiana Fiery Hot Pepper Sauce</v>
      </c>
      <c r="J1463" t="str">
        <f>VLOOKUP(order_details__2[[#This Row],[SupplierID]],suppliers[],2,FALSE)</f>
        <v>New Orleans Cajun Delights</v>
      </c>
      <c r="K1463" t="str">
        <f>VLOOKUP(order_details__2[[#This Row],[OrderID]],orders[],14,FALSE)</f>
        <v>France</v>
      </c>
      <c r="L1463">
        <f>VLOOKUP(order_details__2[[#This Row],[OrderID]],orders[],7,FALSE)</f>
        <v>2</v>
      </c>
      <c r="M1463" t="str">
        <f>VLOOKUP(order_details__2[[#This Row],[ShipVia ]],shippers[],2,FALSE)</f>
        <v>United Package</v>
      </c>
      <c r="N1463" t="str">
        <f>VLOOKUP(order_details__2[[#This Row],[OrderID]],orders[],2,FALSE)</f>
        <v>VICTE</v>
      </c>
      <c r="O1463" t="str">
        <f>VLOOKUP(order_details__2[[#This Row],[OrderID]],orders[],18,FALSE)</f>
        <v xml:space="preserve">Southern                                          </v>
      </c>
      <c r="P1463">
        <f>VLOOKUP(order_details__2[[#This Row],[ProductID]],products[],4,FALSE)</f>
        <v>2</v>
      </c>
      <c r="Q1463" t="str">
        <f>VLOOKUP(order_details__2[[#This Row],[CategoryID]],categories[],2,FALSE)</f>
        <v>Condiments</v>
      </c>
      <c r="R1463">
        <f>VLOOKUP(order_details__2[[#This Row],[OrderID]],orders[],21,FALSE)</f>
        <v>12</v>
      </c>
    </row>
    <row r="1464" spans="1:18" x14ac:dyDescent="0.2">
      <c r="A1464">
        <v>10806</v>
      </c>
      <c r="B1464">
        <v>74</v>
      </c>
      <c r="C1464">
        <v>10</v>
      </c>
      <c r="D1464">
        <v>15</v>
      </c>
      <c r="E1464">
        <v>0</v>
      </c>
      <c r="F1464">
        <f>order_details__2[[#This Row],[UnitPrice]]*order_details__2[[#This Row],[Quantity]]</f>
        <v>150</v>
      </c>
      <c r="G1464">
        <f>VLOOKUP(order_details__2[[#This Row],[ProductID]],products[],3,FALSE)</f>
        <v>4</v>
      </c>
      <c r="H1464">
        <f>VLOOKUP(order_details__2[[#This Row],[OrderID]],orders[],20,FALSE)</f>
        <v>1997</v>
      </c>
      <c r="I1464" t="str">
        <f>VLOOKUP(order_details__2[[#This Row],[ProductID]],products[],2,FALSE)</f>
        <v>Longlife Tofu</v>
      </c>
      <c r="J1464" t="str">
        <f>VLOOKUP(order_details__2[[#This Row],[SupplierID]],suppliers[],2,FALSE)</f>
        <v>Tokyo Traders</v>
      </c>
      <c r="K1464" t="str">
        <f>VLOOKUP(order_details__2[[#This Row],[OrderID]],orders[],14,FALSE)</f>
        <v>France</v>
      </c>
      <c r="L1464">
        <f>VLOOKUP(order_details__2[[#This Row],[OrderID]],orders[],7,FALSE)</f>
        <v>2</v>
      </c>
      <c r="M1464" t="str">
        <f>VLOOKUP(order_details__2[[#This Row],[ShipVia ]],shippers[],2,FALSE)</f>
        <v>United Package</v>
      </c>
      <c r="N1464" t="str">
        <f>VLOOKUP(order_details__2[[#This Row],[OrderID]],orders[],2,FALSE)</f>
        <v>VICTE</v>
      </c>
      <c r="O1464" t="str">
        <f>VLOOKUP(order_details__2[[#This Row],[OrderID]],orders[],18,FALSE)</f>
        <v xml:space="preserve">Southern                                          </v>
      </c>
      <c r="P1464">
        <f>VLOOKUP(order_details__2[[#This Row],[ProductID]],products[],4,FALSE)</f>
        <v>7</v>
      </c>
      <c r="Q1464" t="str">
        <f>VLOOKUP(order_details__2[[#This Row],[CategoryID]],categories[],2,FALSE)</f>
        <v>Produce</v>
      </c>
      <c r="R1464">
        <f>VLOOKUP(order_details__2[[#This Row],[OrderID]],orders[],21,FALSE)</f>
        <v>12</v>
      </c>
    </row>
    <row r="1465" spans="1:18" x14ac:dyDescent="0.2">
      <c r="A1465">
        <v>10807</v>
      </c>
      <c r="B1465">
        <v>40</v>
      </c>
      <c r="C1465">
        <v>18.399999999999999</v>
      </c>
      <c r="D1465">
        <v>1</v>
      </c>
      <c r="E1465">
        <v>0</v>
      </c>
      <c r="F1465">
        <f>order_details__2[[#This Row],[UnitPrice]]*order_details__2[[#This Row],[Quantity]]</f>
        <v>18.399999999999999</v>
      </c>
      <c r="G1465">
        <f>VLOOKUP(order_details__2[[#This Row],[ProductID]],products[],3,FALSE)</f>
        <v>19</v>
      </c>
      <c r="H1465">
        <f>VLOOKUP(order_details__2[[#This Row],[OrderID]],orders[],20,FALSE)</f>
        <v>1997</v>
      </c>
      <c r="I1465" t="str">
        <f>VLOOKUP(order_details__2[[#This Row],[ProductID]],products[],2,FALSE)</f>
        <v>Boston Crab Meat</v>
      </c>
      <c r="J1465" t="str">
        <f>VLOOKUP(order_details__2[[#This Row],[SupplierID]],suppliers[],2,FALSE)</f>
        <v>New England Seafood Cannery</v>
      </c>
      <c r="K1465" t="str">
        <f>VLOOKUP(order_details__2[[#This Row],[OrderID]],orders[],14,FALSE)</f>
        <v>Italy</v>
      </c>
      <c r="L1465">
        <f>VLOOKUP(order_details__2[[#This Row],[OrderID]],orders[],7,FALSE)</f>
        <v>1</v>
      </c>
      <c r="M1465" t="str">
        <f>VLOOKUP(order_details__2[[#This Row],[ShipVia ]],shippers[],2,FALSE)</f>
        <v>Speedy Express</v>
      </c>
      <c r="N1465" t="str">
        <f>VLOOKUP(order_details__2[[#This Row],[OrderID]],orders[],2,FALSE)</f>
        <v>FRANS</v>
      </c>
      <c r="O1465" t="str">
        <f>VLOOKUP(order_details__2[[#This Row],[OrderID]],orders[],18,FALSE)</f>
        <v xml:space="preserve">Eastern                                           </v>
      </c>
      <c r="P1465">
        <f>VLOOKUP(order_details__2[[#This Row],[ProductID]],products[],4,FALSE)</f>
        <v>8</v>
      </c>
      <c r="Q1465" t="str">
        <f>VLOOKUP(order_details__2[[#This Row],[CategoryID]],categories[],2,FALSE)</f>
        <v>Seafood</v>
      </c>
      <c r="R1465">
        <f>VLOOKUP(order_details__2[[#This Row],[OrderID]],orders[],21,FALSE)</f>
        <v>12</v>
      </c>
    </row>
    <row r="1466" spans="1:18" x14ac:dyDescent="0.2">
      <c r="A1466">
        <v>10808</v>
      </c>
      <c r="B1466">
        <v>56</v>
      </c>
      <c r="C1466">
        <v>38</v>
      </c>
      <c r="D1466">
        <v>20</v>
      </c>
      <c r="E1466">
        <v>0</v>
      </c>
      <c r="F1466">
        <f>order_details__2[[#This Row],[UnitPrice]]*order_details__2[[#This Row],[Quantity]]</f>
        <v>760</v>
      </c>
      <c r="G1466">
        <f>VLOOKUP(order_details__2[[#This Row],[ProductID]],products[],3,FALSE)</f>
        <v>26</v>
      </c>
      <c r="H1466">
        <f>VLOOKUP(order_details__2[[#This Row],[OrderID]],orders[],20,FALSE)</f>
        <v>1998</v>
      </c>
      <c r="I1466" t="str">
        <f>VLOOKUP(order_details__2[[#This Row],[ProductID]],products[],2,FALSE)</f>
        <v>Gnocchi di nonna Alice</v>
      </c>
      <c r="J1466" t="str">
        <f>VLOOKUP(order_details__2[[#This Row],[SupplierID]],suppliers[],2,FALSE)</f>
        <v>Pasta Buttini s.r.l.</v>
      </c>
      <c r="K1466" t="str">
        <f>VLOOKUP(order_details__2[[#This Row],[OrderID]],orders[],14,FALSE)</f>
        <v>USA</v>
      </c>
      <c r="L1466">
        <f>VLOOKUP(order_details__2[[#This Row],[OrderID]],orders[],7,FALSE)</f>
        <v>3</v>
      </c>
      <c r="M1466" t="str">
        <f>VLOOKUP(order_details__2[[#This Row],[ShipVia ]],shippers[],2,FALSE)</f>
        <v>Federal Shipping</v>
      </c>
      <c r="N1466" t="str">
        <f>VLOOKUP(order_details__2[[#This Row],[OrderID]],orders[],2,FALSE)</f>
        <v>OLDWO</v>
      </c>
      <c r="O1466" t="str">
        <f>VLOOKUP(order_details__2[[#This Row],[OrderID]],orders[],18,FALSE)</f>
        <v xml:space="preserve">Eastern                                           </v>
      </c>
      <c r="P1466">
        <f>VLOOKUP(order_details__2[[#This Row],[ProductID]],products[],4,FALSE)</f>
        <v>5</v>
      </c>
      <c r="Q1466" t="str">
        <f>VLOOKUP(order_details__2[[#This Row],[CategoryID]],categories[],2,FALSE)</f>
        <v>Grains/Cereals</v>
      </c>
      <c r="R1466">
        <f>VLOOKUP(order_details__2[[#This Row],[OrderID]],orders[],21,FALSE)</f>
        <v>1</v>
      </c>
    </row>
    <row r="1467" spans="1:18" x14ac:dyDescent="0.2">
      <c r="A1467">
        <v>10808</v>
      </c>
      <c r="B1467">
        <v>76</v>
      </c>
      <c r="C1467">
        <v>18</v>
      </c>
      <c r="D1467">
        <v>50</v>
      </c>
      <c r="E1467">
        <v>0</v>
      </c>
      <c r="F1467">
        <f>order_details__2[[#This Row],[UnitPrice]]*order_details__2[[#This Row],[Quantity]]</f>
        <v>900</v>
      </c>
      <c r="G1467">
        <f>VLOOKUP(order_details__2[[#This Row],[ProductID]],products[],3,FALSE)</f>
        <v>23</v>
      </c>
      <c r="H1467">
        <f>VLOOKUP(order_details__2[[#This Row],[OrderID]],orders[],20,FALSE)</f>
        <v>1998</v>
      </c>
      <c r="I1467" t="str">
        <f>VLOOKUP(order_details__2[[#This Row],[ProductID]],products[],2,FALSE)</f>
        <v>Lakkalikri</v>
      </c>
      <c r="J1467" t="str">
        <f>VLOOKUP(order_details__2[[#This Row],[SupplierID]],suppliers[],2,FALSE)</f>
        <v>Karkki Oy</v>
      </c>
      <c r="K1467" t="str">
        <f>VLOOKUP(order_details__2[[#This Row],[OrderID]],orders[],14,FALSE)</f>
        <v>USA</v>
      </c>
      <c r="L1467">
        <f>VLOOKUP(order_details__2[[#This Row],[OrderID]],orders[],7,FALSE)</f>
        <v>3</v>
      </c>
      <c r="M1467" t="str">
        <f>VLOOKUP(order_details__2[[#This Row],[ShipVia ]],shippers[],2,FALSE)</f>
        <v>Federal Shipping</v>
      </c>
      <c r="N1467" t="str">
        <f>VLOOKUP(order_details__2[[#This Row],[OrderID]],orders[],2,FALSE)</f>
        <v>OLDWO</v>
      </c>
      <c r="O1467" t="str">
        <f>VLOOKUP(order_details__2[[#This Row],[OrderID]],orders[],18,FALSE)</f>
        <v xml:space="preserve">Eastern                                           </v>
      </c>
      <c r="P1467">
        <f>VLOOKUP(order_details__2[[#This Row],[ProductID]],products[],4,FALSE)</f>
        <v>1</v>
      </c>
      <c r="Q1467" t="str">
        <f>VLOOKUP(order_details__2[[#This Row],[CategoryID]],categories[],2,FALSE)</f>
        <v>Beverages</v>
      </c>
      <c r="R1467">
        <f>VLOOKUP(order_details__2[[#This Row],[OrderID]],orders[],21,FALSE)</f>
        <v>1</v>
      </c>
    </row>
    <row r="1468" spans="1:18" x14ac:dyDescent="0.2">
      <c r="A1468">
        <v>10809</v>
      </c>
      <c r="B1468">
        <v>52</v>
      </c>
      <c r="C1468">
        <v>7</v>
      </c>
      <c r="D1468">
        <v>20</v>
      </c>
      <c r="E1468">
        <v>0</v>
      </c>
      <c r="F1468">
        <f>order_details__2[[#This Row],[UnitPrice]]*order_details__2[[#This Row],[Quantity]]</f>
        <v>140</v>
      </c>
      <c r="G1468">
        <f>VLOOKUP(order_details__2[[#This Row],[ProductID]],products[],3,FALSE)</f>
        <v>24</v>
      </c>
      <c r="H1468">
        <f>VLOOKUP(order_details__2[[#This Row],[OrderID]],orders[],20,FALSE)</f>
        <v>1998</v>
      </c>
      <c r="I1468" t="str">
        <f>VLOOKUP(order_details__2[[#This Row],[ProductID]],products[],2,FALSE)</f>
        <v>Filo Mix</v>
      </c>
      <c r="J1468" t="str">
        <f>VLOOKUP(order_details__2[[#This Row],[SupplierID]],suppliers[],2,FALSE)</f>
        <v>G'day, Mate</v>
      </c>
      <c r="K1468" t="str">
        <f>VLOOKUP(order_details__2[[#This Row],[OrderID]],orders[],14,FALSE)</f>
        <v>Brazil</v>
      </c>
      <c r="L1468">
        <f>VLOOKUP(order_details__2[[#This Row],[OrderID]],orders[],7,FALSE)</f>
        <v>1</v>
      </c>
      <c r="M1468" t="str">
        <f>VLOOKUP(order_details__2[[#This Row],[ShipVia ]],shippers[],2,FALSE)</f>
        <v>Speedy Express</v>
      </c>
      <c r="N1468" t="str">
        <f>VLOOKUP(order_details__2[[#This Row],[OrderID]],orders[],2,FALSE)</f>
        <v>WELLI</v>
      </c>
      <c r="O1468" t="str">
        <f>VLOOKUP(order_details__2[[#This Row],[OrderID]],orders[],18,FALSE)</f>
        <v xml:space="preserve">Westerns                                          </v>
      </c>
      <c r="P1468">
        <f>VLOOKUP(order_details__2[[#This Row],[ProductID]],products[],4,FALSE)</f>
        <v>5</v>
      </c>
      <c r="Q1468" t="str">
        <f>VLOOKUP(order_details__2[[#This Row],[CategoryID]],categories[],2,FALSE)</f>
        <v>Grains/Cereals</v>
      </c>
      <c r="R1468">
        <f>VLOOKUP(order_details__2[[#This Row],[OrderID]],orders[],21,FALSE)</f>
        <v>1</v>
      </c>
    </row>
    <row r="1469" spans="1:18" x14ac:dyDescent="0.2">
      <c r="A1469">
        <v>10810</v>
      </c>
      <c r="B1469">
        <v>13</v>
      </c>
      <c r="C1469">
        <v>6</v>
      </c>
      <c r="D1469">
        <v>7</v>
      </c>
      <c r="E1469">
        <v>0</v>
      </c>
      <c r="F1469">
        <f>order_details__2[[#This Row],[UnitPrice]]*order_details__2[[#This Row],[Quantity]]</f>
        <v>42</v>
      </c>
      <c r="G1469">
        <f>VLOOKUP(order_details__2[[#This Row],[ProductID]],products[],3,FALSE)</f>
        <v>6</v>
      </c>
      <c r="H1469">
        <f>VLOOKUP(order_details__2[[#This Row],[OrderID]],orders[],20,FALSE)</f>
        <v>1998</v>
      </c>
      <c r="I1469" t="str">
        <f>VLOOKUP(order_details__2[[#This Row],[ProductID]],products[],2,FALSE)</f>
        <v>Konbu</v>
      </c>
      <c r="J1469" t="str">
        <f>VLOOKUP(order_details__2[[#This Row],[SupplierID]],suppliers[],2,FALSE)</f>
        <v>Mayumi's</v>
      </c>
      <c r="K1469" t="str">
        <f>VLOOKUP(order_details__2[[#This Row],[OrderID]],orders[],14,FALSE)</f>
        <v>Canada</v>
      </c>
      <c r="L1469">
        <f>VLOOKUP(order_details__2[[#This Row],[OrderID]],orders[],7,FALSE)</f>
        <v>3</v>
      </c>
      <c r="M1469" t="str">
        <f>VLOOKUP(order_details__2[[#This Row],[ShipVia ]],shippers[],2,FALSE)</f>
        <v>Federal Shipping</v>
      </c>
      <c r="N1469" t="str">
        <f>VLOOKUP(order_details__2[[#This Row],[OrderID]],orders[],2,FALSE)</f>
        <v>LAUGB</v>
      </c>
      <c r="O1469" t="str">
        <f>VLOOKUP(order_details__2[[#This Row],[OrderID]],orders[],18,FALSE)</f>
        <v xml:space="preserve">Eastern                                           </v>
      </c>
      <c r="P1469">
        <f>VLOOKUP(order_details__2[[#This Row],[ProductID]],products[],4,FALSE)</f>
        <v>8</v>
      </c>
      <c r="Q1469" t="str">
        <f>VLOOKUP(order_details__2[[#This Row],[CategoryID]],categories[],2,FALSE)</f>
        <v>Seafood</v>
      </c>
      <c r="R1469">
        <f>VLOOKUP(order_details__2[[#This Row],[OrderID]],orders[],21,FALSE)</f>
        <v>1</v>
      </c>
    </row>
    <row r="1470" spans="1:18" x14ac:dyDescent="0.2">
      <c r="A1470">
        <v>10810</v>
      </c>
      <c r="B1470">
        <v>25</v>
      </c>
      <c r="C1470">
        <v>14</v>
      </c>
      <c r="D1470">
        <v>5</v>
      </c>
      <c r="E1470">
        <v>0</v>
      </c>
      <c r="F1470">
        <f>order_details__2[[#This Row],[UnitPrice]]*order_details__2[[#This Row],[Quantity]]</f>
        <v>70</v>
      </c>
      <c r="G1470">
        <f>VLOOKUP(order_details__2[[#This Row],[ProductID]],products[],3,FALSE)</f>
        <v>11</v>
      </c>
      <c r="H1470">
        <f>VLOOKUP(order_details__2[[#This Row],[OrderID]],orders[],20,FALSE)</f>
        <v>1998</v>
      </c>
      <c r="I1470" t="str">
        <f>VLOOKUP(order_details__2[[#This Row],[ProductID]],products[],2,FALSE)</f>
        <v>NuNuCa Nu-Nougat-Creme</v>
      </c>
      <c r="J1470" t="str">
        <f>VLOOKUP(order_details__2[[#This Row],[SupplierID]],suppliers[],2,FALSE)</f>
        <v>Heli Swaren GmbH &amp; Co. KG</v>
      </c>
      <c r="K1470" t="str">
        <f>VLOOKUP(order_details__2[[#This Row],[OrderID]],orders[],14,FALSE)</f>
        <v>Canada</v>
      </c>
      <c r="L1470">
        <f>VLOOKUP(order_details__2[[#This Row],[OrderID]],orders[],7,FALSE)</f>
        <v>3</v>
      </c>
      <c r="M1470" t="str">
        <f>VLOOKUP(order_details__2[[#This Row],[ShipVia ]],shippers[],2,FALSE)</f>
        <v>Federal Shipping</v>
      </c>
      <c r="N1470" t="str">
        <f>VLOOKUP(order_details__2[[#This Row],[OrderID]],orders[],2,FALSE)</f>
        <v>LAUGB</v>
      </c>
      <c r="O1470" t="str">
        <f>VLOOKUP(order_details__2[[#This Row],[OrderID]],orders[],18,FALSE)</f>
        <v xml:space="preserve">Eastern                                           </v>
      </c>
      <c r="P1470">
        <f>VLOOKUP(order_details__2[[#This Row],[ProductID]],products[],4,FALSE)</f>
        <v>3</v>
      </c>
      <c r="Q1470" t="str">
        <f>VLOOKUP(order_details__2[[#This Row],[CategoryID]],categories[],2,FALSE)</f>
        <v>Confections</v>
      </c>
      <c r="R1470">
        <f>VLOOKUP(order_details__2[[#This Row],[OrderID]],orders[],21,FALSE)</f>
        <v>1</v>
      </c>
    </row>
    <row r="1471" spans="1:18" x14ac:dyDescent="0.2">
      <c r="A1471">
        <v>10810</v>
      </c>
      <c r="B1471">
        <v>70</v>
      </c>
      <c r="C1471">
        <v>15</v>
      </c>
      <c r="D1471">
        <v>5</v>
      </c>
      <c r="E1471">
        <v>0</v>
      </c>
      <c r="F1471">
        <f>order_details__2[[#This Row],[UnitPrice]]*order_details__2[[#This Row],[Quantity]]</f>
        <v>75</v>
      </c>
      <c r="G1471">
        <f>VLOOKUP(order_details__2[[#This Row],[ProductID]],products[],3,FALSE)</f>
        <v>7</v>
      </c>
      <c r="H1471">
        <f>VLOOKUP(order_details__2[[#This Row],[OrderID]],orders[],20,FALSE)</f>
        <v>1998</v>
      </c>
      <c r="I1471" t="str">
        <f>VLOOKUP(order_details__2[[#This Row],[ProductID]],products[],2,FALSE)</f>
        <v>Outback Lager</v>
      </c>
      <c r="J1471" t="str">
        <f>VLOOKUP(order_details__2[[#This Row],[SupplierID]],suppliers[],2,FALSE)</f>
        <v>Pavlova, Ltd.</v>
      </c>
      <c r="K1471" t="str">
        <f>VLOOKUP(order_details__2[[#This Row],[OrderID]],orders[],14,FALSE)</f>
        <v>Canada</v>
      </c>
      <c r="L1471">
        <f>VLOOKUP(order_details__2[[#This Row],[OrderID]],orders[],7,FALSE)</f>
        <v>3</v>
      </c>
      <c r="M1471" t="str">
        <f>VLOOKUP(order_details__2[[#This Row],[ShipVia ]],shippers[],2,FALSE)</f>
        <v>Federal Shipping</v>
      </c>
      <c r="N1471" t="str">
        <f>VLOOKUP(order_details__2[[#This Row],[OrderID]],orders[],2,FALSE)</f>
        <v>LAUGB</v>
      </c>
      <c r="O1471" t="str">
        <f>VLOOKUP(order_details__2[[#This Row],[OrderID]],orders[],18,FALSE)</f>
        <v xml:space="preserve">Eastern                                           </v>
      </c>
      <c r="P1471">
        <f>VLOOKUP(order_details__2[[#This Row],[ProductID]],products[],4,FALSE)</f>
        <v>1</v>
      </c>
      <c r="Q1471" t="str">
        <f>VLOOKUP(order_details__2[[#This Row],[CategoryID]],categories[],2,FALSE)</f>
        <v>Beverages</v>
      </c>
      <c r="R1471">
        <f>VLOOKUP(order_details__2[[#This Row],[OrderID]],orders[],21,FALSE)</f>
        <v>1</v>
      </c>
    </row>
    <row r="1472" spans="1:18" x14ac:dyDescent="0.2">
      <c r="A1472">
        <v>10811</v>
      </c>
      <c r="B1472">
        <v>19</v>
      </c>
      <c r="C1472">
        <v>9.1999999999999993</v>
      </c>
      <c r="D1472">
        <v>15</v>
      </c>
      <c r="E1472">
        <v>0</v>
      </c>
      <c r="F1472">
        <f>order_details__2[[#This Row],[UnitPrice]]*order_details__2[[#This Row],[Quantity]]</f>
        <v>138</v>
      </c>
      <c r="G1472">
        <f>VLOOKUP(order_details__2[[#This Row],[ProductID]],products[],3,FALSE)</f>
        <v>8</v>
      </c>
      <c r="H1472">
        <f>VLOOKUP(order_details__2[[#This Row],[OrderID]],orders[],20,FALSE)</f>
        <v>1998</v>
      </c>
      <c r="I1472" t="str">
        <f>VLOOKUP(order_details__2[[#This Row],[ProductID]],products[],2,FALSE)</f>
        <v>Teatime Chocolate Biscuits</v>
      </c>
      <c r="J1472" t="str">
        <f>VLOOKUP(order_details__2[[#This Row],[SupplierID]],suppliers[],2,FALSE)</f>
        <v>Specialty Biscuits, Ltd.</v>
      </c>
      <c r="K1472" t="str">
        <f>VLOOKUP(order_details__2[[#This Row],[OrderID]],orders[],14,FALSE)</f>
        <v>Venezuela</v>
      </c>
      <c r="L1472">
        <f>VLOOKUP(order_details__2[[#This Row],[OrderID]],orders[],7,FALSE)</f>
        <v>1</v>
      </c>
      <c r="M1472" t="str">
        <f>VLOOKUP(order_details__2[[#This Row],[ShipVia ]],shippers[],2,FALSE)</f>
        <v>Speedy Express</v>
      </c>
      <c r="N1472" t="str">
        <f>VLOOKUP(order_details__2[[#This Row],[OrderID]],orders[],2,FALSE)</f>
        <v>LINOD</v>
      </c>
      <c r="O1472" t="str">
        <f>VLOOKUP(order_details__2[[#This Row],[OrderID]],orders[],18,FALSE)</f>
        <v xml:space="preserve">Northern                                          </v>
      </c>
      <c r="P1472">
        <f>VLOOKUP(order_details__2[[#This Row],[ProductID]],products[],4,FALSE)</f>
        <v>3</v>
      </c>
      <c r="Q1472" t="str">
        <f>VLOOKUP(order_details__2[[#This Row],[CategoryID]],categories[],2,FALSE)</f>
        <v>Confections</v>
      </c>
      <c r="R1472">
        <f>VLOOKUP(order_details__2[[#This Row],[OrderID]],orders[],21,FALSE)</f>
        <v>1</v>
      </c>
    </row>
    <row r="1473" spans="1:18" x14ac:dyDescent="0.2">
      <c r="A1473">
        <v>10811</v>
      </c>
      <c r="B1473">
        <v>23</v>
      </c>
      <c r="C1473">
        <v>9</v>
      </c>
      <c r="D1473">
        <v>18</v>
      </c>
      <c r="E1473">
        <v>0</v>
      </c>
      <c r="F1473">
        <f>order_details__2[[#This Row],[UnitPrice]]*order_details__2[[#This Row],[Quantity]]</f>
        <v>162</v>
      </c>
      <c r="G1473">
        <f>VLOOKUP(order_details__2[[#This Row],[ProductID]],products[],3,FALSE)</f>
        <v>9</v>
      </c>
      <c r="H1473">
        <f>VLOOKUP(order_details__2[[#This Row],[OrderID]],orders[],20,FALSE)</f>
        <v>1998</v>
      </c>
      <c r="I1473" t="str">
        <f>VLOOKUP(order_details__2[[#This Row],[ProductID]],products[],2,FALSE)</f>
        <v>Tunnbrd</v>
      </c>
      <c r="J1473" t="str">
        <f>VLOOKUP(order_details__2[[#This Row],[SupplierID]],suppliers[],2,FALSE)</f>
        <v>PB Knckebrd AB</v>
      </c>
      <c r="K1473" t="str">
        <f>VLOOKUP(order_details__2[[#This Row],[OrderID]],orders[],14,FALSE)</f>
        <v>Venezuela</v>
      </c>
      <c r="L1473">
        <f>VLOOKUP(order_details__2[[#This Row],[OrderID]],orders[],7,FALSE)</f>
        <v>1</v>
      </c>
      <c r="M1473" t="str">
        <f>VLOOKUP(order_details__2[[#This Row],[ShipVia ]],shippers[],2,FALSE)</f>
        <v>Speedy Express</v>
      </c>
      <c r="N1473" t="str">
        <f>VLOOKUP(order_details__2[[#This Row],[OrderID]],orders[],2,FALSE)</f>
        <v>LINOD</v>
      </c>
      <c r="O1473" t="str">
        <f>VLOOKUP(order_details__2[[#This Row],[OrderID]],orders[],18,FALSE)</f>
        <v xml:space="preserve">Northern                                          </v>
      </c>
      <c r="P1473">
        <f>VLOOKUP(order_details__2[[#This Row],[ProductID]],products[],4,FALSE)</f>
        <v>5</v>
      </c>
      <c r="Q1473" t="str">
        <f>VLOOKUP(order_details__2[[#This Row],[CategoryID]],categories[],2,FALSE)</f>
        <v>Grains/Cereals</v>
      </c>
      <c r="R1473">
        <f>VLOOKUP(order_details__2[[#This Row],[OrderID]],orders[],21,FALSE)</f>
        <v>1</v>
      </c>
    </row>
    <row r="1474" spans="1:18" x14ac:dyDescent="0.2">
      <c r="A1474">
        <v>10811</v>
      </c>
      <c r="B1474">
        <v>40</v>
      </c>
      <c r="C1474">
        <v>18.399999999999999</v>
      </c>
      <c r="D1474">
        <v>30</v>
      </c>
      <c r="E1474">
        <v>0</v>
      </c>
      <c r="F1474">
        <f>order_details__2[[#This Row],[UnitPrice]]*order_details__2[[#This Row],[Quantity]]</f>
        <v>552</v>
      </c>
      <c r="G1474">
        <f>VLOOKUP(order_details__2[[#This Row],[ProductID]],products[],3,FALSE)</f>
        <v>19</v>
      </c>
      <c r="H1474">
        <f>VLOOKUP(order_details__2[[#This Row],[OrderID]],orders[],20,FALSE)</f>
        <v>1998</v>
      </c>
      <c r="I1474" t="str">
        <f>VLOOKUP(order_details__2[[#This Row],[ProductID]],products[],2,FALSE)</f>
        <v>Boston Crab Meat</v>
      </c>
      <c r="J1474" t="str">
        <f>VLOOKUP(order_details__2[[#This Row],[SupplierID]],suppliers[],2,FALSE)</f>
        <v>New England Seafood Cannery</v>
      </c>
      <c r="K1474" t="str">
        <f>VLOOKUP(order_details__2[[#This Row],[OrderID]],orders[],14,FALSE)</f>
        <v>Venezuela</v>
      </c>
      <c r="L1474">
        <f>VLOOKUP(order_details__2[[#This Row],[OrderID]],orders[],7,FALSE)</f>
        <v>1</v>
      </c>
      <c r="M1474" t="str">
        <f>VLOOKUP(order_details__2[[#This Row],[ShipVia ]],shippers[],2,FALSE)</f>
        <v>Speedy Express</v>
      </c>
      <c r="N1474" t="str">
        <f>VLOOKUP(order_details__2[[#This Row],[OrderID]],orders[],2,FALSE)</f>
        <v>LINOD</v>
      </c>
      <c r="O1474" t="str">
        <f>VLOOKUP(order_details__2[[#This Row],[OrderID]],orders[],18,FALSE)</f>
        <v xml:space="preserve">Northern                                          </v>
      </c>
      <c r="P1474">
        <f>VLOOKUP(order_details__2[[#This Row],[ProductID]],products[],4,FALSE)</f>
        <v>8</v>
      </c>
      <c r="Q1474" t="str">
        <f>VLOOKUP(order_details__2[[#This Row],[CategoryID]],categories[],2,FALSE)</f>
        <v>Seafood</v>
      </c>
      <c r="R1474">
        <f>VLOOKUP(order_details__2[[#This Row],[OrderID]],orders[],21,FALSE)</f>
        <v>1</v>
      </c>
    </row>
    <row r="1475" spans="1:18" x14ac:dyDescent="0.2">
      <c r="A1475">
        <v>10812</v>
      </c>
      <c r="B1475">
        <v>31</v>
      </c>
      <c r="C1475">
        <v>12.5</v>
      </c>
      <c r="D1475">
        <v>16</v>
      </c>
      <c r="E1475">
        <v>0</v>
      </c>
      <c r="F1475">
        <f>order_details__2[[#This Row],[UnitPrice]]*order_details__2[[#This Row],[Quantity]]</f>
        <v>200</v>
      </c>
      <c r="G1475">
        <f>VLOOKUP(order_details__2[[#This Row],[ProductID]],products[],3,FALSE)</f>
        <v>14</v>
      </c>
      <c r="H1475">
        <f>VLOOKUP(order_details__2[[#This Row],[OrderID]],orders[],20,FALSE)</f>
        <v>1998</v>
      </c>
      <c r="I1475" t="str">
        <f>VLOOKUP(order_details__2[[#This Row],[ProductID]],products[],2,FALSE)</f>
        <v>Gorgonzola Telino</v>
      </c>
      <c r="J1475" t="str">
        <f>VLOOKUP(order_details__2[[#This Row],[SupplierID]],suppliers[],2,FALSE)</f>
        <v>Formaggi Fortini s.r.l.</v>
      </c>
      <c r="K1475" t="str">
        <f>VLOOKUP(order_details__2[[#This Row],[OrderID]],orders[],14,FALSE)</f>
        <v>Italy</v>
      </c>
      <c r="L1475">
        <f>VLOOKUP(order_details__2[[#This Row],[OrderID]],orders[],7,FALSE)</f>
        <v>1</v>
      </c>
      <c r="M1475" t="str">
        <f>VLOOKUP(order_details__2[[#This Row],[ShipVia ]],shippers[],2,FALSE)</f>
        <v>Speedy Express</v>
      </c>
      <c r="N1475" t="str">
        <f>VLOOKUP(order_details__2[[#This Row],[OrderID]],orders[],2,FALSE)</f>
        <v>REGGC</v>
      </c>
      <c r="O1475" t="str">
        <f>VLOOKUP(order_details__2[[#This Row],[OrderID]],orders[],18,FALSE)</f>
        <v xml:space="preserve">Eastern                                           </v>
      </c>
      <c r="P1475">
        <f>VLOOKUP(order_details__2[[#This Row],[ProductID]],products[],4,FALSE)</f>
        <v>4</v>
      </c>
      <c r="Q1475" t="str">
        <f>VLOOKUP(order_details__2[[#This Row],[CategoryID]],categories[],2,FALSE)</f>
        <v>Dairy Products</v>
      </c>
      <c r="R1475">
        <f>VLOOKUP(order_details__2[[#This Row],[OrderID]],orders[],21,FALSE)</f>
        <v>1</v>
      </c>
    </row>
    <row r="1476" spans="1:18" x14ac:dyDescent="0.2">
      <c r="A1476">
        <v>10812</v>
      </c>
      <c r="B1476">
        <v>72</v>
      </c>
      <c r="C1476">
        <v>34.799999999999997</v>
      </c>
      <c r="D1476">
        <v>40</v>
      </c>
      <c r="E1476">
        <v>0</v>
      </c>
      <c r="F1476">
        <f>order_details__2[[#This Row],[UnitPrice]]*order_details__2[[#This Row],[Quantity]]</f>
        <v>1392</v>
      </c>
      <c r="G1476">
        <f>VLOOKUP(order_details__2[[#This Row],[ProductID]],products[],3,FALSE)</f>
        <v>14</v>
      </c>
      <c r="H1476">
        <f>VLOOKUP(order_details__2[[#This Row],[OrderID]],orders[],20,FALSE)</f>
        <v>1998</v>
      </c>
      <c r="I1476" t="str">
        <f>VLOOKUP(order_details__2[[#This Row],[ProductID]],products[],2,FALSE)</f>
        <v>Mozzarella di Giovanni</v>
      </c>
      <c r="J1476" t="str">
        <f>VLOOKUP(order_details__2[[#This Row],[SupplierID]],suppliers[],2,FALSE)</f>
        <v>Formaggi Fortini s.r.l.</v>
      </c>
      <c r="K1476" t="str">
        <f>VLOOKUP(order_details__2[[#This Row],[OrderID]],orders[],14,FALSE)</f>
        <v>Italy</v>
      </c>
      <c r="L1476">
        <f>VLOOKUP(order_details__2[[#This Row],[OrderID]],orders[],7,FALSE)</f>
        <v>1</v>
      </c>
      <c r="M1476" t="str">
        <f>VLOOKUP(order_details__2[[#This Row],[ShipVia ]],shippers[],2,FALSE)</f>
        <v>Speedy Express</v>
      </c>
      <c r="N1476" t="str">
        <f>VLOOKUP(order_details__2[[#This Row],[OrderID]],orders[],2,FALSE)</f>
        <v>REGGC</v>
      </c>
      <c r="O1476" t="str">
        <f>VLOOKUP(order_details__2[[#This Row],[OrderID]],orders[],18,FALSE)</f>
        <v xml:space="preserve">Eastern                                           </v>
      </c>
      <c r="P1476">
        <f>VLOOKUP(order_details__2[[#This Row],[ProductID]],products[],4,FALSE)</f>
        <v>4</v>
      </c>
      <c r="Q1476" t="str">
        <f>VLOOKUP(order_details__2[[#This Row],[CategoryID]],categories[],2,FALSE)</f>
        <v>Dairy Products</v>
      </c>
      <c r="R1476">
        <f>VLOOKUP(order_details__2[[#This Row],[OrderID]],orders[],21,FALSE)</f>
        <v>1</v>
      </c>
    </row>
    <row r="1477" spans="1:18" x14ac:dyDescent="0.2">
      <c r="A1477">
        <v>10812</v>
      </c>
      <c r="B1477">
        <v>77</v>
      </c>
      <c r="C1477">
        <v>13</v>
      </c>
      <c r="D1477">
        <v>20</v>
      </c>
      <c r="E1477">
        <v>0</v>
      </c>
      <c r="F1477">
        <f>order_details__2[[#This Row],[UnitPrice]]*order_details__2[[#This Row],[Quantity]]</f>
        <v>260</v>
      </c>
      <c r="G1477">
        <f>VLOOKUP(order_details__2[[#This Row],[ProductID]],products[],3,FALSE)</f>
        <v>12</v>
      </c>
      <c r="H1477">
        <f>VLOOKUP(order_details__2[[#This Row],[OrderID]],orders[],20,FALSE)</f>
        <v>1998</v>
      </c>
      <c r="I1477" t="str">
        <f>VLOOKUP(order_details__2[[#This Row],[ProductID]],products[],2,FALSE)</f>
        <v>Original Frankfurter grne Soe</v>
      </c>
      <c r="J1477" t="str">
        <f>VLOOKUP(order_details__2[[#This Row],[SupplierID]],suppliers[],2,FALSE)</f>
        <v>Plutzer Lebensmittelgromrkte AG</v>
      </c>
      <c r="K1477" t="str">
        <f>VLOOKUP(order_details__2[[#This Row],[OrderID]],orders[],14,FALSE)</f>
        <v>Italy</v>
      </c>
      <c r="L1477">
        <f>VLOOKUP(order_details__2[[#This Row],[OrderID]],orders[],7,FALSE)</f>
        <v>1</v>
      </c>
      <c r="M1477" t="str">
        <f>VLOOKUP(order_details__2[[#This Row],[ShipVia ]],shippers[],2,FALSE)</f>
        <v>Speedy Express</v>
      </c>
      <c r="N1477" t="str">
        <f>VLOOKUP(order_details__2[[#This Row],[OrderID]],orders[],2,FALSE)</f>
        <v>REGGC</v>
      </c>
      <c r="O1477" t="str">
        <f>VLOOKUP(order_details__2[[#This Row],[OrderID]],orders[],18,FALSE)</f>
        <v xml:space="preserve">Eastern                                           </v>
      </c>
      <c r="P1477">
        <f>VLOOKUP(order_details__2[[#This Row],[ProductID]],products[],4,FALSE)</f>
        <v>2</v>
      </c>
      <c r="Q1477" t="str">
        <f>VLOOKUP(order_details__2[[#This Row],[CategoryID]],categories[],2,FALSE)</f>
        <v>Condiments</v>
      </c>
      <c r="R1477">
        <f>VLOOKUP(order_details__2[[#This Row],[OrderID]],orders[],21,FALSE)</f>
        <v>1</v>
      </c>
    </row>
    <row r="1478" spans="1:18" x14ac:dyDescent="0.2">
      <c r="A1478">
        <v>10813</v>
      </c>
      <c r="B1478">
        <v>2</v>
      </c>
      <c r="C1478">
        <v>19</v>
      </c>
      <c r="D1478">
        <v>12</v>
      </c>
      <c r="E1478">
        <v>0</v>
      </c>
      <c r="F1478">
        <f>order_details__2[[#This Row],[UnitPrice]]*order_details__2[[#This Row],[Quantity]]</f>
        <v>228</v>
      </c>
      <c r="G1478">
        <f>VLOOKUP(order_details__2[[#This Row],[ProductID]],products[],3,FALSE)</f>
        <v>1</v>
      </c>
      <c r="H1478">
        <f>VLOOKUP(order_details__2[[#This Row],[OrderID]],orders[],20,FALSE)</f>
        <v>1998</v>
      </c>
      <c r="I1478" t="str">
        <f>VLOOKUP(order_details__2[[#This Row],[ProductID]],products[],2,FALSE)</f>
        <v>Chang</v>
      </c>
      <c r="J1478" t="str">
        <f>VLOOKUP(order_details__2[[#This Row],[SupplierID]],suppliers[],2,FALSE)</f>
        <v>Exotic Liquids</v>
      </c>
      <c r="K1478" t="str">
        <f>VLOOKUP(order_details__2[[#This Row],[OrderID]],orders[],14,FALSE)</f>
        <v>Brazil</v>
      </c>
      <c r="L1478">
        <f>VLOOKUP(order_details__2[[#This Row],[OrderID]],orders[],7,FALSE)</f>
        <v>1</v>
      </c>
      <c r="M1478" t="str">
        <f>VLOOKUP(order_details__2[[#This Row],[ShipVia ]],shippers[],2,FALSE)</f>
        <v>Speedy Express</v>
      </c>
      <c r="N1478" t="str">
        <f>VLOOKUP(order_details__2[[#This Row],[OrderID]],orders[],2,FALSE)</f>
        <v>RICAR</v>
      </c>
      <c r="O1478" t="str">
        <f>VLOOKUP(order_details__2[[#This Row],[OrderID]],orders[],18,FALSE)</f>
        <v xml:space="preserve">Eastern                                           </v>
      </c>
      <c r="P1478">
        <f>VLOOKUP(order_details__2[[#This Row],[ProductID]],products[],4,FALSE)</f>
        <v>1</v>
      </c>
      <c r="Q1478" t="str">
        <f>VLOOKUP(order_details__2[[#This Row],[CategoryID]],categories[],2,FALSE)</f>
        <v>Beverages</v>
      </c>
      <c r="R1478">
        <f>VLOOKUP(order_details__2[[#This Row],[OrderID]],orders[],21,FALSE)</f>
        <v>1</v>
      </c>
    </row>
    <row r="1479" spans="1:18" x14ac:dyDescent="0.2">
      <c r="A1479">
        <v>10813</v>
      </c>
      <c r="B1479">
        <v>46</v>
      </c>
      <c r="C1479">
        <v>12</v>
      </c>
      <c r="D1479">
        <v>35</v>
      </c>
      <c r="E1479">
        <v>0</v>
      </c>
      <c r="F1479">
        <f>order_details__2[[#This Row],[UnitPrice]]*order_details__2[[#This Row],[Quantity]]</f>
        <v>420</v>
      </c>
      <c r="G1479">
        <f>VLOOKUP(order_details__2[[#This Row],[ProductID]],products[],3,FALSE)</f>
        <v>21</v>
      </c>
      <c r="H1479">
        <f>VLOOKUP(order_details__2[[#This Row],[OrderID]],orders[],20,FALSE)</f>
        <v>1998</v>
      </c>
      <c r="I1479" t="str">
        <f>VLOOKUP(order_details__2[[#This Row],[ProductID]],products[],2,FALSE)</f>
        <v>Spegesild</v>
      </c>
      <c r="J1479" t="str">
        <f>VLOOKUP(order_details__2[[#This Row],[SupplierID]],suppliers[],2,FALSE)</f>
        <v>Lyngbysild</v>
      </c>
      <c r="K1479" t="str">
        <f>VLOOKUP(order_details__2[[#This Row],[OrderID]],orders[],14,FALSE)</f>
        <v>Brazil</v>
      </c>
      <c r="L1479">
        <f>VLOOKUP(order_details__2[[#This Row],[OrderID]],orders[],7,FALSE)</f>
        <v>1</v>
      </c>
      <c r="M1479" t="str">
        <f>VLOOKUP(order_details__2[[#This Row],[ShipVia ]],shippers[],2,FALSE)</f>
        <v>Speedy Express</v>
      </c>
      <c r="N1479" t="str">
        <f>VLOOKUP(order_details__2[[#This Row],[OrderID]],orders[],2,FALSE)</f>
        <v>RICAR</v>
      </c>
      <c r="O1479" t="str">
        <f>VLOOKUP(order_details__2[[#This Row],[OrderID]],orders[],18,FALSE)</f>
        <v xml:space="preserve">Eastern                                           </v>
      </c>
      <c r="P1479">
        <f>VLOOKUP(order_details__2[[#This Row],[ProductID]],products[],4,FALSE)</f>
        <v>8</v>
      </c>
      <c r="Q1479" t="str">
        <f>VLOOKUP(order_details__2[[#This Row],[CategoryID]],categories[],2,FALSE)</f>
        <v>Seafood</v>
      </c>
      <c r="R1479">
        <f>VLOOKUP(order_details__2[[#This Row],[OrderID]],orders[],21,FALSE)</f>
        <v>1</v>
      </c>
    </row>
    <row r="1480" spans="1:18" x14ac:dyDescent="0.2">
      <c r="A1480">
        <v>10814</v>
      </c>
      <c r="B1480">
        <v>41</v>
      </c>
      <c r="C1480">
        <v>9.65</v>
      </c>
      <c r="D1480">
        <v>20</v>
      </c>
      <c r="E1480">
        <v>0</v>
      </c>
      <c r="F1480">
        <f>order_details__2[[#This Row],[UnitPrice]]*order_details__2[[#This Row],[Quantity]]</f>
        <v>193</v>
      </c>
      <c r="G1480">
        <f>VLOOKUP(order_details__2[[#This Row],[ProductID]],products[],3,FALSE)</f>
        <v>19</v>
      </c>
      <c r="H1480">
        <f>VLOOKUP(order_details__2[[#This Row],[OrderID]],orders[],20,FALSE)</f>
        <v>1998</v>
      </c>
      <c r="I1480" t="str">
        <f>VLOOKUP(order_details__2[[#This Row],[ProductID]],products[],2,FALSE)</f>
        <v>Jack's New England Clam Chowder</v>
      </c>
      <c r="J1480" t="str">
        <f>VLOOKUP(order_details__2[[#This Row],[SupplierID]],suppliers[],2,FALSE)</f>
        <v>New England Seafood Cannery</v>
      </c>
      <c r="K1480" t="str">
        <f>VLOOKUP(order_details__2[[#This Row],[OrderID]],orders[],14,FALSE)</f>
        <v>France</v>
      </c>
      <c r="L1480">
        <f>VLOOKUP(order_details__2[[#This Row],[OrderID]],orders[],7,FALSE)</f>
        <v>3</v>
      </c>
      <c r="M1480" t="str">
        <f>VLOOKUP(order_details__2[[#This Row],[ShipVia ]],shippers[],2,FALSE)</f>
        <v>Federal Shipping</v>
      </c>
      <c r="N1480" t="str">
        <f>VLOOKUP(order_details__2[[#This Row],[OrderID]],orders[],2,FALSE)</f>
        <v>VICTE</v>
      </c>
      <c r="O1480" t="str">
        <f>VLOOKUP(order_details__2[[#This Row],[OrderID]],orders[],18,FALSE)</f>
        <v xml:space="preserve">Southern                                          </v>
      </c>
      <c r="P1480">
        <f>VLOOKUP(order_details__2[[#This Row],[ProductID]],products[],4,FALSE)</f>
        <v>8</v>
      </c>
      <c r="Q1480" t="str">
        <f>VLOOKUP(order_details__2[[#This Row],[CategoryID]],categories[],2,FALSE)</f>
        <v>Seafood</v>
      </c>
      <c r="R1480">
        <f>VLOOKUP(order_details__2[[#This Row],[OrderID]],orders[],21,FALSE)</f>
        <v>1</v>
      </c>
    </row>
    <row r="1481" spans="1:18" x14ac:dyDescent="0.2">
      <c r="A1481">
        <v>10814</v>
      </c>
      <c r="B1481">
        <v>43</v>
      </c>
      <c r="C1481">
        <v>46</v>
      </c>
      <c r="D1481">
        <v>20</v>
      </c>
      <c r="E1481">
        <v>0</v>
      </c>
      <c r="F1481">
        <f>order_details__2[[#This Row],[UnitPrice]]*order_details__2[[#This Row],[Quantity]]</f>
        <v>920</v>
      </c>
      <c r="G1481">
        <f>VLOOKUP(order_details__2[[#This Row],[ProductID]],products[],3,FALSE)</f>
        <v>20</v>
      </c>
      <c r="H1481">
        <f>VLOOKUP(order_details__2[[#This Row],[OrderID]],orders[],20,FALSE)</f>
        <v>1998</v>
      </c>
      <c r="I1481" t="str">
        <f>VLOOKUP(order_details__2[[#This Row],[ProductID]],products[],2,FALSE)</f>
        <v>Ipoh Coffee</v>
      </c>
      <c r="J1481" t="str">
        <f>VLOOKUP(order_details__2[[#This Row],[SupplierID]],suppliers[],2,FALSE)</f>
        <v>Leka Trading</v>
      </c>
      <c r="K1481" t="str">
        <f>VLOOKUP(order_details__2[[#This Row],[OrderID]],orders[],14,FALSE)</f>
        <v>France</v>
      </c>
      <c r="L1481">
        <f>VLOOKUP(order_details__2[[#This Row],[OrderID]],orders[],7,FALSE)</f>
        <v>3</v>
      </c>
      <c r="M1481" t="str">
        <f>VLOOKUP(order_details__2[[#This Row],[ShipVia ]],shippers[],2,FALSE)</f>
        <v>Federal Shipping</v>
      </c>
      <c r="N1481" t="str">
        <f>VLOOKUP(order_details__2[[#This Row],[OrderID]],orders[],2,FALSE)</f>
        <v>VICTE</v>
      </c>
      <c r="O1481" t="str">
        <f>VLOOKUP(order_details__2[[#This Row],[OrderID]],orders[],18,FALSE)</f>
        <v xml:space="preserve">Southern                                          </v>
      </c>
      <c r="P1481">
        <f>VLOOKUP(order_details__2[[#This Row],[ProductID]],products[],4,FALSE)</f>
        <v>1</v>
      </c>
      <c r="Q1481" t="str">
        <f>VLOOKUP(order_details__2[[#This Row],[CategoryID]],categories[],2,FALSE)</f>
        <v>Beverages</v>
      </c>
      <c r="R1481">
        <f>VLOOKUP(order_details__2[[#This Row],[OrderID]],orders[],21,FALSE)</f>
        <v>1</v>
      </c>
    </row>
    <row r="1482" spans="1:18" x14ac:dyDescent="0.2">
      <c r="A1482">
        <v>10814</v>
      </c>
      <c r="B1482">
        <v>48</v>
      </c>
      <c r="C1482">
        <v>12.75</v>
      </c>
      <c r="D1482">
        <v>8</v>
      </c>
      <c r="E1482">
        <v>0</v>
      </c>
      <c r="F1482">
        <f>order_details__2[[#This Row],[UnitPrice]]*order_details__2[[#This Row],[Quantity]]</f>
        <v>102</v>
      </c>
      <c r="G1482">
        <f>VLOOKUP(order_details__2[[#This Row],[ProductID]],products[],3,FALSE)</f>
        <v>22</v>
      </c>
      <c r="H1482">
        <f>VLOOKUP(order_details__2[[#This Row],[OrderID]],orders[],20,FALSE)</f>
        <v>1998</v>
      </c>
      <c r="I1482" t="str">
        <f>VLOOKUP(order_details__2[[#This Row],[ProductID]],products[],2,FALSE)</f>
        <v>Chocolade</v>
      </c>
      <c r="J1482" t="str">
        <f>VLOOKUP(order_details__2[[#This Row],[SupplierID]],suppliers[],2,FALSE)</f>
        <v>Zaanse Snoepfabriek</v>
      </c>
      <c r="K1482" t="str">
        <f>VLOOKUP(order_details__2[[#This Row],[OrderID]],orders[],14,FALSE)</f>
        <v>France</v>
      </c>
      <c r="L1482">
        <f>VLOOKUP(order_details__2[[#This Row],[OrderID]],orders[],7,FALSE)</f>
        <v>3</v>
      </c>
      <c r="M1482" t="str">
        <f>VLOOKUP(order_details__2[[#This Row],[ShipVia ]],shippers[],2,FALSE)</f>
        <v>Federal Shipping</v>
      </c>
      <c r="N1482" t="str">
        <f>VLOOKUP(order_details__2[[#This Row],[OrderID]],orders[],2,FALSE)</f>
        <v>VICTE</v>
      </c>
      <c r="O1482" t="str">
        <f>VLOOKUP(order_details__2[[#This Row],[OrderID]],orders[],18,FALSE)</f>
        <v xml:space="preserve">Southern                                          </v>
      </c>
      <c r="P1482">
        <f>VLOOKUP(order_details__2[[#This Row],[ProductID]],products[],4,FALSE)</f>
        <v>3</v>
      </c>
      <c r="Q1482" t="str">
        <f>VLOOKUP(order_details__2[[#This Row],[CategoryID]],categories[],2,FALSE)</f>
        <v>Confections</v>
      </c>
      <c r="R1482">
        <f>VLOOKUP(order_details__2[[#This Row],[OrderID]],orders[],21,FALSE)</f>
        <v>1</v>
      </c>
    </row>
    <row r="1483" spans="1:18" x14ac:dyDescent="0.2">
      <c r="A1483">
        <v>10814</v>
      </c>
      <c r="B1483">
        <v>61</v>
      </c>
      <c r="C1483">
        <v>28.5</v>
      </c>
      <c r="D1483">
        <v>30</v>
      </c>
      <c r="E1483">
        <v>0</v>
      </c>
      <c r="F1483">
        <f>order_details__2[[#This Row],[UnitPrice]]*order_details__2[[#This Row],[Quantity]]</f>
        <v>855</v>
      </c>
      <c r="G1483">
        <f>VLOOKUP(order_details__2[[#This Row],[ProductID]],products[],3,FALSE)</f>
        <v>29</v>
      </c>
      <c r="H1483">
        <f>VLOOKUP(order_details__2[[#This Row],[OrderID]],orders[],20,FALSE)</f>
        <v>1998</v>
      </c>
      <c r="I1483" t="str">
        <f>VLOOKUP(order_details__2[[#This Row],[ProductID]],products[],2,FALSE)</f>
        <v>Sirop d'rable</v>
      </c>
      <c r="J1483" t="str">
        <f>VLOOKUP(order_details__2[[#This Row],[SupplierID]],suppliers[],2,FALSE)</f>
        <v>Forts d'rables</v>
      </c>
      <c r="K1483" t="str">
        <f>VLOOKUP(order_details__2[[#This Row],[OrderID]],orders[],14,FALSE)</f>
        <v>France</v>
      </c>
      <c r="L1483">
        <f>VLOOKUP(order_details__2[[#This Row],[OrderID]],orders[],7,FALSE)</f>
        <v>3</v>
      </c>
      <c r="M1483" t="str">
        <f>VLOOKUP(order_details__2[[#This Row],[ShipVia ]],shippers[],2,FALSE)</f>
        <v>Federal Shipping</v>
      </c>
      <c r="N1483" t="str">
        <f>VLOOKUP(order_details__2[[#This Row],[OrderID]],orders[],2,FALSE)</f>
        <v>VICTE</v>
      </c>
      <c r="O1483" t="str">
        <f>VLOOKUP(order_details__2[[#This Row],[OrderID]],orders[],18,FALSE)</f>
        <v xml:space="preserve">Southern                                          </v>
      </c>
      <c r="P1483">
        <f>VLOOKUP(order_details__2[[#This Row],[ProductID]],products[],4,FALSE)</f>
        <v>2</v>
      </c>
      <c r="Q1483" t="str">
        <f>VLOOKUP(order_details__2[[#This Row],[CategoryID]],categories[],2,FALSE)</f>
        <v>Condiments</v>
      </c>
      <c r="R1483">
        <f>VLOOKUP(order_details__2[[#This Row],[OrderID]],orders[],21,FALSE)</f>
        <v>1</v>
      </c>
    </row>
    <row r="1484" spans="1:18" x14ac:dyDescent="0.2">
      <c r="A1484">
        <v>10815</v>
      </c>
      <c r="B1484">
        <v>33</v>
      </c>
      <c r="C1484">
        <v>2.5</v>
      </c>
      <c r="D1484">
        <v>16</v>
      </c>
      <c r="E1484">
        <v>0</v>
      </c>
      <c r="F1484">
        <f>order_details__2[[#This Row],[UnitPrice]]*order_details__2[[#This Row],[Quantity]]</f>
        <v>40</v>
      </c>
      <c r="G1484">
        <f>VLOOKUP(order_details__2[[#This Row],[ProductID]],products[],3,FALSE)</f>
        <v>15</v>
      </c>
      <c r="H1484">
        <f>VLOOKUP(order_details__2[[#This Row],[OrderID]],orders[],20,FALSE)</f>
        <v>1998</v>
      </c>
      <c r="I1484" t="str">
        <f>VLOOKUP(order_details__2[[#This Row],[ProductID]],products[],2,FALSE)</f>
        <v>Geitost</v>
      </c>
      <c r="J1484" t="str">
        <f>VLOOKUP(order_details__2[[#This Row],[SupplierID]],suppliers[],2,FALSE)</f>
        <v>Norske Meierier</v>
      </c>
      <c r="K1484" t="str">
        <f>VLOOKUP(order_details__2[[#This Row],[OrderID]],orders[],14,FALSE)</f>
        <v>USA</v>
      </c>
      <c r="L1484">
        <f>VLOOKUP(order_details__2[[#This Row],[OrderID]],orders[],7,FALSE)</f>
        <v>3</v>
      </c>
      <c r="M1484" t="str">
        <f>VLOOKUP(order_details__2[[#This Row],[ShipVia ]],shippers[],2,FALSE)</f>
        <v>Federal Shipping</v>
      </c>
      <c r="N1484" t="str">
        <f>VLOOKUP(order_details__2[[#This Row],[OrderID]],orders[],2,FALSE)</f>
        <v>SAVEA</v>
      </c>
      <c r="O1484" t="str">
        <f>VLOOKUP(order_details__2[[#This Row],[OrderID]],orders[],18,FALSE)</f>
        <v xml:space="preserve">Eastern                                           </v>
      </c>
      <c r="P1484">
        <f>VLOOKUP(order_details__2[[#This Row],[ProductID]],products[],4,FALSE)</f>
        <v>4</v>
      </c>
      <c r="Q1484" t="str">
        <f>VLOOKUP(order_details__2[[#This Row],[CategoryID]],categories[],2,FALSE)</f>
        <v>Dairy Products</v>
      </c>
      <c r="R1484">
        <f>VLOOKUP(order_details__2[[#This Row],[OrderID]],orders[],21,FALSE)</f>
        <v>1</v>
      </c>
    </row>
    <row r="1485" spans="1:18" x14ac:dyDescent="0.2">
      <c r="A1485">
        <v>10816</v>
      </c>
      <c r="B1485">
        <v>38</v>
      </c>
      <c r="C1485">
        <v>263.5</v>
      </c>
      <c r="D1485">
        <v>30</v>
      </c>
      <c r="E1485">
        <v>0</v>
      </c>
      <c r="F1485">
        <f>order_details__2[[#This Row],[UnitPrice]]*order_details__2[[#This Row],[Quantity]]</f>
        <v>7905</v>
      </c>
      <c r="G1485">
        <f>VLOOKUP(order_details__2[[#This Row],[ProductID]],products[],3,FALSE)</f>
        <v>18</v>
      </c>
      <c r="H1485">
        <f>VLOOKUP(order_details__2[[#This Row],[OrderID]],orders[],20,FALSE)</f>
        <v>1998</v>
      </c>
      <c r="I1485" t="str">
        <f>VLOOKUP(order_details__2[[#This Row],[ProductID]],products[],2,FALSE)</f>
        <v>Cte de Blaye</v>
      </c>
      <c r="J1485" t="str">
        <f>VLOOKUP(order_details__2[[#This Row],[SupplierID]],suppliers[],2,FALSE)</f>
        <v>Aux joyeux ecclsiastiques</v>
      </c>
      <c r="K1485" t="str">
        <f>VLOOKUP(order_details__2[[#This Row],[OrderID]],orders[],14,FALSE)</f>
        <v>USA</v>
      </c>
      <c r="L1485">
        <f>VLOOKUP(order_details__2[[#This Row],[OrderID]],orders[],7,FALSE)</f>
        <v>2</v>
      </c>
      <c r="M1485" t="str">
        <f>VLOOKUP(order_details__2[[#This Row],[ShipVia ]],shippers[],2,FALSE)</f>
        <v>United Package</v>
      </c>
      <c r="N1485" t="str">
        <f>VLOOKUP(order_details__2[[#This Row],[OrderID]],orders[],2,FALSE)</f>
        <v>GREAL</v>
      </c>
      <c r="O1485" t="str">
        <f>VLOOKUP(order_details__2[[#This Row],[OrderID]],orders[],18,FALSE)</f>
        <v xml:space="preserve">Eastern                                           </v>
      </c>
      <c r="P1485">
        <f>VLOOKUP(order_details__2[[#This Row],[ProductID]],products[],4,FALSE)</f>
        <v>1</v>
      </c>
      <c r="Q1485" t="str">
        <f>VLOOKUP(order_details__2[[#This Row],[CategoryID]],categories[],2,FALSE)</f>
        <v>Beverages</v>
      </c>
      <c r="R1485">
        <f>VLOOKUP(order_details__2[[#This Row],[OrderID]],orders[],21,FALSE)</f>
        <v>1</v>
      </c>
    </row>
    <row r="1486" spans="1:18" x14ac:dyDescent="0.2">
      <c r="A1486">
        <v>10816</v>
      </c>
      <c r="B1486">
        <v>62</v>
      </c>
      <c r="C1486">
        <v>49.3</v>
      </c>
      <c r="D1486">
        <v>20</v>
      </c>
      <c r="E1486">
        <v>0</v>
      </c>
      <c r="F1486">
        <f>order_details__2[[#This Row],[UnitPrice]]*order_details__2[[#This Row],[Quantity]]</f>
        <v>986</v>
      </c>
      <c r="G1486">
        <f>VLOOKUP(order_details__2[[#This Row],[ProductID]],products[],3,FALSE)</f>
        <v>29</v>
      </c>
      <c r="H1486">
        <f>VLOOKUP(order_details__2[[#This Row],[OrderID]],orders[],20,FALSE)</f>
        <v>1998</v>
      </c>
      <c r="I1486" t="str">
        <f>VLOOKUP(order_details__2[[#This Row],[ProductID]],products[],2,FALSE)</f>
        <v>Tarte au sucre</v>
      </c>
      <c r="J1486" t="str">
        <f>VLOOKUP(order_details__2[[#This Row],[SupplierID]],suppliers[],2,FALSE)</f>
        <v>Forts d'rables</v>
      </c>
      <c r="K1486" t="str">
        <f>VLOOKUP(order_details__2[[#This Row],[OrderID]],orders[],14,FALSE)</f>
        <v>USA</v>
      </c>
      <c r="L1486">
        <f>VLOOKUP(order_details__2[[#This Row],[OrderID]],orders[],7,FALSE)</f>
        <v>2</v>
      </c>
      <c r="M1486" t="str">
        <f>VLOOKUP(order_details__2[[#This Row],[ShipVia ]],shippers[],2,FALSE)</f>
        <v>United Package</v>
      </c>
      <c r="N1486" t="str">
        <f>VLOOKUP(order_details__2[[#This Row],[OrderID]],orders[],2,FALSE)</f>
        <v>GREAL</v>
      </c>
      <c r="O1486" t="str">
        <f>VLOOKUP(order_details__2[[#This Row],[OrderID]],orders[],18,FALSE)</f>
        <v xml:space="preserve">Eastern                                           </v>
      </c>
      <c r="P1486">
        <f>VLOOKUP(order_details__2[[#This Row],[ProductID]],products[],4,FALSE)</f>
        <v>3</v>
      </c>
      <c r="Q1486" t="str">
        <f>VLOOKUP(order_details__2[[#This Row],[CategoryID]],categories[],2,FALSE)</f>
        <v>Confections</v>
      </c>
      <c r="R1486">
        <f>VLOOKUP(order_details__2[[#This Row],[OrderID]],orders[],21,FALSE)</f>
        <v>1</v>
      </c>
    </row>
    <row r="1487" spans="1:18" x14ac:dyDescent="0.2">
      <c r="A1487">
        <v>10817</v>
      </c>
      <c r="B1487">
        <v>26</v>
      </c>
      <c r="C1487">
        <v>31.23</v>
      </c>
      <c r="D1487">
        <v>40</v>
      </c>
      <c r="E1487">
        <v>0</v>
      </c>
      <c r="F1487">
        <f>order_details__2[[#This Row],[UnitPrice]]*order_details__2[[#This Row],[Quantity]]</f>
        <v>1249.2</v>
      </c>
      <c r="G1487">
        <f>VLOOKUP(order_details__2[[#This Row],[ProductID]],products[],3,FALSE)</f>
        <v>11</v>
      </c>
      <c r="H1487">
        <f>VLOOKUP(order_details__2[[#This Row],[OrderID]],orders[],20,FALSE)</f>
        <v>1998</v>
      </c>
      <c r="I1487" t="str">
        <f>VLOOKUP(order_details__2[[#This Row],[ProductID]],products[],2,FALSE)</f>
        <v>Gumbr Gummibrchen</v>
      </c>
      <c r="J1487" t="str">
        <f>VLOOKUP(order_details__2[[#This Row],[SupplierID]],suppliers[],2,FALSE)</f>
        <v>Heli Swaren GmbH &amp; Co. KG</v>
      </c>
      <c r="K1487" t="str">
        <f>VLOOKUP(order_details__2[[#This Row],[OrderID]],orders[],14,FALSE)</f>
        <v>Germany</v>
      </c>
      <c r="L1487">
        <f>VLOOKUP(order_details__2[[#This Row],[OrderID]],orders[],7,FALSE)</f>
        <v>2</v>
      </c>
      <c r="M1487" t="str">
        <f>VLOOKUP(order_details__2[[#This Row],[ShipVia ]],shippers[],2,FALSE)</f>
        <v>United Package</v>
      </c>
      <c r="N1487" t="str">
        <f>VLOOKUP(order_details__2[[#This Row],[OrderID]],orders[],2,FALSE)</f>
        <v>KOENE</v>
      </c>
      <c r="O1487" t="str">
        <f>VLOOKUP(order_details__2[[#This Row],[OrderID]],orders[],18,FALSE)</f>
        <v xml:space="preserve">Southern                                          </v>
      </c>
      <c r="P1487">
        <f>VLOOKUP(order_details__2[[#This Row],[ProductID]],products[],4,FALSE)</f>
        <v>3</v>
      </c>
      <c r="Q1487" t="str">
        <f>VLOOKUP(order_details__2[[#This Row],[CategoryID]],categories[],2,FALSE)</f>
        <v>Confections</v>
      </c>
      <c r="R1487">
        <f>VLOOKUP(order_details__2[[#This Row],[OrderID]],orders[],21,FALSE)</f>
        <v>1</v>
      </c>
    </row>
    <row r="1488" spans="1:18" x14ac:dyDescent="0.2">
      <c r="A1488">
        <v>10817</v>
      </c>
      <c r="B1488">
        <v>38</v>
      </c>
      <c r="C1488">
        <v>263.5</v>
      </c>
      <c r="D1488">
        <v>30</v>
      </c>
      <c r="E1488">
        <v>0</v>
      </c>
      <c r="F1488">
        <f>order_details__2[[#This Row],[UnitPrice]]*order_details__2[[#This Row],[Quantity]]</f>
        <v>7905</v>
      </c>
      <c r="G1488">
        <f>VLOOKUP(order_details__2[[#This Row],[ProductID]],products[],3,FALSE)</f>
        <v>18</v>
      </c>
      <c r="H1488">
        <f>VLOOKUP(order_details__2[[#This Row],[OrderID]],orders[],20,FALSE)</f>
        <v>1998</v>
      </c>
      <c r="I1488" t="str">
        <f>VLOOKUP(order_details__2[[#This Row],[ProductID]],products[],2,FALSE)</f>
        <v>Cte de Blaye</v>
      </c>
      <c r="J1488" t="str">
        <f>VLOOKUP(order_details__2[[#This Row],[SupplierID]],suppliers[],2,FALSE)</f>
        <v>Aux joyeux ecclsiastiques</v>
      </c>
      <c r="K1488" t="str">
        <f>VLOOKUP(order_details__2[[#This Row],[OrderID]],orders[],14,FALSE)</f>
        <v>Germany</v>
      </c>
      <c r="L1488">
        <f>VLOOKUP(order_details__2[[#This Row],[OrderID]],orders[],7,FALSE)</f>
        <v>2</v>
      </c>
      <c r="M1488" t="str">
        <f>VLOOKUP(order_details__2[[#This Row],[ShipVia ]],shippers[],2,FALSE)</f>
        <v>United Package</v>
      </c>
      <c r="N1488" t="str">
        <f>VLOOKUP(order_details__2[[#This Row],[OrderID]],orders[],2,FALSE)</f>
        <v>KOENE</v>
      </c>
      <c r="O1488" t="str">
        <f>VLOOKUP(order_details__2[[#This Row],[OrderID]],orders[],18,FALSE)</f>
        <v xml:space="preserve">Southern                                          </v>
      </c>
      <c r="P1488">
        <f>VLOOKUP(order_details__2[[#This Row],[ProductID]],products[],4,FALSE)</f>
        <v>1</v>
      </c>
      <c r="Q1488" t="str">
        <f>VLOOKUP(order_details__2[[#This Row],[CategoryID]],categories[],2,FALSE)</f>
        <v>Beverages</v>
      </c>
      <c r="R1488">
        <f>VLOOKUP(order_details__2[[#This Row],[OrderID]],orders[],21,FALSE)</f>
        <v>1</v>
      </c>
    </row>
    <row r="1489" spans="1:18" x14ac:dyDescent="0.2">
      <c r="A1489">
        <v>10817</v>
      </c>
      <c r="B1489">
        <v>40</v>
      </c>
      <c r="C1489">
        <v>18.399999999999999</v>
      </c>
      <c r="D1489">
        <v>60</v>
      </c>
      <c r="E1489">
        <v>0</v>
      </c>
      <c r="F1489">
        <f>order_details__2[[#This Row],[UnitPrice]]*order_details__2[[#This Row],[Quantity]]</f>
        <v>1104</v>
      </c>
      <c r="G1489">
        <f>VLOOKUP(order_details__2[[#This Row],[ProductID]],products[],3,FALSE)</f>
        <v>19</v>
      </c>
      <c r="H1489">
        <f>VLOOKUP(order_details__2[[#This Row],[OrderID]],orders[],20,FALSE)</f>
        <v>1998</v>
      </c>
      <c r="I1489" t="str">
        <f>VLOOKUP(order_details__2[[#This Row],[ProductID]],products[],2,FALSE)</f>
        <v>Boston Crab Meat</v>
      </c>
      <c r="J1489" t="str">
        <f>VLOOKUP(order_details__2[[#This Row],[SupplierID]],suppliers[],2,FALSE)</f>
        <v>New England Seafood Cannery</v>
      </c>
      <c r="K1489" t="str">
        <f>VLOOKUP(order_details__2[[#This Row],[OrderID]],orders[],14,FALSE)</f>
        <v>Germany</v>
      </c>
      <c r="L1489">
        <f>VLOOKUP(order_details__2[[#This Row],[OrderID]],orders[],7,FALSE)</f>
        <v>2</v>
      </c>
      <c r="M1489" t="str">
        <f>VLOOKUP(order_details__2[[#This Row],[ShipVia ]],shippers[],2,FALSE)</f>
        <v>United Package</v>
      </c>
      <c r="N1489" t="str">
        <f>VLOOKUP(order_details__2[[#This Row],[OrderID]],orders[],2,FALSE)</f>
        <v>KOENE</v>
      </c>
      <c r="O1489" t="str">
        <f>VLOOKUP(order_details__2[[#This Row],[OrderID]],orders[],18,FALSE)</f>
        <v xml:space="preserve">Southern                                          </v>
      </c>
      <c r="P1489">
        <f>VLOOKUP(order_details__2[[#This Row],[ProductID]],products[],4,FALSE)</f>
        <v>8</v>
      </c>
      <c r="Q1489" t="str">
        <f>VLOOKUP(order_details__2[[#This Row],[CategoryID]],categories[],2,FALSE)</f>
        <v>Seafood</v>
      </c>
      <c r="R1489">
        <f>VLOOKUP(order_details__2[[#This Row],[OrderID]],orders[],21,FALSE)</f>
        <v>1</v>
      </c>
    </row>
    <row r="1490" spans="1:18" x14ac:dyDescent="0.2">
      <c r="A1490">
        <v>10817</v>
      </c>
      <c r="B1490">
        <v>62</v>
      </c>
      <c r="C1490">
        <v>49.3</v>
      </c>
      <c r="D1490">
        <v>25</v>
      </c>
      <c r="E1490">
        <v>0</v>
      </c>
      <c r="F1490">
        <f>order_details__2[[#This Row],[UnitPrice]]*order_details__2[[#This Row],[Quantity]]</f>
        <v>1232.5</v>
      </c>
      <c r="G1490">
        <f>VLOOKUP(order_details__2[[#This Row],[ProductID]],products[],3,FALSE)</f>
        <v>29</v>
      </c>
      <c r="H1490">
        <f>VLOOKUP(order_details__2[[#This Row],[OrderID]],orders[],20,FALSE)</f>
        <v>1998</v>
      </c>
      <c r="I1490" t="str">
        <f>VLOOKUP(order_details__2[[#This Row],[ProductID]],products[],2,FALSE)</f>
        <v>Tarte au sucre</v>
      </c>
      <c r="J1490" t="str">
        <f>VLOOKUP(order_details__2[[#This Row],[SupplierID]],suppliers[],2,FALSE)</f>
        <v>Forts d'rables</v>
      </c>
      <c r="K1490" t="str">
        <f>VLOOKUP(order_details__2[[#This Row],[OrderID]],orders[],14,FALSE)</f>
        <v>Germany</v>
      </c>
      <c r="L1490">
        <f>VLOOKUP(order_details__2[[#This Row],[OrderID]],orders[],7,FALSE)</f>
        <v>2</v>
      </c>
      <c r="M1490" t="str">
        <f>VLOOKUP(order_details__2[[#This Row],[ShipVia ]],shippers[],2,FALSE)</f>
        <v>United Package</v>
      </c>
      <c r="N1490" t="str">
        <f>VLOOKUP(order_details__2[[#This Row],[OrderID]],orders[],2,FALSE)</f>
        <v>KOENE</v>
      </c>
      <c r="O1490" t="str">
        <f>VLOOKUP(order_details__2[[#This Row],[OrderID]],orders[],18,FALSE)</f>
        <v xml:space="preserve">Southern                                          </v>
      </c>
      <c r="P1490">
        <f>VLOOKUP(order_details__2[[#This Row],[ProductID]],products[],4,FALSE)</f>
        <v>3</v>
      </c>
      <c r="Q1490" t="str">
        <f>VLOOKUP(order_details__2[[#This Row],[CategoryID]],categories[],2,FALSE)</f>
        <v>Confections</v>
      </c>
      <c r="R1490">
        <f>VLOOKUP(order_details__2[[#This Row],[OrderID]],orders[],21,FALSE)</f>
        <v>1</v>
      </c>
    </row>
    <row r="1491" spans="1:18" x14ac:dyDescent="0.2">
      <c r="A1491">
        <v>10818</v>
      </c>
      <c r="B1491">
        <v>32</v>
      </c>
      <c r="C1491">
        <v>32</v>
      </c>
      <c r="D1491">
        <v>20</v>
      </c>
      <c r="E1491">
        <v>0</v>
      </c>
      <c r="F1491">
        <f>order_details__2[[#This Row],[UnitPrice]]*order_details__2[[#This Row],[Quantity]]</f>
        <v>640</v>
      </c>
      <c r="G1491">
        <f>VLOOKUP(order_details__2[[#This Row],[ProductID]],products[],3,FALSE)</f>
        <v>14</v>
      </c>
      <c r="H1491">
        <f>VLOOKUP(order_details__2[[#This Row],[OrderID]],orders[],20,FALSE)</f>
        <v>1998</v>
      </c>
      <c r="I1491" t="str">
        <f>VLOOKUP(order_details__2[[#This Row],[ProductID]],products[],2,FALSE)</f>
        <v>Mascarpone Fabioli</v>
      </c>
      <c r="J1491" t="str">
        <f>VLOOKUP(order_details__2[[#This Row],[SupplierID]],suppliers[],2,FALSE)</f>
        <v>Formaggi Fortini s.r.l.</v>
      </c>
      <c r="K1491" t="str">
        <f>VLOOKUP(order_details__2[[#This Row],[OrderID]],orders[],14,FALSE)</f>
        <v>Italy</v>
      </c>
      <c r="L1491">
        <f>VLOOKUP(order_details__2[[#This Row],[OrderID]],orders[],7,FALSE)</f>
        <v>3</v>
      </c>
      <c r="M1491" t="str">
        <f>VLOOKUP(order_details__2[[#This Row],[ShipVia ]],shippers[],2,FALSE)</f>
        <v>Federal Shipping</v>
      </c>
      <c r="N1491" t="str">
        <f>VLOOKUP(order_details__2[[#This Row],[OrderID]],orders[],2,FALSE)</f>
        <v>MAGAA</v>
      </c>
      <c r="O1491" t="str">
        <f>VLOOKUP(order_details__2[[#This Row],[OrderID]],orders[],18,FALSE)</f>
        <v xml:space="preserve">Westerns                                          </v>
      </c>
      <c r="P1491">
        <f>VLOOKUP(order_details__2[[#This Row],[ProductID]],products[],4,FALSE)</f>
        <v>4</v>
      </c>
      <c r="Q1491" t="str">
        <f>VLOOKUP(order_details__2[[#This Row],[CategoryID]],categories[],2,FALSE)</f>
        <v>Dairy Products</v>
      </c>
      <c r="R1491">
        <f>VLOOKUP(order_details__2[[#This Row],[OrderID]],orders[],21,FALSE)</f>
        <v>1</v>
      </c>
    </row>
    <row r="1492" spans="1:18" x14ac:dyDescent="0.2">
      <c r="A1492">
        <v>10818</v>
      </c>
      <c r="B1492">
        <v>41</v>
      </c>
      <c r="C1492">
        <v>9.65</v>
      </c>
      <c r="D1492">
        <v>20</v>
      </c>
      <c r="E1492">
        <v>0</v>
      </c>
      <c r="F1492">
        <f>order_details__2[[#This Row],[UnitPrice]]*order_details__2[[#This Row],[Quantity]]</f>
        <v>193</v>
      </c>
      <c r="G1492">
        <f>VLOOKUP(order_details__2[[#This Row],[ProductID]],products[],3,FALSE)</f>
        <v>19</v>
      </c>
      <c r="H1492">
        <f>VLOOKUP(order_details__2[[#This Row],[OrderID]],orders[],20,FALSE)</f>
        <v>1998</v>
      </c>
      <c r="I1492" t="str">
        <f>VLOOKUP(order_details__2[[#This Row],[ProductID]],products[],2,FALSE)</f>
        <v>Jack's New England Clam Chowder</v>
      </c>
      <c r="J1492" t="str">
        <f>VLOOKUP(order_details__2[[#This Row],[SupplierID]],suppliers[],2,FALSE)</f>
        <v>New England Seafood Cannery</v>
      </c>
      <c r="K1492" t="str">
        <f>VLOOKUP(order_details__2[[#This Row],[OrderID]],orders[],14,FALSE)</f>
        <v>Italy</v>
      </c>
      <c r="L1492">
        <f>VLOOKUP(order_details__2[[#This Row],[OrderID]],orders[],7,FALSE)</f>
        <v>3</v>
      </c>
      <c r="M1492" t="str">
        <f>VLOOKUP(order_details__2[[#This Row],[ShipVia ]],shippers[],2,FALSE)</f>
        <v>Federal Shipping</v>
      </c>
      <c r="N1492" t="str">
        <f>VLOOKUP(order_details__2[[#This Row],[OrderID]],orders[],2,FALSE)</f>
        <v>MAGAA</v>
      </c>
      <c r="O1492" t="str">
        <f>VLOOKUP(order_details__2[[#This Row],[OrderID]],orders[],18,FALSE)</f>
        <v xml:space="preserve">Westerns                                          </v>
      </c>
      <c r="P1492">
        <f>VLOOKUP(order_details__2[[#This Row],[ProductID]],products[],4,FALSE)</f>
        <v>8</v>
      </c>
      <c r="Q1492" t="str">
        <f>VLOOKUP(order_details__2[[#This Row],[CategoryID]],categories[],2,FALSE)</f>
        <v>Seafood</v>
      </c>
      <c r="R1492">
        <f>VLOOKUP(order_details__2[[#This Row],[OrderID]],orders[],21,FALSE)</f>
        <v>1</v>
      </c>
    </row>
    <row r="1493" spans="1:18" x14ac:dyDescent="0.2">
      <c r="A1493">
        <v>10819</v>
      </c>
      <c r="B1493">
        <v>43</v>
      </c>
      <c r="C1493">
        <v>46</v>
      </c>
      <c r="D1493">
        <v>7</v>
      </c>
      <c r="E1493">
        <v>0</v>
      </c>
      <c r="F1493">
        <f>order_details__2[[#This Row],[UnitPrice]]*order_details__2[[#This Row],[Quantity]]</f>
        <v>322</v>
      </c>
      <c r="G1493">
        <f>VLOOKUP(order_details__2[[#This Row],[ProductID]],products[],3,FALSE)</f>
        <v>20</v>
      </c>
      <c r="H1493">
        <f>VLOOKUP(order_details__2[[#This Row],[OrderID]],orders[],20,FALSE)</f>
        <v>1998</v>
      </c>
      <c r="I1493" t="str">
        <f>VLOOKUP(order_details__2[[#This Row],[ProductID]],products[],2,FALSE)</f>
        <v>Ipoh Coffee</v>
      </c>
      <c r="J1493" t="str">
        <f>VLOOKUP(order_details__2[[#This Row],[SupplierID]],suppliers[],2,FALSE)</f>
        <v>Leka Trading</v>
      </c>
      <c r="K1493" t="str">
        <f>VLOOKUP(order_details__2[[#This Row],[OrderID]],orders[],14,FALSE)</f>
        <v>Argentina</v>
      </c>
      <c r="L1493">
        <f>VLOOKUP(order_details__2[[#This Row],[OrderID]],orders[],7,FALSE)</f>
        <v>3</v>
      </c>
      <c r="M1493" t="str">
        <f>VLOOKUP(order_details__2[[#This Row],[ShipVia ]],shippers[],2,FALSE)</f>
        <v>Federal Shipping</v>
      </c>
      <c r="N1493" t="str">
        <f>VLOOKUP(order_details__2[[#This Row],[OrderID]],orders[],2,FALSE)</f>
        <v>CACTU</v>
      </c>
      <c r="O1493" t="str">
        <f>VLOOKUP(order_details__2[[#This Row],[OrderID]],orders[],18,FALSE)</f>
        <v xml:space="preserve">Eastern                                           </v>
      </c>
      <c r="P1493">
        <f>VLOOKUP(order_details__2[[#This Row],[ProductID]],products[],4,FALSE)</f>
        <v>1</v>
      </c>
      <c r="Q1493" t="str">
        <f>VLOOKUP(order_details__2[[#This Row],[CategoryID]],categories[],2,FALSE)</f>
        <v>Beverages</v>
      </c>
      <c r="R1493">
        <f>VLOOKUP(order_details__2[[#This Row],[OrderID]],orders[],21,FALSE)</f>
        <v>1</v>
      </c>
    </row>
    <row r="1494" spans="1:18" x14ac:dyDescent="0.2">
      <c r="A1494">
        <v>10819</v>
      </c>
      <c r="B1494">
        <v>75</v>
      </c>
      <c r="C1494">
        <v>7.75</v>
      </c>
      <c r="D1494">
        <v>20</v>
      </c>
      <c r="E1494">
        <v>0</v>
      </c>
      <c r="F1494">
        <f>order_details__2[[#This Row],[UnitPrice]]*order_details__2[[#This Row],[Quantity]]</f>
        <v>155</v>
      </c>
      <c r="G1494">
        <f>VLOOKUP(order_details__2[[#This Row],[ProductID]],products[],3,FALSE)</f>
        <v>12</v>
      </c>
      <c r="H1494">
        <f>VLOOKUP(order_details__2[[#This Row],[OrderID]],orders[],20,FALSE)</f>
        <v>1998</v>
      </c>
      <c r="I1494" t="str">
        <f>VLOOKUP(order_details__2[[#This Row],[ProductID]],products[],2,FALSE)</f>
        <v>Rhnbru Klosterbier</v>
      </c>
      <c r="J1494" t="str">
        <f>VLOOKUP(order_details__2[[#This Row],[SupplierID]],suppliers[],2,FALSE)</f>
        <v>Plutzer Lebensmittelgromrkte AG</v>
      </c>
      <c r="K1494" t="str">
        <f>VLOOKUP(order_details__2[[#This Row],[OrderID]],orders[],14,FALSE)</f>
        <v>Argentina</v>
      </c>
      <c r="L1494">
        <f>VLOOKUP(order_details__2[[#This Row],[OrderID]],orders[],7,FALSE)</f>
        <v>3</v>
      </c>
      <c r="M1494" t="str">
        <f>VLOOKUP(order_details__2[[#This Row],[ShipVia ]],shippers[],2,FALSE)</f>
        <v>Federal Shipping</v>
      </c>
      <c r="N1494" t="str">
        <f>VLOOKUP(order_details__2[[#This Row],[OrderID]],orders[],2,FALSE)</f>
        <v>CACTU</v>
      </c>
      <c r="O1494" t="str">
        <f>VLOOKUP(order_details__2[[#This Row],[OrderID]],orders[],18,FALSE)</f>
        <v xml:space="preserve">Eastern                                           </v>
      </c>
      <c r="P1494">
        <f>VLOOKUP(order_details__2[[#This Row],[ProductID]],products[],4,FALSE)</f>
        <v>1</v>
      </c>
      <c r="Q1494" t="str">
        <f>VLOOKUP(order_details__2[[#This Row],[CategoryID]],categories[],2,FALSE)</f>
        <v>Beverages</v>
      </c>
      <c r="R1494">
        <f>VLOOKUP(order_details__2[[#This Row],[OrderID]],orders[],21,FALSE)</f>
        <v>1</v>
      </c>
    </row>
    <row r="1495" spans="1:18" x14ac:dyDescent="0.2">
      <c r="A1495">
        <v>10820</v>
      </c>
      <c r="B1495">
        <v>56</v>
      </c>
      <c r="C1495">
        <v>38</v>
      </c>
      <c r="D1495">
        <v>30</v>
      </c>
      <c r="E1495">
        <v>0</v>
      </c>
      <c r="F1495">
        <f>order_details__2[[#This Row],[UnitPrice]]*order_details__2[[#This Row],[Quantity]]</f>
        <v>1140</v>
      </c>
      <c r="G1495">
        <f>VLOOKUP(order_details__2[[#This Row],[ProductID]],products[],3,FALSE)</f>
        <v>26</v>
      </c>
      <c r="H1495">
        <f>VLOOKUP(order_details__2[[#This Row],[OrderID]],orders[],20,FALSE)</f>
        <v>1998</v>
      </c>
      <c r="I1495" t="str">
        <f>VLOOKUP(order_details__2[[#This Row],[ProductID]],products[],2,FALSE)</f>
        <v>Gnocchi di nonna Alice</v>
      </c>
      <c r="J1495" t="str">
        <f>VLOOKUP(order_details__2[[#This Row],[SupplierID]],suppliers[],2,FALSE)</f>
        <v>Pasta Buttini s.r.l.</v>
      </c>
      <c r="K1495" t="str">
        <f>VLOOKUP(order_details__2[[#This Row],[OrderID]],orders[],14,FALSE)</f>
        <v>USA</v>
      </c>
      <c r="L1495">
        <f>VLOOKUP(order_details__2[[#This Row],[OrderID]],orders[],7,FALSE)</f>
        <v>2</v>
      </c>
      <c r="M1495" t="str">
        <f>VLOOKUP(order_details__2[[#This Row],[ShipVia ]],shippers[],2,FALSE)</f>
        <v>United Package</v>
      </c>
      <c r="N1495" t="str">
        <f>VLOOKUP(order_details__2[[#This Row],[OrderID]],orders[],2,FALSE)</f>
        <v>RATTC</v>
      </c>
      <c r="O1495" t="str">
        <f>VLOOKUP(order_details__2[[#This Row],[OrderID]],orders[],18,FALSE)</f>
        <v xml:space="preserve">Southern                                          </v>
      </c>
      <c r="P1495">
        <f>VLOOKUP(order_details__2[[#This Row],[ProductID]],products[],4,FALSE)</f>
        <v>5</v>
      </c>
      <c r="Q1495" t="str">
        <f>VLOOKUP(order_details__2[[#This Row],[CategoryID]],categories[],2,FALSE)</f>
        <v>Grains/Cereals</v>
      </c>
      <c r="R1495">
        <f>VLOOKUP(order_details__2[[#This Row],[OrderID]],orders[],21,FALSE)</f>
        <v>1</v>
      </c>
    </row>
    <row r="1496" spans="1:18" x14ac:dyDescent="0.2">
      <c r="A1496">
        <v>10821</v>
      </c>
      <c r="B1496">
        <v>35</v>
      </c>
      <c r="C1496">
        <v>18</v>
      </c>
      <c r="D1496">
        <v>20</v>
      </c>
      <c r="E1496">
        <v>0</v>
      </c>
      <c r="F1496">
        <f>order_details__2[[#This Row],[UnitPrice]]*order_details__2[[#This Row],[Quantity]]</f>
        <v>360</v>
      </c>
      <c r="G1496">
        <f>VLOOKUP(order_details__2[[#This Row],[ProductID]],products[],3,FALSE)</f>
        <v>16</v>
      </c>
      <c r="H1496">
        <f>VLOOKUP(order_details__2[[#This Row],[OrderID]],orders[],20,FALSE)</f>
        <v>1998</v>
      </c>
      <c r="I1496" t="str">
        <f>VLOOKUP(order_details__2[[#This Row],[ProductID]],products[],2,FALSE)</f>
        <v>Steeleye Stout</v>
      </c>
      <c r="J1496" t="str">
        <f>VLOOKUP(order_details__2[[#This Row],[SupplierID]],suppliers[],2,FALSE)</f>
        <v>Bigfoot Breweries</v>
      </c>
      <c r="K1496" t="str">
        <f>VLOOKUP(order_details__2[[#This Row],[OrderID]],orders[],14,FALSE)</f>
        <v>USA</v>
      </c>
      <c r="L1496">
        <f>VLOOKUP(order_details__2[[#This Row],[OrderID]],orders[],7,FALSE)</f>
        <v>1</v>
      </c>
      <c r="M1496" t="str">
        <f>VLOOKUP(order_details__2[[#This Row],[ShipVia ]],shippers[],2,FALSE)</f>
        <v>Speedy Express</v>
      </c>
      <c r="N1496" t="str">
        <f>VLOOKUP(order_details__2[[#This Row],[OrderID]],orders[],2,FALSE)</f>
        <v>SPLIR</v>
      </c>
      <c r="O1496" t="str">
        <f>VLOOKUP(order_details__2[[#This Row],[OrderID]],orders[],18,FALSE)</f>
        <v xml:space="preserve">Eastern                                           </v>
      </c>
      <c r="P1496">
        <f>VLOOKUP(order_details__2[[#This Row],[ProductID]],products[],4,FALSE)</f>
        <v>1</v>
      </c>
      <c r="Q1496" t="str">
        <f>VLOOKUP(order_details__2[[#This Row],[CategoryID]],categories[],2,FALSE)</f>
        <v>Beverages</v>
      </c>
      <c r="R1496">
        <f>VLOOKUP(order_details__2[[#This Row],[OrderID]],orders[],21,FALSE)</f>
        <v>1</v>
      </c>
    </row>
    <row r="1497" spans="1:18" x14ac:dyDescent="0.2">
      <c r="A1497">
        <v>10821</v>
      </c>
      <c r="B1497">
        <v>51</v>
      </c>
      <c r="C1497">
        <v>53</v>
      </c>
      <c r="D1497">
        <v>6</v>
      </c>
      <c r="E1497">
        <v>0</v>
      </c>
      <c r="F1497">
        <f>order_details__2[[#This Row],[UnitPrice]]*order_details__2[[#This Row],[Quantity]]</f>
        <v>318</v>
      </c>
      <c r="G1497">
        <f>VLOOKUP(order_details__2[[#This Row],[ProductID]],products[],3,FALSE)</f>
        <v>24</v>
      </c>
      <c r="H1497">
        <f>VLOOKUP(order_details__2[[#This Row],[OrderID]],orders[],20,FALSE)</f>
        <v>1998</v>
      </c>
      <c r="I1497" t="str">
        <f>VLOOKUP(order_details__2[[#This Row],[ProductID]],products[],2,FALSE)</f>
        <v>Manjimup Dried Apples</v>
      </c>
      <c r="J1497" t="str">
        <f>VLOOKUP(order_details__2[[#This Row],[SupplierID]],suppliers[],2,FALSE)</f>
        <v>G'day, Mate</v>
      </c>
      <c r="K1497" t="str">
        <f>VLOOKUP(order_details__2[[#This Row],[OrderID]],orders[],14,FALSE)</f>
        <v>USA</v>
      </c>
      <c r="L1497">
        <f>VLOOKUP(order_details__2[[#This Row],[OrderID]],orders[],7,FALSE)</f>
        <v>1</v>
      </c>
      <c r="M1497" t="str">
        <f>VLOOKUP(order_details__2[[#This Row],[ShipVia ]],shippers[],2,FALSE)</f>
        <v>Speedy Express</v>
      </c>
      <c r="N1497" t="str">
        <f>VLOOKUP(order_details__2[[#This Row],[OrderID]],orders[],2,FALSE)</f>
        <v>SPLIR</v>
      </c>
      <c r="O1497" t="str">
        <f>VLOOKUP(order_details__2[[#This Row],[OrderID]],orders[],18,FALSE)</f>
        <v xml:space="preserve">Eastern                                           </v>
      </c>
      <c r="P1497">
        <f>VLOOKUP(order_details__2[[#This Row],[ProductID]],products[],4,FALSE)</f>
        <v>7</v>
      </c>
      <c r="Q1497" t="str">
        <f>VLOOKUP(order_details__2[[#This Row],[CategoryID]],categories[],2,FALSE)</f>
        <v>Produce</v>
      </c>
      <c r="R1497">
        <f>VLOOKUP(order_details__2[[#This Row],[OrderID]],orders[],21,FALSE)</f>
        <v>1</v>
      </c>
    </row>
    <row r="1498" spans="1:18" x14ac:dyDescent="0.2">
      <c r="A1498">
        <v>10822</v>
      </c>
      <c r="B1498">
        <v>62</v>
      </c>
      <c r="C1498">
        <v>49.3</v>
      </c>
      <c r="D1498">
        <v>3</v>
      </c>
      <c r="E1498">
        <v>0</v>
      </c>
      <c r="F1498">
        <f>order_details__2[[#This Row],[UnitPrice]]*order_details__2[[#This Row],[Quantity]]</f>
        <v>147.89999999999998</v>
      </c>
      <c r="G1498">
        <f>VLOOKUP(order_details__2[[#This Row],[ProductID]],products[],3,FALSE)</f>
        <v>29</v>
      </c>
      <c r="H1498">
        <f>VLOOKUP(order_details__2[[#This Row],[OrderID]],orders[],20,FALSE)</f>
        <v>1998</v>
      </c>
      <c r="I1498" t="str">
        <f>VLOOKUP(order_details__2[[#This Row],[ProductID]],products[],2,FALSE)</f>
        <v>Tarte au sucre</v>
      </c>
      <c r="J1498" t="str">
        <f>VLOOKUP(order_details__2[[#This Row],[SupplierID]],suppliers[],2,FALSE)</f>
        <v>Forts d'rables</v>
      </c>
      <c r="K1498" t="str">
        <f>VLOOKUP(order_details__2[[#This Row],[OrderID]],orders[],14,FALSE)</f>
        <v>USA</v>
      </c>
      <c r="L1498">
        <f>VLOOKUP(order_details__2[[#This Row],[OrderID]],orders[],7,FALSE)</f>
        <v>3</v>
      </c>
      <c r="M1498" t="str">
        <f>VLOOKUP(order_details__2[[#This Row],[ShipVia ]],shippers[],2,FALSE)</f>
        <v>Federal Shipping</v>
      </c>
      <c r="N1498" t="str">
        <f>VLOOKUP(order_details__2[[#This Row],[OrderID]],orders[],2,FALSE)</f>
        <v>TRAIH</v>
      </c>
      <c r="O1498" t="str">
        <f>VLOOKUP(order_details__2[[#This Row],[OrderID]],orders[],18,FALSE)</f>
        <v xml:space="preserve">Westerns                                          </v>
      </c>
      <c r="P1498">
        <f>VLOOKUP(order_details__2[[#This Row],[ProductID]],products[],4,FALSE)</f>
        <v>3</v>
      </c>
      <c r="Q1498" t="str">
        <f>VLOOKUP(order_details__2[[#This Row],[CategoryID]],categories[],2,FALSE)</f>
        <v>Confections</v>
      </c>
      <c r="R1498">
        <f>VLOOKUP(order_details__2[[#This Row],[OrderID]],orders[],21,FALSE)</f>
        <v>1</v>
      </c>
    </row>
    <row r="1499" spans="1:18" x14ac:dyDescent="0.2">
      <c r="A1499">
        <v>10822</v>
      </c>
      <c r="B1499">
        <v>70</v>
      </c>
      <c r="C1499">
        <v>15</v>
      </c>
      <c r="D1499">
        <v>6</v>
      </c>
      <c r="E1499">
        <v>0</v>
      </c>
      <c r="F1499">
        <f>order_details__2[[#This Row],[UnitPrice]]*order_details__2[[#This Row],[Quantity]]</f>
        <v>90</v>
      </c>
      <c r="G1499">
        <f>VLOOKUP(order_details__2[[#This Row],[ProductID]],products[],3,FALSE)</f>
        <v>7</v>
      </c>
      <c r="H1499">
        <f>VLOOKUP(order_details__2[[#This Row],[OrderID]],orders[],20,FALSE)</f>
        <v>1998</v>
      </c>
      <c r="I1499" t="str">
        <f>VLOOKUP(order_details__2[[#This Row],[ProductID]],products[],2,FALSE)</f>
        <v>Outback Lager</v>
      </c>
      <c r="J1499" t="str">
        <f>VLOOKUP(order_details__2[[#This Row],[SupplierID]],suppliers[],2,FALSE)</f>
        <v>Pavlova, Ltd.</v>
      </c>
      <c r="K1499" t="str">
        <f>VLOOKUP(order_details__2[[#This Row],[OrderID]],orders[],14,FALSE)</f>
        <v>USA</v>
      </c>
      <c r="L1499">
        <f>VLOOKUP(order_details__2[[#This Row],[OrderID]],orders[],7,FALSE)</f>
        <v>3</v>
      </c>
      <c r="M1499" t="str">
        <f>VLOOKUP(order_details__2[[#This Row],[ShipVia ]],shippers[],2,FALSE)</f>
        <v>Federal Shipping</v>
      </c>
      <c r="N1499" t="str">
        <f>VLOOKUP(order_details__2[[#This Row],[OrderID]],orders[],2,FALSE)</f>
        <v>TRAIH</v>
      </c>
      <c r="O1499" t="str">
        <f>VLOOKUP(order_details__2[[#This Row],[OrderID]],orders[],18,FALSE)</f>
        <v xml:space="preserve">Westerns                                          </v>
      </c>
      <c r="P1499">
        <f>VLOOKUP(order_details__2[[#This Row],[ProductID]],products[],4,FALSE)</f>
        <v>1</v>
      </c>
      <c r="Q1499" t="str">
        <f>VLOOKUP(order_details__2[[#This Row],[CategoryID]],categories[],2,FALSE)</f>
        <v>Beverages</v>
      </c>
      <c r="R1499">
        <f>VLOOKUP(order_details__2[[#This Row],[OrderID]],orders[],21,FALSE)</f>
        <v>1</v>
      </c>
    </row>
    <row r="1500" spans="1:18" x14ac:dyDescent="0.2">
      <c r="A1500">
        <v>10823</v>
      </c>
      <c r="B1500">
        <v>11</v>
      </c>
      <c r="C1500">
        <v>21</v>
      </c>
      <c r="D1500">
        <v>20</v>
      </c>
      <c r="E1500">
        <v>0</v>
      </c>
      <c r="F1500">
        <f>order_details__2[[#This Row],[UnitPrice]]*order_details__2[[#This Row],[Quantity]]</f>
        <v>420</v>
      </c>
      <c r="G1500">
        <f>VLOOKUP(order_details__2[[#This Row],[ProductID]],products[],3,FALSE)</f>
        <v>5</v>
      </c>
      <c r="H1500">
        <f>VLOOKUP(order_details__2[[#This Row],[OrderID]],orders[],20,FALSE)</f>
        <v>1998</v>
      </c>
      <c r="I1500" t="str">
        <f>VLOOKUP(order_details__2[[#This Row],[ProductID]],products[],2,FALSE)</f>
        <v>Queso Cabrales</v>
      </c>
      <c r="J1500" t="str">
        <f>VLOOKUP(order_details__2[[#This Row],[SupplierID]],suppliers[],2,FALSE)</f>
        <v>Cooperativa de Quesos 'Las Cabras'</v>
      </c>
      <c r="K1500" t="str">
        <f>VLOOKUP(order_details__2[[#This Row],[OrderID]],orders[],14,FALSE)</f>
        <v>Venezuela</v>
      </c>
      <c r="L1500">
        <f>VLOOKUP(order_details__2[[#This Row],[OrderID]],orders[],7,FALSE)</f>
        <v>2</v>
      </c>
      <c r="M1500" t="str">
        <f>VLOOKUP(order_details__2[[#This Row],[ShipVia ]],shippers[],2,FALSE)</f>
        <v>United Package</v>
      </c>
      <c r="N1500" t="str">
        <f>VLOOKUP(order_details__2[[#This Row],[OrderID]],orders[],2,FALSE)</f>
        <v>LILAS</v>
      </c>
      <c r="O1500" t="str">
        <f>VLOOKUP(order_details__2[[#This Row],[OrderID]],orders[],18,FALSE)</f>
        <v xml:space="preserve">Eastern                                           </v>
      </c>
      <c r="P1500">
        <f>VLOOKUP(order_details__2[[#This Row],[ProductID]],products[],4,FALSE)</f>
        <v>4</v>
      </c>
      <c r="Q1500" t="str">
        <f>VLOOKUP(order_details__2[[#This Row],[CategoryID]],categories[],2,FALSE)</f>
        <v>Dairy Products</v>
      </c>
      <c r="R1500">
        <f>VLOOKUP(order_details__2[[#This Row],[OrderID]],orders[],21,FALSE)</f>
        <v>1</v>
      </c>
    </row>
    <row r="1501" spans="1:18" x14ac:dyDescent="0.2">
      <c r="A1501">
        <v>10823</v>
      </c>
      <c r="B1501">
        <v>57</v>
      </c>
      <c r="C1501">
        <v>19.5</v>
      </c>
      <c r="D1501">
        <v>15</v>
      </c>
      <c r="E1501">
        <v>0</v>
      </c>
      <c r="F1501">
        <f>order_details__2[[#This Row],[UnitPrice]]*order_details__2[[#This Row],[Quantity]]</f>
        <v>292.5</v>
      </c>
      <c r="G1501">
        <f>VLOOKUP(order_details__2[[#This Row],[ProductID]],products[],3,FALSE)</f>
        <v>26</v>
      </c>
      <c r="H1501">
        <f>VLOOKUP(order_details__2[[#This Row],[OrderID]],orders[],20,FALSE)</f>
        <v>1998</v>
      </c>
      <c r="I1501" t="str">
        <f>VLOOKUP(order_details__2[[#This Row],[ProductID]],products[],2,FALSE)</f>
        <v>Ravioli Angelo</v>
      </c>
      <c r="J1501" t="str">
        <f>VLOOKUP(order_details__2[[#This Row],[SupplierID]],suppliers[],2,FALSE)</f>
        <v>Pasta Buttini s.r.l.</v>
      </c>
      <c r="K1501" t="str">
        <f>VLOOKUP(order_details__2[[#This Row],[OrderID]],orders[],14,FALSE)</f>
        <v>Venezuela</v>
      </c>
      <c r="L1501">
        <f>VLOOKUP(order_details__2[[#This Row],[OrderID]],orders[],7,FALSE)</f>
        <v>2</v>
      </c>
      <c r="M1501" t="str">
        <f>VLOOKUP(order_details__2[[#This Row],[ShipVia ]],shippers[],2,FALSE)</f>
        <v>United Package</v>
      </c>
      <c r="N1501" t="str">
        <f>VLOOKUP(order_details__2[[#This Row],[OrderID]],orders[],2,FALSE)</f>
        <v>LILAS</v>
      </c>
      <c r="O1501" t="str">
        <f>VLOOKUP(order_details__2[[#This Row],[OrderID]],orders[],18,FALSE)</f>
        <v xml:space="preserve">Eastern                                           </v>
      </c>
      <c r="P1501">
        <f>VLOOKUP(order_details__2[[#This Row],[ProductID]],products[],4,FALSE)</f>
        <v>5</v>
      </c>
      <c r="Q1501" t="str">
        <f>VLOOKUP(order_details__2[[#This Row],[CategoryID]],categories[],2,FALSE)</f>
        <v>Grains/Cereals</v>
      </c>
      <c r="R1501">
        <f>VLOOKUP(order_details__2[[#This Row],[OrderID]],orders[],21,FALSE)</f>
        <v>1</v>
      </c>
    </row>
    <row r="1502" spans="1:18" x14ac:dyDescent="0.2">
      <c r="A1502">
        <v>10823</v>
      </c>
      <c r="B1502">
        <v>59</v>
      </c>
      <c r="C1502">
        <v>55</v>
      </c>
      <c r="D1502">
        <v>40</v>
      </c>
      <c r="E1502">
        <v>0</v>
      </c>
      <c r="F1502">
        <f>order_details__2[[#This Row],[UnitPrice]]*order_details__2[[#This Row],[Quantity]]</f>
        <v>2200</v>
      </c>
      <c r="G1502">
        <f>VLOOKUP(order_details__2[[#This Row],[ProductID]],products[],3,FALSE)</f>
        <v>28</v>
      </c>
      <c r="H1502">
        <f>VLOOKUP(order_details__2[[#This Row],[OrderID]],orders[],20,FALSE)</f>
        <v>1998</v>
      </c>
      <c r="I1502" t="str">
        <f>VLOOKUP(order_details__2[[#This Row],[ProductID]],products[],2,FALSE)</f>
        <v>Raclette Courdavault</v>
      </c>
      <c r="J1502" t="str">
        <f>VLOOKUP(order_details__2[[#This Row],[SupplierID]],suppliers[],2,FALSE)</f>
        <v>Gai pturage</v>
      </c>
      <c r="K1502" t="str">
        <f>VLOOKUP(order_details__2[[#This Row],[OrderID]],orders[],14,FALSE)</f>
        <v>Venezuela</v>
      </c>
      <c r="L1502">
        <f>VLOOKUP(order_details__2[[#This Row],[OrderID]],orders[],7,FALSE)</f>
        <v>2</v>
      </c>
      <c r="M1502" t="str">
        <f>VLOOKUP(order_details__2[[#This Row],[ShipVia ]],shippers[],2,FALSE)</f>
        <v>United Package</v>
      </c>
      <c r="N1502" t="str">
        <f>VLOOKUP(order_details__2[[#This Row],[OrderID]],orders[],2,FALSE)</f>
        <v>LILAS</v>
      </c>
      <c r="O1502" t="str">
        <f>VLOOKUP(order_details__2[[#This Row],[OrderID]],orders[],18,FALSE)</f>
        <v xml:space="preserve">Eastern                                           </v>
      </c>
      <c r="P1502">
        <f>VLOOKUP(order_details__2[[#This Row],[ProductID]],products[],4,FALSE)</f>
        <v>4</v>
      </c>
      <c r="Q1502" t="str">
        <f>VLOOKUP(order_details__2[[#This Row],[CategoryID]],categories[],2,FALSE)</f>
        <v>Dairy Products</v>
      </c>
      <c r="R1502">
        <f>VLOOKUP(order_details__2[[#This Row],[OrderID]],orders[],21,FALSE)</f>
        <v>1</v>
      </c>
    </row>
    <row r="1503" spans="1:18" x14ac:dyDescent="0.2">
      <c r="A1503">
        <v>10823</v>
      </c>
      <c r="B1503">
        <v>77</v>
      </c>
      <c r="C1503">
        <v>13</v>
      </c>
      <c r="D1503">
        <v>15</v>
      </c>
      <c r="E1503">
        <v>0</v>
      </c>
      <c r="F1503">
        <f>order_details__2[[#This Row],[UnitPrice]]*order_details__2[[#This Row],[Quantity]]</f>
        <v>195</v>
      </c>
      <c r="G1503">
        <f>VLOOKUP(order_details__2[[#This Row],[ProductID]],products[],3,FALSE)</f>
        <v>12</v>
      </c>
      <c r="H1503">
        <f>VLOOKUP(order_details__2[[#This Row],[OrderID]],orders[],20,FALSE)</f>
        <v>1998</v>
      </c>
      <c r="I1503" t="str">
        <f>VLOOKUP(order_details__2[[#This Row],[ProductID]],products[],2,FALSE)</f>
        <v>Original Frankfurter grne Soe</v>
      </c>
      <c r="J1503" t="str">
        <f>VLOOKUP(order_details__2[[#This Row],[SupplierID]],suppliers[],2,FALSE)</f>
        <v>Plutzer Lebensmittelgromrkte AG</v>
      </c>
      <c r="K1503" t="str">
        <f>VLOOKUP(order_details__2[[#This Row],[OrderID]],orders[],14,FALSE)</f>
        <v>Venezuela</v>
      </c>
      <c r="L1503">
        <f>VLOOKUP(order_details__2[[#This Row],[OrderID]],orders[],7,FALSE)</f>
        <v>2</v>
      </c>
      <c r="M1503" t="str">
        <f>VLOOKUP(order_details__2[[#This Row],[ShipVia ]],shippers[],2,FALSE)</f>
        <v>United Package</v>
      </c>
      <c r="N1503" t="str">
        <f>VLOOKUP(order_details__2[[#This Row],[OrderID]],orders[],2,FALSE)</f>
        <v>LILAS</v>
      </c>
      <c r="O1503" t="str">
        <f>VLOOKUP(order_details__2[[#This Row],[OrderID]],orders[],18,FALSE)</f>
        <v xml:space="preserve">Eastern                                           </v>
      </c>
      <c r="P1503">
        <f>VLOOKUP(order_details__2[[#This Row],[ProductID]],products[],4,FALSE)</f>
        <v>2</v>
      </c>
      <c r="Q1503" t="str">
        <f>VLOOKUP(order_details__2[[#This Row],[CategoryID]],categories[],2,FALSE)</f>
        <v>Condiments</v>
      </c>
      <c r="R1503">
        <f>VLOOKUP(order_details__2[[#This Row],[OrderID]],orders[],21,FALSE)</f>
        <v>1</v>
      </c>
    </row>
    <row r="1504" spans="1:18" x14ac:dyDescent="0.2">
      <c r="A1504">
        <v>10824</v>
      </c>
      <c r="B1504">
        <v>41</v>
      </c>
      <c r="C1504">
        <v>9.65</v>
      </c>
      <c r="D1504">
        <v>12</v>
      </c>
      <c r="E1504">
        <v>0</v>
      </c>
      <c r="F1504">
        <f>order_details__2[[#This Row],[UnitPrice]]*order_details__2[[#This Row],[Quantity]]</f>
        <v>115.80000000000001</v>
      </c>
      <c r="G1504">
        <f>VLOOKUP(order_details__2[[#This Row],[ProductID]],products[],3,FALSE)</f>
        <v>19</v>
      </c>
      <c r="H1504">
        <f>VLOOKUP(order_details__2[[#This Row],[OrderID]],orders[],20,FALSE)</f>
        <v>1998</v>
      </c>
      <c r="I1504" t="str">
        <f>VLOOKUP(order_details__2[[#This Row],[ProductID]],products[],2,FALSE)</f>
        <v>Jack's New England Clam Chowder</v>
      </c>
      <c r="J1504" t="str">
        <f>VLOOKUP(order_details__2[[#This Row],[SupplierID]],suppliers[],2,FALSE)</f>
        <v>New England Seafood Cannery</v>
      </c>
      <c r="K1504" t="str">
        <f>VLOOKUP(order_details__2[[#This Row],[OrderID]],orders[],14,FALSE)</f>
        <v>Sweden</v>
      </c>
      <c r="L1504">
        <f>VLOOKUP(order_details__2[[#This Row],[OrderID]],orders[],7,FALSE)</f>
        <v>1</v>
      </c>
      <c r="M1504" t="str">
        <f>VLOOKUP(order_details__2[[#This Row],[ShipVia ]],shippers[],2,FALSE)</f>
        <v>Speedy Express</v>
      </c>
      <c r="N1504" t="str">
        <f>VLOOKUP(order_details__2[[#This Row],[OrderID]],orders[],2,FALSE)</f>
        <v>FOLKO</v>
      </c>
      <c r="O1504" t="str">
        <f>VLOOKUP(order_details__2[[#This Row],[OrderID]],orders[],18,FALSE)</f>
        <v xml:space="preserve">Northern                                          </v>
      </c>
      <c r="P1504">
        <f>VLOOKUP(order_details__2[[#This Row],[ProductID]],products[],4,FALSE)</f>
        <v>8</v>
      </c>
      <c r="Q1504" t="str">
        <f>VLOOKUP(order_details__2[[#This Row],[CategoryID]],categories[],2,FALSE)</f>
        <v>Seafood</v>
      </c>
      <c r="R1504">
        <f>VLOOKUP(order_details__2[[#This Row],[OrderID]],orders[],21,FALSE)</f>
        <v>1</v>
      </c>
    </row>
    <row r="1505" spans="1:18" x14ac:dyDescent="0.2">
      <c r="A1505">
        <v>10824</v>
      </c>
      <c r="B1505">
        <v>70</v>
      </c>
      <c r="C1505">
        <v>15</v>
      </c>
      <c r="D1505">
        <v>9</v>
      </c>
      <c r="E1505">
        <v>0</v>
      </c>
      <c r="F1505">
        <f>order_details__2[[#This Row],[UnitPrice]]*order_details__2[[#This Row],[Quantity]]</f>
        <v>135</v>
      </c>
      <c r="G1505">
        <f>VLOOKUP(order_details__2[[#This Row],[ProductID]],products[],3,FALSE)</f>
        <v>7</v>
      </c>
      <c r="H1505">
        <f>VLOOKUP(order_details__2[[#This Row],[OrderID]],orders[],20,FALSE)</f>
        <v>1998</v>
      </c>
      <c r="I1505" t="str">
        <f>VLOOKUP(order_details__2[[#This Row],[ProductID]],products[],2,FALSE)</f>
        <v>Outback Lager</v>
      </c>
      <c r="J1505" t="str">
        <f>VLOOKUP(order_details__2[[#This Row],[SupplierID]],suppliers[],2,FALSE)</f>
        <v>Pavlova, Ltd.</v>
      </c>
      <c r="K1505" t="str">
        <f>VLOOKUP(order_details__2[[#This Row],[OrderID]],orders[],14,FALSE)</f>
        <v>Sweden</v>
      </c>
      <c r="L1505">
        <f>VLOOKUP(order_details__2[[#This Row],[OrderID]],orders[],7,FALSE)</f>
        <v>1</v>
      </c>
      <c r="M1505" t="str">
        <f>VLOOKUP(order_details__2[[#This Row],[ShipVia ]],shippers[],2,FALSE)</f>
        <v>Speedy Express</v>
      </c>
      <c r="N1505" t="str">
        <f>VLOOKUP(order_details__2[[#This Row],[OrderID]],orders[],2,FALSE)</f>
        <v>FOLKO</v>
      </c>
      <c r="O1505" t="str">
        <f>VLOOKUP(order_details__2[[#This Row],[OrderID]],orders[],18,FALSE)</f>
        <v xml:space="preserve">Northern                                          </v>
      </c>
      <c r="P1505">
        <f>VLOOKUP(order_details__2[[#This Row],[ProductID]],products[],4,FALSE)</f>
        <v>1</v>
      </c>
      <c r="Q1505" t="str">
        <f>VLOOKUP(order_details__2[[#This Row],[CategoryID]],categories[],2,FALSE)</f>
        <v>Beverages</v>
      </c>
      <c r="R1505">
        <f>VLOOKUP(order_details__2[[#This Row],[OrderID]],orders[],21,FALSE)</f>
        <v>1</v>
      </c>
    </row>
    <row r="1506" spans="1:18" x14ac:dyDescent="0.2">
      <c r="A1506">
        <v>10825</v>
      </c>
      <c r="B1506">
        <v>26</v>
      </c>
      <c r="C1506">
        <v>31.23</v>
      </c>
      <c r="D1506">
        <v>12</v>
      </c>
      <c r="E1506">
        <v>0</v>
      </c>
      <c r="F1506">
        <f>order_details__2[[#This Row],[UnitPrice]]*order_details__2[[#This Row],[Quantity]]</f>
        <v>374.76</v>
      </c>
      <c r="G1506">
        <f>VLOOKUP(order_details__2[[#This Row],[ProductID]],products[],3,FALSE)</f>
        <v>11</v>
      </c>
      <c r="H1506">
        <f>VLOOKUP(order_details__2[[#This Row],[OrderID]],orders[],20,FALSE)</f>
        <v>1998</v>
      </c>
      <c r="I1506" t="str">
        <f>VLOOKUP(order_details__2[[#This Row],[ProductID]],products[],2,FALSE)</f>
        <v>Gumbr Gummibrchen</v>
      </c>
      <c r="J1506" t="str">
        <f>VLOOKUP(order_details__2[[#This Row],[SupplierID]],suppliers[],2,FALSE)</f>
        <v>Heli Swaren GmbH &amp; Co. KG</v>
      </c>
      <c r="K1506" t="str">
        <f>VLOOKUP(order_details__2[[#This Row],[OrderID]],orders[],14,FALSE)</f>
        <v>Germany</v>
      </c>
      <c r="L1506">
        <f>VLOOKUP(order_details__2[[#This Row],[OrderID]],orders[],7,FALSE)</f>
        <v>1</v>
      </c>
      <c r="M1506" t="str">
        <f>VLOOKUP(order_details__2[[#This Row],[ShipVia ]],shippers[],2,FALSE)</f>
        <v>Speedy Express</v>
      </c>
      <c r="N1506" t="str">
        <f>VLOOKUP(order_details__2[[#This Row],[OrderID]],orders[],2,FALSE)</f>
        <v>DRACD</v>
      </c>
      <c r="O1506" t="str">
        <f>VLOOKUP(order_details__2[[#This Row],[OrderID]],orders[],18,FALSE)</f>
        <v xml:space="preserve">Eastern                                           </v>
      </c>
      <c r="P1506">
        <f>VLOOKUP(order_details__2[[#This Row],[ProductID]],products[],4,FALSE)</f>
        <v>3</v>
      </c>
      <c r="Q1506" t="str">
        <f>VLOOKUP(order_details__2[[#This Row],[CategoryID]],categories[],2,FALSE)</f>
        <v>Confections</v>
      </c>
      <c r="R1506">
        <f>VLOOKUP(order_details__2[[#This Row],[OrderID]],orders[],21,FALSE)</f>
        <v>1</v>
      </c>
    </row>
    <row r="1507" spans="1:18" x14ac:dyDescent="0.2">
      <c r="A1507">
        <v>10825</v>
      </c>
      <c r="B1507">
        <v>53</v>
      </c>
      <c r="C1507">
        <v>32.799999999999997</v>
      </c>
      <c r="D1507">
        <v>20</v>
      </c>
      <c r="E1507">
        <v>0</v>
      </c>
      <c r="F1507">
        <f>order_details__2[[#This Row],[UnitPrice]]*order_details__2[[#This Row],[Quantity]]</f>
        <v>656</v>
      </c>
      <c r="G1507">
        <f>VLOOKUP(order_details__2[[#This Row],[ProductID]],products[],3,FALSE)</f>
        <v>24</v>
      </c>
      <c r="H1507">
        <f>VLOOKUP(order_details__2[[#This Row],[OrderID]],orders[],20,FALSE)</f>
        <v>1998</v>
      </c>
      <c r="I1507" t="str">
        <f>VLOOKUP(order_details__2[[#This Row],[ProductID]],products[],2,FALSE)</f>
        <v>Perth Pasties</v>
      </c>
      <c r="J1507" t="str">
        <f>VLOOKUP(order_details__2[[#This Row],[SupplierID]],suppliers[],2,FALSE)</f>
        <v>G'day, Mate</v>
      </c>
      <c r="K1507" t="str">
        <f>VLOOKUP(order_details__2[[#This Row],[OrderID]],orders[],14,FALSE)</f>
        <v>Germany</v>
      </c>
      <c r="L1507">
        <f>VLOOKUP(order_details__2[[#This Row],[OrderID]],orders[],7,FALSE)</f>
        <v>1</v>
      </c>
      <c r="M1507" t="str">
        <f>VLOOKUP(order_details__2[[#This Row],[ShipVia ]],shippers[],2,FALSE)</f>
        <v>Speedy Express</v>
      </c>
      <c r="N1507" t="str">
        <f>VLOOKUP(order_details__2[[#This Row],[OrderID]],orders[],2,FALSE)</f>
        <v>DRACD</v>
      </c>
      <c r="O1507" t="str">
        <f>VLOOKUP(order_details__2[[#This Row],[OrderID]],orders[],18,FALSE)</f>
        <v xml:space="preserve">Eastern                                           </v>
      </c>
      <c r="P1507">
        <f>VLOOKUP(order_details__2[[#This Row],[ProductID]],products[],4,FALSE)</f>
        <v>6</v>
      </c>
      <c r="Q1507" t="str">
        <f>VLOOKUP(order_details__2[[#This Row],[CategoryID]],categories[],2,FALSE)</f>
        <v>Meat/Poultry</v>
      </c>
      <c r="R1507">
        <f>VLOOKUP(order_details__2[[#This Row],[OrderID]],orders[],21,FALSE)</f>
        <v>1</v>
      </c>
    </row>
    <row r="1508" spans="1:18" x14ac:dyDescent="0.2">
      <c r="A1508">
        <v>10826</v>
      </c>
      <c r="B1508">
        <v>31</v>
      </c>
      <c r="C1508">
        <v>12.5</v>
      </c>
      <c r="D1508">
        <v>35</v>
      </c>
      <c r="E1508">
        <v>0</v>
      </c>
      <c r="F1508">
        <f>order_details__2[[#This Row],[UnitPrice]]*order_details__2[[#This Row],[Quantity]]</f>
        <v>437.5</v>
      </c>
      <c r="G1508">
        <f>VLOOKUP(order_details__2[[#This Row],[ProductID]],products[],3,FALSE)</f>
        <v>14</v>
      </c>
      <c r="H1508">
        <f>VLOOKUP(order_details__2[[#This Row],[OrderID]],orders[],20,FALSE)</f>
        <v>1998</v>
      </c>
      <c r="I1508" t="str">
        <f>VLOOKUP(order_details__2[[#This Row],[ProductID]],products[],2,FALSE)</f>
        <v>Gorgonzola Telino</v>
      </c>
      <c r="J1508" t="str">
        <f>VLOOKUP(order_details__2[[#This Row],[SupplierID]],suppliers[],2,FALSE)</f>
        <v>Formaggi Fortini s.r.l.</v>
      </c>
      <c r="K1508" t="str">
        <f>VLOOKUP(order_details__2[[#This Row],[OrderID]],orders[],14,FALSE)</f>
        <v>France</v>
      </c>
      <c r="L1508">
        <f>VLOOKUP(order_details__2[[#This Row],[OrderID]],orders[],7,FALSE)</f>
        <v>1</v>
      </c>
      <c r="M1508" t="str">
        <f>VLOOKUP(order_details__2[[#This Row],[ShipVia ]],shippers[],2,FALSE)</f>
        <v>Speedy Express</v>
      </c>
      <c r="N1508" t="str">
        <f>VLOOKUP(order_details__2[[#This Row],[OrderID]],orders[],2,FALSE)</f>
        <v>BLONP</v>
      </c>
      <c r="O1508" t="str">
        <f>VLOOKUP(order_details__2[[#This Row],[OrderID]],orders[],18,FALSE)</f>
        <v xml:space="preserve">Westerns                                          </v>
      </c>
      <c r="P1508">
        <f>VLOOKUP(order_details__2[[#This Row],[ProductID]],products[],4,FALSE)</f>
        <v>4</v>
      </c>
      <c r="Q1508" t="str">
        <f>VLOOKUP(order_details__2[[#This Row],[CategoryID]],categories[],2,FALSE)</f>
        <v>Dairy Products</v>
      </c>
      <c r="R1508">
        <f>VLOOKUP(order_details__2[[#This Row],[OrderID]],orders[],21,FALSE)</f>
        <v>1</v>
      </c>
    </row>
    <row r="1509" spans="1:18" x14ac:dyDescent="0.2">
      <c r="A1509">
        <v>10826</v>
      </c>
      <c r="B1509">
        <v>57</v>
      </c>
      <c r="C1509">
        <v>19.5</v>
      </c>
      <c r="D1509">
        <v>15</v>
      </c>
      <c r="E1509">
        <v>0</v>
      </c>
      <c r="F1509">
        <f>order_details__2[[#This Row],[UnitPrice]]*order_details__2[[#This Row],[Quantity]]</f>
        <v>292.5</v>
      </c>
      <c r="G1509">
        <f>VLOOKUP(order_details__2[[#This Row],[ProductID]],products[],3,FALSE)</f>
        <v>26</v>
      </c>
      <c r="H1509">
        <f>VLOOKUP(order_details__2[[#This Row],[OrderID]],orders[],20,FALSE)</f>
        <v>1998</v>
      </c>
      <c r="I1509" t="str">
        <f>VLOOKUP(order_details__2[[#This Row],[ProductID]],products[],2,FALSE)</f>
        <v>Ravioli Angelo</v>
      </c>
      <c r="J1509" t="str">
        <f>VLOOKUP(order_details__2[[#This Row],[SupplierID]],suppliers[],2,FALSE)</f>
        <v>Pasta Buttini s.r.l.</v>
      </c>
      <c r="K1509" t="str">
        <f>VLOOKUP(order_details__2[[#This Row],[OrderID]],orders[],14,FALSE)</f>
        <v>France</v>
      </c>
      <c r="L1509">
        <f>VLOOKUP(order_details__2[[#This Row],[OrderID]],orders[],7,FALSE)</f>
        <v>1</v>
      </c>
      <c r="M1509" t="str">
        <f>VLOOKUP(order_details__2[[#This Row],[ShipVia ]],shippers[],2,FALSE)</f>
        <v>Speedy Express</v>
      </c>
      <c r="N1509" t="str">
        <f>VLOOKUP(order_details__2[[#This Row],[OrderID]],orders[],2,FALSE)</f>
        <v>BLONP</v>
      </c>
      <c r="O1509" t="str">
        <f>VLOOKUP(order_details__2[[#This Row],[OrderID]],orders[],18,FALSE)</f>
        <v xml:space="preserve">Westerns                                          </v>
      </c>
      <c r="P1509">
        <f>VLOOKUP(order_details__2[[#This Row],[ProductID]],products[],4,FALSE)</f>
        <v>5</v>
      </c>
      <c r="Q1509" t="str">
        <f>VLOOKUP(order_details__2[[#This Row],[CategoryID]],categories[],2,FALSE)</f>
        <v>Grains/Cereals</v>
      </c>
      <c r="R1509">
        <f>VLOOKUP(order_details__2[[#This Row],[OrderID]],orders[],21,FALSE)</f>
        <v>1</v>
      </c>
    </row>
    <row r="1510" spans="1:18" x14ac:dyDescent="0.2">
      <c r="A1510">
        <v>10827</v>
      </c>
      <c r="B1510">
        <v>10</v>
      </c>
      <c r="C1510">
        <v>31</v>
      </c>
      <c r="D1510">
        <v>15</v>
      </c>
      <c r="E1510">
        <v>0</v>
      </c>
      <c r="F1510">
        <f>order_details__2[[#This Row],[UnitPrice]]*order_details__2[[#This Row],[Quantity]]</f>
        <v>465</v>
      </c>
      <c r="G1510">
        <f>VLOOKUP(order_details__2[[#This Row],[ProductID]],products[],3,FALSE)</f>
        <v>4</v>
      </c>
      <c r="H1510">
        <f>VLOOKUP(order_details__2[[#This Row],[OrderID]],orders[],20,FALSE)</f>
        <v>1998</v>
      </c>
      <c r="I1510" t="str">
        <f>VLOOKUP(order_details__2[[#This Row],[ProductID]],products[],2,FALSE)</f>
        <v>Ikura</v>
      </c>
      <c r="J1510" t="str">
        <f>VLOOKUP(order_details__2[[#This Row],[SupplierID]],suppliers[],2,FALSE)</f>
        <v>Tokyo Traders</v>
      </c>
      <c r="K1510" t="str">
        <f>VLOOKUP(order_details__2[[#This Row],[OrderID]],orders[],14,FALSE)</f>
        <v>France</v>
      </c>
      <c r="L1510">
        <f>VLOOKUP(order_details__2[[#This Row],[OrderID]],orders[],7,FALSE)</f>
        <v>2</v>
      </c>
      <c r="M1510" t="str">
        <f>VLOOKUP(order_details__2[[#This Row],[ShipVia ]],shippers[],2,FALSE)</f>
        <v>United Package</v>
      </c>
      <c r="N1510" t="str">
        <f>VLOOKUP(order_details__2[[#This Row],[OrderID]],orders[],2,FALSE)</f>
        <v>BONAP</v>
      </c>
      <c r="O1510" t="str">
        <f>VLOOKUP(order_details__2[[#This Row],[OrderID]],orders[],18,FALSE)</f>
        <v xml:space="preserve">Eastern                                           </v>
      </c>
      <c r="P1510">
        <f>VLOOKUP(order_details__2[[#This Row],[ProductID]],products[],4,FALSE)</f>
        <v>8</v>
      </c>
      <c r="Q1510" t="str">
        <f>VLOOKUP(order_details__2[[#This Row],[CategoryID]],categories[],2,FALSE)</f>
        <v>Seafood</v>
      </c>
      <c r="R1510">
        <f>VLOOKUP(order_details__2[[#This Row],[OrderID]],orders[],21,FALSE)</f>
        <v>1</v>
      </c>
    </row>
    <row r="1511" spans="1:18" x14ac:dyDescent="0.2">
      <c r="A1511">
        <v>10827</v>
      </c>
      <c r="B1511">
        <v>39</v>
      </c>
      <c r="C1511">
        <v>18</v>
      </c>
      <c r="D1511">
        <v>21</v>
      </c>
      <c r="E1511">
        <v>0</v>
      </c>
      <c r="F1511">
        <f>order_details__2[[#This Row],[UnitPrice]]*order_details__2[[#This Row],[Quantity]]</f>
        <v>378</v>
      </c>
      <c r="G1511">
        <f>VLOOKUP(order_details__2[[#This Row],[ProductID]],products[],3,FALSE)</f>
        <v>18</v>
      </c>
      <c r="H1511">
        <f>VLOOKUP(order_details__2[[#This Row],[OrderID]],orders[],20,FALSE)</f>
        <v>1998</v>
      </c>
      <c r="I1511" t="str">
        <f>VLOOKUP(order_details__2[[#This Row],[ProductID]],products[],2,FALSE)</f>
        <v>Chartreuse verte</v>
      </c>
      <c r="J1511" t="str">
        <f>VLOOKUP(order_details__2[[#This Row],[SupplierID]],suppliers[],2,FALSE)</f>
        <v>Aux joyeux ecclsiastiques</v>
      </c>
      <c r="K1511" t="str">
        <f>VLOOKUP(order_details__2[[#This Row],[OrderID]],orders[],14,FALSE)</f>
        <v>France</v>
      </c>
      <c r="L1511">
        <f>VLOOKUP(order_details__2[[#This Row],[OrderID]],orders[],7,FALSE)</f>
        <v>2</v>
      </c>
      <c r="M1511" t="str">
        <f>VLOOKUP(order_details__2[[#This Row],[ShipVia ]],shippers[],2,FALSE)</f>
        <v>United Package</v>
      </c>
      <c r="N1511" t="str">
        <f>VLOOKUP(order_details__2[[#This Row],[OrderID]],orders[],2,FALSE)</f>
        <v>BONAP</v>
      </c>
      <c r="O1511" t="str">
        <f>VLOOKUP(order_details__2[[#This Row],[OrderID]],orders[],18,FALSE)</f>
        <v xml:space="preserve">Eastern                                           </v>
      </c>
      <c r="P1511">
        <f>VLOOKUP(order_details__2[[#This Row],[ProductID]],products[],4,FALSE)</f>
        <v>1</v>
      </c>
      <c r="Q1511" t="str">
        <f>VLOOKUP(order_details__2[[#This Row],[CategoryID]],categories[],2,FALSE)</f>
        <v>Beverages</v>
      </c>
      <c r="R1511">
        <f>VLOOKUP(order_details__2[[#This Row],[OrderID]],orders[],21,FALSE)</f>
        <v>1</v>
      </c>
    </row>
    <row r="1512" spans="1:18" x14ac:dyDescent="0.2">
      <c r="A1512">
        <v>10828</v>
      </c>
      <c r="B1512">
        <v>20</v>
      </c>
      <c r="C1512">
        <v>81</v>
      </c>
      <c r="D1512">
        <v>5</v>
      </c>
      <c r="E1512">
        <v>0</v>
      </c>
      <c r="F1512">
        <f>order_details__2[[#This Row],[UnitPrice]]*order_details__2[[#This Row],[Quantity]]</f>
        <v>405</v>
      </c>
      <c r="G1512">
        <f>VLOOKUP(order_details__2[[#This Row],[ProductID]],products[],3,FALSE)</f>
        <v>8</v>
      </c>
      <c r="H1512">
        <f>VLOOKUP(order_details__2[[#This Row],[OrderID]],orders[],20,FALSE)</f>
        <v>1998</v>
      </c>
      <c r="I1512" t="str">
        <f>VLOOKUP(order_details__2[[#This Row],[ProductID]],products[],2,FALSE)</f>
        <v>Sir Rodney's Marmalade</v>
      </c>
      <c r="J1512" t="str">
        <f>VLOOKUP(order_details__2[[#This Row],[SupplierID]],suppliers[],2,FALSE)</f>
        <v>Specialty Biscuits, Ltd.</v>
      </c>
      <c r="K1512" t="str">
        <f>VLOOKUP(order_details__2[[#This Row],[OrderID]],orders[],14,FALSE)</f>
        <v>Argentina</v>
      </c>
      <c r="L1512">
        <f>VLOOKUP(order_details__2[[#This Row],[OrderID]],orders[],7,FALSE)</f>
        <v>1</v>
      </c>
      <c r="M1512" t="str">
        <f>VLOOKUP(order_details__2[[#This Row],[ShipVia ]],shippers[],2,FALSE)</f>
        <v>Speedy Express</v>
      </c>
      <c r="N1512" t="str">
        <f>VLOOKUP(order_details__2[[#This Row],[OrderID]],orders[],2,FALSE)</f>
        <v>RANCH</v>
      </c>
      <c r="O1512" t="str">
        <f>VLOOKUP(order_details__2[[#This Row],[OrderID]],orders[],18,FALSE)</f>
        <v xml:space="preserve">Northern                                          </v>
      </c>
      <c r="P1512">
        <f>VLOOKUP(order_details__2[[#This Row],[ProductID]],products[],4,FALSE)</f>
        <v>3</v>
      </c>
      <c r="Q1512" t="str">
        <f>VLOOKUP(order_details__2[[#This Row],[CategoryID]],categories[],2,FALSE)</f>
        <v>Confections</v>
      </c>
      <c r="R1512">
        <f>VLOOKUP(order_details__2[[#This Row],[OrderID]],orders[],21,FALSE)</f>
        <v>1</v>
      </c>
    </row>
    <row r="1513" spans="1:18" x14ac:dyDescent="0.2">
      <c r="A1513">
        <v>10828</v>
      </c>
      <c r="B1513">
        <v>38</v>
      </c>
      <c r="C1513">
        <v>263.5</v>
      </c>
      <c r="D1513">
        <v>2</v>
      </c>
      <c r="E1513">
        <v>0</v>
      </c>
      <c r="F1513">
        <f>order_details__2[[#This Row],[UnitPrice]]*order_details__2[[#This Row],[Quantity]]</f>
        <v>527</v>
      </c>
      <c r="G1513">
        <f>VLOOKUP(order_details__2[[#This Row],[ProductID]],products[],3,FALSE)</f>
        <v>18</v>
      </c>
      <c r="H1513">
        <f>VLOOKUP(order_details__2[[#This Row],[OrderID]],orders[],20,FALSE)</f>
        <v>1998</v>
      </c>
      <c r="I1513" t="str">
        <f>VLOOKUP(order_details__2[[#This Row],[ProductID]],products[],2,FALSE)</f>
        <v>Cte de Blaye</v>
      </c>
      <c r="J1513" t="str">
        <f>VLOOKUP(order_details__2[[#This Row],[SupplierID]],suppliers[],2,FALSE)</f>
        <v>Aux joyeux ecclsiastiques</v>
      </c>
      <c r="K1513" t="str">
        <f>VLOOKUP(order_details__2[[#This Row],[OrderID]],orders[],14,FALSE)</f>
        <v>Argentina</v>
      </c>
      <c r="L1513">
        <f>VLOOKUP(order_details__2[[#This Row],[OrderID]],orders[],7,FALSE)</f>
        <v>1</v>
      </c>
      <c r="M1513" t="str">
        <f>VLOOKUP(order_details__2[[#This Row],[ShipVia ]],shippers[],2,FALSE)</f>
        <v>Speedy Express</v>
      </c>
      <c r="N1513" t="str">
        <f>VLOOKUP(order_details__2[[#This Row],[OrderID]],orders[],2,FALSE)</f>
        <v>RANCH</v>
      </c>
      <c r="O1513" t="str">
        <f>VLOOKUP(order_details__2[[#This Row],[OrderID]],orders[],18,FALSE)</f>
        <v xml:space="preserve">Northern                                          </v>
      </c>
      <c r="P1513">
        <f>VLOOKUP(order_details__2[[#This Row],[ProductID]],products[],4,FALSE)</f>
        <v>1</v>
      </c>
      <c r="Q1513" t="str">
        <f>VLOOKUP(order_details__2[[#This Row],[CategoryID]],categories[],2,FALSE)</f>
        <v>Beverages</v>
      </c>
      <c r="R1513">
        <f>VLOOKUP(order_details__2[[#This Row],[OrderID]],orders[],21,FALSE)</f>
        <v>1</v>
      </c>
    </row>
    <row r="1514" spans="1:18" x14ac:dyDescent="0.2">
      <c r="A1514">
        <v>10829</v>
      </c>
      <c r="B1514">
        <v>2</v>
      </c>
      <c r="C1514">
        <v>19</v>
      </c>
      <c r="D1514">
        <v>10</v>
      </c>
      <c r="E1514">
        <v>0</v>
      </c>
      <c r="F1514">
        <f>order_details__2[[#This Row],[UnitPrice]]*order_details__2[[#This Row],[Quantity]]</f>
        <v>190</v>
      </c>
      <c r="G1514">
        <f>VLOOKUP(order_details__2[[#This Row],[ProductID]],products[],3,FALSE)</f>
        <v>1</v>
      </c>
      <c r="H1514">
        <f>VLOOKUP(order_details__2[[#This Row],[OrderID]],orders[],20,FALSE)</f>
        <v>1998</v>
      </c>
      <c r="I1514" t="str">
        <f>VLOOKUP(order_details__2[[#This Row],[ProductID]],products[],2,FALSE)</f>
        <v>Chang</v>
      </c>
      <c r="J1514" t="str">
        <f>VLOOKUP(order_details__2[[#This Row],[SupplierID]],suppliers[],2,FALSE)</f>
        <v>Exotic Liquids</v>
      </c>
      <c r="K1514" t="str">
        <f>VLOOKUP(order_details__2[[#This Row],[OrderID]],orders[],14,FALSE)</f>
        <v>UK</v>
      </c>
      <c r="L1514">
        <f>VLOOKUP(order_details__2[[#This Row],[OrderID]],orders[],7,FALSE)</f>
        <v>1</v>
      </c>
      <c r="M1514" t="str">
        <f>VLOOKUP(order_details__2[[#This Row],[ShipVia ]],shippers[],2,FALSE)</f>
        <v>Speedy Express</v>
      </c>
      <c r="N1514" t="str">
        <f>VLOOKUP(order_details__2[[#This Row],[OrderID]],orders[],2,FALSE)</f>
        <v>ISLAT</v>
      </c>
      <c r="O1514" t="str">
        <f>VLOOKUP(order_details__2[[#This Row],[OrderID]],orders[],18,FALSE)</f>
        <v xml:space="preserve">Northern                                          </v>
      </c>
      <c r="P1514">
        <f>VLOOKUP(order_details__2[[#This Row],[ProductID]],products[],4,FALSE)</f>
        <v>1</v>
      </c>
      <c r="Q1514" t="str">
        <f>VLOOKUP(order_details__2[[#This Row],[CategoryID]],categories[],2,FALSE)</f>
        <v>Beverages</v>
      </c>
      <c r="R1514">
        <f>VLOOKUP(order_details__2[[#This Row],[OrderID]],orders[],21,FALSE)</f>
        <v>1</v>
      </c>
    </row>
    <row r="1515" spans="1:18" x14ac:dyDescent="0.2">
      <c r="A1515">
        <v>10829</v>
      </c>
      <c r="B1515">
        <v>8</v>
      </c>
      <c r="C1515">
        <v>40</v>
      </c>
      <c r="D1515">
        <v>20</v>
      </c>
      <c r="E1515">
        <v>0</v>
      </c>
      <c r="F1515">
        <f>order_details__2[[#This Row],[UnitPrice]]*order_details__2[[#This Row],[Quantity]]</f>
        <v>800</v>
      </c>
      <c r="G1515">
        <f>VLOOKUP(order_details__2[[#This Row],[ProductID]],products[],3,FALSE)</f>
        <v>3</v>
      </c>
      <c r="H1515">
        <f>VLOOKUP(order_details__2[[#This Row],[OrderID]],orders[],20,FALSE)</f>
        <v>1998</v>
      </c>
      <c r="I1515" t="str">
        <f>VLOOKUP(order_details__2[[#This Row],[ProductID]],products[],2,FALSE)</f>
        <v>Northwoods Cranberry Sauce</v>
      </c>
      <c r="J1515" t="str">
        <f>VLOOKUP(order_details__2[[#This Row],[SupplierID]],suppliers[],2,FALSE)</f>
        <v>Grandma Kelly's Homestead</v>
      </c>
      <c r="K1515" t="str">
        <f>VLOOKUP(order_details__2[[#This Row],[OrderID]],orders[],14,FALSE)</f>
        <v>UK</v>
      </c>
      <c r="L1515">
        <f>VLOOKUP(order_details__2[[#This Row],[OrderID]],orders[],7,FALSE)</f>
        <v>1</v>
      </c>
      <c r="M1515" t="str">
        <f>VLOOKUP(order_details__2[[#This Row],[ShipVia ]],shippers[],2,FALSE)</f>
        <v>Speedy Express</v>
      </c>
      <c r="N1515" t="str">
        <f>VLOOKUP(order_details__2[[#This Row],[OrderID]],orders[],2,FALSE)</f>
        <v>ISLAT</v>
      </c>
      <c r="O1515" t="str">
        <f>VLOOKUP(order_details__2[[#This Row],[OrderID]],orders[],18,FALSE)</f>
        <v xml:space="preserve">Northern                                          </v>
      </c>
      <c r="P1515">
        <f>VLOOKUP(order_details__2[[#This Row],[ProductID]],products[],4,FALSE)</f>
        <v>2</v>
      </c>
      <c r="Q1515" t="str">
        <f>VLOOKUP(order_details__2[[#This Row],[CategoryID]],categories[],2,FALSE)</f>
        <v>Condiments</v>
      </c>
      <c r="R1515">
        <f>VLOOKUP(order_details__2[[#This Row],[OrderID]],orders[],21,FALSE)</f>
        <v>1</v>
      </c>
    </row>
    <row r="1516" spans="1:18" x14ac:dyDescent="0.2">
      <c r="A1516">
        <v>10829</v>
      </c>
      <c r="B1516">
        <v>13</v>
      </c>
      <c r="C1516">
        <v>6</v>
      </c>
      <c r="D1516">
        <v>10</v>
      </c>
      <c r="E1516">
        <v>0</v>
      </c>
      <c r="F1516">
        <f>order_details__2[[#This Row],[UnitPrice]]*order_details__2[[#This Row],[Quantity]]</f>
        <v>60</v>
      </c>
      <c r="G1516">
        <f>VLOOKUP(order_details__2[[#This Row],[ProductID]],products[],3,FALSE)</f>
        <v>6</v>
      </c>
      <c r="H1516">
        <f>VLOOKUP(order_details__2[[#This Row],[OrderID]],orders[],20,FALSE)</f>
        <v>1998</v>
      </c>
      <c r="I1516" t="str">
        <f>VLOOKUP(order_details__2[[#This Row],[ProductID]],products[],2,FALSE)</f>
        <v>Konbu</v>
      </c>
      <c r="J1516" t="str">
        <f>VLOOKUP(order_details__2[[#This Row],[SupplierID]],suppliers[],2,FALSE)</f>
        <v>Mayumi's</v>
      </c>
      <c r="K1516" t="str">
        <f>VLOOKUP(order_details__2[[#This Row],[OrderID]],orders[],14,FALSE)</f>
        <v>UK</v>
      </c>
      <c r="L1516">
        <f>VLOOKUP(order_details__2[[#This Row],[OrderID]],orders[],7,FALSE)</f>
        <v>1</v>
      </c>
      <c r="M1516" t="str">
        <f>VLOOKUP(order_details__2[[#This Row],[ShipVia ]],shippers[],2,FALSE)</f>
        <v>Speedy Express</v>
      </c>
      <c r="N1516" t="str">
        <f>VLOOKUP(order_details__2[[#This Row],[OrderID]],orders[],2,FALSE)</f>
        <v>ISLAT</v>
      </c>
      <c r="O1516" t="str">
        <f>VLOOKUP(order_details__2[[#This Row],[OrderID]],orders[],18,FALSE)</f>
        <v xml:space="preserve">Northern                                          </v>
      </c>
      <c r="P1516">
        <f>VLOOKUP(order_details__2[[#This Row],[ProductID]],products[],4,FALSE)</f>
        <v>8</v>
      </c>
      <c r="Q1516" t="str">
        <f>VLOOKUP(order_details__2[[#This Row],[CategoryID]],categories[],2,FALSE)</f>
        <v>Seafood</v>
      </c>
      <c r="R1516">
        <f>VLOOKUP(order_details__2[[#This Row],[OrderID]],orders[],21,FALSE)</f>
        <v>1</v>
      </c>
    </row>
    <row r="1517" spans="1:18" x14ac:dyDescent="0.2">
      <c r="A1517">
        <v>10829</v>
      </c>
      <c r="B1517">
        <v>60</v>
      </c>
      <c r="C1517">
        <v>34</v>
      </c>
      <c r="D1517">
        <v>21</v>
      </c>
      <c r="E1517">
        <v>0</v>
      </c>
      <c r="F1517">
        <f>order_details__2[[#This Row],[UnitPrice]]*order_details__2[[#This Row],[Quantity]]</f>
        <v>714</v>
      </c>
      <c r="G1517">
        <f>VLOOKUP(order_details__2[[#This Row],[ProductID]],products[],3,FALSE)</f>
        <v>28</v>
      </c>
      <c r="H1517">
        <f>VLOOKUP(order_details__2[[#This Row],[OrderID]],orders[],20,FALSE)</f>
        <v>1998</v>
      </c>
      <c r="I1517" t="str">
        <f>VLOOKUP(order_details__2[[#This Row],[ProductID]],products[],2,FALSE)</f>
        <v>Camembert Pierrot</v>
      </c>
      <c r="J1517" t="str">
        <f>VLOOKUP(order_details__2[[#This Row],[SupplierID]],suppliers[],2,FALSE)</f>
        <v>Gai pturage</v>
      </c>
      <c r="K1517" t="str">
        <f>VLOOKUP(order_details__2[[#This Row],[OrderID]],orders[],14,FALSE)</f>
        <v>UK</v>
      </c>
      <c r="L1517">
        <f>VLOOKUP(order_details__2[[#This Row],[OrderID]],orders[],7,FALSE)</f>
        <v>1</v>
      </c>
      <c r="M1517" t="str">
        <f>VLOOKUP(order_details__2[[#This Row],[ShipVia ]],shippers[],2,FALSE)</f>
        <v>Speedy Express</v>
      </c>
      <c r="N1517" t="str">
        <f>VLOOKUP(order_details__2[[#This Row],[OrderID]],orders[],2,FALSE)</f>
        <v>ISLAT</v>
      </c>
      <c r="O1517" t="str">
        <f>VLOOKUP(order_details__2[[#This Row],[OrderID]],orders[],18,FALSE)</f>
        <v xml:space="preserve">Northern                                          </v>
      </c>
      <c r="P1517">
        <f>VLOOKUP(order_details__2[[#This Row],[ProductID]],products[],4,FALSE)</f>
        <v>4</v>
      </c>
      <c r="Q1517" t="str">
        <f>VLOOKUP(order_details__2[[#This Row],[CategoryID]],categories[],2,FALSE)</f>
        <v>Dairy Products</v>
      </c>
      <c r="R1517">
        <f>VLOOKUP(order_details__2[[#This Row],[OrderID]],orders[],21,FALSE)</f>
        <v>1</v>
      </c>
    </row>
    <row r="1518" spans="1:18" x14ac:dyDescent="0.2">
      <c r="A1518">
        <v>10830</v>
      </c>
      <c r="B1518">
        <v>6</v>
      </c>
      <c r="C1518">
        <v>25</v>
      </c>
      <c r="D1518">
        <v>6</v>
      </c>
      <c r="E1518">
        <v>0</v>
      </c>
      <c r="F1518">
        <f>order_details__2[[#This Row],[UnitPrice]]*order_details__2[[#This Row],[Quantity]]</f>
        <v>150</v>
      </c>
      <c r="G1518">
        <f>VLOOKUP(order_details__2[[#This Row],[ProductID]],products[],3,FALSE)</f>
        <v>3</v>
      </c>
      <c r="H1518">
        <f>VLOOKUP(order_details__2[[#This Row],[OrderID]],orders[],20,FALSE)</f>
        <v>1998</v>
      </c>
      <c r="I1518" t="str">
        <f>VLOOKUP(order_details__2[[#This Row],[ProductID]],products[],2,FALSE)</f>
        <v>Grandma's Boysenberry Spread</v>
      </c>
      <c r="J1518" t="str">
        <f>VLOOKUP(order_details__2[[#This Row],[SupplierID]],suppliers[],2,FALSE)</f>
        <v>Grandma Kelly's Homestead</v>
      </c>
      <c r="K1518" t="str">
        <f>VLOOKUP(order_details__2[[#This Row],[OrderID]],orders[],14,FALSE)</f>
        <v>Brazil</v>
      </c>
      <c r="L1518">
        <f>VLOOKUP(order_details__2[[#This Row],[OrderID]],orders[],7,FALSE)</f>
        <v>2</v>
      </c>
      <c r="M1518" t="str">
        <f>VLOOKUP(order_details__2[[#This Row],[ShipVia ]],shippers[],2,FALSE)</f>
        <v>United Package</v>
      </c>
      <c r="N1518" t="str">
        <f>VLOOKUP(order_details__2[[#This Row],[OrderID]],orders[],2,FALSE)</f>
        <v>TRADH</v>
      </c>
      <c r="O1518" t="str">
        <f>VLOOKUP(order_details__2[[#This Row],[OrderID]],orders[],18,FALSE)</f>
        <v xml:space="preserve">Eastern                                           </v>
      </c>
      <c r="P1518">
        <f>VLOOKUP(order_details__2[[#This Row],[ProductID]],products[],4,FALSE)</f>
        <v>2</v>
      </c>
      <c r="Q1518" t="str">
        <f>VLOOKUP(order_details__2[[#This Row],[CategoryID]],categories[],2,FALSE)</f>
        <v>Condiments</v>
      </c>
      <c r="R1518">
        <f>VLOOKUP(order_details__2[[#This Row],[OrderID]],orders[],21,FALSE)</f>
        <v>1</v>
      </c>
    </row>
    <row r="1519" spans="1:18" x14ac:dyDescent="0.2">
      <c r="A1519">
        <v>10830</v>
      </c>
      <c r="B1519">
        <v>39</v>
      </c>
      <c r="C1519">
        <v>18</v>
      </c>
      <c r="D1519">
        <v>28</v>
      </c>
      <c r="E1519">
        <v>0</v>
      </c>
      <c r="F1519">
        <f>order_details__2[[#This Row],[UnitPrice]]*order_details__2[[#This Row],[Quantity]]</f>
        <v>504</v>
      </c>
      <c r="G1519">
        <f>VLOOKUP(order_details__2[[#This Row],[ProductID]],products[],3,FALSE)</f>
        <v>18</v>
      </c>
      <c r="H1519">
        <f>VLOOKUP(order_details__2[[#This Row],[OrderID]],orders[],20,FALSE)</f>
        <v>1998</v>
      </c>
      <c r="I1519" t="str">
        <f>VLOOKUP(order_details__2[[#This Row],[ProductID]],products[],2,FALSE)</f>
        <v>Chartreuse verte</v>
      </c>
      <c r="J1519" t="str">
        <f>VLOOKUP(order_details__2[[#This Row],[SupplierID]],suppliers[],2,FALSE)</f>
        <v>Aux joyeux ecclsiastiques</v>
      </c>
      <c r="K1519" t="str">
        <f>VLOOKUP(order_details__2[[#This Row],[OrderID]],orders[],14,FALSE)</f>
        <v>Brazil</v>
      </c>
      <c r="L1519">
        <f>VLOOKUP(order_details__2[[#This Row],[OrderID]],orders[],7,FALSE)</f>
        <v>2</v>
      </c>
      <c r="M1519" t="str">
        <f>VLOOKUP(order_details__2[[#This Row],[ShipVia ]],shippers[],2,FALSE)</f>
        <v>United Package</v>
      </c>
      <c r="N1519" t="str">
        <f>VLOOKUP(order_details__2[[#This Row],[OrderID]],orders[],2,FALSE)</f>
        <v>TRADH</v>
      </c>
      <c r="O1519" t="str">
        <f>VLOOKUP(order_details__2[[#This Row],[OrderID]],orders[],18,FALSE)</f>
        <v xml:space="preserve">Eastern                                           </v>
      </c>
      <c r="P1519">
        <f>VLOOKUP(order_details__2[[#This Row],[ProductID]],products[],4,FALSE)</f>
        <v>1</v>
      </c>
      <c r="Q1519" t="str">
        <f>VLOOKUP(order_details__2[[#This Row],[CategoryID]],categories[],2,FALSE)</f>
        <v>Beverages</v>
      </c>
      <c r="R1519">
        <f>VLOOKUP(order_details__2[[#This Row],[OrderID]],orders[],21,FALSE)</f>
        <v>1</v>
      </c>
    </row>
    <row r="1520" spans="1:18" x14ac:dyDescent="0.2">
      <c r="A1520">
        <v>10830</v>
      </c>
      <c r="B1520">
        <v>60</v>
      </c>
      <c r="C1520">
        <v>34</v>
      </c>
      <c r="D1520">
        <v>30</v>
      </c>
      <c r="E1520">
        <v>0</v>
      </c>
      <c r="F1520">
        <f>order_details__2[[#This Row],[UnitPrice]]*order_details__2[[#This Row],[Quantity]]</f>
        <v>1020</v>
      </c>
      <c r="G1520">
        <f>VLOOKUP(order_details__2[[#This Row],[ProductID]],products[],3,FALSE)</f>
        <v>28</v>
      </c>
      <c r="H1520">
        <f>VLOOKUP(order_details__2[[#This Row],[OrderID]],orders[],20,FALSE)</f>
        <v>1998</v>
      </c>
      <c r="I1520" t="str">
        <f>VLOOKUP(order_details__2[[#This Row],[ProductID]],products[],2,FALSE)</f>
        <v>Camembert Pierrot</v>
      </c>
      <c r="J1520" t="str">
        <f>VLOOKUP(order_details__2[[#This Row],[SupplierID]],suppliers[],2,FALSE)</f>
        <v>Gai pturage</v>
      </c>
      <c r="K1520" t="str">
        <f>VLOOKUP(order_details__2[[#This Row],[OrderID]],orders[],14,FALSE)</f>
        <v>Brazil</v>
      </c>
      <c r="L1520">
        <f>VLOOKUP(order_details__2[[#This Row],[OrderID]],orders[],7,FALSE)</f>
        <v>2</v>
      </c>
      <c r="M1520" t="str">
        <f>VLOOKUP(order_details__2[[#This Row],[ShipVia ]],shippers[],2,FALSE)</f>
        <v>United Package</v>
      </c>
      <c r="N1520" t="str">
        <f>VLOOKUP(order_details__2[[#This Row],[OrderID]],orders[],2,FALSE)</f>
        <v>TRADH</v>
      </c>
      <c r="O1520" t="str">
        <f>VLOOKUP(order_details__2[[#This Row],[OrderID]],orders[],18,FALSE)</f>
        <v xml:space="preserve">Eastern                                           </v>
      </c>
      <c r="P1520">
        <f>VLOOKUP(order_details__2[[#This Row],[ProductID]],products[],4,FALSE)</f>
        <v>4</v>
      </c>
      <c r="Q1520" t="str">
        <f>VLOOKUP(order_details__2[[#This Row],[CategoryID]],categories[],2,FALSE)</f>
        <v>Dairy Products</v>
      </c>
      <c r="R1520">
        <f>VLOOKUP(order_details__2[[#This Row],[OrderID]],orders[],21,FALSE)</f>
        <v>1</v>
      </c>
    </row>
    <row r="1521" spans="1:18" x14ac:dyDescent="0.2">
      <c r="A1521">
        <v>10830</v>
      </c>
      <c r="B1521">
        <v>68</v>
      </c>
      <c r="C1521">
        <v>12.5</v>
      </c>
      <c r="D1521">
        <v>24</v>
      </c>
      <c r="E1521">
        <v>0</v>
      </c>
      <c r="F1521">
        <f>order_details__2[[#This Row],[UnitPrice]]*order_details__2[[#This Row],[Quantity]]</f>
        <v>300</v>
      </c>
      <c r="G1521">
        <f>VLOOKUP(order_details__2[[#This Row],[ProductID]],products[],3,FALSE)</f>
        <v>8</v>
      </c>
      <c r="H1521">
        <f>VLOOKUP(order_details__2[[#This Row],[OrderID]],orders[],20,FALSE)</f>
        <v>1998</v>
      </c>
      <c r="I1521" t="str">
        <f>VLOOKUP(order_details__2[[#This Row],[ProductID]],products[],2,FALSE)</f>
        <v>Scottish Longbreads</v>
      </c>
      <c r="J1521" t="str">
        <f>VLOOKUP(order_details__2[[#This Row],[SupplierID]],suppliers[],2,FALSE)</f>
        <v>Specialty Biscuits, Ltd.</v>
      </c>
      <c r="K1521" t="str">
        <f>VLOOKUP(order_details__2[[#This Row],[OrderID]],orders[],14,FALSE)</f>
        <v>Brazil</v>
      </c>
      <c r="L1521">
        <f>VLOOKUP(order_details__2[[#This Row],[OrderID]],orders[],7,FALSE)</f>
        <v>2</v>
      </c>
      <c r="M1521" t="str">
        <f>VLOOKUP(order_details__2[[#This Row],[ShipVia ]],shippers[],2,FALSE)</f>
        <v>United Package</v>
      </c>
      <c r="N1521" t="str">
        <f>VLOOKUP(order_details__2[[#This Row],[OrderID]],orders[],2,FALSE)</f>
        <v>TRADH</v>
      </c>
      <c r="O1521" t="str">
        <f>VLOOKUP(order_details__2[[#This Row],[OrderID]],orders[],18,FALSE)</f>
        <v xml:space="preserve">Eastern                                           </v>
      </c>
      <c r="P1521">
        <f>VLOOKUP(order_details__2[[#This Row],[ProductID]],products[],4,FALSE)</f>
        <v>3</v>
      </c>
      <c r="Q1521" t="str">
        <f>VLOOKUP(order_details__2[[#This Row],[CategoryID]],categories[],2,FALSE)</f>
        <v>Confections</v>
      </c>
      <c r="R1521">
        <f>VLOOKUP(order_details__2[[#This Row],[OrderID]],orders[],21,FALSE)</f>
        <v>1</v>
      </c>
    </row>
    <row r="1522" spans="1:18" x14ac:dyDescent="0.2">
      <c r="A1522">
        <v>10831</v>
      </c>
      <c r="B1522">
        <v>19</v>
      </c>
      <c r="C1522">
        <v>9.1999999999999993</v>
      </c>
      <c r="D1522">
        <v>2</v>
      </c>
      <c r="E1522">
        <v>0</v>
      </c>
      <c r="F1522">
        <f>order_details__2[[#This Row],[UnitPrice]]*order_details__2[[#This Row],[Quantity]]</f>
        <v>18.399999999999999</v>
      </c>
      <c r="G1522">
        <f>VLOOKUP(order_details__2[[#This Row],[ProductID]],products[],3,FALSE)</f>
        <v>8</v>
      </c>
      <c r="H1522">
        <f>VLOOKUP(order_details__2[[#This Row],[OrderID]],orders[],20,FALSE)</f>
        <v>1998</v>
      </c>
      <c r="I1522" t="str">
        <f>VLOOKUP(order_details__2[[#This Row],[ProductID]],products[],2,FALSE)</f>
        <v>Teatime Chocolate Biscuits</v>
      </c>
      <c r="J1522" t="str">
        <f>VLOOKUP(order_details__2[[#This Row],[SupplierID]],suppliers[],2,FALSE)</f>
        <v>Specialty Biscuits, Ltd.</v>
      </c>
      <c r="K1522" t="str">
        <f>VLOOKUP(order_details__2[[#This Row],[OrderID]],orders[],14,FALSE)</f>
        <v>Norway</v>
      </c>
      <c r="L1522">
        <f>VLOOKUP(order_details__2[[#This Row],[OrderID]],orders[],7,FALSE)</f>
        <v>2</v>
      </c>
      <c r="M1522" t="str">
        <f>VLOOKUP(order_details__2[[#This Row],[ShipVia ]],shippers[],2,FALSE)</f>
        <v>United Package</v>
      </c>
      <c r="N1522" t="str">
        <f>VLOOKUP(order_details__2[[#This Row],[OrderID]],orders[],2,FALSE)</f>
        <v>SANTG</v>
      </c>
      <c r="O1522" t="str">
        <f>VLOOKUP(order_details__2[[#This Row],[OrderID]],orders[],18,FALSE)</f>
        <v xml:space="preserve">Southern                                          </v>
      </c>
      <c r="P1522">
        <f>VLOOKUP(order_details__2[[#This Row],[ProductID]],products[],4,FALSE)</f>
        <v>3</v>
      </c>
      <c r="Q1522" t="str">
        <f>VLOOKUP(order_details__2[[#This Row],[CategoryID]],categories[],2,FALSE)</f>
        <v>Confections</v>
      </c>
      <c r="R1522">
        <f>VLOOKUP(order_details__2[[#This Row],[OrderID]],orders[],21,FALSE)</f>
        <v>1</v>
      </c>
    </row>
    <row r="1523" spans="1:18" x14ac:dyDescent="0.2">
      <c r="A1523">
        <v>10831</v>
      </c>
      <c r="B1523">
        <v>35</v>
      </c>
      <c r="C1523">
        <v>18</v>
      </c>
      <c r="D1523">
        <v>8</v>
      </c>
      <c r="E1523">
        <v>0</v>
      </c>
      <c r="F1523">
        <f>order_details__2[[#This Row],[UnitPrice]]*order_details__2[[#This Row],[Quantity]]</f>
        <v>144</v>
      </c>
      <c r="G1523">
        <f>VLOOKUP(order_details__2[[#This Row],[ProductID]],products[],3,FALSE)</f>
        <v>16</v>
      </c>
      <c r="H1523">
        <f>VLOOKUP(order_details__2[[#This Row],[OrderID]],orders[],20,FALSE)</f>
        <v>1998</v>
      </c>
      <c r="I1523" t="str">
        <f>VLOOKUP(order_details__2[[#This Row],[ProductID]],products[],2,FALSE)</f>
        <v>Steeleye Stout</v>
      </c>
      <c r="J1523" t="str">
        <f>VLOOKUP(order_details__2[[#This Row],[SupplierID]],suppliers[],2,FALSE)</f>
        <v>Bigfoot Breweries</v>
      </c>
      <c r="K1523" t="str">
        <f>VLOOKUP(order_details__2[[#This Row],[OrderID]],orders[],14,FALSE)</f>
        <v>Norway</v>
      </c>
      <c r="L1523">
        <f>VLOOKUP(order_details__2[[#This Row],[OrderID]],orders[],7,FALSE)</f>
        <v>2</v>
      </c>
      <c r="M1523" t="str">
        <f>VLOOKUP(order_details__2[[#This Row],[ShipVia ]],shippers[],2,FALSE)</f>
        <v>United Package</v>
      </c>
      <c r="N1523" t="str">
        <f>VLOOKUP(order_details__2[[#This Row],[OrderID]],orders[],2,FALSE)</f>
        <v>SANTG</v>
      </c>
      <c r="O1523" t="str">
        <f>VLOOKUP(order_details__2[[#This Row],[OrderID]],orders[],18,FALSE)</f>
        <v xml:space="preserve">Southern                                          </v>
      </c>
      <c r="P1523">
        <f>VLOOKUP(order_details__2[[#This Row],[ProductID]],products[],4,FALSE)</f>
        <v>1</v>
      </c>
      <c r="Q1523" t="str">
        <f>VLOOKUP(order_details__2[[#This Row],[CategoryID]],categories[],2,FALSE)</f>
        <v>Beverages</v>
      </c>
      <c r="R1523">
        <f>VLOOKUP(order_details__2[[#This Row],[OrderID]],orders[],21,FALSE)</f>
        <v>1</v>
      </c>
    </row>
    <row r="1524" spans="1:18" x14ac:dyDescent="0.2">
      <c r="A1524">
        <v>10831</v>
      </c>
      <c r="B1524">
        <v>38</v>
      </c>
      <c r="C1524">
        <v>263.5</v>
      </c>
      <c r="D1524">
        <v>8</v>
      </c>
      <c r="E1524">
        <v>0</v>
      </c>
      <c r="F1524">
        <f>order_details__2[[#This Row],[UnitPrice]]*order_details__2[[#This Row],[Quantity]]</f>
        <v>2108</v>
      </c>
      <c r="G1524">
        <f>VLOOKUP(order_details__2[[#This Row],[ProductID]],products[],3,FALSE)</f>
        <v>18</v>
      </c>
      <c r="H1524">
        <f>VLOOKUP(order_details__2[[#This Row],[OrderID]],orders[],20,FALSE)</f>
        <v>1998</v>
      </c>
      <c r="I1524" t="str">
        <f>VLOOKUP(order_details__2[[#This Row],[ProductID]],products[],2,FALSE)</f>
        <v>Cte de Blaye</v>
      </c>
      <c r="J1524" t="str">
        <f>VLOOKUP(order_details__2[[#This Row],[SupplierID]],suppliers[],2,FALSE)</f>
        <v>Aux joyeux ecclsiastiques</v>
      </c>
      <c r="K1524" t="str">
        <f>VLOOKUP(order_details__2[[#This Row],[OrderID]],orders[],14,FALSE)</f>
        <v>Norway</v>
      </c>
      <c r="L1524">
        <f>VLOOKUP(order_details__2[[#This Row],[OrderID]],orders[],7,FALSE)</f>
        <v>2</v>
      </c>
      <c r="M1524" t="str">
        <f>VLOOKUP(order_details__2[[#This Row],[ShipVia ]],shippers[],2,FALSE)</f>
        <v>United Package</v>
      </c>
      <c r="N1524" t="str">
        <f>VLOOKUP(order_details__2[[#This Row],[OrderID]],orders[],2,FALSE)</f>
        <v>SANTG</v>
      </c>
      <c r="O1524" t="str">
        <f>VLOOKUP(order_details__2[[#This Row],[OrderID]],orders[],18,FALSE)</f>
        <v xml:space="preserve">Southern                                          </v>
      </c>
      <c r="P1524">
        <f>VLOOKUP(order_details__2[[#This Row],[ProductID]],products[],4,FALSE)</f>
        <v>1</v>
      </c>
      <c r="Q1524" t="str">
        <f>VLOOKUP(order_details__2[[#This Row],[CategoryID]],categories[],2,FALSE)</f>
        <v>Beverages</v>
      </c>
      <c r="R1524">
        <f>VLOOKUP(order_details__2[[#This Row],[OrderID]],orders[],21,FALSE)</f>
        <v>1</v>
      </c>
    </row>
    <row r="1525" spans="1:18" x14ac:dyDescent="0.2">
      <c r="A1525">
        <v>10831</v>
      </c>
      <c r="B1525">
        <v>43</v>
      </c>
      <c r="C1525">
        <v>46</v>
      </c>
      <c r="D1525">
        <v>9</v>
      </c>
      <c r="E1525">
        <v>0</v>
      </c>
      <c r="F1525">
        <f>order_details__2[[#This Row],[UnitPrice]]*order_details__2[[#This Row],[Quantity]]</f>
        <v>414</v>
      </c>
      <c r="G1525">
        <f>VLOOKUP(order_details__2[[#This Row],[ProductID]],products[],3,FALSE)</f>
        <v>20</v>
      </c>
      <c r="H1525">
        <f>VLOOKUP(order_details__2[[#This Row],[OrderID]],orders[],20,FALSE)</f>
        <v>1998</v>
      </c>
      <c r="I1525" t="str">
        <f>VLOOKUP(order_details__2[[#This Row],[ProductID]],products[],2,FALSE)</f>
        <v>Ipoh Coffee</v>
      </c>
      <c r="J1525" t="str">
        <f>VLOOKUP(order_details__2[[#This Row],[SupplierID]],suppliers[],2,FALSE)</f>
        <v>Leka Trading</v>
      </c>
      <c r="K1525" t="str">
        <f>VLOOKUP(order_details__2[[#This Row],[OrderID]],orders[],14,FALSE)</f>
        <v>Norway</v>
      </c>
      <c r="L1525">
        <f>VLOOKUP(order_details__2[[#This Row],[OrderID]],orders[],7,FALSE)</f>
        <v>2</v>
      </c>
      <c r="M1525" t="str">
        <f>VLOOKUP(order_details__2[[#This Row],[ShipVia ]],shippers[],2,FALSE)</f>
        <v>United Package</v>
      </c>
      <c r="N1525" t="str">
        <f>VLOOKUP(order_details__2[[#This Row],[OrderID]],orders[],2,FALSE)</f>
        <v>SANTG</v>
      </c>
      <c r="O1525" t="str">
        <f>VLOOKUP(order_details__2[[#This Row],[OrderID]],orders[],18,FALSE)</f>
        <v xml:space="preserve">Southern                                          </v>
      </c>
      <c r="P1525">
        <f>VLOOKUP(order_details__2[[#This Row],[ProductID]],products[],4,FALSE)</f>
        <v>1</v>
      </c>
      <c r="Q1525" t="str">
        <f>VLOOKUP(order_details__2[[#This Row],[CategoryID]],categories[],2,FALSE)</f>
        <v>Beverages</v>
      </c>
      <c r="R1525">
        <f>VLOOKUP(order_details__2[[#This Row],[OrderID]],orders[],21,FALSE)</f>
        <v>1</v>
      </c>
    </row>
    <row r="1526" spans="1:18" x14ac:dyDescent="0.2">
      <c r="A1526">
        <v>10832</v>
      </c>
      <c r="B1526">
        <v>13</v>
      </c>
      <c r="C1526">
        <v>6</v>
      </c>
      <c r="D1526">
        <v>3</v>
      </c>
      <c r="E1526">
        <v>0</v>
      </c>
      <c r="F1526">
        <f>order_details__2[[#This Row],[UnitPrice]]*order_details__2[[#This Row],[Quantity]]</f>
        <v>18</v>
      </c>
      <c r="G1526">
        <f>VLOOKUP(order_details__2[[#This Row],[ProductID]],products[],3,FALSE)</f>
        <v>6</v>
      </c>
      <c r="H1526">
        <f>VLOOKUP(order_details__2[[#This Row],[OrderID]],orders[],20,FALSE)</f>
        <v>1998</v>
      </c>
      <c r="I1526" t="str">
        <f>VLOOKUP(order_details__2[[#This Row],[ProductID]],products[],2,FALSE)</f>
        <v>Konbu</v>
      </c>
      <c r="J1526" t="str">
        <f>VLOOKUP(order_details__2[[#This Row],[SupplierID]],suppliers[],2,FALSE)</f>
        <v>Mayumi's</v>
      </c>
      <c r="K1526" t="str">
        <f>VLOOKUP(order_details__2[[#This Row],[OrderID]],orders[],14,FALSE)</f>
        <v>France</v>
      </c>
      <c r="L1526">
        <f>VLOOKUP(order_details__2[[#This Row],[OrderID]],orders[],7,FALSE)</f>
        <v>2</v>
      </c>
      <c r="M1526" t="str">
        <f>VLOOKUP(order_details__2[[#This Row],[ShipVia ]],shippers[],2,FALSE)</f>
        <v>United Package</v>
      </c>
      <c r="N1526" t="str">
        <f>VLOOKUP(order_details__2[[#This Row],[OrderID]],orders[],2,FALSE)</f>
        <v>LAMAI</v>
      </c>
      <c r="O1526" t="str">
        <f>VLOOKUP(order_details__2[[#This Row],[OrderID]],orders[],18,FALSE)</f>
        <v xml:space="preserve">Eastern                                           </v>
      </c>
      <c r="P1526">
        <f>VLOOKUP(order_details__2[[#This Row],[ProductID]],products[],4,FALSE)</f>
        <v>8</v>
      </c>
      <c r="Q1526" t="str">
        <f>VLOOKUP(order_details__2[[#This Row],[CategoryID]],categories[],2,FALSE)</f>
        <v>Seafood</v>
      </c>
      <c r="R1526">
        <f>VLOOKUP(order_details__2[[#This Row],[OrderID]],orders[],21,FALSE)</f>
        <v>1</v>
      </c>
    </row>
    <row r="1527" spans="1:18" x14ac:dyDescent="0.2">
      <c r="A1527">
        <v>10832</v>
      </c>
      <c r="B1527">
        <v>25</v>
      </c>
      <c r="C1527">
        <v>14</v>
      </c>
      <c r="D1527">
        <v>10</v>
      </c>
      <c r="E1527">
        <v>0</v>
      </c>
      <c r="F1527">
        <f>order_details__2[[#This Row],[UnitPrice]]*order_details__2[[#This Row],[Quantity]]</f>
        <v>140</v>
      </c>
      <c r="G1527">
        <f>VLOOKUP(order_details__2[[#This Row],[ProductID]],products[],3,FALSE)</f>
        <v>11</v>
      </c>
      <c r="H1527">
        <f>VLOOKUP(order_details__2[[#This Row],[OrderID]],orders[],20,FALSE)</f>
        <v>1998</v>
      </c>
      <c r="I1527" t="str">
        <f>VLOOKUP(order_details__2[[#This Row],[ProductID]],products[],2,FALSE)</f>
        <v>NuNuCa Nu-Nougat-Creme</v>
      </c>
      <c r="J1527" t="str">
        <f>VLOOKUP(order_details__2[[#This Row],[SupplierID]],suppliers[],2,FALSE)</f>
        <v>Heli Swaren GmbH &amp; Co. KG</v>
      </c>
      <c r="K1527" t="str">
        <f>VLOOKUP(order_details__2[[#This Row],[OrderID]],orders[],14,FALSE)</f>
        <v>France</v>
      </c>
      <c r="L1527">
        <f>VLOOKUP(order_details__2[[#This Row],[OrderID]],orders[],7,FALSE)</f>
        <v>2</v>
      </c>
      <c r="M1527" t="str">
        <f>VLOOKUP(order_details__2[[#This Row],[ShipVia ]],shippers[],2,FALSE)</f>
        <v>United Package</v>
      </c>
      <c r="N1527" t="str">
        <f>VLOOKUP(order_details__2[[#This Row],[OrderID]],orders[],2,FALSE)</f>
        <v>LAMAI</v>
      </c>
      <c r="O1527" t="str">
        <f>VLOOKUP(order_details__2[[#This Row],[OrderID]],orders[],18,FALSE)</f>
        <v xml:space="preserve">Eastern                                           </v>
      </c>
      <c r="P1527">
        <f>VLOOKUP(order_details__2[[#This Row],[ProductID]],products[],4,FALSE)</f>
        <v>3</v>
      </c>
      <c r="Q1527" t="str">
        <f>VLOOKUP(order_details__2[[#This Row],[CategoryID]],categories[],2,FALSE)</f>
        <v>Confections</v>
      </c>
      <c r="R1527">
        <f>VLOOKUP(order_details__2[[#This Row],[OrderID]],orders[],21,FALSE)</f>
        <v>1</v>
      </c>
    </row>
    <row r="1528" spans="1:18" x14ac:dyDescent="0.2">
      <c r="A1528">
        <v>10832</v>
      </c>
      <c r="B1528">
        <v>44</v>
      </c>
      <c r="C1528">
        <v>19.45</v>
      </c>
      <c r="D1528">
        <v>16</v>
      </c>
      <c r="E1528">
        <v>0</v>
      </c>
      <c r="F1528">
        <f>order_details__2[[#This Row],[UnitPrice]]*order_details__2[[#This Row],[Quantity]]</f>
        <v>311.2</v>
      </c>
      <c r="G1528">
        <f>VLOOKUP(order_details__2[[#This Row],[ProductID]],products[],3,FALSE)</f>
        <v>20</v>
      </c>
      <c r="H1528">
        <f>VLOOKUP(order_details__2[[#This Row],[OrderID]],orders[],20,FALSE)</f>
        <v>1998</v>
      </c>
      <c r="I1528" t="str">
        <f>VLOOKUP(order_details__2[[#This Row],[ProductID]],products[],2,FALSE)</f>
        <v>Gula Malacca</v>
      </c>
      <c r="J1528" t="str">
        <f>VLOOKUP(order_details__2[[#This Row],[SupplierID]],suppliers[],2,FALSE)</f>
        <v>Leka Trading</v>
      </c>
      <c r="K1528" t="str">
        <f>VLOOKUP(order_details__2[[#This Row],[OrderID]],orders[],14,FALSE)</f>
        <v>France</v>
      </c>
      <c r="L1528">
        <f>VLOOKUP(order_details__2[[#This Row],[OrderID]],orders[],7,FALSE)</f>
        <v>2</v>
      </c>
      <c r="M1528" t="str">
        <f>VLOOKUP(order_details__2[[#This Row],[ShipVia ]],shippers[],2,FALSE)</f>
        <v>United Package</v>
      </c>
      <c r="N1528" t="str">
        <f>VLOOKUP(order_details__2[[#This Row],[OrderID]],orders[],2,FALSE)</f>
        <v>LAMAI</v>
      </c>
      <c r="O1528" t="str">
        <f>VLOOKUP(order_details__2[[#This Row],[OrderID]],orders[],18,FALSE)</f>
        <v xml:space="preserve">Eastern                                           </v>
      </c>
      <c r="P1528">
        <f>VLOOKUP(order_details__2[[#This Row],[ProductID]],products[],4,FALSE)</f>
        <v>2</v>
      </c>
      <c r="Q1528" t="str">
        <f>VLOOKUP(order_details__2[[#This Row],[CategoryID]],categories[],2,FALSE)</f>
        <v>Condiments</v>
      </c>
      <c r="R1528">
        <f>VLOOKUP(order_details__2[[#This Row],[OrderID]],orders[],21,FALSE)</f>
        <v>1</v>
      </c>
    </row>
    <row r="1529" spans="1:18" x14ac:dyDescent="0.2">
      <c r="A1529">
        <v>10832</v>
      </c>
      <c r="B1529">
        <v>64</v>
      </c>
      <c r="C1529">
        <v>33.25</v>
      </c>
      <c r="D1529">
        <v>3</v>
      </c>
      <c r="E1529">
        <v>0</v>
      </c>
      <c r="F1529">
        <f>order_details__2[[#This Row],[UnitPrice]]*order_details__2[[#This Row],[Quantity]]</f>
        <v>99.75</v>
      </c>
      <c r="G1529">
        <f>VLOOKUP(order_details__2[[#This Row],[ProductID]],products[],3,FALSE)</f>
        <v>12</v>
      </c>
      <c r="H1529">
        <f>VLOOKUP(order_details__2[[#This Row],[OrderID]],orders[],20,FALSE)</f>
        <v>1998</v>
      </c>
      <c r="I1529" t="str">
        <f>VLOOKUP(order_details__2[[#This Row],[ProductID]],products[],2,FALSE)</f>
        <v>Wimmers gute Semmelkndel</v>
      </c>
      <c r="J1529" t="str">
        <f>VLOOKUP(order_details__2[[#This Row],[SupplierID]],suppliers[],2,FALSE)</f>
        <v>Plutzer Lebensmittelgromrkte AG</v>
      </c>
      <c r="K1529" t="str">
        <f>VLOOKUP(order_details__2[[#This Row],[OrderID]],orders[],14,FALSE)</f>
        <v>France</v>
      </c>
      <c r="L1529">
        <f>VLOOKUP(order_details__2[[#This Row],[OrderID]],orders[],7,FALSE)</f>
        <v>2</v>
      </c>
      <c r="M1529" t="str">
        <f>VLOOKUP(order_details__2[[#This Row],[ShipVia ]],shippers[],2,FALSE)</f>
        <v>United Package</v>
      </c>
      <c r="N1529" t="str">
        <f>VLOOKUP(order_details__2[[#This Row],[OrderID]],orders[],2,FALSE)</f>
        <v>LAMAI</v>
      </c>
      <c r="O1529" t="str">
        <f>VLOOKUP(order_details__2[[#This Row],[OrderID]],orders[],18,FALSE)</f>
        <v xml:space="preserve">Eastern                                           </v>
      </c>
      <c r="P1529">
        <f>VLOOKUP(order_details__2[[#This Row],[ProductID]],products[],4,FALSE)</f>
        <v>5</v>
      </c>
      <c r="Q1529" t="str">
        <f>VLOOKUP(order_details__2[[#This Row],[CategoryID]],categories[],2,FALSE)</f>
        <v>Grains/Cereals</v>
      </c>
      <c r="R1529">
        <f>VLOOKUP(order_details__2[[#This Row],[OrderID]],orders[],21,FALSE)</f>
        <v>1</v>
      </c>
    </row>
    <row r="1530" spans="1:18" x14ac:dyDescent="0.2">
      <c r="A1530">
        <v>10833</v>
      </c>
      <c r="B1530">
        <v>7</v>
      </c>
      <c r="C1530">
        <v>30</v>
      </c>
      <c r="D1530">
        <v>20</v>
      </c>
      <c r="E1530">
        <v>0</v>
      </c>
      <c r="F1530">
        <f>order_details__2[[#This Row],[UnitPrice]]*order_details__2[[#This Row],[Quantity]]</f>
        <v>600</v>
      </c>
      <c r="G1530">
        <f>VLOOKUP(order_details__2[[#This Row],[ProductID]],products[],3,FALSE)</f>
        <v>3</v>
      </c>
      <c r="H1530">
        <f>VLOOKUP(order_details__2[[#This Row],[OrderID]],orders[],20,FALSE)</f>
        <v>1998</v>
      </c>
      <c r="I1530" t="str">
        <f>VLOOKUP(order_details__2[[#This Row],[ProductID]],products[],2,FALSE)</f>
        <v>Uncle Bob's Organic Dried Pears</v>
      </c>
      <c r="J1530" t="str">
        <f>VLOOKUP(order_details__2[[#This Row],[SupplierID]],suppliers[],2,FALSE)</f>
        <v>Grandma Kelly's Homestead</v>
      </c>
      <c r="K1530" t="str">
        <f>VLOOKUP(order_details__2[[#This Row],[OrderID]],orders[],14,FALSE)</f>
        <v>Germany</v>
      </c>
      <c r="L1530">
        <f>VLOOKUP(order_details__2[[#This Row],[OrderID]],orders[],7,FALSE)</f>
        <v>2</v>
      </c>
      <c r="M1530" t="str">
        <f>VLOOKUP(order_details__2[[#This Row],[ShipVia ]],shippers[],2,FALSE)</f>
        <v>United Package</v>
      </c>
      <c r="N1530" t="str">
        <f>VLOOKUP(order_details__2[[#This Row],[OrderID]],orders[],2,FALSE)</f>
        <v>OTTIK</v>
      </c>
      <c r="O1530" t="str">
        <f>VLOOKUP(order_details__2[[#This Row],[OrderID]],orders[],18,FALSE)</f>
        <v xml:space="preserve">Westerns                                          </v>
      </c>
      <c r="P1530">
        <f>VLOOKUP(order_details__2[[#This Row],[ProductID]],products[],4,FALSE)</f>
        <v>7</v>
      </c>
      <c r="Q1530" t="str">
        <f>VLOOKUP(order_details__2[[#This Row],[CategoryID]],categories[],2,FALSE)</f>
        <v>Produce</v>
      </c>
      <c r="R1530">
        <f>VLOOKUP(order_details__2[[#This Row],[OrderID]],orders[],21,FALSE)</f>
        <v>1</v>
      </c>
    </row>
    <row r="1531" spans="1:18" x14ac:dyDescent="0.2">
      <c r="A1531">
        <v>10833</v>
      </c>
      <c r="B1531">
        <v>31</v>
      </c>
      <c r="C1531">
        <v>12.5</v>
      </c>
      <c r="D1531">
        <v>9</v>
      </c>
      <c r="E1531">
        <v>0</v>
      </c>
      <c r="F1531">
        <f>order_details__2[[#This Row],[UnitPrice]]*order_details__2[[#This Row],[Quantity]]</f>
        <v>112.5</v>
      </c>
      <c r="G1531">
        <f>VLOOKUP(order_details__2[[#This Row],[ProductID]],products[],3,FALSE)</f>
        <v>14</v>
      </c>
      <c r="H1531">
        <f>VLOOKUP(order_details__2[[#This Row],[OrderID]],orders[],20,FALSE)</f>
        <v>1998</v>
      </c>
      <c r="I1531" t="str">
        <f>VLOOKUP(order_details__2[[#This Row],[ProductID]],products[],2,FALSE)</f>
        <v>Gorgonzola Telino</v>
      </c>
      <c r="J1531" t="str">
        <f>VLOOKUP(order_details__2[[#This Row],[SupplierID]],suppliers[],2,FALSE)</f>
        <v>Formaggi Fortini s.r.l.</v>
      </c>
      <c r="K1531" t="str">
        <f>VLOOKUP(order_details__2[[#This Row],[OrderID]],orders[],14,FALSE)</f>
        <v>Germany</v>
      </c>
      <c r="L1531">
        <f>VLOOKUP(order_details__2[[#This Row],[OrderID]],orders[],7,FALSE)</f>
        <v>2</v>
      </c>
      <c r="M1531" t="str">
        <f>VLOOKUP(order_details__2[[#This Row],[ShipVia ]],shippers[],2,FALSE)</f>
        <v>United Package</v>
      </c>
      <c r="N1531" t="str">
        <f>VLOOKUP(order_details__2[[#This Row],[OrderID]],orders[],2,FALSE)</f>
        <v>OTTIK</v>
      </c>
      <c r="O1531" t="str">
        <f>VLOOKUP(order_details__2[[#This Row],[OrderID]],orders[],18,FALSE)</f>
        <v xml:space="preserve">Westerns                                          </v>
      </c>
      <c r="P1531">
        <f>VLOOKUP(order_details__2[[#This Row],[ProductID]],products[],4,FALSE)</f>
        <v>4</v>
      </c>
      <c r="Q1531" t="str">
        <f>VLOOKUP(order_details__2[[#This Row],[CategoryID]],categories[],2,FALSE)</f>
        <v>Dairy Products</v>
      </c>
      <c r="R1531">
        <f>VLOOKUP(order_details__2[[#This Row],[OrderID]],orders[],21,FALSE)</f>
        <v>1</v>
      </c>
    </row>
    <row r="1532" spans="1:18" x14ac:dyDescent="0.2">
      <c r="A1532">
        <v>10833</v>
      </c>
      <c r="B1532">
        <v>53</v>
      </c>
      <c r="C1532">
        <v>32.799999999999997</v>
      </c>
      <c r="D1532">
        <v>9</v>
      </c>
      <c r="E1532">
        <v>0</v>
      </c>
      <c r="F1532">
        <f>order_details__2[[#This Row],[UnitPrice]]*order_details__2[[#This Row],[Quantity]]</f>
        <v>295.2</v>
      </c>
      <c r="G1532">
        <f>VLOOKUP(order_details__2[[#This Row],[ProductID]],products[],3,FALSE)</f>
        <v>24</v>
      </c>
      <c r="H1532">
        <f>VLOOKUP(order_details__2[[#This Row],[OrderID]],orders[],20,FALSE)</f>
        <v>1998</v>
      </c>
      <c r="I1532" t="str">
        <f>VLOOKUP(order_details__2[[#This Row],[ProductID]],products[],2,FALSE)</f>
        <v>Perth Pasties</v>
      </c>
      <c r="J1532" t="str">
        <f>VLOOKUP(order_details__2[[#This Row],[SupplierID]],suppliers[],2,FALSE)</f>
        <v>G'day, Mate</v>
      </c>
      <c r="K1532" t="str">
        <f>VLOOKUP(order_details__2[[#This Row],[OrderID]],orders[],14,FALSE)</f>
        <v>Germany</v>
      </c>
      <c r="L1532">
        <f>VLOOKUP(order_details__2[[#This Row],[OrderID]],orders[],7,FALSE)</f>
        <v>2</v>
      </c>
      <c r="M1532" t="str">
        <f>VLOOKUP(order_details__2[[#This Row],[ShipVia ]],shippers[],2,FALSE)</f>
        <v>United Package</v>
      </c>
      <c r="N1532" t="str">
        <f>VLOOKUP(order_details__2[[#This Row],[OrderID]],orders[],2,FALSE)</f>
        <v>OTTIK</v>
      </c>
      <c r="O1532" t="str">
        <f>VLOOKUP(order_details__2[[#This Row],[OrderID]],orders[],18,FALSE)</f>
        <v xml:space="preserve">Westerns                                          </v>
      </c>
      <c r="P1532">
        <f>VLOOKUP(order_details__2[[#This Row],[ProductID]],products[],4,FALSE)</f>
        <v>6</v>
      </c>
      <c r="Q1532" t="str">
        <f>VLOOKUP(order_details__2[[#This Row],[CategoryID]],categories[],2,FALSE)</f>
        <v>Meat/Poultry</v>
      </c>
      <c r="R1532">
        <f>VLOOKUP(order_details__2[[#This Row],[OrderID]],orders[],21,FALSE)</f>
        <v>1</v>
      </c>
    </row>
    <row r="1533" spans="1:18" x14ac:dyDescent="0.2">
      <c r="A1533">
        <v>10834</v>
      </c>
      <c r="B1533">
        <v>29</v>
      </c>
      <c r="C1533">
        <v>123.79</v>
      </c>
      <c r="D1533">
        <v>8</v>
      </c>
      <c r="E1533">
        <v>0</v>
      </c>
      <c r="F1533">
        <f>order_details__2[[#This Row],[UnitPrice]]*order_details__2[[#This Row],[Quantity]]</f>
        <v>990.32</v>
      </c>
      <c r="G1533">
        <f>VLOOKUP(order_details__2[[#This Row],[ProductID]],products[],3,FALSE)</f>
        <v>12</v>
      </c>
      <c r="H1533">
        <f>VLOOKUP(order_details__2[[#This Row],[OrderID]],orders[],20,FALSE)</f>
        <v>1998</v>
      </c>
      <c r="I1533" t="str">
        <f>VLOOKUP(order_details__2[[#This Row],[ProductID]],products[],2,FALSE)</f>
        <v>Thringer Rostbratwurst</v>
      </c>
      <c r="J1533" t="str">
        <f>VLOOKUP(order_details__2[[#This Row],[SupplierID]],suppliers[],2,FALSE)</f>
        <v>Plutzer Lebensmittelgromrkte AG</v>
      </c>
      <c r="K1533" t="str">
        <f>VLOOKUP(order_details__2[[#This Row],[OrderID]],orders[],14,FALSE)</f>
        <v>Brazil</v>
      </c>
      <c r="L1533">
        <f>VLOOKUP(order_details__2[[#This Row],[OrderID]],orders[],7,FALSE)</f>
        <v>3</v>
      </c>
      <c r="M1533" t="str">
        <f>VLOOKUP(order_details__2[[#This Row],[ShipVia ]],shippers[],2,FALSE)</f>
        <v>Federal Shipping</v>
      </c>
      <c r="N1533" t="str">
        <f>VLOOKUP(order_details__2[[#This Row],[OrderID]],orders[],2,FALSE)</f>
        <v>TRADH</v>
      </c>
      <c r="O1533" t="str">
        <f>VLOOKUP(order_details__2[[#This Row],[OrderID]],orders[],18,FALSE)</f>
        <v xml:space="preserve">Eastern                                           </v>
      </c>
      <c r="P1533">
        <f>VLOOKUP(order_details__2[[#This Row],[ProductID]],products[],4,FALSE)</f>
        <v>6</v>
      </c>
      <c r="Q1533" t="str">
        <f>VLOOKUP(order_details__2[[#This Row],[CategoryID]],categories[],2,FALSE)</f>
        <v>Meat/Poultry</v>
      </c>
      <c r="R1533">
        <f>VLOOKUP(order_details__2[[#This Row],[OrderID]],orders[],21,FALSE)</f>
        <v>1</v>
      </c>
    </row>
    <row r="1534" spans="1:18" x14ac:dyDescent="0.2">
      <c r="A1534">
        <v>10834</v>
      </c>
      <c r="B1534">
        <v>30</v>
      </c>
      <c r="C1534">
        <v>25.89</v>
      </c>
      <c r="D1534">
        <v>20</v>
      </c>
      <c r="E1534">
        <v>0</v>
      </c>
      <c r="F1534">
        <f>order_details__2[[#This Row],[UnitPrice]]*order_details__2[[#This Row],[Quantity]]</f>
        <v>517.79999999999995</v>
      </c>
      <c r="G1534">
        <f>VLOOKUP(order_details__2[[#This Row],[ProductID]],products[],3,FALSE)</f>
        <v>13</v>
      </c>
      <c r="H1534">
        <f>VLOOKUP(order_details__2[[#This Row],[OrderID]],orders[],20,FALSE)</f>
        <v>1998</v>
      </c>
      <c r="I1534" t="str">
        <f>VLOOKUP(order_details__2[[#This Row],[ProductID]],products[],2,FALSE)</f>
        <v>Nord-Ost Matjeshering</v>
      </c>
      <c r="J1534" t="str">
        <f>VLOOKUP(order_details__2[[#This Row],[SupplierID]],suppliers[],2,FALSE)</f>
        <v>Nord-Ost-Fisch Handelsgesellschaft mbH</v>
      </c>
      <c r="K1534" t="str">
        <f>VLOOKUP(order_details__2[[#This Row],[OrderID]],orders[],14,FALSE)</f>
        <v>Brazil</v>
      </c>
      <c r="L1534">
        <f>VLOOKUP(order_details__2[[#This Row],[OrderID]],orders[],7,FALSE)</f>
        <v>3</v>
      </c>
      <c r="M1534" t="str">
        <f>VLOOKUP(order_details__2[[#This Row],[ShipVia ]],shippers[],2,FALSE)</f>
        <v>Federal Shipping</v>
      </c>
      <c r="N1534" t="str">
        <f>VLOOKUP(order_details__2[[#This Row],[OrderID]],orders[],2,FALSE)</f>
        <v>TRADH</v>
      </c>
      <c r="O1534" t="str">
        <f>VLOOKUP(order_details__2[[#This Row],[OrderID]],orders[],18,FALSE)</f>
        <v xml:space="preserve">Eastern                                           </v>
      </c>
      <c r="P1534">
        <f>VLOOKUP(order_details__2[[#This Row],[ProductID]],products[],4,FALSE)</f>
        <v>8</v>
      </c>
      <c r="Q1534" t="str">
        <f>VLOOKUP(order_details__2[[#This Row],[CategoryID]],categories[],2,FALSE)</f>
        <v>Seafood</v>
      </c>
      <c r="R1534">
        <f>VLOOKUP(order_details__2[[#This Row],[OrderID]],orders[],21,FALSE)</f>
        <v>1</v>
      </c>
    </row>
    <row r="1535" spans="1:18" x14ac:dyDescent="0.2">
      <c r="A1535">
        <v>10835</v>
      </c>
      <c r="B1535">
        <v>59</v>
      </c>
      <c r="C1535">
        <v>55</v>
      </c>
      <c r="D1535">
        <v>15</v>
      </c>
      <c r="E1535">
        <v>0</v>
      </c>
      <c r="F1535">
        <f>order_details__2[[#This Row],[UnitPrice]]*order_details__2[[#This Row],[Quantity]]</f>
        <v>825</v>
      </c>
      <c r="G1535">
        <f>VLOOKUP(order_details__2[[#This Row],[ProductID]],products[],3,FALSE)</f>
        <v>28</v>
      </c>
      <c r="H1535">
        <f>VLOOKUP(order_details__2[[#This Row],[OrderID]],orders[],20,FALSE)</f>
        <v>1998</v>
      </c>
      <c r="I1535" t="str">
        <f>VLOOKUP(order_details__2[[#This Row],[ProductID]],products[],2,FALSE)</f>
        <v>Raclette Courdavault</v>
      </c>
      <c r="J1535" t="str">
        <f>VLOOKUP(order_details__2[[#This Row],[SupplierID]],suppliers[],2,FALSE)</f>
        <v>Gai pturage</v>
      </c>
      <c r="K1535" t="str">
        <f>VLOOKUP(order_details__2[[#This Row],[OrderID]],orders[],14,FALSE)</f>
        <v>Germany</v>
      </c>
      <c r="L1535">
        <f>VLOOKUP(order_details__2[[#This Row],[OrderID]],orders[],7,FALSE)</f>
        <v>3</v>
      </c>
      <c r="M1535" t="str">
        <f>VLOOKUP(order_details__2[[#This Row],[ShipVia ]],shippers[],2,FALSE)</f>
        <v>Federal Shipping</v>
      </c>
      <c r="N1535" t="str">
        <f>VLOOKUP(order_details__2[[#This Row],[OrderID]],orders[],2,FALSE)</f>
        <v>ALFKI</v>
      </c>
      <c r="O1535" t="str">
        <f>VLOOKUP(order_details__2[[#This Row],[OrderID]],orders[],18,FALSE)</f>
        <v xml:space="preserve">Eastern                                           </v>
      </c>
      <c r="P1535">
        <f>VLOOKUP(order_details__2[[#This Row],[ProductID]],products[],4,FALSE)</f>
        <v>4</v>
      </c>
      <c r="Q1535" t="str">
        <f>VLOOKUP(order_details__2[[#This Row],[CategoryID]],categories[],2,FALSE)</f>
        <v>Dairy Products</v>
      </c>
      <c r="R1535">
        <f>VLOOKUP(order_details__2[[#This Row],[OrderID]],orders[],21,FALSE)</f>
        <v>1</v>
      </c>
    </row>
    <row r="1536" spans="1:18" x14ac:dyDescent="0.2">
      <c r="A1536">
        <v>10835</v>
      </c>
      <c r="B1536">
        <v>77</v>
      </c>
      <c r="C1536">
        <v>13</v>
      </c>
      <c r="D1536">
        <v>2</v>
      </c>
      <c r="E1536">
        <v>0</v>
      </c>
      <c r="F1536">
        <f>order_details__2[[#This Row],[UnitPrice]]*order_details__2[[#This Row],[Quantity]]</f>
        <v>26</v>
      </c>
      <c r="G1536">
        <f>VLOOKUP(order_details__2[[#This Row],[ProductID]],products[],3,FALSE)</f>
        <v>12</v>
      </c>
      <c r="H1536">
        <f>VLOOKUP(order_details__2[[#This Row],[OrderID]],orders[],20,FALSE)</f>
        <v>1998</v>
      </c>
      <c r="I1536" t="str">
        <f>VLOOKUP(order_details__2[[#This Row],[ProductID]],products[],2,FALSE)</f>
        <v>Original Frankfurter grne Soe</v>
      </c>
      <c r="J1536" t="str">
        <f>VLOOKUP(order_details__2[[#This Row],[SupplierID]],suppliers[],2,FALSE)</f>
        <v>Plutzer Lebensmittelgromrkte AG</v>
      </c>
      <c r="K1536" t="str">
        <f>VLOOKUP(order_details__2[[#This Row],[OrderID]],orders[],14,FALSE)</f>
        <v>Germany</v>
      </c>
      <c r="L1536">
        <f>VLOOKUP(order_details__2[[#This Row],[OrderID]],orders[],7,FALSE)</f>
        <v>3</v>
      </c>
      <c r="M1536" t="str">
        <f>VLOOKUP(order_details__2[[#This Row],[ShipVia ]],shippers[],2,FALSE)</f>
        <v>Federal Shipping</v>
      </c>
      <c r="N1536" t="str">
        <f>VLOOKUP(order_details__2[[#This Row],[OrderID]],orders[],2,FALSE)</f>
        <v>ALFKI</v>
      </c>
      <c r="O1536" t="str">
        <f>VLOOKUP(order_details__2[[#This Row],[OrderID]],orders[],18,FALSE)</f>
        <v xml:space="preserve">Eastern                                           </v>
      </c>
      <c r="P1536">
        <f>VLOOKUP(order_details__2[[#This Row],[ProductID]],products[],4,FALSE)</f>
        <v>2</v>
      </c>
      <c r="Q1536" t="str">
        <f>VLOOKUP(order_details__2[[#This Row],[CategoryID]],categories[],2,FALSE)</f>
        <v>Condiments</v>
      </c>
      <c r="R1536">
        <f>VLOOKUP(order_details__2[[#This Row],[OrderID]],orders[],21,FALSE)</f>
        <v>1</v>
      </c>
    </row>
    <row r="1537" spans="1:18" x14ac:dyDescent="0.2">
      <c r="A1537">
        <v>10836</v>
      </c>
      <c r="B1537">
        <v>22</v>
      </c>
      <c r="C1537">
        <v>21</v>
      </c>
      <c r="D1537">
        <v>52</v>
      </c>
      <c r="E1537">
        <v>0</v>
      </c>
      <c r="F1537">
        <f>order_details__2[[#This Row],[UnitPrice]]*order_details__2[[#This Row],[Quantity]]</f>
        <v>1092</v>
      </c>
      <c r="G1537">
        <f>VLOOKUP(order_details__2[[#This Row],[ProductID]],products[],3,FALSE)</f>
        <v>9</v>
      </c>
      <c r="H1537">
        <f>VLOOKUP(order_details__2[[#This Row],[OrderID]],orders[],20,FALSE)</f>
        <v>1998</v>
      </c>
      <c r="I1537" t="str">
        <f>VLOOKUP(order_details__2[[#This Row],[ProductID]],products[],2,FALSE)</f>
        <v>Gustaf's Knckebrd</v>
      </c>
      <c r="J1537" t="str">
        <f>VLOOKUP(order_details__2[[#This Row],[SupplierID]],suppliers[],2,FALSE)</f>
        <v>PB Knckebrd AB</v>
      </c>
      <c r="K1537" t="str">
        <f>VLOOKUP(order_details__2[[#This Row],[OrderID]],orders[],14,FALSE)</f>
        <v>Austria</v>
      </c>
      <c r="L1537">
        <f>VLOOKUP(order_details__2[[#This Row],[OrderID]],orders[],7,FALSE)</f>
        <v>1</v>
      </c>
      <c r="M1537" t="str">
        <f>VLOOKUP(order_details__2[[#This Row],[ShipVia ]],shippers[],2,FALSE)</f>
        <v>Speedy Express</v>
      </c>
      <c r="N1537" t="str">
        <f>VLOOKUP(order_details__2[[#This Row],[OrderID]],orders[],2,FALSE)</f>
        <v>ERNSH</v>
      </c>
      <c r="O1537" t="str">
        <f>VLOOKUP(order_details__2[[#This Row],[OrderID]],orders[],18,FALSE)</f>
        <v xml:space="preserve">Westerns                                          </v>
      </c>
      <c r="P1537">
        <f>VLOOKUP(order_details__2[[#This Row],[ProductID]],products[],4,FALSE)</f>
        <v>5</v>
      </c>
      <c r="Q1537" t="str">
        <f>VLOOKUP(order_details__2[[#This Row],[CategoryID]],categories[],2,FALSE)</f>
        <v>Grains/Cereals</v>
      </c>
      <c r="R1537">
        <f>VLOOKUP(order_details__2[[#This Row],[OrderID]],orders[],21,FALSE)</f>
        <v>1</v>
      </c>
    </row>
    <row r="1538" spans="1:18" x14ac:dyDescent="0.2">
      <c r="A1538">
        <v>10836</v>
      </c>
      <c r="B1538">
        <v>35</v>
      </c>
      <c r="C1538">
        <v>18</v>
      </c>
      <c r="D1538">
        <v>6</v>
      </c>
      <c r="E1538">
        <v>0</v>
      </c>
      <c r="F1538">
        <f>order_details__2[[#This Row],[UnitPrice]]*order_details__2[[#This Row],[Quantity]]</f>
        <v>108</v>
      </c>
      <c r="G1538">
        <f>VLOOKUP(order_details__2[[#This Row],[ProductID]],products[],3,FALSE)</f>
        <v>16</v>
      </c>
      <c r="H1538">
        <f>VLOOKUP(order_details__2[[#This Row],[OrderID]],orders[],20,FALSE)</f>
        <v>1998</v>
      </c>
      <c r="I1538" t="str">
        <f>VLOOKUP(order_details__2[[#This Row],[ProductID]],products[],2,FALSE)</f>
        <v>Steeleye Stout</v>
      </c>
      <c r="J1538" t="str">
        <f>VLOOKUP(order_details__2[[#This Row],[SupplierID]],suppliers[],2,FALSE)</f>
        <v>Bigfoot Breweries</v>
      </c>
      <c r="K1538" t="str">
        <f>VLOOKUP(order_details__2[[#This Row],[OrderID]],orders[],14,FALSE)</f>
        <v>Austria</v>
      </c>
      <c r="L1538">
        <f>VLOOKUP(order_details__2[[#This Row],[OrderID]],orders[],7,FALSE)</f>
        <v>1</v>
      </c>
      <c r="M1538" t="str">
        <f>VLOOKUP(order_details__2[[#This Row],[ShipVia ]],shippers[],2,FALSE)</f>
        <v>Speedy Express</v>
      </c>
      <c r="N1538" t="str">
        <f>VLOOKUP(order_details__2[[#This Row],[OrderID]],orders[],2,FALSE)</f>
        <v>ERNSH</v>
      </c>
      <c r="O1538" t="str">
        <f>VLOOKUP(order_details__2[[#This Row],[OrderID]],orders[],18,FALSE)</f>
        <v xml:space="preserve">Westerns                                          </v>
      </c>
      <c r="P1538">
        <f>VLOOKUP(order_details__2[[#This Row],[ProductID]],products[],4,FALSE)</f>
        <v>1</v>
      </c>
      <c r="Q1538" t="str">
        <f>VLOOKUP(order_details__2[[#This Row],[CategoryID]],categories[],2,FALSE)</f>
        <v>Beverages</v>
      </c>
      <c r="R1538">
        <f>VLOOKUP(order_details__2[[#This Row],[OrderID]],orders[],21,FALSE)</f>
        <v>1</v>
      </c>
    </row>
    <row r="1539" spans="1:18" x14ac:dyDescent="0.2">
      <c r="A1539">
        <v>10836</v>
      </c>
      <c r="B1539">
        <v>57</v>
      </c>
      <c r="C1539">
        <v>19.5</v>
      </c>
      <c r="D1539">
        <v>24</v>
      </c>
      <c r="E1539">
        <v>0</v>
      </c>
      <c r="F1539">
        <f>order_details__2[[#This Row],[UnitPrice]]*order_details__2[[#This Row],[Quantity]]</f>
        <v>468</v>
      </c>
      <c r="G1539">
        <f>VLOOKUP(order_details__2[[#This Row],[ProductID]],products[],3,FALSE)</f>
        <v>26</v>
      </c>
      <c r="H1539">
        <f>VLOOKUP(order_details__2[[#This Row],[OrderID]],orders[],20,FALSE)</f>
        <v>1998</v>
      </c>
      <c r="I1539" t="str">
        <f>VLOOKUP(order_details__2[[#This Row],[ProductID]],products[],2,FALSE)</f>
        <v>Ravioli Angelo</v>
      </c>
      <c r="J1539" t="str">
        <f>VLOOKUP(order_details__2[[#This Row],[SupplierID]],suppliers[],2,FALSE)</f>
        <v>Pasta Buttini s.r.l.</v>
      </c>
      <c r="K1539" t="str">
        <f>VLOOKUP(order_details__2[[#This Row],[OrderID]],orders[],14,FALSE)</f>
        <v>Austria</v>
      </c>
      <c r="L1539">
        <f>VLOOKUP(order_details__2[[#This Row],[OrderID]],orders[],7,FALSE)</f>
        <v>1</v>
      </c>
      <c r="M1539" t="str">
        <f>VLOOKUP(order_details__2[[#This Row],[ShipVia ]],shippers[],2,FALSE)</f>
        <v>Speedy Express</v>
      </c>
      <c r="N1539" t="str">
        <f>VLOOKUP(order_details__2[[#This Row],[OrderID]],orders[],2,FALSE)</f>
        <v>ERNSH</v>
      </c>
      <c r="O1539" t="str">
        <f>VLOOKUP(order_details__2[[#This Row],[OrderID]],orders[],18,FALSE)</f>
        <v xml:space="preserve">Westerns                                          </v>
      </c>
      <c r="P1539">
        <f>VLOOKUP(order_details__2[[#This Row],[ProductID]],products[],4,FALSE)</f>
        <v>5</v>
      </c>
      <c r="Q1539" t="str">
        <f>VLOOKUP(order_details__2[[#This Row],[CategoryID]],categories[],2,FALSE)</f>
        <v>Grains/Cereals</v>
      </c>
      <c r="R1539">
        <f>VLOOKUP(order_details__2[[#This Row],[OrderID]],orders[],21,FALSE)</f>
        <v>1</v>
      </c>
    </row>
    <row r="1540" spans="1:18" x14ac:dyDescent="0.2">
      <c r="A1540">
        <v>10836</v>
      </c>
      <c r="B1540">
        <v>60</v>
      </c>
      <c r="C1540">
        <v>34</v>
      </c>
      <c r="D1540">
        <v>60</v>
      </c>
      <c r="E1540">
        <v>0</v>
      </c>
      <c r="F1540">
        <f>order_details__2[[#This Row],[UnitPrice]]*order_details__2[[#This Row],[Quantity]]</f>
        <v>2040</v>
      </c>
      <c r="G1540">
        <f>VLOOKUP(order_details__2[[#This Row],[ProductID]],products[],3,FALSE)</f>
        <v>28</v>
      </c>
      <c r="H1540">
        <f>VLOOKUP(order_details__2[[#This Row],[OrderID]],orders[],20,FALSE)</f>
        <v>1998</v>
      </c>
      <c r="I1540" t="str">
        <f>VLOOKUP(order_details__2[[#This Row],[ProductID]],products[],2,FALSE)</f>
        <v>Camembert Pierrot</v>
      </c>
      <c r="J1540" t="str">
        <f>VLOOKUP(order_details__2[[#This Row],[SupplierID]],suppliers[],2,FALSE)</f>
        <v>Gai pturage</v>
      </c>
      <c r="K1540" t="str">
        <f>VLOOKUP(order_details__2[[#This Row],[OrderID]],orders[],14,FALSE)</f>
        <v>Austria</v>
      </c>
      <c r="L1540">
        <f>VLOOKUP(order_details__2[[#This Row],[OrderID]],orders[],7,FALSE)</f>
        <v>1</v>
      </c>
      <c r="M1540" t="str">
        <f>VLOOKUP(order_details__2[[#This Row],[ShipVia ]],shippers[],2,FALSE)</f>
        <v>Speedy Express</v>
      </c>
      <c r="N1540" t="str">
        <f>VLOOKUP(order_details__2[[#This Row],[OrderID]],orders[],2,FALSE)</f>
        <v>ERNSH</v>
      </c>
      <c r="O1540" t="str">
        <f>VLOOKUP(order_details__2[[#This Row],[OrderID]],orders[],18,FALSE)</f>
        <v xml:space="preserve">Westerns                                          </v>
      </c>
      <c r="P1540">
        <f>VLOOKUP(order_details__2[[#This Row],[ProductID]],products[],4,FALSE)</f>
        <v>4</v>
      </c>
      <c r="Q1540" t="str">
        <f>VLOOKUP(order_details__2[[#This Row],[CategoryID]],categories[],2,FALSE)</f>
        <v>Dairy Products</v>
      </c>
      <c r="R1540">
        <f>VLOOKUP(order_details__2[[#This Row],[OrderID]],orders[],21,FALSE)</f>
        <v>1</v>
      </c>
    </row>
    <row r="1541" spans="1:18" x14ac:dyDescent="0.2">
      <c r="A1541">
        <v>10836</v>
      </c>
      <c r="B1541">
        <v>64</v>
      </c>
      <c r="C1541">
        <v>33.25</v>
      </c>
      <c r="D1541">
        <v>30</v>
      </c>
      <c r="E1541">
        <v>0</v>
      </c>
      <c r="F1541">
        <f>order_details__2[[#This Row],[UnitPrice]]*order_details__2[[#This Row],[Quantity]]</f>
        <v>997.5</v>
      </c>
      <c r="G1541">
        <f>VLOOKUP(order_details__2[[#This Row],[ProductID]],products[],3,FALSE)</f>
        <v>12</v>
      </c>
      <c r="H1541">
        <f>VLOOKUP(order_details__2[[#This Row],[OrderID]],orders[],20,FALSE)</f>
        <v>1998</v>
      </c>
      <c r="I1541" t="str">
        <f>VLOOKUP(order_details__2[[#This Row],[ProductID]],products[],2,FALSE)</f>
        <v>Wimmers gute Semmelkndel</v>
      </c>
      <c r="J1541" t="str">
        <f>VLOOKUP(order_details__2[[#This Row],[SupplierID]],suppliers[],2,FALSE)</f>
        <v>Plutzer Lebensmittelgromrkte AG</v>
      </c>
      <c r="K1541" t="str">
        <f>VLOOKUP(order_details__2[[#This Row],[OrderID]],orders[],14,FALSE)</f>
        <v>Austria</v>
      </c>
      <c r="L1541">
        <f>VLOOKUP(order_details__2[[#This Row],[OrderID]],orders[],7,FALSE)</f>
        <v>1</v>
      </c>
      <c r="M1541" t="str">
        <f>VLOOKUP(order_details__2[[#This Row],[ShipVia ]],shippers[],2,FALSE)</f>
        <v>Speedy Express</v>
      </c>
      <c r="N1541" t="str">
        <f>VLOOKUP(order_details__2[[#This Row],[OrderID]],orders[],2,FALSE)</f>
        <v>ERNSH</v>
      </c>
      <c r="O1541" t="str">
        <f>VLOOKUP(order_details__2[[#This Row],[OrderID]],orders[],18,FALSE)</f>
        <v xml:space="preserve">Westerns                                          </v>
      </c>
      <c r="P1541">
        <f>VLOOKUP(order_details__2[[#This Row],[ProductID]],products[],4,FALSE)</f>
        <v>5</v>
      </c>
      <c r="Q1541" t="str">
        <f>VLOOKUP(order_details__2[[#This Row],[CategoryID]],categories[],2,FALSE)</f>
        <v>Grains/Cereals</v>
      </c>
      <c r="R1541">
        <f>VLOOKUP(order_details__2[[#This Row],[OrderID]],orders[],21,FALSE)</f>
        <v>1</v>
      </c>
    </row>
    <row r="1542" spans="1:18" x14ac:dyDescent="0.2">
      <c r="A1542">
        <v>10837</v>
      </c>
      <c r="B1542">
        <v>13</v>
      </c>
      <c r="C1542">
        <v>6</v>
      </c>
      <c r="D1542">
        <v>6</v>
      </c>
      <c r="E1542">
        <v>0</v>
      </c>
      <c r="F1542">
        <f>order_details__2[[#This Row],[UnitPrice]]*order_details__2[[#This Row],[Quantity]]</f>
        <v>36</v>
      </c>
      <c r="G1542">
        <f>VLOOKUP(order_details__2[[#This Row],[ProductID]],products[],3,FALSE)</f>
        <v>6</v>
      </c>
      <c r="H1542">
        <f>VLOOKUP(order_details__2[[#This Row],[OrderID]],orders[],20,FALSE)</f>
        <v>1998</v>
      </c>
      <c r="I1542" t="str">
        <f>VLOOKUP(order_details__2[[#This Row],[ProductID]],products[],2,FALSE)</f>
        <v>Konbu</v>
      </c>
      <c r="J1542" t="str">
        <f>VLOOKUP(order_details__2[[#This Row],[SupplierID]],suppliers[],2,FALSE)</f>
        <v>Mayumi's</v>
      </c>
      <c r="K1542" t="str">
        <f>VLOOKUP(order_details__2[[#This Row],[OrderID]],orders[],14,FALSE)</f>
        <v>Sweden</v>
      </c>
      <c r="L1542">
        <f>VLOOKUP(order_details__2[[#This Row],[OrderID]],orders[],7,FALSE)</f>
        <v>3</v>
      </c>
      <c r="M1542" t="str">
        <f>VLOOKUP(order_details__2[[#This Row],[ShipVia ]],shippers[],2,FALSE)</f>
        <v>Federal Shipping</v>
      </c>
      <c r="N1542" t="str">
        <f>VLOOKUP(order_details__2[[#This Row],[OrderID]],orders[],2,FALSE)</f>
        <v>BERGS</v>
      </c>
      <c r="O1542" t="str">
        <f>VLOOKUP(order_details__2[[#This Row],[OrderID]],orders[],18,FALSE)</f>
        <v xml:space="preserve">Northern                                          </v>
      </c>
      <c r="P1542">
        <f>VLOOKUP(order_details__2[[#This Row],[ProductID]],products[],4,FALSE)</f>
        <v>8</v>
      </c>
      <c r="Q1542" t="str">
        <f>VLOOKUP(order_details__2[[#This Row],[CategoryID]],categories[],2,FALSE)</f>
        <v>Seafood</v>
      </c>
      <c r="R1542">
        <f>VLOOKUP(order_details__2[[#This Row],[OrderID]],orders[],21,FALSE)</f>
        <v>1</v>
      </c>
    </row>
    <row r="1543" spans="1:18" x14ac:dyDescent="0.2">
      <c r="A1543">
        <v>10837</v>
      </c>
      <c r="B1543">
        <v>40</v>
      </c>
      <c r="C1543">
        <v>18.399999999999999</v>
      </c>
      <c r="D1543">
        <v>25</v>
      </c>
      <c r="E1543">
        <v>0</v>
      </c>
      <c r="F1543">
        <f>order_details__2[[#This Row],[UnitPrice]]*order_details__2[[#This Row],[Quantity]]</f>
        <v>459.99999999999994</v>
      </c>
      <c r="G1543">
        <f>VLOOKUP(order_details__2[[#This Row],[ProductID]],products[],3,FALSE)</f>
        <v>19</v>
      </c>
      <c r="H1543">
        <f>VLOOKUP(order_details__2[[#This Row],[OrderID]],orders[],20,FALSE)</f>
        <v>1998</v>
      </c>
      <c r="I1543" t="str">
        <f>VLOOKUP(order_details__2[[#This Row],[ProductID]],products[],2,FALSE)</f>
        <v>Boston Crab Meat</v>
      </c>
      <c r="J1543" t="str">
        <f>VLOOKUP(order_details__2[[#This Row],[SupplierID]],suppliers[],2,FALSE)</f>
        <v>New England Seafood Cannery</v>
      </c>
      <c r="K1543" t="str">
        <f>VLOOKUP(order_details__2[[#This Row],[OrderID]],orders[],14,FALSE)</f>
        <v>Sweden</v>
      </c>
      <c r="L1543">
        <f>VLOOKUP(order_details__2[[#This Row],[OrderID]],orders[],7,FALSE)</f>
        <v>3</v>
      </c>
      <c r="M1543" t="str">
        <f>VLOOKUP(order_details__2[[#This Row],[ShipVia ]],shippers[],2,FALSE)</f>
        <v>Federal Shipping</v>
      </c>
      <c r="N1543" t="str">
        <f>VLOOKUP(order_details__2[[#This Row],[OrderID]],orders[],2,FALSE)</f>
        <v>BERGS</v>
      </c>
      <c r="O1543" t="str">
        <f>VLOOKUP(order_details__2[[#This Row],[OrderID]],orders[],18,FALSE)</f>
        <v xml:space="preserve">Northern                                          </v>
      </c>
      <c r="P1543">
        <f>VLOOKUP(order_details__2[[#This Row],[ProductID]],products[],4,FALSE)</f>
        <v>8</v>
      </c>
      <c r="Q1543" t="str">
        <f>VLOOKUP(order_details__2[[#This Row],[CategoryID]],categories[],2,FALSE)</f>
        <v>Seafood</v>
      </c>
      <c r="R1543">
        <f>VLOOKUP(order_details__2[[#This Row],[OrderID]],orders[],21,FALSE)</f>
        <v>1</v>
      </c>
    </row>
    <row r="1544" spans="1:18" x14ac:dyDescent="0.2">
      <c r="A1544">
        <v>10837</v>
      </c>
      <c r="B1544">
        <v>47</v>
      </c>
      <c r="C1544">
        <v>9.5</v>
      </c>
      <c r="D1544">
        <v>40</v>
      </c>
      <c r="E1544">
        <v>0</v>
      </c>
      <c r="F1544">
        <f>order_details__2[[#This Row],[UnitPrice]]*order_details__2[[#This Row],[Quantity]]</f>
        <v>380</v>
      </c>
      <c r="G1544">
        <f>VLOOKUP(order_details__2[[#This Row],[ProductID]],products[],3,FALSE)</f>
        <v>22</v>
      </c>
      <c r="H1544">
        <f>VLOOKUP(order_details__2[[#This Row],[OrderID]],orders[],20,FALSE)</f>
        <v>1998</v>
      </c>
      <c r="I1544" t="str">
        <f>VLOOKUP(order_details__2[[#This Row],[ProductID]],products[],2,FALSE)</f>
        <v>Zaanse koeken</v>
      </c>
      <c r="J1544" t="str">
        <f>VLOOKUP(order_details__2[[#This Row],[SupplierID]],suppliers[],2,FALSE)</f>
        <v>Zaanse Snoepfabriek</v>
      </c>
      <c r="K1544" t="str">
        <f>VLOOKUP(order_details__2[[#This Row],[OrderID]],orders[],14,FALSE)</f>
        <v>Sweden</v>
      </c>
      <c r="L1544">
        <f>VLOOKUP(order_details__2[[#This Row],[OrderID]],orders[],7,FALSE)</f>
        <v>3</v>
      </c>
      <c r="M1544" t="str">
        <f>VLOOKUP(order_details__2[[#This Row],[ShipVia ]],shippers[],2,FALSE)</f>
        <v>Federal Shipping</v>
      </c>
      <c r="N1544" t="str">
        <f>VLOOKUP(order_details__2[[#This Row],[OrderID]],orders[],2,FALSE)</f>
        <v>BERGS</v>
      </c>
      <c r="O1544" t="str">
        <f>VLOOKUP(order_details__2[[#This Row],[OrderID]],orders[],18,FALSE)</f>
        <v xml:space="preserve">Northern                                          </v>
      </c>
      <c r="P1544">
        <f>VLOOKUP(order_details__2[[#This Row],[ProductID]],products[],4,FALSE)</f>
        <v>3</v>
      </c>
      <c r="Q1544" t="str">
        <f>VLOOKUP(order_details__2[[#This Row],[CategoryID]],categories[],2,FALSE)</f>
        <v>Confections</v>
      </c>
      <c r="R1544">
        <f>VLOOKUP(order_details__2[[#This Row],[OrderID]],orders[],21,FALSE)</f>
        <v>1</v>
      </c>
    </row>
    <row r="1545" spans="1:18" x14ac:dyDescent="0.2">
      <c r="A1545">
        <v>10837</v>
      </c>
      <c r="B1545">
        <v>76</v>
      </c>
      <c r="C1545">
        <v>18</v>
      </c>
      <c r="D1545">
        <v>21</v>
      </c>
      <c r="E1545">
        <v>0</v>
      </c>
      <c r="F1545">
        <f>order_details__2[[#This Row],[UnitPrice]]*order_details__2[[#This Row],[Quantity]]</f>
        <v>378</v>
      </c>
      <c r="G1545">
        <f>VLOOKUP(order_details__2[[#This Row],[ProductID]],products[],3,FALSE)</f>
        <v>23</v>
      </c>
      <c r="H1545">
        <f>VLOOKUP(order_details__2[[#This Row],[OrderID]],orders[],20,FALSE)</f>
        <v>1998</v>
      </c>
      <c r="I1545" t="str">
        <f>VLOOKUP(order_details__2[[#This Row],[ProductID]],products[],2,FALSE)</f>
        <v>Lakkalikri</v>
      </c>
      <c r="J1545" t="str">
        <f>VLOOKUP(order_details__2[[#This Row],[SupplierID]],suppliers[],2,FALSE)</f>
        <v>Karkki Oy</v>
      </c>
      <c r="K1545" t="str">
        <f>VLOOKUP(order_details__2[[#This Row],[OrderID]],orders[],14,FALSE)</f>
        <v>Sweden</v>
      </c>
      <c r="L1545">
        <f>VLOOKUP(order_details__2[[#This Row],[OrderID]],orders[],7,FALSE)</f>
        <v>3</v>
      </c>
      <c r="M1545" t="str">
        <f>VLOOKUP(order_details__2[[#This Row],[ShipVia ]],shippers[],2,FALSE)</f>
        <v>Federal Shipping</v>
      </c>
      <c r="N1545" t="str">
        <f>VLOOKUP(order_details__2[[#This Row],[OrderID]],orders[],2,FALSE)</f>
        <v>BERGS</v>
      </c>
      <c r="O1545" t="str">
        <f>VLOOKUP(order_details__2[[#This Row],[OrderID]],orders[],18,FALSE)</f>
        <v xml:space="preserve">Northern                                          </v>
      </c>
      <c r="P1545">
        <f>VLOOKUP(order_details__2[[#This Row],[ProductID]],products[],4,FALSE)</f>
        <v>1</v>
      </c>
      <c r="Q1545" t="str">
        <f>VLOOKUP(order_details__2[[#This Row],[CategoryID]],categories[],2,FALSE)</f>
        <v>Beverages</v>
      </c>
      <c r="R1545">
        <f>VLOOKUP(order_details__2[[#This Row],[OrderID]],orders[],21,FALSE)</f>
        <v>1</v>
      </c>
    </row>
    <row r="1546" spans="1:18" x14ac:dyDescent="0.2">
      <c r="A1546">
        <v>10838</v>
      </c>
      <c r="B1546">
        <v>1</v>
      </c>
      <c r="C1546">
        <v>18</v>
      </c>
      <c r="D1546">
        <v>4</v>
      </c>
      <c r="E1546">
        <v>0</v>
      </c>
      <c r="F1546">
        <f>order_details__2[[#This Row],[UnitPrice]]*order_details__2[[#This Row],[Quantity]]</f>
        <v>72</v>
      </c>
      <c r="G1546">
        <f>VLOOKUP(order_details__2[[#This Row],[ProductID]],products[],3,FALSE)</f>
        <v>1</v>
      </c>
      <c r="H1546">
        <f>VLOOKUP(order_details__2[[#This Row],[OrderID]],orders[],20,FALSE)</f>
        <v>1998</v>
      </c>
      <c r="I1546" t="str">
        <f>VLOOKUP(order_details__2[[#This Row],[ProductID]],products[],2,FALSE)</f>
        <v>Chai</v>
      </c>
      <c r="J1546" t="str">
        <f>VLOOKUP(order_details__2[[#This Row],[SupplierID]],suppliers[],2,FALSE)</f>
        <v>Exotic Liquids</v>
      </c>
      <c r="K1546" t="str">
        <f>VLOOKUP(order_details__2[[#This Row],[OrderID]],orders[],14,FALSE)</f>
        <v>Venezuela</v>
      </c>
      <c r="L1546">
        <f>VLOOKUP(order_details__2[[#This Row],[OrderID]],orders[],7,FALSE)</f>
        <v>3</v>
      </c>
      <c r="M1546" t="str">
        <f>VLOOKUP(order_details__2[[#This Row],[ShipVia ]],shippers[],2,FALSE)</f>
        <v>Federal Shipping</v>
      </c>
      <c r="N1546" t="str">
        <f>VLOOKUP(order_details__2[[#This Row],[OrderID]],orders[],2,FALSE)</f>
        <v>LINOD</v>
      </c>
      <c r="O1546" t="str">
        <f>VLOOKUP(order_details__2[[#This Row],[OrderID]],orders[],18,FALSE)</f>
        <v xml:space="preserve">Southern                                          </v>
      </c>
      <c r="P1546">
        <f>VLOOKUP(order_details__2[[#This Row],[ProductID]],products[],4,FALSE)</f>
        <v>1</v>
      </c>
      <c r="Q1546" t="str">
        <f>VLOOKUP(order_details__2[[#This Row],[CategoryID]],categories[],2,FALSE)</f>
        <v>Beverages</v>
      </c>
      <c r="R1546">
        <f>VLOOKUP(order_details__2[[#This Row],[OrderID]],orders[],21,FALSE)</f>
        <v>1</v>
      </c>
    </row>
    <row r="1547" spans="1:18" x14ac:dyDescent="0.2">
      <c r="A1547">
        <v>10838</v>
      </c>
      <c r="B1547">
        <v>18</v>
      </c>
      <c r="C1547">
        <v>62.5</v>
      </c>
      <c r="D1547">
        <v>25</v>
      </c>
      <c r="E1547">
        <v>0</v>
      </c>
      <c r="F1547">
        <f>order_details__2[[#This Row],[UnitPrice]]*order_details__2[[#This Row],[Quantity]]</f>
        <v>1562.5</v>
      </c>
      <c r="G1547">
        <f>VLOOKUP(order_details__2[[#This Row],[ProductID]],products[],3,FALSE)</f>
        <v>7</v>
      </c>
      <c r="H1547">
        <f>VLOOKUP(order_details__2[[#This Row],[OrderID]],orders[],20,FALSE)</f>
        <v>1998</v>
      </c>
      <c r="I1547" t="str">
        <f>VLOOKUP(order_details__2[[#This Row],[ProductID]],products[],2,FALSE)</f>
        <v>Carnarvon Tigers</v>
      </c>
      <c r="J1547" t="str">
        <f>VLOOKUP(order_details__2[[#This Row],[SupplierID]],suppliers[],2,FALSE)</f>
        <v>Pavlova, Ltd.</v>
      </c>
      <c r="K1547" t="str">
        <f>VLOOKUP(order_details__2[[#This Row],[OrderID]],orders[],14,FALSE)</f>
        <v>Venezuela</v>
      </c>
      <c r="L1547">
        <f>VLOOKUP(order_details__2[[#This Row],[OrderID]],orders[],7,FALSE)</f>
        <v>3</v>
      </c>
      <c r="M1547" t="str">
        <f>VLOOKUP(order_details__2[[#This Row],[ShipVia ]],shippers[],2,FALSE)</f>
        <v>Federal Shipping</v>
      </c>
      <c r="N1547" t="str">
        <f>VLOOKUP(order_details__2[[#This Row],[OrderID]],orders[],2,FALSE)</f>
        <v>LINOD</v>
      </c>
      <c r="O1547" t="str">
        <f>VLOOKUP(order_details__2[[#This Row],[OrderID]],orders[],18,FALSE)</f>
        <v xml:space="preserve">Southern                                          </v>
      </c>
      <c r="P1547">
        <f>VLOOKUP(order_details__2[[#This Row],[ProductID]],products[],4,FALSE)</f>
        <v>8</v>
      </c>
      <c r="Q1547" t="str">
        <f>VLOOKUP(order_details__2[[#This Row],[CategoryID]],categories[],2,FALSE)</f>
        <v>Seafood</v>
      </c>
      <c r="R1547">
        <f>VLOOKUP(order_details__2[[#This Row],[OrderID]],orders[],21,FALSE)</f>
        <v>1</v>
      </c>
    </row>
    <row r="1548" spans="1:18" x14ac:dyDescent="0.2">
      <c r="A1548">
        <v>10838</v>
      </c>
      <c r="B1548">
        <v>36</v>
      </c>
      <c r="C1548">
        <v>19</v>
      </c>
      <c r="D1548">
        <v>50</v>
      </c>
      <c r="E1548">
        <v>0</v>
      </c>
      <c r="F1548">
        <f>order_details__2[[#This Row],[UnitPrice]]*order_details__2[[#This Row],[Quantity]]</f>
        <v>950</v>
      </c>
      <c r="G1548">
        <f>VLOOKUP(order_details__2[[#This Row],[ProductID]],products[],3,FALSE)</f>
        <v>17</v>
      </c>
      <c r="H1548">
        <f>VLOOKUP(order_details__2[[#This Row],[OrderID]],orders[],20,FALSE)</f>
        <v>1998</v>
      </c>
      <c r="I1548" t="str">
        <f>VLOOKUP(order_details__2[[#This Row],[ProductID]],products[],2,FALSE)</f>
        <v>Inlagd Sill</v>
      </c>
      <c r="J1548" t="str">
        <f>VLOOKUP(order_details__2[[#This Row],[SupplierID]],suppliers[],2,FALSE)</f>
        <v>Svensk Sjfda AB</v>
      </c>
      <c r="K1548" t="str">
        <f>VLOOKUP(order_details__2[[#This Row],[OrderID]],orders[],14,FALSE)</f>
        <v>Venezuela</v>
      </c>
      <c r="L1548">
        <f>VLOOKUP(order_details__2[[#This Row],[OrderID]],orders[],7,FALSE)</f>
        <v>3</v>
      </c>
      <c r="M1548" t="str">
        <f>VLOOKUP(order_details__2[[#This Row],[ShipVia ]],shippers[],2,FALSE)</f>
        <v>Federal Shipping</v>
      </c>
      <c r="N1548" t="str">
        <f>VLOOKUP(order_details__2[[#This Row],[OrderID]],orders[],2,FALSE)</f>
        <v>LINOD</v>
      </c>
      <c r="O1548" t="str">
        <f>VLOOKUP(order_details__2[[#This Row],[OrderID]],orders[],18,FALSE)</f>
        <v xml:space="preserve">Southern                                          </v>
      </c>
      <c r="P1548">
        <f>VLOOKUP(order_details__2[[#This Row],[ProductID]],products[],4,FALSE)</f>
        <v>8</v>
      </c>
      <c r="Q1548" t="str">
        <f>VLOOKUP(order_details__2[[#This Row],[CategoryID]],categories[],2,FALSE)</f>
        <v>Seafood</v>
      </c>
      <c r="R1548">
        <f>VLOOKUP(order_details__2[[#This Row],[OrderID]],orders[],21,FALSE)</f>
        <v>1</v>
      </c>
    </row>
    <row r="1549" spans="1:18" x14ac:dyDescent="0.2">
      <c r="A1549">
        <v>10839</v>
      </c>
      <c r="B1549">
        <v>58</v>
      </c>
      <c r="C1549">
        <v>13.25</v>
      </c>
      <c r="D1549">
        <v>30</v>
      </c>
      <c r="E1549">
        <v>0</v>
      </c>
      <c r="F1549">
        <f>order_details__2[[#This Row],[UnitPrice]]*order_details__2[[#This Row],[Quantity]]</f>
        <v>397.5</v>
      </c>
      <c r="G1549">
        <f>VLOOKUP(order_details__2[[#This Row],[ProductID]],products[],3,FALSE)</f>
        <v>27</v>
      </c>
      <c r="H1549">
        <f>VLOOKUP(order_details__2[[#This Row],[OrderID]],orders[],20,FALSE)</f>
        <v>1998</v>
      </c>
      <c r="I1549" t="str">
        <f>VLOOKUP(order_details__2[[#This Row],[ProductID]],products[],2,FALSE)</f>
        <v>Escargots de Bourgogne</v>
      </c>
      <c r="J1549" t="str">
        <f>VLOOKUP(order_details__2[[#This Row],[SupplierID]],suppliers[],2,FALSE)</f>
        <v>Escargots Nouveaux</v>
      </c>
      <c r="K1549" t="str">
        <f>VLOOKUP(order_details__2[[#This Row],[OrderID]],orders[],14,FALSE)</f>
        <v>Brazil</v>
      </c>
      <c r="L1549">
        <f>VLOOKUP(order_details__2[[#This Row],[OrderID]],orders[],7,FALSE)</f>
        <v>3</v>
      </c>
      <c r="M1549" t="str">
        <f>VLOOKUP(order_details__2[[#This Row],[ShipVia ]],shippers[],2,FALSE)</f>
        <v>Federal Shipping</v>
      </c>
      <c r="N1549" t="str">
        <f>VLOOKUP(order_details__2[[#This Row],[OrderID]],orders[],2,FALSE)</f>
        <v>TRADH</v>
      </c>
      <c r="O1549" t="str">
        <f>VLOOKUP(order_details__2[[#This Row],[OrderID]],orders[],18,FALSE)</f>
        <v xml:space="preserve">Southern                                          </v>
      </c>
      <c r="P1549">
        <f>VLOOKUP(order_details__2[[#This Row],[ProductID]],products[],4,FALSE)</f>
        <v>8</v>
      </c>
      <c r="Q1549" t="str">
        <f>VLOOKUP(order_details__2[[#This Row],[CategoryID]],categories[],2,FALSE)</f>
        <v>Seafood</v>
      </c>
      <c r="R1549">
        <f>VLOOKUP(order_details__2[[#This Row],[OrderID]],orders[],21,FALSE)</f>
        <v>1</v>
      </c>
    </row>
    <row r="1550" spans="1:18" x14ac:dyDescent="0.2">
      <c r="A1550">
        <v>10839</v>
      </c>
      <c r="B1550">
        <v>72</v>
      </c>
      <c r="C1550">
        <v>34.799999999999997</v>
      </c>
      <c r="D1550">
        <v>15</v>
      </c>
      <c r="E1550">
        <v>0</v>
      </c>
      <c r="F1550">
        <f>order_details__2[[#This Row],[UnitPrice]]*order_details__2[[#This Row],[Quantity]]</f>
        <v>522</v>
      </c>
      <c r="G1550">
        <f>VLOOKUP(order_details__2[[#This Row],[ProductID]],products[],3,FALSE)</f>
        <v>14</v>
      </c>
      <c r="H1550">
        <f>VLOOKUP(order_details__2[[#This Row],[OrderID]],orders[],20,FALSE)</f>
        <v>1998</v>
      </c>
      <c r="I1550" t="str">
        <f>VLOOKUP(order_details__2[[#This Row],[ProductID]],products[],2,FALSE)</f>
        <v>Mozzarella di Giovanni</v>
      </c>
      <c r="J1550" t="str">
        <f>VLOOKUP(order_details__2[[#This Row],[SupplierID]],suppliers[],2,FALSE)</f>
        <v>Formaggi Fortini s.r.l.</v>
      </c>
      <c r="K1550" t="str">
        <f>VLOOKUP(order_details__2[[#This Row],[OrderID]],orders[],14,FALSE)</f>
        <v>Brazil</v>
      </c>
      <c r="L1550">
        <f>VLOOKUP(order_details__2[[#This Row],[OrderID]],orders[],7,FALSE)</f>
        <v>3</v>
      </c>
      <c r="M1550" t="str">
        <f>VLOOKUP(order_details__2[[#This Row],[ShipVia ]],shippers[],2,FALSE)</f>
        <v>Federal Shipping</v>
      </c>
      <c r="N1550" t="str">
        <f>VLOOKUP(order_details__2[[#This Row],[OrderID]],orders[],2,FALSE)</f>
        <v>TRADH</v>
      </c>
      <c r="O1550" t="str">
        <f>VLOOKUP(order_details__2[[#This Row],[OrderID]],orders[],18,FALSE)</f>
        <v xml:space="preserve">Southern                                          </v>
      </c>
      <c r="P1550">
        <f>VLOOKUP(order_details__2[[#This Row],[ProductID]],products[],4,FALSE)</f>
        <v>4</v>
      </c>
      <c r="Q1550" t="str">
        <f>VLOOKUP(order_details__2[[#This Row],[CategoryID]],categories[],2,FALSE)</f>
        <v>Dairy Products</v>
      </c>
      <c r="R1550">
        <f>VLOOKUP(order_details__2[[#This Row],[OrderID]],orders[],21,FALSE)</f>
        <v>1</v>
      </c>
    </row>
    <row r="1551" spans="1:18" x14ac:dyDescent="0.2">
      <c r="A1551">
        <v>10840</v>
      </c>
      <c r="B1551">
        <v>25</v>
      </c>
      <c r="C1551">
        <v>14</v>
      </c>
      <c r="D1551">
        <v>6</v>
      </c>
      <c r="E1551">
        <v>0</v>
      </c>
      <c r="F1551">
        <f>order_details__2[[#This Row],[UnitPrice]]*order_details__2[[#This Row],[Quantity]]</f>
        <v>84</v>
      </c>
      <c r="G1551">
        <f>VLOOKUP(order_details__2[[#This Row],[ProductID]],products[],3,FALSE)</f>
        <v>11</v>
      </c>
      <c r="H1551">
        <f>VLOOKUP(order_details__2[[#This Row],[OrderID]],orders[],20,FALSE)</f>
        <v>1998</v>
      </c>
      <c r="I1551" t="str">
        <f>VLOOKUP(order_details__2[[#This Row],[ProductID]],products[],2,FALSE)</f>
        <v>NuNuCa Nu-Nougat-Creme</v>
      </c>
      <c r="J1551" t="str">
        <f>VLOOKUP(order_details__2[[#This Row],[SupplierID]],suppliers[],2,FALSE)</f>
        <v>Heli Swaren GmbH &amp; Co. KG</v>
      </c>
      <c r="K1551" t="str">
        <f>VLOOKUP(order_details__2[[#This Row],[OrderID]],orders[],14,FALSE)</f>
        <v>Venezuela</v>
      </c>
      <c r="L1551">
        <f>VLOOKUP(order_details__2[[#This Row],[OrderID]],orders[],7,FALSE)</f>
        <v>2</v>
      </c>
      <c r="M1551" t="str">
        <f>VLOOKUP(order_details__2[[#This Row],[ShipVia ]],shippers[],2,FALSE)</f>
        <v>United Package</v>
      </c>
      <c r="N1551" t="str">
        <f>VLOOKUP(order_details__2[[#This Row],[OrderID]],orders[],2,FALSE)</f>
        <v>LINOD</v>
      </c>
      <c r="O1551" t="str">
        <f>VLOOKUP(order_details__2[[#This Row],[OrderID]],orders[],18,FALSE)</f>
        <v xml:space="preserve">Eastern                                           </v>
      </c>
      <c r="P1551">
        <f>VLOOKUP(order_details__2[[#This Row],[ProductID]],products[],4,FALSE)</f>
        <v>3</v>
      </c>
      <c r="Q1551" t="str">
        <f>VLOOKUP(order_details__2[[#This Row],[CategoryID]],categories[],2,FALSE)</f>
        <v>Confections</v>
      </c>
      <c r="R1551">
        <f>VLOOKUP(order_details__2[[#This Row],[OrderID]],orders[],21,FALSE)</f>
        <v>1</v>
      </c>
    </row>
    <row r="1552" spans="1:18" x14ac:dyDescent="0.2">
      <c r="A1552">
        <v>10840</v>
      </c>
      <c r="B1552">
        <v>39</v>
      </c>
      <c r="C1552">
        <v>18</v>
      </c>
      <c r="D1552">
        <v>10</v>
      </c>
      <c r="E1552">
        <v>0</v>
      </c>
      <c r="F1552">
        <f>order_details__2[[#This Row],[UnitPrice]]*order_details__2[[#This Row],[Quantity]]</f>
        <v>180</v>
      </c>
      <c r="G1552">
        <f>VLOOKUP(order_details__2[[#This Row],[ProductID]],products[],3,FALSE)</f>
        <v>18</v>
      </c>
      <c r="H1552">
        <f>VLOOKUP(order_details__2[[#This Row],[OrderID]],orders[],20,FALSE)</f>
        <v>1998</v>
      </c>
      <c r="I1552" t="str">
        <f>VLOOKUP(order_details__2[[#This Row],[ProductID]],products[],2,FALSE)</f>
        <v>Chartreuse verte</v>
      </c>
      <c r="J1552" t="str">
        <f>VLOOKUP(order_details__2[[#This Row],[SupplierID]],suppliers[],2,FALSE)</f>
        <v>Aux joyeux ecclsiastiques</v>
      </c>
      <c r="K1552" t="str">
        <f>VLOOKUP(order_details__2[[#This Row],[OrderID]],orders[],14,FALSE)</f>
        <v>Venezuela</v>
      </c>
      <c r="L1552">
        <f>VLOOKUP(order_details__2[[#This Row],[OrderID]],orders[],7,FALSE)</f>
        <v>2</v>
      </c>
      <c r="M1552" t="str">
        <f>VLOOKUP(order_details__2[[#This Row],[ShipVia ]],shippers[],2,FALSE)</f>
        <v>United Package</v>
      </c>
      <c r="N1552" t="str">
        <f>VLOOKUP(order_details__2[[#This Row],[OrderID]],orders[],2,FALSE)</f>
        <v>LINOD</v>
      </c>
      <c r="O1552" t="str">
        <f>VLOOKUP(order_details__2[[#This Row],[OrderID]],orders[],18,FALSE)</f>
        <v xml:space="preserve">Eastern                                           </v>
      </c>
      <c r="P1552">
        <f>VLOOKUP(order_details__2[[#This Row],[ProductID]],products[],4,FALSE)</f>
        <v>1</v>
      </c>
      <c r="Q1552" t="str">
        <f>VLOOKUP(order_details__2[[#This Row],[CategoryID]],categories[],2,FALSE)</f>
        <v>Beverages</v>
      </c>
      <c r="R1552">
        <f>VLOOKUP(order_details__2[[#This Row],[OrderID]],orders[],21,FALSE)</f>
        <v>1</v>
      </c>
    </row>
    <row r="1553" spans="1:18" x14ac:dyDescent="0.2">
      <c r="A1553">
        <v>10841</v>
      </c>
      <c r="B1553">
        <v>10</v>
      </c>
      <c r="C1553">
        <v>31</v>
      </c>
      <c r="D1553">
        <v>16</v>
      </c>
      <c r="E1553">
        <v>0</v>
      </c>
      <c r="F1553">
        <f>order_details__2[[#This Row],[UnitPrice]]*order_details__2[[#This Row],[Quantity]]</f>
        <v>496</v>
      </c>
      <c r="G1553">
        <f>VLOOKUP(order_details__2[[#This Row],[ProductID]],products[],3,FALSE)</f>
        <v>4</v>
      </c>
      <c r="H1553">
        <f>VLOOKUP(order_details__2[[#This Row],[OrderID]],orders[],20,FALSE)</f>
        <v>1998</v>
      </c>
      <c r="I1553" t="str">
        <f>VLOOKUP(order_details__2[[#This Row],[ProductID]],products[],2,FALSE)</f>
        <v>Ikura</v>
      </c>
      <c r="J1553" t="str">
        <f>VLOOKUP(order_details__2[[#This Row],[SupplierID]],suppliers[],2,FALSE)</f>
        <v>Tokyo Traders</v>
      </c>
      <c r="K1553" t="str">
        <f>VLOOKUP(order_details__2[[#This Row],[OrderID]],orders[],14,FALSE)</f>
        <v>Belgium</v>
      </c>
      <c r="L1553">
        <f>VLOOKUP(order_details__2[[#This Row],[OrderID]],orders[],7,FALSE)</f>
        <v>2</v>
      </c>
      <c r="M1553" t="str">
        <f>VLOOKUP(order_details__2[[#This Row],[ShipVia ]],shippers[],2,FALSE)</f>
        <v>United Package</v>
      </c>
      <c r="N1553" t="str">
        <f>VLOOKUP(order_details__2[[#This Row],[OrderID]],orders[],2,FALSE)</f>
        <v>SUPRD</v>
      </c>
      <c r="O1553" t="str">
        <f>VLOOKUP(order_details__2[[#This Row],[OrderID]],orders[],18,FALSE)</f>
        <v xml:space="preserve">Eastern                                           </v>
      </c>
      <c r="P1553">
        <f>VLOOKUP(order_details__2[[#This Row],[ProductID]],products[],4,FALSE)</f>
        <v>8</v>
      </c>
      <c r="Q1553" t="str">
        <f>VLOOKUP(order_details__2[[#This Row],[CategoryID]],categories[],2,FALSE)</f>
        <v>Seafood</v>
      </c>
      <c r="R1553">
        <f>VLOOKUP(order_details__2[[#This Row],[OrderID]],orders[],21,FALSE)</f>
        <v>1</v>
      </c>
    </row>
    <row r="1554" spans="1:18" x14ac:dyDescent="0.2">
      <c r="A1554">
        <v>10841</v>
      </c>
      <c r="B1554">
        <v>56</v>
      </c>
      <c r="C1554">
        <v>38</v>
      </c>
      <c r="D1554">
        <v>30</v>
      </c>
      <c r="E1554">
        <v>0</v>
      </c>
      <c r="F1554">
        <f>order_details__2[[#This Row],[UnitPrice]]*order_details__2[[#This Row],[Quantity]]</f>
        <v>1140</v>
      </c>
      <c r="G1554">
        <f>VLOOKUP(order_details__2[[#This Row],[ProductID]],products[],3,FALSE)</f>
        <v>26</v>
      </c>
      <c r="H1554">
        <f>VLOOKUP(order_details__2[[#This Row],[OrderID]],orders[],20,FALSE)</f>
        <v>1998</v>
      </c>
      <c r="I1554" t="str">
        <f>VLOOKUP(order_details__2[[#This Row],[ProductID]],products[],2,FALSE)</f>
        <v>Gnocchi di nonna Alice</v>
      </c>
      <c r="J1554" t="str">
        <f>VLOOKUP(order_details__2[[#This Row],[SupplierID]],suppliers[],2,FALSE)</f>
        <v>Pasta Buttini s.r.l.</v>
      </c>
      <c r="K1554" t="str">
        <f>VLOOKUP(order_details__2[[#This Row],[OrderID]],orders[],14,FALSE)</f>
        <v>Belgium</v>
      </c>
      <c r="L1554">
        <f>VLOOKUP(order_details__2[[#This Row],[OrderID]],orders[],7,FALSE)</f>
        <v>2</v>
      </c>
      <c r="M1554" t="str">
        <f>VLOOKUP(order_details__2[[#This Row],[ShipVia ]],shippers[],2,FALSE)</f>
        <v>United Package</v>
      </c>
      <c r="N1554" t="str">
        <f>VLOOKUP(order_details__2[[#This Row],[OrderID]],orders[],2,FALSE)</f>
        <v>SUPRD</v>
      </c>
      <c r="O1554" t="str">
        <f>VLOOKUP(order_details__2[[#This Row],[OrderID]],orders[],18,FALSE)</f>
        <v xml:space="preserve">Eastern                                           </v>
      </c>
      <c r="P1554">
        <f>VLOOKUP(order_details__2[[#This Row],[ProductID]],products[],4,FALSE)</f>
        <v>5</v>
      </c>
      <c r="Q1554" t="str">
        <f>VLOOKUP(order_details__2[[#This Row],[CategoryID]],categories[],2,FALSE)</f>
        <v>Grains/Cereals</v>
      </c>
      <c r="R1554">
        <f>VLOOKUP(order_details__2[[#This Row],[OrderID]],orders[],21,FALSE)</f>
        <v>1</v>
      </c>
    </row>
    <row r="1555" spans="1:18" x14ac:dyDescent="0.2">
      <c r="A1555">
        <v>10841</v>
      </c>
      <c r="B1555">
        <v>59</v>
      </c>
      <c r="C1555">
        <v>55</v>
      </c>
      <c r="D1555">
        <v>50</v>
      </c>
      <c r="E1555">
        <v>0</v>
      </c>
      <c r="F1555">
        <f>order_details__2[[#This Row],[UnitPrice]]*order_details__2[[#This Row],[Quantity]]</f>
        <v>2750</v>
      </c>
      <c r="G1555">
        <f>VLOOKUP(order_details__2[[#This Row],[ProductID]],products[],3,FALSE)</f>
        <v>28</v>
      </c>
      <c r="H1555">
        <f>VLOOKUP(order_details__2[[#This Row],[OrderID]],orders[],20,FALSE)</f>
        <v>1998</v>
      </c>
      <c r="I1555" t="str">
        <f>VLOOKUP(order_details__2[[#This Row],[ProductID]],products[],2,FALSE)</f>
        <v>Raclette Courdavault</v>
      </c>
      <c r="J1555" t="str">
        <f>VLOOKUP(order_details__2[[#This Row],[SupplierID]],suppliers[],2,FALSE)</f>
        <v>Gai pturage</v>
      </c>
      <c r="K1555" t="str">
        <f>VLOOKUP(order_details__2[[#This Row],[OrderID]],orders[],14,FALSE)</f>
        <v>Belgium</v>
      </c>
      <c r="L1555">
        <f>VLOOKUP(order_details__2[[#This Row],[OrderID]],orders[],7,FALSE)</f>
        <v>2</v>
      </c>
      <c r="M1555" t="str">
        <f>VLOOKUP(order_details__2[[#This Row],[ShipVia ]],shippers[],2,FALSE)</f>
        <v>United Package</v>
      </c>
      <c r="N1555" t="str">
        <f>VLOOKUP(order_details__2[[#This Row],[OrderID]],orders[],2,FALSE)</f>
        <v>SUPRD</v>
      </c>
      <c r="O1555" t="str">
        <f>VLOOKUP(order_details__2[[#This Row],[OrderID]],orders[],18,FALSE)</f>
        <v xml:space="preserve">Eastern                                           </v>
      </c>
      <c r="P1555">
        <f>VLOOKUP(order_details__2[[#This Row],[ProductID]],products[],4,FALSE)</f>
        <v>4</v>
      </c>
      <c r="Q1555" t="str">
        <f>VLOOKUP(order_details__2[[#This Row],[CategoryID]],categories[],2,FALSE)</f>
        <v>Dairy Products</v>
      </c>
      <c r="R1555">
        <f>VLOOKUP(order_details__2[[#This Row],[OrderID]],orders[],21,FALSE)</f>
        <v>1</v>
      </c>
    </row>
    <row r="1556" spans="1:18" x14ac:dyDescent="0.2">
      <c r="A1556">
        <v>10841</v>
      </c>
      <c r="B1556">
        <v>77</v>
      </c>
      <c r="C1556">
        <v>13</v>
      </c>
      <c r="D1556">
        <v>15</v>
      </c>
      <c r="E1556">
        <v>0</v>
      </c>
      <c r="F1556">
        <f>order_details__2[[#This Row],[UnitPrice]]*order_details__2[[#This Row],[Quantity]]</f>
        <v>195</v>
      </c>
      <c r="G1556">
        <f>VLOOKUP(order_details__2[[#This Row],[ProductID]],products[],3,FALSE)</f>
        <v>12</v>
      </c>
      <c r="H1556">
        <f>VLOOKUP(order_details__2[[#This Row],[OrderID]],orders[],20,FALSE)</f>
        <v>1998</v>
      </c>
      <c r="I1556" t="str">
        <f>VLOOKUP(order_details__2[[#This Row],[ProductID]],products[],2,FALSE)</f>
        <v>Original Frankfurter grne Soe</v>
      </c>
      <c r="J1556" t="str">
        <f>VLOOKUP(order_details__2[[#This Row],[SupplierID]],suppliers[],2,FALSE)</f>
        <v>Plutzer Lebensmittelgromrkte AG</v>
      </c>
      <c r="K1556" t="str">
        <f>VLOOKUP(order_details__2[[#This Row],[OrderID]],orders[],14,FALSE)</f>
        <v>Belgium</v>
      </c>
      <c r="L1556">
        <f>VLOOKUP(order_details__2[[#This Row],[OrderID]],orders[],7,FALSE)</f>
        <v>2</v>
      </c>
      <c r="M1556" t="str">
        <f>VLOOKUP(order_details__2[[#This Row],[ShipVia ]],shippers[],2,FALSE)</f>
        <v>United Package</v>
      </c>
      <c r="N1556" t="str">
        <f>VLOOKUP(order_details__2[[#This Row],[OrderID]],orders[],2,FALSE)</f>
        <v>SUPRD</v>
      </c>
      <c r="O1556" t="str">
        <f>VLOOKUP(order_details__2[[#This Row],[OrderID]],orders[],18,FALSE)</f>
        <v xml:space="preserve">Eastern                                           </v>
      </c>
      <c r="P1556">
        <f>VLOOKUP(order_details__2[[#This Row],[ProductID]],products[],4,FALSE)</f>
        <v>2</v>
      </c>
      <c r="Q1556" t="str">
        <f>VLOOKUP(order_details__2[[#This Row],[CategoryID]],categories[],2,FALSE)</f>
        <v>Condiments</v>
      </c>
      <c r="R1556">
        <f>VLOOKUP(order_details__2[[#This Row],[OrderID]],orders[],21,FALSE)</f>
        <v>1</v>
      </c>
    </row>
    <row r="1557" spans="1:18" x14ac:dyDescent="0.2">
      <c r="A1557">
        <v>10842</v>
      </c>
      <c r="B1557">
        <v>11</v>
      </c>
      <c r="C1557">
        <v>21</v>
      </c>
      <c r="D1557">
        <v>15</v>
      </c>
      <c r="E1557">
        <v>0</v>
      </c>
      <c r="F1557">
        <f>order_details__2[[#This Row],[UnitPrice]]*order_details__2[[#This Row],[Quantity]]</f>
        <v>315</v>
      </c>
      <c r="G1557">
        <f>VLOOKUP(order_details__2[[#This Row],[ProductID]],products[],3,FALSE)</f>
        <v>5</v>
      </c>
      <c r="H1557">
        <f>VLOOKUP(order_details__2[[#This Row],[OrderID]],orders[],20,FALSE)</f>
        <v>1998</v>
      </c>
      <c r="I1557" t="str">
        <f>VLOOKUP(order_details__2[[#This Row],[ProductID]],products[],2,FALSE)</f>
        <v>Queso Cabrales</v>
      </c>
      <c r="J1557" t="str">
        <f>VLOOKUP(order_details__2[[#This Row],[SupplierID]],suppliers[],2,FALSE)</f>
        <v>Cooperativa de Quesos 'Las Cabras'</v>
      </c>
      <c r="K1557" t="str">
        <f>VLOOKUP(order_details__2[[#This Row],[OrderID]],orders[],14,FALSE)</f>
        <v>Mexico</v>
      </c>
      <c r="L1557">
        <f>VLOOKUP(order_details__2[[#This Row],[OrderID]],orders[],7,FALSE)</f>
        <v>3</v>
      </c>
      <c r="M1557" t="str">
        <f>VLOOKUP(order_details__2[[#This Row],[ShipVia ]],shippers[],2,FALSE)</f>
        <v>Federal Shipping</v>
      </c>
      <c r="N1557" t="str">
        <f>VLOOKUP(order_details__2[[#This Row],[OrderID]],orders[],2,FALSE)</f>
        <v>TORTU</v>
      </c>
      <c r="O1557" t="str">
        <f>VLOOKUP(order_details__2[[#This Row],[OrderID]],orders[],18,FALSE)</f>
        <v xml:space="preserve">Eastern                                           </v>
      </c>
      <c r="P1557">
        <f>VLOOKUP(order_details__2[[#This Row],[ProductID]],products[],4,FALSE)</f>
        <v>4</v>
      </c>
      <c r="Q1557" t="str">
        <f>VLOOKUP(order_details__2[[#This Row],[CategoryID]],categories[],2,FALSE)</f>
        <v>Dairy Products</v>
      </c>
      <c r="R1557">
        <f>VLOOKUP(order_details__2[[#This Row],[OrderID]],orders[],21,FALSE)</f>
        <v>1</v>
      </c>
    </row>
    <row r="1558" spans="1:18" x14ac:dyDescent="0.2">
      <c r="A1558">
        <v>10842</v>
      </c>
      <c r="B1558">
        <v>43</v>
      </c>
      <c r="C1558">
        <v>46</v>
      </c>
      <c r="D1558">
        <v>5</v>
      </c>
      <c r="E1558">
        <v>0</v>
      </c>
      <c r="F1558">
        <f>order_details__2[[#This Row],[UnitPrice]]*order_details__2[[#This Row],[Quantity]]</f>
        <v>230</v>
      </c>
      <c r="G1558">
        <f>VLOOKUP(order_details__2[[#This Row],[ProductID]],products[],3,FALSE)</f>
        <v>20</v>
      </c>
      <c r="H1558">
        <f>VLOOKUP(order_details__2[[#This Row],[OrderID]],orders[],20,FALSE)</f>
        <v>1998</v>
      </c>
      <c r="I1558" t="str">
        <f>VLOOKUP(order_details__2[[#This Row],[ProductID]],products[],2,FALSE)</f>
        <v>Ipoh Coffee</v>
      </c>
      <c r="J1558" t="str">
        <f>VLOOKUP(order_details__2[[#This Row],[SupplierID]],suppliers[],2,FALSE)</f>
        <v>Leka Trading</v>
      </c>
      <c r="K1558" t="str">
        <f>VLOOKUP(order_details__2[[#This Row],[OrderID]],orders[],14,FALSE)</f>
        <v>Mexico</v>
      </c>
      <c r="L1558">
        <f>VLOOKUP(order_details__2[[#This Row],[OrderID]],orders[],7,FALSE)</f>
        <v>3</v>
      </c>
      <c r="M1558" t="str">
        <f>VLOOKUP(order_details__2[[#This Row],[ShipVia ]],shippers[],2,FALSE)</f>
        <v>Federal Shipping</v>
      </c>
      <c r="N1558" t="str">
        <f>VLOOKUP(order_details__2[[#This Row],[OrderID]],orders[],2,FALSE)</f>
        <v>TORTU</v>
      </c>
      <c r="O1558" t="str">
        <f>VLOOKUP(order_details__2[[#This Row],[OrderID]],orders[],18,FALSE)</f>
        <v xml:space="preserve">Eastern                                           </v>
      </c>
      <c r="P1558">
        <f>VLOOKUP(order_details__2[[#This Row],[ProductID]],products[],4,FALSE)</f>
        <v>1</v>
      </c>
      <c r="Q1558" t="str">
        <f>VLOOKUP(order_details__2[[#This Row],[CategoryID]],categories[],2,FALSE)</f>
        <v>Beverages</v>
      </c>
      <c r="R1558">
        <f>VLOOKUP(order_details__2[[#This Row],[OrderID]],orders[],21,FALSE)</f>
        <v>1</v>
      </c>
    </row>
    <row r="1559" spans="1:18" x14ac:dyDescent="0.2">
      <c r="A1559">
        <v>10842</v>
      </c>
      <c r="B1559">
        <v>68</v>
      </c>
      <c r="C1559">
        <v>12.5</v>
      </c>
      <c r="D1559">
        <v>20</v>
      </c>
      <c r="E1559">
        <v>0</v>
      </c>
      <c r="F1559">
        <f>order_details__2[[#This Row],[UnitPrice]]*order_details__2[[#This Row],[Quantity]]</f>
        <v>250</v>
      </c>
      <c r="G1559">
        <f>VLOOKUP(order_details__2[[#This Row],[ProductID]],products[],3,FALSE)</f>
        <v>8</v>
      </c>
      <c r="H1559">
        <f>VLOOKUP(order_details__2[[#This Row],[OrderID]],orders[],20,FALSE)</f>
        <v>1998</v>
      </c>
      <c r="I1559" t="str">
        <f>VLOOKUP(order_details__2[[#This Row],[ProductID]],products[],2,FALSE)</f>
        <v>Scottish Longbreads</v>
      </c>
      <c r="J1559" t="str">
        <f>VLOOKUP(order_details__2[[#This Row],[SupplierID]],suppliers[],2,FALSE)</f>
        <v>Specialty Biscuits, Ltd.</v>
      </c>
      <c r="K1559" t="str">
        <f>VLOOKUP(order_details__2[[#This Row],[OrderID]],orders[],14,FALSE)</f>
        <v>Mexico</v>
      </c>
      <c r="L1559">
        <f>VLOOKUP(order_details__2[[#This Row],[OrderID]],orders[],7,FALSE)</f>
        <v>3</v>
      </c>
      <c r="M1559" t="str">
        <f>VLOOKUP(order_details__2[[#This Row],[ShipVia ]],shippers[],2,FALSE)</f>
        <v>Federal Shipping</v>
      </c>
      <c r="N1559" t="str">
        <f>VLOOKUP(order_details__2[[#This Row],[OrderID]],orders[],2,FALSE)</f>
        <v>TORTU</v>
      </c>
      <c r="O1559" t="str">
        <f>VLOOKUP(order_details__2[[#This Row],[OrderID]],orders[],18,FALSE)</f>
        <v xml:space="preserve">Eastern                                           </v>
      </c>
      <c r="P1559">
        <f>VLOOKUP(order_details__2[[#This Row],[ProductID]],products[],4,FALSE)</f>
        <v>3</v>
      </c>
      <c r="Q1559" t="str">
        <f>VLOOKUP(order_details__2[[#This Row],[CategoryID]],categories[],2,FALSE)</f>
        <v>Confections</v>
      </c>
      <c r="R1559">
        <f>VLOOKUP(order_details__2[[#This Row],[OrderID]],orders[],21,FALSE)</f>
        <v>1</v>
      </c>
    </row>
    <row r="1560" spans="1:18" x14ac:dyDescent="0.2">
      <c r="A1560">
        <v>10842</v>
      </c>
      <c r="B1560">
        <v>70</v>
      </c>
      <c r="C1560">
        <v>15</v>
      </c>
      <c r="D1560">
        <v>12</v>
      </c>
      <c r="E1560">
        <v>0</v>
      </c>
      <c r="F1560">
        <f>order_details__2[[#This Row],[UnitPrice]]*order_details__2[[#This Row],[Quantity]]</f>
        <v>180</v>
      </c>
      <c r="G1560">
        <f>VLOOKUP(order_details__2[[#This Row],[ProductID]],products[],3,FALSE)</f>
        <v>7</v>
      </c>
      <c r="H1560">
        <f>VLOOKUP(order_details__2[[#This Row],[OrderID]],orders[],20,FALSE)</f>
        <v>1998</v>
      </c>
      <c r="I1560" t="str">
        <f>VLOOKUP(order_details__2[[#This Row],[ProductID]],products[],2,FALSE)</f>
        <v>Outback Lager</v>
      </c>
      <c r="J1560" t="str">
        <f>VLOOKUP(order_details__2[[#This Row],[SupplierID]],suppliers[],2,FALSE)</f>
        <v>Pavlova, Ltd.</v>
      </c>
      <c r="K1560" t="str">
        <f>VLOOKUP(order_details__2[[#This Row],[OrderID]],orders[],14,FALSE)</f>
        <v>Mexico</v>
      </c>
      <c r="L1560">
        <f>VLOOKUP(order_details__2[[#This Row],[OrderID]],orders[],7,FALSE)</f>
        <v>3</v>
      </c>
      <c r="M1560" t="str">
        <f>VLOOKUP(order_details__2[[#This Row],[ShipVia ]],shippers[],2,FALSE)</f>
        <v>Federal Shipping</v>
      </c>
      <c r="N1560" t="str">
        <f>VLOOKUP(order_details__2[[#This Row],[OrderID]],orders[],2,FALSE)</f>
        <v>TORTU</v>
      </c>
      <c r="O1560" t="str">
        <f>VLOOKUP(order_details__2[[#This Row],[OrderID]],orders[],18,FALSE)</f>
        <v xml:space="preserve">Eastern                                           </v>
      </c>
      <c r="P1560">
        <f>VLOOKUP(order_details__2[[#This Row],[ProductID]],products[],4,FALSE)</f>
        <v>1</v>
      </c>
      <c r="Q1560" t="str">
        <f>VLOOKUP(order_details__2[[#This Row],[CategoryID]],categories[],2,FALSE)</f>
        <v>Beverages</v>
      </c>
      <c r="R1560">
        <f>VLOOKUP(order_details__2[[#This Row],[OrderID]],orders[],21,FALSE)</f>
        <v>1</v>
      </c>
    </row>
    <row r="1561" spans="1:18" x14ac:dyDescent="0.2">
      <c r="A1561">
        <v>10843</v>
      </c>
      <c r="B1561">
        <v>51</v>
      </c>
      <c r="C1561">
        <v>53</v>
      </c>
      <c r="D1561">
        <v>4</v>
      </c>
      <c r="E1561">
        <v>0</v>
      </c>
      <c r="F1561">
        <f>order_details__2[[#This Row],[UnitPrice]]*order_details__2[[#This Row],[Quantity]]</f>
        <v>212</v>
      </c>
      <c r="G1561">
        <f>VLOOKUP(order_details__2[[#This Row],[ProductID]],products[],3,FALSE)</f>
        <v>24</v>
      </c>
      <c r="H1561">
        <f>VLOOKUP(order_details__2[[#This Row],[OrderID]],orders[],20,FALSE)</f>
        <v>1998</v>
      </c>
      <c r="I1561" t="str">
        <f>VLOOKUP(order_details__2[[#This Row],[ProductID]],products[],2,FALSE)</f>
        <v>Manjimup Dried Apples</v>
      </c>
      <c r="J1561" t="str">
        <f>VLOOKUP(order_details__2[[#This Row],[SupplierID]],suppliers[],2,FALSE)</f>
        <v>G'day, Mate</v>
      </c>
      <c r="K1561" t="str">
        <f>VLOOKUP(order_details__2[[#This Row],[OrderID]],orders[],14,FALSE)</f>
        <v>France</v>
      </c>
      <c r="L1561">
        <f>VLOOKUP(order_details__2[[#This Row],[OrderID]],orders[],7,FALSE)</f>
        <v>2</v>
      </c>
      <c r="M1561" t="str">
        <f>VLOOKUP(order_details__2[[#This Row],[ShipVia ]],shippers[],2,FALSE)</f>
        <v>United Package</v>
      </c>
      <c r="N1561" t="str">
        <f>VLOOKUP(order_details__2[[#This Row],[OrderID]],orders[],2,FALSE)</f>
        <v>VICTE</v>
      </c>
      <c r="O1561" t="str">
        <f>VLOOKUP(order_details__2[[#This Row],[OrderID]],orders[],18,FALSE)</f>
        <v xml:space="preserve">Eastern                                           </v>
      </c>
      <c r="P1561">
        <f>VLOOKUP(order_details__2[[#This Row],[ProductID]],products[],4,FALSE)</f>
        <v>7</v>
      </c>
      <c r="Q1561" t="str">
        <f>VLOOKUP(order_details__2[[#This Row],[CategoryID]],categories[],2,FALSE)</f>
        <v>Produce</v>
      </c>
      <c r="R1561">
        <f>VLOOKUP(order_details__2[[#This Row],[OrderID]],orders[],21,FALSE)</f>
        <v>1</v>
      </c>
    </row>
    <row r="1562" spans="1:18" x14ac:dyDescent="0.2">
      <c r="A1562">
        <v>10844</v>
      </c>
      <c r="B1562">
        <v>22</v>
      </c>
      <c r="C1562">
        <v>21</v>
      </c>
      <c r="D1562">
        <v>35</v>
      </c>
      <c r="E1562">
        <v>0</v>
      </c>
      <c r="F1562">
        <f>order_details__2[[#This Row],[UnitPrice]]*order_details__2[[#This Row],[Quantity]]</f>
        <v>735</v>
      </c>
      <c r="G1562">
        <f>VLOOKUP(order_details__2[[#This Row],[ProductID]],products[],3,FALSE)</f>
        <v>9</v>
      </c>
      <c r="H1562">
        <f>VLOOKUP(order_details__2[[#This Row],[OrderID]],orders[],20,FALSE)</f>
        <v>1998</v>
      </c>
      <c r="I1562" t="str">
        <f>VLOOKUP(order_details__2[[#This Row],[ProductID]],products[],2,FALSE)</f>
        <v>Gustaf's Knckebrd</v>
      </c>
      <c r="J1562" t="str">
        <f>VLOOKUP(order_details__2[[#This Row],[SupplierID]],suppliers[],2,FALSE)</f>
        <v>PB Knckebrd AB</v>
      </c>
      <c r="K1562" t="str">
        <f>VLOOKUP(order_details__2[[#This Row],[OrderID]],orders[],14,FALSE)</f>
        <v>Austria</v>
      </c>
      <c r="L1562">
        <f>VLOOKUP(order_details__2[[#This Row],[OrderID]],orders[],7,FALSE)</f>
        <v>2</v>
      </c>
      <c r="M1562" t="str">
        <f>VLOOKUP(order_details__2[[#This Row],[ShipVia ]],shippers[],2,FALSE)</f>
        <v>United Package</v>
      </c>
      <c r="N1562" t="str">
        <f>VLOOKUP(order_details__2[[#This Row],[OrderID]],orders[],2,FALSE)</f>
        <v>PICCO</v>
      </c>
      <c r="O1562" t="str">
        <f>VLOOKUP(order_details__2[[#This Row],[OrderID]],orders[],18,FALSE)</f>
        <v xml:space="preserve">Northern                                          </v>
      </c>
      <c r="P1562">
        <f>VLOOKUP(order_details__2[[#This Row],[ProductID]],products[],4,FALSE)</f>
        <v>5</v>
      </c>
      <c r="Q1562" t="str">
        <f>VLOOKUP(order_details__2[[#This Row],[CategoryID]],categories[],2,FALSE)</f>
        <v>Grains/Cereals</v>
      </c>
      <c r="R1562">
        <f>VLOOKUP(order_details__2[[#This Row],[OrderID]],orders[],21,FALSE)</f>
        <v>1</v>
      </c>
    </row>
    <row r="1563" spans="1:18" x14ac:dyDescent="0.2">
      <c r="A1563">
        <v>10845</v>
      </c>
      <c r="B1563">
        <v>23</v>
      </c>
      <c r="C1563">
        <v>9</v>
      </c>
      <c r="D1563">
        <v>70</v>
      </c>
      <c r="E1563">
        <v>0</v>
      </c>
      <c r="F1563">
        <f>order_details__2[[#This Row],[UnitPrice]]*order_details__2[[#This Row],[Quantity]]</f>
        <v>630</v>
      </c>
      <c r="G1563">
        <f>VLOOKUP(order_details__2[[#This Row],[ProductID]],products[],3,FALSE)</f>
        <v>9</v>
      </c>
      <c r="H1563">
        <f>VLOOKUP(order_details__2[[#This Row],[OrderID]],orders[],20,FALSE)</f>
        <v>1998</v>
      </c>
      <c r="I1563" t="str">
        <f>VLOOKUP(order_details__2[[#This Row],[ProductID]],products[],2,FALSE)</f>
        <v>Tunnbrd</v>
      </c>
      <c r="J1563" t="str">
        <f>VLOOKUP(order_details__2[[#This Row],[SupplierID]],suppliers[],2,FALSE)</f>
        <v>PB Knckebrd AB</v>
      </c>
      <c r="K1563" t="str">
        <f>VLOOKUP(order_details__2[[#This Row],[OrderID]],orders[],14,FALSE)</f>
        <v>Germany</v>
      </c>
      <c r="L1563">
        <f>VLOOKUP(order_details__2[[#This Row],[OrderID]],orders[],7,FALSE)</f>
        <v>1</v>
      </c>
      <c r="M1563" t="str">
        <f>VLOOKUP(order_details__2[[#This Row],[ShipVia ]],shippers[],2,FALSE)</f>
        <v>Speedy Express</v>
      </c>
      <c r="N1563" t="str">
        <f>VLOOKUP(order_details__2[[#This Row],[OrderID]],orders[],2,FALSE)</f>
        <v>QUICK</v>
      </c>
      <c r="O1563" t="str">
        <f>VLOOKUP(order_details__2[[#This Row],[OrderID]],orders[],18,FALSE)</f>
        <v xml:space="preserve">Northern                                          </v>
      </c>
      <c r="P1563">
        <f>VLOOKUP(order_details__2[[#This Row],[ProductID]],products[],4,FALSE)</f>
        <v>5</v>
      </c>
      <c r="Q1563" t="str">
        <f>VLOOKUP(order_details__2[[#This Row],[CategoryID]],categories[],2,FALSE)</f>
        <v>Grains/Cereals</v>
      </c>
      <c r="R1563">
        <f>VLOOKUP(order_details__2[[#This Row],[OrderID]],orders[],21,FALSE)</f>
        <v>1</v>
      </c>
    </row>
    <row r="1564" spans="1:18" x14ac:dyDescent="0.2">
      <c r="A1564">
        <v>10845</v>
      </c>
      <c r="B1564">
        <v>35</v>
      </c>
      <c r="C1564">
        <v>18</v>
      </c>
      <c r="D1564">
        <v>25</v>
      </c>
      <c r="E1564">
        <v>0</v>
      </c>
      <c r="F1564">
        <f>order_details__2[[#This Row],[UnitPrice]]*order_details__2[[#This Row],[Quantity]]</f>
        <v>450</v>
      </c>
      <c r="G1564">
        <f>VLOOKUP(order_details__2[[#This Row],[ProductID]],products[],3,FALSE)</f>
        <v>16</v>
      </c>
      <c r="H1564">
        <f>VLOOKUP(order_details__2[[#This Row],[OrderID]],orders[],20,FALSE)</f>
        <v>1998</v>
      </c>
      <c r="I1564" t="str">
        <f>VLOOKUP(order_details__2[[#This Row],[ProductID]],products[],2,FALSE)</f>
        <v>Steeleye Stout</v>
      </c>
      <c r="J1564" t="str">
        <f>VLOOKUP(order_details__2[[#This Row],[SupplierID]],suppliers[],2,FALSE)</f>
        <v>Bigfoot Breweries</v>
      </c>
      <c r="K1564" t="str">
        <f>VLOOKUP(order_details__2[[#This Row],[OrderID]],orders[],14,FALSE)</f>
        <v>Germany</v>
      </c>
      <c r="L1564">
        <f>VLOOKUP(order_details__2[[#This Row],[OrderID]],orders[],7,FALSE)</f>
        <v>1</v>
      </c>
      <c r="M1564" t="str">
        <f>VLOOKUP(order_details__2[[#This Row],[ShipVia ]],shippers[],2,FALSE)</f>
        <v>Speedy Express</v>
      </c>
      <c r="N1564" t="str">
        <f>VLOOKUP(order_details__2[[#This Row],[OrderID]],orders[],2,FALSE)</f>
        <v>QUICK</v>
      </c>
      <c r="O1564" t="str">
        <f>VLOOKUP(order_details__2[[#This Row],[OrderID]],orders[],18,FALSE)</f>
        <v xml:space="preserve">Northern                                          </v>
      </c>
      <c r="P1564">
        <f>VLOOKUP(order_details__2[[#This Row],[ProductID]],products[],4,FALSE)</f>
        <v>1</v>
      </c>
      <c r="Q1564" t="str">
        <f>VLOOKUP(order_details__2[[#This Row],[CategoryID]],categories[],2,FALSE)</f>
        <v>Beverages</v>
      </c>
      <c r="R1564">
        <f>VLOOKUP(order_details__2[[#This Row],[OrderID]],orders[],21,FALSE)</f>
        <v>1</v>
      </c>
    </row>
    <row r="1565" spans="1:18" x14ac:dyDescent="0.2">
      <c r="A1565">
        <v>10845</v>
      </c>
      <c r="B1565">
        <v>42</v>
      </c>
      <c r="C1565">
        <v>14</v>
      </c>
      <c r="D1565">
        <v>42</v>
      </c>
      <c r="E1565">
        <v>0</v>
      </c>
      <c r="F1565">
        <f>order_details__2[[#This Row],[UnitPrice]]*order_details__2[[#This Row],[Quantity]]</f>
        <v>588</v>
      </c>
      <c r="G1565">
        <f>VLOOKUP(order_details__2[[#This Row],[ProductID]],products[],3,FALSE)</f>
        <v>20</v>
      </c>
      <c r="H1565">
        <f>VLOOKUP(order_details__2[[#This Row],[OrderID]],orders[],20,FALSE)</f>
        <v>1998</v>
      </c>
      <c r="I1565" t="str">
        <f>VLOOKUP(order_details__2[[#This Row],[ProductID]],products[],2,FALSE)</f>
        <v>Singaporean Hokkien Fried Mee</v>
      </c>
      <c r="J1565" t="str">
        <f>VLOOKUP(order_details__2[[#This Row],[SupplierID]],suppliers[],2,FALSE)</f>
        <v>Leka Trading</v>
      </c>
      <c r="K1565" t="str">
        <f>VLOOKUP(order_details__2[[#This Row],[OrderID]],orders[],14,FALSE)</f>
        <v>Germany</v>
      </c>
      <c r="L1565">
        <f>VLOOKUP(order_details__2[[#This Row],[OrderID]],orders[],7,FALSE)</f>
        <v>1</v>
      </c>
      <c r="M1565" t="str">
        <f>VLOOKUP(order_details__2[[#This Row],[ShipVia ]],shippers[],2,FALSE)</f>
        <v>Speedy Express</v>
      </c>
      <c r="N1565" t="str">
        <f>VLOOKUP(order_details__2[[#This Row],[OrderID]],orders[],2,FALSE)</f>
        <v>QUICK</v>
      </c>
      <c r="O1565" t="str">
        <f>VLOOKUP(order_details__2[[#This Row],[OrderID]],orders[],18,FALSE)</f>
        <v xml:space="preserve">Northern                                          </v>
      </c>
      <c r="P1565">
        <f>VLOOKUP(order_details__2[[#This Row],[ProductID]],products[],4,FALSE)</f>
        <v>5</v>
      </c>
      <c r="Q1565" t="str">
        <f>VLOOKUP(order_details__2[[#This Row],[CategoryID]],categories[],2,FALSE)</f>
        <v>Grains/Cereals</v>
      </c>
      <c r="R1565">
        <f>VLOOKUP(order_details__2[[#This Row],[OrderID]],orders[],21,FALSE)</f>
        <v>1</v>
      </c>
    </row>
    <row r="1566" spans="1:18" x14ac:dyDescent="0.2">
      <c r="A1566">
        <v>10845</v>
      </c>
      <c r="B1566">
        <v>58</v>
      </c>
      <c r="C1566">
        <v>13.25</v>
      </c>
      <c r="D1566">
        <v>60</v>
      </c>
      <c r="E1566">
        <v>0</v>
      </c>
      <c r="F1566">
        <f>order_details__2[[#This Row],[UnitPrice]]*order_details__2[[#This Row],[Quantity]]</f>
        <v>795</v>
      </c>
      <c r="G1566">
        <f>VLOOKUP(order_details__2[[#This Row],[ProductID]],products[],3,FALSE)</f>
        <v>27</v>
      </c>
      <c r="H1566">
        <f>VLOOKUP(order_details__2[[#This Row],[OrderID]],orders[],20,FALSE)</f>
        <v>1998</v>
      </c>
      <c r="I1566" t="str">
        <f>VLOOKUP(order_details__2[[#This Row],[ProductID]],products[],2,FALSE)</f>
        <v>Escargots de Bourgogne</v>
      </c>
      <c r="J1566" t="str">
        <f>VLOOKUP(order_details__2[[#This Row],[SupplierID]],suppliers[],2,FALSE)</f>
        <v>Escargots Nouveaux</v>
      </c>
      <c r="K1566" t="str">
        <f>VLOOKUP(order_details__2[[#This Row],[OrderID]],orders[],14,FALSE)</f>
        <v>Germany</v>
      </c>
      <c r="L1566">
        <f>VLOOKUP(order_details__2[[#This Row],[OrderID]],orders[],7,FALSE)</f>
        <v>1</v>
      </c>
      <c r="M1566" t="str">
        <f>VLOOKUP(order_details__2[[#This Row],[ShipVia ]],shippers[],2,FALSE)</f>
        <v>Speedy Express</v>
      </c>
      <c r="N1566" t="str">
        <f>VLOOKUP(order_details__2[[#This Row],[OrderID]],orders[],2,FALSE)</f>
        <v>QUICK</v>
      </c>
      <c r="O1566" t="str">
        <f>VLOOKUP(order_details__2[[#This Row],[OrderID]],orders[],18,FALSE)</f>
        <v xml:space="preserve">Northern                                          </v>
      </c>
      <c r="P1566">
        <f>VLOOKUP(order_details__2[[#This Row],[ProductID]],products[],4,FALSE)</f>
        <v>8</v>
      </c>
      <c r="Q1566" t="str">
        <f>VLOOKUP(order_details__2[[#This Row],[CategoryID]],categories[],2,FALSE)</f>
        <v>Seafood</v>
      </c>
      <c r="R1566">
        <f>VLOOKUP(order_details__2[[#This Row],[OrderID]],orders[],21,FALSE)</f>
        <v>1</v>
      </c>
    </row>
    <row r="1567" spans="1:18" x14ac:dyDescent="0.2">
      <c r="A1567">
        <v>10845</v>
      </c>
      <c r="B1567">
        <v>64</v>
      </c>
      <c r="C1567">
        <v>33.25</v>
      </c>
      <c r="D1567">
        <v>48</v>
      </c>
      <c r="E1567">
        <v>0</v>
      </c>
      <c r="F1567">
        <f>order_details__2[[#This Row],[UnitPrice]]*order_details__2[[#This Row],[Quantity]]</f>
        <v>1596</v>
      </c>
      <c r="G1567">
        <f>VLOOKUP(order_details__2[[#This Row],[ProductID]],products[],3,FALSE)</f>
        <v>12</v>
      </c>
      <c r="H1567">
        <f>VLOOKUP(order_details__2[[#This Row],[OrderID]],orders[],20,FALSE)</f>
        <v>1998</v>
      </c>
      <c r="I1567" t="str">
        <f>VLOOKUP(order_details__2[[#This Row],[ProductID]],products[],2,FALSE)</f>
        <v>Wimmers gute Semmelkndel</v>
      </c>
      <c r="J1567" t="str">
        <f>VLOOKUP(order_details__2[[#This Row],[SupplierID]],suppliers[],2,FALSE)</f>
        <v>Plutzer Lebensmittelgromrkte AG</v>
      </c>
      <c r="K1567" t="str">
        <f>VLOOKUP(order_details__2[[#This Row],[OrderID]],orders[],14,FALSE)</f>
        <v>Germany</v>
      </c>
      <c r="L1567">
        <f>VLOOKUP(order_details__2[[#This Row],[OrderID]],orders[],7,FALSE)</f>
        <v>1</v>
      </c>
      <c r="M1567" t="str">
        <f>VLOOKUP(order_details__2[[#This Row],[ShipVia ]],shippers[],2,FALSE)</f>
        <v>Speedy Express</v>
      </c>
      <c r="N1567" t="str">
        <f>VLOOKUP(order_details__2[[#This Row],[OrderID]],orders[],2,FALSE)</f>
        <v>QUICK</v>
      </c>
      <c r="O1567" t="str">
        <f>VLOOKUP(order_details__2[[#This Row],[OrderID]],orders[],18,FALSE)</f>
        <v xml:space="preserve">Northern                                          </v>
      </c>
      <c r="P1567">
        <f>VLOOKUP(order_details__2[[#This Row],[ProductID]],products[],4,FALSE)</f>
        <v>5</v>
      </c>
      <c r="Q1567" t="str">
        <f>VLOOKUP(order_details__2[[#This Row],[CategoryID]],categories[],2,FALSE)</f>
        <v>Grains/Cereals</v>
      </c>
      <c r="R1567">
        <f>VLOOKUP(order_details__2[[#This Row],[OrderID]],orders[],21,FALSE)</f>
        <v>1</v>
      </c>
    </row>
    <row r="1568" spans="1:18" x14ac:dyDescent="0.2">
      <c r="A1568">
        <v>10846</v>
      </c>
      <c r="B1568">
        <v>4</v>
      </c>
      <c r="C1568">
        <v>22</v>
      </c>
      <c r="D1568">
        <v>21</v>
      </c>
      <c r="E1568">
        <v>0</v>
      </c>
      <c r="F1568">
        <f>order_details__2[[#This Row],[UnitPrice]]*order_details__2[[#This Row],[Quantity]]</f>
        <v>462</v>
      </c>
      <c r="G1568">
        <f>VLOOKUP(order_details__2[[#This Row],[ProductID]],products[],3,FALSE)</f>
        <v>2</v>
      </c>
      <c r="H1568">
        <f>VLOOKUP(order_details__2[[#This Row],[OrderID]],orders[],20,FALSE)</f>
        <v>1998</v>
      </c>
      <c r="I1568" t="str">
        <f>VLOOKUP(order_details__2[[#This Row],[ProductID]],products[],2,FALSE)</f>
        <v>Chef Anton's Cajun Seasoning</v>
      </c>
      <c r="J1568" t="str">
        <f>VLOOKUP(order_details__2[[#This Row],[SupplierID]],suppliers[],2,FALSE)</f>
        <v>New Orleans Cajun Delights</v>
      </c>
      <c r="K1568" t="str">
        <f>VLOOKUP(order_details__2[[#This Row],[OrderID]],orders[],14,FALSE)</f>
        <v>Belgium</v>
      </c>
      <c r="L1568">
        <f>VLOOKUP(order_details__2[[#This Row],[OrderID]],orders[],7,FALSE)</f>
        <v>3</v>
      </c>
      <c r="M1568" t="str">
        <f>VLOOKUP(order_details__2[[#This Row],[ShipVia ]],shippers[],2,FALSE)</f>
        <v>Federal Shipping</v>
      </c>
      <c r="N1568" t="str">
        <f>VLOOKUP(order_details__2[[#This Row],[OrderID]],orders[],2,FALSE)</f>
        <v>SUPRD</v>
      </c>
      <c r="O1568" t="str">
        <f>VLOOKUP(order_details__2[[#This Row],[OrderID]],orders[],18,FALSE)</f>
        <v xml:space="preserve">Eastern                                           </v>
      </c>
      <c r="P1568">
        <f>VLOOKUP(order_details__2[[#This Row],[ProductID]],products[],4,FALSE)</f>
        <v>2</v>
      </c>
      <c r="Q1568" t="str">
        <f>VLOOKUP(order_details__2[[#This Row],[CategoryID]],categories[],2,FALSE)</f>
        <v>Condiments</v>
      </c>
      <c r="R1568">
        <f>VLOOKUP(order_details__2[[#This Row],[OrderID]],orders[],21,FALSE)</f>
        <v>1</v>
      </c>
    </row>
    <row r="1569" spans="1:18" x14ac:dyDescent="0.2">
      <c r="A1569">
        <v>10846</v>
      </c>
      <c r="B1569">
        <v>70</v>
      </c>
      <c r="C1569">
        <v>15</v>
      </c>
      <c r="D1569">
        <v>30</v>
      </c>
      <c r="E1569">
        <v>0</v>
      </c>
      <c r="F1569">
        <f>order_details__2[[#This Row],[UnitPrice]]*order_details__2[[#This Row],[Quantity]]</f>
        <v>450</v>
      </c>
      <c r="G1569">
        <f>VLOOKUP(order_details__2[[#This Row],[ProductID]],products[],3,FALSE)</f>
        <v>7</v>
      </c>
      <c r="H1569">
        <f>VLOOKUP(order_details__2[[#This Row],[OrderID]],orders[],20,FALSE)</f>
        <v>1998</v>
      </c>
      <c r="I1569" t="str">
        <f>VLOOKUP(order_details__2[[#This Row],[ProductID]],products[],2,FALSE)</f>
        <v>Outback Lager</v>
      </c>
      <c r="J1569" t="str">
        <f>VLOOKUP(order_details__2[[#This Row],[SupplierID]],suppliers[],2,FALSE)</f>
        <v>Pavlova, Ltd.</v>
      </c>
      <c r="K1569" t="str">
        <f>VLOOKUP(order_details__2[[#This Row],[OrderID]],orders[],14,FALSE)</f>
        <v>Belgium</v>
      </c>
      <c r="L1569">
        <f>VLOOKUP(order_details__2[[#This Row],[OrderID]],orders[],7,FALSE)</f>
        <v>3</v>
      </c>
      <c r="M1569" t="str">
        <f>VLOOKUP(order_details__2[[#This Row],[ShipVia ]],shippers[],2,FALSE)</f>
        <v>Federal Shipping</v>
      </c>
      <c r="N1569" t="str">
        <f>VLOOKUP(order_details__2[[#This Row],[OrderID]],orders[],2,FALSE)</f>
        <v>SUPRD</v>
      </c>
      <c r="O1569" t="str">
        <f>VLOOKUP(order_details__2[[#This Row],[OrderID]],orders[],18,FALSE)</f>
        <v xml:space="preserve">Eastern                                           </v>
      </c>
      <c r="P1569">
        <f>VLOOKUP(order_details__2[[#This Row],[ProductID]],products[],4,FALSE)</f>
        <v>1</v>
      </c>
      <c r="Q1569" t="str">
        <f>VLOOKUP(order_details__2[[#This Row],[CategoryID]],categories[],2,FALSE)</f>
        <v>Beverages</v>
      </c>
      <c r="R1569">
        <f>VLOOKUP(order_details__2[[#This Row],[OrderID]],orders[],21,FALSE)</f>
        <v>1</v>
      </c>
    </row>
    <row r="1570" spans="1:18" x14ac:dyDescent="0.2">
      <c r="A1570">
        <v>10846</v>
      </c>
      <c r="B1570">
        <v>74</v>
      </c>
      <c r="C1570">
        <v>10</v>
      </c>
      <c r="D1570">
        <v>20</v>
      </c>
      <c r="E1570">
        <v>0</v>
      </c>
      <c r="F1570">
        <f>order_details__2[[#This Row],[UnitPrice]]*order_details__2[[#This Row],[Quantity]]</f>
        <v>200</v>
      </c>
      <c r="G1570">
        <f>VLOOKUP(order_details__2[[#This Row],[ProductID]],products[],3,FALSE)</f>
        <v>4</v>
      </c>
      <c r="H1570">
        <f>VLOOKUP(order_details__2[[#This Row],[OrderID]],orders[],20,FALSE)</f>
        <v>1998</v>
      </c>
      <c r="I1570" t="str">
        <f>VLOOKUP(order_details__2[[#This Row],[ProductID]],products[],2,FALSE)</f>
        <v>Longlife Tofu</v>
      </c>
      <c r="J1570" t="str">
        <f>VLOOKUP(order_details__2[[#This Row],[SupplierID]],suppliers[],2,FALSE)</f>
        <v>Tokyo Traders</v>
      </c>
      <c r="K1570" t="str">
        <f>VLOOKUP(order_details__2[[#This Row],[OrderID]],orders[],14,FALSE)</f>
        <v>Belgium</v>
      </c>
      <c r="L1570">
        <f>VLOOKUP(order_details__2[[#This Row],[OrderID]],orders[],7,FALSE)</f>
        <v>3</v>
      </c>
      <c r="M1570" t="str">
        <f>VLOOKUP(order_details__2[[#This Row],[ShipVia ]],shippers[],2,FALSE)</f>
        <v>Federal Shipping</v>
      </c>
      <c r="N1570" t="str">
        <f>VLOOKUP(order_details__2[[#This Row],[OrderID]],orders[],2,FALSE)</f>
        <v>SUPRD</v>
      </c>
      <c r="O1570" t="str">
        <f>VLOOKUP(order_details__2[[#This Row],[OrderID]],orders[],18,FALSE)</f>
        <v xml:space="preserve">Eastern                                           </v>
      </c>
      <c r="P1570">
        <f>VLOOKUP(order_details__2[[#This Row],[ProductID]],products[],4,FALSE)</f>
        <v>7</v>
      </c>
      <c r="Q1570" t="str">
        <f>VLOOKUP(order_details__2[[#This Row],[CategoryID]],categories[],2,FALSE)</f>
        <v>Produce</v>
      </c>
      <c r="R1570">
        <f>VLOOKUP(order_details__2[[#This Row],[OrderID]],orders[],21,FALSE)</f>
        <v>1</v>
      </c>
    </row>
    <row r="1571" spans="1:18" x14ac:dyDescent="0.2">
      <c r="A1571">
        <v>10847</v>
      </c>
      <c r="B1571">
        <v>1</v>
      </c>
      <c r="C1571">
        <v>18</v>
      </c>
      <c r="D1571">
        <v>80</v>
      </c>
      <c r="E1571">
        <v>0</v>
      </c>
      <c r="F1571">
        <f>order_details__2[[#This Row],[UnitPrice]]*order_details__2[[#This Row],[Quantity]]</f>
        <v>1440</v>
      </c>
      <c r="G1571">
        <f>VLOOKUP(order_details__2[[#This Row],[ProductID]],products[],3,FALSE)</f>
        <v>1</v>
      </c>
      <c r="H1571">
        <f>VLOOKUP(order_details__2[[#This Row],[OrderID]],orders[],20,FALSE)</f>
        <v>1998</v>
      </c>
      <c r="I1571" t="str">
        <f>VLOOKUP(order_details__2[[#This Row],[ProductID]],products[],2,FALSE)</f>
        <v>Chai</v>
      </c>
      <c r="J1571" t="str">
        <f>VLOOKUP(order_details__2[[#This Row],[SupplierID]],suppliers[],2,FALSE)</f>
        <v>Exotic Liquids</v>
      </c>
      <c r="K1571" t="str">
        <f>VLOOKUP(order_details__2[[#This Row],[OrderID]],orders[],14,FALSE)</f>
        <v>USA</v>
      </c>
      <c r="L1571">
        <f>VLOOKUP(order_details__2[[#This Row],[OrderID]],orders[],7,FALSE)</f>
        <v>3</v>
      </c>
      <c r="M1571" t="str">
        <f>VLOOKUP(order_details__2[[#This Row],[ShipVia ]],shippers[],2,FALSE)</f>
        <v>Federal Shipping</v>
      </c>
      <c r="N1571" t="str">
        <f>VLOOKUP(order_details__2[[#This Row],[OrderID]],orders[],2,FALSE)</f>
        <v>SAVEA</v>
      </c>
      <c r="O1571" t="str">
        <f>VLOOKUP(order_details__2[[#This Row],[OrderID]],orders[],18,FALSE)</f>
        <v xml:space="preserve">Eastern                                           </v>
      </c>
      <c r="P1571">
        <f>VLOOKUP(order_details__2[[#This Row],[ProductID]],products[],4,FALSE)</f>
        <v>1</v>
      </c>
      <c r="Q1571" t="str">
        <f>VLOOKUP(order_details__2[[#This Row],[CategoryID]],categories[],2,FALSE)</f>
        <v>Beverages</v>
      </c>
      <c r="R1571">
        <f>VLOOKUP(order_details__2[[#This Row],[OrderID]],orders[],21,FALSE)</f>
        <v>1</v>
      </c>
    </row>
    <row r="1572" spans="1:18" x14ac:dyDescent="0.2">
      <c r="A1572">
        <v>10847</v>
      </c>
      <c r="B1572">
        <v>19</v>
      </c>
      <c r="C1572">
        <v>9.1999999999999993</v>
      </c>
      <c r="D1572">
        <v>12</v>
      </c>
      <c r="E1572">
        <v>0</v>
      </c>
      <c r="F1572">
        <f>order_details__2[[#This Row],[UnitPrice]]*order_details__2[[#This Row],[Quantity]]</f>
        <v>110.39999999999999</v>
      </c>
      <c r="G1572">
        <f>VLOOKUP(order_details__2[[#This Row],[ProductID]],products[],3,FALSE)</f>
        <v>8</v>
      </c>
      <c r="H1572">
        <f>VLOOKUP(order_details__2[[#This Row],[OrderID]],orders[],20,FALSE)</f>
        <v>1998</v>
      </c>
      <c r="I1572" t="str">
        <f>VLOOKUP(order_details__2[[#This Row],[ProductID]],products[],2,FALSE)</f>
        <v>Teatime Chocolate Biscuits</v>
      </c>
      <c r="J1572" t="str">
        <f>VLOOKUP(order_details__2[[#This Row],[SupplierID]],suppliers[],2,FALSE)</f>
        <v>Specialty Biscuits, Ltd.</v>
      </c>
      <c r="K1572" t="str">
        <f>VLOOKUP(order_details__2[[#This Row],[OrderID]],orders[],14,FALSE)</f>
        <v>USA</v>
      </c>
      <c r="L1572">
        <f>VLOOKUP(order_details__2[[#This Row],[OrderID]],orders[],7,FALSE)</f>
        <v>3</v>
      </c>
      <c r="M1572" t="str">
        <f>VLOOKUP(order_details__2[[#This Row],[ShipVia ]],shippers[],2,FALSE)</f>
        <v>Federal Shipping</v>
      </c>
      <c r="N1572" t="str">
        <f>VLOOKUP(order_details__2[[#This Row],[OrderID]],orders[],2,FALSE)</f>
        <v>SAVEA</v>
      </c>
      <c r="O1572" t="str">
        <f>VLOOKUP(order_details__2[[#This Row],[OrderID]],orders[],18,FALSE)</f>
        <v xml:space="preserve">Eastern                                           </v>
      </c>
      <c r="P1572">
        <f>VLOOKUP(order_details__2[[#This Row],[ProductID]],products[],4,FALSE)</f>
        <v>3</v>
      </c>
      <c r="Q1572" t="str">
        <f>VLOOKUP(order_details__2[[#This Row],[CategoryID]],categories[],2,FALSE)</f>
        <v>Confections</v>
      </c>
      <c r="R1572">
        <f>VLOOKUP(order_details__2[[#This Row],[OrderID]],orders[],21,FALSE)</f>
        <v>1</v>
      </c>
    </row>
    <row r="1573" spans="1:18" x14ac:dyDescent="0.2">
      <c r="A1573">
        <v>10847</v>
      </c>
      <c r="B1573">
        <v>37</v>
      </c>
      <c r="C1573">
        <v>26</v>
      </c>
      <c r="D1573">
        <v>60</v>
      </c>
      <c r="E1573">
        <v>0</v>
      </c>
      <c r="F1573">
        <f>order_details__2[[#This Row],[UnitPrice]]*order_details__2[[#This Row],[Quantity]]</f>
        <v>1560</v>
      </c>
      <c r="G1573">
        <f>VLOOKUP(order_details__2[[#This Row],[ProductID]],products[],3,FALSE)</f>
        <v>17</v>
      </c>
      <c r="H1573">
        <f>VLOOKUP(order_details__2[[#This Row],[OrderID]],orders[],20,FALSE)</f>
        <v>1998</v>
      </c>
      <c r="I1573" t="str">
        <f>VLOOKUP(order_details__2[[#This Row],[ProductID]],products[],2,FALSE)</f>
        <v>Gravad lax</v>
      </c>
      <c r="J1573" t="str">
        <f>VLOOKUP(order_details__2[[#This Row],[SupplierID]],suppliers[],2,FALSE)</f>
        <v>Svensk Sjfda AB</v>
      </c>
      <c r="K1573" t="str">
        <f>VLOOKUP(order_details__2[[#This Row],[OrderID]],orders[],14,FALSE)</f>
        <v>USA</v>
      </c>
      <c r="L1573">
        <f>VLOOKUP(order_details__2[[#This Row],[OrderID]],orders[],7,FALSE)</f>
        <v>3</v>
      </c>
      <c r="M1573" t="str">
        <f>VLOOKUP(order_details__2[[#This Row],[ShipVia ]],shippers[],2,FALSE)</f>
        <v>Federal Shipping</v>
      </c>
      <c r="N1573" t="str">
        <f>VLOOKUP(order_details__2[[#This Row],[OrderID]],orders[],2,FALSE)</f>
        <v>SAVEA</v>
      </c>
      <c r="O1573" t="str">
        <f>VLOOKUP(order_details__2[[#This Row],[OrderID]],orders[],18,FALSE)</f>
        <v xml:space="preserve">Eastern                                           </v>
      </c>
      <c r="P1573">
        <f>VLOOKUP(order_details__2[[#This Row],[ProductID]],products[],4,FALSE)</f>
        <v>8</v>
      </c>
      <c r="Q1573" t="str">
        <f>VLOOKUP(order_details__2[[#This Row],[CategoryID]],categories[],2,FALSE)</f>
        <v>Seafood</v>
      </c>
      <c r="R1573">
        <f>VLOOKUP(order_details__2[[#This Row],[OrderID]],orders[],21,FALSE)</f>
        <v>1</v>
      </c>
    </row>
    <row r="1574" spans="1:18" x14ac:dyDescent="0.2">
      <c r="A1574">
        <v>10847</v>
      </c>
      <c r="B1574">
        <v>45</v>
      </c>
      <c r="C1574">
        <v>9.5</v>
      </c>
      <c r="D1574">
        <v>36</v>
      </c>
      <c r="E1574">
        <v>0</v>
      </c>
      <c r="F1574">
        <f>order_details__2[[#This Row],[UnitPrice]]*order_details__2[[#This Row],[Quantity]]</f>
        <v>342</v>
      </c>
      <c r="G1574">
        <f>VLOOKUP(order_details__2[[#This Row],[ProductID]],products[],3,FALSE)</f>
        <v>21</v>
      </c>
      <c r="H1574">
        <f>VLOOKUP(order_details__2[[#This Row],[OrderID]],orders[],20,FALSE)</f>
        <v>1998</v>
      </c>
      <c r="I1574" t="str">
        <f>VLOOKUP(order_details__2[[#This Row],[ProductID]],products[],2,FALSE)</f>
        <v>Rogede sild</v>
      </c>
      <c r="J1574" t="str">
        <f>VLOOKUP(order_details__2[[#This Row],[SupplierID]],suppliers[],2,FALSE)</f>
        <v>Lyngbysild</v>
      </c>
      <c r="K1574" t="str">
        <f>VLOOKUP(order_details__2[[#This Row],[OrderID]],orders[],14,FALSE)</f>
        <v>USA</v>
      </c>
      <c r="L1574">
        <f>VLOOKUP(order_details__2[[#This Row],[OrderID]],orders[],7,FALSE)</f>
        <v>3</v>
      </c>
      <c r="M1574" t="str">
        <f>VLOOKUP(order_details__2[[#This Row],[ShipVia ]],shippers[],2,FALSE)</f>
        <v>Federal Shipping</v>
      </c>
      <c r="N1574" t="str">
        <f>VLOOKUP(order_details__2[[#This Row],[OrderID]],orders[],2,FALSE)</f>
        <v>SAVEA</v>
      </c>
      <c r="O1574" t="str">
        <f>VLOOKUP(order_details__2[[#This Row],[OrderID]],orders[],18,FALSE)</f>
        <v xml:space="preserve">Eastern                                           </v>
      </c>
      <c r="P1574">
        <f>VLOOKUP(order_details__2[[#This Row],[ProductID]],products[],4,FALSE)</f>
        <v>8</v>
      </c>
      <c r="Q1574" t="str">
        <f>VLOOKUP(order_details__2[[#This Row],[CategoryID]],categories[],2,FALSE)</f>
        <v>Seafood</v>
      </c>
      <c r="R1574">
        <f>VLOOKUP(order_details__2[[#This Row],[OrderID]],orders[],21,FALSE)</f>
        <v>1</v>
      </c>
    </row>
    <row r="1575" spans="1:18" x14ac:dyDescent="0.2">
      <c r="A1575">
        <v>10847</v>
      </c>
      <c r="B1575">
        <v>60</v>
      </c>
      <c r="C1575">
        <v>34</v>
      </c>
      <c r="D1575">
        <v>45</v>
      </c>
      <c r="E1575">
        <v>0</v>
      </c>
      <c r="F1575">
        <f>order_details__2[[#This Row],[UnitPrice]]*order_details__2[[#This Row],[Quantity]]</f>
        <v>1530</v>
      </c>
      <c r="G1575">
        <f>VLOOKUP(order_details__2[[#This Row],[ProductID]],products[],3,FALSE)</f>
        <v>28</v>
      </c>
      <c r="H1575">
        <f>VLOOKUP(order_details__2[[#This Row],[OrderID]],orders[],20,FALSE)</f>
        <v>1998</v>
      </c>
      <c r="I1575" t="str">
        <f>VLOOKUP(order_details__2[[#This Row],[ProductID]],products[],2,FALSE)</f>
        <v>Camembert Pierrot</v>
      </c>
      <c r="J1575" t="str">
        <f>VLOOKUP(order_details__2[[#This Row],[SupplierID]],suppliers[],2,FALSE)</f>
        <v>Gai pturage</v>
      </c>
      <c r="K1575" t="str">
        <f>VLOOKUP(order_details__2[[#This Row],[OrderID]],orders[],14,FALSE)</f>
        <v>USA</v>
      </c>
      <c r="L1575">
        <f>VLOOKUP(order_details__2[[#This Row],[OrderID]],orders[],7,FALSE)</f>
        <v>3</v>
      </c>
      <c r="M1575" t="str">
        <f>VLOOKUP(order_details__2[[#This Row],[ShipVia ]],shippers[],2,FALSE)</f>
        <v>Federal Shipping</v>
      </c>
      <c r="N1575" t="str">
        <f>VLOOKUP(order_details__2[[#This Row],[OrderID]],orders[],2,FALSE)</f>
        <v>SAVEA</v>
      </c>
      <c r="O1575" t="str">
        <f>VLOOKUP(order_details__2[[#This Row],[OrderID]],orders[],18,FALSE)</f>
        <v xml:space="preserve">Eastern                                           </v>
      </c>
      <c r="P1575">
        <f>VLOOKUP(order_details__2[[#This Row],[ProductID]],products[],4,FALSE)</f>
        <v>4</v>
      </c>
      <c r="Q1575" t="str">
        <f>VLOOKUP(order_details__2[[#This Row],[CategoryID]],categories[],2,FALSE)</f>
        <v>Dairy Products</v>
      </c>
      <c r="R1575">
        <f>VLOOKUP(order_details__2[[#This Row],[OrderID]],orders[],21,FALSE)</f>
        <v>1</v>
      </c>
    </row>
    <row r="1576" spans="1:18" x14ac:dyDescent="0.2">
      <c r="A1576">
        <v>10847</v>
      </c>
      <c r="B1576">
        <v>71</v>
      </c>
      <c r="C1576">
        <v>21.5</v>
      </c>
      <c r="D1576">
        <v>55</v>
      </c>
      <c r="E1576">
        <v>0</v>
      </c>
      <c r="F1576">
        <f>order_details__2[[#This Row],[UnitPrice]]*order_details__2[[#This Row],[Quantity]]</f>
        <v>1182.5</v>
      </c>
      <c r="G1576">
        <f>VLOOKUP(order_details__2[[#This Row],[ProductID]],products[],3,FALSE)</f>
        <v>15</v>
      </c>
      <c r="H1576">
        <f>VLOOKUP(order_details__2[[#This Row],[OrderID]],orders[],20,FALSE)</f>
        <v>1998</v>
      </c>
      <c r="I1576" t="str">
        <f>VLOOKUP(order_details__2[[#This Row],[ProductID]],products[],2,FALSE)</f>
        <v>Flotemysost</v>
      </c>
      <c r="J1576" t="str">
        <f>VLOOKUP(order_details__2[[#This Row],[SupplierID]],suppliers[],2,FALSE)</f>
        <v>Norske Meierier</v>
      </c>
      <c r="K1576" t="str">
        <f>VLOOKUP(order_details__2[[#This Row],[OrderID]],orders[],14,FALSE)</f>
        <v>USA</v>
      </c>
      <c r="L1576">
        <f>VLOOKUP(order_details__2[[#This Row],[OrderID]],orders[],7,FALSE)</f>
        <v>3</v>
      </c>
      <c r="M1576" t="str">
        <f>VLOOKUP(order_details__2[[#This Row],[ShipVia ]],shippers[],2,FALSE)</f>
        <v>Federal Shipping</v>
      </c>
      <c r="N1576" t="str">
        <f>VLOOKUP(order_details__2[[#This Row],[OrderID]],orders[],2,FALSE)</f>
        <v>SAVEA</v>
      </c>
      <c r="O1576" t="str">
        <f>VLOOKUP(order_details__2[[#This Row],[OrderID]],orders[],18,FALSE)</f>
        <v xml:space="preserve">Eastern                                           </v>
      </c>
      <c r="P1576">
        <f>VLOOKUP(order_details__2[[#This Row],[ProductID]],products[],4,FALSE)</f>
        <v>4</v>
      </c>
      <c r="Q1576" t="str">
        <f>VLOOKUP(order_details__2[[#This Row],[CategoryID]],categories[],2,FALSE)</f>
        <v>Dairy Products</v>
      </c>
      <c r="R1576">
        <f>VLOOKUP(order_details__2[[#This Row],[OrderID]],orders[],21,FALSE)</f>
        <v>1</v>
      </c>
    </row>
    <row r="1577" spans="1:18" x14ac:dyDescent="0.2">
      <c r="A1577">
        <v>10848</v>
      </c>
      <c r="B1577">
        <v>5</v>
      </c>
      <c r="C1577">
        <v>21.35</v>
      </c>
      <c r="D1577">
        <v>30</v>
      </c>
      <c r="E1577">
        <v>0</v>
      </c>
      <c r="F1577">
        <f>order_details__2[[#This Row],[UnitPrice]]*order_details__2[[#This Row],[Quantity]]</f>
        <v>640.5</v>
      </c>
      <c r="G1577">
        <f>VLOOKUP(order_details__2[[#This Row],[ProductID]],products[],3,FALSE)</f>
        <v>2</v>
      </c>
      <c r="H1577">
        <f>VLOOKUP(order_details__2[[#This Row],[OrderID]],orders[],20,FALSE)</f>
        <v>1998</v>
      </c>
      <c r="I1577" t="str">
        <f>VLOOKUP(order_details__2[[#This Row],[ProductID]],products[],2,FALSE)</f>
        <v>Chef Anton's Gumbo Mix</v>
      </c>
      <c r="J1577" t="str">
        <f>VLOOKUP(order_details__2[[#This Row],[SupplierID]],suppliers[],2,FALSE)</f>
        <v>New Orleans Cajun Delights</v>
      </c>
      <c r="K1577" t="str">
        <f>VLOOKUP(order_details__2[[#This Row],[OrderID]],orders[],14,FALSE)</f>
        <v>UK</v>
      </c>
      <c r="L1577">
        <f>VLOOKUP(order_details__2[[#This Row],[OrderID]],orders[],7,FALSE)</f>
        <v>2</v>
      </c>
      <c r="M1577" t="str">
        <f>VLOOKUP(order_details__2[[#This Row],[ShipVia ]],shippers[],2,FALSE)</f>
        <v>United Package</v>
      </c>
      <c r="N1577" t="str">
        <f>VLOOKUP(order_details__2[[#This Row],[OrderID]],orders[],2,FALSE)</f>
        <v>CONSH</v>
      </c>
      <c r="O1577" t="str">
        <f>VLOOKUP(order_details__2[[#This Row],[OrderID]],orders[],18,FALSE)</f>
        <v xml:space="preserve">Westerns                                          </v>
      </c>
      <c r="P1577">
        <f>VLOOKUP(order_details__2[[#This Row],[ProductID]],products[],4,FALSE)</f>
        <v>2</v>
      </c>
      <c r="Q1577" t="str">
        <f>VLOOKUP(order_details__2[[#This Row],[CategoryID]],categories[],2,FALSE)</f>
        <v>Condiments</v>
      </c>
      <c r="R1577">
        <f>VLOOKUP(order_details__2[[#This Row],[OrderID]],orders[],21,FALSE)</f>
        <v>1</v>
      </c>
    </row>
    <row r="1578" spans="1:18" x14ac:dyDescent="0.2">
      <c r="A1578">
        <v>10848</v>
      </c>
      <c r="B1578">
        <v>9</v>
      </c>
      <c r="C1578">
        <v>97</v>
      </c>
      <c r="D1578">
        <v>3</v>
      </c>
      <c r="E1578">
        <v>0</v>
      </c>
      <c r="F1578">
        <f>order_details__2[[#This Row],[UnitPrice]]*order_details__2[[#This Row],[Quantity]]</f>
        <v>291</v>
      </c>
      <c r="G1578">
        <f>VLOOKUP(order_details__2[[#This Row],[ProductID]],products[],3,FALSE)</f>
        <v>4</v>
      </c>
      <c r="H1578">
        <f>VLOOKUP(order_details__2[[#This Row],[OrderID]],orders[],20,FALSE)</f>
        <v>1998</v>
      </c>
      <c r="I1578" t="str">
        <f>VLOOKUP(order_details__2[[#This Row],[ProductID]],products[],2,FALSE)</f>
        <v>Mishi Kobe Niku</v>
      </c>
      <c r="J1578" t="str">
        <f>VLOOKUP(order_details__2[[#This Row],[SupplierID]],suppliers[],2,FALSE)</f>
        <v>Tokyo Traders</v>
      </c>
      <c r="K1578" t="str">
        <f>VLOOKUP(order_details__2[[#This Row],[OrderID]],orders[],14,FALSE)</f>
        <v>UK</v>
      </c>
      <c r="L1578">
        <f>VLOOKUP(order_details__2[[#This Row],[OrderID]],orders[],7,FALSE)</f>
        <v>2</v>
      </c>
      <c r="M1578" t="str">
        <f>VLOOKUP(order_details__2[[#This Row],[ShipVia ]],shippers[],2,FALSE)</f>
        <v>United Package</v>
      </c>
      <c r="N1578" t="str">
        <f>VLOOKUP(order_details__2[[#This Row],[OrderID]],orders[],2,FALSE)</f>
        <v>CONSH</v>
      </c>
      <c r="O1578" t="str">
        <f>VLOOKUP(order_details__2[[#This Row],[OrderID]],orders[],18,FALSE)</f>
        <v xml:space="preserve">Westerns                                          </v>
      </c>
      <c r="P1578">
        <f>VLOOKUP(order_details__2[[#This Row],[ProductID]],products[],4,FALSE)</f>
        <v>6</v>
      </c>
      <c r="Q1578" t="str">
        <f>VLOOKUP(order_details__2[[#This Row],[CategoryID]],categories[],2,FALSE)</f>
        <v>Meat/Poultry</v>
      </c>
      <c r="R1578">
        <f>VLOOKUP(order_details__2[[#This Row],[OrderID]],orders[],21,FALSE)</f>
        <v>1</v>
      </c>
    </row>
    <row r="1579" spans="1:18" x14ac:dyDescent="0.2">
      <c r="A1579">
        <v>10849</v>
      </c>
      <c r="B1579">
        <v>3</v>
      </c>
      <c r="C1579">
        <v>10</v>
      </c>
      <c r="D1579">
        <v>49</v>
      </c>
      <c r="E1579">
        <v>0</v>
      </c>
      <c r="F1579">
        <f>order_details__2[[#This Row],[UnitPrice]]*order_details__2[[#This Row],[Quantity]]</f>
        <v>490</v>
      </c>
      <c r="G1579">
        <f>VLOOKUP(order_details__2[[#This Row],[ProductID]],products[],3,FALSE)</f>
        <v>1</v>
      </c>
      <c r="H1579">
        <f>VLOOKUP(order_details__2[[#This Row],[OrderID]],orders[],20,FALSE)</f>
        <v>1998</v>
      </c>
      <c r="I1579" t="str">
        <f>VLOOKUP(order_details__2[[#This Row],[ProductID]],products[],2,FALSE)</f>
        <v>Aniseed Syrup</v>
      </c>
      <c r="J1579" t="str">
        <f>VLOOKUP(order_details__2[[#This Row],[SupplierID]],suppliers[],2,FALSE)</f>
        <v>Exotic Liquids</v>
      </c>
      <c r="K1579" t="str">
        <f>VLOOKUP(order_details__2[[#This Row],[OrderID]],orders[],14,FALSE)</f>
        <v>Germany</v>
      </c>
      <c r="L1579">
        <f>VLOOKUP(order_details__2[[#This Row],[OrderID]],orders[],7,FALSE)</f>
        <v>2</v>
      </c>
      <c r="M1579" t="str">
        <f>VLOOKUP(order_details__2[[#This Row],[ShipVia ]],shippers[],2,FALSE)</f>
        <v>United Package</v>
      </c>
      <c r="N1579" t="str">
        <f>VLOOKUP(order_details__2[[#This Row],[OrderID]],orders[],2,FALSE)</f>
        <v>KOENE</v>
      </c>
      <c r="O1579" t="str">
        <f>VLOOKUP(order_details__2[[#This Row],[OrderID]],orders[],18,FALSE)</f>
        <v xml:space="preserve">Northern                                          </v>
      </c>
      <c r="P1579">
        <f>VLOOKUP(order_details__2[[#This Row],[ProductID]],products[],4,FALSE)</f>
        <v>2</v>
      </c>
      <c r="Q1579" t="str">
        <f>VLOOKUP(order_details__2[[#This Row],[CategoryID]],categories[],2,FALSE)</f>
        <v>Condiments</v>
      </c>
      <c r="R1579">
        <f>VLOOKUP(order_details__2[[#This Row],[OrderID]],orders[],21,FALSE)</f>
        <v>1</v>
      </c>
    </row>
    <row r="1580" spans="1:18" x14ac:dyDescent="0.2">
      <c r="A1580">
        <v>10849</v>
      </c>
      <c r="B1580">
        <v>26</v>
      </c>
      <c r="C1580">
        <v>31.23</v>
      </c>
      <c r="D1580">
        <v>18</v>
      </c>
      <c r="E1580">
        <v>0</v>
      </c>
      <c r="F1580">
        <f>order_details__2[[#This Row],[UnitPrice]]*order_details__2[[#This Row],[Quantity]]</f>
        <v>562.14</v>
      </c>
      <c r="G1580">
        <f>VLOOKUP(order_details__2[[#This Row],[ProductID]],products[],3,FALSE)</f>
        <v>11</v>
      </c>
      <c r="H1580">
        <f>VLOOKUP(order_details__2[[#This Row],[OrderID]],orders[],20,FALSE)</f>
        <v>1998</v>
      </c>
      <c r="I1580" t="str">
        <f>VLOOKUP(order_details__2[[#This Row],[ProductID]],products[],2,FALSE)</f>
        <v>Gumbr Gummibrchen</v>
      </c>
      <c r="J1580" t="str">
        <f>VLOOKUP(order_details__2[[#This Row],[SupplierID]],suppliers[],2,FALSE)</f>
        <v>Heli Swaren GmbH &amp; Co. KG</v>
      </c>
      <c r="K1580" t="str">
        <f>VLOOKUP(order_details__2[[#This Row],[OrderID]],orders[],14,FALSE)</f>
        <v>Germany</v>
      </c>
      <c r="L1580">
        <f>VLOOKUP(order_details__2[[#This Row],[OrderID]],orders[],7,FALSE)</f>
        <v>2</v>
      </c>
      <c r="M1580" t="str">
        <f>VLOOKUP(order_details__2[[#This Row],[ShipVia ]],shippers[],2,FALSE)</f>
        <v>United Package</v>
      </c>
      <c r="N1580" t="str">
        <f>VLOOKUP(order_details__2[[#This Row],[OrderID]],orders[],2,FALSE)</f>
        <v>KOENE</v>
      </c>
      <c r="O1580" t="str">
        <f>VLOOKUP(order_details__2[[#This Row],[OrderID]],orders[],18,FALSE)</f>
        <v xml:space="preserve">Northern                                          </v>
      </c>
      <c r="P1580">
        <f>VLOOKUP(order_details__2[[#This Row],[ProductID]],products[],4,FALSE)</f>
        <v>3</v>
      </c>
      <c r="Q1580" t="str">
        <f>VLOOKUP(order_details__2[[#This Row],[CategoryID]],categories[],2,FALSE)</f>
        <v>Confections</v>
      </c>
      <c r="R1580">
        <f>VLOOKUP(order_details__2[[#This Row],[OrderID]],orders[],21,FALSE)</f>
        <v>1</v>
      </c>
    </row>
    <row r="1581" spans="1:18" x14ac:dyDescent="0.2">
      <c r="A1581">
        <v>10850</v>
      </c>
      <c r="B1581">
        <v>25</v>
      </c>
      <c r="C1581">
        <v>14</v>
      </c>
      <c r="D1581">
        <v>20</v>
      </c>
      <c r="E1581">
        <v>0</v>
      </c>
      <c r="F1581">
        <f>order_details__2[[#This Row],[UnitPrice]]*order_details__2[[#This Row],[Quantity]]</f>
        <v>280</v>
      </c>
      <c r="G1581">
        <f>VLOOKUP(order_details__2[[#This Row],[ProductID]],products[],3,FALSE)</f>
        <v>11</v>
      </c>
      <c r="H1581">
        <f>VLOOKUP(order_details__2[[#This Row],[OrderID]],orders[],20,FALSE)</f>
        <v>1998</v>
      </c>
      <c r="I1581" t="str">
        <f>VLOOKUP(order_details__2[[#This Row],[ProductID]],products[],2,FALSE)</f>
        <v>NuNuCa Nu-Nougat-Creme</v>
      </c>
      <c r="J1581" t="str">
        <f>VLOOKUP(order_details__2[[#This Row],[SupplierID]],suppliers[],2,FALSE)</f>
        <v>Heli Swaren GmbH &amp; Co. KG</v>
      </c>
      <c r="K1581" t="str">
        <f>VLOOKUP(order_details__2[[#This Row],[OrderID]],orders[],14,FALSE)</f>
        <v>France</v>
      </c>
      <c r="L1581">
        <f>VLOOKUP(order_details__2[[#This Row],[OrderID]],orders[],7,FALSE)</f>
        <v>1</v>
      </c>
      <c r="M1581" t="str">
        <f>VLOOKUP(order_details__2[[#This Row],[ShipVia ]],shippers[],2,FALSE)</f>
        <v>Speedy Express</v>
      </c>
      <c r="N1581" t="str">
        <f>VLOOKUP(order_details__2[[#This Row],[OrderID]],orders[],2,FALSE)</f>
        <v>VICTE</v>
      </c>
      <c r="O1581" t="str">
        <f>VLOOKUP(order_details__2[[#This Row],[OrderID]],orders[],18,FALSE)</f>
        <v xml:space="preserve">Eastern                                           </v>
      </c>
      <c r="P1581">
        <f>VLOOKUP(order_details__2[[#This Row],[ProductID]],products[],4,FALSE)</f>
        <v>3</v>
      </c>
      <c r="Q1581" t="str">
        <f>VLOOKUP(order_details__2[[#This Row],[CategoryID]],categories[],2,FALSE)</f>
        <v>Confections</v>
      </c>
      <c r="R1581">
        <f>VLOOKUP(order_details__2[[#This Row],[OrderID]],orders[],21,FALSE)</f>
        <v>1</v>
      </c>
    </row>
    <row r="1582" spans="1:18" x14ac:dyDescent="0.2">
      <c r="A1582">
        <v>10850</v>
      </c>
      <c r="B1582">
        <v>33</v>
      </c>
      <c r="C1582">
        <v>2.5</v>
      </c>
      <c r="D1582">
        <v>4</v>
      </c>
      <c r="E1582">
        <v>0</v>
      </c>
      <c r="F1582">
        <f>order_details__2[[#This Row],[UnitPrice]]*order_details__2[[#This Row],[Quantity]]</f>
        <v>10</v>
      </c>
      <c r="G1582">
        <f>VLOOKUP(order_details__2[[#This Row],[ProductID]],products[],3,FALSE)</f>
        <v>15</v>
      </c>
      <c r="H1582">
        <f>VLOOKUP(order_details__2[[#This Row],[OrderID]],orders[],20,FALSE)</f>
        <v>1998</v>
      </c>
      <c r="I1582" t="str">
        <f>VLOOKUP(order_details__2[[#This Row],[ProductID]],products[],2,FALSE)</f>
        <v>Geitost</v>
      </c>
      <c r="J1582" t="str">
        <f>VLOOKUP(order_details__2[[#This Row],[SupplierID]],suppliers[],2,FALSE)</f>
        <v>Norske Meierier</v>
      </c>
      <c r="K1582" t="str">
        <f>VLOOKUP(order_details__2[[#This Row],[OrderID]],orders[],14,FALSE)</f>
        <v>France</v>
      </c>
      <c r="L1582">
        <f>VLOOKUP(order_details__2[[#This Row],[OrderID]],orders[],7,FALSE)</f>
        <v>1</v>
      </c>
      <c r="M1582" t="str">
        <f>VLOOKUP(order_details__2[[#This Row],[ShipVia ]],shippers[],2,FALSE)</f>
        <v>Speedy Express</v>
      </c>
      <c r="N1582" t="str">
        <f>VLOOKUP(order_details__2[[#This Row],[OrderID]],orders[],2,FALSE)</f>
        <v>VICTE</v>
      </c>
      <c r="O1582" t="str">
        <f>VLOOKUP(order_details__2[[#This Row],[OrderID]],orders[],18,FALSE)</f>
        <v xml:space="preserve">Eastern                                           </v>
      </c>
      <c r="P1582">
        <f>VLOOKUP(order_details__2[[#This Row],[ProductID]],products[],4,FALSE)</f>
        <v>4</v>
      </c>
      <c r="Q1582" t="str">
        <f>VLOOKUP(order_details__2[[#This Row],[CategoryID]],categories[],2,FALSE)</f>
        <v>Dairy Products</v>
      </c>
      <c r="R1582">
        <f>VLOOKUP(order_details__2[[#This Row],[OrderID]],orders[],21,FALSE)</f>
        <v>1</v>
      </c>
    </row>
    <row r="1583" spans="1:18" x14ac:dyDescent="0.2">
      <c r="A1583">
        <v>10850</v>
      </c>
      <c r="B1583">
        <v>70</v>
      </c>
      <c r="C1583">
        <v>15</v>
      </c>
      <c r="D1583">
        <v>30</v>
      </c>
      <c r="E1583">
        <v>0</v>
      </c>
      <c r="F1583">
        <f>order_details__2[[#This Row],[UnitPrice]]*order_details__2[[#This Row],[Quantity]]</f>
        <v>450</v>
      </c>
      <c r="G1583">
        <f>VLOOKUP(order_details__2[[#This Row],[ProductID]],products[],3,FALSE)</f>
        <v>7</v>
      </c>
      <c r="H1583">
        <f>VLOOKUP(order_details__2[[#This Row],[OrderID]],orders[],20,FALSE)</f>
        <v>1998</v>
      </c>
      <c r="I1583" t="str">
        <f>VLOOKUP(order_details__2[[#This Row],[ProductID]],products[],2,FALSE)</f>
        <v>Outback Lager</v>
      </c>
      <c r="J1583" t="str">
        <f>VLOOKUP(order_details__2[[#This Row],[SupplierID]],suppliers[],2,FALSE)</f>
        <v>Pavlova, Ltd.</v>
      </c>
      <c r="K1583" t="str">
        <f>VLOOKUP(order_details__2[[#This Row],[OrderID]],orders[],14,FALSE)</f>
        <v>France</v>
      </c>
      <c r="L1583">
        <f>VLOOKUP(order_details__2[[#This Row],[OrderID]],orders[],7,FALSE)</f>
        <v>1</v>
      </c>
      <c r="M1583" t="str">
        <f>VLOOKUP(order_details__2[[#This Row],[ShipVia ]],shippers[],2,FALSE)</f>
        <v>Speedy Express</v>
      </c>
      <c r="N1583" t="str">
        <f>VLOOKUP(order_details__2[[#This Row],[OrderID]],orders[],2,FALSE)</f>
        <v>VICTE</v>
      </c>
      <c r="O1583" t="str">
        <f>VLOOKUP(order_details__2[[#This Row],[OrderID]],orders[],18,FALSE)</f>
        <v xml:space="preserve">Eastern                                           </v>
      </c>
      <c r="P1583">
        <f>VLOOKUP(order_details__2[[#This Row],[ProductID]],products[],4,FALSE)</f>
        <v>1</v>
      </c>
      <c r="Q1583" t="str">
        <f>VLOOKUP(order_details__2[[#This Row],[CategoryID]],categories[],2,FALSE)</f>
        <v>Beverages</v>
      </c>
      <c r="R1583">
        <f>VLOOKUP(order_details__2[[#This Row],[OrderID]],orders[],21,FALSE)</f>
        <v>1</v>
      </c>
    </row>
    <row r="1584" spans="1:18" x14ac:dyDescent="0.2">
      <c r="A1584">
        <v>10851</v>
      </c>
      <c r="B1584">
        <v>2</v>
      </c>
      <c r="C1584">
        <v>19</v>
      </c>
      <c r="D1584">
        <v>5</v>
      </c>
      <c r="E1584">
        <v>0</v>
      </c>
      <c r="F1584">
        <f>order_details__2[[#This Row],[UnitPrice]]*order_details__2[[#This Row],[Quantity]]</f>
        <v>95</v>
      </c>
      <c r="G1584">
        <f>VLOOKUP(order_details__2[[#This Row],[ProductID]],products[],3,FALSE)</f>
        <v>1</v>
      </c>
      <c r="H1584">
        <f>VLOOKUP(order_details__2[[#This Row],[OrderID]],orders[],20,FALSE)</f>
        <v>1998</v>
      </c>
      <c r="I1584" t="str">
        <f>VLOOKUP(order_details__2[[#This Row],[ProductID]],products[],2,FALSE)</f>
        <v>Chang</v>
      </c>
      <c r="J1584" t="str">
        <f>VLOOKUP(order_details__2[[#This Row],[SupplierID]],suppliers[],2,FALSE)</f>
        <v>Exotic Liquids</v>
      </c>
      <c r="K1584" t="str">
        <f>VLOOKUP(order_details__2[[#This Row],[OrderID]],orders[],14,FALSE)</f>
        <v>Brazil</v>
      </c>
      <c r="L1584">
        <f>VLOOKUP(order_details__2[[#This Row],[OrderID]],orders[],7,FALSE)</f>
        <v>1</v>
      </c>
      <c r="M1584" t="str">
        <f>VLOOKUP(order_details__2[[#This Row],[ShipVia ]],shippers[],2,FALSE)</f>
        <v>Speedy Express</v>
      </c>
      <c r="N1584" t="str">
        <f>VLOOKUP(order_details__2[[#This Row],[OrderID]],orders[],2,FALSE)</f>
        <v>RICAR</v>
      </c>
      <c r="O1584" t="str">
        <f>VLOOKUP(order_details__2[[#This Row],[OrderID]],orders[],18,FALSE)</f>
        <v xml:space="preserve">Eastern                                           </v>
      </c>
      <c r="P1584">
        <f>VLOOKUP(order_details__2[[#This Row],[ProductID]],products[],4,FALSE)</f>
        <v>1</v>
      </c>
      <c r="Q1584" t="str">
        <f>VLOOKUP(order_details__2[[#This Row],[CategoryID]],categories[],2,FALSE)</f>
        <v>Beverages</v>
      </c>
      <c r="R1584">
        <f>VLOOKUP(order_details__2[[#This Row],[OrderID]],orders[],21,FALSE)</f>
        <v>1</v>
      </c>
    </row>
    <row r="1585" spans="1:18" x14ac:dyDescent="0.2">
      <c r="A1585">
        <v>10851</v>
      </c>
      <c r="B1585">
        <v>25</v>
      </c>
      <c r="C1585">
        <v>14</v>
      </c>
      <c r="D1585">
        <v>10</v>
      </c>
      <c r="E1585">
        <v>0</v>
      </c>
      <c r="F1585">
        <f>order_details__2[[#This Row],[UnitPrice]]*order_details__2[[#This Row],[Quantity]]</f>
        <v>140</v>
      </c>
      <c r="G1585">
        <f>VLOOKUP(order_details__2[[#This Row],[ProductID]],products[],3,FALSE)</f>
        <v>11</v>
      </c>
      <c r="H1585">
        <f>VLOOKUP(order_details__2[[#This Row],[OrderID]],orders[],20,FALSE)</f>
        <v>1998</v>
      </c>
      <c r="I1585" t="str">
        <f>VLOOKUP(order_details__2[[#This Row],[ProductID]],products[],2,FALSE)</f>
        <v>NuNuCa Nu-Nougat-Creme</v>
      </c>
      <c r="J1585" t="str">
        <f>VLOOKUP(order_details__2[[#This Row],[SupplierID]],suppliers[],2,FALSE)</f>
        <v>Heli Swaren GmbH &amp; Co. KG</v>
      </c>
      <c r="K1585" t="str">
        <f>VLOOKUP(order_details__2[[#This Row],[OrderID]],orders[],14,FALSE)</f>
        <v>Brazil</v>
      </c>
      <c r="L1585">
        <f>VLOOKUP(order_details__2[[#This Row],[OrderID]],orders[],7,FALSE)</f>
        <v>1</v>
      </c>
      <c r="M1585" t="str">
        <f>VLOOKUP(order_details__2[[#This Row],[ShipVia ]],shippers[],2,FALSE)</f>
        <v>Speedy Express</v>
      </c>
      <c r="N1585" t="str">
        <f>VLOOKUP(order_details__2[[#This Row],[OrderID]],orders[],2,FALSE)</f>
        <v>RICAR</v>
      </c>
      <c r="O1585" t="str">
        <f>VLOOKUP(order_details__2[[#This Row],[OrderID]],orders[],18,FALSE)</f>
        <v xml:space="preserve">Eastern                                           </v>
      </c>
      <c r="P1585">
        <f>VLOOKUP(order_details__2[[#This Row],[ProductID]],products[],4,FALSE)</f>
        <v>3</v>
      </c>
      <c r="Q1585" t="str">
        <f>VLOOKUP(order_details__2[[#This Row],[CategoryID]],categories[],2,FALSE)</f>
        <v>Confections</v>
      </c>
      <c r="R1585">
        <f>VLOOKUP(order_details__2[[#This Row],[OrderID]],orders[],21,FALSE)</f>
        <v>1</v>
      </c>
    </row>
    <row r="1586" spans="1:18" x14ac:dyDescent="0.2">
      <c r="A1586">
        <v>10851</v>
      </c>
      <c r="B1586">
        <v>57</v>
      </c>
      <c r="C1586">
        <v>19.5</v>
      </c>
      <c r="D1586">
        <v>10</v>
      </c>
      <c r="E1586">
        <v>0</v>
      </c>
      <c r="F1586">
        <f>order_details__2[[#This Row],[UnitPrice]]*order_details__2[[#This Row],[Quantity]]</f>
        <v>195</v>
      </c>
      <c r="G1586">
        <f>VLOOKUP(order_details__2[[#This Row],[ProductID]],products[],3,FALSE)</f>
        <v>26</v>
      </c>
      <c r="H1586">
        <f>VLOOKUP(order_details__2[[#This Row],[OrderID]],orders[],20,FALSE)</f>
        <v>1998</v>
      </c>
      <c r="I1586" t="str">
        <f>VLOOKUP(order_details__2[[#This Row],[ProductID]],products[],2,FALSE)</f>
        <v>Ravioli Angelo</v>
      </c>
      <c r="J1586" t="str">
        <f>VLOOKUP(order_details__2[[#This Row],[SupplierID]],suppliers[],2,FALSE)</f>
        <v>Pasta Buttini s.r.l.</v>
      </c>
      <c r="K1586" t="str">
        <f>VLOOKUP(order_details__2[[#This Row],[OrderID]],orders[],14,FALSE)</f>
        <v>Brazil</v>
      </c>
      <c r="L1586">
        <f>VLOOKUP(order_details__2[[#This Row],[OrderID]],orders[],7,FALSE)</f>
        <v>1</v>
      </c>
      <c r="M1586" t="str">
        <f>VLOOKUP(order_details__2[[#This Row],[ShipVia ]],shippers[],2,FALSE)</f>
        <v>Speedy Express</v>
      </c>
      <c r="N1586" t="str">
        <f>VLOOKUP(order_details__2[[#This Row],[OrderID]],orders[],2,FALSE)</f>
        <v>RICAR</v>
      </c>
      <c r="O1586" t="str">
        <f>VLOOKUP(order_details__2[[#This Row],[OrderID]],orders[],18,FALSE)</f>
        <v xml:space="preserve">Eastern                                           </v>
      </c>
      <c r="P1586">
        <f>VLOOKUP(order_details__2[[#This Row],[ProductID]],products[],4,FALSE)</f>
        <v>5</v>
      </c>
      <c r="Q1586" t="str">
        <f>VLOOKUP(order_details__2[[#This Row],[CategoryID]],categories[],2,FALSE)</f>
        <v>Grains/Cereals</v>
      </c>
      <c r="R1586">
        <f>VLOOKUP(order_details__2[[#This Row],[OrderID]],orders[],21,FALSE)</f>
        <v>1</v>
      </c>
    </row>
    <row r="1587" spans="1:18" x14ac:dyDescent="0.2">
      <c r="A1587">
        <v>10851</v>
      </c>
      <c r="B1587">
        <v>59</v>
      </c>
      <c r="C1587">
        <v>55</v>
      </c>
      <c r="D1587">
        <v>42</v>
      </c>
      <c r="E1587">
        <v>0</v>
      </c>
      <c r="F1587">
        <f>order_details__2[[#This Row],[UnitPrice]]*order_details__2[[#This Row],[Quantity]]</f>
        <v>2310</v>
      </c>
      <c r="G1587">
        <f>VLOOKUP(order_details__2[[#This Row],[ProductID]],products[],3,FALSE)</f>
        <v>28</v>
      </c>
      <c r="H1587">
        <f>VLOOKUP(order_details__2[[#This Row],[OrderID]],orders[],20,FALSE)</f>
        <v>1998</v>
      </c>
      <c r="I1587" t="str">
        <f>VLOOKUP(order_details__2[[#This Row],[ProductID]],products[],2,FALSE)</f>
        <v>Raclette Courdavault</v>
      </c>
      <c r="J1587" t="str">
        <f>VLOOKUP(order_details__2[[#This Row],[SupplierID]],suppliers[],2,FALSE)</f>
        <v>Gai pturage</v>
      </c>
      <c r="K1587" t="str">
        <f>VLOOKUP(order_details__2[[#This Row],[OrderID]],orders[],14,FALSE)</f>
        <v>Brazil</v>
      </c>
      <c r="L1587">
        <f>VLOOKUP(order_details__2[[#This Row],[OrderID]],orders[],7,FALSE)</f>
        <v>1</v>
      </c>
      <c r="M1587" t="str">
        <f>VLOOKUP(order_details__2[[#This Row],[ShipVia ]],shippers[],2,FALSE)</f>
        <v>Speedy Express</v>
      </c>
      <c r="N1587" t="str">
        <f>VLOOKUP(order_details__2[[#This Row],[OrderID]],orders[],2,FALSE)</f>
        <v>RICAR</v>
      </c>
      <c r="O1587" t="str">
        <f>VLOOKUP(order_details__2[[#This Row],[OrderID]],orders[],18,FALSE)</f>
        <v xml:space="preserve">Eastern                                           </v>
      </c>
      <c r="P1587">
        <f>VLOOKUP(order_details__2[[#This Row],[ProductID]],products[],4,FALSE)</f>
        <v>4</v>
      </c>
      <c r="Q1587" t="str">
        <f>VLOOKUP(order_details__2[[#This Row],[CategoryID]],categories[],2,FALSE)</f>
        <v>Dairy Products</v>
      </c>
      <c r="R1587">
        <f>VLOOKUP(order_details__2[[#This Row],[OrderID]],orders[],21,FALSE)</f>
        <v>1</v>
      </c>
    </row>
    <row r="1588" spans="1:18" x14ac:dyDescent="0.2">
      <c r="A1588">
        <v>10852</v>
      </c>
      <c r="B1588">
        <v>2</v>
      </c>
      <c r="C1588">
        <v>19</v>
      </c>
      <c r="D1588">
        <v>15</v>
      </c>
      <c r="E1588">
        <v>0</v>
      </c>
      <c r="F1588">
        <f>order_details__2[[#This Row],[UnitPrice]]*order_details__2[[#This Row],[Quantity]]</f>
        <v>285</v>
      </c>
      <c r="G1588">
        <f>VLOOKUP(order_details__2[[#This Row],[ProductID]],products[],3,FALSE)</f>
        <v>1</v>
      </c>
      <c r="H1588">
        <f>VLOOKUP(order_details__2[[#This Row],[OrderID]],orders[],20,FALSE)</f>
        <v>1998</v>
      </c>
      <c r="I1588" t="str">
        <f>VLOOKUP(order_details__2[[#This Row],[ProductID]],products[],2,FALSE)</f>
        <v>Chang</v>
      </c>
      <c r="J1588" t="str">
        <f>VLOOKUP(order_details__2[[#This Row],[SupplierID]],suppliers[],2,FALSE)</f>
        <v>Exotic Liquids</v>
      </c>
      <c r="K1588" t="str">
        <f>VLOOKUP(order_details__2[[#This Row],[OrderID]],orders[],14,FALSE)</f>
        <v>USA</v>
      </c>
      <c r="L1588">
        <f>VLOOKUP(order_details__2[[#This Row],[OrderID]],orders[],7,FALSE)</f>
        <v>1</v>
      </c>
      <c r="M1588" t="str">
        <f>VLOOKUP(order_details__2[[#This Row],[ShipVia ]],shippers[],2,FALSE)</f>
        <v>Speedy Express</v>
      </c>
      <c r="N1588" t="str">
        <f>VLOOKUP(order_details__2[[#This Row],[OrderID]],orders[],2,FALSE)</f>
        <v>RATTC</v>
      </c>
      <c r="O1588" t="str">
        <f>VLOOKUP(order_details__2[[#This Row],[OrderID]],orders[],18,FALSE)</f>
        <v xml:space="preserve">Northern                                          </v>
      </c>
      <c r="P1588">
        <f>VLOOKUP(order_details__2[[#This Row],[ProductID]],products[],4,FALSE)</f>
        <v>1</v>
      </c>
      <c r="Q1588" t="str">
        <f>VLOOKUP(order_details__2[[#This Row],[CategoryID]],categories[],2,FALSE)</f>
        <v>Beverages</v>
      </c>
      <c r="R1588">
        <f>VLOOKUP(order_details__2[[#This Row],[OrderID]],orders[],21,FALSE)</f>
        <v>1</v>
      </c>
    </row>
    <row r="1589" spans="1:18" x14ac:dyDescent="0.2">
      <c r="A1589">
        <v>10852</v>
      </c>
      <c r="B1589">
        <v>17</v>
      </c>
      <c r="C1589">
        <v>39</v>
      </c>
      <c r="D1589">
        <v>6</v>
      </c>
      <c r="E1589">
        <v>0</v>
      </c>
      <c r="F1589">
        <f>order_details__2[[#This Row],[UnitPrice]]*order_details__2[[#This Row],[Quantity]]</f>
        <v>234</v>
      </c>
      <c r="G1589">
        <f>VLOOKUP(order_details__2[[#This Row],[ProductID]],products[],3,FALSE)</f>
        <v>7</v>
      </c>
      <c r="H1589">
        <f>VLOOKUP(order_details__2[[#This Row],[OrderID]],orders[],20,FALSE)</f>
        <v>1998</v>
      </c>
      <c r="I1589" t="str">
        <f>VLOOKUP(order_details__2[[#This Row],[ProductID]],products[],2,FALSE)</f>
        <v>Alice Mutton</v>
      </c>
      <c r="J1589" t="str">
        <f>VLOOKUP(order_details__2[[#This Row],[SupplierID]],suppliers[],2,FALSE)</f>
        <v>Pavlova, Ltd.</v>
      </c>
      <c r="K1589" t="str">
        <f>VLOOKUP(order_details__2[[#This Row],[OrderID]],orders[],14,FALSE)</f>
        <v>USA</v>
      </c>
      <c r="L1589">
        <f>VLOOKUP(order_details__2[[#This Row],[OrderID]],orders[],7,FALSE)</f>
        <v>1</v>
      </c>
      <c r="M1589" t="str">
        <f>VLOOKUP(order_details__2[[#This Row],[ShipVia ]],shippers[],2,FALSE)</f>
        <v>Speedy Express</v>
      </c>
      <c r="N1589" t="str">
        <f>VLOOKUP(order_details__2[[#This Row],[OrderID]],orders[],2,FALSE)</f>
        <v>RATTC</v>
      </c>
      <c r="O1589" t="str">
        <f>VLOOKUP(order_details__2[[#This Row],[OrderID]],orders[],18,FALSE)</f>
        <v xml:space="preserve">Northern                                          </v>
      </c>
      <c r="P1589">
        <f>VLOOKUP(order_details__2[[#This Row],[ProductID]],products[],4,FALSE)</f>
        <v>6</v>
      </c>
      <c r="Q1589" t="str">
        <f>VLOOKUP(order_details__2[[#This Row],[CategoryID]],categories[],2,FALSE)</f>
        <v>Meat/Poultry</v>
      </c>
      <c r="R1589">
        <f>VLOOKUP(order_details__2[[#This Row],[OrderID]],orders[],21,FALSE)</f>
        <v>1</v>
      </c>
    </row>
    <row r="1590" spans="1:18" x14ac:dyDescent="0.2">
      <c r="A1590">
        <v>10852</v>
      </c>
      <c r="B1590">
        <v>62</v>
      </c>
      <c r="C1590">
        <v>49.3</v>
      </c>
      <c r="D1590">
        <v>50</v>
      </c>
      <c r="E1590">
        <v>0</v>
      </c>
      <c r="F1590">
        <f>order_details__2[[#This Row],[UnitPrice]]*order_details__2[[#This Row],[Quantity]]</f>
        <v>2465</v>
      </c>
      <c r="G1590">
        <f>VLOOKUP(order_details__2[[#This Row],[ProductID]],products[],3,FALSE)</f>
        <v>29</v>
      </c>
      <c r="H1590">
        <f>VLOOKUP(order_details__2[[#This Row],[OrderID]],orders[],20,FALSE)</f>
        <v>1998</v>
      </c>
      <c r="I1590" t="str">
        <f>VLOOKUP(order_details__2[[#This Row],[ProductID]],products[],2,FALSE)</f>
        <v>Tarte au sucre</v>
      </c>
      <c r="J1590" t="str">
        <f>VLOOKUP(order_details__2[[#This Row],[SupplierID]],suppliers[],2,FALSE)</f>
        <v>Forts d'rables</v>
      </c>
      <c r="K1590" t="str">
        <f>VLOOKUP(order_details__2[[#This Row],[OrderID]],orders[],14,FALSE)</f>
        <v>USA</v>
      </c>
      <c r="L1590">
        <f>VLOOKUP(order_details__2[[#This Row],[OrderID]],orders[],7,FALSE)</f>
        <v>1</v>
      </c>
      <c r="M1590" t="str">
        <f>VLOOKUP(order_details__2[[#This Row],[ShipVia ]],shippers[],2,FALSE)</f>
        <v>Speedy Express</v>
      </c>
      <c r="N1590" t="str">
        <f>VLOOKUP(order_details__2[[#This Row],[OrderID]],orders[],2,FALSE)</f>
        <v>RATTC</v>
      </c>
      <c r="O1590" t="str">
        <f>VLOOKUP(order_details__2[[#This Row],[OrderID]],orders[],18,FALSE)</f>
        <v xml:space="preserve">Northern                                          </v>
      </c>
      <c r="P1590">
        <f>VLOOKUP(order_details__2[[#This Row],[ProductID]],products[],4,FALSE)</f>
        <v>3</v>
      </c>
      <c r="Q1590" t="str">
        <f>VLOOKUP(order_details__2[[#This Row],[CategoryID]],categories[],2,FALSE)</f>
        <v>Confections</v>
      </c>
      <c r="R1590">
        <f>VLOOKUP(order_details__2[[#This Row],[OrderID]],orders[],21,FALSE)</f>
        <v>1</v>
      </c>
    </row>
    <row r="1591" spans="1:18" x14ac:dyDescent="0.2">
      <c r="A1591">
        <v>10853</v>
      </c>
      <c r="B1591">
        <v>18</v>
      </c>
      <c r="C1591">
        <v>62.5</v>
      </c>
      <c r="D1591">
        <v>10</v>
      </c>
      <c r="E1591">
        <v>0</v>
      </c>
      <c r="F1591">
        <f>order_details__2[[#This Row],[UnitPrice]]*order_details__2[[#This Row],[Quantity]]</f>
        <v>625</v>
      </c>
      <c r="G1591">
        <f>VLOOKUP(order_details__2[[#This Row],[ProductID]],products[],3,FALSE)</f>
        <v>7</v>
      </c>
      <c r="H1591">
        <f>VLOOKUP(order_details__2[[#This Row],[OrderID]],orders[],20,FALSE)</f>
        <v>1998</v>
      </c>
      <c r="I1591" t="str">
        <f>VLOOKUP(order_details__2[[#This Row],[ProductID]],products[],2,FALSE)</f>
        <v>Carnarvon Tigers</v>
      </c>
      <c r="J1591" t="str">
        <f>VLOOKUP(order_details__2[[#This Row],[SupplierID]],suppliers[],2,FALSE)</f>
        <v>Pavlova, Ltd.</v>
      </c>
      <c r="K1591" t="str">
        <f>VLOOKUP(order_details__2[[#This Row],[OrderID]],orders[],14,FALSE)</f>
        <v>Germany</v>
      </c>
      <c r="L1591">
        <f>VLOOKUP(order_details__2[[#This Row],[OrderID]],orders[],7,FALSE)</f>
        <v>2</v>
      </c>
      <c r="M1591" t="str">
        <f>VLOOKUP(order_details__2[[#This Row],[ShipVia ]],shippers[],2,FALSE)</f>
        <v>United Package</v>
      </c>
      <c r="N1591" t="str">
        <f>VLOOKUP(order_details__2[[#This Row],[OrderID]],orders[],2,FALSE)</f>
        <v>BLAUS</v>
      </c>
      <c r="O1591" t="str">
        <f>VLOOKUP(order_details__2[[#This Row],[OrderID]],orders[],18,FALSE)</f>
        <v xml:space="preserve">Northern                                          </v>
      </c>
      <c r="P1591">
        <f>VLOOKUP(order_details__2[[#This Row],[ProductID]],products[],4,FALSE)</f>
        <v>8</v>
      </c>
      <c r="Q1591" t="str">
        <f>VLOOKUP(order_details__2[[#This Row],[CategoryID]],categories[],2,FALSE)</f>
        <v>Seafood</v>
      </c>
      <c r="R1591">
        <f>VLOOKUP(order_details__2[[#This Row],[OrderID]],orders[],21,FALSE)</f>
        <v>1</v>
      </c>
    </row>
    <row r="1592" spans="1:18" x14ac:dyDescent="0.2">
      <c r="A1592">
        <v>10854</v>
      </c>
      <c r="B1592">
        <v>10</v>
      </c>
      <c r="C1592">
        <v>31</v>
      </c>
      <c r="D1592">
        <v>100</v>
      </c>
      <c r="E1592">
        <v>0</v>
      </c>
      <c r="F1592">
        <f>order_details__2[[#This Row],[UnitPrice]]*order_details__2[[#This Row],[Quantity]]</f>
        <v>3100</v>
      </c>
      <c r="G1592">
        <f>VLOOKUP(order_details__2[[#This Row],[ProductID]],products[],3,FALSE)</f>
        <v>4</v>
      </c>
      <c r="H1592">
        <f>VLOOKUP(order_details__2[[#This Row],[OrderID]],orders[],20,FALSE)</f>
        <v>1998</v>
      </c>
      <c r="I1592" t="str">
        <f>VLOOKUP(order_details__2[[#This Row],[ProductID]],products[],2,FALSE)</f>
        <v>Ikura</v>
      </c>
      <c r="J1592" t="str">
        <f>VLOOKUP(order_details__2[[#This Row],[SupplierID]],suppliers[],2,FALSE)</f>
        <v>Tokyo Traders</v>
      </c>
      <c r="K1592" t="str">
        <f>VLOOKUP(order_details__2[[#This Row],[OrderID]],orders[],14,FALSE)</f>
        <v>Austria</v>
      </c>
      <c r="L1592">
        <f>VLOOKUP(order_details__2[[#This Row],[OrderID]],orders[],7,FALSE)</f>
        <v>2</v>
      </c>
      <c r="M1592" t="str">
        <f>VLOOKUP(order_details__2[[#This Row],[ShipVia ]],shippers[],2,FALSE)</f>
        <v>United Package</v>
      </c>
      <c r="N1592" t="str">
        <f>VLOOKUP(order_details__2[[#This Row],[OrderID]],orders[],2,FALSE)</f>
        <v>ERNSH</v>
      </c>
      <c r="O1592" t="str">
        <f>VLOOKUP(order_details__2[[#This Row],[OrderID]],orders[],18,FALSE)</f>
        <v xml:space="preserve">Southern                                          </v>
      </c>
      <c r="P1592">
        <f>VLOOKUP(order_details__2[[#This Row],[ProductID]],products[],4,FALSE)</f>
        <v>8</v>
      </c>
      <c r="Q1592" t="str">
        <f>VLOOKUP(order_details__2[[#This Row],[CategoryID]],categories[],2,FALSE)</f>
        <v>Seafood</v>
      </c>
      <c r="R1592">
        <f>VLOOKUP(order_details__2[[#This Row],[OrderID]],orders[],21,FALSE)</f>
        <v>1</v>
      </c>
    </row>
    <row r="1593" spans="1:18" x14ac:dyDescent="0.2">
      <c r="A1593">
        <v>10854</v>
      </c>
      <c r="B1593">
        <v>13</v>
      </c>
      <c r="C1593">
        <v>6</v>
      </c>
      <c r="D1593">
        <v>65</v>
      </c>
      <c r="E1593">
        <v>0</v>
      </c>
      <c r="F1593">
        <f>order_details__2[[#This Row],[UnitPrice]]*order_details__2[[#This Row],[Quantity]]</f>
        <v>390</v>
      </c>
      <c r="G1593">
        <f>VLOOKUP(order_details__2[[#This Row],[ProductID]],products[],3,FALSE)</f>
        <v>6</v>
      </c>
      <c r="H1593">
        <f>VLOOKUP(order_details__2[[#This Row],[OrderID]],orders[],20,FALSE)</f>
        <v>1998</v>
      </c>
      <c r="I1593" t="str">
        <f>VLOOKUP(order_details__2[[#This Row],[ProductID]],products[],2,FALSE)</f>
        <v>Konbu</v>
      </c>
      <c r="J1593" t="str">
        <f>VLOOKUP(order_details__2[[#This Row],[SupplierID]],suppliers[],2,FALSE)</f>
        <v>Mayumi's</v>
      </c>
      <c r="K1593" t="str">
        <f>VLOOKUP(order_details__2[[#This Row],[OrderID]],orders[],14,FALSE)</f>
        <v>Austria</v>
      </c>
      <c r="L1593">
        <f>VLOOKUP(order_details__2[[#This Row],[OrderID]],orders[],7,FALSE)</f>
        <v>2</v>
      </c>
      <c r="M1593" t="str">
        <f>VLOOKUP(order_details__2[[#This Row],[ShipVia ]],shippers[],2,FALSE)</f>
        <v>United Package</v>
      </c>
      <c r="N1593" t="str">
        <f>VLOOKUP(order_details__2[[#This Row],[OrderID]],orders[],2,FALSE)</f>
        <v>ERNSH</v>
      </c>
      <c r="O1593" t="str">
        <f>VLOOKUP(order_details__2[[#This Row],[OrderID]],orders[],18,FALSE)</f>
        <v xml:space="preserve">Southern                                          </v>
      </c>
      <c r="P1593">
        <f>VLOOKUP(order_details__2[[#This Row],[ProductID]],products[],4,FALSE)</f>
        <v>8</v>
      </c>
      <c r="Q1593" t="str">
        <f>VLOOKUP(order_details__2[[#This Row],[CategoryID]],categories[],2,FALSE)</f>
        <v>Seafood</v>
      </c>
      <c r="R1593">
        <f>VLOOKUP(order_details__2[[#This Row],[OrderID]],orders[],21,FALSE)</f>
        <v>1</v>
      </c>
    </row>
    <row r="1594" spans="1:18" x14ac:dyDescent="0.2">
      <c r="A1594">
        <v>10855</v>
      </c>
      <c r="B1594">
        <v>16</v>
      </c>
      <c r="C1594">
        <v>17.45</v>
      </c>
      <c r="D1594">
        <v>50</v>
      </c>
      <c r="E1594">
        <v>0</v>
      </c>
      <c r="F1594">
        <f>order_details__2[[#This Row],[UnitPrice]]*order_details__2[[#This Row],[Quantity]]</f>
        <v>872.5</v>
      </c>
      <c r="G1594">
        <f>VLOOKUP(order_details__2[[#This Row],[ProductID]],products[],3,FALSE)</f>
        <v>7</v>
      </c>
      <c r="H1594">
        <f>VLOOKUP(order_details__2[[#This Row],[OrderID]],orders[],20,FALSE)</f>
        <v>1998</v>
      </c>
      <c r="I1594" t="str">
        <f>VLOOKUP(order_details__2[[#This Row],[ProductID]],products[],2,FALSE)</f>
        <v>Pavlova</v>
      </c>
      <c r="J1594" t="str">
        <f>VLOOKUP(order_details__2[[#This Row],[SupplierID]],suppliers[],2,FALSE)</f>
        <v>Pavlova, Ltd.</v>
      </c>
      <c r="K1594" t="str">
        <f>VLOOKUP(order_details__2[[#This Row],[OrderID]],orders[],14,FALSE)</f>
        <v>USA</v>
      </c>
      <c r="L1594">
        <f>VLOOKUP(order_details__2[[#This Row],[OrderID]],orders[],7,FALSE)</f>
        <v>1</v>
      </c>
      <c r="M1594" t="str">
        <f>VLOOKUP(order_details__2[[#This Row],[ShipVia ]],shippers[],2,FALSE)</f>
        <v>Speedy Express</v>
      </c>
      <c r="N1594" t="str">
        <f>VLOOKUP(order_details__2[[#This Row],[OrderID]],orders[],2,FALSE)</f>
        <v>OLDWO</v>
      </c>
      <c r="O1594" t="str">
        <f>VLOOKUP(order_details__2[[#This Row],[OrderID]],orders[],18,FALSE)</f>
        <v xml:space="preserve">Southern                                          </v>
      </c>
      <c r="P1594">
        <f>VLOOKUP(order_details__2[[#This Row],[ProductID]],products[],4,FALSE)</f>
        <v>3</v>
      </c>
      <c r="Q1594" t="str">
        <f>VLOOKUP(order_details__2[[#This Row],[CategoryID]],categories[],2,FALSE)</f>
        <v>Confections</v>
      </c>
      <c r="R1594">
        <f>VLOOKUP(order_details__2[[#This Row],[OrderID]],orders[],21,FALSE)</f>
        <v>1</v>
      </c>
    </row>
    <row r="1595" spans="1:18" x14ac:dyDescent="0.2">
      <c r="A1595">
        <v>10855</v>
      </c>
      <c r="B1595">
        <v>31</v>
      </c>
      <c r="C1595">
        <v>12.5</v>
      </c>
      <c r="D1595">
        <v>14</v>
      </c>
      <c r="E1595">
        <v>0</v>
      </c>
      <c r="F1595">
        <f>order_details__2[[#This Row],[UnitPrice]]*order_details__2[[#This Row],[Quantity]]</f>
        <v>175</v>
      </c>
      <c r="G1595">
        <f>VLOOKUP(order_details__2[[#This Row],[ProductID]],products[],3,FALSE)</f>
        <v>14</v>
      </c>
      <c r="H1595">
        <f>VLOOKUP(order_details__2[[#This Row],[OrderID]],orders[],20,FALSE)</f>
        <v>1998</v>
      </c>
      <c r="I1595" t="str">
        <f>VLOOKUP(order_details__2[[#This Row],[ProductID]],products[],2,FALSE)</f>
        <v>Gorgonzola Telino</v>
      </c>
      <c r="J1595" t="str">
        <f>VLOOKUP(order_details__2[[#This Row],[SupplierID]],suppliers[],2,FALSE)</f>
        <v>Formaggi Fortini s.r.l.</v>
      </c>
      <c r="K1595" t="str">
        <f>VLOOKUP(order_details__2[[#This Row],[OrderID]],orders[],14,FALSE)</f>
        <v>USA</v>
      </c>
      <c r="L1595">
        <f>VLOOKUP(order_details__2[[#This Row],[OrderID]],orders[],7,FALSE)</f>
        <v>1</v>
      </c>
      <c r="M1595" t="str">
        <f>VLOOKUP(order_details__2[[#This Row],[ShipVia ]],shippers[],2,FALSE)</f>
        <v>Speedy Express</v>
      </c>
      <c r="N1595" t="str">
        <f>VLOOKUP(order_details__2[[#This Row],[OrderID]],orders[],2,FALSE)</f>
        <v>OLDWO</v>
      </c>
      <c r="O1595" t="str">
        <f>VLOOKUP(order_details__2[[#This Row],[OrderID]],orders[],18,FALSE)</f>
        <v xml:space="preserve">Southern                                          </v>
      </c>
      <c r="P1595">
        <f>VLOOKUP(order_details__2[[#This Row],[ProductID]],products[],4,FALSE)</f>
        <v>4</v>
      </c>
      <c r="Q1595" t="str">
        <f>VLOOKUP(order_details__2[[#This Row],[CategoryID]],categories[],2,FALSE)</f>
        <v>Dairy Products</v>
      </c>
      <c r="R1595">
        <f>VLOOKUP(order_details__2[[#This Row],[OrderID]],orders[],21,FALSE)</f>
        <v>1</v>
      </c>
    </row>
    <row r="1596" spans="1:18" x14ac:dyDescent="0.2">
      <c r="A1596">
        <v>10855</v>
      </c>
      <c r="B1596">
        <v>56</v>
      </c>
      <c r="C1596">
        <v>38</v>
      </c>
      <c r="D1596">
        <v>24</v>
      </c>
      <c r="E1596">
        <v>0</v>
      </c>
      <c r="F1596">
        <f>order_details__2[[#This Row],[UnitPrice]]*order_details__2[[#This Row],[Quantity]]</f>
        <v>912</v>
      </c>
      <c r="G1596">
        <f>VLOOKUP(order_details__2[[#This Row],[ProductID]],products[],3,FALSE)</f>
        <v>26</v>
      </c>
      <c r="H1596">
        <f>VLOOKUP(order_details__2[[#This Row],[OrderID]],orders[],20,FALSE)</f>
        <v>1998</v>
      </c>
      <c r="I1596" t="str">
        <f>VLOOKUP(order_details__2[[#This Row],[ProductID]],products[],2,FALSE)</f>
        <v>Gnocchi di nonna Alice</v>
      </c>
      <c r="J1596" t="str">
        <f>VLOOKUP(order_details__2[[#This Row],[SupplierID]],suppliers[],2,FALSE)</f>
        <v>Pasta Buttini s.r.l.</v>
      </c>
      <c r="K1596" t="str">
        <f>VLOOKUP(order_details__2[[#This Row],[OrderID]],orders[],14,FALSE)</f>
        <v>USA</v>
      </c>
      <c r="L1596">
        <f>VLOOKUP(order_details__2[[#This Row],[OrderID]],orders[],7,FALSE)</f>
        <v>1</v>
      </c>
      <c r="M1596" t="str">
        <f>VLOOKUP(order_details__2[[#This Row],[ShipVia ]],shippers[],2,FALSE)</f>
        <v>Speedy Express</v>
      </c>
      <c r="N1596" t="str">
        <f>VLOOKUP(order_details__2[[#This Row],[OrderID]],orders[],2,FALSE)</f>
        <v>OLDWO</v>
      </c>
      <c r="O1596" t="str">
        <f>VLOOKUP(order_details__2[[#This Row],[OrderID]],orders[],18,FALSE)</f>
        <v xml:space="preserve">Southern                                          </v>
      </c>
      <c r="P1596">
        <f>VLOOKUP(order_details__2[[#This Row],[ProductID]],products[],4,FALSE)</f>
        <v>5</v>
      </c>
      <c r="Q1596" t="str">
        <f>VLOOKUP(order_details__2[[#This Row],[CategoryID]],categories[],2,FALSE)</f>
        <v>Grains/Cereals</v>
      </c>
      <c r="R1596">
        <f>VLOOKUP(order_details__2[[#This Row],[OrderID]],orders[],21,FALSE)</f>
        <v>1</v>
      </c>
    </row>
    <row r="1597" spans="1:18" x14ac:dyDescent="0.2">
      <c r="A1597">
        <v>10855</v>
      </c>
      <c r="B1597">
        <v>65</v>
      </c>
      <c r="C1597">
        <v>21.05</v>
      </c>
      <c r="D1597">
        <v>15</v>
      </c>
      <c r="E1597">
        <v>0</v>
      </c>
      <c r="F1597">
        <f>order_details__2[[#This Row],[UnitPrice]]*order_details__2[[#This Row],[Quantity]]</f>
        <v>315.75</v>
      </c>
      <c r="G1597">
        <f>VLOOKUP(order_details__2[[#This Row],[ProductID]],products[],3,FALSE)</f>
        <v>2</v>
      </c>
      <c r="H1597">
        <f>VLOOKUP(order_details__2[[#This Row],[OrderID]],orders[],20,FALSE)</f>
        <v>1998</v>
      </c>
      <c r="I1597" t="str">
        <f>VLOOKUP(order_details__2[[#This Row],[ProductID]],products[],2,FALSE)</f>
        <v>Louisiana Fiery Hot Pepper Sauce</v>
      </c>
      <c r="J1597" t="str">
        <f>VLOOKUP(order_details__2[[#This Row],[SupplierID]],suppliers[],2,FALSE)</f>
        <v>New Orleans Cajun Delights</v>
      </c>
      <c r="K1597" t="str">
        <f>VLOOKUP(order_details__2[[#This Row],[OrderID]],orders[],14,FALSE)</f>
        <v>USA</v>
      </c>
      <c r="L1597">
        <f>VLOOKUP(order_details__2[[#This Row],[OrderID]],orders[],7,FALSE)</f>
        <v>1</v>
      </c>
      <c r="M1597" t="str">
        <f>VLOOKUP(order_details__2[[#This Row],[ShipVia ]],shippers[],2,FALSE)</f>
        <v>Speedy Express</v>
      </c>
      <c r="N1597" t="str">
        <f>VLOOKUP(order_details__2[[#This Row],[OrderID]],orders[],2,FALSE)</f>
        <v>OLDWO</v>
      </c>
      <c r="O1597" t="str">
        <f>VLOOKUP(order_details__2[[#This Row],[OrderID]],orders[],18,FALSE)</f>
        <v xml:space="preserve">Southern                                          </v>
      </c>
      <c r="P1597">
        <f>VLOOKUP(order_details__2[[#This Row],[ProductID]],products[],4,FALSE)</f>
        <v>2</v>
      </c>
      <c r="Q1597" t="str">
        <f>VLOOKUP(order_details__2[[#This Row],[CategoryID]],categories[],2,FALSE)</f>
        <v>Condiments</v>
      </c>
      <c r="R1597">
        <f>VLOOKUP(order_details__2[[#This Row],[OrderID]],orders[],21,FALSE)</f>
        <v>1</v>
      </c>
    </row>
    <row r="1598" spans="1:18" x14ac:dyDescent="0.2">
      <c r="A1598">
        <v>10856</v>
      </c>
      <c r="B1598">
        <v>2</v>
      </c>
      <c r="C1598">
        <v>19</v>
      </c>
      <c r="D1598">
        <v>20</v>
      </c>
      <c r="E1598">
        <v>0</v>
      </c>
      <c r="F1598">
        <f>order_details__2[[#This Row],[UnitPrice]]*order_details__2[[#This Row],[Quantity]]</f>
        <v>380</v>
      </c>
      <c r="G1598">
        <f>VLOOKUP(order_details__2[[#This Row],[ProductID]],products[],3,FALSE)</f>
        <v>1</v>
      </c>
      <c r="H1598">
        <f>VLOOKUP(order_details__2[[#This Row],[OrderID]],orders[],20,FALSE)</f>
        <v>1998</v>
      </c>
      <c r="I1598" t="str">
        <f>VLOOKUP(order_details__2[[#This Row],[ProductID]],products[],2,FALSE)</f>
        <v>Chang</v>
      </c>
      <c r="J1598" t="str">
        <f>VLOOKUP(order_details__2[[#This Row],[SupplierID]],suppliers[],2,FALSE)</f>
        <v>Exotic Liquids</v>
      </c>
      <c r="K1598" t="str">
        <f>VLOOKUP(order_details__2[[#This Row],[OrderID]],orders[],14,FALSE)</f>
        <v>Mexico</v>
      </c>
      <c r="L1598">
        <f>VLOOKUP(order_details__2[[#This Row],[OrderID]],orders[],7,FALSE)</f>
        <v>2</v>
      </c>
      <c r="M1598" t="str">
        <f>VLOOKUP(order_details__2[[#This Row],[ShipVia ]],shippers[],2,FALSE)</f>
        <v>United Package</v>
      </c>
      <c r="N1598" t="str">
        <f>VLOOKUP(order_details__2[[#This Row],[OrderID]],orders[],2,FALSE)</f>
        <v>ANTON</v>
      </c>
      <c r="O1598" t="str">
        <f>VLOOKUP(order_details__2[[#This Row],[OrderID]],orders[],18,FALSE)</f>
        <v xml:space="preserve">Southern                                          </v>
      </c>
      <c r="P1598">
        <f>VLOOKUP(order_details__2[[#This Row],[ProductID]],products[],4,FALSE)</f>
        <v>1</v>
      </c>
      <c r="Q1598" t="str">
        <f>VLOOKUP(order_details__2[[#This Row],[CategoryID]],categories[],2,FALSE)</f>
        <v>Beverages</v>
      </c>
      <c r="R1598">
        <f>VLOOKUP(order_details__2[[#This Row],[OrderID]],orders[],21,FALSE)</f>
        <v>1</v>
      </c>
    </row>
    <row r="1599" spans="1:18" x14ac:dyDescent="0.2">
      <c r="A1599">
        <v>10856</v>
      </c>
      <c r="B1599">
        <v>42</v>
      </c>
      <c r="C1599">
        <v>14</v>
      </c>
      <c r="D1599">
        <v>20</v>
      </c>
      <c r="E1599">
        <v>0</v>
      </c>
      <c r="F1599">
        <f>order_details__2[[#This Row],[UnitPrice]]*order_details__2[[#This Row],[Quantity]]</f>
        <v>280</v>
      </c>
      <c r="G1599">
        <f>VLOOKUP(order_details__2[[#This Row],[ProductID]],products[],3,FALSE)</f>
        <v>20</v>
      </c>
      <c r="H1599">
        <f>VLOOKUP(order_details__2[[#This Row],[OrderID]],orders[],20,FALSE)</f>
        <v>1998</v>
      </c>
      <c r="I1599" t="str">
        <f>VLOOKUP(order_details__2[[#This Row],[ProductID]],products[],2,FALSE)</f>
        <v>Singaporean Hokkien Fried Mee</v>
      </c>
      <c r="J1599" t="str">
        <f>VLOOKUP(order_details__2[[#This Row],[SupplierID]],suppliers[],2,FALSE)</f>
        <v>Leka Trading</v>
      </c>
      <c r="K1599" t="str">
        <f>VLOOKUP(order_details__2[[#This Row],[OrderID]],orders[],14,FALSE)</f>
        <v>Mexico</v>
      </c>
      <c r="L1599">
        <f>VLOOKUP(order_details__2[[#This Row],[OrderID]],orders[],7,FALSE)</f>
        <v>2</v>
      </c>
      <c r="M1599" t="str">
        <f>VLOOKUP(order_details__2[[#This Row],[ShipVia ]],shippers[],2,FALSE)</f>
        <v>United Package</v>
      </c>
      <c r="N1599" t="str">
        <f>VLOOKUP(order_details__2[[#This Row],[OrderID]],orders[],2,FALSE)</f>
        <v>ANTON</v>
      </c>
      <c r="O1599" t="str">
        <f>VLOOKUP(order_details__2[[#This Row],[OrderID]],orders[],18,FALSE)</f>
        <v xml:space="preserve">Southern                                          </v>
      </c>
      <c r="P1599">
        <f>VLOOKUP(order_details__2[[#This Row],[ProductID]],products[],4,FALSE)</f>
        <v>5</v>
      </c>
      <c r="Q1599" t="str">
        <f>VLOOKUP(order_details__2[[#This Row],[CategoryID]],categories[],2,FALSE)</f>
        <v>Grains/Cereals</v>
      </c>
      <c r="R1599">
        <f>VLOOKUP(order_details__2[[#This Row],[OrderID]],orders[],21,FALSE)</f>
        <v>1</v>
      </c>
    </row>
    <row r="1600" spans="1:18" x14ac:dyDescent="0.2">
      <c r="A1600">
        <v>10857</v>
      </c>
      <c r="B1600">
        <v>3</v>
      </c>
      <c r="C1600">
        <v>10</v>
      </c>
      <c r="D1600">
        <v>30</v>
      </c>
      <c r="E1600">
        <v>0</v>
      </c>
      <c r="F1600">
        <f>order_details__2[[#This Row],[UnitPrice]]*order_details__2[[#This Row],[Quantity]]</f>
        <v>300</v>
      </c>
      <c r="G1600">
        <f>VLOOKUP(order_details__2[[#This Row],[ProductID]],products[],3,FALSE)</f>
        <v>1</v>
      </c>
      <c r="H1600">
        <f>VLOOKUP(order_details__2[[#This Row],[OrderID]],orders[],20,FALSE)</f>
        <v>1998</v>
      </c>
      <c r="I1600" t="str">
        <f>VLOOKUP(order_details__2[[#This Row],[ProductID]],products[],2,FALSE)</f>
        <v>Aniseed Syrup</v>
      </c>
      <c r="J1600" t="str">
        <f>VLOOKUP(order_details__2[[#This Row],[SupplierID]],suppliers[],2,FALSE)</f>
        <v>Exotic Liquids</v>
      </c>
      <c r="K1600" t="str">
        <f>VLOOKUP(order_details__2[[#This Row],[OrderID]],orders[],14,FALSE)</f>
        <v>Sweden</v>
      </c>
      <c r="L1600">
        <f>VLOOKUP(order_details__2[[#This Row],[OrderID]],orders[],7,FALSE)</f>
        <v>2</v>
      </c>
      <c r="M1600" t="str">
        <f>VLOOKUP(order_details__2[[#This Row],[ShipVia ]],shippers[],2,FALSE)</f>
        <v>United Package</v>
      </c>
      <c r="N1600" t="str">
        <f>VLOOKUP(order_details__2[[#This Row],[OrderID]],orders[],2,FALSE)</f>
        <v>BERGS</v>
      </c>
      <c r="O1600" t="str">
        <f>VLOOKUP(order_details__2[[#This Row],[OrderID]],orders[],18,FALSE)</f>
        <v xml:space="preserve">Northern                                          </v>
      </c>
      <c r="P1600">
        <f>VLOOKUP(order_details__2[[#This Row],[ProductID]],products[],4,FALSE)</f>
        <v>2</v>
      </c>
      <c r="Q1600" t="str">
        <f>VLOOKUP(order_details__2[[#This Row],[CategoryID]],categories[],2,FALSE)</f>
        <v>Condiments</v>
      </c>
      <c r="R1600">
        <f>VLOOKUP(order_details__2[[#This Row],[OrderID]],orders[],21,FALSE)</f>
        <v>1</v>
      </c>
    </row>
    <row r="1601" spans="1:18" x14ac:dyDescent="0.2">
      <c r="A1601">
        <v>10857</v>
      </c>
      <c r="B1601">
        <v>26</v>
      </c>
      <c r="C1601">
        <v>31.23</v>
      </c>
      <c r="D1601">
        <v>35</v>
      </c>
      <c r="E1601">
        <v>0</v>
      </c>
      <c r="F1601">
        <f>order_details__2[[#This Row],[UnitPrice]]*order_details__2[[#This Row],[Quantity]]</f>
        <v>1093.05</v>
      </c>
      <c r="G1601">
        <f>VLOOKUP(order_details__2[[#This Row],[ProductID]],products[],3,FALSE)</f>
        <v>11</v>
      </c>
      <c r="H1601">
        <f>VLOOKUP(order_details__2[[#This Row],[OrderID]],orders[],20,FALSE)</f>
        <v>1998</v>
      </c>
      <c r="I1601" t="str">
        <f>VLOOKUP(order_details__2[[#This Row],[ProductID]],products[],2,FALSE)</f>
        <v>Gumbr Gummibrchen</v>
      </c>
      <c r="J1601" t="str">
        <f>VLOOKUP(order_details__2[[#This Row],[SupplierID]],suppliers[],2,FALSE)</f>
        <v>Heli Swaren GmbH &amp; Co. KG</v>
      </c>
      <c r="K1601" t="str">
        <f>VLOOKUP(order_details__2[[#This Row],[OrderID]],orders[],14,FALSE)</f>
        <v>Sweden</v>
      </c>
      <c r="L1601">
        <f>VLOOKUP(order_details__2[[#This Row],[OrderID]],orders[],7,FALSE)</f>
        <v>2</v>
      </c>
      <c r="M1601" t="str">
        <f>VLOOKUP(order_details__2[[#This Row],[ShipVia ]],shippers[],2,FALSE)</f>
        <v>United Package</v>
      </c>
      <c r="N1601" t="str">
        <f>VLOOKUP(order_details__2[[#This Row],[OrderID]],orders[],2,FALSE)</f>
        <v>BERGS</v>
      </c>
      <c r="O1601" t="str">
        <f>VLOOKUP(order_details__2[[#This Row],[OrderID]],orders[],18,FALSE)</f>
        <v xml:space="preserve">Northern                                          </v>
      </c>
      <c r="P1601">
        <f>VLOOKUP(order_details__2[[#This Row],[ProductID]],products[],4,FALSE)</f>
        <v>3</v>
      </c>
      <c r="Q1601" t="str">
        <f>VLOOKUP(order_details__2[[#This Row],[CategoryID]],categories[],2,FALSE)</f>
        <v>Confections</v>
      </c>
      <c r="R1601">
        <f>VLOOKUP(order_details__2[[#This Row],[OrderID]],orders[],21,FALSE)</f>
        <v>1</v>
      </c>
    </row>
    <row r="1602" spans="1:18" x14ac:dyDescent="0.2">
      <c r="A1602">
        <v>10857</v>
      </c>
      <c r="B1602">
        <v>29</v>
      </c>
      <c r="C1602">
        <v>123.79</v>
      </c>
      <c r="D1602">
        <v>10</v>
      </c>
      <c r="E1602">
        <v>0</v>
      </c>
      <c r="F1602">
        <f>order_details__2[[#This Row],[UnitPrice]]*order_details__2[[#This Row],[Quantity]]</f>
        <v>1237.9000000000001</v>
      </c>
      <c r="G1602">
        <f>VLOOKUP(order_details__2[[#This Row],[ProductID]],products[],3,FALSE)</f>
        <v>12</v>
      </c>
      <c r="H1602">
        <f>VLOOKUP(order_details__2[[#This Row],[OrderID]],orders[],20,FALSE)</f>
        <v>1998</v>
      </c>
      <c r="I1602" t="str">
        <f>VLOOKUP(order_details__2[[#This Row],[ProductID]],products[],2,FALSE)</f>
        <v>Thringer Rostbratwurst</v>
      </c>
      <c r="J1602" t="str">
        <f>VLOOKUP(order_details__2[[#This Row],[SupplierID]],suppliers[],2,FALSE)</f>
        <v>Plutzer Lebensmittelgromrkte AG</v>
      </c>
      <c r="K1602" t="str">
        <f>VLOOKUP(order_details__2[[#This Row],[OrderID]],orders[],14,FALSE)</f>
        <v>Sweden</v>
      </c>
      <c r="L1602">
        <f>VLOOKUP(order_details__2[[#This Row],[OrderID]],orders[],7,FALSE)</f>
        <v>2</v>
      </c>
      <c r="M1602" t="str">
        <f>VLOOKUP(order_details__2[[#This Row],[ShipVia ]],shippers[],2,FALSE)</f>
        <v>United Package</v>
      </c>
      <c r="N1602" t="str">
        <f>VLOOKUP(order_details__2[[#This Row],[OrderID]],orders[],2,FALSE)</f>
        <v>BERGS</v>
      </c>
      <c r="O1602" t="str">
        <f>VLOOKUP(order_details__2[[#This Row],[OrderID]],orders[],18,FALSE)</f>
        <v xml:space="preserve">Northern                                          </v>
      </c>
      <c r="P1602">
        <f>VLOOKUP(order_details__2[[#This Row],[ProductID]],products[],4,FALSE)</f>
        <v>6</v>
      </c>
      <c r="Q1602" t="str">
        <f>VLOOKUP(order_details__2[[#This Row],[CategoryID]],categories[],2,FALSE)</f>
        <v>Meat/Poultry</v>
      </c>
      <c r="R1602">
        <f>VLOOKUP(order_details__2[[#This Row],[OrderID]],orders[],21,FALSE)</f>
        <v>1</v>
      </c>
    </row>
    <row r="1603" spans="1:18" x14ac:dyDescent="0.2">
      <c r="A1603">
        <v>10858</v>
      </c>
      <c r="B1603">
        <v>7</v>
      </c>
      <c r="C1603">
        <v>30</v>
      </c>
      <c r="D1603">
        <v>5</v>
      </c>
      <c r="E1603">
        <v>0</v>
      </c>
      <c r="F1603">
        <f>order_details__2[[#This Row],[UnitPrice]]*order_details__2[[#This Row],[Quantity]]</f>
        <v>150</v>
      </c>
      <c r="G1603">
        <f>VLOOKUP(order_details__2[[#This Row],[ProductID]],products[],3,FALSE)</f>
        <v>3</v>
      </c>
      <c r="H1603">
        <f>VLOOKUP(order_details__2[[#This Row],[OrderID]],orders[],20,FALSE)</f>
        <v>1998</v>
      </c>
      <c r="I1603" t="str">
        <f>VLOOKUP(order_details__2[[#This Row],[ProductID]],products[],2,FALSE)</f>
        <v>Uncle Bob's Organic Dried Pears</v>
      </c>
      <c r="J1603" t="str">
        <f>VLOOKUP(order_details__2[[#This Row],[SupplierID]],suppliers[],2,FALSE)</f>
        <v>Grandma Kelly's Homestead</v>
      </c>
      <c r="K1603" t="str">
        <f>VLOOKUP(order_details__2[[#This Row],[OrderID]],orders[],14,FALSE)</f>
        <v>France</v>
      </c>
      <c r="L1603">
        <f>VLOOKUP(order_details__2[[#This Row],[OrderID]],orders[],7,FALSE)</f>
        <v>1</v>
      </c>
      <c r="M1603" t="str">
        <f>VLOOKUP(order_details__2[[#This Row],[ShipVia ]],shippers[],2,FALSE)</f>
        <v>Speedy Express</v>
      </c>
      <c r="N1603" t="str">
        <f>VLOOKUP(order_details__2[[#This Row],[OrderID]],orders[],2,FALSE)</f>
        <v>LACOR</v>
      </c>
      <c r="O1603" t="str">
        <f>VLOOKUP(order_details__2[[#This Row],[OrderID]],orders[],18,FALSE)</f>
        <v xml:space="preserve">Eastern                                           </v>
      </c>
      <c r="P1603">
        <f>VLOOKUP(order_details__2[[#This Row],[ProductID]],products[],4,FALSE)</f>
        <v>7</v>
      </c>
      <c r="Q1603" t="str">
        <f>VLOOKUP(order_details__2[[#This Row],[CategoryID]],categories[],2,FALSE)</f>
        <v>Produce</v>
      </c>
      <c r="R1603">
        <f>VLOOKUP(order_details__2[[#This Row],[OrderID]],orders[],21,FALSE)</f>
        <v>1</v>
      </c>
    </row>
    <row r="1604" spans="1:18" x14ac:dyDescent="0.2">
      <c r="A1604">
        <v>10858</v>
      </c>
      <c r="B1604">
        <v>27</v>
      </c>
      <c r="C1604">
        <v>43.9</v>
      </c>
      <c r="D1604">
        <v>10</v>
      </c>
      <c r="E1604">
        <v>0</v>
      </c>
      <c r="F1604">
        <f>order_details__2[[#This Row],[UnitPrice]]*order_details__2[[#This Row],[Quantity]]</f>
        <v>439</v>
      </c>
      <c r="G1604">
        <f>VLOOKUP(order_details__2[[#This Row],[ProductID]],products[],3,FALSE)</f>
        <v>11</v>
      </c>
      <c r="H1604">
        <f>VLOOKUP(order_details__2[[#This Row],[OrderID]],orders[],20,FALSE)</f>
        <v>1998</v>
      </c>
      <c r="I1604" t="str">
        <f>VLOOKUP(order_details__2[[#This Row],[ProductID]],products[],2,FALSE)</f>
        <v>Schoggi Schokolade</v>
      </c>
      <c r="J1604" t="str">
        <f>VLOOKUP(order_details__2[[#This Row],[SupplierID]],suppliers[],2,FALSE)</f>
        <v>Heli Swaren GmbH &amp; Co. KG</v>
      </c>
      <c r="K1604" t="str">
        <f>VLOOKUP(order_details__2[[#This Row],[OrderID]],orders[],14,FALSE)</f>
        <v>France</v>
      </c>
      <c r="L1604">
        <f>VLOOKUP(order_details__2[[#This Row],[OrderID]],orders[],7,FALSE)</f>
        <v>1</v>
      </c>
      <c r="M1604" t="str">
        <f>VLOOKUP(order_details__2[[#This Row],[ShipVia ]],shippers[],2,FALSE)</f>
        <v>Speedy Express</v>
      </c>
      <c r="N1604" t="str">
        <f>VLOOKUP(order_details__2[[#This Row],[OrderID]],orders[],2,FALSE)</f>
        <v>LACOR</v>
      </c>
      <c r="O1604" t="str">
        <f>VLOOKUP(order_details__2[[#This Row],[OrderID]],orders[],18,FALSE)</f>
        <v xml:space="preserve">Eastern                                           </v>
      </c>
      <c r="P1604">
        <f>VLOOKUP(order_details__2[[#This Row],[ProductID]],products[],4,FALSE)</f>
        <v>3</v>
      </c>
      <c r="Q1604" t="str">
        <f>VLOOKUP(order_details__2[[#This Row],[CategoryID]],categories[],2,FALSE)</f>
        <v>Confections</v>
      </c>
      <c r="R1604">
        <f>VLOOKUP(order_details__2[[#This Row],[OrderID]],orders[],21,FALSE)</f>
        <v>1</v>
      </c>
    </row>
    <row r="1605" spans="1:18" x14ac:dyDescent="0.2">
      <c r="A1605">
        <v>10858</v>
      </c>
      <c r="B1605">
        <v>70</v>
      </c>
      <c r="C1605">
        <v>15</v>
      </c>
      <c r="D1605">
        <v>4</v>
      </c>
      <c r="E1605">
        <v>0</v>
      </c>
      <c r="F1605">
        <f>order_details__2[[#This Row],[UnitPrice]]*order_details__2[[#This Row],[Quantity]]</f>
        <v>60</v>
      </c>
      <c r="G1605">
        <f>VLOOKUP(order_details__2[[#This Row],[ProductID]],products[],3,FALSE)</f>
        <v>7</v>
      </c>
      <c r="H1605">
        <f>VLOOKUP(order_details__2[[#This Row],[OrderID]],orders[],20,FALSE)</f>
        <v>1998</v>
      </c>
      <c r="I1605" t="str">
        <f>VLOOKUP(order_details__2[[#This Row],[ProductID]],products[],2,FALSE)</f>
        <v>Outback Lager</v>
      </c>
      <c r="J1605" t="str">
        <f>VLOOKUP(order_details__2[[#This Row],[SupplierID]],suppliers[],2,FALSE)</f>
        <v>Pavlova, Ltd.</v>
      </c>
      <c r="K1605" t="str">
        <f>VLOOKUP(order_details__2[[#This Row],[OrderID]],orders[],14,FALSE)</f>
        <v>France</v>
      </c>
      <c r="L1605">
        <f>VLOOKUP(order_details__2[[#This Row],[OrderID]],orders[],7,FALSE)</f>
        <v>1</v>
      </c>
      <c r="M1605" t="str">
        <f>VLOOKUP(order_details__2[[#This Row],[ShipVia ]],shippers[],2,FALSE)</f>
        <v>Speedy Express</v>
      </c>
      <c r="N1605" t="str">
        <f>VLOOKUP(order_details__2[[#This Row],[OrderID]],orders[],2,FALSE)</f>
        <v>LACOR</v>
      </c>
      <c r="O1605" t="str">
        <f>VLOOKUP(order_details__2[[#This Row],[OrderID]],orders[],18,FALSE)</f>
        <v xml:space="preserve">Eastern                                           </v>
      </c>
      <c r="P1605">
        <f>VLOOKUP(order_details__2[[#This Row],[ProductID]],products[],4,FALSE)</f>
        <v>1</v>
      </c>
      <c r="Q1605" t="str">
        <f>VLOOKUP(order_details__2[[#This Row],[CategoryID]],categories[],2,FALSE)</f>
        <v>Beverages</v>
      </c>
      <c r="R1605">
        <f>VLOOKUP(order_details__2[[#This Row],[OrderID]],orders[],21,FALSE)</f>
        <v>1</v>
      </c>
    </row>
    <row r="1606" spans="1:18" x14ac:dyDescent="0.2">
      <c r="A1606">
        <v>10859</v>
      </c>
      <c r="B1606">
        <v>24</v>
      </c>
      <c r="C1606">
        <v>4.5</v>
      </c>
      <c r="D1606">
        <v>40</v>
      </c>
      <c r="E1606">
        <v>0</v>
      </c>
      <c r="F1606">
        <f>order_details__2[[#This Row],[UnitPrice]]*order_details__2[[#This Row],[Quantity]]</f>
        <v>180</v>
      </c>
      <c r="G1606">
        <f>VLOOKUP(order_details__2[[#This Row],[ProductID]],products[],3,FALSE)</f>
        <v>10</v>
      </c>
      <c r="H1606">
        <f>VLOOKUP(order_details__2[[#This Row],[OrderID]],orders[],20,FALSE)</f>
        <v>1998</v>
      </c>
      <c r="I1606" t="str">
        <f>VLOOKUP(order_details__2[[#This Row],[ProductID]],products[],2,FALSE)</f>
        <v>Guaran Fantstica</v>
      </c>
      <c r="J1606" t="str">
        <f>VLOOKUP(order_details__2[[#This Row],[SupplierID]],suppliers[],2,FALSE)</f>
        <v>Refrescos Americanas LTDA</v>
      </c>
      <c r="K1606" t="str">
        <f>VLOOKUP(order_details__2[[#This Row],[OrderID]],orders[],14,FALSE)</f>
        <v>Germany</v>
      </c>
      <c r="L1606">
        <f>VLOOKUP(order_details__2[[#This Row],[OrderID]],orders[],7,FALSE)</f>
        <v>2</v>
      </c>
      <c r="M1606" t="str">
        <f>VLOOKUP(order_details__2[[#This Row],[ShipVia ]],shippers[],2,FALSE)</f>
        <v>United Package</v>
      </c>
      <c r="N1606" t="str">
        <f>VLOOKUP(order_details__2[[#This Row],[OrderID]],orders[],2,FALSE)</f>
        <v>FRANK</v>
      </c>
      <c r="O1606" t="str">
        <f>VLOOKUP(order_details__2[[#This Row],[OrderID]],orders[],18,FALSE)</f>
        <v xml:space="preserve">Eastern                                           </v>
      </c>
      <c r="P1606">
        <f>VLOOKUP(order_details__2[[#This Row],[ProductID]],products[],4,FALSE)</f>
        <v>1</v>
      </c>
      <c r="Q1606" t="str">
        <f>VLOOKUP(order_details__2[[#This Row],[CategoryID]],categories[],2,FALSE)</f>
        <v>Beverages</v>
      </c>
      <c r="R1606">
        <f>VLOOKUP(order_details__2[[#This Row],[OrderID]],orders[],21,FALSE)</f>
        <v>1</v>
      </c>
    </row>
    <row r="1607" spans="1:18" x14ac:dyDescent="0.2">
      <c r="A1607">
        <v>10859</v>
      </c>
      <c r="B1607">
        <v>54</v>
      </c>
      <c r="C1607">
        <v>7.45</v>
      </c>
      <c r="D1607">
        <v>35</v>
      </c>
      <c r="E1607">
        <v>0</v>
      </c>
      <c r="F1607">
        <f>order_details__2[[#This Row],[UnitPrice]]*order_details__2[[#This Row],[Quantity]]</f>
        <v>260.75</v>
      </c>
      <c r="G1607">
        <f>VLOOKUP(order_details__2[[#This Row],[ProductID]],products[],3,FALSE)</f>
        <v>25</v>
      </c>
      <c r="H1607">
        <f>VLOOKUP(order_details__2[[#This Row],[OrderID]],orders[],20,FALSE)</f>
        <v>1998</v>
      </c>
      <c r="I1607" t="str">
        <f>VLOOKUP(order_details__2[[#This Row],[ProductID]],products[],2,FALSE)</f>
        <v>Tourtire</v>
      </c>
      <c r="J1607" t="str">
        <f>VLOOKUP(order_details__2[[#This Row],[SupplierID]],suppliers[],2,FALSE)</f>
        <v>Ma Maison</v>
      </c>
      <c r="K1607" t="str">
        <f>VLOOKUP(order_details__2[[#This Row],[OrderID]],orders[],14,FALSE)</f>
        <v>Germany</v>
      </c>
      <c r="L1607">
        <f>VLOOKUP(order_details__2[[#This Row],[OrderID]],orders[],7,FALSE)</f>
        <v>2</v>
      </c>
      <c r="M1607" t="str">
        <f>VLOOKUP(order_details__2[[#This Row],[ShipVia ]],shippers[],2,FALSE)</f>
        <v>United Package</v>
      </c>
      <c r="N1607" t="str">
        <f>VLOOKUP(order_details__2[[#This Row],[OrderID]],orders[],2,FALSE)</f>
        <v>FRANK</v>
      </c>
      <c r="O1607" t="str">
        <f>VLOOKUP(order_details__2[[#This Row],[OrderID]],orders[],18,FALSE)</f>
        <v xml:space="preserve">Eastern                                           </v>
      </c>
      <c r="P1607">
        <f>VLOOKUP(order_details__2[[#This Row],[ProductID]],products[],4,FALSE)</f>
        <v>6</v>
      </c>
      <c r="Q1607" t="str">
        <f>VLOOKUP(order_details__2[[#This Row],[CategoryID]],categories[],2,FALSE)</f>
        <v>Meat/Poultry</v>
      </c>
      <c r="R1607">
        <f>VLOOKUP(order_details__2[[#This Row],[OrderID]],orders[],21,FALSE)</f>
        <v>1</v>
      </c>
    </row>
    <row r="1608" spans="1:18" x14ac:dyDescent="0.2">
      <c r="A1608">
        <v>10859</v>
      </c>
      <c r="B1608">
        <v>64</v>
      </c>
      <c r="C1608">
        <v>33.25</v>
      </c>
      <c r="D1608">
        <v>30</v>
      </c>
      <c r="E1608">
        <v>0</v>
      </c>
      <c r="F1608">
        <f>order_details__2[[#This Row],[UnitPrice]]*order_details__2[[#This Row],[Quantity]]</f>
        <v>997.5</v>
      </c>
      <c r="G1608">
        <f>VLOOKUP(order_details__2[[#This Row],[ProductID]],products[],3,FALSE)</f>
        <v>12</v>
      </c>
      <c r="H1608">
        <f>VLOOKUP(order_details__2[[#This Row],[OrderID]],orders[],20,FALSE)</f>
        <v>1998</v>
      </c>
      <c r="I1608" t="str">
        <f>VLOOKUP(order_details__2[[#This Row],[ProductID]],products[],2,FALSE)</f>
        <v>Wimmers gute Semmelkndel</v>
      </c>
      <c r="J1608" t="str">
        <f>VLOOKUP(order_details__2[[#This Row],[SupplierID]],suppliers[],2,FALSE)</f>
        <v>Plutzer Lebensmittelgromrkte AG</v>
      </c>
      <c r="K1608" t="str">
        <f>VLOOKUP(order_details__2[[#This Row],[OrderID]],orders[],14,FALSE)</f>
        <v>Germany</v>
      </c>
      <c r="L1608">
        <f>VLOOKUP(order_details__2[[#This Row],[OrderID]],orders[],7,FALSE)</f>
        <v>2</v>
      </c>
      <c r="M1608" t="str">
        <f>VLOOKUP(order_details__2[[#This Row],[ShipVia ]],shippers[],2,FALSE)</f>
        <v>United Package</v>
      </c>
      <c r="N1608" t="str">
        <f>VLOOKUP(order_details__2[[#This Row],[OrderID]],orders[],2,FALSE)</f>
        <v>FRANK</v>
      </c>
      <c r="O1608" t="str">
        <f>VLOOKUP(order_details__2[[#This Row],[OrderID]],orders[],18,FALSE)</f>
        <v xml:space="preserve">Eastern                                           </v>
      </c>
      <c r="P1608">
        <f>VLOOKUP(order_details__2[[#This Row],[ProductID]],products[],4,FALSE)</f>
        <v>5</v>
      </c>
      <c r="Q1608" t="str">
        <f>VLOOKUP(order_details__2[[#This Row],[CategoryID]],categories[],2,FALSE)</f>
        <v>Grains/Cereals</v>
      </c>
      <c r="R1608">
        <f>VLOOKUP(order_details__2[[#This Row],[OrderID]],orders[],21,FALSE)</f>
        <v>1</v>
      </c>
    </row>
    <row r="1609" spans="1:18" x14ac:dyDescent="0.2">
      <c r="A1609">
        <v>10860</v>
      </c>
      <c r="B1609">
        <v>51</v>
      </c>
      <c r="C1609">
        <v>53</v>
      </c>
      <c r="D1609">
        <v>3</v>
      </c>
      <c r="E1609">
        <v>0</v>
      </c>
      <c r="F1609">
        <f>order_details__2[[#This Row],[UnitPrice]]*order_details__2[[#This Row],[Quantity]]</f>
        <v>159</v>
      </c>
      <c r="G1609">
        <f>VLOOKUP(order_details__2[[#This Row],[ProductID]],products[],3,FALSE)</f>
        <v>24</v>
      </c>
      <c r="H1609">
        <f>VLOOKUP(order_details__2[[#This Row],[OrderID]],orders[],20,FALSE)</f>
        <v>1998</v>
      </c>
      <c r="I1609" t="str">
        <f>VLOOKUP(order_details__2[[#This Row],[ProductID]],products[],2,FALSE)</f>
        <v>Manjimup Dried Apples</v>
      </c>
      <c r="J1609" t="str">
        <f>VLOOKUP(order_details__2[[#This Row],[SupplierID]],suppliers[],2,FALSE)</f>
        <v>G'day, Mate</v>
      </c>
      <c r="K1609" t="str">
        <f>VLOOKUP(order_details__2[[#This Row],[OrderID]],orders[],14,FALSE)</f>
        <v>France</v>
      </c>
      <c r="L1609">
        <f>VLOOKUP(order_details__2[[#This Row],[OrderID]],orders[],7,FALSE)</f>
        <v>3</v>
      </c>
      <c r="M1609" t="str">
        <f>VLOOKUP(order_details__2[[#This Row],[ShipVia ]],shippers[],2,FALSE)</f>
        <v>Federal Shipping</v>
      </c>
      <c r="N1609" t="str">
        <f>VLOOKUP(order_details__2[[#This Row],[OrderID]],orders[],2,FALSE)</f>
        <v>FRANR</v>
      </c>
      <c r="O1609" t="str">
        <f>VLOOKUP(order_details__2[[#This Row],[OrderID]],orders[],18,FALSE)</f>
        <v xml:space="preserve">Southern                                          </v>
      </c>
      <c r="P1609">
        <f>VLOOKUP(order_details__2[[#This Row],[ProductID]],products[],4,FALSE)</f>
        <v>7</v>
      </c>
      <c r="Q1609" t="str">
        <f>VLOOKUP(order_details__2[[#This Row],[CategoryID]],categories[],2,FALSE)</f>
        <v>Produce</v>
      </c>
      <c r="R1609">
        <f>VLOOKUP(order_details__2[[#This Row],[OrderID]],orders[],21,FALSE)</f>
        <v>1</v>
      </c>
    </row>
    <row r="1610" spans="1:18" x14ac:dyDescent="0.2">
      <c r="A1610">
        <v>10860</v>
      </c>
      <c r="B1610">
        <v>76</v>
      </c>
      <c r="C1610">
        <v>18</v>
      </c>
      <c r="D1610">
        <v>20</v>
      </c>
      <c r="E1610">
        <v>0</v>
      </c>
      <c r="F1610">
        <f>order_details__2[[#This Row],[UnitPrice]]*order_details__2[[#This Row],[Quantity]]</f>
        <v>360</v>
      </c>
      <c r="G1610">
        <f>VLOOKUP(order_details__2[[#This Row],[ProductID]],products[],3,FALSE)</f>
        <v>23</v>
      </c>
      <c r="H1610">
        <f>VLOOKUP(order_details__2[[#This Row],[OrderID]],orders[],20,FALSE)</f>
        <v>1998</v>
      </c>
      <c r="I1610" t="str">
        <f>VLOOKUP(order_details__2[[#This Row],[ProductID]],products[],2,FALSE)</f>
        <v>Lakkalikri</v>
      </c>
      <c r="J1610" t="str">
        <f>VLOOKUP(order_details__2[[#This Row],[SupplierID]],suppliers[],2,FALSE)</f>
        <v>Karkki Oy</v>
      </c>
      <c r="K1610" t="str">
        <f>VLOOKUP(order_details__2[[#This Row],[OrderID]],orders[],14,FALSE)</f>
        <v>France</v>
      </c>
      <c r="L1610">
        <f>VLOOKUP(order_details__2[[#This Row],[OrderID]],orders[],7,FALSE)</f>
        <v>3</v>
      </c>
      <c r="M1610" t="str">
        <f>VLOOKUP(order_details__2[[#This Row],[ShipVia ]],shippers[],2,FALSE)</f>
        <v>Federal Shipping</v>
      </c>
      <c r="N1610" t="str">
        <f>VLOOKUP(order_details__2[[#This Row],[OrderID]],orders[],2,FALSE)</f>
        <v>FRANR</v>
      </c>
      <c r="O1610" t="str">
        <f>VLOOKUP(order_details__2[[#This Row],[OrderID]],orders[],18,FALSE)</f>
        <v xml:space="preserve">Southern                                          </v>
      </c>
      <c r="P1610">
        <f>VLOOKUP(order_details__2[[#This Row],[ProductID]],products[],4,FALSE)</f>
        <v>1</v>
      </c>
      <c r="Q1610" t="str">
        <f>VLOOKUP(order_details__2[[#This Row],[CategoryID]],categories[],2,FALSE)</f>
        <v>Beverages</v>
      </c>
      <c r="R1610">
        <f>VLOOKUP(order_details__2[[#This Row],[OrderID]],orders[],21,FALSE)</f>
        <v>1</v>
      </c>
    </row>
    <row r="1611" spans="1:18" x14ac:dyDescent="0.2">
      <c r="A1611">
        <v>10861</v>
      </c>
      <c r="B1611">
        <v>17</v>
      </c>
      <c r="C1611">
        <v>39</v>
      </c>
      <c r="D1611">
        <v>42</v>
      </c>
      <c r="E1611">
        <v>0</v>
      </c>
      <c r="F1611">
        <f>order_details__2[[#This Row],[UnitPrice]]*order_details__2[[#This Row],[Quantity]]</f>
        <v>1638</v>
      </c>
      <c r="G1611">
        <f>VLOOKUP(order_details__2[[#This Row],[ProductID]],products[],3,FALSE)</f>
        <v>7</v>
      </c>
      <c r="H1611">
        <f>VLOOKUP(order_details__2[[#This Row],[OrderID]],orders[],20,FALSE)</f>
        <v>1998</v>
      </c>
      <c r="I1611" t="str">
        <f>VLOOKUP(order_details__2[[#This Row],[ProductID]],products[],2,FALSE)</f>
        <v>Alice Mutton</v>
      </c>
      <c r="J1611" t="str">
        <f>VLOOKUP(order_details__2[[#This Row],[SupplierID]],suppliers[],2,FALSE)</f>
        <v>Pavlova, Ltd.</v>
      </c>
      <c r="K1611" t="str">
        <f>VLOOKUP(order_details__2[[#This Row],[OrderID]],orders[],14,FALSE)</f>
        <v>USA</v>
      </c>
      <c r="L1611">
        <f>VLOOKUP(order_details__2[[#This Row],[OrderID]],orders[],7,FALSE)</f>
        <v>2</v>
      </c>
      <c r="M1611" t="str">
        <f>VLOOKUP(order_details__2[[#This Row],[ShipVia ]],shippers[],2,FALSE)</f>
        <v>United Package</v>
      </c>
      <c r="N1611" t="str">
        <f>VLOOKUP(order_details__2[[#This Row],[OrderID]],orders[],2,FALSE)</f>
        <v>WHITC</v>
      </c>
      <c r="O1611" t="str">
        <f>VLOOKUP(order_details__2[[#This Row],[OrderID]],orders[],18,FALSE)</f>
        <v xml:space="preserve">Eastern                                           </v>
      </c>
      <c r="P1611">
        <f>VLOOKUP(order_details__2[[#This Row],[ProductID]],products[],4,FALSE)</f>
        <v>6</v>
      </c>
      <c r="Q1611" t="str">
        <f>VLOOKUP(order_details__2[[#This Row],[CategoryID]],categories[],2,FALSE)</f>
        <v>Meat/Poultry</v>
      </c>
      <c r="R1611">
        <f>VLOOKUP(order_details__2[[#This Row],[OrderID]],orders[],21,FALSE)</f>
        <v>1</v>
      </c>
    </row>
    <row r="1612" spans="1:18" x14ac:dyDescent="0.2">
      <c r="A1612">
        <v>10861</v>
      </c>
      <c r="B1612">
        <v>18</v>
      </c>
      <c r="C1612">
        <v>62.5</v>
      </c>
      <c r="D1612">
        <v>20</v>
      </c>
      <c r="E1612">
        <v>0</v>
      </c>
      <c r="F1612">
        <f>order_details__2[[#This Row],[UnitPrice]]*order_details__2[[#This Row],[Quantity]]</f>
        <v>1250</v>
      </c>
      <c r="G1612">
        <f>VLOOKUP(order_details__2[[#This Row],[ProductID]],products[],3,FALSE)</f>
        <v>7</v>
      </c>
      <c r="H1612">
        <f>VLOOKUP(order_details__2[[#This Row],[OrderID]],orders[],20,FALSE)</f>
        <v>1998</v>
      </c>
      <c r="I1612" t="str">
        <f>VLOOKUP(order_details__2[[#This Row],[ProductID]],products[],2,FALSE)</f>
        <v>Carnarvon Tigers</v>
      </c>
      <c r="J1612" t="str">
        <f>VLOOKUP(order_details__2[[#This Row],[SupplierID]],suppliers[],2,FALSE)</f>
        <v>Pavlova, Ltd.</v>
      </c>
      <c r="K1612" t="str">
        <f>VLOOKUP(order_details__2[[#This Row],[OrderID]],orders[],14,FALSE)</f>
        <v>USA</v>
      </c>
      <c r="L1612">
        <f>VLOOKUP(order_details__2[[#This Row],[OrderID]],orders[],7,FALSE)</f>
        <v>2</v>
      </c>
      <c r="M1612" t="str">
        <f>VLOOKUP(order_details__2[[#This Row],[ShipVia ]],shippers[],2,FALSE)</f>
        <v>United Package</v>
      </c>
      <c r="N1612" t="str">
        <f>VLOOKUP(order_details__2[[#This Row],[OrderID]],orders[],2,FALSE)</f>
        <v>WHITC</v>
      </c>
      <c r="O1612" t="str">
        <f>VLOOKUP(order_details__2[[#This Row],[OrderID]],orders[],18,FALSE)</f>
        <v xml:space="preserve">Eastern                                           </v>
      </c>
      <c r="P1612">
        <f>VLOOKUP(order_details__2[[#This Row],[ProductID]],products[],4,FALSE)</f>
        <v>8</v>
      </c>
      <c r="Q1612" t="str">
        <f>VLOOKUP(order_details__2[[#This Row],[CategoryID]],categories[],2,FALSE)</f>
        <v>Seafood</v>
      </c>
      <c r="R1612">
        <f>VLOOKUP(order_details__2[[#This Row],[OrderID]],orders[],21,FALSE)</f>
        <v>1</v>
      </c>
    </row>
    <row r="1613" spans="1:18" x14ac:dyDescent="0.2">
      <c r="A1613">
        <v>10861</v>
      </c>
      <c r="B1613">
        <v>21</v>
      </c>
      <c r="C1613">
        <v>10</v>
      </c>
      <c r="D1613">
        <v>40</v>
      </c>
      <c r="E1613">
        <v>0</v>
      </c>
      <c r="F1613">
        <f>order_details__2[[#This Row],[UnitPrice]]*order_details__2[[#This Row],[Quantity]]</f>
        <v>400</v>
      </c>
      <c r="G1613">
        <f>VLOOKUP(order_details__2[[#This Row],[ProductID]],products[],3,FALSE)</f>
        <v>8</v>
      </c>
      <c r="H1613">
        <f>VLOOKUP(order_details__2[[#This Row],[OrderID]],orders[],20,FALSE)</f>
        <v>1998</v>
      </c>
      <c r="I1613" t="str">
        <f>VLOOKUP(order_details__2[[#This Row],[ProductID]],products[],2,FALSE)</f>
        <v>Sir Rodney's Scones</v>
      </c>
      <c r="J1613" t="str">
        <f>VLOOKUP(order_details__2[[#This Row],[SupplierID]],suppliers[],2,FALSE)</f>
        <v>Specialty Biscuits, Ltd.</v>
      </c>
      <c r="K1613" t="str">
        <f>VLOOKUP(order_details__2[[#This Row],[OrderID]],orders[],14,FALSE)</f>
        <v>USA</v>
      </c>
      <c r="L1613">
        <f>VLOOKUP(order_details__2[[#This Row],[OrderID]],orders[],7,FALSE)</f>
        <v>2</v>
      </c>
      <c r="M1613" t="str">
        <f>VLOOKUP(order_details__2[[#This Row],[ShipVia ]],shippers[],2,FALSE)</f>
        <v>United Package</v>
      </c>
      <c r="N1613" t="str">
        <f>VLOOKUP(order_details__2[[#This Row],[OrderID]],orders[],2,FALSE)</f>
        <v>WHITC</v>
      </c>
      <c r="O1613" t="str">
        <f>VLOOKUP(order_details__2[[#This Row],[OrderID]],orders[],18,FALSE)</f>
        <v xml:space="preserve">Eastern                                           </v>
      </c>
      <c r="P1613">
        <f>VLOOKUP(order_details__2[[#This Row],[ProductID]],products[],4,FALSE)</f>
        <v>3</v>
      </c>
      <c r="Q1613" t="str">
        <f>VLOOKUP(order_details__2[[#This Row],[CategoryID]],categories[],2,FALSE)</f>
        <v>Confections</v>
      </c>
      <c r="R1613">
        <f>VLOOKUP(order_details__2[[#This Row],[OrderID]],orders[],21,FALSE)</f>
        <v>1</v>
      </c>
    </row>
    <row r="1614" spans="1:18" x14ac:dyDescent="0.2">
      <c r="A1614">
        <v>10861</v>
      </c>
      <c r="B1614">
        <v>33</v>
      </c>
      <c r="C1614">
        <v>2.5</v>
      </c>
      <c r="D1614">
        <v>35</v>
      </c>
      <c r="E1614">
        <v>0</v>
      </c>
      <c r="F1614">
        <f>order_details__2[[#This Row],[UnitPrice]]*order_details__2[[#This Row],[Quantity]]</f>
        <v>87.5</v>
      </c>
      <c r="G1614">
        <f>VLOOKUP(order_details__2[[#This Row],[ProductID]],products[],3,FALSE)</f>
        <v>15</v>
      </c>
      <c r="H1614">
        <f>VLOOKUP(order_details__2[[#This Row],[OrderID]],orders[],20,FALSE)</f>
        <v>1998</v>
      </c>
      <c r="I1614" t="str">
        <f>VLOOKUP(order_details__2[[#This Row],[ProductID]],products[],2,FALSE)</f>
        <v>Geitost</v>
      </c>
      <c r="J1614" t="str">
        <f>VLOOKUP(order_details__2[[#This Row],[SupplierID]],suppliers[],2,FALSE)</f>
        <v>Norske Meierier</v>
      </c>
      <c r="K1614" t="str">
        <f>VLOOKUP(order_details__2[[#This Row],[OrderID]],orders[],14,FALSE)</f>
        <v>USA</v>
      </c>
      <c r="L1614">
        <f>VLOOKUP(order_details__2[[#This Row],[OrderID]],orders[],7,FALSE)</f>
        <v>2</v>
      </c>
      <c r="M1614" t="str">
        <f>VLOOKUP(order_details__2[[#This Row],[ShipVia ]],shippers[],2,FALSE)</f>
        <v>United Package</v>
      </c>
      <c r="N1614" t="str">
        <f>VLOOKUP(order_details__2[[#This Row],[OrderID]],orders[],2,FALSE)</f>
        <v>WHITC</v>
      </c>
      <c r="O1614" t="str">
        <f>VLOOKUP(order_details__2[[#This Row],[OrderID]],orders[],18,FALSE)</f>
        <v xml:space="preserve">Eastern                                           </v>
      </c>
      <c r="P1614">
        <f>VLOOKUP(order_details__2[[#This Row],[ProductID]],products[],4,FALSE)</f>
        <v>4</v>
      </c>
      <c r="Q1614" t="str">
        <f>VLOOKUP(order_details__2[[#This Row],[CategoryID]],categories[],2,FALSE)</f>
        <v>Dairy Products</v>
      </c>
      <c r="R1614">
        <f>VLOOKUP(order_details__2[[#This Row],[OrderID]],orders[],21,FALSE)</f>
        <v>1</v>
      </c>
    </row>
    <row r="1615" spans="1:18" x14ac:dyDescent="0.2">
      <c r="A1615">
        <v>10861</v>
      </c>
      <c r="B1615">
        <v>62</v>
      </c>
      <c r="C1615">
        <v>49.3</v>
      </c>
      <c r="D1615">
        <v>3</v>
      </c>
      <c r="E1615">
        <v>0</v>
      </c>
      <c r="F1615">
        <f>order_details__2[[#This Row],[UnitPrice]]*order_details__2[[#This Row],[Quantity]]</f>
        <v>147.89999999999998</v>
      </c>
      <c r="G1615">
        <f>VLOOKUP(order_details__2[[#This Row],[ProductID]],products[],3,FALSE)</f>
        <v>29</v>
      </c>
      <c r="H1615">
        <f>VLOOKUP(order_details__2[[#This Row],[OrderID]],orders[],20,FALSE)</f>
        <v>1998</v>
      </c>
      <c r="I1615" t="str">
        <f>VLOOKUP(order_details__2[[#This Row],[ProductID]],products[],2,FALSE)</f>
        <v>Tarte au sucre</v>
      </c>
      <c r="J1615" t="str">
        <f>VLOOKUP(order_details__2[[#This Row],[SupplierID]],suppliers[],2,FALSE)</f>
        <v>Forts d'rables</v>
      </c>
      <c r="K1615" t="str">
        <f>VLOOKUP(order_details__2[[#This Row],[OrderID]],orders[],14,FALSE)</f>
        <v>USA</v>
      </c>
      <c r="L1615">
        <f>VLOOKUP(order_details__2[[#This Row],[OrderID]],orders[],7,FALSE)</f>
        <v>2</v>
      </c>
      <c r="M1615" t="str">
        <f>VLOOKUP(order_details__2[[#This Row],[ShipVia ]],shippers[],2,FALSE)</f>
        <v>United Package</v>
      </c>
      <c r="N1615" t="str">
        <f>VLOOKUP(order_details__2[[#This Row],[OrderID]],orders[],2,FALSE)</f>
        <v>WHITC</v>
      </c>
      <c r="O1615" t="str">
        <f>VLOOKUP(order_details__2[[#This Row],[OrderID]],orders[],18,FALSE)</f>
        <v xml:space="preserve">Eastern                                           </v>
      </c>
      <c r="P1615">
        <f>VLOOKUP(order_details__2[[#This Row],[ProductID]],products[],4,FALSE)</f>
        <v>3</v>
      </c>
      <c r="Q1615" t="str">
        <f>VLOOKUP(order_details__2[[#This Row],[CategoryID]],categories[],2,FALSE)</f>
        <v>Confections</v>
      </c>
      <c r="R1615">
        <f>VLOOKUP(order_details__2[[#This Row],[OrderID]],orders[],21,FALSE)</f>
        <v>1</v>
      </c>
    </row>
    <row r="1616" spans="1:18" x14ac:dyDescent="0.2">
      <c r="A1616">
        <v>10862</v>
      </c>
      <c r="B1616">
        <v>11</v>
      </c>
      <c r="C1616">
        <v>21</v>
      </c>
      <c r="D1616">
        <v>25</v>
      </c>
      <c r="E1616">
        <v>0</v>
      </c>
      <c r="F1616">
        <f>order_details__2[[#This Row],[UnitPrice]]*order_details__2[[#This Row],[Quantity]]</f>
        <v>525</v>
      </c>
      <c r="G1616">
        <f>VLOOKUP(order_details__2[[#This Row],[ProductID]],products[],3,FALSE)</f>
        <v>5</v>
      </c>
      <c r="H1616">
        <f>VLOOKUP(order_details__2[[#This Row],[OrderID]],orders[],20,FALSE)</f>
        <v>1998</v>
      </c>
      <c r="I1616" t="str">
        <f>VLOOKUP(order_details__2[[#This Row],[ProductID]],products[],2,FALSE)</f>
        <v>Queso Cabrales</v>
      </c>
      <c r="J1616" t="str">
        <f>VLOOKUP(order_details__2[[#This Row],[SupplierID]],suppliers[],2,FALSE)</f>
        <v>Cooperativa de Quesos 'Las Cabras'</v>
      </c>
      <c r="K1616" t="str">
        <f>VLOOKUP(order_details__2[[#This Row],[OrderID]],orders[],14,FALSE)</f>
        <v>Germany</v>
      </c>
      <c r="L1616">
        <f>VLOOKUP(order_details__2[[#This Row],[OrderID]],orders[],7,FALSE)</f>
        <v>2</v>
      </c>
      <c r="M1616" t="str">
        <f>VLOOKUP(order_details__2[[#This Row],[ShipVia ]],shippers[],2,FALSE)</f>
        <v>United Package</v>
      </c>
      <c r="N1616" t="str">
        <f>VLOOKUP(order_details__2[[#This Row],[OrderID]],orders[],2,FALSE)</f>
        <v>LEHMS</v>
      </c>
      <c r="O1616" t="str">
        <f>VLOOKUP(order_details__2[[#This Row],[OrderID]],orders[],18,FALSE)</f>
        <v xml:space="preserve">Northern                                          </v>
      </c>
      <c r="P1616">
        <f>VLOOKUP(order_details__2[[#This Row],[ProductID]],products[],4,FALSE)</f>
        <v>4</v>
      </c>
      <c r="Q1616" t="str">
        <f>VLOOKUP(order_details__2[[#This Row],[CategoryID]],categories[],2,FALSE)</f>
        <v>Dairy Products</v>
      </c>
      <c r="R1616">
        <f>VLOOKUP(order_details__2[[#This Row],[OrderID]],orders[],21,FALSE)</f>
        <v>1</v>
      </c>
    </row>
    <row r="1617" spans="1:18" x14ac:dyDescent="0.2">
      <c r="A1617">
        <v>10862</v>
      </c>
      <c r="B1617">
        <v>52</v>
      </c>
      <c r="C1617">
        <v>7</v>
      </c>
      <c r="D1617">
        <v>8</v>
      </c>
      <c r="E1617">
        <v>0</v>
      </c>
      <c r="F1617">
        <f>order_details__2[[#This Row],[UnitPrice]]*order_details__2[[#This Row],[Quantity]]</f>
        <v>56</v>
      </c>
      <c r="G1617">
        <f>VLOOKUP(order_details__2[[#This Row],[ProductID]],products[],3,FALSE)</f>
        <v>24</v>
      </c>
      <c r="H1617">
        <f>VLOOKUP(order_details__2[[#This Row],[OrderID]],orders[],20,FALSE)</f>
        <v>1998</v>
      </c>
      <c r="I1617" t="str">
        <f>VLOOKUP(order_details__2[[#This Row],[ProductID]],products[],2,FALSE)</f>
        <v>Filo Mix</v>
      </c>
      <c r="J1617" t="str">
        <f>VLOOKUP(order_details__2[[#This Row],[SupplierID]],suppliers[],2,FALSE)</f>
        <v>G'day, Mate</v>
      </c>
      <c r="K1617" t="str">
        <f>VLOOKUP(order_details__2[[#This Row],[OrderID]],orders[],14,FALSE)</f>
        <v>Germany</v>
      </c>
      <c r="L1617">
        <f>VLOOKUP(order_details__2[[#This Row],[OrderID]],orders[],7,FALSE)</f>
        <v>2</v>
      </c>
      <c r="M1617" t="str">
        <f>VLOOKUP(order_details__2[[#This Row],[ShipVia ]],shippers[],2,FALSE)</f>
        <v>United Package</v>
      </c>
      <c r="N1617" t="str">
        <f>VLOOKUP(order_details__2[[#This Row],[OrderID]],orders[],2,FALSE)</f>
        <v>LEHMS</v>
      </c>
      <c r="O1617" t="str">
        <f>VLOOKUP(order_details__2[[#This Row],[OrderID]],orders[],18,FALSE)</f>
        <v xml:space="preserve">Northern                                          </v>
      </c>
      <c r="P1617">
        <f>VLOOKUP(order_details__2[[#This Row],[ProductID]],products[],4,FALSE)</f>
        <v>5</v>
      </c>
      <c r="Q1617" t="str">
        <f>VLOOKUP(order_details__2[[#This Row],[CategoryID]],categories[],2,FALSE)</f>
        <v>Grains/Cereals</v>
      </c>
      <c r="R1617">
        <f>VLOOKUP(order_details__2[[#This Row],[OrderID]],orders[],21,FALSE)</f>
        <v>1</v>
      </c>
    </row>
    <row r="1618" spans="1:18" x14ac:dyDescent="0.2">
      <c r="A1618">
        <v>10863</v>
      </c>
      <c r="B1618">
        <v>1</v>
      </c>
      <c r="C1618">
        <v>18</v>
      </c>
      <c r="D1618">
        <v>20</v>
      </c>
      <c r="E1618">
        <v>0</v>
      </c>
      <c r="F1618">
        <f>order_details__2[[#This Row],[UnitPrice]]*order_details__2[[#This Row],[Quantity]]</f>
        <v>360</v>
      </c>
      <c r="G1618">
        <f>VLOOKUP(order_details__2[[#This Row],[ProductID]],products[],3,FALSE)</f>
        <v>1</v>
      </c>
      <c r="H1618">
        <f>VLOOKUP(order_details__2[[#This Row],[OrderID]],orders[],20,FALSE)</f>
        <v>1998</v>
      </c>
      <c r="I1618" t="str">
        <f>VLOOKUP(order_details__2[[#This Row],[ProductID]],products[],2,FALSE)</f>
        <v>Chai</v>
      </c>
      <c r="J1618" t="str">
        <f>VLOOKUP(order_details__2[[#This Row],[SupplierID]],suppliers[],2,FALSE)</f>
        <v>Exotic Liquids</v>
      </c>
      <c r="K1618" t="str">
        <f>VLOOKUP(order_details__2[[#This Row],[OrderID]],orders[],14,FALSE)</f>
        <v>Venezuela</v>
      </c>
      <c r="L1618">
        <f>VLOOKUP(order_details__2[[#This Row],[OrderID]],orders[],7,FALSE)</f>
        <v>2</v>
      </c>
      <c r="M1618" t="str">
        <f>VLOOKUP(order_details__2[[#This Row],[ShipVia ]],shippers[],2,FALSE)</f>
        <v>United Package</v>
      </c>
      <c r="N1618" t="str">
        <f>VLOOKUP(order_details__2[[#This Row],[OrderID]],orders[],2,FALSE)</f>
        <v>HILAA</v>
      </c>
      <c r="O1618" t="str">
        <f>VLOOKUP(order_details__2[[#This Row],[OrderID]],orders[],18,FALSE)</f>
        <v xml:space="preserve">Eastern                                           </v>
      </c>
      <c r="P1618">
        <f>VLOOKUP(order_details__2[[#This Row],[ProductID]],products[],4,FALSE)</f>
        <v>1</v>
      </c>
      <c r="Q1618" t="str">
        <f>VLOOKUP(order_details__2[[#This Row],[CategoryID]],categories[],2,FALSE)</f>
        <v>Beverages</v>
      </c>
      <c r="R1618">
        <f>VLOOKUP(order_details__2[[#This Row],[OrderID]],orders[],21,FALSE)</f>
        <v>2</v>
      </c>
    </row>
    <row r="1619" spans="1:18" x14ac:dyDescent="0.2">
      <c r="A1619">
        <v>10863</v>
      </c>
      <c r="B1619">
        <v>58</v>
      </c>
      <c r="C1619">
        <v>13.25</v>
      </c>
      <c r="D1619">
        <v>12</v>
      </c>
      <c r="E1619">
        <v>0</v>
      </c>
      <c r="F1619">
        <f>order_details__2[[#This Row],[UnitPrice]]*order_details__2[[#This Row],[Quantity]]</f>
        <v>159</v>
      </c>
      <c r="G1619">
        <f>VLOOKUP(order_details__2[[#This Row],[ProductID]],products[],3,FALSE)</f>
        <v>27</v>
      </c>
      <c r="H1619">
        <f>VLOOKUP(order_details__2[[#This Row],[OrderID]],orders[],20,FALSE)</f>
        <v>1998</v>
      </c>
      <c r="I1619" t="str">
        <f>VLOOKUP(order_details__2[[#This Row],[ProductID]],products[],2,FALSE)</f>
        <v>Escargots de Bourgogne</v>
      </c>
      <c r="J1619" t="str">
        <f>VLOOKUP(order_details__2[[#This Row],[SupplierID]],suppliers[],2,FALSE)</f>
        <v>Escargots Nouveaux</v>
      </c>
      <c r="K1619" t="str">
        <f>VLOOKUP(order_details__2[[#This Row],[OrderID]],orders[],14,FALSE)</f>
        <v>Venezuela</v>
      </c>
      <c r="L1619">
        <f>VLOOKUP(order_details__2[[#This Row],[OrderID]],orders[],7,FALSE)</f>
        <v>2</v>
      </c>
      <c r="M1619" t="str">
        <f>VLOOKUP(order_details__2[[#This Row],[ShipVia ]],shippers[],2,FALSE)</f>
        <v>United Package</v>
      </c>
      <c r="N1619" t="str">
        <f>VLOOKUP(order_details__2[[#This Row],[OrderID]],orders[],2,FALSE)</f>
        <v>HILAA</v>
      </c>
      <c r="O1619" t="str">
        <f>VLOOKUP(order_details__2[[#This Row],[OrderID]],orders[],18,FALSE)</f>
        <v xml:space="preserve">Eastern                                           </v>
      </c>
      <c r="P1619">
        <f>VLOOKUP(order_details__2[[#This Row],[ProductID]],products[],4,FALSE)</f>
        <v>8</v>
      </c>
      <c r="Q1619" t="str">
        <f>VLOOKUP(order_details__2[[#This Row],[CategoryID]],categories[],2,FALSE)</f>
        <v>Seafood</v>
      </c>
      <c r="R1619">
        <f>VLOOKUP(order_details__2[[#This Row],[OrderID]],orders[],21,FALSE)</f>
        <v>2</v>
      </c>
    </row>
    <row r="1620" spans="1:18" x14ac:dyDescent="0.2">
      <c r="A1620">
        <v>10864</v>
      </c>
      <c r="B1620">
        <v>35</v>
      </c>
      <c r="C1620">
        <v>18</v>
      </c>
      <c r="D1620">
        <v>4</v>
      </c>
      <c r="E1620">
        <v>0</v>
      </c>
      <c r="F1620">
        <f>order_details__2[[#This Row],[UnitPrice]]*order_details__2[[#This Row],[Quantity]]</f>
        <v>72</v>
      </c>
      <c r="G1620">
        <f>VLOOKUP(order_details__2[[#This Row],[ProductID]],products[],3,FALSE)</f>
        <v>16</v>
      </c>
      <c r="H1620">
        <f>VLOOKUP(order_details__2[[#This Row],[OrderID]],orders[],20,FALSE)</f>
        <v>1998</v>
      </c>
      <c r="I1620" t="str">
        <f>VLOOKUP(order_details__2[[#This Row],[ProductID]],products[],2,FALSE)</f>
        <v>Steeleye Stout</v>
      </c>
      <c r="J1620" t="str">
        <f>VLOOKUP(order_details__2[[#This Row],[SupplierID]],suppliers[],2,FALSE)</f>
        <v>Bigfoot Breweries</v>
      </c>
      <c r="K1620" t="str">
        <f>VLOOKUP(order_details__2[[#This Row],[OrderID]],orders[],14,FALSE)</f>
        <v>UK</v>
      </c>
      <c r="L1620">
        <f>VLOOKUP(order_details__2[[#This Row],[OrderID]],orders[],7,FALSE)</f>
        <v>2</v>
      </c>
      <c r="M1620" t="str">
        <f>VLOOKUP(order_details__2[[#This Row],[ShipVia ]],shippers[],2,FALSE)</f>
        <v>United Package</v>
      </c>
      <c r="N1620" t="str">
        <f>VLOOKUP(order_details__2[[#This Row],[OrderID]],orders[],2,FALSE)</f>
        <v>AROUT</v>
      </c>
      <c r="O1620" t="str">
        <f>VLOOKUP(order_details__2[[#This Row],[OrderID]],orders[],18,FALSE)</f>
        <v xml:space="preserve">Eastern                                           </v>
      </c>
      <c r="P1620">
        <f>VLOOKUP(order_details__2[[#This Row],[ProductID]],products[],4,FALSE)</f>
        <v>1</v>
      </c>
      <c r="Q1620" t="str">
        <f>VLOOKUP(order_details__2[[#This Row],[CategoryID]],categories[],2,FALSE)</f>
        <v>Beverages</v>
      </c>
      <c r="R1620">
        <f>VLOOKUP(order_details__2[[#This Row],[OrderID]],orders[],21,FALSE)</f>
        <v>2</v>
      </c>
    </row>
    <row r="1621" spans="1:18" x14ac:dyDescent="0.2">
      <c r="A1621">
        <v>10864</v>
      </c>
      <c r="B1621">
        <v>67</v>
      </c>
      <c r="C1621">
        <v>14</v>
      </c>
      <c r="D1621">
        <v>15</v>
      </c>
      <c r="E1621">
        <v>0</v>
      </c>
      <c r="F1621">
        <f>order_details__2[[#This Row],[UnitPrice]]*order_details__2[[#This Row],[Quantity]]</f>
        <v>210</v>
      </c>
      <c r="G1621">
        <f>VLOOKUP(order_details__2[[#This Row],[ProductID]],products[],3,FALSE)</f>
        <v>16</v>
      </c>
      <c r="H1621">
        <f>VLOOKUP(order_details__2[[#This Row],[OrderID]],orders[],20,FALSE)</f>
        <v>1998</v>
      </c>
      <c r="I1621" t="str">
        <f>VLOOKUP(order_details__2[[#This Row],[ProductID]],products[],2,FALSE)</f>
        <v>Laughing Lumberjack Lager</v>
      </c>
      <c r="J1621" t="str">
        <f>VLOOKUP(order_details__2[[#This Row],[SupplierID]],suppliers[],2,FALSE)</f>
        <v>Bigfoot Breweries</v>
      </c>
      <c r="K1621" t="str">
        <f>VLOOKUP(order_details__2[[#This Row],[OrderID]],orders[],14,FALSE)</f>
        <v>UK</v>
      </c>
      <c r="L1621">
        <f>VLOOKUP(order_details__2[[#This Row],[OrderID]],orders[],7,FALSE)</f>
        <v>2</v>
      </c>
      <c r="M1621" t="str">
        <f>VLOOKUP(order_details__2[[#This Row],[ShipVia ]],shippers[],2,FALSE)</f>
        <v>United Package</v>
      </c>
      <c r="N1621" t="str">
        <f>VLOOKUP(order_details__2[[#This Row],[OrderID]],orders[],2,FALSE)</f>
        <v>AROUT</v>
      </c>
      <c r="O1621" t="str">
        <f>VLOOKUP(order_details__2[[#This Row],[OrderID]],orders[],18,FALSE)</f>
        <v xml:space="preserve">Eastern                                           </v>
      </c>
      <c r="P1621">
        <f>VLOOKUP(order_details__2[[#This Row],[ProductID]],products[],4,FALSE)</f>
        <v>1</v>
      </c>
      <c r="Q1621" t="str">
        <f>VLOOKUP(order_details__2[[#This Row],[CategoryID]],categories[],2,FALSE)</f>
        <v>Beverages</v>
      </c>
      <c r="R1621">
        <f>VLOOKUP(order_details__2[[#This Row],[OrderID]],orders[],21,FALSE)</f>
        <v>2</v>
      </c>
    </row>
    <row r="1622" spans="1:18" x14ac:dyDescent="0.2">
      <c r="A1622">
        <v>10865</v>
      </c>
      <c r="B1622">
        <v>38</v>
      </c>
      <c r="C1622">
        <v>263.5</v>
      </c>
      <c r="D1622">
        <v>60</v>
      </c>
      <c r="E1622">
        <v>0</v>
      </c>
      <c r="F1622">
        <f>order_details__2[[#This Row],[UnitPrice]]*order_details__2[[#This Row],[Quantity]]</f>
        <v>15810</v>
      </c>
      <c r="G1622">
        <f>VLOOKUP(order_details__2[[#This Row],[ProductID]],products[],3,FALSE)</f>
        <v>18</v>
      </c>
      <c r="H1622">
        <f>VLOOKUP(order_details__2[[#This Row],[OrderID]],orders[],20,FALSE)</f>
        <v>1998</v>
      </c>
      <c r="I1622" t="str">
        <f>VLOOKUP(order_details__2[[#This Row],[ProductID]],products[],2,FALSE)</f>
        <v>Cte de Blaye</v>
      </c>
      <c r="J1622" t="str">
        <f>VLOOKUP(order_details__2[[#This Row],[SupplierID]],suppliers[],2,FALSE)</f>
        <v>Aux joyeux ecclsiastiques</v>
      </c>
      <c r="K1622" t="str">
        <f>VLOOKUP(order_details__2[[#This Row],[OrderID]],orders[],14,FALSE)</f>
        <v>Germany</v>
      </c>
      <c r="L1622">
        <f>VLOOKUP(order_details__2[[#This Row],[OrderID]],orders[],7,FALSE)</f>
        <v>1</v>
      </c>
      <c r="M1622" t="str">
        <f>VLOOKUP(order_details__2[[#This Row],[ShipVia ]],shippers[],2,FALSE)</f>
        <v>Speedy Express</v>
      </c>
      <c r="N1622" t="str">
        <f>VLOOKUP(order_details__2[[#This Row],[OrderID]],orders[],2,FALSE)</f>
        <v>QUICK</v>
      </c>
      <c r="O1622" t="str">
        <f>VLOOKUP(order_details__2[[#This Row],[OrderID]],orders[],18,FALSE)</f>
        <v xml:space="preserve">Eastern                                           </v>
      </c>
      <c r="P1622">
        <f>VLOOKUP(order_details__2[[#This Row],[ProductID]],products[],4,FALSE)</f>
        <v>1</v>
      </c>
      <c r="Q1622" t="str">
        <f>VLOOKUP(order_details__2[[#This Row],[CategoryID]],categories[],2,FALSE)</f>
        <v>Beverages</v>
      </c>
      <c r="R1622">
        <f>VLOOKUP(order_details__2[[#This Row],[OrderID]],orders[],21,FALSE)</f>
        <v>2</v>
      </c>
    </row>
    <row r="1623" spans="1:18" x14ac:dyDescent="0.2">
      <c r="A1623">
        <v>10865</v>
      </c>
      <c r="B1623">
        <v>39</v>
      </c>
      <c r="C1623">
        <v>18</v>
      </c>
      <c r="D1623">
        <v>80</v>
      </c>
      <c r="E1623">
        <v>0</v>
      </c>
      <c r="F1623">
        <f>order_details__2[[#This Row],[UnitPrice]]*order_details__2[[#This Row],[Quantity]]</f>
        <v>1440</v>
      </c>
      <c r="G1623">
        <f>VLOOKUP(order_details__2[[#This Row],[ProductID]],products[],3,FALSE)</f>
        <v>18</v>
      </c>
      <c r="H1623">
        <f>VLOOKUP(order_details__2[[#This Row],[OrderID]],orders[],20,FALSE)</f>
        <v>1998</v>
      </c>
      <c r="I1623" t="str">
        <f>VLOOKUP(order_details__2[[#This Row],[ProductID]],products[],2,FALSE)</f>
        <v>Chartreuse verte</v>
      </c>
      <c r="J1623" t="str">
        <f>VLOOKUP(order_details__2[[#This Row],[SupplierID]],suppliers[],2,FALSE)</f>
        <v>Aux joyeux ecclsiastiques</v>
      </c>
      <c r="K1623" t="str">
        <f>VLOOKUP(order_details__2[[#This Row],[OrderID]],orders[],14,FALSE)</f>
        <v>Germany</v>
      </c>
      <c r="L1623">
        <f>VLOOKUP(order_details__2[[#This Row],[OrderID]],orders[],7,FALSE)</f>
        <v>1</v>
      </c>
      <c r="M1623" t="str">
        <f>VLOOKUP(order_details__2[[#This Row],[ShipVia ]],shippers[],2,FALSE)</f>
        <v>Speedy Express</v>
      </c>
      <c r="N1623" t="str">
        <f>VLOOKUP(order_details__2[[#This Row],[OrderID]],orders[],2,FALSE)</f>
        <v>QUICK</v>
      </c>
      <c r="O1623" t="str">
        <f>VLOOKUP(order_details__2[[#This Row],[OrderID]],orders[],18,FALSE)</f>
        <v xml:space="preserve">Eastern                                           </v>
      </c>
      <c r="P1623">
        <f>VLOOKUP(order_details__2[[#This Row],[ProductID]],products[],4,FALSE)</f>
        <v>1</v>
      </c>
      <c r="Q1623" t="str">
        <f>VLOOKUP(order_details__2[[#This Row],[CategoryID]],categories[],2,FALSE)</f>
        <v>Beverages</v>
      </c>
      <c r="R1623">
        <f>VLOOKUP(order_details__2[[#This Row],[OrderID]],orders[],21,FALSE)</f>
        <v>2</v>
      </c>
    </row>
    <row r="1624" spans="1:18" x14ac:dyDescent="0.2">
      <c r="A1624">
        <v>10866</v>
      </c>
      <c r="B1624">
        <v>2</v>
      </c>
      <c r="C1624">
        <v>19</v>
      </c>
      <c r="D1624">
        <v>21</v>
      </c>
      <c r="E1624">
        <v>0</v>
      </c>
      <c r="F1624">
        <f>order_details__2[[#This Row],[UnitPrice]]*order_details__2[[#This Row],[Quantity]]</f>
        <v>399</v>
      </c>
      <c r="G1624">
        <f>VLOOKUP(order_details__2[[#This Row],[ProductID]],products[],3,FALSE)</f>
        <v>1</v>
      </c>
      <c r="H1624">
        <f>VLOOKUP(order_details__2[[#This Row],[OrderID]],orders[],20,FALSE)</f>
        <v>1998</v>
      </c>
      <c r="I1624" t="str">
        <f>VLOOKUP(order_details__2[[#This Row],[ProductID]],products[],2,FALSE)</f>
        <v>Chang</v>
      </c>
      <c r="J1624" t="str">
        <f>VLOOKUP(order_details__2[[#This Row],[SupplierID]],suppliers[],2,FALSE)</f>
        <v>Exotic Liquids</v>
      </c>
      <c r="K1624" t="str">
        <f>VLOOKUP(order_details__2[[#This Row],[OrderID]],orders[],14,FALSE)</f>
        <v>Sweden</v>
      </c>
      <c r="L1624">
        <f>VLOOKUP(order_details__2[[#This Row],[OrderID]],orders[],7,FALSE)</f>
        <v>1</v>
      </c>
      <c r="M1624" t="str">
        <f>VLOOKUP(order_details__2[[#This Row],[ShipVia ]],shippers[],2,FALSE)</f>
        <v>Speedy Express</v>
      </c>
      <c r="N1624" t="str">
        <f>VLOOKUP(order_details__2[[#This Row],[OrderID]],orders[],2,FALSE)</f>
        <v>BERGS</v>
      </c>
      <c r="O1624" t="str">
        <f>VLOOKUP(order_details__2[[#This Row],[OrderID]],orders[],18,FALSE)</f>
        <v xml:space="preserve">Eastern                                           </v>
      </c>
      <c r="P1624">
        <f>VLOOKUP(order_details__2[[#This Row],[ProductID]],products[],4,FALSE)</f>
        <v>1</v>
      </c>
      <c r="Q1624" t="str">
        <f>VLOOKUP(order_details__2[[#This Row],[CategoryID]],categories[],2,FALSE)</f>
        <v>Beverages</v>
      </c>
      <c r="R1624">
        <f>VLOOKUP(order_details__2[[#This Row],[OrderID]],orders[],21,FALSE)</f>
        <v>2</v>
      </c>
    </row>
    <row r="1625" spans="1:18" x14ac:dyDescent="0.2">
      <c r="A1625">
        <v>10866</v>
      </c>
      <c r="B1625">
        <v>24</v>
      </c>
      <c r="C1625">
        <v>4.5</v>
      </c>
      <c r="D1625">
        <v>6</v>
      </c>
      <c r="E1625">
        <v>0</v>
      </c>
      <c r="F1625">
        <f>order_details__2[[#This Row],[UnitPrice]]*order_details__2[[#This Row],[Quantity]]</f>
        <v>27</v>
      </c>
      <c r="G1625">
        <f>VLOOKUP(order_details__2[[#This Row],[ProductID]],products[],3,FALSE)</f>
        <v>10</v>
      </c>
      <c r="H1625">
        <f>VLOOKUP(order_details__2[[#This Row],[OrderID]],orders[],20,FALSE)</f>
        <v>1998</v>
      </c>
      <c r="I1625" t="str">
        <f>VLOOKUP(order_details__2[[#This Row],[ProductID]],products[],2,FALSE)</f>
        <v>Guaran Fantstica</v>
      </c>
      <c r="J1625" t="str">
        <f>VLOOKUP(order_details__2[[#This Row],[SupplierID]],suppliers[],2,FALSE)</f>
        <v>Refrescos Americanas LTDA</v>
      </c>
      <c r="K1625" t="str">
        <f>VLOOKUP(order_details__2[[#This Row],[OrderID]],orders[],14,FALSE)</f>
        <v>Sweden</v>
      </c>
      <c r="L1625">
        <f>VLOOKUP(order_details__2[[#This Row],[OrderID]],orders[],7,FALSE)</f>
        <v>1</v>
      </c>
      <c r="M1625" t="str">
        <f>VLOOKUP(order_details__2[[#This Row],[ShipVia ]],shippers[],2,FALSE)</f>
        <v>Speedy Express</v>
      </c>
      <c r="N1625" t="str">
        <f>VLOOKUP(order_details__2[[#This Row],[OrderID]],orders[],2,FALSE)</f>
        <v>BERGS</v>
      </c>
      <c r="O1625" t="str">
        <f>VLOOKUP(order_details__2[[#This Row],[OrderID]],orders[],18,FALSE)</f>
        <v xml:space="preserve">Eastern                                           </v>
      </c>
      <c r="P1625">
        <f>VLOOKUP(order_details__2[[#This Row],[ProductID]],products[],4,FALSE)</f>
        <v>1</v>
      </c>
      <c r="Q1625" t="str">
        <f>VLOOKUP(order_details__2[[#This Row],[CategoryID]],categories[],2,FALSE)</f>
        <v>Beverages</v>
      </c>
      <c r="R1625">
        <f>VLOOKUP(order_details__2[[#This Row],[OrderID]],orders[],21,FALSE)</f>
        <v>2</v>
      </c>
    </row>
    <row r="1626" spans="1:18" x14ac:dyDescent="0.2">
      <c r="A1626">
        <v>10866</v>
      </c>
      <c r="B1626">
        <v>30</v>
      </c>
      <c r="C1626">
        <v>25.89</v>
      </c>
      <c r="D1626">
        <v>40</v>
      </c>
      <c r="E1626">
        <v>0</v>
      </c>
      <c r="F1626">
        <f>order_details__2[[#This Row],[UnitPrice]]*order_details__2[[#This Row],[Quantity]]</f>
        <v>1035.5999999999999</v>
      </c>
      <c r="G1626">
        <f>VLOOKUP(order_details__2[[#This Row],[ProductID]],products[],3,FALSE)</f>
        <v>13</v>
      </c>
      <c r="H1626">
        <f>VLOOKUP(order_details__2[[#This Row],[OrderID]],orders[],20,FALSE)</f>
        <v>1998</v>
      </c>
      <c r="I1626" t="str">
        <f>VLOOKUP(order_details__2[[#This Row],[ProductID]],products[],2,FALSE)</f>
        <v>Nord-Ost Matjeshering</v>
      </c>
      <c r="J1626" t="str">
        <f>VLOOKUP(order_details__2[[#This Row],[SupplierID]],suppliers[],2,FALSE)</f>
        <v>Nord-Ost-Fisch Handelsgesellschaft mbH</v>
      </c>
      <c r="K1626" t="str">
        <f>VLOOKUP(order_details__2[[#This Row],[OrderID]],orders[],14,FALSE)</f>
        <v>Sweden</v>
      </c>
      <c r="L1626">
        <f>VLOOKUP(order_details__2[[#This Row],[OrderID]],orders[],7,FALSE)</f>
        <v>1</v>
      </c>
      <c r="M1626" t="str">
        <f>VLOOKUP(order_details__2[[#This Row],[ShipVia ]],shippers[],2,FALSE)</f>
        <v>Speedy Express</v>
      </c>
      <c r="N1626" t="str">
        <f>VLOOKUP(order_details__2[[#This Row],[OrderID]],orders[],2,FALSE)</f>
        <v>BERGS</v>
      </c>
      <c r="O1626" t="str">
        <f>VLOOKUP(order_details__2[[#This Row],[OrderID]],orders[],18,FALSE)</f>
        <v xml:space="preserve">Eastern                                           </v>
      </c>
      <c r="P1626">
        <f>VLOOKUP(order_details__2[[#This Row],[ProductID]],products[],4,FALSE)</f>
        <v>8</v>
      </c>
      <c r="Q1626" t="str">
        <f>VLOOKUP(order_details__2[[#This Row],[CategoryID]],categories[],2,FALSE)</f>
        <v>Seafood</v>
      </c>
      <c r="R1626">
        <f>VLOOKUP(order_details__2[[#This Row],[OrderID]],orders[],21,FALSE)</f>
        <v>2</v>
      </c>
    </row>
    <row r="1627" spans="1:18" x14ac:dyDescent="0.2">
      <c r="A1627">
        <v>10867</v>
      </c>
      <c r="B1627">
        <v>53</v>
      </c>
      <c r="C1627">
        <v>32.799999999999997</v>
      </c>
      <c r="D1627">
        <v>3</v>
      </c>
      <c r="E1627">
        <v>0</v>
      </c>
      <c r="F1627">
        <f>order_details__2[[#This Row],[UnitPrice]]*order_details__2[[#This Row],[Quantity]]</f>
        <v>98.399999999999991</v>
      </c>
      <c r="G1627">
        <f>VLOOKUP(order_details__2[[#This Row],[ProductID]],products[],3,FALSE)</f>
        <v>24</v>
      </c>
      <c r="H1627">
        <f>VLOOKUP(order_details__2[[#This Row],[OrderID]],orders[],20,FALSE)</f>
        <v>1998</v>
      </c>
      <c r="I1627" t="str">
        <f>VLOOKUP(order_details__2[[#This Row],[ProductID]],products[],2,FALSE)</f>
        <v>Perth Pasties</v>
      </c>
      <c r="J1627" t="str">
        <f>VLOOKUP(order_details__2[[#This Row],[SupplierID]],suppliers[],2,FALSE)</f>
        <v>G'day, Mate</v>
      </c>
      <c r="K1627" t="str">
        <f>VLOOKUP(order_details__2[[#This Row],[OrderID]],orders[],14,FALSE)</f>
        <v>USA</v>
      </c>
      <c r="L1627">
        <f>VLOOKUP(order_details__2[[#This Row],[OrderID]],orders[],7,FALSE)</f>
        <v>1</v>
      </c>
      <c r="M1627" t="str">
        <f>VLOOKUP(order_details__2[[#This Row],[ShipVia ]],shippers[],2,FALSE)</f>
        <v>Speedy Express</v>
      </c>
      <c r="N1627" t="str">
        <f>VLOOKUP(order_details__2[[#This Row],[OrderID]],orders[],2,FALSE)</f>
        <v>LONEP</v>
      </c>
      <c r="O1627" t="str">
        <f>VLOOKUP(order_details__2[[#This Row],[OrderID]],orders[],18,FALSE)</f>
        <v xml:space="preserve">Westerns                                          </v>
      </c>
      <c r="P1627">
        <f>VLOOKUP(order_details__2[[#This Row],[ProductID]],products[],4,FALSE)</f>
        <v>6</v>
      </c>
      <c r="Q1627" t="str">
        <f>VLOOKUP(order_details__2[[#This Row],[CategoryID]],categories[],2,FALSE)</f>
        <v>Meat/Poultry</v>
      </c>
      <c r="R1627">
        <f>VLOOKUP(order_details__2[[#This Row],[OrderID]],orders[],21,FALSE)</f>
        <v>2</v>
      </c>
    </row>
    <row r="1628" spans="1:18" x14ac:dyDescent="0.2">
      <c r="A1628">
        <v>10868</v>
      </c>
      <c r="B1628">
        <v>26</v>
      </c>
      <c r="C1628">
        <v>31.23</v>
      </c>
      <c r="D1628">
        <v>20</v>
      </c>
      <c r="E1628">
        <v>0</v>
      </c>
      <c r="F1628">
        <f>order_details__2[[#This Row],[UnitPrice]]*order_details__2[[#This Row],[Quantity]]</f>
        <v>624.6</v>
      </c>
      <c r="G1628">
        <f>VLOOKUP(order_details__2[[#This Row],[ProductID]],products[],3,FALSE)</f>
        <v>11</v>
      </c>
      <c r="H1628">
        <f>VLOOKUP(order_details__2[[#This Row],[OrderID]],orders[],20,FALSE)</f>
        <v>1998</v>
      </c>
      <c r="I1628" t="str">
        <f>VLOOKUP(order_details__2[[#This Row],[ProductID]],products[],2,FALSE)</f>
        <v>Gumbr Gummibrchen</v>
      </c>
      <c r="J1628" t="str">
        <f>VLOOKUP(order_details__2[[#This Row],[SupplierID]],suppliers[],2,FALSE)</f>
        <v>Heli Swaren GmbH &amp; Co. KG</v>
      </c>
      <c r="K1628" t="str">
        <f>VLOOKUP(order_details__2[[#This Row],[OrderID]],orders[],14,FALSE)</f>
        <v>Brazil</v>
      </c>
      <c r="L1628">
        <f>VLOOKUP(order_details__2[[#This Row],[OrderID]],orders[],7,FALSE)</f>
        <v>2</v>
      </c>
      <c r="M1628" t="str">
        <f>VLOOKUP(order_details__2[[#This Row],[ShipVia ]],shippers[],2,FALSE)</f>
        <v>United Package</v>
      </c>
      <c r="N1628" t="str">
        <f>VLOOKUP(order_details__2[[#This Row],[OrderID]],orders[],2,FALSE)</f>
        <v>QUEEN</v>
      </c>
      <c r="O1628" t="str">
        <f>VLOOKUP(order_details__2[[#This Row],[OrderID]],orders[],18,FALSE)</f>
        <v xml:space="preserve">Westerns                                          </v>
      </c>
      <c r="P1628">
        <f>VLOOKUP(order_details__2[[#This Row],[ProductID]],products[],4,FALSE)</f>
        <v>3</v>
      </c>
      <c r="Q1628" t="str">
        <f>VLOOKUP(order_details__2[[#This Row],[CategoryID]],categories[],2,FALSE)</f>
        <v>Confections</v>
      </c>
      <c r="R1628">
        <f>VLOOKUP(order_details__2[[#This Row],[OrderID]],orders[],21,FALSE)</f>
        <v>2</v>
      </c>
    </row>
    <row r="1629" spans="1:18" x14ac:dyDescent="0.2">
      <c r="A1629">
        <v>10868</v>
      </c>
      <c r="B1629">
        <v>35</v>
      </c>
      <c r="C1629">
        <v>18</v>
      </c>
      <c r="D1629">
        <v>30</v>
      </c>
      <c r="E1629">
        <v>0</v>
      </c>
      <c r="F1629">
        <f>order_details__2[[#This Row],[UnitPrice]]*order_details__2[[#This Row],[Quantity]]</f>
        <v>540</v>
      </c>
      <c r="G1629">
        <f>VLOOKUP(order_details__2[[#This Row],[ProductID]],products[],3,FALSE)</f>
        <v>16</v>
      </c>
      <c r="H1629">
        <f>VLOOKUP(order_details__2[[#This Row],[OrderID]],orders[],20,FALSE)</f>
        <v>1998</v>
      </c>
      <c r="I1629" t="str">
        <f>VLOOKUP(order_details__2[[#This Row],[ProductID]],products[],2,FALSE)</f>
        <v>Steeleye Stout</v>
      </c>
      <c r="J1629" t="str">
        <f>VLOOKUP(order_details__2[[#This Row],[SupplierID]],suppliers[],2,FALSE)</f>
        <v>Bigfoot Breweries</v>
      </c>
      <c r="K1629" t="str">
        <f>VLOOKUP(order_details__2[[#This Row],[OrderID]],orders[],14,FALSE)</f>
        <v>Brazil</v>
      </c>
      <c r="L1629">
        <f>VLOOKUP(order_details__2[[#This Row],[OrderID]],orders[],7,FALSE)</f>
        <v>2</v>
      </c>
      <c r="M1629" t="str">
        <f>VLOOKUP(order_details__2[[#This Row],[ShipVia ]],shippers[],2,FALSE)</f>
        <v>United Package</v>
      </c>
      <c r="N1629" t="str">
        <f>VLOOKUP(order_details__2[[#This Row],[OrderID]],orders[],2,FALSE)</f>
        <v>QUEEN</v>
      </c>
      <c r="O1629" t="str">
        <f>VLOOKUP(order_details__2[[#This Row],[OrderID]],orders[],18,FALSE)</f>
        <v xml:space="preserve">Westerns                                          </v>
      </c>
      <c r="P1629">
        <f>VLOOKUP(order_details__2[[#This Row],[ProductID]],products[],4,FALSE)</f>
        <v>1</v>
      </c>
      <c r="Q1629" t="str">
        <f>VLOOKUP(order_details__2[[#This Row],[CategoryID]],categories[],2,FALSE)</f>
        <v>Beverages</v>
      </c>
      <c r="R1629">
        <f>VLOOKUP(order_details__2[[#This Row],[OrderID]],orders[],21,FALSE)</f>
        <v>2</v>
      </c>
    </row>
    <row r="1630" spans="1:18" x14ac:dyDescent="0.2">
      <c r="A1630">
        <v>10868</v>
      </c>
      <c r="B1630">
        <v>49</v>
      </c>
      <c r="C1630">
        <v>20</v>
      </c>
      <c r="D1630">
        <v>42</v>
      </c>
      <c r="E1630">
        <v>0</v>
      </c>
      <c r="F1630">
        <f>order_details__2[[#This Row],[UnitPrice]]*order_details__2[[#This Row],[Quantity]]</f>
        <v>840</v>
      </c>
      <c r="G1630">
        <f>VLOOKUP(order_details__2[[#This Row],[ProductID]],products[],3,FALSE)</f>
        <v>23</v>
      </c>
      <c r="H1630">
        <f>VLOOKUP(order_details__2[[#This Row],[OrderID]],orders[],20,FALSE)</f>
        <v>1998</v>
      </c>
      <c r="I1630" t="str">
        <f>VLOOKUP(order_details__2[[#This Row],[ProductID]],products[],2,FALSE)</f>
        <v>Maxilaku</v>
      </c>
      <c r="J1630" t="str">
        <f>VLOOKUP(order_details__2[[#This Row],[SupplierID]],suppliers[],2,FALSE)</f>
        <v>Karkki Oy</v>
      </c>
      <c r="K1630" t="str">
        <f>VLOOKUP(order_details__2[[#This Row],[OrderID]],orders[],14,FALSE)</f>
        <v>Brazil</v>
      </c>
      <c r="L1630">
        <f>VLOOKUP(order_details__2[[#This Row],[OrderID]],orders[],7,FALSE)</f>
        <v>2</v>
      </c>
      <c r="M1630" t="str">
        <f>VLOOKUP(order_details__2[[#This Row],[ShipVia ]],shippers[],2,FALSE)</f>
        <v>United Package</v>
      </c>
      <c r="N1630" t="str">
        <f>VLOOKUP(order_details__2[[#This Row],[OrderID]],orders[],2,FALSE)</f>
        <v>QUEEN</v>
      </c>
      <c r="O1630" t="str">
        <f>VLOOKUP(order_details__2[[#This Row],[OrderID]],orders[],18,FALSE)</f>
        <v xml:space="preserve">Westerns                                          </v>
      </c>
      <c r="P1630">
        <f>VLOOKUP(order_details__2[[#This Row],[ProductID]],products[],4,FALSE)</f>
        <v>3</v>
      </c>
      <c r="Q1630" t="str">
        <f>VLOOKUP(order_details__2[[#This Row],[CategoryID]],categories[],2,FALSE)</f>
        <v>Confections</v>
      </c>
      <c r="R1630">
        <f>VLOOKUP(order_details__2[[#This Row],[OrderID]],orders[],21,FALSE)</f>
        <v>2</v>
      </c>
    </row>
    <row r="1631" spans="1:18" x14ac:dyDescent="0.2">
      <c r="A1631">
        <v>10869</v>
      </c>
      <c r="B1631">
        <v>1</v>
      </c>
      <c r="C1631">
        <v>18</v>
      </c>
      <c r="D1631">
        <v>40</v>
      </c>
      <c r="E1631">
        <v>0</v>
      </c>
      <c r="F1631">
        <f>order_details__2[[#This Row],[UnitPrice]]*order_details__2[[#This Row],[Quantity]]</f>
        <v>720</v>
      </c>
      <c r="G1631">
        <f>VLOOKUP(order_details__2[[#This Row],[ProductID]],products[],3,FALSE)</f>
        <v>1</v>
      </c>
      <c r="H1631">
        <f>VLOOKUP(order_details__2[[#This Row],[OrderID]],orders[],20,FALSE)</f>
        <v>1998</v>
      </c>
      <c r="I1631" t="str">
        <f>VLOOKUP(order_details__2[[#This Row],[ProductID]],products[],2,FALSE)</f>
        <v>Chai</v>
      </c>
      <c r="J1631" t="str">
        <f>VLOOKUP(order_details__2[[#This Row],[SupplierID]],suppliers[],2,FALSE)</f>
        <v>Exotic Liquids</v>
      </c>
      <c r="K1631" t="str">
        <f>VLOOKUP(order_details__2[[#This Row],[OrderID]],orders[],14,FALSE)</f>
        <v>UK</v>
      </c>
      <c r="L1631">
        <f>VLOOKUP(order_details__2[[#This Row],[OrderID]],orders[],7,FALSE)</f>
        <v>1</v>
      </c>
      <c r="M1631" t="str">
        <f>VLOOKUP(order_details__2[[#This Row],[ShipVia ]],shippers[],2,FALSE)</f>
        <v>Speedy Express</v>
      </c>
      <c r="N1631" t="str">
        <f>VLOOKUP(order_details__2[[#This Row],[OrderID]],orders[],2,FALSE)</f>
        <v>SEVES</v>
      </c>
      <c r="O1631" t="str">
        <f>VLOOKUP(order_details__2[[#This Row],[OrderID]],orders[],18,FALSE)</f>
        <v xml:space="preserve">Eastern                                           </v>
      </c>
      <c r="P1631">
        <f>VLOOKUP(order_details__2[[#This Row],[ProductID]],products[],4,FALSE)</f>
        <v>1</v>
      </c>
      <c r="Q1631" t="str">
        <f>VLOOKUP(order_details__2[[#This Row],[CategoryID]],categories[],2,FALSE)</f>
        <v>Beverages</v>
      </c>
      <c r="R1631">
        <f>VLOOKUP(order_details__2[[#This Row],[OrderID]],orders[],21,FALSE)</f>
        <v>2</v>
      </c>
    </row>
    <row r="1632" spans="1:18" x14ac:dyDescent="0.2">
      <c r="A1632">
        <v>10869</v>
      </c>
      <c r="B1632">
        <v>11</v>
      </c>
      <c r="C1632">
        <v>21</v>
      </c>
      <c r="D1632">
        <v>10</v>
      </c>
      <c r="E1632">
        <v>0</v>
      </c>
      <c r="F1632">
        <f>order_details__2[[#This Row],[UnitPrice]]*order_details__2[[#This Row],[Quantity]]</f>
        <v>210</v>
      </c>
      <c r="G1632">
        <f>VLOOKUP(order_details__2[[#This Row],[ProductID]],products[],3,FALSE)</f>
        <v>5</v>
      </c>
      <c r="H1632">
        <f>VLOOKUP(order_details__2[[#This Row],[OrderID]],orders[],20,FALSE)</f>
        <v>1998</v>
      </c>
      <c r="I1632" t="str">
        <f>VLOOKUP(order_details__2[[#This Row],[ProductID]],products[],2,FALSE)</f>
        <v>Queso Cabrales</v>
      </c>
      <c r="J1632" t="str">
        <f>VLOOKUP(order_details__2[[#This Row],[SupplierID]],suppliers[],2,FALSE)</f>
        <v>Cooperativa de Quesos 'Las Cabras'</v>
      </c>
      <c r="K1632" t="str">
        <f>VLOOKUP(order_details__2[[#This Row],[OrderID]],orders[],14,FALSE)</f>
        <v>UK</v>
      </c>
      <c r="L1632">
        <f>VLOOKUP(order_details__2[[#This Row],[OrderID]],orders[],7,FALSE)</f>
        <v>1</v>
      </c>
      <c r="M1632" t="str">
        <f>VLOOKUP(order_details__2[[#This Row],[ShipVia ]],shippers[],2,FALSE)</f>
        <v>Speedy Express</v>
      </c>
      <c r="N1632" t="str">
        <f>VLOOKUP(order_details__2[[#This Row],[OrderID]],orders[],2,FALSE)</f>
        <v>SEVES</v>
      </c>
      <c r="O1632" t="str">
        <f>VLOOKUP(order_details__2[[#This Row],[OrderID]],orders[],18,FALSE)</f>
        <v xml:space="preserve">Eastern                                           </v>
      </c>
      <c r="P1632">
        <f>VLOOKUP(order_details__2[[#This Row],[ProductID]],products[],4,FALSE)</f>
        <v>4</v>
      </c>
      <c r="Q1632" t="str">
        <f>VLOOKUP(order_details__2[[#This Row],[CategoryID]],categories[],2,FALSE)</f>
        <v>Dairy Products</v>
      </c>
      <c r="R1632">
        <f>VLOOKUP(order_details__2[[#This Row],[OrderID]],orders[],21,FALSE)</f>
        <v>2</v>
      </c>
    </row>
    <row r="1633" spans="1:18" x14ac:dyDescent="0.2">
      <c r="A1633">
        <v>10869</v>
      </c>
      <c r="B1633">
        <v>23</v>
      </c>
      <c r="C1633">
        <v>9</v>
      </c>
      <c r="D1633">
        <v>50</v>
      </c>
      <c r="E1633">
        <v>0</v>
      </c>
      <c r="F1633">
        <f>order_details__2[[#This Row],[UnitPrice]]*order_details__2[[#This Row],[Quantity]]</f>
        <v>450</v>
      </c>
      <c r="G1633">
        <f>VLOOKUP(order_details__2[[#This Row],[ProductID]],products[],3,FALSE)</f>
        <v>9</v>
      </c>
      <c r="H1633">
        <f>VLOOKUP(order_details__2[[#This Row],[OrderID]],orders[],20,FALSE)</f>
        <v>1998</v>
      </c>
      <c r="I1633" t="str">
        <f>VLOOKUP(order_details__2[[#This Row],[ProductID]],products[],2,FALSE)</f>
        <v>Tunnbrd</v>
      </c>
      <c r="J1633" t="str">
        <f>VLOOKUP(order_details__2[[#This Row],[SupplierID]],suppliers[],2,FALSE)</f>
        <v>PB Knckebrd AB</v>
      </c>
      <c r="K1633" t="str">
        <f>VLOOKUP(order_details__2[[#This Row],[OrderID]],orders[],14,FALSE)</f>
        <v>UK</v>
      </c>
      <c r="L1633">
        <f>VLOOKUP(order_details__2[[#This Row],[OrderID]],orders[],7,FALSE)</f>
        <v>1</v>
      </c>
      <c r="M1633" t="str">
        <f>VLOOKUP(order_details__2[[#This Row],[ShipVia ]],shippers[],2,FALSE)</f>
        <v>Speedy Express</v>
      </c>
      <c r="N1633" t="str">
        <f>VLOOKUP(order_details__2[[#This Row],[OrderID]],orders[],2,FALSE)</f>
        <v>SEVES</v>
      </c>
      <c r="O1633" t="str">
        <f>VLOOKUP(order_details__2[[#This Row],[OrderID]],orders[],18,FALSE)</f>
        <v xml:space="preserve">Eastern                                           </v>
      </c>
      <c r="P1633">
        <f>VLOOKUP(order_details__2[[#This Row],[ProductID]],products[],4,FALSE)</f>
        <v>5</v>
      </c>
      <c r="Q1633" t="str">
        <f>VLOOKUP(order_details__2[[#This Row],[CategoryID]],categories[],2,FALSE)</f>
        <v>Grains/Cereals</v>
      </c>
      <c r="R1633">
        <f>VLOOKUP(order_details__2[[#This Row],[OrderID]],orders[],21,FALSE)</f>
        <v>2</v>
      </c>
    </row>
    <row r="1634" spans="1:18" x14ac:dyDescent="0.2">
      <c r="A1634">
        <v>10869</v>
      </c>
      <c r="B1634">
        <v>68</v>
      </c>
      <c r="C1634">
        <v>12.5</v>
      </c>
      <c r="D1634">
        <v>20</v>
      </c>
      <c r="E1634">
        <v>0</v>
      </c>
      <c r="F1634">
        <f>order_details__2[[#This Row],[UnitPrice]]*order_details__2[[#This Row],[Quantity]]</f>
        <v>250</v>
      </c>
      <c r="G1634">
        <f>VLOOKUP(order_details__2[[#This Row],[ProductID]],products[],3,FALSE)</f>
        <v>8</v>
      </c>
      <c r="H1634">
        <f>VLOOKUP(order_details__2[[#This Row],[OrderID]],orders[],20,FALSE)</f>
        <v>1998</v>
      </c>
      <c r="I1634" t="str">
        <f>VLOOKUP(order_details__2[[#This Row],[ProductID]],products[],2,FALSE)</f>
        <v>Scottish Longbreads</v>
      </c>
      <c r="J1634" t="str">
        <f>VLOOKUP(order_details__2[[#This Row],[SupplierID]],suppliers[],2,FALSE)</f>
        <v>Specialty Biscuits, Ltd.</v>
      </c>
      <c r="K1634" t="str">
        <f>VLOOKUP(order_details__2[[#This Row],[OrderID]],orders[],14,FALSE)</f>
        <v>UK</v>
      </c>
      <c r="L1634">
        <f>VLOOKUP(order_details__2[[#This Row],[OrderID]],orders[],7,FALSE)</f>
        <v>1</v>
      </c>
      <c r="M1634" t="str">
        <f>VLOOKUP(order_details__2[[#This Row],[ShipVia ]],shippers[],2,FALSE)</f>
        <v>Speedy Express</v>
      </c>
      <c r="N1634" t="str">
        <f>VLOOKUP(order_details__2[[#This Row],[OrderID]],orders[],2,FALSE)</f>
        <v>SEVES</v>
      </c>
      <c r="O1634" t="str">
        <f>VLOOKUP(order_details__2[[#This Row],[OrderID]],orders[],18,FALSE)</f>
        <v xml:space="preserve">Eastern                                           </v>
      </c>
      <c r="P1634">
        <f>VLOOKUP(order_details__2[[#This Row],[ProductID]],products[],4,FALSE)</f>
        <v>3</v>
      </c>
      <c r="Q1634" t="str">
        <f>VLOOKUP(order_details__2[[#This Row],[CategoryID]],categories[],2,FALSE)</f>
        <v>Confections</v>
      </c>
      <c r="R1634">
        <f>VLOOKUP(order_details__2[[#This Row],[OrderID]],orders[],21,FALSE)</f>
        <v>2</v>
      </c>
    </row>
    <row r="1635" spans="1:18" x14ac:dyDescent="0.2">
      <c r="A1635">
        <v>10870</v>
      </c>
      <c r="B1635">
        <v>35</v>
      </c>
      <c r="C1635">
        <v>18</v>
      </c>
      <c r="D1635">
        <v>3</v>
      </c>
      <c r="E1635">
        <v>0</v>
      </c>
      <c r="F1635">
        <f>order_details__2[[#This Row],[UnitPrice]]*order_details__2[[#This Row],[Quantity]]</f>
        <v>54</v>
      </c>
      <c r="G1635">
        <f>VLOOKUP(order_details__2[[#This Row],[ProductID]],products[],3,FALSE)</f>
        <v>16</v>
      </c>
      <c r="H1635">
        <f>VLOOKUP(order_details__2[[#This Row],[OrderID]],orders[],20,FALSE)</f>
        <v>1998</v>
      </c>
      <c r="I1635" t="str">
        <f>VLOOKUP(order_details__2[[#This Row],[ProductID]],products[],2,FALSE)</f>
        <v>Steeleye Stout</v>
      </c>
      <c r="J1635" t="str">
        <f>VLOOKUP(order_details__2[[#This Row],[SupplierID]],suppliers[],2,FALSE)</f>
        <v>Bigfoot Breweries</v>
      </c>
      <c r="K1635" t="str">
        <f>VLOOKUP(order_details__2[[#This Row],[OrderID]],orders[],14,FALSE)</f>
        <v>Poland</v>
      </c>
      <c r="L1635">
        <f>VLOOKUP(order_details__2[[#This Row],[OrderID]],orders[],7,FALSE)</f>
        <v>3</v>
      </c>
      <c r="M1635" t="str">
        <f>VLOOKUP(order_details__2[[#This Row],[ShipVia ]],shippers[],2,FALSE)</f>
        <v>Federal Shipping</v>
      </c>
      <c r="N1635" t="str">
        <f>VLOOKUP(order_details__2[[#This Row],[OrderID]],orders[],2,FALSE)</f>
        <v>WOLZA</v>
      </c>
      <c r="O1635" t="str">
        <f>VLOOKUP(order_details__2[[#This Row],[OrderID]],orders[],18,FALSE)</f>
        <v xml:space="preserve">Eastern                                           </v>
      </c>
      <c r="P1635">
        <f>VLOOKUP(order_details__2[[#This Row],[ProductID]],products[],4,FALSE)</f>
        <v>1</v>
      </c>
      <c r="Q1635" t="str">
        <f>VLOOKUP(order_details__2[[#This Row],[CategoryID]],categories[],2,FALSE)</f>
        <v>Beverages</v>
      </c>
      <c r="R1635">
        <f>VLOOKUP(order_details__2[[#This Row],[OrderID]],orders[],21,FALSE)</f>
        <v>2</v>
      </c>
    </row>
    <row r="1636" spans="1:18" x14ac:dyDescent="0.2">
      <c r="A1636">
        <v>10870</v>
      </c>
      <c r="B1636">
        <v>51</v>
      </c>
      <c r="C1636">
        <v>53</v>
      </c>
      <c r="D1636">
        <v>2</v>
      </c>
      <c r="E1636">
        <v>0</v>
      </c>
      <c r="F1636">
        <f>order_details__2[[#This Row],[UnitPrice]]*order_details__2[[#This Row],[Quantity]]</f>
        <v>106</v>
      </c>
      <c r="G1636">
        <f>VLOOKUP(order_details__2[[#This Row],[ProductID]],products[],3,FALSE)</f>
        <v>24</v>
      </c>
      <c r="H1636">
        <f>VLOOKUP(order_details__2[[#This Row],[OrderID]],orders[],20,FALSE)</f>
        <v>1998</v>
      </c>
      <c r="I1636" t="str">
        <f>VLOOKUP(order_details__2[[#This Row],[ProductID]],products[],2,FALSE)</f>
        <v>Manjimup Dried Apples</v>
      </c>
      <c r="J1636" t="str">
        <f>VLOOKUP(order_details__2[[#This Row],[SupplierID]],suppliers[],2,FALSE)</f>
        <v>G'day, Mate</v>
      </c>
      <c r="K1636" t="str">
        <f>VLOOKUP(order_details__2[[#This Row],[OrderID]],orders[],14,FALSE)</f>
        <v>Poland</v>
      </c>
      <c r="L1636">
        <f>VLOOKUP(order_details__2[[#This Row],[OrderID]],orders[],7,FALSE)</f>
        <v>3</v>
      </c>
      <c r="M1636" t="str">
        <f>VLOOKUP(order_details__2[[#This Row],[ShipVia ]],shippers[],2,FALSE)</f>
        <v>Federal Shipping</v>
      </c>
      <c r="N1636" t="str">
        <f>VLOOKUP(order_details__2[[#This Row],[OrderID]],orders[],2,FALSE)</f>
        <v>WOLZA</v>
      </c>
      <c r="O1636" t="str">
        <f>VLOOKUP(order_details__2[[#This Row],[OrderID]],orders[],18,FALSE)</f>
        <v xml:space="preserve">Eastern                                           </v>
      </c>
      <c r="P1636">
        <f>VLOOKUP(order_details__2[[#This Row],[ProductID]],products[],4,FALSE)</f>
        <v>7</v>
      </c>
      <c r="Q1636" t="str">
        <f>VLOOKUP(order_details__2[[#This Row],[CategoryID]],categories[],2,FALSE)</f>
        <v>Produce</v>
      </c>
      <c r="R1636">
        <f>VLOOKUP(order_details__2[[#This Row],[OrderID]],orders[],21,FALSE)</f>
        <v>2</v>
      </c>
    </row>
    <row r="1637" spans="1:18" x14ac:dyDescent="0.2">
      <c r="A1637">
        <v>10871</v>
      </c>
      <c r="B1637">
        <v>6</v>
      </c>
      <c r="C1637">
        <v>25</v>
      </c>
      <c r="D1637">
        <v>50</v>
      </c>
      <c r="E1637">
        <v>0</v>
      </c>
      <c r="F1637">
        <f>order_details__2[[#This Row],[UnitPrice]]*order_details__2[[#This Row],[Quantity]]</f>
        <v>1250</v>
      </c>
      <c r="G1637">
        <f>VLOOKUP(order_details__2[[#This Row],[ProductID]],products[],3,FALSE)</f>
        <v>3</v>
      </c>
      <c r="H1637">
        <f>VLOOKUP(order_details__2[[#This Row],[OrderID]],orders[],20,FALSE)</f>
        <v>1998</v>
      </c>
      <c r="I1637" t="str">
        <f>VLOOKUP(order_details__2[[#This Row],[ProductID]],products[],2,FALSE)</f>
        <v>Grandma's Boysenberry Spread</v>
      </c>
      <c r="J1637" t="str">
        <f>VLOOKUP(order_details__2[[#This Row],[SupplierID]],suppliers[],2,FALSE)</f>
        <v>Grandma Kelly's Homestead</v>
      </c>
      <c r="K1637" t="str">
        <f>VLOOKUP(order_details__2[[#This Row],[OrderID]],orders[],14,FALSE)</f>
        <v>France</v>
      </c>
      <c r="L1637">
        <f>VLOOKUP(order_details__2[[#This Row],[OrderID]],orders[],7,FALSE)</f>
        <v>2</v>
      </c>
      <c r="M1637" t="str">
        <f>VLOOKUP(order_details__2[[#This Row],[ShipVia ]],shippers[],2,FALSE)</f>
        <v>United Package</v>
      </c>
      <c r="N1637" t="str">
        <f>VLOOKUP(order_details__2[[#This Row],[OrderID]],orders[],2,FALSE)</f>
        <v>BONAP</v>
      </c>
      <c r="O1637" t="str">
        <f>VLOOKUP(order_details__2[[#This Row],[OrderID]],orders[],18,FALSE)</f>
        <v xml:space="preserve">Northern                                          </v>
      </c>
      <c r="P1637">
        <f>VLOOKUP(order_details__2[[#This Row],[ProductID]],products[],4,FALSE)</f>
        <v>2</v>
      </c>
      <c r="Q1637" t="str">
        <f>VLOOKUP(order_details__2[[#This Row],[CategoryID]],categories[],2,FALSE)</f>
        <v>Condiments</v>
      </c>
      <c r="R1637">
        <f>VLOOKUP(order_details__2[[#This Row],[OrderID]],orders[],21,FALSE)</f>
        <v>2</v>
      </c>
    </row>
    <row r="1638" spans="1:18" x14ac:dyDescent="0.2">
      <c r="A1638">
        <v>10871</v>
      </c>
      <c r="B1638">
        <v>16</v>
      </c>
      <c r="C1638">
        <v>17.45</v>
      </c>
      <c r="D1638">
        <v>12</v>
      </c>
      <c r="E1638">
        <v>0</v>
      </c>
      <c r="F1638">
        <f>order_details__2[[#This Row],[UnitPrice]]*order_details__2[[#This Row],[Quantity]]</f>
        <v>209.39999999999998</v>
      </c>
      <c r="G1638">
        <f>VLOOKUP(order_details__2[[#This Row],[ProductID]],products[],3,FALSE)</f>
        <v>7</v>
      </c>
      <c r="H1638">
        <f>VLOOKUP(order_details__2[[#This Row],[OrderID]],orders[],20,FALSE)</f>
        <v>1998</v>
      </c>
      <c r="I1638" t="str">
        <f>VLOOKUP(order_details__2[[#This Row],[ProductID]],products[],2,FALSE)</f>
        <v>Pavlova</v>
      </c>
      <c r="J1638" t="str">
        <f>VLOOKUP(order_details__2[[#This Row],[SupplierID]],suppliers[],2,FALSE)</f>
        <v>Pavlova, Ltd.</v>
      </c>
      <c r="K1638" t="str">
        <f>VLOOKUP(order_details__2[[#This Row],[OrderID]],orders[],14,FALSE)</f>
        <v>France</v>
      </c>
      <c r="L1638">
        <f>VLOOKUP(order_details__2[[#This Row],[OrderID]],orders[],7,FALSE)</f>
        <v>2</v>
      </c>
      <c r="M1638" t="str">
        <f>VLOOKUP(order_details__2[[#This Row],[ShipVia ]],shippers[],2,FALSE)</f>
        <v>United Package</v>
      </c>
      <c r="N1638" t="str">
        <f>VLOOKUP(order_details__2[[#This Row],[OrderID]],orders[],2,FALSE)</f>
        <v>BONAP</v>
      </c>
      <c r="O1638" t="str">
        <f>VLOOKUP(order_details__2[[#This Row],[OrderID]],orders[],18,FALSE)</f>
        <v xml:space="preserve">Northern                                          </v>
      </c>
      <c r="P1638">
        <f>VLOOKUP(order_details__2[[#This Row],[ProductID]],products[],4,FALSE)</f>
        <v>3</v>
      </c>
      <c r="Q1638" t="str">
        <f>VLOOKUP(order_details__2[[#This Row],[CategoryID]],categories[],2,FALSE)</f>
        <v>Confections</v>
      </c>
      <c r="R1638">
        <f>VLOOKUP(order_details__2[[#This Row],[OrderID]],orders[],21,FALSE)</f>
        <v>2</v>
      </c>
    </row>
    <row r="1639" spans="1:18" x14ac:dyDescent="0.2">
      <c r="A1639">
        <v>10871</v>
      </c>
      <c r="B1639">
        <v>17</v>
      </c>
      <c r="C1639">
        <v>39</v>
      </c>
      <c r="D1639">
        <v>16</v>
      </c>
      <c r="E1639">
        <v>0</v>
      </c>
      <c r="F1639">
        <f>order_details__2[[#This Row],[UnitPrice]]*order_details__2[[#This Row],[Quantity]]</f>
        <v>624</v>
      </c>
      <c r="G1639">
        <f>VLOOKUP(order_details__2[[#This Row],[ProductID]],products[],3,FALSE)</f>
        <v>7</v>
      </c>
      <c r="H1639">
        <f>VLOOKUP(order_details__2[[#This Row],[OrderID]],orders[],20,FALSE)</f>
        <v>1998</v>
      </c>
      <c r="I1639" t="str">
        <f>VLOOKUP(order_details__2[[#This Row],[ProductID]],products[],2,FALSE)</f>
        <v>Alice Mutton</v>
      </c>
      <c r="J1639" t="str">
        <f>VLOOKUP(order_details__2[[#This Row],[SupplierID]],suppliers[],2,FALSE)</f>
        <v>Pavlova, Ltd.</v>
      </c>
      <c r="K1639" t="str">
        <f>VLOOKUP(order_details__2[[#This Row],[OrderID]],orders[],14,FALSE)</f>
        <v>France</v>
      </c>
      <c r="L1639">
        <f>VLOOKUP(order_details__2[[#This Row],[OrderID]],orders[],7,FALSE)</f>
        <v>2</v>
      </c>
      <c r="M1639" t="str">
        <f>VLOOKUP(order_details__2[[#This Row],[ShipVia ]],shippers[],2,FALSE)</f>
        <v>United Package</v>
      </c>
      <c r="N1639" t="str">
        <f>VLOOKUP(order_details__2[[#This Row],[OrderID]],orders[],2,FALSE)</f>
        <v>BONAP</v>
      </c>
      <c r="O1639" t="str">
        <f>VLOOKUP(order_details__2[[#This Row],[OrderID]],orders[],18,FALSE)</f>
        <v xml:space="preserve">Northern                                          </v>
      </c>
      <c r="P1639">
        <f>VLOOKUP(order_details__2[[#This Row],[ProductID]],products[],4,FALSE)</f>
        <v>6</v>
      </c>
      <c r="Q1639" t="str">
        <f>VLOOKUP(order_details__2[[#This Row],[CategoryID]],categories[],2,FALSE)</f>
        <v>Meat/Poultry</v>
      </c>
      <c r="R1639">
        <f>VLOOKUP(order_details__2[[#This Row],[OrderID]],orders[],21,FALSE)</f>
        <v>2</v>
      </c>
    </row>
    <row r="1640" spans="1:18" x14ac:dyDescent="0.2">
      <c r="A1640">
        <v>10872</v>
      </c>
      <c r="B1640">
        <v>55</v>
      </c>
      <c r="C1640">
        <v>24</v>
      </c>
      <c r="D1640">
        <v>10</v>
      </c>
      <c r="E1640">
        <v>0</v>
      </c>
      <c r="F1640">
        <f>order_details__2[[#This Row],[UnitPrice]]*order_details__2[[#This Row],[Quantity]]</f>
        <v>240</v>
      </c>
      <c r="G1640">
        <f>VLOOKUP(order_details__2[[#This Row],[ProductID]],products[],3,FALSE)</f>
        <v>25</v>
      </c>
      <c r="H1640">
        <f>VLOOKUP(order_details__2[[#This Row],[OrderID]],orders[],20,FALSE)</f>
        <v>1998</v>
      </c>
      <c r="I1640" t="str">
        <f>VLOOKUP(order_details__2[[#This Row],[ProductID]],products[],2,FALSE)</f>
        <v>Pt chinois</v>
      </c>
      <c r="J1640" t="str">
        <f>VLOOKUP(order_details__2[[#This Row],[SupplierID]],suppliers[],2,FALSE)</f>
        <v>Ma Maison</v>
      </c>
      <c r="K1640" t="str">
        <f>VLOOKUP(order_details__2[[#This Row],[OrderID]],orders[],14,FALSE)</f>
        <v>Spain</v>
      </c>
      <c r="L1640">
        <f>VLOOKUP(order_details__2[[#This Row],[OrderID]],orders[],7,FALSE)</f>
        <v>2</v>
      </c>
      <c r="M1640" t="str">
        <f>VLOOKUP(order_details__2[[#This Row],[ShipVia ]],shippers[],2,FALSE)</f>
        <v>United Package</v>
      </c>
      <c r="N1640" t="str">
        <f>VLOOKUP(order_details__2[[#This Row],[OrderID]],orders[],2,FALSE)</f>
        <v>GODOS</v>
      </c>
      <c r="O1640" t="str">
        <f>VLOOKUP(order_details__2[[#This Row],[OrderID]],orders[],18,FALSE)</f>
        <v xml:space="preserve">Eastern                                           </v>
      </c>
      <c r="P1640">
        <f>VLOOKUP(order_details__2[[#This Row],[ProductID]],products[],4,FALSE)</f>
        <v>6</v>
      </c>
      <c r="Q1640" t="str">
        <f>VLOOKUP(order_details__2[[#This Row],[CategoryID]],categories[],2,FALSE)</f>
        <v>Meat/Poultry</v>
      </c>
      <c r="R1640">
        <f>VLOOKUP(order_details__2[[#This Row],[OrderID]],orders[],21,FALSE)</f>
        <v>2</v>
      </c>
    </row>
    <row r="1641" spans="1:18" x14ac:dyDescent="0.2">
      <c r="A1641">
        <v>10872</v>
      </c>
      <c r="B1641">
        <v>62</v>
      </c>
      <c r="C1641">
        <v>49.3</v>
      </c>
      <c r="D1641">
        <v>20</v>
      </c>
      <c r="E1641">
        <v>0</v>
      </c>
      <c r="F1641">
        <f>order_details__2[[#This Row],[UnitPrice]]*order_details__2[[#This Row],[Quantity]]</f>
        <v>986</v>
      </c>
      <c r="G1641">
        <f>VLOOKUP(order_details__2[[#This Row],[ProductID]],products[],3,FALSE)</f>
        <v>29</v>
      </c>
      <c r="H1641">
        <f>VLOOKUP(order_details__2[[#This Row],[OrderID]],orders[],20,FALSE)</f>
        <v>1998</v>
      </c>
      <c r="I1641" t="str">
        <f>VLOOKUP(order_details__2[[#This Row],[ProductID]],products[],2,FALSE)</f>
        <v>Tarte au sucre</v>
      </c>
      <c r="J1641" t="str">
        <f>VLOOKUP(order_details__2[[#This Row],[SupplierID]],suppliers[],2,FALSE)</f>
        <v>Forts d'rables</v>
      </c>
      <c r="K1641" t="str">
        <f>VLOOKUP(order_details__2[[#This Row],[OrderID]],orders[],14,FALSE)</f>
        <v>Spain</v>
      </c>
      <c r="L1641">
        <f>VLOOKUP(order_details__2[[#This Row],[OrderID]],orders[],7,FALSE)</f>
        <v>2</v>
      </c>
      <c r="M1641" t="str">
        <f>VLOOKUP(order_details__2[[#This Row],[ShipVia ]],shippers[],2,FALSE)</f>
        <v>United Package</v>
      </c>
      <c r="N1641" t="str">
        <f>VLOOKUP(order_details__2[[#This Row],[OrderID]],orders[],2,FALSE)</f>
        <v>GODOS</v>
      </c>
      <c r="O1641" t="str">
        <f>VLOOKUP(order_details__2[[#This Row],[OrderID]],orders[],18,FALSE)</f>
        <v xml:space="preserve">Eastern                                           </v>
      </c>
      <c r="P1641">
        <f>VLOOKUP(order_details__2[[#This Row],[ProductID]],products[],4,FALSE)</f>
        <v>3</v>
      </c>
      <c r="Q1641" t="str">
        <f>VLOOKUP(order_details__2[[#This Row],[CategoryID]],categories[],2,FALSE)</f>
        <v>Confections</v>
      </c>
      <c r="R1641">
        <f>VLOOKUP(order_details__2[[#This Row],[OrderID]],orders[],21,FALSE)</f>
        <v>2</v>
      </c>
    </row>
    <row r="1642" spans="1:18" x14ac:dyDescent="0.2">
      <c r="A1642">
        <v>10872</v>
      </c>
      <c r="B1642">
        <v>64</v>
      </c>
      <c r="C1642">
        <v>33.25</v>
      </c>
      <c r="D1642">
        <v>15</v>
      </c>
      <c r="E1642">
        <v>0</v>
      </c>
      <c r="F1642">
        <f>order_details__2[[#This Row],[UnitPrice]]*order_details__2[[#This Row],[Quantity]]</f>
        <v>498.75</v>
      </c>
      <c r="G1642">
        <f>VLOOKUP(order_details__2[[#This Row],[ProductID]],products[],3,FALSE)</f>
        <v>12</v>
      </c>
      <c r="H1642">
        <f>VLOOKUP(order_details__2[[#This Row],[OrderID]],orders[],20,FALSE)</f>
        <v>1998</v>
      </c>
      <c r="I1642" t="str">
        <f>VLOOKUP(order_details__2[[#This Row],[ProductID]],products[],2,FALSE)</f>
        <v>Wimmers gute Semmelkndel</v>
      </c>
      <c r="J1642" t="str">
        <f>VLOOKUP(order_details__2[[#This Row],[SupplierID]],suppliers[],2,FALSE)</f>
        <v>Plutzer Lebensmittelgromrkte AG</v>
      </c>
      <c r="K1642" t="str">
        <f>VLOOKUP(order_details__2[[#This Row],[OrderID]],orders[],14,FALSE)</f>
        <v>Spain</v>
      </c>
      <c r="L1642">
        <f>VLOOKUP(order_details__2[[#This Row],[OrderID]],orders[],7,FALSE)</f>
        <v>2</v>
      </c>
      <c r="M1642" t="str">
        <f>VLOOKUP(order_details__2[[#This Row],[ShipVia ]],shippers[],2,FALSE)</f>
        <v>United Package</v>
      </c>
      <c r="N1642" t="str">
        <f>VLOOKUP(order_details__2[[#This Row],[OrderID]],orders[],2,FALSE)</f>
        <v>GODOS</v>
      </c>
      <c r="O1642" t="str">
        <f>VLOOKUP(order_details__2[[#This Row],[OrderID]],orders[],18,FALSE)</f>
        <v xml:space="preserve">Eastern                                           </v>
      </c>
      <c r="P1642">
        <f>VLOOKUP(order_details__2[[#This Row],[ProductID]],products[],4,FALSE)</f>
        <v>5</v>
      </c>
      <c r="Q1642" t="str">
        <f>VLOOKUP(order_details__2[[#This Row],[CategoryID]],categories[],2,FALSE)</f>
        <v>Grains/Cereals</v>
      </c>
      <c r="R1642">
        <f>VLOOKUP(order_details__2[[#This Row],[OrderID]],orders[],21,FALSE)</f>
        <v>2</v>
      </c>
    </row>
    <row r="1643" spans="1:18" x14ac:dyDescent="0.2">
      <c r="A1643">
        <v>10872</v>
      </c>
      <c r="B1643">
        <v>65</v>
      </c>
      <c r="C1643">
        <v>21.05</v>
      </c>
      <c r="D1643">
        <v>21</v>
      </c>
      <c r="E1643">
        <v>0</v>
      </c>
      <c r="F1643">
        <f>order_details__2[[#This Row],[UnitPrice]]*order_details__2[[#This Row],[Quantity]]</f>
        <v>442.05</v>
      </c>
      <c r="G1643">
        <f>VLOOKUP(order_details__2[[#This Row],[ProductID]],products[],3,FALSE)</f>
        <v>2</v>
      </c>
      <c r="H1643">
        <f>VLOOKUP(order_details__2[[#This Row],[OrderID]],orders[],20,FALSE)</f>
        <v>1998</v>
      </c>
      <c r="I1643" t="str">
        <f>VLOOKUP(order_details__2[[#This Row],[ProductID]],products[],2,FALSE)</f>
        <v>Louisiana Fiery Hot Pepper Sauce</v>
      </c>
      <c r="J1643" t="str">
        <f>VLOOKUP(order_details__2[[#This Row],[SupplierID]],suppliers[],2,FALSE)</f>
        <v>New Orleans Cajun Delights</v>
      </c>
      <c r="K1643" t="str">
        <f>VLOOKUP(order_details__2[[#This Row],[OrderID]],orders[],14,FALSE)</f>
        <v>Spain</v>
      </c>
      <c r="L1643">
        <f>VLOOKUP(order_details__2[[#This Row],[OrderID]],orders[],7,FALSE)</f>
        <v>2</v>
      </c>
      <c r="M1643" t="str">
        <f>VLOOKUP(order_details__2[[#This Row],[ShipVia ]],shippers[],2,FALSE)</f>
        <v>United Package</v>
      </c>
      <c r="N1643" t="str">
        <f>VLOOKUP(order_details__2[[#This Row],[OrderID]],orders[],2,FALSE)</f>
        <v>GODOS</v>
      </c>
      <c r="O1643" t="str">
        <f>VLOOKUP(order_details__2[[#This Row],[OrderID]],orders[],18,FALSE)</f>
        <v xml:space="preserve">Eastern                                           </v>
      </c>
      <c r="P1643">
        <f>VLOOKUP(order_details__2[[#This Row],[ProductID]],products[],4,FALSE)</f>
        <v>2</v>
      </c>
      <c r="Q1643" t="str">
        <f>VLOOKUP(order_details__2[[#This Row],[CategoryID]],categories[],2,FALSE)</f>
        <v>Condiments</v>
      </c>
      <c r="R1643">
        <f>VLOOKUP(order_details__2[[#This Row],[OrderID]],orders[],21,FALSE)</f>
        <v>2</v>
      </c>
    </row>
    <row r="1644" spans="1:18" x14ac:dyDescent="0.2">
      <c r="A1644">
        <v>10873</v>
      </c>
      <c r="B1644">
        <v>21</v>
      </c>
      <c r="C1644">
        <v>10</v>
      </c>
      <c r="D1644">
        <v>20</v>
      </c>
      <c r="E1644">
        <v>0</v>
      </c>
      <c r="F1644">
        <f>order_details__2[[#This Row],[UnitPrice]]*order_details__2[[#This Row],[Quantity]]</f>
        <v>200</v>
      </c>
      <c r="G1644">
        <f>VLOOKUP(order_details__2[[#This Row],[ProductID]],products[],3,FALSE)</f>
        <v>8</v>
      </c>
      <c r="H1644">
        <f>VLOOKUP(order_details__2[[#This Row],[OrderID]],orders[],20,FALSE)</f>
        <v>1998</v>
      </c>
      <c r="I1644" t="str">
        <f>VLOOKUP(order_details__2[[#This Row],[ProductID]],products[],2,FALSE)</f>
        <v>Sir Rodney's Scones</v>
      </c>
      <c r="J1644" t="str">
        <f>VLOOKUP(order_details__2[[#This Row],[SupplierID]],suppliers[],2,FALSE)</f>
        <v>Specialty Biscuits, Ltd.</v>
      </c>
      <c r="K1644" t="str">
        <f>VLOOKUP(order_details__2[[#This Row],[OrderID]],orders[],14,FALSE)</f>
        <v>Finland</v>
      </c>
      <c r="L1644">
        <f>VLOOKUP(order_details__2[[#This Row],[OrderID]],orders[],7,FALSE)</f>
        <v>1</v>
      </c>
      <c r="M1644" t="str">
        <f>VLOOKUP(order_details__2[[#This Row],[ShipVia ]],shippers[],2,FALSE)</f>
        <v>Speedy Express</v>
      </c>
      <c r="N1644" t="str">
        <f>VLOOKUP(order_details__2[[#This Row],[OrderID]],orders[],2,FALSE)</f>
        <v>WILMK</v>
      </c>
      <c r="O1644" t="str">
        <f>VLOOKUP(order_details__2[[#This Row],[OrderID]],orders[],18,FALSE)</f>
        <v xml:space="preserve">Eastern                                           </v>
      </c>
      <c r="P1644">
        <f>VLOOKUP(order_details__2[[#This Row],[ProductID]],products[],4,FALSE)</f>
        <v>3</v>
      </c>
      <c r="Q1644" t="str">
        <f>VLOOKUP(order_details__2[[#This Row],[CategoryID]],categories[],2,FALSE)</f>
        <v>Confections</v>
      </c>
      <c r="R1644">
        <f>VLOOKUP(order_details__2[[#This Row],[OrderID]],orders[],21,FALSE)</f>
        <v>2</v>
      </c>
    </row>
    <row r="1645" spans="1:18" x14ac:dyDescent="0.2">
      <c r="A1645">
        <v>10873</v>
      </c>
      <c r="B1645">
        <v>28</v>
      </c>
      <c r="C1645">
        <v>45.6</v>
      </c>
      <c r="D1645">
        <v>3</v>
      </c>
      <c r="E1645">
        <v>0</v>
      </c>
      <c r="F1645">
        <f>order_details__2[[#This Row],[UnitPrice]]*order_details__2[[#This Row],[Quantity]]</f>
        <v>136.80000000000001</v>
      </c>
      <c r="G1645">
        <f>VLOOKUP(order_details__2[[#This Row],[ProductID]],products[],3,FALSE)</f>
        <v>12</v>
      </c>
      <c r="H1645">
        <f>VLOOKUP(order_details__2[[#This Row],[OrderID]],orders[],20,FALSE)</f>
        <v>1998</v>
      </c>
      <c r="I1645" t="str">
        <f>VLOOKUP(order_details__2[[#This Row],[ProductID]],products[],2,FALSE)</f>
        <v>Rssle Sauerkraut</v>
      </c>
      <c r="J1645" t="str">
        <f>VLOOKUP(order_details__2[[#This Row],[SupplierID]],suppliers[],2,FALSE)</f>
        <v>Plutzer Lebensmittelgromrkte AG</v>
      </c>
      <c r="K1645" t="str">
        <f>VLOOKUP(order_details__2[[#This Row],[OrderID]],orders[],14,FALSE)</f>
        <v>Finland</v>
      </c>
      <c r="L1645">
        <f>VLOOKUP(order_details__2[[#This Row],[OrderID]],orders[],7,FALSE)</f>
        <v>1</v>
      </c>
      <c r="M1645" t="str">
        <f>VLOOKUP(order_details__2[[#This Row],[ShipVia ]],shippers[],2,FALSE)</f>
        <v>Speedy Express</v>
      </c>
      <c r="N1645" t="str">
        <f>VLOOKUP(order_details__2[[#This Row],[OrderID]],orders[],2,FALSE)</f>
        <v>WILMK</v>
      </c>
      <c r="O1645" t="str">
        <f>VLOOKUP(order_details__2[[#This Row],[OrderID]],orders[],18,FALSE)</f>
        <v xml:space="preserve">Eastern                                           </v>
      </c>
      <c r="P1645">
        <f>VLOOKUP(order_details__2[[#This Row],[ProductID]],products[],4,FALSE)</f>
        <v>7</v>
      </c>
      <c r="Q1645" t="str">
        <f>VLOOKUP(order_details__2[[#This Row],[CategoryID]],categories[],2,FALSE)</f>
        <v>Produce</v>
      </c>
      <c r="R1645">
        <f>VLOOKUP(order_details__2[[#This Row],[OrderID]],orders[],21,FALSE)</f>
        <v>2</v>
      </c>
    </row>
    <row r="1646" spans="1:18" x14ac:dyDescent="0.2">
      <c r="A1646">
        <v>10874</v>
      </c>
      <c r="B1646">
        <v>10</v>
      </c>
      <c r="C1646">
        <v>31</v>
      </c>
      <c r="D1646">
        <v>10</v>
      </c>
      <c r="E1646">
        <v>0</v>
      </c>
      <c r="F1646">
        <f>order_details__2[[#This Row],[UnitPrice]]*order_details__2[[#This Row],[Quantity]]</f>
        <v>310</v>
      </c>
      <c r="G1646">
        <f>VLOOKUP(order_details__2[[#This Row],[ProductID]],products[],3,FALSE)</f>
        <v>4</v>
      </c>
      <c r="H1646">
        <f>VLOOKUP(order_details__2[[#This Row],[OrderID]],orders[],20,FALSE)</f>
        <v>1998</v>
      </c>
      <c r="I1646" t="str">
        <f>VLOOKUP(order_details__2[[#This Row],[ProductID]],products[],2,FALSE)</f>
        <v>Ikura</v>
      </c>
      <c r="J1646" t="str">
        <f>VLOOKUP(order_details__2[[#This Row],[SupplierID]],suppliers[],2,FALSE)</f>
        <v>Tokyo Traders</v>
      </c>
      <c r="K1646" t="str">
        <f>VLOOKUP(order_details__2[[#This Row],[OrderID]],orders[],14,FALSE)</f>
        <v>Spain</v>
      </c>
      <c r="L1646">
        <f>VLOOKUP(order_details__2[[#This Row],[OrderID]],orders[],7,FALSE)</f>
        <v>2</v>
      </c>
      <c r="M1646" t="str">
        <f>VLOOKUP(order_details__2[[#This Row],[ShipVia ]],shippers[],2,FALSE)</f>
        <v>United Package</v>
      </c>
      <c r="N1646" t="str">
        <f>VLOOKUP(order_details__2[[#This Row],[OrderID]],orders[],2,FALSE)</f>
        <v>GODOS</v>
      </c>
      <c r="O1646" t="str">
        <f>VLOOKUP(order_details__2[[#This Row],[OrderID]],orders[],18,FALSE)</f>
        <v xml:space="preserve">Eastern                                           </v>
      </c>
      <c r="P1646">
        <f>VLOOKUP(order_details__2[[#This Row],[ProductID]],products[],4,FALSE)</f>
        <v>8</v>
      </c>
      <c r="Q1646" t="str">
        <f>VLOOKUP(order_details__2[[#This Row],[CategoryID]],categories[],2,FALSE)</f>
        <v>Seafood</v>
      </c>
      <c r="R1646">
        <f>VLOOKUP(order_details__2[[#This Row],[OrderID]],orders[],21,FALSE)</f>
        <v>2</v>
      </c>
    </row>
    <row r="1647" spans="1:18" x14ac:dyDescent="0.2">
      <c r="A1647">
        <v>10875</v>
      </c>
      <c r="B1647">
        <v>19</v>
      </c>
      <c r="C1647">
        <v>9.1999999999999993</v>
      </c>
      <c r="D1647">
        <v>25</v>
      </c>
      <c r="E1647">
        <v>0</v>
      </c>
      <c r="F1647">
        <f>order_details__2[[#This Row],[UnitPrice]]*order_details__2[[#This Row],[Quantity]]</f>
        <v>229.99999999999997</v>
      </c>
      <c r="G1647">
        <f>VLOOKUP(order_details__2[[#This Row],[ProductID]],products[],3,FALSE)</f>
        <v>8</v>
      </c>
      <c r="H1647">
        <f>VLOOKUP(order_details__2[[#This Row],[OrderID]],orders[],20,FALSE)</f>
        <v>1998</v>
      </c>
      <c r="I1647" t="str">
        <f>VLOOKUP(order_details__2[[#This Row],[ProductID]],products[],2,FALSE)</f>
        <v>Teatime Chocolate Biscuits</v>
      </c>
      <c r="J1647" t="str">
        <f>VLOOKUP(order_details__2[[#This Row],[SupplierID]],suppliers[],2,FALSE)</f>
        <v>Specialty Biscuits, Ltd.</v>
      </c>
      <c r="K1647" t="str">
        <f>VLOOKUP(order_details__2[[#This Row],[OrderID]],orders[],14,FALSE)</f>
        <v>Sweden</v>
      </c>
      <c r="L1647">
        <f>VLOOKUP(order_details__2[[#This Row],[OrderID]],orders[],7,FALSE)</f>
        <v>2</v>
      </c>
      <c r="M1647" t="str">
        <f>VLOOKUP(order_details__2[[#This Row],[ShipVia ]],shippers[],2,FALSE)</f>
        <v>United Package</v>
      </c>
      <c r="N1647" t="str">
        <f>VLOOKUP(order_details__2[[#This Row],[OrderID]],orders[],2,FALSE)</f>
        <v>BERGS</v>
      </c>
      <c r="O1647" t="str">
        <f>VLOOKUP(order_details__2[[#This Row],[OrderID]],orders[],18,FALSE)</f>
        <v xml:space="preserve">Eastern                                           </v>
      </c>
      <c r="P1647">
        <f>VLOOKUP(order_details__2[[#This Row],[ProductID]],products[],4,FALSE)</f>
        <v>3</v>
      </c>
      <c r="Q1647" t="str">
        <f>VLOOKUP(order_details__2[[#This Row],[CategoryID]],categories[],2,FALSE)</f>
        <v>Confections</v>
      </c>
      <c r="R1647">
        <f>VLOOKUP(order_details__2[[#This Row],[OrderID]],orders[],21,FALSE)</f>
        <v>2</v>
      </c>
    </row>
    <row r="1648" spans="1:18" x14ac:dyDescent="0.2">
      <c r="A1648">
        <v>10875</v>
      </c>
      <c r="B1648">
        <v>47</v>
      </c>
      <c r="C1648">
        <v>9.5</v>
      </c>
      <c r="D1648">
        <v>21</v>
      </c>
      <c r="E1648">
        <v>0</v>
      </c>
      <c r="F1648">
        <f>order_details__2[[#This Row],[UnitPrice]]*order_details__2[[#This Row],[Quantity]]</f>
        <v>199.5</v>
      </c>
      <c r="G1648">
        <f>VLOOKUP(order_details__2[[#This Row],[ProductID]],products[],3,FALSE)</f>
        <v>22</v>
      </c>
      <c r="H1648">
        <f>VLOOKUP(order_details__2[[#This Row],[OrderID]],orders[],20,FALSE)</f>
        <v>1998</v>
      </c>
      <c r="I1648" t="str">
        <f>VLOOKUP(order_details__2[[#This Row],[ProductID]],products[],2,FALSE)</f>
        <v>Zaanse koeken</v>
      </c>
      <c r="J1648" t="str">
        <f>VLOOKUP(order_details__2[[#This Row],[SupplierID]],suppliers[],2,FALSE)</f>
        <v>Zaanse Snoepfabriek</v>
      </c>
      <c r="K1648" t="str">
        <f>VLOOKUP(order_details__2[[#This Row],[OrderID]],orders[],14,FALSE)</f>
        <v>Sweden</v>
      </c>
      <c r="L1648">
        <f>VLOOKUP(order_details__2[[#This Row],[OrderID]],orders[],7,FALSE)</f>
        <v>2</v>
      </c>
      <c r="M1648" t="str">
        <f>VLOOKUP(order_details__2[[#This Row],[ShipVia ]],shippers[],2,FALSE)</f>
        <v>United Package</v>
      </c>
      <c r="N1648" t="str">
        <f>VLOOKUP(order_details__2[[#This Row],[OrderID]],orders[],2,FALSE)</f>
        <v>BERGS</v>
      </c>
      <c r="O1648" t="str">
        <f>VLOOKUP(order_details__2[[#This Row],[OrderID]],orders[],18,FALSE)</f>
        <v xml:space="preserve">Eastern                                           </v>
      </c>
      <c r="P1648">
        <f>VLOOKUP(order_details__2[[#This Row],[ProductID]],products[],4,FALSE)</f>
        <v>3</v>
      </c>
      <c r="Q1648" t="str">
        <f>VLOOKUP(order_details__2[[#This Row],[CategoryID]],categories[],2,FALSE)</f>
        <v>Confections</v>
      </c>
      <c r="R1648">
        <f>VLOOKUP(order_details__2[[#This Row],[OrderID]],orders[],21,FALSE)</f>
        <v>2</v>
      </c>
    </row>
    <row r="1649" spans="1:18" x14ac:dyDescent="0.2">
      <c r="A1649">
        <v>10875</v>
      </c>
      <c r="B1649">
        <v>49</v>
      </c>
      <c r="C1649">
        <v>20</v>
      </c>
      <c r="D1649">
        <v>15</v>
      </c>
      <c r="E1649">
        <v>0</v>
      </c>
      <c r="F1649">
        <f>order_details__2[[#This Row],[UnitPrice]]*order_details__2[[#This Row],[Quantity]]</f>
        <v>300</v>
      </c>
      <c r="G1649">
        <f>VLOOKUP(order_details__2[[#This Row],[ProductID]],products[],3,FALSE)</f>
        <v>23</v>
      </c>
      <c r="H1649">
        <f>VLOOKUP(order_details__2[[#This Row],[OrderID]],orders[],20,FALSE)</f>
        <v>1998</v>
      </c>
      <c r="I1649" t="str">
        <f>VLOOKUP(order_details__2[[#This Row],[ProductID]],products[],2,FALSE)</f>
        <v>Maxilaku</v>
      </c>
      <c r="J1649" t="str">
        <f>VLOOKUP(order_details__2[[#This Row],[SupplierID]],suppliers[],2,FALSE)</f>
        <v>Karkki Oy</v>
      </c>
      <c r="K1649" t="str">
        <f>VLOOKUP(order_details__2[[#This Row],[OrderID]],orders[],14,FALSE)</f>
        <v>Sweden</v>
      </c>
      <c r="L1649">
        <f>VLOOKUP(order_details__2[[#This Row],[OrderID]],orders[],7,FALSE)</f>
        <v>2</v>
      </c>
      <c r="M1649" t="str">
        <f>VLOOKUP(order_details__2[[#This Row],[ShipVia ]],shippers[],2,FALSE)</f>
        <v>United Package</v>
      </c>
      <c r="N1649" t="str">
        <f>VLOOKUP(order_details__2[[#This Row],[OrderID]],orders[],2,FALSE)</f>
        <v>BERGS</v>
      </c>
      <c r="O1649" t="str">
        <f>VLOOKUP(order_details__2[[#This Row],[OrderID]],orders[],18,FALSE)</f>
        <v xml:space="preserve">Eastern                                           </v>
      </c>
      <c r="P1649">
        <f>VLOOKUP(order_details__2[[#This Row],[ProductID]],products[],4,FALSE)</f>
        <v>3</v>
      </c>
      <c r="Q1649" t="str">
        <f>VLOOKUP(order_details__2[[#This Row],[CategoryID]],categories[],2,FALSE)</f>
        <v>Confections</v>
      </c>
      <c r="R1649">
        <f>VLOOKUP(order_details__2[[#This Row],[OrderID]],orders[],21,FALSE)</f>
        <v>2</v>
      </c>
    </row>
    <row r="1650" spans="1:18" x14ac:dyDescent="0.2">
      <c r="A1650">
        <v>10876</v>
      </c>
      <c r="B1650">
        <v>46</v>
      </c>
      <c r="C1650">
        <v>12</v>
      </c>
      <c r="D1650">
        <v>21</v>
      </c>
      <c r="E1650">
        <v>0</v>
      </c>
      <c r="F1650">
        <f>order_details__2[[#This Row],[UnitPrice]]*order_details__2[[#This Row],[Quantity]]</f>
        <v>252</v>
      </c>
      <c r="G1650">
        <f>VLOOKUP(order_details__2[[#This Row],[ProductID]],products[],3,FALSE)</f>
        <v>21</v>
      </c>
      <c r="H1650">
        <f>VLOOKUP(order_details__2[[#This Row],[OrderID]],orders[],20,FALSE)</f>
        <v>1998</v>
      </c>
      <c r="I1650" t="str">
        <f>VLOOKUP(order_details__2[[#This Row],[ProductID]],products[],2,FALSE)</f>
        <v>Spegesild</v>
      </c>
      <c r="J1650" t="str">
        <f>VLOOKUP(order_details__2[[#This Row],[SupplierID]],suppliers[],2,FALSE)</f>
        <v>Lyngbysild</v>
      </c>
      <c r="K1650" t="str">
        <f>VLOOKUP(order_details__2[[#This Row],[OrderID]],orders[],14,FALSE)</f>
        <v>France</v>
      </c>
      <c r="L1650">
        <f>VLOOKUP(order_details__2[[#This Row],[OrderID]],orders[],7,FALSE)</f>
        <v>3</v>
      </c>
      <c r="M1650" t="str">
        <f>VLOOKUP(order_details__2[[#This Row],[ShipVia ]],shippers[],2,FALSE)</f>
        <v>Federal Shipping</v>
      </c>
      <c r="N1650" t="str">
        <f>VLOOKUP(order_details__2[[#This Row],[OrderID]],orders[],2,FALSE)</f>
        <v>BONAP</v>
      </c>
      <c r="O1650" t="str">
        <f>VLOOKUP(order_details__2[[#This Row],[OrderID]],orders[],18,FALSE)</f>
        <v xml:space="preserve">Westerns                                          </v>
      </c>
      <c r="P1650">
        <f>VLOOKUP(order_details__2[[#This Row],[ProductID]],products[],4,FALSE)</f>
        <v>8</v>
      </c>
      <c r="Q1650" t="str">
        <f>VLOOKUP(order_details__2[[#This Row],[CategoryID]],categories[],2,FALSE)</f>
        <v>Seafood</v>
      </c>
      <c r="R1650">
        <f>VLOOKUP(order_details__2[[#This Row],[OrderID]],orders[],21,FALSE)</f>
        <v>2</v>
      </c>
    </row>
    <row r="1651" spans="1:18" x14ac:dyDescent="0.2">
      <c r="A1651">
        <v>10876</v>
      </c>
      <c r="B1651">
        <v>64</v>
      </c>
      <c r="C1651">
        <v>33.25</v>
      </c>
      <c r="D1651">
        <v>20</v>
      </c>
      <c r="E1651">
        <v>0</v>
      </c>
      <c r="F1651">
        <f>order_details__2[[#This Row],[UnitPrice]]*order_details__2[[#This Row],[Quantity]]</f>
        <v>665</v>
      </c>
      <c r="G1651">
        <f>VLOOKUP(order_details__2[[#This Row],[ProductID]],products[],3,FALSE)</f>
        <v>12</v>
      </c>
      <c r="H1651">
        <f>VLOOKUP(order_details__2[[#This Row],[OrderID]],orders[],20,FALSE)</f>
        <v>1998</v>
      </c>
      <c r="I1651" t="str">
        <f>VLOOKUP(order_details__2[[#This Row],[ProductID]],products[],2,FALSE)</f>
        <v>Wimmers gute Semmelkndel</v>
      </c>
      <c r="J1651" t="str">
        <f>VLOOKUP(order_details__2[[#This Row],[SupplierID]],suppliers[],2,FALSE)</f>
        <v>Plutzer Lebensmittelgromrkte AG</v>
      </c>
      <c r="K1651" t="str">
        <f>VLOOKUP(order_details__2[[#This Row],[OrderID]],orders[],14,FALSE)</f>
        <v>France</v>
      </c>
      <c r="L1651">
        <f>VLOOKUP(order_details__2[[#This Row],[OrderID]],orders[],7,FALSE)</f>
        <v>3</v>
      </c>
      <c r="M1651" t="str">
        <f>VLOOKUP(order_details__2[[#This Row],[ShipVia ]],shippers[],2,FALSE)</f>
        <v>Federal Shipping</v>
      </c>
      <c r="N1651" t="str">
        <f>VLOOKUP(order_details__2[[#This Row],[OrderID]],orders[],2,FALSE)</f>
        <v>BONAP</v>
      </c>
      <c r="O1651" t="str">
        <f>VLOOKUP(order_details__2[[#This Row],[OrderID]],orders[],18,FALSE)</f>
        <v xml:space="preserve">Westerns                                          </v>
      </c>
      <c r="P1651">
        <f>VLOOKUP(order_details__2[[#This Row],[ProductID]],products[],4,FALSE)</f>
        <v>5</v>
      </c>
      <c r="Q1651" t="str">
        <f>VLOOKUP(order_details__2[[#This Row],[CategoryID]],categories[],2,FALSE)</f>
        <v>Grains/Cereals</v>
      </c>
      <c r="R1651">
        <f>VLOOKUP(order_details__2[[#This Row],[OrderID]],orders[],21,FALSE)</f>
        <v>2</v>
      </c>
    </row>
    <row r="1652" spans="1:18" x14ac:dyDescent="0.2">
      <c r="A1652">
        <v>10877</v>
      </c>
      <c r="B1652">
        <v>16</v>
      </c>
      <c r="C1652">
        <v>17.45</v>
      </c>
      <c r="D1652">
        <v>30</v>
      </c>
      <c r="E1652">
        <v>0</v>
      </c>
      <c r="F1652">
        <f>order_details__2[[#This Row],[UnitPrice]]*order_details__2[[#This Row],[Quantity]]</f>
        <v>523.5</v>
      </c>
      <c r="G1652">
        <f>VLOOKUP(order_details__2[[#This Row],[ProductID]],products[],3,FALSE)</f>
        <v>7</v>
      </c>
      <c r="H1652">
        <f>VLOOKUP(order_details__2[[#This Row],[OrderID]],orders[],20,FALSE)</f>
        <v>1998</v>
      </c>
      <c r="I1652" t="str">
        <f>VLOOKUP(order_details__2[[#This Row],[ProductID]],products[],2,FALSE)</f>
        <v>Pavlova</v>
      </c>
      <c r="J1652" t="str">
        <f>VLOOKUP(order_details__2[[#This Row],[SupplierID]],suppliers[],2,FALSE)</f>
        <v>Pavlova, Ltd.</v>
      </c>
      <c r="K1652" t="str">
        <f>VLOOKUP(order_details__2[[#This Row],[OrderID]],orders[],14,FALSE)</f>
        <v>Brazil</v>
      </c>
      <c r="L1652">
        <f>VLOOKUP(order_details__2[[#This Row],[OrderID]],orders[],7,FALSE)</f>
        <v>1</v>
      </c>
      <c r="M1652" t="str">
        <f>VLOOKUP(order_details__2[[#This Row],[ShipVia ]],shippers[],2,FALSE)</f>
        <v>Speedy Express</v>
      </c>
      <c r="N1652" t="str">
        <f>VLOOKUP(order_details__2[[#This Row],[OrderID]],orders[],2,FALSE)</f>
        <v>RICAR</v>
      </c>
      <c r="O1652" t="str">
        <f>VLOOKUP(order_details__2[[#This Row],[OrderID]],orders[],18,FALSE)</f>
        <v xml:space="preserve">Eastern                                           </v>
      </c>
      <c r="P1652">
        <f>VLOOKUP(order_details__2[[#This Row],[ProductID]],products[],4,FALSE)</f>
        <v>3</v>
      </c>
      <c r="Q1652" t="str">
        <f>VLOOKUP(order_details__2[[#This Row],[CategoryID]],categories[],2,FALSE)</f>
        <v>Confections</v>
      </c>
      <c r="R1652">
        <f>VLOOKUP(order_details__2[[#This Row],[OrderID]],orders[],21,FALSE)</f>
        <v>2</v>
      </c>
    </row>
    <row r="1653" spans="1:18" x14ac:dyDescent="0.2">
      <c r="A1653">
        <v>10877</v>
      </c>
      <c r="B1653">
        <v>18</v>
      </c>
      <c r="C1653">
        <v>62.5</v>
      </c>
      <c r="D1653">
        <v>25</v>
      </c>
      <c r="E1653">
        <v>0</v>
      </c>
      <c r="F1653">
        <f>order_details__2[[#This Row],[UnitPrice]]*order_details__2[[#This Row],[Quantity]]</f>
        <v>1562.5</v>
      </c>
      <c r="G1653">
        <f>VLOOKUP(order_details__2[[#This Row],[ProductID]],products[],3,FALSE)</f>
        <v>7</v>
      </c>
      <c r="H1653">
        <f>VLOOKUP(order_details__2[[#This Row],[OrderID]],orders[],20,FALSE)</f>
        <v>1998</v>
      </c>
      <c r="I1653" t="str">
        <f>VLOOKUP(order_details__2[[#This Row],[ProductID]],products[],2,FALSE)</f>
        <v>Carnarvon Tigers</v>
      </c>
      <c r="J1653" t="str">
        <f>VLOOKUP(order_details__2[[#This Row],[SupplierID]],suppliers[],2,FALSE)</f>
        <v>Pavlova, Ltd.</v>
      </c>
      <c r="K1653" t="str">
        <f>VLOOKUP(order_details__2[[#This Row],[OrderID]],orders[],14,FALSE)</f>
        <v>Brazil</v>
      </c>
      <c r="L1653">
        <f>VLOOKUP(order_details__2[[#This Row],[OrderID]],orders[],7,FALSE)</f>
        <v>1</v>
      </c>
      <c r="M1653" t="str">
        <f>VLOOKUP(order_details__2[[#This Row],[ShipVia ]],shippers[],2,FALSE)</f>
        <v>Speedy Express</v>
      </c>
      <c r="N1653" t="str">
        <f>VLOOKUP(order_details__2[[#This Row],[OrderID]],orders[],2,FALSE)</f>
        <v>RICAR</v>
      </c>
      <c r="O1653" t="str">
        <f>VLOOKUP(order_details__2[[#This Row],[OrderID]],orders[],18,FALSE)</f>
        <v xml:space="preserve">Eastern                                           </v>
      </c>
      <c r="P1653">
        <f>VLOOKUP(order_details__2[[#This Row],[ProductID]],products[],4,FALSE)</f>
        <v>8</v>
      </c>
      <c r="Q1653" t="str">
        <f>VLOOKUP(order_details__2[[#This Row],[CategoryID]],categories[],2,FALSE)</f>
        <v>Seafood</v>
      </c>
      <c r="R1653">
        <f>VLOOKUP(order_details__2[[#This Row],[OrderID]],orders[],21,FALSE)</f>
        <v>2</v>
      </c>
    </row>
    <row r="1654" spans="1:18" x14ac:dyDescent="0.2">
      <c r="A1654">
        <v>10878</v>
      </c>
      <c r="B1654">
        <v>20</v>
      </c>
      <c r="C1654">
        <v>81</v>
      </c>
      <c r="D1654">
        <v>20</v>
      </c>
      <c r="E1654">
        <v>0</v>
      </c>
      <c r="F1654">
        <f>order_details__2[[#This Row],[UnitPrice]]*order_details__2[[#This Row],[Quantity]]</f>
        <v>1620</v>
      </c>
      <c r="G1654">
        <f>VLOOKUP(order_details__2[[#This Row],[ProductID]],products[],3,FALSE)</f>
        <v>8</v>
      </c>
      <c r="H1654">
        <f>VLOOKUP(order_details__2[[#This Row],[OrderID]],orders[],20,FALSE)</f>
        <v>1998</v>
      </c>
      <c r="I1654" t="str">
        <f>VLOOKUP(order_details__2[[#This Row],[ProductID]],products[],2,FALSE)</f>
        <v>Sir Rodney's Marmalade</v>
      </c>
      <c r="J1654" t="str">
        <f>VLOOKUP(order_details__2[[#This Row],[SupplierID]],suppliers[],2,FALSE)</f>
        <v>Specialty Biscuits, Ltd.</v>
      </c>
      <c r="K1654" t="str">
        <f>VLOOKUP(order_details__2[[#This Row],[OrderID]],orders[],14,FALSE)</f>
        <v>Germany</v>
      </c>
      <c r="L1654">
        <f>VLOOKUP(order_details__2[[#This Row],[OrderID]],orders[],7,FALSE)</f>
        <v>1</v>
      </c>
      <c r="M1654" t="str">
        <f>VLOOKUP(order_details__2[[#This Row],[ShipVia ]],shippers[],2,FALSE)</f>
        <v>Speedy Express</v>
      </c>
      <c r="N1654" t="str">
        <f>VLOOKUP(order_details__2[[#This Row],[OrderID]],orders[],2,FALSE)</f>
        <v>QUICK</v>
      </c>
      <c r="O1654" t="str">
        <f>VLOOKUP(order_details__2[[#This Row],[OrderID]],orders[],18,FALSE)</f>
        <v xml:space="preserve">Eastern                                           </v>
      </c>
      <c r="P1654">
        <f>VLOOKUP(order_details__2[[#This Row],[ProductID]],products[],4,FALSE)</f>
        <v>3</v>
      </c>
      <c r="Q1654" t="str">
        <f>VLOOKUP(order_details__2[[#This Row],[CategoryID]],categories[],2,FALSE)</f>
        <v>Confections</v>
      </c>
      <c r="R1654">
        <f>VLOOKUP(order_details__2[[#This Row],[OrderID]],orders[],21,FALSE)</f>
        <v>2</v>
      </c>
    </row>
    <row r="1655" spans="1:18" x14ac:dyDescent="0.2">
      <c r="A1655">
        <v>10879</v>
      </c>
      <c r="B1655">
        <v>40</v>
      </c>
      <c r="C1655">
        <v>18.399999999999999</v>
      </c>
      <c r="D1655">
        <v>12</v>
      </c>
      <c r="E1655">
        <v>0</v>
      </c>
      <c r="F1655">
        <f>order_details__2[[#This Row],[UnitPrice]]*order_details__2[[#This Row],[Quantity]]</f>
        <v>220.79999999999998</v>
      </c>
      <c r="G1655">
        <f>VLOOKUP(order_details__2[[#This Row],[ProductID]],products[],3,FALSE)</f>
        <v>19</v>
      </c>
      <c r="H1655">
        <f>VLOOKUP(order_details__2[[#This Row],[OrderID]],orders[],20,FALSE)</f>
        <v>1998</v>
      </c>
      <c r="I1655" t="str">
        <f>VLOOKUP(order_details__2[[#This Row],[ProductID]],products[],2,FALSE)</f>
        <v>Boston Crab Meat</v>
      </c>
      <c r="J1655" t="str">
        <f>VLOOKUP(order_details__2[[#This Row],[SupplierID]],suppliers[],2,FALSE)</f>
        <v>New England Seafood Cannery</v>
      </c>
      <c r="K1655" t="str">
        <f>VLOOKUP(order_details__2[[#This Row],[OrderID]],orders[],14,FALSE)</f>
        <v>Finland</v>
      </c>
      <c r="L1655">
        <f>VLOOKUP(order_details__2[[#This Row],[OrderID]],orders[],7,FALSE)</f>
        <v>3</v>
      </c>
      <c r="M1655" t="str">
        <f>VLOOKUP(order_details__2[[#This Row],[ShipVia ]],shippers[],2,FALSE)</f>
        <v>Federal Shipping</v>
      </c>
      <c r="N1655" t="str">
        <f>VLOOKUP(order_details__2[[#This Row],[OrderID]],orders[],2,FALSE)</f>
        <v>WILMK</v>
      </c>
      <c r="O1655" t="str">
        <f>VLOOKUP(order_details__2[[#This Row],[OrderID]],orders[],18,FALSE)</f>
        <v xml:space="preserve">Southern                                          </v>
      </c>
      <c r="P1655">
        <f>VLOOKUP(order_details__2[[#This Row],[ProductID]],products[],4,FALSE)</f>
        <v>8</v>
      </c>
      <c r="Q1655" t="str">
        <f>VLOOKUP(order_details__2[[#This Row],[CategoryID]],categories[],2,FALSE)</f>
        <v>Seafood</v>
      </c>
      <c r="R1655">
        <f>VLOOKUP(order_details__2[[#This Row],[OrderID]],orders[],21,FALSE)</f>
        <v>2</v>
      </c>
    </row>
    <row r="1656" spans="1:18" x14ac:dyDescent="0.2">
      <c r="A1656">
        <v>10879</v>
      </c>
      <c r="B1656">
        <v>65</v>
      </c>
      <c r="C1656">
        <v>21.05</v>
      </c>
      <c r="D1656">
        <v>10</v>
      </c>
      <c r="E1656">
        <v>0</v>
      </c>
      <c r="F1656">
        <f>order_details__2[[#This Row],[UnitPrice]]*order_details__2[[#This Row],[Quantity]]</f>
        <v>210.5</v>
      </c>
      <c r="G1656">
        <f>VLOOKUP(order_details__2[[#This Row],[ProductID]],products[],3,FALSE)</f>
        <v>2</v>
      </c>
      <c r="H1656">
        <f>VLOOKUP(order_details__2[[#This Row],[OrderID]],orders[],20,FALSE)</f>
        <v>1998</v>
      </c>
      <c r="I1656" t="str">
        <f>VLOOKUP(order_details__2[[#This Row],[ProductID]],products[],2,FALSE)</f>
        <v>Louisiana Fiery Hot Pepper Sauce</v>
      </c>
      <c r="J1656" t="str">
        <f>VLOOKUP(order_details__2[[#This Row],[SupplierID]],suppliers[],2,FALSE)</f>
        <v>New Orleans Cajun Delights</v>
      </c>
      <c r="K1656" t="str">
        <f>VLOOKUP(order_details__2[[#This Row],[OrderID]],orders[],14,FALSE)</f>
        <v>Finland</v>
      </c>
      <c r="L1656">
        <f>VLOOKUP(order_details__2[[#This Row],[OrderID]],orders[],7,FALSE)</f>
        <v>3</v>
      </c>
      <c r="M1656" t="str">
        <f>VLOOKUP(order_details__2[[#This Row],[ShipVia ]],shippers[],2,FALSE)</f>
        <v>Federal Shipping</v>
      </c>
      <c r="N1656" t="str">
        <f>VLOOKUP(order_details__2[[#This Row],[OrderID]],orders[],2,FALSE)</f>
        <v>WILMK</v>
      </c>
      <c r="O1656" t="str">
        <f>VLOOKUP(order_details__2[[#This Row],[OrderID]],orders[],18,FALSE)</f>
        <v xml:space="preserve">Southern                                          </v>
      </c>
      <c r="P1656">
        <f>VLOOKUP(order_details__2[[#This Row],[ProductID]],products[],4,FALSE)</f>
        <v>2</v>
      </c>
      <c r="Q1656" t="str">
        <f>VLOOKUP(order_details__2[[#This Row],[CategoryID]],categories[],2,FALSE)</f>
        <v>Condiments</v>
      </c>
      <c r="R1656">
        <f>VLOOKUP(order_details__2[[#This Row],[OrderID]],orders[],21,FALSE)</f>
        <v>2</v>
      </c>
    </row>
    <row r="1657" spans="1:18" x14ac:dyDescent="0.2">
      <c r="A1657">
        <v>10879</v>
      </c>
      <c r="B1657">
        <v>76</v>
      </c>
      <c r="C1657">
        <v>18</v>
      </c>
      <c r="D1657">
        <v>10</v>
      </c>
      <c r="E1657">
        <v>0</v>
      </c>
      <c r="F1657">
        <f>order_details__2[[#This Row],[UnitPrice]]*order_details__2[[#This Row],[Quantity]]</f>
        <v>180</v>
      </c>
      <c r="G1657">
        <f>VLOOKUP(order_details__2[[#This Row],[ProductID]],products[],3,FALSE)</f>
        <v>23</v>
      </c>
      <c r="H1657">
        <f>VLOOKUP(order_details__2[[#This Row],[OrderID]],orders[],20,FALSE)</f>
        <v>1998</v>
      </c>
      <c r="I1657" t="str">
        <f>VLOOKUP(order_details__2[[#This Row],[ProductID]],products[],2,FALSE)</f>
        <v>Lakkalikri</v>
      </c>
      <c r="J1657" t="str">
        <f>VLOOKUP(order_details__2[[#This Row],[SupplierID]],suppliers[],2,FALSE)</f>
        <v>Karkki Oy</v>
      </c>
      <c r="K1657" t="str">
        <f>VLOOKUP(order_details__2[[#This Row],[OrderID]],orders[],14,FALSE)</f>
        <v>Finland</v>
      </c>
      <c r="L1657">
        <f>VLOOKUP(order_details__2[[#This Row],[OrderID]],orders[],7,FALSE)</f>
        <v>3</v>
      </c>
      <c r="M1657" t="str">
        <f>VLOOKUP(order_details__2[[#This Row],[ShipVia ]],shippers[],2,FALSE)</f>
        <v>Federal Shipping</v>
      </c>
      <c r="N1657" t="str">
        <f>VLOOKUP(order_details__2[[#This Row],[OrderID]],orders[],2,FALSE)</f>
        <v>WILMK</v>
      </c>
      <c r="O1657" t="str">
        <f>VLOOKUP(order_details__2[[#This Row],[OrderID]],orders[],18,FALSE)</f>
        <v xml:space="preserve">Southern                                          </v>
      </c>
      <c r="P1657">
        <f>VLOOKUP(order_details__2[[#This Row],[ProductID]],products[],4,FALSE)</f>
        <v>1</v>
      </c>
      <c r="Q1657" t="str">
        <f>VLOOKUP(order_details__2[[#This Row],[CategoryID]],categories[],2,FALSE)</f>
        <v>Beverages</v>
      </c>
      <c r="R1657">
        <f>VLOOKUP(order_details__2[[#This Row],[OrderID]],orders[],21,FALSE)</f>
        <v>2</v>
      </c>
    </row>
    <row r="1658" spans="1:18" x14ac:dyDescent="0.2">
      <c r="A1658">
        <v>10880</v>
      </c>
      <c r="B1658">
        <v>23</v>
      </c>
      <c r="C1658">
        <v>9</v>
      </c>
      <c r="D1658">
        <v>30</v>
      </c>
      <c r="E1658">
        <v>0</v>
      </c>
      <c r="F1658">
        <f>order_details__2[[#This Row],[UnitPrice]]*order_details__2[[#This Row],[Quantity]]</f>
        <v>270</v>
      </c>
      <c r="G1658">
        <f>VLOOKUP(order_details__2[[#This Row],[ProductID]],products[],3,FALSE)</f>
        <v>9</v>
      </c>
      <c r="H1658">
        <f>VLOOKUP(order_details__2[[#This Row],[OrderID]],orders[],20,FALSE)</f>
        <v>1998</v>
      </c>
      <c r="I1658" t="str">
        <f>VLOOKUP(order_details__2[[#This Row],[ProductID]],products[],2,FALSE)</f>
        <v>Tunnbrd</v>
      </c>
      <c r="J1658" t="str">
        <f>VLOOKUP(order_details__2[[#This Row],[SupplierID]],suppliers[],2,FALSE)</f>
        <v>PB Knckebrd AB</v>
      </c>
      <c r="K1658" t="str">
        <f>VLOOKUP(order_details__2[[#This Row],[OrderID]],orders[],14,FALSE)</f>
        <v>Sweden</v>
      </c>
      <c r="L1658">
        <f>VLOOKUP(order_details__2[[#This Row],[OrderID]],orders[],7,FALSE)</f>
        <v>1</v>
      </c>
      <c r="M1658" t="str">
        <f>VLOOKUP(order_details__2[[#This Row],[ShipVia ]],shippers[],2,FALSE)</f>
        <v>Speedy Express</v>
      </c>
      <c r="N1658" t="str">
        <f>VLOOKUP(order_details__2[[#This Row],[OrderID]],orders[],2,FALSE)</f>
        <v>FOLKO</v>
      </c>
      <c r="O1658" t="str">
        <f>VLOOKUP(order_details__2[[#This Row],[OrderID]],orders[],18,FALSE)</f>
        <v xml:space="preserve">Westerns                                          </v>
      </c>
      <c r="P1658">
        <f>VLOOKUP(order_details__2[[#This Row],[ProductID]],products[],4,FALSE)</f>
        <v>5</v>
      </c>
      <c r="Q1658" t="str">
        <f>VLOOKUP(order_details__2[[#This Row],[CategoryID]],categories[],2,FALSE)</f>
        <v>Grains/Cereals</v>
      </c>
      <c r="R1658">
        <f>VLOOKUP(order_details__2[[#This Row],[OrderID]],orders[],21,FALSE)</f>
        <v>2</v>
      </c>
    </row>
    <row r="1659" spans="1:18" x14ac:dyDescent="0.2">
      <c r="A1659">
        <v>10880</v>
      </c>
      <c r="B1659">
        <v>61</v>
      </c>
      <c r="C1659">
        <v>28.5</v>
      </c>
      <c r="D1659">
        <v>30</v>
      </c>
      <c r="E1659">
        <v>0</v>
      </c>
      <c r="F1659">
        <f>order_details__2[[#This Row],[UnitPrice]]*order_details__2[[#This Row],[Quantity]]</f>
        <v>855</v>
      </c>
      <c r="G1659">
        <f>VLOOKUP(order_details__2[[#This Row],[ProductID]],products[],3,FALSE)</f>
        <v>29</v>
      </c>
      <c r="H1659">
        <f>VLOOKUP(order_details__2[[#This Row],[OrderID]],orders[],20,FALSE)</f>
        <v>1998</v>
      </c>
      <c r="I1659" t="str">
        <f>VLOOKUP(order_details__2[[#This Row],[ProductID]],products[],2,FALSE)</f>
        <v>Sirop d'rable</v>
      </c>
      <c r="J1659" t="str">
        <f>VLOOKUP(order_details__2[[#This Row],[SupplierID]],suppliers[],2,FALSE)</f>
        <v>Forts d'rables</v>
      </c>
      <c r="K1659" t="str">
        <f>VLOOKUP(order_details__2[[#This Row],[OrderID]],orders[],14,FALSE)</f>
        <v>Sweden</v>
      </c>
      <c r="L1659">
        <f>VLOOKUP(order_details__2[[#This Row],[OrderID]],orders[],7,FALSE)</f>
        <v>1</v>
      </c>
      <c r="M1659" t="str">
        <f>VLOOKUP(order_details__2[[#This Row],[ShipVia ]],shippers[],2,FALSE)</f>
        <v>Speedy Express</v>
      </c>
      <c r="N1659" t="str">
        <f>VLOOKUP(order_details__2[[#This Row],[OrderID]],orders[],2,FALSE)</f>
        <v>FOLKO</v>
      </c>
      <c r="O1659" t="str">
        <f>VLOOKUP(order_details__2[[#This Row],[OrderID]],orders[],18,FALSE)</f>
        <v xml:space="preserve">Westerns                                          </v>
      </c>
      <c r="P1659">
        <f>VLOOKUP(order_details__2[[#This Row],[ProductID]],products[],4,FALSE)</f>
        <v>2</v>
      </c>
      <c r="Q1659" t="str">
        <f>VLOOKUP(order_details__2[[#This Row],[CategoryID]],categories[],2,FALSE)</f>
        <v>Condiments</v>
      </c>
      <c r="R1659">
        <f>VLOOKUP(order_details__2[[#This Row],[OrderID]],orders[],21,FALSE)</f>
        <v>2</v>
      </c>
    </row>
    <row r="1660" spans="1:18" x14ac:dyDescent="0.2">
      <c r="A1660">
        <v>10880</v>
      </c>
      <c r="B1660">
        <v>70</v>
      </c>
      <c r="C1660">
        <v>15</v>
      </c>
      <c r="D1660">
        <v>50</v>
      </c>
      <c r="E1660">
        <v>0</v>
      </c>
      <c r="F1660">
        <f>order_details__2[[#This Row],[UnitPrice]]*order_details__2[[#This Row],[Quantity]]</f>
        <v>750</v>
      </c>
      <c r="G1660">
        <f>VLOOKUP(order_details__2[[#This Row],[ProductID]],products[],3,FALSE)</f>
        <v>7</v>
      </c>
      <c r="H1660">
        <f>VLOOKUP(order_details__2[[#This Row],[OrderID]],orders[],20,FALSE)</f>
        <v>1998</v>
      </c>
      <c r="I1660" t="str">
        <f>VLOOKUP(order_details__2[[#This Row],[ProductID]],products[],2,FALSE)</f>
        <v>Outback Lager</v>
      </c>
      <c r="J1660" t="str">
        <f>VLOOKUP(order_details__2[[#This Row],[SupplierID]],suppliers[],2,FALSE)</f>
        <v>Pavlova, Ltd.</v>
      </c>
      <c r="K1660" t="str">
        <f>VLOOKUP(order_details__2[[#This Row],[OrderID]],orders[],14,FALSE)</f>
        <v>Sweden</v>
      </c>
      <c r="L1660">
        <f>VLOOKUP(order_details__2[[#This Row],[OrderID]],orders[],7,FALSE)</f>
        <v>1</v>
      </c>
      <c r="M1660" t="str">
        <f>VLOOKUP(order_details__2[[#This Row],[ShipVia ]],shippers[],2,FALSE)</f>
        <v>Speedy Express</v>
      </c>
      <c r="N1660" t="str">
        <f>VLOOKUP(order_details__2[[#This Row],[OrderID]],orders[],2,FALSE)</f>
        <v>FOLKO</v>
      </c>
      <c r="O1660" t="str">
        <f>VLOOKUP(order_details__2[[#This Row],[OrderID]],orders[],18,FALSE)</f>
        <v xml:space="preserve">Westerns                                          </v>
      </c>
      <c r="P1660">
        <f>VLOOKUP(order_details__2[[#This Row],[ProductID]],products[],4,FALSE)</f>
        <v>1</v>
      </c>
      <c r="Q1660" t="str">
        <f>VLOOKUP(order_details__2[[#This Row],[CategoryID]],categories[],2,FALSE)</f>
        <v>Beverages</v>
      </c>
      <c r="R1660">
        <f>VLOOKUP(order_details__2[[#This Row],[OrderID]],orders[],21,FALSE)</f>
        <v>2</v>
      </c>
    </row>
    <row r="1661" spans="1:18" x14ac:dyDescent="0.2">
      <c r="A1661">
        <v>10881</v>
      </c>
      <c r="B1661">
        <v>73</v>
      </c>
      <c r="C1661">
        <v>15</v>
      </c>
      <c r="D1661">
        <v>10</v>
      </c>
      <c r="E1661">
        <v>0</v>
      </c>
      <c r="F1661">
        <f>order_details__2[[#This Row],[UnitPrice]]*order_details__2[[#This Row],[Quantity]]</f>
        <v>150</v>
      </c>
      <c r="G1661">
        <f>VLOOKUP(order_details__2[[#This Row],[ProductID]],products[],3,FALSE)</f>
        <v>17</v>
      </c>
      <c r="H1661">
        <f>VLOOKUP(order_details__2[[#This Row],[OrderID]],orders[],20,FALSE)</f>
        <v>1998</v>
      </c>
      <c r="I1661" t="str">
        <f>VLOOKUP(order_details__2[[#This Row],[ProductID]],products[],2,FALSE)</f>
        <v>Rd Kaviar</v>
      </c>
      <c r="J1661" t="str">
        <f>VLOOKUP(order_details__2[[#This Row],[SupplierID]],suppliers[],2,FALSE)</f>
        <v>Svensk Sjfda AB</v>
      </c>
      <c r="K1661" t="str">
        <f>VLOOKUP(order_details__2[[#This Row],[OrderID]],orders[],14,FALSE)</f>
        <v>Argentina</v>
      </c>
      <c r="L1661">
        <f>VLOOKUP(order_details__2[[#This Row],[OrderID]],orders[],7,FALSE)</f>
        <v>1</v>
      </c>
      <c r="M1661" t="str">
        <f>VLOOKUP(order_details__2[[#This Row],[ShipVia ]],shippers[],2,FALSE)</f>
        <v>Speedy Express</v>
      </c>
      <c r="N1661" t="str">
        <f>VLOOKUP(order_details__2[[#This Row],[OrderID]],orders[],2,FALSE)</f>
        <v>CACTU</v>
      </c>
      <c r="O1661" t="str">
        <f>VLOOKUP(order_details__2[[#This Row],[OrderID]],orders[],18,FALSE)</f>
        <v xml:space="preserve">Eastern                                           </v>
      </c>
      <c r="P1661">
        <f>VLOOKUP(order_details__2[[#This Row],[ProductID]],products[],4,FALSE)</f>
        <v>8</v>
      </c>
      <c r="Q1661" t="str">
        <f>VLOOKUP(order_details__2[[#This Row],[CategoryID]],categories[],2,FALSE)</f>
        <v>Seafood</v>
      </c>
      <c r="R1661">
        <f>VLOOKUP(order_details__2[[#This Row],[OrderID]],orders[],21,FALSE)</f>
        <v>2</v>
      </c>
    </row>
    <row r="1662" spans="1:18" x14ac:dyDescent="0.2">
      <c r="A1662">
        <v>10882</v>
      </c>
      <c r="B1662">
        <v>42</v>
      </c>
      <c r="C1662">
        <v>14</v>
      </c>
      <c r="D1662">
        <v>25</v>
      </c>
      <c r="E1662">
        <v>0</v>
      </c>
      <c r="F1662">
        <f>order_details__2[[#This Row],[UnitPrice]]*order_details__2[[#This Row],[Quantity]]</f>
        <v>350</v>
      </c>
      <c r="G1662">
        <f>VLOOKUP(order_details__2[[#This Row],[ProductID]],products[],3,FALSE)</f>
        <v>20</v>
      </c>
      <c r="H1662">
        <f>VLOOKUP(order_details__2[[#This Row],[OrderID]],orders[],20,FALSE)</f>
        <v>1998</v>
      </c>
      <c r="I1662" t="str">
        <f>VLOOKUP(order_details__2[[#This Row],[ProductID]],products[],2,FALSE)</f>
        <v>Singaporean Hokkien Fried Mee</v>
      </c>
      <c r="J1662" t="str">
        <f>VLOOKUP(order_details__2[[#This Row],[SupplierID]],suppliers[],2,FALSE)</f>
        <v>Leka Trading</v>
      </c>
      <c r="K1662" t="str">
        <f>VLOOKUP(order_details__2[[#This Row],[OrderID]],orders[],14,FALSE)</f>
        <v>USA</v>
      </c>
      <c r="L1662">
        <f>VLOOKUP(order_details__2[[#This Row],[OrderID]],orders[],7,FALSE)</f>
        <v>3</v>
      </c>
      <c r="M1662" t="str">
        <f>VLOOKUP(order_details__2[[#This Row],[ShipVia ]],shippers[],2,FALSE)</f>
        <v>Federal Shipping</v>
      </c>
      <c r="N1662" t="str">
        <f>VLOOKUP(order_details__2[[#This Row],[OrderID]],orders[],2,FALSE)</f>
        <v>SAVEA</v>
      </c>
      <c r="O1662" t="str">
        <f>VLOOKUP(order_details__2[[#This Row],[OrderID]],orders[],18,FALSE)</f>
        <v xml:space="preserve">Eastern                                           </v>
      </c>
      <c r="P1662">
        <f>VLOOKUP(order_details__2[[#This Row],[ProductID]],products[],4,FALSE)</f>
        <v>5</v>
      </c>
      <c r="Q1662" t="str">
        <f>VLOOKUP(order_details__2[[#This Row],[CategoryID]],categories[],2,FALSE)</f>
        <v>Grains/Cereals</v>
      </c>
      <c r="R1662">
        <f>VLOOKUP(order_details__2[[#This Row],[OrderID]],orders[],21,FALSE)</f>
        <v>2</v>
      </c>
    </row>
    <row r="1663" spans="1:18" x14ac:dyDescent="0.2">
      <c r="A1663">
        <v>10882</v>
      </c>
      <c r="B1663">
        <v>49</v>
      </c>
      <c r="C1663">
        <v>20</v>
      </c>
      <c r="D1663">
        <v>20</v>
      </c>
      <c r="E1663">
        <v>0</v>
      </c>
      <c r="F1663">
        <f>order_details__2[[#This Row],[UnitPrice]]*order_details__2[[#This Row],[Quantity]]</f>
        <v>400</v>
      </c>
      <c r="G1663">
        <f>VLOOKUP(order_details__2[[#This Row],[ProductID]],products[],3,FALSE)</f>
        <v>23</v>
      </c>
      <c r="H1663">
        <f>VLOOKUP(order_details__2[[#This Row],[OrderID]],orders[],20,FALSE)</f>
        <v>1998</v>
      </c>
      <c r="I1663" t="str">
        <f>VLOOKUP(order_details__2[[#This Row],[ProductID]],products[],2,FALSE)</f>
        <v>Maxilaku</v>
      </c>
      <c r="J1663" t="str">
        <f>VLOOKUP(order_details__2[[#This Row],[SupplierID]],suppliers[],2,FALSE)</f>
        <v>Karkki Oy</v>
      </c>
      <c r="K1663" t="str">
        <f>VLOOKUP(order_details__2[[#This Row],[OrderID]],orders[],14,FALSE)</f>
        <v>USA</v>
      </c>
      <c r="L1663">
        <f>VLOOKUP(order_details__2[[#This Row],[OrderID]],orders[],7,FALSE)</f>
        <v>3</v>
      </c>
      <c r="M1663" t="str">
        <f>VLOOKUP(order_details__2[[#This Row],[ShipVia ]],shippers[],2,FALSE)</f>
        <v>Federal Shipping</v>
      </c>
      <c r="N1663" t="str">
        <f>VLOOKUP(order_details__2[[#This Row],[OrderID]],orders[],2,FALSE)</f>
        <v>SAVEA</v>
      </c>
      <c r="O1663" t="str">
        <f>VLOOKUP(order_details__2[[#This Row],[OrderID]],orders[],18,FALSE)</f>
        <v xml:space="preserve">Eastern                                           </v>
      </c>
      <c r="P1663">
        <f>VLOOKUP(order_details__2[[#This Row],[ProductID]],products[],4,FALSE)</f>
        <v>3</v>
      </c>
      <c r="Q1663" t="str">
        <f>VLOOKUP(order_details__2[[#This Row],[CategoryID]],categories[],2,FALSE)</f>
        <v>Confections</v>
      </c>
      <c r="R1663">
        <f>VLOOKUP(order_details__2[[#This Row],[OrderID]],orders[],21,FALSE)</f>
        <v>2</v>
      </c>
    </row>
    <row r="1664" spans="1:18" x14ac:dyDescent="0.2">
      <c r="A1664">
        <v>10882</v>
      </c>
      <c r="B1664">
        <v>54</v>
      </c>
      <c r="C1664">
        <v>7.45</v>
      </c>
      <c r="D1664">
        <v>32</v>
      </c>
      <c r="E1664">
        <v>0</v>
      </c>
      <c r="F1664">
        <f>order_details__2[[#This Row],[UnitPrice]]*order_details__2[[#This Row],[Quantity]]</f>
        <v>238.4</v>
      </c>
      <c r="G1664">
        <f>VLOOKUP(order_details__2[[#This Row],[ProductID]],products[],3,FALSE)</f>
        <v>25</v>
      </c>
      <c r="H1664">
        <f>VLOOKUP(order_details__2[[#This Row],[OrderID]],orders[],20,FALSE)</f>
        <v>1998</v>
      </c>
      <c r="I1664" t="str">
        <f>VLOOKUP(order_details__2[[#This Row],[ProductID]],products[],2,FALSE)</f>
        <v>Tourtire</v>
      </c>
      <c r="J1664" t="str">
        <f>VLOOKUP(order_details__2[[#This Row],[SupplierID]],suppliers[],2,FALSE)</f>
        <v>Ma Maison</v>
      </c>
      <c r="K1664" t="str">
        <f>VLOOKUP(order_details__2[[#This Row],[OrderID]],orders[],14,FALSE)</f>
        <v>USA</v>
      </c>
      <c r="L1664">
        <f>VLOOKUP(order_details__2[[#This Row],[OrderID]],orders[],7,FALSE)</f>
        <v>3</v>
      </c>
      <c r="M1664" t="str">
        <f>VLOOKUP(order_details__2[[#This Row],[ShipVia ]],shippers[],2,FALSE)</f>
        <v>Federal Shipping</v>
      </c>
      <c r="N1664" t="str">
        <f>VLOOKUP(order_details__2[[#This Row],[OrderID]],orders[],2,FALSE)</f>
        <v>SAVEA</v>
      </c>
      <c r="O1664" t="str">
        <f>VLOOKUP(order_details__2[[#This Row],[OrderID]],orders[],18,FALSE)</f>
        <v xml:space="preserve">Eastern                                           </v>
      </c>
      <c r="P1664">
        <f>VLOOKUP(order_details__2[[#This Row],[ProductID]],products[],4,FALSE)</f>
        <v>6</v>
      </c>
      <c r="Q1664" t="str">
        <f>VLOOKUP(order_details__2[[#This Row],[CategoryID]],categories[],2,FALSE)</f>
        <v>Meat/Poultry</v>
      </c>
      <c r="R1664">
        <f>VLOOKUP(order_details__2[[#This Row],[OrderID]],orders[],21,FALSE)</f>
        <v>2</v>
      </c>
    </row>
    <row r="1665" spans="1:18" x14ac:dyDescent="0.2">
      <c r="A1665">
        <v>10883</v>
      </c>
      <c r="B1665">
        <v>24</v>
      </c>
      <c r="C1665">
        <v>4.5</v>
      </c>
      <c r="D1665">
        <v>8</v>
      </c>
      <c r="E1665">
        <v>0</v>
      </c>
      <c r="F1665">
        <f>order_details__2[[#This Row],[UnitPrice]]*order_details__2[[#This Row],[Quantity]]</f>
        <v>36</v>
      </c>
      <c r="G1665">
        <f>VLOOKUP(order_details__2[[#This Row],[ProductID]],products[],3,FALSE)</f>
        <v>10</v>
      </c>
      <c r="H1665">
        <f>VLOOKUP(order_details__2[[#This Row],[OrderID]],orders[],20,FALSE)</f>
        <v>1998</v>
      </c>
      <c r="I1665" t="str">
        <f>VLOOKUP(order_details__2[[#This Row],[ProductID]],products[],2,FALSE)</f>
        <v>Guaran Fantstica</v>
      </c>
      <c r="J1665" t="str">
        <f>VLOOKUP(order_details__2[[#This Row],[SupplierID]],suppliers[],2,FALSE)</f>
        <v>Refrescos Americanas LTDA</v>
      </c>
      <c r="K1665" t="str">
        <f>VLOOKUP(order_details__2[[#This Row],[OrderID]],orders[],14,FALSE)</f>
        <v>USA</v>
      </c>
      <c r="L1665">
        <f>VLOOKUP(order_details__2[[#This Row],[OrderID]],orders[],7,FALSE)</f>
        <v>3</v>
      </c>
      <c r="M1665" t="str">
        <f>VLOOKUP(order_details__2[[#This Row],[ShipVia ]],shippers[],2,FALSE)</f>
        <v>Federal Shipping</v>
      </c>
      <c r="N1665" t="str">
        <f>VLOOKUP(order_details__2[[#This Row],[OrderID]],orders[],2,FALSE)</f>
        <v>LONEP</v>
      </c>
      <c r="O1665" t="str">
        <f>VLOOKUP(order_details__2[[#This Row],[OrderID]],orders[],18,FALSE)</f>
        <v xml:space="preserve">Northern                                          </v>
      </c>
      <c r="P1665">
        <f>VLOOKUP(order_details__2[[#This Row],[ProductID]],products[],4,FALSE)</f>
        <v>1</v>
      </c>
      <c r="Q1665" t="str">
        <f>VLOOKUP(order_details__2[[#This Row],[CategoryID]],categories[],2,FALSE)</f>
        <v>Beverages</v>
      </c>
      <c r="R1665">
        <f>VLOOKUP(order_details__2[[#This Row],[OrderID]],orders[],21,FALSE)</f>
        <v>2</v>
      </c>
    </row>
    <row r="1666" spans="1:18" x14ac:dyDescent="0.2">
      <c r="A1666">
        <v>10884</v>
      </c>
      <c r="B1666">
        <v>21</v>
      </c>
      <c r="C1666">
        <v>10</v>
      </c>
      <c r="D1666">
        <v>40</v>
      </c>
      <c r="E1666">
        <v>0</v>
      </c>
      <c r="F1666">
        <f>order_details__2[[#This Row],[UnitPrice]]*order_details__2[[#This Row],[Quantity]]</f>
        <v>400</v>
      </c>
      <c r="G1666">
        <f>VLOOKUP(order_details__2[[#This Row],[ProductID]],products[],3,FALSE)</f>
        <v>8</v>
      </c>
      <c r="H1666">
        <f>VLOOKUP(order_details__2[[#This Row],[OrderID]],orders[],20,FALSE)</f>
        <v>1998</v>
      </c>
      <c r="I1666" t="str">
        <f>VLOOKUP(order_details__2[[#This Row],[ProductID]],products[],2,FALSE)</f>
        <v>Sir Rodney's Scones</v>
      </c>
      <c r="J1666" t="str">
        <f>VLOOKUP(order_details__2[[#This Row],[SupplierID]],suppliers[],2,FALSE)</f>
        <v>Specialty Biscuits, Ltd.</v>
      </c>
      <c r="K1666" t="str">
        <f>VLOOKUP(order_details__2[[#This Row],[OrderID]],orders[],14,FALSE)</f>
        <v>USA</v>
      </c>
      <c r="L1666">
        <f>VLOOKUP(order_details__2[[#This Row],[OrderID]],orders[],7,FALSE)</f>
        <v>2</v>
      </c>
      <c r="M1666" t="str">
        <f>VLOOKUP(order_details__2[[#This Row],[ShipVia ]],shippers[],2,FALSE)</f>
        <v>United Package</v>
      </c>
      <c r="N1666" t="str">
        <f>VLOOKUP(order_details__2[[#This Row],[OrderID]],orders[],2,FALSE)</f>
        <v>LETSS</v>
      </c>
      <c r="O1666" t="str">
        <f>VLOOKUP(order_details__2[[#This Row],[OrderID]],orders[],18,FALSE)</f>
        <v xml:space="preserve">Eastern                                           </v>
      </c>
      <c r="P1666">
        <f>VLOOKUP(order_details__2[[#This Row],[ProductID]],products[],4,FALSE)</f>
        <v>3</v>
      </c>
      <c r="Q1666" t="str">
        <f>VLOOKUP(order_details__2[[#This Row],[CategoryID]],categories[],2,FALSE)</f>
        <v>Confections</v>
      </c>
      <c r="R1666">
        <f>VLOOKUP(order_details__2[[#This Row],[OrderID]],orders[],21,FALSE)</f>
        <v>2</v>
      </c>
    </row>
    <row r="1667" spans="1:18" x14ac:dyDescent="0.2">
      <c r="A1667">
        <v>10884</v>
      </c>
      <c r="B1667">
        <v>56</v>
      </c>
      <c r="C1667">
        <v>38</v>
      </c>
      <c r="D1667">
        <v>21</v>
      </c>
      <c r="E1667">
        <v>0</v>
      </c>
      <c r="F1667">
        <f>order_details__2[[#This Row],[UnitPrice]]*order_details__2[[#This Row],[Quantity]]</f>
        <v>798</v>
      </c>
      <c r="G1667">
        <f>VLOOKUP(order_details__2[[#This Row],[ProductID]],products[],3,FALSE)</f>
        <v>26</v>
      </c>
      <c r="H1667">
        <f>VLOOKUP(order_details__2[[#This Row],[OrderID]],orders[],20,FALSE)</f>
        <v>1998</v>
      </c>
      <c r="I1667" t="str">
        <f>VLOOKUP(order_details__2[[#This Row],[ProductID]],products[],2,FALSE)</f>
        <v>Gnocchi di nonna Alice</v>
      </c>
      <c r="J1667" t="str">
        <f>VLOOKUP(order_details__2[[#This Row],[SupplierID]],suppliers[],2,FALSE)</f>
        <v>Pasta Buttini s.r.l.</v>
      </c>
      <c r="K1667" t="str">
        <f>VLOOKUP(order_details__2[[#This Row],[OrderID]],orders[],14,FALSE)</f>
        <v>USA</v>
      </c>
      <c r="L1667">
        <f>VLOOKUP(order_details__2[[#This Row],[OrderID]],orders[],7,FALSE)</f>
        <v>2</v>
      </c>
      <c r="M1667" t="str">
        <f>VLOOKUP(order_details__2[[#This Row],[ShipVia ]],shippers[],2,FALSE)</f>
        <v>United Package</v>
      </c>
      <c r="N1667" t="str">
        <f>VLOOKUP(order_details__2[[#This Row],[OrderID]],orders[],2,FALSE)</f>
        <v>LETSS</v>
      </c>
      <c r="O1667" t="str">
        <f>VLOOKUP(order_details__2[[#This Row],[OrderID]],orders[],18,FALSE)</f>
        <v xml:space="preserve">Eastern                                           </v>
      </c>
      <c r="P1667">
        <f>VLOOKUP(order_details__2[[#This Row],[ProductID]],products[],4,FALSE)</f>
        <v>5</v>
      </c>
      <c r="Q1667" t="str">
        <f>VLOOKUP(order_details__2[[#This Row],[CategoryID]],categories[],2,FALSE)</f>
        <v>Grains/Cereals</v>
      </c>
      <c r="R1667">
        <f>VLOOKUP(order_details__2[[#This Row],[OrderID]],orders[],21,FALSE)</f>
        <v>2</v>
      </c>
    </row>
    <row r="1668" spans="1:18" x14ac:dyDescent="0.2">
      <c r="A1668">
        <v>10884</v>
      </c>
      <c r="B1668">
        <v>65</v>
      </c>
      <c r="C1668">
        <v>21.05</v>
      </c>
      <c r="D1668">
        <v>12</v>
      </c>
      <c r="E1668">
        <v>0</v>
      </c>
      <c r="F1668">
        <f>order_details__2[[#This Row],[UnitPrice]]*order_details__2[[#This Row],[Quantity]]</f>
        <v>252.60000000000002</v>
      </c>
      <c r="G1668">
        <f>VLOOKUP(order_details__2[[#This Row],[ProductID]],products[],3,FALSE)</f>
        <v>2</v>
      </c>
      <c r="H1668">
        <f>VLOOKUP(order_details__2[[#This Row],[OrderID]],orders[],20,FALSE)</f>
        <v>1998</v>
      </c>
      <c r="I1668" t="str">
        <f>VLOOKUP(order_details__2[[#This Row],[ProductID]],products[],2,FALSE)</f>
        <v>Louisiana Fiery Hot Pepper Sauce</v>
      </c>
      <c r="J1668" t="str">
        <f>VLOOKUP(order_details__2[[#This Row],[SupplierID]],suppliers[],2,FALSE)</f>
        <v>New Orleans Cajun Delights</v>
      </c>
      <c r="K1668" t="str">
        <f>VLOOKUP(order_details__2[[#This Row],[OrderID]],orders[],14,FALSE)</f>
        <v>USA</v>
      </c>
      <c r="L1668">
        <f>VLOOKUP(order_details__2[[#This Row],[OrderID]],orders[],7,FALSE)</f>
        <v>2</v>
      </c>
      <c r="M1668" t="str">
        <f>VLOOKUP(order_details__2[[#This Row],[ShipVia ]],shippers[],2,FALSE)</f>
        <v>United Package</v>
      </c>
      <c r="N1668" t="str">
        <f>VLOOKUP(order_details__2[[#This Row],[OrderID]],orders[],2,FALSE)</f>
        <v>LETSS</v>
      </c>
      <c r="O1668" t="str">
        <f>VLOOKUP(order_details__2[[#This Row],[OrderID]],orders[],18,FALSE)</f>
        <v xml:space="preserve">Eastern                                           </v>
      </c>
      <c r="P1668">
        <f>VLOOKUP(order_details__2[[#This Row],[ProductID]],products[],4,FALSE)</f>
        <v>2</v>
      </c>
      <c r="Q1668" t="str">
        <f>VLOOKUP(order_details__2[[#This Row],[CategoryID]],categories[],2,FALSE)</f>
        <v>Condiments</v>
      </c>
      <c r="R1668">
        <f>VLOOKUP(order_details__2[[#This Row],[OrderID]],orders[],21,FALSE)</f>
        <v>2</v>
      </c>
    </row>
    <row r="1669" spans="1:18" x14ac:dyDescent="0.2">
      <c r="A1669">
        <v>10885</v>
      </c>
      <c r="B1669">
        <v>2</v>
      </c>
      <c r="C1669">
        <v>19</v>
      </c>
      <c r="D1669">
        <v>20</v>
      </c>
      <c r="E1669">
        <v>0</v>
      </c>
      <c r="F1669">
        <f>order_details__2[[#This Row],[UnitPrice]]*order_details__2[[#This Row],[Quantity]]</f>
        <v>380</v>
      </c>
      <c r="G1669">
        <f>VLOOKUP(order_details__2[[#This Row],[ProductID]],products[],3,FALSE)</f>
        <v>1</v>
      </c>
      <c r="H1669">
        <f>VLOOKUP(order_details__2[[#This Row],[OrderID]],orders[],20,FALSE)</f>
        <v>1998</v>
      </c>
      <c r="I1669" t="str">
        <f>VLOOKUP(order_details__2[[#This Row],[ProductID]],products[],2,FALSE)</f>
        <v>Chang</v>
      </c>
      <c r="J1669" t="str">
        <f>VLOOKUP(order_details__2[[#This Row],[SupplierID]],suppliers[],2,FALSE)</f>
        <v>Exotic Liquids</v>
      </c>
      <c r="K1669" t="str">
        <f>VLOOKUP(order_details__2[[#This Row],[OrderID]],orders[],14,FALSE)</f>
        <v>Belgium</v>
      </c>
      <c r="L1669">
        <f>VLOOKUP(order_details__2[[#This Row],[OrderID]],orders[],7,FALSE)</f>
        <v>3</v>
      </c>
      <c r="M1669" t="str">
        <f>VLOOKUP(order_details__2[[#This Row],[ShipVia ]],shippers[],2,FALSE)</f>
        <v>Federal Shipping</v>
      </c>
      <c r="N1669" t="str">
        <f>VLOOKUP(order_details__2[[#This Row],[OrderID]],orders[],2,FALSE)</f>
        <v>SUPRD</v>
      </c>
      <c r="O1669" t="str">
        <f>VLOOKUP(order_details__2[[#This Row],[OrderID]],orders[],18,FALSE)</f>
        <v xml:space="preserve">Westerns                                          </v>
      </c>
      <c r="P1669">
        <f>VLOOKUP(order_details__2[[#This Row],[ProductID]],products[],4,FALSE)</f>
        <v>1</v>
      </c>
      <c r="Q1669" t="str">
        <f>VLOOKUP(order_details__2[[#This Row],[CategoryID]],categories[],2,FALSE)</f>
        <v>Beverages</v>
      </c>
      <c r="R1669">
        <f>VLOOKUP(order_details__2[[#This Row],[OrderID]],orders[],21,FALSE)</f>
        <v>2</v>
      </c>
    </row>
    <row r="1670" spans="1:18" x14ac:dyDescent="0.2">
      <c r="A1670">
        <v>10885</v>
      </c>
      <c r="B1670">
        <v>24</v>
      </c>
      <c r="C1670">
        <v>4.5</v>
      </c>
      <c r="D1670">
        <v>12</v>
      </c>
      <c r="E1670">
        <v>0</v>
      </c>
      <c r="F1670">
        <f>order_details__2[[#This Row],[UnitPrice]]*order_details__2[[#This Row],[Quantity]]</f>
        <v>54</v>
      </c>
      <c r="G1670">
        <f>VLOOKUP(order_details__2[[#This Row],[ProductID]],products[],3,FALSE)</f>
        <v>10</v>
      </c>
      <c r="H1670">
        <f>VLOOKUP(order_details__2[[#This Row],[OrderID]],orders[],20,FALSE)</f>
        <v>1998</v>
      </c>
      <c r="I1670" t="str">
        <f>VLOOKUP(order_details__2[[#This Row],[ProductID]],products[],2,FALSE)</f>
        <v>Guaran Fantstica</v>
      </c>
      <c r="J1670" t="str">
        <f>VLOOKUP(order_details__2[[#This Row],[SupplierID]],suppliers[],2,FALSE)</f>
        <v>Refrescos Americanas LTDA</v>
      </c>
      <c r="K1670" t="str">
        <f>VLOOKUP(order_details__2[[#This Row],[OrderID]],orders[],14,FALSE)</f>
        <v>Belgium</v>
      </c>
      <c r="L1670">
        <f>VLOOKUP(order_details__2[[#This Row],[OrderID]],orders[],7,FALSE)</f>
        <v>3</v>
      </c>
      <c r="M1670" t="str">
        <f>VLOOKUP(order_details__2[[#This Row],[ShipVia ]],shippers[],2,FALSE)</f>
        <v>Federal Shipping</v>
      </c>
      <c r="N1670" t="str">
        <f>VLOOKUP(order_details__2[[#This Row],[OrderID]],orders[],2,FALSE)</f>
        <v>SUPRD</v>
      </c>
      <c r="O1670" t="str">
        <f>VLOOKUP(order_details__2[[#This Row],[OrderID]],orders[],18,FALSE)</f>
        <v xml:space="preserve">Westerns                                          </v>
      </c>
      <c r="P1670">
        <f>VLOOKUP(order_details__2[[#This Row],[ProductID]],products[],4,FALSE)</f>
        <v>1</v>
      </c>
      <c r="Q1670" t="str">
        <f>VLOOKUP(order_details__2[[#This Row],[CategoryID]],categories[],2,FALSE)</f>
        <v>Beverages</v>
      </c>
      <c r="R1670">
        <f>VLOOKUP(order_details__2[[#This Row],[OrderID]],orders[],21,FALSE)</f>
        <v>2</v>
      </c>
    </row>
    <row r="1671" spans="1:18" x14ac:dyDescent="0.2">
      <c r="A1671">
        <v>10885</v>
      </c>
      <c r="B1671">
        <v>70</v>
      </c>
      <c r="C1671">
        <v>15</v>
      </c>
      <c r="D1671">
        <v>30</v>
      </c>
      <c r="E1671">
        <v>0</v>
      </c>
      <c r="F1671">
        <f>order_details__2[[#This Row],[UnitPrice]]*order_details__2[[#This Row],[Quantity]]</f>
        <v>450</v>
      </c>
      <c r="G1671">
        <f>VLOOKUP(order_details__2[[#This Row],[ProductID]],products[],3,FALSE)</f>
        <v>7</v>
      </c>
      <c r="H1671">
        <f>VLOOKUP(order_details__2[[#This Row],[OrderID]],orders[],20,FALSE)</f>
        <v>1998</v>
      </c>
      <c r="I1671" t="str">
        <f>VLOOKUP(order_details__2[[#This Row],[ProductID]],products[],2,FALSE)</f>
        <v>Outback Lager</v>
      </c>
      <c r="J1671" t="str">
        <f>VLOOKUP(order_details__2[[#This Row],[SupplierID]],suppliers[],2,FALSE)</f>
        <v>Pavlova, Ltd.</v>
      </c>
      <c r="K1671" t="str">
        <f>VLOOKUP(order_details__2[[#This Row],[OrderID]],orders[],14,FALSE)</f>
        <v>Belgium</v>
      </c>
      <c r="L1671">
        <f>VLOOKUP(order_details__2[[#This Row],[OrderID]],orders[],7,FALSE)</f>
        <v>3</v>
      </c>
      <c r="M1671" t="str">
        <f>VLOOKUP(order_details__2[[#This Row],[ShipVia ]],shippers[],2,FALSE)</f>
        <v>Federal Shipping</v>
      </c>
      <c r="N1671" t="str">
        <f>VLOOKUP(order_details__2[[#This Row],[OrderID]],orders[],2,FALSE)</f>
        <v>SUPRD</v>
      </c>
      <c r="O1671" t="str">
        <f>VLOOKUP(order_details__2[[#This Row],[OrderID]],orders[],18,FALSE)</f>
        <v xml:space="preserve">Westerns                                          </v>
      </c>
      <c r="P1671">
        <f>VLOOKUP(order_details__2[[#This Row],[ProductID]],products[],4,FALSE)</f>
        <v>1</v>
      </c>
      <c r="Q1671" t="str">
        <f>VLOOKUP(order_details__2[[#This Row],[CategoryID]],categories[],2,FALSE)</f>
        <v>Beverages</v>
      </c>
      <c r="R1671">
        <f>VLOOKUP(order_details__2[[#This Row],[OrderID]],orders[],21,FALSE)</f>
        <v>2</v>
      </c>
    </row>
    <row r="1672" spans="1:18" x14ac:dyDescent="0.2">
      <c r="A1672">
        <v>10885</v>
      </c>
      <c r="B1672">
        <v>77</v>
      </c>
      <c r="C1672">
        <v>13</v>
      </c>
      <c r="D1672">
        <v>25</v>
      </c>
      <c r="E1672">
        <v>0</v>
      </c>
      <c r="F1672">
        <f>order_details__2[[#This Row],[UnitPrice]]*order_details__2[[#This Row],[Quantity]]</f>
        <v>325</v>
      </c>
      <c r="G1672">
        <f>VLOOKUP(order_details__2[[#This Row],[ProductID]],products[],3,FALSE)</f>
        <v>12</v>
      </c>
      <c r="H1672">
        <f>VLOOKUP(order_details__2[[#This Row],[OrderID]],orders[],20,FALSE)</f>
        <v>1998</v>
      </c>
      <c r="I1672" t="str">
        <f>VLOOKUP(order_details__2[[#This Row],[ProductID]],products[],2,FALSE)</f>
        <v>Original Frankfurter grne Soe</v>
      </c>
      <c r="J1672" t="str">
        <f>VLOOKUP(order_details__2[[#This Row],[SupplierID]],suppliers[],2,FALSE)</f>
        <v>Plutzer Lebensmittelgromrkte AG</v>
      </c>
      <c r="K1672" t="str">
        <f>VLOOKUP(order_details__2[[#This Row],[OrderID]],orders[],14,FALSE)</f>
        <v>Belgium</v>
      </c>
      <c r="L1672">
        <f>VLOOKUP(order_details__2[[#This Row],[OrderID]],orders[],7,FALSE)</f>
        <v>3</v>
      </c>
      <c r="M1672" t="str">
        <f>VLOOKUP(order_details__2[[#This Row],[ShipVia ]],shippers[],2,FALSE)</f>
        <v>Federal Shipping</v>
      </c>
      <c r="N1672" t="str">
        <f>VLOOKUP(order_details__2[[#This Row],[OrderID]],orders[],2,FALSE)</f>
        <v>SUPRD</v>
      </c>
      <c r="O1672" t="str">
        <f>VLOOKUP(order_details__2[[#This Row],[OrderID]],orders[],18,FALSE)</f>
        <v xml:space="preserve">Westerns                                          </v>
      </c>
      <c r="P1672">
        <f>VLOOKUP(order_details__2[[#This Row],[ProductID]],products[],4,FALSE)</f>
        <v>2</v>
      </c>
      <c r="Q1672" t="str">
        <f>VLOOKUP(order_details__2[[#This Row],[CategoryID]],categories[],2,FALSE)</f>
        <v>Condiments</v>
      </c>
      <c r="R1672">
        <f>VLOOKUP(order_details__2[[#This Row],[OrderID]],orders[],21,FALSE)</f>
        <v>2</v>
      </c>
    </row>
    <row r="1673" spans="1:18" x14ac:dyDescent="0.2">
      <c r="A1673">
        <v>10886</v>
      </c>
      <c r="B1673">
        <v>10</v>
      </c>
      <c r="C1673">
        <v>31</v>
      </c>
      <c r="D1673">
        <v>70</v>
      </c>
      <c r="E1673">
        <v>0</v>
      </c>
      <c r="F1673">
        <f>order_details__2[[#This Row],[UnitPrice]]*order_details__2[[#This Row],[Quantity]]</f>
        <v>2170</v>
      </c>
      <c r="G1673">
        <f>VLOOKUP(order_details__2[[#This Row],[ProductID]],products[],3,FALSE)</f>
        <v>4</v>
      </c>
      <c r="H1673">
        <f>VLOOKUP(order_details__2[[#This Row],[OrderID]],orders[],20,FALSE)</f>
        <v>1998</v>
      </c>
      <c r="I1673" t="str">
        <f>VLOOKUP(order_details__2[[#This Row],[ProductID]],products[],2,FALSE)</f>
        <v>Ikura</v>
      </c>
      <c r="J1673" t="str">
        <f>VLOOKUP(order_details__2[[#This Row],[SupplierID]],suppliers[],2,FALSE)</f>
        <v>Tokyo Traders</v>
      </c>
      <c r="K1673" t="str">
        <f>VLOOKUP(order_details__2[[#This Row],[OrderID]],orders[],14,FALSE)</f>
        <v>Brazil</v>
      </c>
      <c r="L1673">
        <f>VLOOKUP(order_details__2[[#This Row],[OrderID]],orders[],7,FALSE)</f>
        <v>1</v>
      </c>
      <c r="M1673" t="str">
        <f>VLOOKUP(order_details__2[[#This Row],[ShipVia ]],shippers[],2,FALSE)</f>
        <v>Speedy Express</v>
      </c>
      <c r="N1673" t="str">
        <f>VLOOKUP(order_details__2[[#This Row],[OrderID]],orders[],2,FALSE)</f>
        <v>HANAR</v>
      </c>
      <c r="O1673" t="str">
        <f>VLOOKUP(order_details__2[[#This Row],[OrderID]],orders[],18,FALSE)</f>
        <v xml:space="preserve">Eastern                                           </v>
      </c>
      <c r="P1673">
        <f>VLOOKUP(order_details__2[[#This Row],[ProductID]],products[],4,FALSE)</f>
        <v>8</v>
      </c>
      <c r="Q1673" t="str">
        <f>VLOOKUP(order_details__2[[#This Row],[CategoryID]],categories[],2,FALSE)</f>
        <v>Seafood</v>
      </c>
      <c r="R1673">
        <f>VLOOKUP(order_details__2[[#This Row],[OrderID]],orders[],21,FALSE)</f>
        <v>2</v>
      </c>
    </row>
    <row r="1674" spans="1:18" x14ac:dyDescent="0.2">
      <c r="A1674">
        <v>10886</v>
      </c>
      <c r="B1674">
        <v>31</v>
      </c>
      <c r="C1674">
        <v>12.5</v>
      </c>
      <c r="D1674">
        <v>35</v>
      </c>
      <c r="E1674">
        <v>0</v>
      </c>
      <c r="F1674">
        <f>order_details__2[[#This Row],[UnitPrice]]*order_details__2[[#This Row],[Quantity]]</f>
        <v>437.5</v>
      </c>
      <c r="G1674">
        <f>VLOOKUP(order_details__2[[#This Row],[ProductID]],products[],3,FALSE)</f>
        <v>14</v>
      </c>
      <c r="H1674">
        <f>VLOOKUP(order_details__2[[#This Row],[OrderID]],orders[],20,FALSE)</f>
        <v>1998</v>
      </c>
      <c r="I1674" t="str">
        <f>VLOOKUP(order_details__2[[#This Row],[ProductID]],products[],2,FALSE)</f>
        <v>Gorgonzola Telino</v>
      </c>
      <c r="J1674" t="str">
        <f>VLOOKUP(order_details__2[[#This Row],[SupplierID]],suppliers[],2,FALSE)</f>
        <v>Formaggi Fortini s.r.l.</v>
      </c>
      <c r="K1674" t="str">
        <f>VLOOKUP(order_details__2[[#This Row],[OrderID]],orders[],14,FALSE)</f>
        <v>Brazil</v>
      </c>
      <c r="L1674">
        <f>VLOOKUP(order_details__2[[#This Row],[OrderID]],orders[],7,FALSE)</f>
        <v>1</v>
      </c>
      <c r="M1674" t="str">
        <f>VLOOKUP(order_details__2[[#This Row],[ShipVia ]],shippers[],2,FALSE)</f>
        <v>Speedy Express</v>
      </c>
      <c r="N1674" t="str">
        <f>VLOOKUP(order_details__2[[#This Row],[OrderID]],orders[],2,FALSE)</f>
        <v>HANAR</v>
      </c>
      <c r="O1674" t="str">
        <f>VLOOKUP(order_details__2[[#This Row],[OrderID]],orders[],18,FALSE)</f>
        <v xml:space="preserve">Eastern                                           </v>
      </c>
      <c r="P1674">
        <f>VLOOKUP(order_details__2[[#This Row],[ProductID]],products[],4,FALSE)</f>
        <v>4</v>
      </c>
      <c r="Q1674" t="str">
        <f>VLOOKUP(order_details__2[[#This Row],[CategoryID]],categories[],2,FALSE)</f>
        <v>Dairy Products</v>
      </c>
      <c r="R1674">
        <f>VLOOKUP(order_details__2[[#This Row],[OrderID]],orders[],21,FALSE)</f>
        <v>2</v>
      </c>
    </row>
    <row r="1675" spans="1:18" x14ac:dyDescent="0.2">
      <c r="A1675">
        <v>10886</v>
      </c>
      <c r="B1675">
        <v>77</v>
      </c>
      <c r="C1675">
        <v>13</v>
      </c>
      <c r="D1675">
        <v>40</v>
      </c>
      <c r="E1675">
        <v>0</v>
      </c>
      <c r="F1675">
        <f>order_details__2[[#This Row],[UnitPrice]]*order_details__2[[#This Row],[Quantity]]</f>
        <v>520</v>
      </c>
      <c r="G1675">
        <f>VLOOKUP(order_details__2[[#This Row],[ProductID]],products[],3,FALSE)</f>
        <v>12</v>
      </c>
      <c r="H1675">
        <f>VLOOKUP(order_details__2[[#This Row],[OrderID]],orders[],20,FALSE)</f>
        <v>1998</v>
      </c>
      <c r="I1675" t="str">
        <f>VLOOKUP(order_details__2[[#This Row],[ProductID]],products[],2,FALSE)</f>
        <v>Original Frankfurter grne Soe</v>
      </c>
      <c r="J1675" t="str">
        <f>VLOOKUP(order_details__2[[#This Row],[SupplierID]],suppliers[],2,FALSE)</f>
        <v>Plutzer Lebensmittelgromrkte AG</v>
      </c>
      <c r="K1675" t="str">
        <f>VLOOKUP(order_details__2[[#This Row],[OrderID]],orders[],14,FALSE)</f>
        <v>Brazil</v>
      </c>
      <c r="L1675">
        <f>VLOOKUP(order_details__2[[#This Row],[OrderID]],orders[],7,FALSE)</f>
        <v>1</v>
      </c>
      <c r="M1675" t="str">
        <f>VLOOKUP(order_details__2[[#This Row],[ShipVia ]],shippers[],2,FALSE)</f>
        <v>Speedy Express</v>
      </c>
      <c r="N1675" t="str">
        <f>VLOOKUP(order_details__2[[#This Row],[OrderID]],orders[],2,FALSE)</f>
        <v>HANAR</v>
      </c>
      <c r="O1675" t="str">
        <f>VLOOKUP(order_details__2[[#This Row],[OrderID]],orders[],18,FALSE)</f>
        <v xml:space="preserve">Eastern                                           </v>
      </c>
      <c r="P1675">
        <f>VLOOKUP(order_details__2[[#This Row],[ProductID]],products[],4,FALSE)</f>
        <v>2</v>
      </c>
      <c r="Q1675" t="str">
        <f>VLOOKUP(order_details__2[[#This Row],[CategoryID]],categories[],2,FALSE)</f>
        <v>Condiments</v>
      </c>
      <c r="R1675">
        <f>VLOOKUP(order_details__2[[#This Row],[OrderID]],orders[],21,FALSE)</f>
        <v>2</v>
      </c>
    </row>
    <row r="1676" spans="1:18" x14ac:dyDescent="0.2">
      <c r="A1676">
        <v>10887</v>
      </c>
      <c r="B1676">
        <v>25</v>
      </c>
      <c r="C1676">
        <v>14</v>
      </c>
      <c r="D1676">
        <v>5</v>
      </c>
      <c r="E1676">
        <v>0</v>
      </c>
      <c r="F1676">
        <f>order_details__2[[#This Row],[UnitPrice]]*order_details__2[[#This Row],[Quantity]]</f>
        <v>70</v>
      </c>
      <c r="G1676">
        <f>VLOOKUP(order_details__2[[#This Row],[ProductID]],products[],3,FALSE)</f>
        <v>11</v>
      </c>
      <c r="H1676">
        <f>VLOOKUP(order_details__2[[#This Row],[OrderID]],orders[],20,FALSE)</f>
        <v>1998</v>
      </c>
      <c r="I1676" t="str">
        <f>VLOOKUP(order_details__2[[#This Row],[ProductID]],products[],2,FALSE)</f>
        <v>NuNuCa Nu-Nougat-Creme</v>
      </c>
      <c r="J1676" t="str">
        <f>VLOOKUP(order_details__2[[#This Row],[SupplierID]],suppliers[],2,FALSE)</f>
        <v>Heli Swaren GmbH &amp; Co. KG</v>
      </c>
      <c r="K1676" t="str">
        <f>VLOOKUP(order_details__2[[#This Row],[OrderID]],orders[],14,FALSE)</f>
        <v>Spain</v>
      </c>
      <c r="L1676">
        <f>VLOOKUP(order_details__2[[#This Row],[OrderID]],orders[],7,FALSE)</f>
        <v>3</v>
      </c>
      <c r="M1676" t="str">
        <f>VLOOKUP(order_details__2[[#This Row],[ShipVia ]],shippers[],2,FALSE)</f>
        <v>Federal Shipping</v>
      </c>
      <c r="N1676" t="str">
        <f>VLOOKUP(order_details__2[[#This Row],[OrderID]],orders[],2,FALSE)</f>
        <v>GALED</v>
      </c>
      <c r="O1676" t="str">
        <f>VLOOKUP(order_details__2[[#This Row],[OrderID]],orders[],18,FALSE)</f>
        <v xml:space="preserve">Northern                                          </v>
      </c>
      <c r="P1676">
        <f>VLOOKUP(order_details__2[[#This Row],[ProductID]],products[],4,FALSE)</f>
        <v>3</v>
      </c>
      <c r="Q1676" t="str">
        <f>VLOOKUP(order_details__2[[#This Row],[CategoryID]],categories[],2,FALSE)</f>
        <v>Confections</v>
      </c>
      <c r="R1676">
        <f>VLOOKUP(order_details__2[[#This Row],[OrderID]],orders[],21,FALSE)</f>
        <v>2</v>
      </c>
    </row>
    <row r="1677" spans="1:18" x14ac:dyDescent="0.2">
      <c r="A1677">
        <v>10888</v>
      </c>
      <c r="B1677">
        <v>2</v>
      </c>
      <c r="C1677">
        <v>19</v>
      </c>
      <c r="D1677">
        <v>20</v>
      </c>
      <c r="E1677">
        <v>0</v>
      </c>
      <c r="F1677">
        <f>order_details__2[[#This Row],[UnitPrice]]*order_details__2[[#This Row],[Quantity]]</f>
        <v>380</v>
      </c>
      <c r="G1677">
        <f>VLOOKUP(order_details__2[[#This Row],[ProductID]],products[],3,FALSE)</f>
        <v>1</v>
      </c>
      <c r="H1677">
        <f>VLOOKUP(order_details__2[[#This Row],[OrderID]],orders[],20,FALSE)</f>
        <v>1998</v>
      </c>
      <c r="I1677" t="str">
        <f>VLOOKUP(order_details__2[[#This Row],[ProductID]],products[],2,FALSE)</f>
        <v>Chang</v>
      </c>
      <c r="J1677" t="str">
        <f>VLOOKUP(order_details__2[[#This Row],[SupplierID]],suppliers[],2,FALSE)</f>
        <v>Exotic Liquids</v>
      </c>
      <c r="K1677" t="str">
        <f>VLOOKUP(order_details__2[[#This Row],[OrderID]],orders[],14,FALSE)</f>
        <v>Spain</v>
      </c>
      <c r="L1677">
        <f>VLOOKUP(order_details__2[[#This Row],[OrderID]],orders[],7,FALSE)</f>
        <v>2</v>
      </c>
      <c r="M1677" t="str">
        <f>VLOOKUP(order_details__2[[#This Row],[ShipVia ]],shippers[],2,FALSE)</f>
        <v>United Package</v>
      </c>
      <c r="N1677" t="str">
        <f>VLOOKUP(order_details__2[[#This Row],[OrderID]],orders[],2,FALSE)</f>
        <v>GODOS</v>
      </c>
      <c r="O1677" t="str">
        <f>VLOOKUP(order_details__2[[#This Row],[OrderID]],orders[],18,FALSE)</f>
        <v xml:space="preserve">Eastern                                           </v>
      </c>
      <c r="P1677">
        <f>VLOOKUP(order_details__2[[#This Row],[ProductID]],products[],4,FALSE)</f>
        <v>1</v>
      </c>
      <c r="Q1677" t="str">
        <f>VLOOKUP(order_details__2[[#This Row],[CategoryID]],categories[],2,FALSE)</f>
        <v>Beverages</v>
      </c>
      <c r="R1677">
        <f>VLOOKUP(order_details__2[[#This Row],[OrderID]],orders[],21,FALSE)</f>
        <v>2</v>
      </c>
    </row>
    <row r="1678" spans="1:18" x14ac:dyDescent="0.2">
      <c r="A1678">
        <v>10888</v>
      </c>
      <c r="B1678">
        <v>68</v>
      </c>
      <c r="C1678">
        <v>12.5</v>
      </c>
      <c r="D1678">
        <v>18</v>
      </c>
      <c r="E1678">
        <v>0</v>
      </c>
      <c r="F1678">
        <f>order_details__2[[#This Row],[UnitPrice]]*order_details__2[[#This Row],[Quantity]]</f>
        <v>225</v>
      </c>
      <c r="G1678">
        <f>VLOOKUP(order_details__2[[#This Row],[ProductID]],products[],3,FALSE)</f>
        <v>8</v>
      </c>
      <c r="H1678">
        <f>VLOOKUP(order_details__2[[#This Row],[OrderID]],orders[],20,FALSE)</f>
        <v>1998</v>
      </c>
      <c r="I1678" t="str">
        <f>VLOOKUP(order_details__2[[#This Row],[ProductID]],products[],2,FALSE)</f>
        <v>Scottish Longbreads</v>
      </c>
      <c r="J1678" t="str">
        <f>VLOOKUP(order_details__2[[#This Row],[SupplierID]],suppliers[],2,FALSE)</f>
        <v>Specialty Biscuits, Ltd.</v>
      </c>
      <c r="K1678" t="str">
        <f>VLOOKUP(order_details__2[[#This Row],[OrderID]],orders[],14,FALSE)</f>
        <v>Spain</v>
      </c>
      <c r="L1678">
        <f>VLOOKUP(order_details__2[[#This Row],[OrderID]],orders[],7,FALSE)</f>
        <v>2</v>
      </c>
      <c r="M1678" t="str">
        <f>VLOOKUP(order_details__2[[#This Row],[ShipVia ]],shippers[],2,FALSE)</f>
        <v>United Package</v>
      </c>
      <c r="N1678" t="str">
        <f>VLOOKUP(order_details__2[[#This Row],[OrderID]],orders[],2,FALSE)</f>
        <v>GODOS</v>
      </c>
      <c r="O1678" t="str">
        <f>VLOOKUP(order_details__2[[#This Row],[OrderID]],orders[],18,FALSE)</f>
        <v xml:space="preserve">Eastern                                           </v>
      </c>
      <c r="P1678">
        <f>VLOOKUP(order_details__2[[#This Row],[ProductID]],products[],4,FALSE)</f>
        <v>3</v>
      </c>
      <c r="Q1678" t="str">
        <f>VLOOKUP(order_details__2[[#This Row],[CategoryID]],categories[],2,FALSE)</f>
        <v>Confections</v>
      </c>
      <c r="R1678">
        <f>VLOOKUP(order_details__2[[#This Row],[OrderID]],orders[],21,FALSE)</f>
        <v>2</v>
      </c>
    </row>
    <row r="1679" spans="1:18" x14ac:dyDescent="0.2">
      <c r="A1679">
        <v>10889</v>
      </c>
      <c r="B1679">
        <v>11</v>
      </c>
      <c r="C1679">
        <v>21</v>
      </c>
      <c r="D1679">
        <v>40</v>
      </c>
      <c r="E1679">
        <v>0</v>
      </c>
      <c r="F1679">
        <f>order_details__2[[#This Row],[UnitPrice]]*order_details__2[[#This Row],[Quantity]]</f>
        <v>840</v>
      </c>
      <c r="G1679">
        <f>VLOOKUP(order_details__2[[#This Row],[ProductID]],products[],3,FALSE)</f>
        <v>5</v>
      </c>
      <c r="H1679">
        <f>VLOOKUP(order_details__2[[#This Row],[OrderID]],orders[],20,FALSE)</f>
        <v>1998</v>
      </c>
      <c r="I1679" t="str">
        <f>VLOOKUP(order_details__2[[#This Row],[ProductID]],products[],2,FALSE)</f>
        <v>Queso Cabrales</v>
      </c>
      <c r="J1679" t="str">
        <f>VLOOKUP(order_details__2[[#This Row],[SupplierID]],suppliers[],2,FALSE)</f>
        <v>Cooperativa de Quesos 'Las Cabras'</v>
      </c>
      <c r="K1679" t="str">
        <f>VLOOKUP(order_details__2[[#This Row],[OrderID]],orders[],14,FALSE)</f>
        <v>USA</v>
      </c>
      <c r="L1679">
        <f>VLOOKUP(order_details__2[[#This Row],[OrderID]],orders[],7,FALSE)</f>
        <v>3</v>
      </c>
      <c r="M1679" t="str">
        <f>VLOOKUP(order_details__2[[#This Row],[ShipVia ]],shippers[],2,FALSE)</f>
        <v>Federal Shipping</v>
      </c>
      <c r="N1679" t="str">
        <f>VLOOKUP(order_details__2[[#This Row],[OrderID]],orders[],2,FALSE)</f>
        <v>RATTC</v>
      </c>
      <c r="O1679" t="str">
        <f>VLOOKUP(order_details__2[[#This Row],[OrderID]],orders[],18,FALSE)</f>
        <v xml:space="preserve">Northern                                          </v>
      </c>
      <c r="P1679">
        <f>VLOOKUP(order_details__2[[#This Row],[ProductID]],products[],4,FALSE)</f>
        <v>4</v>
      </c>
      <c r="Q1679" t="str">
        <f>VLOOKUP(order_details__2[[#This Row],[CategoryID]],categories[],2,FALSE)</f>
        <v>Dairy Products</v>
      </c>
      <c r="R1679">
        <f>VLOOKUP(order_details__2[[#This Row],[OrderID]],orders[],21,FALSE)</f>
        <v>2</v>
      </c>
    </row>
    <row r="1680" spans="1:18" x14ac:dyDescent="0.2">
      <c r="A1680">
        <v>10889</v>
      </c>
      <c r="B1680">
        <v>38</v>
      </c>
      <c r="C1680">
        <v>263.5</v>
      </c>
      <c r="D1680">
        <v>40</v>
      </c>
      <c r="E1680">
        <v>0</v>
      </c>
      <c r="F1680">
        <f>order_details__2[[#This Row],[UnitPrice]]*order_details__2[[#This Row],[Quantity]]</f>
        <v>10540</v>
      </c>
      <c r="G1680">
        <f>VLOOKUP(order_details__2[[#This Row],[ProductID]],products[],3,FALSE)</f>
        <v>18</v>
      </c>
      <c r="H1680">
        <f>VLOOKUP(order_details__2[[#This Row],[OrderID]],orders[],20,FALSE)</f>
        <v>1998</v>
      </c>
      <c r="I1680" t="str">
        <f>VLOOKUP(order_details__2[[#This Row],[ProductID]],products[],2,FALSE)</f>
        <v>Cte de Blaye</v>
      </c>
      <c r="J1680" t="str">
        <f>VLOOKUP(order_details__2[[#This Row],[SupplierID]],suppliers[],2,FALSE)</f>
        <v>Aux joyeux ecclsiastiques</v>
      </c>
      <c r="K1680" t="str">
        <f>VLOOKUP(order_details__2[[#This Row],[OrderID]],orders[],14,FALSE)</f>
        <v>USA</v>
      </c>
      <c r="L1680">
        <f>VLOOKUP(order_details__2[[#This Row],[OrderID]],orders[],7,FALSE)</f>
        <v>3</v>
      </c>
      <c r="M1680" t="str">
        <f>VLOOKUP(order_details__2[[#This Row],[ShipVia ]],shippers[],2,FALSE)</f>
        <v>Federal Shipping</v>
      </c>
      <c r="N1680" t="str">
        <f>VLOOKUP(order_details__2[[#This Row],[OrderID]],orders[],2,FALSE)</f>
        <v>RATTC</v>
      </c>
      <c r="O1680" t="str">
        <f>VLOOKUP(order_details__2[[#This Row],[OrderID]],orders[],18,FALSE)</f>
        <v xml:space="preserve">Northern                                          </v>
      </c>
      <c r="P1680">
        <f>VLOOKUP(order_details__2[[#This Row],[ProductID]],products[],4,FALSE)</f>
        <v>1</v>
      </c>
      <c r="Q1680" t="str">
        <f>VLOOKUP(order_details__2[[#This Row],[CategoryID]],categories[],2,FALSE)</f>
        <v>Beverages</v>
      </c>
      <c r="R1680">
        <f>VLOOKUP(order_details__2[[#This Row],[OrderID]],orders[],21,FALSE)</f>
        <v>2</v>
      </c>
    </row>
    <row r="1681" spans="1:18" x14ac:dyDescent="0.2">
      <c r="A1681">
        <v>10890</v>
      </c>
      <c r="B1681">
        <v>17</v>
      </c>
      <c r="C1681">
        <v>39</v>
      </c>
      <c r="D1681">
        <v>15</v>
      </c>
      <c r="E1681">
        <v>0</v>
      </c>
      <c r="F1681">
        <f>order_details__2[[#This Row],[UnitPrice]]*order_details__2[[#This Row],[Quantity]]</f>
        <v>585</v>
      </c>
      <c r="G1681">
        <f>VLOOKUP(order_details__2[[#This Row],[ProductID]],products[],3,FALSE)</f>
        <v>7</v>
      </c>
      <c r="H1681">
        <f>VLOOKUP(order_details__2[[#This Row],[OrderID]],orders[],20,FALSE)</f>
        <v>1998</v>
      </c>
      <c r="I1681" t="str">
        <f>VLOOKUP(order_details__2[[#This Row],[ProductID]],products[],2,FALSE)</f>
        <v>Alice Mutton</v>
      </c>
      <c r="J1681" t="str">
        <f>VLOOKUP(order_details__2[[#This Row],[SupplierID]],suppliers[],2,FALSE)</f>
        <v>Pavlova, Ltd.</v>
      </c>
      <c r="K1681" t="str">
        <f>VLOOKUP(order_details__2[[#This Row],[OrderID]],orders[],14,FALSE)</f>
        <v>France</v>
      </c>
      <c r="L1681">
        <f>VLOOKUP(order_details__2[[#This Row],[OrderID]],orders[],7,FALSE)</f>
        <v>1</v>
      </c>
      <c r="M1681" t="str">
        <f>VLOOKUP(order_details__2[[#This Row],[ShipVia ]],shippers[],2,FALSE)</f>
        <v>Speedy Express</v>
      </c>
      <c r="N1681" t="str">
        <f>VLOOKUP(order_details__2[[#This Row],[OrderID]],orders[],2,FALSE)</f>
        <v>DUMON</v>
      </c>
      <c r="O1681" t="str">
        <f>VLOOKUP(order_details__2[[#This Row],[OrderID]],orders[],18,FALSE)</f>
        <v xml:space="preserve">Westerns                                          </v>
      </c>
      <c r="P1681">
        <f>VLOOKUP(order_details__2[[#This Row],[ProductID]],products[],4,FALSE)</f>
        <v>6</v>
      </c>
      <c r="Q1681" t="str">
        <f>VLOOKUP(order_details__2[[#This Row],[CategoryID]],categories[],2,FALSE)</f>
        <v>Meat/Poultry</v>
      </c>
      <c r="R1681">
        <f>VLOOKUP(order_details__2[[#This Row],[OrderID]],orders[],21,FALSE)</f>
        <v>2</v>
      </c>
    </row>
    <row r="1682" spans="1:18" x14ac:dyDescent="0.2">
      <c r="A1682">
        <v>10890</v>
      </c>
      <c r="B1682">
        <v>34</v>
      </c>
      <c r="C1682">
        <v>14</v>
      </c>
      <c r="D1682">
        <v>10</v>
      </c>
      <c r="E1682">
        <v>0</v>
      </c>
      <c r="F1682">
        <f>order_details__2[[#This Row],[UnitPrice]]*order_details__2[[#This Row],[Quantity]]</f>
        <v>140</v>
      </c>
      <c r="G1682">
        <f>VLOOKUP(order_details__2[[#This Row],[ProductID]],products[],3,FALSE)</f>
        <v>16</v>
      </c>
      <c r="H1682">
        <f>VLOOKUP(order_details__2[[#This Row],[OrderID]],orders[],20,FALSE)</f>
        <v>1998</v>
      </c>
      <c r="I1682" t="str">
        <f>VLOOKUP(order_details__2[[#This Row],[ProductID]],products[],2,FALSE)</f>
        <v>Sasquatch Ale</v>
      </c>
      <c r="J1682" t="str">
        <f>VLOOKUP(order_details__2[[#This Row],[SupplierID]],suppliers[],2,FALSE)</f>
        <v>Bigfoot Breweries</v>
      </c>
      <c r="K1682" t="str">
        <f>VLOOKUP(order_details__2[[#This Row],[OrderID]],orders[],14,FALSE)</f>
        <v>France</v>
      </c>
      <c r="L1682">
        <f>VLOOKUP(order_details__2[[#This Row],[OrderID]],orders[],7,FALSE)</f>
        <v>1</v>
      </c>
      <c r="M1682" t="str">
        <f>VLOOKUP(order_details__2[[#This Row],[ShipVia ]],shippers[],2,FALSE)</f>
        <v>Speedy Express</v>
      </c>
      <c r="N1682" t="str">
        <f>VLOOKUP(order_details__2[[#This Row],[OrderID]],orders[],2,FALSE)</f>
        <v>DUMON</v>
      </c>
      <c r="O1682" t="str">
        <f>VLOOKUP(order_details__2[[#This Row],[OrderID]],orders[],18,FALSE)</f>
        <v xml:space="preserve">Westerns                                          </v>
      </c>
      <c r="P1682">
        <f>VLOOKUP(order_details__2[[#This Row],[ProductID]],products[],4,FALSE)</f>
        <v>1</v>
      </c>
      <c r="Q1682" t="str">
        <f>VLOOKUP(order_details__2[[#This Row],[CategoryID]],categories[],2,FALSE)</f>
        <v>Beverages</v>
      </c>
      <c r="R1682">
        <f>VLOOKUP(order_details__2[[#This Row],[OrderID]],orders[],21,FALSE)</f>
        <v>2</v>
      </c>
    </row>
    <row r="1683" spans="1:18" x14ac:dyDescent="0.2">
      <c r="A1683">
        <v>10890</v>
      </c>
      <c r="B1683">
        <v>41</v>
      </c>
      <c r="C1683">
        <v>9.65</v>
      </c>
      <c r="D1683">
        <v>14</v>
      </c>
      <c r="E1683">
        <v>0</v>
      </c>
      <c r="F1683">
        <f>order_details__2[[#This Row],[UnitPrice]]*order_details__2[[#This Row],[Quantity]]</f>
        <v>135.1</v>
      </c>
      <c r="G1683">
        <f>VLOOKUP(order_details__2[[#This Row],[ProductID]],products[],3,FALSE)</f>
        <v>19</v>
      </c>
      <c r="H1683">
        <f>VLOOKUP(order_details__2[[#This Row],[OrderID]],orders[],20,FALSE)</f>
        <v>1998</v>
      </c>
      <c r="I1683" t="str">
        <f>VLOOKUP(order_details__2[[#This Row],[ProductID]],products[],2,FALSE)</f>
        <v>Jack's New England Clam Chowder</v>
      </c>
      <c r="J1683" t="str">
        <f>VLOOKUP(order_details__2[[#This Row],[SupplierID]],suppliers[],2,FALSE)</f>
        <v>New England Seafood Cannery</v>
      </c>
      <c r="K1683" t="str">
        <f>VLOOKUP(order_details__2[[#This Row],[OrderID]],orders[],14,FALSE)</f>
        <v>France</v>
      </c>
      <c r="L1683">
        <f>VLOOKUP(order_details__2[[#This Row],[OrderID]],orders[],7,FALSE)</f>
        <v>1</v>
      </c>
      <c r="M1683" t="str">
        <f>VLOOKUP(order_details__2[[#This Row],[ShipVia ]],shippers[],2,FALSE)</f>
        <v>Speedy Express</v>
      </c>
      <c r="N1683" t="str">
        <f>VLOOKUP(order_details__2[[#This Row],[OrderID]],orders[],2,FALSE)</f>
        <v>DUMON</v>
      </c>
      <c r="O1683" t="str">
        <f>VLOOKUP(order_details__2[[#This Row],[OrderID]],orders[],18,FALSE)</f>
        <v xml:space="preserve">Westerns                                          </v>
      </c>
      <c r="P1683">
        <f>VLOOKUP(order_details__2[[#This Row],[ProductID]],products[],4,FALSE)</f>
        <v>8</v>
      </c>
      <c r="Q1683" t="str">
        <f>VLOOKUP(order_details__2[[#This Row],[CategoryID]],categories[],2,FALSE)</f>
        <v>Seafood</v>
      </c>
      <c r="R1683">
        <f>VLOOKUP(order_details__2[[#This Row],[OrderID]],orders[],21,FALSE)</f>
        <v>2</v>
      </c>
    </row>
    <row r="1684" spans="1:18" x14ac:dyDescent="0.2">
      <c r="A1684">
        <v>10891</v>
      </c>
      <c r="B1684">
        <v>30</v>
      </c>
      <c r="C1684">
        <v>25.89</v>
      </c>
      <c r="D1684">
        <v>15</v>
      </c>
      <c r="E1684">
        <v>0</v>
      </c>
      <c r="F1684">
        <f>order_details__2[[#This Row],[UnitPrice]]*order_details__2[[#This Row],[Quantity]]</f>
        <v>388.35</v>
      </c>
      <c r="G1684">
        <f>VLOOKUP(order_details__2[[#This Row],[ProductID]],products[],3,FALSE)</f>
        <v>13</v>
      </c>
      <c r="H1684">
        <f>VLOOKUP(order_details__2[[#This Row],[OrderID]],orders[],20,FALSE)</f>
        <v>1998</v>
      </c>
      <c r="I1684" t="str">
        <f>VLOOKUP(order_details__2[[#This Row],[ProductID]],products[],2,FALSE)</f>
        <v>Nord-Ost Matjeshering</v>
      </c>
      <c r="J1684" t="str">
        <f>VLOOKUP(order_details__2[[#This Row],[SupplierID]],suppliers[],2,FALSE)</f>
        <v>Nord-Ost-Fisch Handelsgesellschaft mbH</v>
      </c>
      <c r="K1684" t="str">
        <f>VLOOKUP(order_details__2[[#This Row],[OrderID]],orders[],14,FALSE)</f>
        <v>Germany</v>
      </c>
      <c r="L1684">
        <f>VLOOKUP(order_details__2[[#This Row],[OrderID]],orders[],7,FALSE)</f>
        <v>2</v>
      </c>
      <c r="M1684" t="str">
        <f>VLOOKUP(order_details__2[[#This Row],[ShipVia ]],shippers[],2,FALSE)</f>
        <v>United Package</v>
      </c>
      <c r="N1684" t="str">
        <f>VLOOKUP(order_details__2[[#This Row],[OrderID]],orders[],2,FALSE)</f>
        <v>LEHMS</v>
      </c>
      <c r="O1684" t="str">
        <f>VLOOKUP(order_details__2[[#This Row],[OrderID]],orders[],18,FALSE)</f>
        <v xml:space="preserve">Westerns                                          </v>
      </c>
      <c r="P1684">
        <f>VLOOKUP(order_details__2[[#This Row],[ProductID]],products[],4,FALSE)</f>
        <v>8</v>
      </c>
      <c r="Q1684" t="str">
        <f>VLOOKUP(order_details__2[[#This Row],[CategoryID]],categories[],2,FALSE)</f>
        <v>Seafood</v>
      </c>
      <c r="R1684">
        <f>VLOOKUP(order_details__2[[#This Row],[OrderID]],orders[],21,FALSE)</f>
        <v>2</v>
      </c>
    </row>
    <row r="1685" spans="1:18" x14ac:dyDescent="0.2">
      <c r="A1685">
        <v>10892</v>
      </c>
      <c r="B1685">
        <v>59</v>
      </c>
      <c r="C1685">
        <v>55</v>
      </c>
      <c r="D1685">
        <v>40</v>
      </c>
      <c r="E1685">
        <v>0</v>
      </c>
      <c r="F1685">
        <f>order_details__2[[#This Row],[UnitPrice]]*order_details__2[[#This Row],[Quantity]]</f>
        <v>2200</v>
      </c>
      <c r="G1685">
        <f>VLOOKUP(order_details__2[[#This Row],[ProductID]],products[],3,FALSE)</f>
        <v>28</v>
      </c>
      <c r="H1685">
        <f>VLOOKUP(order_details__2[[#This Row],[OrderID]],orders[],20,FALSE)</f>
        <v>1998</v>
      </c>
      <c r="I1685" t="str">
        <f>VLOOKUP(order_details__2[[#This Row],[ProductID]],products[],2,FALSE)</f>
        <v>Raclette Courdavault</v>
      </c>
      <c r="J1685" t="str">
        <f>VLOOKUP(order_details__2[[#This Row],[SupplierID]],suppliers[],2,FALSE)</f>
        <v>Gai pturage</v>
      </c>
      <c r="K1685" t="str">
        <f>VLOOKUP(order_details__2[[#This Row],[OrderID]],orders[],14,FALSE)</f>
        <v>Belgium</v>
      </c>
      <c r="L1685">
        <f>VLOOKUP(order_details__2[[#This Row],[OrderID]],orders[],7,FALSE)</f>
        <v>2</v>
      </c>
      <c r="M1685" t="str">
        <f>VLOOKUP(order_details__2[[#This Row],[ShipVia ]],shippers[],2,FALSE)</f>
        <v>United Package</v>
      </c>
      <c r="N1685" t="str">
        <f>VLOOKUP(order_details__2[[#This Row],[OrderID]],orders[],2,FALSE)</f>
        <v>MAISD</v>
      </c>
      <c r="O1685" t="str">
        <f>VLOOKUP(order_details__2[[#This Row],[OrderID]],orders[],18,FALSE)</f>
        <v xml:space="preserve">Eastern                                           </v>
      </c>
      <c r="P1685">
        <f>VLOOKUP(order_details__2[[#This Row],[ProductID]],products[],4,FALSE)</f>
        <v>4</v>
      </c>
      <c r="Q1685" t="str">
        <f>VLOOKUP(order_details__2[[#This Row],[CategoryID]],categories[],2,FALSE)</f>
        <v>Dairy Products</v>
      </c>
      <c r="R1685">
        <f>VLOOKUP(order_details__2[[#This Row],[OrderID]],orders[],21,FALSE)</f>
        <v>2</v>
      </c>
    </row>
    <row r="1686" spans="1:18" x14ac:dyDescent="0.2">
      <c r="A1686">
        <v>10893</v>
      </c>
      <c r="B1686">
        <v>8</v>
      </c>
      <c r="C1686">
        <v>40</v>
      </c>
      <c r="D1686">
        <v>30</v>
      </c>
      <c r="E1686">
        <v>0</v>
      </c>
      <c r="F1686">
        <f>order_details__2[[#This Row],[UnitPrice]]*order_details__2[[#This Row],[Quantity]]</f>
        <v>1200</v>
      </c>
      <c r="G1686">
        <f>VLOOKUP(order_details__2[[#This Row],[ProductID]],products[],3,FALSE)</f>
        <v>3</v>
      </c>
      <c r="H1686">
        <f>VLOOKUP(order_details__2[[#This Row],[OrderID]],orders[],20,FALSE)</f>
        <v>1998</v>
      </c>
      <c r="I1686" t="str">
        <f>VLOOKUP(order_details__2[[#This Row],[ProductID]],products[],2,FALSE)</f>
        <v>Northwoods Cranberry Sauce</v>
      </c>
      <c r="J1686" t="str">
        <f>VLOOKUP(order_details__2[[#This Row],[SupplierID]],suppliers[],2,FALSE)</f>
        <v>Grandma Kelly's Homestead</v>
      </c>
      <c r="K1686" t="str">
        <f>VLOOKUP(order_details__2[[#This Row],[OrderID]],orders[],14,FALSE)</f>
        <v>Germany</v>
      </c>
      <c r="L1686">
        <f>VLOOKUP(order_details__2[[#This Row],[OrderID]],orders[],7,FALSE)</f>
        <v>2</v>
      </c>
      <c r="M1686" t="str">
        <f>VLOOKUP(order_details__2[[#This Row],[ShipVia ]],shippers[],2,FALSE)</f>
        <v>United Package</v>
      </c>
      <c r="N1686" t="str">
        <f>VLOOKUP(order_details__2[[#This Row],[OrderID]],orders[],2,FALSE)</f>
        <v>KOENE</v>
      </c>
      <c r="O1686" t="str">
        <f>VLOOKUP(order_details__2[[#This Row],[OrderID]],orders[],18,FALSE)</f>
        <v xml:space="preserve">Northern                                          </v>
      </c>
      <c r="P1686">
        <f>VLOOKUP(order_details__2[[#This Row],[ProductID]],products[],4,FALSE)</f>
        <v>2</v>
      </c>
      <c r="Q1686" t="str">
        <f>VLOOKUP(order_details__2[[#This Row],[CategoryID]],categories[],2,FALSE)</f>
        <v>Condiments</v>
      </c>
      <c r="R1686">
        <f>VLOOKUP(order_details__2[[#This Row],[OrderID]],orders[],21,FALSE)</f>
        <v>2</v>
      </c>
    </row>
    <row r="1687" spans="1:18" x14ac:dyDescent="0.2">
      <c r="A1687">
        <v>10893</v>
      </c>
      <c r="B1687">
        <v>24</v>
      </c>
      <c r="C1687">
        <v>4.5</v>
      </c>
      <c r="D1687">
        <v>10</v>
      </c>
      <c r="E1687">
        <v>0</v>
      </c>
      <c r="F1687">
        <f>order_details__2[[#This Row],[UnitPrice]]*order_details__2[[#This Row],[Quantity]]</f>
        <v>45</v>
      </c>
      <c r="G1687">
        <f>VLOOKUP(order_details__2[[#This Row],[ProductID]],products[],3,FALSE)</f>
        <v>10</v>
      </c>
      <c r="H1687">
        <f>VLOOKUP(order_details__2[[#This Row],[OrderID]],orders[],20,FALSE)</f>
        <v>1998</v>
      </c>
      <c r="I1687" t="str">
        <f>VLOOKUP(order_details__2[[#This Row],[ProductID]],products[],2,FALSE)</f>
        <v>Guaran Fantstica</v>
      </c>
      <c r="J1687" t="str">
        <f>VLOOKUP(order_details__2[[#This Row],[SupplierID]],suppliers[],2,FALSE)</f>
        <v>Refrescos Americanas LTDA</v>
      </c>
      <c r="K1687" t="str">
        <f>VLOOKUP(order_details__2[[#This Row],[OrderID]],orders[],14,FALSE)</f>
        <v>Germany</v>
      </c>
      <c r="L1687">
        <f>VLOOKUP(order_details__2[[#This Row],[OrderID]],orders[],7,FALSE)</f>
        <v>2</v>
      </c>
      <c r="M1687" t="str">
        <f>VLOOKUP(order_details__2[[#This Row],[ShipVia ]],shippers[],2,FALSE)</f>
        <v>United Package</v>
      </c>
      <c r="N1687" t="str">
        <f>VLOOKUP(order_details__2[[#This Row],[OrderID]],orders[],2,FALSE)</f>
        <v>KOENE</v>
      </c>
      <c r="O1687" t="str">
        <f>VLOOKUP(order_details__2[[#This Row],[OrderID]],orders[],18,FALSE)</f>
        <v xml:space="preserve">Northern                                          </v>
      </c>
      <c r="P1687">
        <f>VLOOKUP(order_details__2[[#This Row],[ProductID]],products[],4,FALSE)</f>
        <v>1</v>
      </c>
      <c r="Q1687" t="str">
        <f>VLOOKUP(order_details__2[[#This Row],[CategoryID]],categories[],2,FALSE)</f>
        <v>Beverages</v>
      </c>
      <c r="R1687">
        <f>VLOOKUP(order_details__2[[#This Row],[OrderID]],orders[],21,FALSE)</f>
        <v>2</v>
      </c>
    </row>
    <row r="1688" spans="1:18" x14ac:dyDescent="0.2">
      <c r="A1688">
        <v>10893</v>
      </c>
      <c r="B1688">
        <v>29</v>
      </c>
      <c r="C1688">
        <v>123.79</v>
      </c>
      <c r="D1688">
        <v>24</v>
      </c>
      <c r="E1688">
        <v>0</v>
      </c>
      <c r="F1688">
        <f>order_details__2[[#This Row],[UnitPrice]]*order_details__2[[#This Row],[Quantity]]</f>
        <v>2970.96</v>
      </c>
      <c r="G1688">
        <f>VLOOKUP(order_details__2[[#This Row],[ProductID]],products[],3,FALSE)</f>
        <v>12</v>
      </c>
      <c r="H1688">
        <f>VLOOKUP(order_details__2[[#This Row],[OrderID]],orders[],20,FALSE)</f>
        <v>1998</v>
      </c>
      <c r="I1688" t="str">
        <f>VLOOKUP(order_details__2[[#This Row],[ProductID]],products[],2,FALSE)</f>
        <v>Thringer Rostbratwurst</v>
      </c>
      <c r="J1688" t="str">
        <f>VLOOKUP(order_details__2[[#This Row],[SupplierID]],suppliers[],2,FALSE)</f>
        <v>Plutzer Lebensmittelgromrkte AG</v>
      </c>
      <c r="K1688" t="str">
        <f>VLOOKUP(order_details__2[[#This Row],[OrderID]],orders[],14,FALSE)</f>
        <v>Germany</v>
      </c>
      <c r="L1688">
        <f>VLOOKUP(order_details__2[[#This Row],[OrderID]],orders[],7,FALSE)</f>
        <v>2</v>
      </c>
      <c r="M1688" t="str">
        <f>VLOOKUP(order_details__2[[#This Row],[ShipVia ]],shippers[],2,FALSE)</f>
        <v>United Package</v>
      </c>
      <c r="N1688" t="str">
        <f>VLOOKUP(order_details__2[[#This Row],[OrderID]],orders[],2,FALSE)</f>
        <v>KOENE</v>
      </c>
      <c r="O1688" t="str">
        <f>VLOOKUP(order_details__2[[#This Row],[OrderID]],orders[],18,FALSE)</f>
        <v xml:space="preserve">Northern                                          </v>
      </c>
      <c r="P1688">
        <f>VLOOKUP(order_details__2[[#This Row],[ProductID]],products[],4,FALSE)</f>
        <v>6</v>
      </c>
      <c r="Q1688" t="str">
        <f>VLOOKUP(order_details__2[[#This Row],[CategoryID]],categories[],2,FALSE)</f>
        <v>Meat/Poultry</v>
      </c>
      <c r="R1688">
        <f>VLOOKUP(order_details__2[[#This Row],[OrderID]],orders[],21,FALSE)</f>
        <v>2</v>
      </c>
    </row>
    <row r="1689" spans="1:18" x14ac:dyDescent="0.2">
      <c r="A1689">
        <v>10893</v>
      </c>
      <c r="B1689">
        <v>30</v>
      </c>
      <c r="C1689">
        <v>25.89</v>
      </c>
      <c r="D1689">
        <v>35</v>
      </c>
      <c r="E1689">
        <v>0</v>
      </c>
      <c r="F1689">
        <f>order_details__2[[#This Row],[UnitPrice]]*order_details__2[[#This Row],[Quantity]]</f>
        <v>906.15</v>
      </c>
      <c r="G1689">
        <f>VLOOKUP(order_details__2[[#This Row],[ProductID]],products[],3,FALSE)</f>
        <v>13</v>
      </c>
      <c r="H1689">
        <f>VLOOKUP(order_details__2[[#This Row],[OrderID]],orders[],20,FALSE)</f>
        <v>1998</v>
      </c>
      <c r="I1689" t="str">
        <f>VLOOKUP(order_details__2[[#This Row],[ProductID]],products[],2,FALSE)</f>
        <v>Nord-Ost Matjeshering</v>
      </c>
      <c r="J1689" t="str">
        <f>VLOOKUP(order_details__2[[#This Row],[SupplierID]],suppliers[],2,FALSE)</f>
        <v>Nord-Ost-Fisch Handelsgesellschaft mbH</v>
      </c>
      <c r="K1689" t="str">
        <f>VLOOKUP(order_details__2[[#This Row],[OrderID]],orders[],14,FALSE)</f>
        <v>Germany</v>
      </c>
      <c r="L1689">
        <f>VLOOKUP(order_details__2[[#This Row],[OrderID]],orders[],7,FALSE)</f>
        <v>2</v>
      </c>
      <c r="M1689" t="str">
        <f>VLOOKUP(order_details__2[[#This Row],[ShipVia ]],shippers[],2,FALSE)</f>
        <v>United Package</v>
      </c>
      <c r="N1689" t="str">
        <f>VLOOKUP(order_details__2[[#This Row],[OrderID]],orders[],2,FALSE)</f>
        <v>KOENE</v>
      </c>
      <c r="O1689" t="str">
        <f>VLOOKUP(order_details__2[[#This Row],[OrderID]],orders[],18,FALSE)</f>
        <v xml:space="preserve">Northern                                          </v>
      </c>
      <c r="P1689">
        <f>VLOOKUP(order_details__2[[#This Row],[ProductID]],products[],4,FALSE)</f>
        <v>8</v>
      </c>
      <c r="Q1689" t="str">
        <f>VLOOKUP(order_details__2[[#This Row],[CategoryID]],categories[],2,FALSE)</f>
        <v>Seafood</v>
      </c>
      <c r="R1689">
        <f>VLOOKUP(order_details__2[[#This Row],[OrderID]],orders[],21,FALSE)</f>
        <v>2</v>
      </c>
    </row>
    <row r="1690" spans="1:18" x14ac:dyDescent="0.2">
      <c r="A1690">
        <v>10893</v>
      </c>
      <c r="B1690">
        <v>36</v>
      </c>
      <c r="C1690">
        <v>19</v>
      </c>
      <c r="D1690">
        <v>20</v>
      </c>
      <c r="E1690">
        <v>0</v>
      </c>
      <c r="F1690">
        <f>order_details__2[[#This Row],[UnitPrice]]*order_details__2[[#This Row],[Quantity]]</f>
        <v>380</v>
      </c>
      <c r="G1690">
        <f>VLOOKUP(order_details__2[[#This Row],[ProductID]],products[],3,FALSE)</f>
        <v>17</v>
      </c>
      <c r="H1690">
        <f>VLOOKUP(order_details__2[[#This Row],[OrderID]],orders[],20,FALSE)</f>
        <v>1998</v>
      </c>
      <c r="I1690" t="str">
        <f>VLOOKUP(order_details__2[[#This Row],[ProductID]],products[],2,FALSE)</f>
        <v>Inlagd Sill</v>
      </c>
      <c r="J1690" t="str">
        <f>VLOOKUP(order_details__2[[#This Row],[SupplierID]],suppliers[],2,FALSE)</f>
        <v>Svensk Sjfda AB</v>
      </c>
      <c r="K1690" t="str">
        <f>VLOOKUP(order_details__2[[#This Row],[OrderID]],orders[],14,FALSE)</f>
        <v>Germany</v>
      </c>
      <c r="L1690">
        <f>VLOOKUP(order_details__2[[#This Row],[OrderID]],orders[],7,FALSE)</f>
        <v>2</v>
      </c>
      <c r="M1690" t="str">
        <f>VLOOKUP(order_details__2[[#This Row],[ShipVia ]],shippers[],2,FALSE)</f>
        <v>United Package</v>
      </c>
      <c r="N1690" t="str">
        <f>VLOOKUP(order_details__2[[#This Row],[OrderID]],orders[],2,FALSE)</f>
        <v>KOENE</v>
      </c>
      <c r="O1690" t="str">
        <f>VLOOKUP(order_details__2[[#This Row],[OrderID]],orders[],18,FALSE)</f>
        <v xml:space="preserve">Northern                                          </v>
      </c>
      <c r="P1690">
        <f>VLOOKUP(order_details__2[[#This Row],[ProductID]],products[],4,FALSE)</f>
        <v>8</v>
      </c>
      <c r="Q1690" t="str">
        <f>VLOOKUP(order_details__2[[#This Row],[CategoryID]],categories[],2,FALSE)</f>
        <v>Seafood</v>
      </c>
      <c r="R1690">
        <f>VLOOKUP(order_details__2[[#This Row],[OrderID]],orders[],21,FALSE)</f>
        <v>2</v>
      </c>
    </row>
    <row r="1691" spans="1:18" x14ac:dyDescent="0.2">
      <c r="A1691">
        <v>10894</v>
      </c>
      <c r="B1691">
        <v>13</v>
      </c>
      <c r="C1691">
        <v>6</v>
      </c>
      <c r="D1691">
        <v>28</v>
      </c>
      <c r="E1691">
        <v>0</v>
      </c>
      <c r="F1691">
        <f>order_details__2[[#This Row],[UnitPrice]]*order_details__2[[#This Row],[Quantity]]</f>
        <v>168</v>
      </c>
      <c r="G1691">
        <f>VLOOKUP(order_details__2[[#This Row],[ProductID]],products[],3,FALSE)</f>
        <v>6</v>
      </c>
      <c r="H1691">
        <f>VLOOKUP(order_details__2[[#This Row],[OrderID]],orders[],20,FALSE)</f>
        <v>1998</v>
      </c>
      <c r="I1691" t="str">
        <f>VLOOKUP(order_details__2[[#This Row],[ProductID]],products[],2,FALSE)</f>
        <v>Konbu</v>
      </c>
      <c r="J1691" t="str">
        <f>VLOOKUP(order_details__2[[#This Row],[SupplierID]],suppliers[],2,FALSE)</f>
        <v>Mayumi's</v>
      </c>
      <c r="K1691" t="str">
        <f>VLOOKUP(order_details__2[[#This Row],[OrderID]],orders[],14,FALSE)</f>
        <v>USA</v>
      </c>
      <c r="L1691">
        <f>VLOOKUP(order_details__2[[#This Row],[OrderID]],orders[],7,FALSE)</f>
        <v>1</v>
      </c>
      <c r="M1691" t="str">
        <f>VLOOKUP(order_details__2[[#This Row],[ShipVia ]],shippers[],2,FALSE)</f>
        <v>Speedy Express</v>
      </c>
      <c r="N1691" t="str">
        <f>VLOOKUP(order_details__2[[#This Row],[OrderID]],orders[],2,FALSE)</f>
        <v>SAVEA</v>
      </c>
      <c r="O1691" t="str">
        <f>VLOOKUP(order_details__2[[#This Row],[OrderID]],orders[],18,FALSE)</f>
        <v xml:space="preserve">Eastern                                           </v>
      </c>
      <c r="P1691">
        <f>VLOOKUP(order_details__2[[#This Row],[ProductID]],products[],4,FALSE)</f>
        <v>8</v>
      </c>
      <c r="Q1691" t="str">
        <f>VLOOKUP(order_details__2[[#This Row],[CategoryID]],categories[],2,FALSE)</f>
        <v>Seafood</v>
      </c>
      <c r="R1691">
        <f>VLOOKUP(order_details__2[[#This Row],[OrderID]],orders[],21,FALSE)</f>
        <v>2</v>
      </c>
    </row>
    <row r="1692" spans="1:18" x14ac:dyDescent="0.2">
      <c r="A1692">
        <v>10894</v>
      </c>
      <c r="B1692">
        <v>69</v>
      </c>
      <c r="C1692">
        <v>36</v>
      </c>
      <c r="D1692">
        <v>50</v>
      </c>
      <c r="E1692">
        <v>0</v>
      </c>
      <c r="F1692">
        <f>order_details__2[[#This Row],[UnitPrice]]*order_details__2[[#This Row],[Quantity]]</f>
        <v>1800</v>
      </c>
      <c r="G1692">
        <f>VLOOKUP(order_details__2[[#This Row],[ProductID]],products[],3,FALSE)</f>
        <v>15</v>
      </c>
      <c r="H1692">
        <f>VLOOKUP(order_details__2[[#This Row],[OrderID]],orders[],20,FALSE)</f>
        <v>1998</v>
      </c>
      <c r="I1692" t="str">
        <f>VLOOKUP(order_details__2[[#This Row],[ProductID]],products[],2,FALSE)</f>
        <v>Gudbrandsdalsost</v>
      </c>
      <c r="J1692" t="str">
        <f>VLOOKUP(order_details__2[[#This Row],[SupplierID]],suppliers[],2,FALSE)</f>
        <v>Norske Meierier</v>
      </c>
      <c r="K1692" t="str">
        <f>VLOOKUP(order_details__2[[#This Row],[OrderID]],orders[],14,FALSE)</f>
        <v>USA</v>
      </c>
      <c r="L1692">
        <f>VLOOKUP(order_details__2[[#This Row],[OrderID]],orders[],7,FALSE)</f>
        <v>1</v>
      </c>
      <c r="M1692" t="str">
        <f>VLOOKUP(order_details__2[[#This Row],[ShipVia ]],shippers[],2,FALSE)</f>
        <v>Speedy Express</v>
      </c>
      <c r="N1692" t="str">
        <f>VLOOKUP(order_details__2[[#This Row],[OrderID]],orders[],2,FALSE)</f>
        <v>SAVEA</v>
      </c>
      <c r="O1692" t="str">
        <f>VLOOKUP(order_details__2[[#This Row],[OrderID]],orders[],18,FALSE)</f>
        <v xml:space="preserve">Eastern                                           </v>
      </c>
      <c r="P1692">
        <f>VLOOKUP(order_details__2[[#This Row],[ProductID]],products[],4,FALSE)</f>
        <v>4</v>
      </c>
      <c r="Q1692" t="str">
        <f>VLOOKUP(order_details__2[[#This Row],[CategoryID]],categories[],2,FALSE)</f>
        <v>Dairy Products</v>
      </c>
      <c r="R1692">
        <f>VLOOKUP(order_details__2[[#This Row],[OrderID]],orders[],21,FALSE)</f>
        <v>2</v>
      </c>
    </row>
    <row r="1693" spans="1:18" x14ac:dyDescent="0.2">
      <c r="A1693">
        <v>10894</v>
      </c>
      <c r="B1693">
        <v>75</v>
      </c>
      <c r="C1693">
        <v>7.75</v>
      </c>
      <c r="D1693">
        <v>120</v>
      </c>
      <c r="E1693">
        <v>0</v>
      </c>
      <c r="F1693">
        <f>order_details__2[[#This Row],[UnitPrice]]*order_details__2[[#This Row],[Quantity]]</f>
        <v>930</v>
      </c>
      <c r="G1693">
        <f>VLOOKUP(order_details__2[[#This Row],[ProductID]],products[],3,FALSE)</f>
        <v>12</v>
      </c>
      <c r="H1693">
        <f>VLOOKUP(order_details__2[[#This Row],[OrderID]],orders[],20,FALSE)</f>
        <v>1998</v>
      </c>
      <c r="I1693" t="str">
        <f>VLOOKUP(order_details__2[[#This Row],[ProductID]],products[],2,FALSE)</f>
        <v>Rhnbru Klosterbier</v>
      </c>
      <c r="J1693" t="str">
        <f>VLOOKUP(order_details__2[[#This Row],[SupplierID]],suppliers[],2,FALSE)</f>
        <v>Plutzer Lebensmittelgromrkte AG</v>
      </c>
      <c r="K1693" t="str">
        <f>VLOOKUP(order_details__2[[#This Row],[OrderID]],orders[],14,FALSE)</f>
        <v>USA</v>
      </c>
      <c r="L1693">
        <f>VLOOKUP(order_details__2[[#This Row],[OrderID]],orders[],7,FALSE)</f>
        <v>1</v>
      </c>
      <c r="M1693" t="str">
        <f>VLOOKUP(order_details__2[[#This Row],[ShipVia ]],shippers[],2,FALSE)</f>
        <v>Speedy Express</v>
      </c>
      <c r="N1693" t="str">
        <f>VLOOKUP(order_details__2[[#This Row],[OrderID]],orders[],2,FALSE)</f>
        <v>SAVEA</v>
      </c>
      <c r="O1693" t="str">
        <f>VLOOKUP(order_details__2[[#This Row],[OrderID]],orders[],18,FALSE)</f>
        <v xml:space="preserve">Eastern                                           </v>
      </c>
      <c r="P1693">
        <f>VLOOKUP(order_details__2[[#This Row],[ProductID]],products[],4,FALSE)</f>
        <v>1</v>
      </c>
      <c r="Q1693" t="str">
        <f>VLOOKUP(order_details__2[[#This Row],[CategoryID]],categories[],2,FALSE)</f>
        <v>Beverages</v>
      </c>
      <c r="R1693">
        <f>VLOOKUP(order_details__2[[#This Row],[OrderID]],orders[],21,FALSE)</f>
        <v>2</v>
      </c>
    </row>
    <row r="1694" spans="1:18" x14ac:dyDescent="0.2">
      <c r="A1694">
        <v>10895</v>
      </c>
      <c r="B1694">
        <v>24</v>
      </c>
      <c r="C1694">
        <v>4.5</v>
      </c>
      <c r="D1694">
        <v>110</v>
      </c>
      <c r="E1694">
        <v>0</v>
      </c>
      <c r="F1694">
        <f>order_details__2[[#This Row],[UnitPrice]]*order_details__2[[#This Row],[Quantity]]</f>
        <v>495</v>
      </c>
      <c r="G1694">
        <f>VLOOKUP(order_details__2[[#This Row],[ProductID]],products[],3,FALSE)</f>
        <v>10</v>
      </c>
      <c r="H1694">
        <f>VLOOKUP(order_details__2[[#This Row],[OrderID]],orders[],20,FALSE)</f>
        <v>1998</v>
      </c>
      <c r="I1694" t="str">
        <f>VLOOKUP(order_details__2[[#This Row],[ProductID]],products[],2,FALSE)</f>
        <v>Guaran Fantstica</v>
      </c>
      <c r="J1694" t="str">
        <f>VLOOKUP(order_details__2[[#This Row],[SupplierID]],suppliers[],2,FALSE)</f>
        <v>Refrescos Americanas LTDA</v>
      </c>
      <c r="K1694" t="str">
        <f>VLOOKUP(order_details__2[[#This Row],[OrderID]],orders[],14,FALSE)</f>
        <v>Austria</v>
      </c>
      <c r="L1694">
        <f>VLOOKUP(order_details__2[[#This Row],[OrderID]],orders[],7,FALSE)</f>
        <v>1</v>
      </c>
      <c r="M1694" t="str">
        <f>VLOOKUP(order_details__2[[#This Row],[ShipVia ]],shippers[],2,FALSE)</f>
        <v>Speedy Express</v>
      </c>
      <c r="N1694" t="str">
        <f>VLOOKUP(order_details__2[[#This Row],[OrderID]],orders[],2,FALSE)</f>
        <v>ERNSH</v>
      </c>
      <c r="O1694" t="str">
        <f>VLOOKUP(order_details__2[[#This Row],[OrderID]],orders[],18,FALSE)</f>
        <v xml:space="preserve">Southern                                          </v>
      </c>
      <c r="P1694">
        <f>VLOOKUP(order_details__2[[#This Row],[ProductID]],products[],4,FALSE)</f>
        <v>1</v>
      </c>
      <c r="Q1694" t="str">
        <f>VLOOKUP(order_details__2[[#This Row],[CategoryID]],categories[],2,FALSE)</f>
        <v>Beverages</v>
      </c>
      <c r="R1694">
        <f>VLOOKUP(order_details__2[[#This Row],[OrderID]],orders[],21,FALSE)</f>
        <v>2</v>
      </c>
    </row>
    <row r="1695" spans="1:18" x14ac:dyDescent="0.2">
      <c r="A1695">
        <v>10895</v>
      </c>
      <c r="B1695">
        <v>39</v>
      </c>
      <c r="C1695">
        <v>18</v>
      </c>
      <c r="D1695">
        <v>45</v>
      </c>
      <c r="E1695">
        <v>0</v>
      </c>
      <c r="F1695">
        <f>order_details__2[[#This Row],[UnitPrice]]*order_details__2[[#This Row],[Quantity]]</f>
        <v>810</v>
      </c>
      <c r="G1695">
        <f>VLOOKUP(order_details__2[[#This Row],[ProductID]],products[],3,FALSE)</f>
        <v>18</v>
      </c>
      <c r="H1695">
        <f>VLOOKUP(order_details__2[[#This Row],[OrderID]],orders[],20,FALSE)</f>
        <v>1998</v>
      </c>
      <c r="I1695" t="str">
        <f>VLOOKUP(order_details__2[[#This Row],[ProductID]],products[],2,FALSE)</f>
        <v>Chartreuse verte</v>
      </c>
      <c r="J1695" t="str">
        <f>VLOOKUP(order_details__2[[#This Row],[SupplierID]],suppliers[],2,FALSE)</f>
        <v>Aux joyeux ecclsiastiques</v>
      </c>
      <c r="K1695" t="str">
        <f>VLOOKUP(order_details__2[[#This Row],[OrderID]],orders[],14,FALSE)</f>
        <v>Austria</v>
      </c>
      <c r="L1695">
        <f>VLOOKUP(order_details__2[[#This Row],[OrderID]],orders[],7,FALSE)</f>
        <v>1</v>
      </c>
      <c r="M1695" t="str">
        <f>VLOOKUP(order_details__2[[#This Row],[ShipVia ]],shippers[],2,FALSE)</f>
        <v>Speedy Express</v>
      </c>
      <c r="N1695" t="str">
        <f>VLOOKUP(order_details__2[[#This Row],[OrderID]],orders[],2,FALSE)</f>
        <v>ERNSH</v>
      </c>
      <c r="O1695" t="str">
        <f>VLOOKUP(order_details__2[[#This Row],[OrderID]],orders[],18,FALSE)</f>
        <v xml:space="preserve">Southern                                          </v>
      </c>
      <c r="P1695">
        <f>VLOOKUP(order_details__2[[#This Row],[ProductID]],products[],4,FALSE)</f>
        <v>1</v>
      </c>
      <c r="Q1695" t="str">
        <f>VLOOKUP(order_details__2[[#This Row],[CategoryID]],categories[],2,FALSE)</f>
        <v>Beverages</v>
      </c>
      <c r="R1695">
        <f>VLOOKUP(order_details__2[[#This Row],[OrderID]],orders[],21,FALSE)</f>
        <v>2</v>
      </c>
    </row>
    <row r="1696" spans="1:18" x14ac:dyDescent="0.2">
      <c r="A1696">
        <v>10895</v>
      </c>
      <c r="B1696">
        <v>40</v>
      </c>
      <c r="C1696">
        <v>18.399999999999999</v>
      </c>
      <c r="D1696">
        <v>91</v>
      </c>
      <c r="E1696">
        <v>0</v>
      </c>
      <c r="F1696">
        <f>order_details__2[[#This Row],[UnitPrice]]*order_details__2[[#This Row],[Quantity]]</f>
        <v>1674.3999999999999</v>
      </c>
      <c r="G1696">
        <f>VLOOKUP(order_details__2[[#This Row],[ProductID]],products[],3,FALSE)</f>
        <v>19</v>
      </c>
      <c r="H1696">
        <f>VLOOKUP(order_details__2[[#This Row],[OrderID]],orders[],20,FALSE)</f>
        <v>1998</v>
      </c>
      <c r="I1696" t="str">
        <f>VLOOKUP(order_details__2[[#This Row],[ProductID]],products[],2,FALSE)</f>
        <v>Boston Crab Meat</v>
      </c>
      <c r="J1696" t="str">
        <f>VLOOKUP(order_details__2[[#This Row],[SupplierID]],suppliers[],2,FALSE)</f>
        <v>New England Seafood Cannery</v>
      </c>
      <c r="K1696" t="str">
        <f>VLOOKUP(order_details__2[[#This Row],[OrderID]],orders[],14,FALSE)</f>
        <v>Austria</v>
      </c>
      <c r="L1696">
        <f>VLOOKUP(order_details__2[[#This Row],[OrderID]],orders[],7,FALSE)</f>
        <v>1</v>
      </c>
      <c r="M1696" t="str">
        <f>VLOOKUP(order_details__2[[#This Row],[ShipVia ]],shippers[],2,FALSE)</f>
        <v>Speedy Express</v>
      </c>
      <c r="N1696" t="str">
        <f>VLOOKUP(order_details__2[[#This Row],[OrderID]],orders[],2,FALSE)</f>
        <v>ERNSH</v>
      </c>
      <c r="O1696" t="str">
        <f>VLOOKUP(order_details__2[[#This Row],[OrderID]],orders[],18,FALSE)</f>
        <v xml:space="preserve">Southern                                          </v>
      </c>
      <c r="P1696">
        <f>VLOOKUP(order_details__2[[#This Row],[ProductID]],products[],4,FALSE)</f>
        <v>8</v>
      </c>
      <c r="Q1696" t="str">
        <f>VLOOKUP(order_details__2[[#This Row],[CategoryID]],categories[],2,FALSE)</f>
        <v>Seafood</v>
      </c>
      <c r="R1696">
        <f>VLOOKUP(order_details__2[[#This Row],[OrderID]],orders[],21,FALSE)</f>
        <v>2</v>
      </c>
    </row>
    <row r="1697" spans="1:18" x14ac:dyDescent="0.2">
      <c r="A1697">
        <v>10895</v>
      </c>
      <c r="B1697">
        <v>60</v>
      </c>
      <c r="C1697">
        <v>34</v>
      </c>
      <c r="D1697">
        <v>100</v>
      </c>
      <c r="E1697">
        <v>0</v>
      </c>
      <c r="F1697">
        <f>order_details__2[[#This Row],[UnitPrice]]*order_details__2[[#This Row],[Quantity]]</f>
        <v>3400</v>
      </c>
      <c r="G1697">
        <f>VLOOKUP(order_details__2[[#This Row],[ProductID]],products[],3,FALSE)</f>
        <v>28</v>
      </c>
      <c r="H1697">
        <f>VLOOKUP(order_details__2[[#This Row],[OrderID]],orders[],20,FALSE)</f>
        <v>1998</v>
      </c>
      <c r="I1697" t="str">
        <f>VLOOKUP(order_details__2[[#This Row],[ProductID]],products[],2,FALSE)</f>
        <v>Camembert Pierrot</v>
      </c>
      <c r="J1697" t="str">
        <f>VLOOKUP(order_details__2[[#This Row],[SupplierID]],suppliers[],2,FALSE)</f>
        <v>Gai pturage</v>
      </c>
      <c r="K1697" t="str">
        <f>VLOOKUP(order_details__2[[#This Row],[OrderID]],orders[],14,FALSE)</f>
        <v>Austria</v>
      </c>
      <c r="L1697">
        <f>VLOOKUP(order_details__2[[#This Row],[OrderID]],orders[],7,FALSE)</f>
        <v>1</v>
      </c>
      <c r="M1697" t="str">
        <f>VLOOKUP(order_details__2[[#This Row],[ShipVia ]],shippers[],2,FALSE)</f>
        <v>Speedy Express</v>
      </c>
      <c r="N1697" t="str">
        <f>VLOOKUP(order_details__2[[#This Row],[OrderID]],orders[],2,FALSE)</f>
        <v>ERNSH</v>
      </c>
      <c r="O1697" t="str">
        <f>VLOOKUP(order_details__2[[#This Row],[OrderID]],orders[],18,FALSE)</f>
        <v xml:space="preserve">Southern                                          </v>
      </c>
      <c r="P1697">
        <f>VLOOKUP(order_details__2[[#This Row],[ProductID]],products[],4,FALSE)</f>
        <v>4</v>
      </c>
      <c r="Q1697" t="str">
        <f>VLOOKUP(order_details__2[[#This Row],[CategoryID]],categories[],2,FALSE)</f>
        <v>Dairy Products</v>
      </c>
      <c r="R1697">
        <f>VLOOKUP(order_details__2[[#This Row],[OrderID]],orders[],21,FALSE)</f>
        <v>2</v>
      </c>
    </row>
    <row r="1698" spans="1:18" x14ac:dyDescent="0.2">
      <c r="A1698">
        <v>10896</v>
      </c>
      <c r="B1698">
        <v>45</v>
      </c>
      <c r="C1698">
        <v>9.5</v>
      </c>
      <c r="D1698">
        <v>15</v>
      </c>
      <c r="E1698">
        <v>0</v>
      </c>
      <c r="F1698">
        <f>order_details__2[[#This Row],[UnitPrice]]*order_details__2[[#This Row],[Quantity]]</f>
        <v>142.5</v>
      </c>
      <c r="G1698">
        <f>VLOOKUP(order_details__2[[#This Row],[ProductID]],products[],3,FALSE)</f>
        <v>21</v>
      </c>
      <c r="H1698">
        <f>VLOOKUP(order_details__2[[#This Row],[OrderID]],orders[],20,FALSE)</f>
        <v>1998</v>
      </c>
      <c r="I1698" t="str">
        <f>VLOOKUP(order_details__2[[#This Row],[ProductID]],products[],2,FALSE)</f>
        <v>Rogede sild</v>
      </c>
      <c r="J1698" t="str">
        <f>VLOOKUP(order_details__2[[#This Row],[SupplierID]],suppliers[],2,FALSE)</f>
        <v>Lyngbysild</v>
      </c>
      <c r="K1698" t="str">
        <f>VLOOKUP(order_details__2[[#This Row],[OrderID]],orders[],14,FALSE)</f>
        <v>Belgium</v>
      </c>
      <c r="L1698">
        <f>VLOOKUP(order_details__2[[#This Row],[OrderID]],orders[],7,FALSE)</f>
        <v>3</v>
      </c>
      <c r="M1698" t="str">
        <f>VLOOKUP(order_details__2[[#This Row],[ShipVia ]],shippers[],2,FALSE)</f>
        <v>Federal Shipping</v>
      </c>
      <c r="N1698" t="str">
        <f>VLOOKUP(order_details__2[[#This Row],[OrderID]],orders[],2,FALSE)</f>
        <v>MAISD</v>
      </c>
      <c r="O1698" t="str">
        <f>VLOOKUP(order_details__2[[#This Row],[OrderID]],orders[],18,FALSE)</f>
        <v xml:space="preserve">Westerns                                          </v>
      </c>
      <c r="P1698">
        <f>VLOOKUP(order_details__2[[#This Row],[ProductID]],products[],4,FALSE)</f>
        <v>8</v>
      </c>
      <c r="Q1698" t="str">
        <f>VLOOKUP(order_details__2[[#This Row],[CategoryID]],categories[],2,FALSE)</f>
        <v>Seafood</v>
      </c>
      <c r="R1698">
        <f>VLOOKUP(order_details__2[[#This Row],[OrderID]],orders[],21,FALSE)</f>
        <v>2</v>
      </c>
    </row>
    <row r="1699" spans="1:18" x14ac:dyDescent="0.2">
      <c r="A1699">
        <v>10896</v>
      </c>
      <c r="B1699">
        <v>56</v>
      </c>
      <c r="C1699">
        <v>38</v>
      </c>
      <c r="D1699">
        <v>16</v>
      </c>
      <c r="E1699">
        <v>0</v>
      </c>
      <c r="F1699">
        <f>order_details__2[[#This Row],[UnitPrice]]*order_details__2[[#This Row],[Quantity]]</f>
        <v>608</v>
      </c>
      <c r="G1699">
        <f>VLOOKUP(order_details__2[[#This Row],[ProductID]],products[],3,FALSE)</f>
        <v>26</v>
      </c>
      <c r="H1699">
        <f>VLOOKUP(order_details__2[[#This Row],[OrderID]],orders[],20,FALSE)</f>
        <v>1998</v>
      </c>
      <c r="I1699" t="str">
        <f>VLOOKUP(order_details__2[[#This Row],[ProductID]],products[],2,FALSE)</f>
        <v>Gnocchi di nonna Alice</v>
      </c>
      <c r="J1699" t="str">
        <f>VLOOKUP(order_details__2[[#This Row],[SupplierID]],suppliers[],2,FALSE)</f>
        <v>Pasta Buttini s.r.l.</v>
      </c>
      <c r="K1699" t="str">
        <f>VLOOKUP(order_details__2[[#This Row],[OrderID]],orders[],14,FALSE)</f>
        <v>Belgium</v>
      </c>
      <c r="L1699">
        <f>VLOOKUP(order_details__2[[#This Row],[OrderID]],orders[],7,FALSE)</f>
        <v>3</v>
      </c>
      <c r="M1699" t="str">
        <f>VLOOKUP(order_details__2[[#This Row],[ShipVia ]],shippers[],2,FALSE)</f>
        <v>Federal Shipping</v>
      </c>
      <c r="N1699" t="str">
        <f>VLOOKUP(order_details__2[[#This Row],[OrderID]],orders[],2,FALSE)</f>
        <v>MAISD</v>
      </c>
      <c r="O1699" t="str">
        <f>VLOOKUP(order_details__2[[#This Row],[OrderID]],orders[],18,FALSE)</f>
        <v xml:space="preserve">Westerns                                          </v>
      </c>
      <c r="P1699">
        <f>VLOOKUP(order_details__2[[#This Row],[ProductID]],products[],4,FALSE)</f>
        <v>5</v>
      </c>
      <c r="Q1699" t="str">
        <f>VLOOKUP(order_details__2[[#This Row],[CategoryID]],categories[],2,FALSE)</f>
        <v>Grains/Cereals</v>
      </c>
      <c r="R1699">
        <f>VLOOKUP(order_details__2[[#This Row],[OrderID]],orders[],21,FALSE)</f>
        <v>2</v>
      </c>
    </row>
    <row r="1700" spans="1:18" x14ac:dyDescent="0.2">
      <c r="A1700">
        <v>10897</v>
      </c>
      <c r="B1700">
        <v>29</v>
      </c>
      <c r="C1700">
        <v>123.79</v>
      </c>
      <c r="D1700">
        <v>80</v>
      </c>
      <c r="E1700">
        <v>0</v>
      </c>
      <c r="F1700">
        <f>order_details__2[[#This Row],[UnitPrice]]*order_details__2[[#This Row],[Quantity]]</f>
        <v>9903.2000000000007</v>
      </c>
      <c r="G1700">
        <f>VLOOKUP(order_details__2[[#This Row],[ProductID]],products[],3,FALSE)</f>
        <v>12</v>
      </c>
      <c r="H1700">
        <f>VLOOKUP(order_details__2[[#This Row],[OrderID]],orders[],20,FALSE)</f>
        <v>1998</v>
      </c>
      <c r="I1700" t="str">
        <f>VLOOKUP(order_details__2[[#This Row],[ProductID]],products[],2,FALSE)</f>
        <v>Thringer Rostbratwurst</v>
      </c>
      <c r="J1700" t="str">
        <f>VLOOKUP(order_details__2[[#This Row],[SupplierID]],suppliers[],2,FALSE)</f>
        <v>Plutzer Lebensmittelgromrkte AG</v>
      </c>
      <c r="K1700" t="str">
        <f>VLOOKUP(order_details__2[[#This Row],[OrderID]],orders[],14,FALSE)</f>
        <v>Ireland</v>
      </c>
      <c r="L1700">
        <f>VLOOKUP(order_details__2[[#This Row],[OrderID]],orders[],7,FALSE)</f>
        <v>2</v>
      </c>
      <c r="M1700" t="str">
        <f>VLOOKUP(order_details__2[[#This Row],[ShipVia ]],shippers[],2,FALSE)</f>
        <v>United Package</v>
      </c>
      <c r="N1700" t="str">
        <f>VLOOKUP(order_details__2[[#This Row],[OrderID]],orders[],2,FALSE)</f>
        <v>HUNGO</v>
      </c>
      <c r="O1700" t="str">
        <f>VLOOKUP(order_details__2[[#This Row],[OrderID]],orders[],18,FALSE)</f>
        <v xml:space="preserve">Southern                                          </v>
      </c>
      <c r="P1700">
        <f>VLOOKUP(order_details__2[[#This Row],[ProductID]],products[],4,FALSE)</f>
        <v>6</v>
      </c>
      <c r="Q1700" t="str">
        <f>VLOOKUP(order_details__2[[#This Row],[CategoryID]],categories[],2,FALSE)</f>
        <v>Meat/Poultry</v>
      </c>
      <c r="R1700">
        <f>VLOOKUP(order_details__2[[#This Row],[OrderID]],orders[],21,FALSE)</f>
        <v>2</v>
      </c>
    </row>
    <row r="1701" spans="1:18" x14ac:dyDescent="0.2">
      <c r="A1701">
        <v>10897</v>
      </c>
      <c r="B1701">
        <v>30</v>
      </c>
      <c r="C1701">
        <v>25.89</v>
      </c>
      <c r="D1701">
        <v>36</v>
      </c>
      <c r="E1701">
        <v>0</v>
      </c>
      <c r="F1701">
        <f>order_details__2[[#This Row],[UnitPrice]]*order_details__2[[#This Row],[Quantity]]</f>
        <v>932.04</v>
      </c>
      <c r="G1701">
        <f>VLOOKUP(order_details__2[[#This Row],[ProductID]],products[],3,FALSE)</f>
        <v>13</v>
      </c>
      <c r="H1701">
        <f>VLOOKUP(order_details__2[[#This Row],[OrderID]],orders[],20,FALSE)</f>
        <v>1998</v>
      </c>
      <c r="I1701" t="str">
        <f>VLOOKUP(order_details__2[[#This Row],[ProductID]],products[],2,FALSE)</f>
        <v>Nord-Ost Matjeshering</v>
      </c>
      <c r="J1701" t="str">
        <f>VLOOKUP(order_details__2[[#This Row],[SupplierID]],suppliers[],2,FALSE)</f>
        <v>Nord-Ost-Fisch Handelsgesellschaft mbH</v>
      </c>
      <c r="K1701" t="str">
        <f>VLOOKUP(order_details__2[[#This Row],[OrderID]],orders[],14,FALSE)</f>
        <v>Ireland</v>
      </c>
      <c r="L1701">
        <f>VLOOKUP(order_details__2[[#This Row],[OrderID]],orders[],7,FALSE)</f>
        <v>2</v>
      </c>
      <c r="M1701" t="str">
        <f>VLOOKUP(order_details__2[[#This Row],[ShipVia ]],shippers[],2,FALSE)</f>
        <v>United Package</v>
      </c>
      <c r="N1701" t="str">
        <f>VLOOKUP(order_details__2[[#This Row],[OrderID]],orders[],2,FALSE)</f>
        <v>HUNGO</v>
      </c>
      <c r="O1701" t="str">
        <f>VLOOKUP(order_details__2[[#This Row],[OrderID]],orders[],18,FALSE)</f>
        <v xml:space="preserve">Southern                                          </v>
      </c>
      <c r="P1701">
        <f>VLOOKUP(order_details__2[[#This Row],[ProductID]],products[],4,FALSE)</f>
        <v>8</v>
      </c>
      <c r="Q1701" t="str">
        <f>VLOOKUP(order_details__2[[#This Row],[CategoryID]],categories[],2,FALSE)</f>
        <v>Seafood</v>
      </c>
      <c r="R1701">
        <f>VLOOKUP(order_details__2[[#This Row],[OrderID]],orders[],21,FALSE)</f>
        <v>2</v>
      </c>
    </row>
    <row r="1702" spans="1:18" x14ac:dyDescent="0.2">
      <c r="A1702">
        <v>10898</v>
      </c>
      <c r="B1702">
        <v>13</v>
      </c>
      <c r="C1702">
        <v>6</v>
      </c>
      <c r="D1702">
        <v>5</v>
      </c>
      <c r="E1702">
        <v>0</v>
      </c>
      <c r="F1702">
        <f>order_details__2[[#This Row],[UnitPrice]]*order_details__2[[#This Row],[Quantity]]</f>
        <v>30</v>
      </c>
      <c r="G1702">
        <f>VLOOKUP(order_details__2[[#This Row],[ProductID]],products[],3,FALSE)</f>
        <v>6</v>
      </c>
      <c r="H1702">
        <f>VLOOKUP(order_details__2[[#This Row],[OrderID]],orders[],20,FALSE)</f>
        <v>1998</v>
      </c>
      <c r="I1702" t="str">
        <f>VLOOKUP(order_details__2[[#This Row],[ProductID]],products[],2,FALSE)</f>
        <v>Konbu</v>
      </c>
      <c r="J1702" t="str">
        <f>VLOOKUP(order_details__2[[#This Row],[SupplierID]],suppliers[],2,FALSE)</f>
        <v>Mayumi's</v>
      </c>
      <c r="K1702" t="str">
        <f>VLOOKUP(order_details__2[[#This Row],[OrderID]],orders[],14,FALSE)</f>
        <v>Argentina</v>
      </c>
      <c r="L1702">
        <f>VLOOKUP(order_details__2[[#This Row],[OrderID]],orders[],7,FALSE)</f>
        <v>2</v>
      </c>
      <c r="M1702" t="str">
        <f>VLOOKUP(order_details__2[[#This Row],[ShipVia ]],shippers[],2,FALSE)</f>
        <v>United Package</v>
      </c>
      <c r="N1702" t="str">
        <f>VLOOKUP(order_details__2[[#This Row],[OrderID]],orders[],2,FALSE)</f>
        <v>OCEAN</v>
      </c>
      <c r="O1702" t="str">
        <f>VLOOKUP(order_details__2[[#This Row],[OrderID]],orders[],18,FALSE)</f>
        <v xml:space="preserve">Eastern                                           </v>
      </c>
      <c r="P1702">
        <f>VLOOKUP(order_details__2[[#This Row],[ProductID]],products[],4,FALSE)</f>
        <v>8</v>
      </c>
      <c r="Q1702" t="str">
        <f>VLOOKUP(order_details__2[[#This Row],[CategoryID]],categories[],2,FALSE)</f>
        <v>Seafood</v>
      </c>
      <c r="R1702">
        <f>VLOOKUP(order_details__2[[#This Row],[OrderID]],orders[],21,FALSE)</f>
        <v>2</v>
      </c>
    </row>
    <row r="1703" spans="1:18" x14ac:dyDescent="0.2">
      <c r="A1703">
        <v>10899</v>
      </c>
      <c r="B1703">
        <v>39</v>
      </c>
      <c r="C1703">
        <v>18</v>
      </c>
      <c r="D1703">
        <v>8</v>
      </c>
      <c r="E1703">
        <v>0</v>
      </c>
      <c r="F1703">
        <f>order_details__2[[#This Row],[UnitPrice]]*order_details__2[[#This Row],[Quantity]]</f>
        <v>144</v>
      </c>
      <c r="G1703">
        <f>VLOOKUP(order_details__2[[#This Row],[ProductID]],products[],3,FALSE)</f>
        <v>18</v>
      </c>
      <c r="H1703">
        <f>VLOOKUP(order_details__2[[#This Row],[OrderID]],orders[],20,FALSE)</f>
        <v>1998</v>
      </c>
      <c r="I1703" t="str">
        <f>VLOOKUP(order_details__2[[#This Row],[ProductID]],products[],2,FALSE)</f>
        <v>Chartreuse verte</v>
      </c>
      <c r="J1703" t="str">
        <f>VLOOKUP(order_details__2[[#This Row],[SupplierID]],suppliers[],2,FALSE)</f>
        <v>Aux joyeux ecclsiastiques</v>
      </c>
      <c r="K1703" t="str">
        <f>VLOOKUP(order_details__2[[#This Row],[OrderID]],orders[],14,FALSE)</f>
        <v>Venezuela</v>
      </c>
      <c r="L1703">
        <f>VLOOKUP(order_details__2[[#This Row],[OrderID]],orders[],7,FALSE)</f>
        <v>3</v>
      </c>
      <c r="M1703" t="str">
        <f>VLOOKUP(order_details__2[[#This Row],[ShipVia ]],shippers[],2,FALSE)</f>
        <v>Federal Shipping</v>
      </c>
      <c r="N1703" t="str">
        <f>VLOOKUP(order_details__2[[#This Row],[OrderID]],orders[],2,FALSE)</f>
        <v>LILAS</v>
      </c>
      <c r="O1703" t="str">
        <f>VLOOKUP(order_details__2[[#This Row],[OrderID]],orders[],18,FALSE)</f>
        <v xml:space="preserve">Eastern                                           </v>
      </c>
      <c r="P1703">
        <f>VLOOKUP(order_details__2[[#This Row],[ProductID]],products[],4,FALSE)</f>
        <v>1</v>
      </c>
      <c r="Q1703" t="str">
        <f>VLOOKUP(order_details__2[[#This Row],[CategoryID]],categories[],2,FALSE)</f>
        <v>Beverages</v>
      </c>
      <c r="R1703">
        <f>VLOOKUP(order_details__2[[#This Row],[OrderID]],orders[],21,FALSE)</f>
        <v>2</v>
      </c>
    </row>
    <row r="1704" spans="1:18" x14ac:dyDescent="0.2">
      <c r="A1704">
        <v>10900</v>
      </c>
      <c r="B1704">
        <v>70</v>
      </c>
      <c r="C1704">
        <v>15</v>
      </c>
      <c r="D1704">
        <v>3</v>
      </c>
      <c r="E1704">
        <v>0</v>
      </c>
      <c r="F1704">
        <f>order_details__2[[#This Row],[UnitPrice]]*order_details__2[[#This Row],[Quantity]]</f>
        <v>45</v>
      </c>
      <c r="G1704">
        <f>VLOOKUP(order_details__2[[#This Row],[ProductID]],products[],3,FALSE)</f>
        <v>7</v>
      </c>
      <c r="H1704">
        <f>VLOOKUP(order_details__2[[#This Row],[OrderID]],orders[],20,FALSE)</f>
        <v>1998</v>
      </c>
      <c r="I1704" t="str">
        <f>VLOOKUP(order_details__2[[#This Row],[ProductID]],products[],2,FALSE)</f>
        <v>Outback Lager</v>
      </c>
      <c r="J1704" t="str">
        <f>VLOOKUP(order_details__2[[#This Row],[SupplierID]],suppliers[],2,FALSE)</f>
        <v>Pavlova, Ltd.</v>
      </c>
      <c r="K1704" t="str">
        <f>VLOOKUP(order_details__2[[#This Row],[OrderID]],orders[],14,FALSE)</f>
        <v>Brazil</v>
      </c>
      <c r="L1704">
        <f>VLOOKUP(order_details__2[[#This Row],[OrderID]],orders[],7,FALSE)</f>
        <v>2</v>
      </c>
      <c r="M1704" t="str">
        <f>VLOOKUP(order_details__2[[#This Row],[ShipVia ]],shippers[],2,FALSE)</f>
        <v>United Package</v>
      </c>
      <c r="N1704" t="str">
        <f>VLOOKUP(order_details__2[[#This Row],[OrderID]],orders[],2,FALSE)</f>
        <v>WELLI</v>
      </c>
      <c r="O1704" t="str">
        <f>VLOOKUP(order_details__2[[#This Row],[OrderID]],orders[],18,FALSE)</f>
        <v xml:space="preserve">Eastern                                           </v>
      </c>
      <c r="P1704">
        <f>VLOOKUP(order_details__2[[#This Row],[ProductID]],products[],4,FALSE)</f>
        <v>1</v>
      </c>
      <c r="Q1704" t="str">
        <f>VLOOKUP(order_details__2[[#This Row],[CategoryID]],categories[],2,FALSE)</f>
        <v>Beverages</v>
      </c>
      <c r="R1704">
        <f>VLOOKUP(order_details__2[[#This Row],[OrderID]],orders[],21,FALSE)</f>
        <v>2</v>
      </c>
    </row>
    <row r="1705" spans="1:18" x14ac:dyDescent="0.2">
      <c r="A1705">
        <v>10901</v>
      </c>
      <c r="B1705">
        <v>41</v>
      </c>
      <c r="C1705">
        <v>9.65</v>
      </c>
      <c r="D1705">
        <v>30</v>
      </c>
      <c r="E1705">
        <v>0</v>
      </c>
      <c r="F1705">
        <f>order_details__2[[#This Row],[UnitPrice]]*order_details__2[[#This Row],[Quantity]]</f>
        <v>289.5</v>
      </c>
      <c r="G1705">
        <f>VLOOKUP(order_details__2[[#This Row],[ProductID]],products[],3,FALSE)</f>
        <v>19</v>
      </c>
      <c r="H1705">
        <f>VLOOKUP(order_details__2[[#This Row],[OrderID]],orders[],20,FALSE)</f>
        <v>1998</v>
      </c>
      <c r="I1705" t="str">
        <f>VLOOKUP(order_details__2[[#This Row],[ProductID]],products[],2,FALSE)</f>
        <v>Jack's New England Clam Chowder</v>
      </c>
      <c r="J1705" t="str">
        <f>VLOOKUP(order_details__2[[#This Row],[SupplierID]],suppliers[],2,FALSE)</f>
        <v>New England Seafood Cannery</v>
      </c>
      <c r="K1705" t="str">
        <f>VLOOKUP(order_details__2[[#This Row],[OrderID]],orders[],14,FALSE)</f>
        <v>Venezuela</v>
      </c>
      <c r="L1705">
        <f>VLOOKUP(order_details__2[[#This Row],[OrderID]],orders[],7,FALSE)</f>
        <v>1</v>
      </c>
      <c r="M1705" t="str">
        <f>VLOOKUP(order_details__2[[#This Row],[ShipVia ]],shippers[],2,FALSE)</f>
        <v>Speedy Express</v>
      </c>
      <c r="N1705" t="str">
        <f>VLOOKUP(order_details__2[[#This Row],[OrderID]],orders[],2,FALSE)</f>
        <v>HILAA</v>
      </c>
      <c r="O1705" t="str">
        <f>VLOOKUP(order_details__2[[#This Row],[OrderID]],orders[],18,FALSE)</f>
        <v xml:space="preserve">Eastern                                           </v>
      </c>
      <c r="P1705">
        <f>VLOOKUP(order_details__2[[#This Row],[ProductID]],products[],4,FALSE)</f>
        <v>8</v>
      </c>
      <c r="Q1705" t="str">
        <f>VLOOKUP(order_details__2[[#This Row],[CategoryID]],categories[],2,FALSE)</f>
        <v>Seafood</v>
      </c>
      <c r="R1705">
        <f>VLOOKUP(order_details__2[[#This Row],[OrderID]],orders[],21,FALSE)</f>
        <v>2</v>
      </c>
    </row>
    <row r="1706" spans="1:18" x14ac:dyDescent="0.2">
      <c r="A1706">
        <v>10901</v>
      </c>
      <c r="B1706">
        <v>71</v>
      </c>
      <c r="C1706">
        <v>21.5</v>
      </c>
      <c r="D1706">
        <v>30</v>
      </c>
      <c r="E1706">
        <v>0</v>
      </c>
      <c r="F1706">
        <f>order_details__2[[#This Row],[UnitPrice]]*order_details__2[[#This Row],[Quantity]]</f>
        <v>645</v>
      </c>
      <c r="G1706">
        <f>VLOOKUP(order_details__2[[#This Row],[ProductID]],products[],3,FALSE)</f>
        <v>15</v>
      </c>
      <c r="H1706">
        <f>VLOOKUP(order_details__2[[#This Row],[OrderID]],orders[],20,FALSE)</f>
        <v>1998</v>
      </c>
      <c r="I1706" t="str">
        <f>VLOOKUP(order_details__2[[#This Row],[ProductID]],products[],2,FALSE)</f>
        <v>Flotemysost</v>
      </c>
      <c r="J1706" t="str">
        <f>VLOOKUP(order_details__2[[#This Row],[SupplierID]],suppliers[],2,FALSE)</f>
        <v>Norske Meierier</v>
      </c>
      <c r="K1706" t="str">
        <f>VLOOKUP(order_details__2[[#This Row],[OrderID]],orders[],14,FALSE)</f>
        <v>Venezuela</v>
      </c>
      <c r="L1706">
        <f>VLOOKUP(order_details__2[[#This Row],[OrderID]],orders[],7,FALSE)</f>
        <v>1</v>
      </c>
      <c r="M1706" t="str">
        <f>VLOOKUP(order_details__2[[#This Row],[ShipVia ]],shippers[],2,FALSE)</f>
        <v>Speedy Express</v>
      </c>
      <c r="N1706" t="str">
        <f>VLOOKUP(order_details__2[[#This Row],[OrderID]],orders[],2,FALSE)</f>
        <v>HILAA</v>
      </c>
      <c r="O1706" t="str">
        <f>VLOOKUP(order_details__2[[#This Row],[OrderID]],orders[],18,FALSE)</f>
        <v xml:space="preserve">Eastern                                           </v>
      </c>
      <c r="P1706">
        <f>VLOOKUP(order_details__2[[#This Row],[ProductID]],products[],4,FALSE)</f>
        <v>4</v>
      </c>
      <c r="Q1706" t="str">
        <f>VLOOKUP(order_details__2[[#This Row],[CategoryID]],categories[],2,FALSE)</f>
        <v>Dairy Products</v>
      </c>
      <c r="R1706">
        <f>VLOOKUP(order_details__2[[#This Row],[OrderID]],orders[],21,FALSE)</f>
        <v>2</v>
      </c>
    </row>
    <row r="1707" spans="1:18" x14ac:dyDescent="0.2">
      <c r="A1707">
        <v>10902</v>
      </c>
      <c r="B1707">
        <v>55</v>
      </c>
      <c r="C1707">
        <v>24</v>
      </c>
      <c r="D1707">
        <v>30</v>
      </c>
      <c r="E1707">
        <v>0</v>
      </c>
      <c r="F1707">
        <f>order_details__2[[#This Row],[UnitPrice]]*order_details__2[[#This Row],[Quantity]]</f>
        <v>720</v>
      </c>
      <c r="G1707">
        <f>VLOOKUP(order_details__2[[#This Row],[ProductID]],products[],3,FALSE)</f>
        <v>25</v>
      </c>
      <c r="H1707">
        <f>VLOOKUP(order_details__2[[#This Row],[OrderID]],orders[],20,FALSE)</f>
        <v>1998</v>
      </c>
      <c r="I1707" t="str">
        <f>VLOOKUP(order_details__2[[#This Row],[ProductID]],products[],2,FALSE)</f>
        <v>Pt chinois</v>
      </c>
      <c r="J1707" t="str">
        <f>VLOOKUP(order_details__2[[#This Row],[SupplierID]],suppliers[],2,FALSE)</f>
        <v>Ma Maison</v>
      </c>
      <c r="K1707" t="str">
        <f>VLOOKUP(order_details__2[[#This Row],[OrderID]],orders[],14,FALSE)</f>
        <v>Sweden</v>
      </c>
      <c r="L1707">
        <f>VLOOKUP(order_details__2[[#This Row],[OrderID]],orders[],7,FALSE)</f>
        <v>1</v>
      </c>
      <c r="M1707" t="str">
        <f>VLOOKUP(order_details__2[[#This Row],[ShipVia ]],shippers[],2,FALSE)</f>
        <v>Speedy Express</v>
      </c>
      <c r="N1707" t="str">
        <f>VLOOKUP(order_details__2[[#This Row],[OrderID]],orders[],2,FALSE)</f>
        <v>FOLKO</v>
      </c>
      <c r="O1707" t="str">
        <f>VLOOKUP(order_details__2[[#This Row],[OrderID]],orders[],18,FALSE)</f>
        <v xml:space="preserve">Eastern                                           </v>
      </c>
      <c r="P1707">
        <f>VLOOKUP(order_details__2[[#This Row],[ProductID]],products[],4,FALSE)</f>
        <v>6</v>
      </c>
      <c r="Q1707" t="str">
        <f>VLOOKUP(order_details__2[[#This Row],[CategoryID]],categories[],2,FALSE)</f>
        <v>Meat/Poultry</v>
      </c>
      <c r="R1707">
        <f>VLOOKUP(order_details__2[[#This Row],[OrderID]],orders[],21,FALSE)</f>
        <v>2</v>
      </c>
    </row>
    <row r="1708" spans="1:18" x14ac:dyDescent="0.2">
      <c r="A1708">
        <v>10902</v>
      </c>
      <c r="B1708">
        <v>62</v>
      </c>
      <c r="C1708">
        <v>49.3</v>
      </c>
      <c r="D1708">
        <v>6</v>
      </c>
      <c r="E1708">
        <v>0</v>
      </c>
      <c r="F1708">
        <f>order_details__2[[#This Row],[UnitPrice]]*order_details__2[[#This Row],[Quantity]]</f>
        <v>295.79999999999995</v>
      </c>
      <c r="G1708">
        <f>VLOOKUP(order_details__2[[#This Row],[ProductID]],products[],3,FALSE)</f>
        <v>29</v>
      </c>
      <c r="H1708">
        <f>VLOOKUP(order_details__2[[#This Row],[OrderID]],orders[],20,FALSE)</f>
        <v>1998</v>
      </c>
      <c r="I1708" t="str">
        <f>VLOOKUP(order_details__2[[#This Row],[ProductID]],products[],2,FALSE)</f>
        <v>Tarte au sucre</v>
      </c>
      <c r="J1708" t="str">
        <f>VLOOKUP(order_details__2[[#This Row],[SupplierID]],suppliers[],2,FALSE)</f>
        <v>Forts d'rables</v>
      </c>
      <c r="K1708" t="str">
        <f>VLOOKUP(order_details__2[[#This Row],[OrderID]],orders[],14,FALSE)</f>
        <v>Sweden</v>
      </c>
      <c r="L1708">
        <f>VLOOKUP(order_details__2[[#This Row],[OrderID]],orders[],7,FALSE)</f>
        <v>1</v>
      </c>
      <c r="M1708" t="str">
        <f>VLOOKUP(order_details__2[[#This Row],[ShipVia ]],shippers[],2,FALSE)</f>
        <v>Speedy Express</v>
      </c>
      <c r="N1708" t="str">
        <f>VLOOKUP(order_details__2[[#This Row],[OrderID]],orders[],2,FALSE)</f>
        <v>FOLKO</v>
      </c>
      <c r="O1708" t="str">
        <f>VLOOKUP(order_details__2[[#This Row],[OrderID]],orders[],18,FALSE)</f>
        <v xml:space="preserve">Eastern                                           </v>
      </c>
      <c r="P1708">
        <f>VLOOKUP(order_details__2[[#This Row],[ProductID]],products[],4,FALSE)</f>
        <v>3</v>
      </c>
      <c r="Q1708" t="str">
        <f>VLOOKUP(order_details__2[[#This Row],[CategoryID]],categories[],2,FALSE)</f>
        <v>Confections</v>
      </c>
      <c r="R1708">
        <f>VLOOKUP(order_details__2[[#This Row],[OrderID]],orders[],21,FALSE)</f>
        <v>2</v>
      </c>
    </row>
    <row r="1709" spans="1:18" x14ac:dyDescent="0.2">
      <c r="A1709">
        <v>10903</v>
      </c>
      <c r="B1709">
        <v>13</v>
      </c>
      <c r="C1709">
        <v>6</v>
      </c>
      <c r="D1709">
        <v>40</v>
      </c>
      <c r="E1709">
        <v>0</v>
      </c>
      <c r="F1709">
        <f>order_details__2[[#This Row],[UnitPrice]]*order_details__2[[#This Row],[Quantity]]</f>
        <v>240</v>
      </c>
      <c r="G1709">
        <f>VLOOKUP(order_details__2[[#This Row],[ProductID]],products[],3,FALSE)</f>
        <v>6</v>
      </c>
      <c r="H1709">
        <f>VLOOKUP(order_details__2[[#This Row],[OrderID]],orders[],20,FALSE)</f>
        <v>1998</v>
      </c>
      <c r="I1709" t="str">
        <f>VLOOKUP(order_details__2[[#This Row],[ProductID]],products[],2,FALSE)</f>
        <v>Konbu</v>
      </c>
      <c r="J1709" t="str">
        <f>VLOOKUP(order_details__2[[#This Row],[SupplierID]],suppliers[],2,FALSE)</f>
        <v>Mayumi's</v>
      </c>
      <c r="K1709" t="str">
        <f>VLOOKUP(order_details__2[[#This Row],[OrderID]],orders[],14,FALSE)</f>
        <v>Brazil</v>
      </c>
      <c r="L1709">
        <f>VLOOKUP(order_details__2[[#This Row],[OrderID]],orders[],7,FALSE)</f>
        <v>3</v>
      </c>
      <c r="M1709" t="str">
        <f>VLOOKUP(order_details__2[[#This Row],[ShipVia ]],shippers[],2,FALSE)</f>
        <v>Federal Shipping</v>
      </c>
      <c r="N1709" t="str">
        <f>VLOOKUP(order_details__2[[#This Row],[OrderID]],orders[],2,FALSE)</f>
        <v>HANAR</v>
      </c>
      <c r="O1709" t="str">
        <f>VLOOKUP(order_details__2[[#This Row],[OrderID]],orders[],18,FALSE)</f>
        <v xml:space="preserve">Southern                                          </v>
      </c>
      <c r="P1709">
        <f>VLOOKUP(order_details__2[[#This Row],[ProductID]],products[],4,FALSE)</f>
        <v>8</v>
      </c>
      <c r="Q1709" t="str">
        <f>VLOOKUP(order_details__2[[#This Row],[CategoryID]],categories[],2,FALSE)</f>
        <v>Seafood</v>
      </c>
      <c r="R1709">
        <f>VLOOKUP(order_details__2[[#This Row],[OrderID]],orders[],21,FALSE)</f>
        <v>2</v>
      </c>
    </row>
    <row r="1710" spans="1:18" x14ac:dyDescent="0.2">
      <c r="A1710">
        <v>10903</v>
      </c>
      <c r="B1710">
        <v>65</v>
      </c>
      <c r="C1710">
        <v>21.05</v>
      </c>
      <c r="D1710">
        <v>21</v>
      </c>
      <c r="E1710">
        <v>0</v>
      </c>
      <c r="F1710">
        <f>order_details__2[[#This Row],[UnitPrice]]*order_details__2[[#This Row],[Quantity]]</f>
        <v>442.05</v>
      </c>
      <c r="G1710">
        <f>VLOOKUP(order_details__2[[#This Row],[ProductID]],products[],3,FALSE)</f>
        <v>2</v>
      </c>
      <c r="H1710">
        <f>VLOOKUP(order_details__2[[#This Row],[OrderID]],orders[],20,FALSE)</f>
        <v>1998</v>
      </c>
      <c r="I1710" t="str">
        <f>VLOOKUP(order_details__2[[#This Row],[ProductID]],products[],2,FALSE)</f>
        <v>Louisiana Fiery Hot Pepper Sauce</v>
      </c>
      <c r="J1710" t="str">
        <f>VLOOKUP(order_details__2[[#This Row],[SupplierID]],suppliers[],2,FALSE)</f>
        <v>New Orleans Cajun Delights</v>
      </c>
      <c r="K1710" t="str">
        <f>VLOOKUP(order_details__2[[#This Row],[OrderID]],orders[],14,FALSE)</f>
        <v>Brazil</v>
      </c>
      <c r="L1710">
        <f>VLOOKUP(order_details__2[[#This Row],[OrderID]],orders[],7,FALSE)</f>
        <v>3</v>
      </c>
      <c r="M1710" t="str">
        <f>VLOOKUP(order_details__2[[#This Row],[ShipVia ]],shippers[],2,FALSE)</f>
        <v>Federal Shipping</v>
      </c>
      <c r="N1710" t="str">
        <f>VLOOKUP(order_details__2[[#This Row],[OrderID]],orders[],2,FALSE)</f>
        <v>HANAR</v>
      </c>
      <c r="O1710" t="str">
        <f>VLOOKUP(order_details__2[[#This Row],[OrderID]],orders[],18,FALSE)</f>
        <v xml:space="preserve">Southern                                          </v>
      </c>
      <c r="P1710">
        <f>VLOOKUP(order_details__2[[#This Row],[ProductID]],products[],4,FALSE)</f>
        <v>2</v>
      </c>
      <c r="Q1710" t="str">
        <f>VLOOKUP(order_details__2[[#This Row],[CategoryID]],categories[],2,FALSE)</f>
        <v>Condiments</v>
      </c>
      <c r="R1710">
        <f>VLOOKUP(order_details__2[[#This Row],[OrderID]],orders[],21,FALSE)</f>
        <v>2</v>
      </c>
    </row>
    <row r="1711" spans="1:18" x14ac:dyDescent="0.2">
      <c r="A1711">
        <v>10903</v>
      </c>
      <c r="B1711">
        <v>68</v>
      </c>
      <c r="C1711">
        <v>12.5</v>
      </c>
      <c r="D1711">
        <v>20</v>
      </c>
      <c r="E1711">
        <v>0</v>
      </c>
      <c r="F1711">
        <f>order_details__2[[#This Row],[UnitPrice]]*order_details__2[[#This Row],[Quantity]]</f>
        <v>250</v>
      </c>
      <c r="G1711">
        <f>VLOOKUP(order_details__2[[#This Row],[ProductID]],products[],3,FALSE)</f>
        <v>8</v>
      </c>
      <c r="H1711">
        <f>VLOOKUP(order_details__2[[#This Row],[OrderID]],orders[],20,FALSE)</f>
        <v>1998</v>
      </c>
      <c r="I1711" t="str">
        <f>VLOOKUP(order_details__2[[#This Row],[ProductID]],products[],2,FALSE)</f>
        <v>Scottish Longbreads</v>
      </c>
      <c r="J1711" t="str">
        <f>VLOOKUP(order_details__2[[#This Row],[SupplierID]],suppliers[],2,FALSE)</f>
        <v>Specialty Biscuits, Ltd.</v>
      </c>
      <c r="K1711" t="str">
        <f>VLOOKUP(order_details__2[[#This Row],[OrderID]],orders[],14,FALSE)</f>
        <v>Brazil</v>
      </c>
      <c r="L1711">
        <f>VLOOKUP(order_details__2[[#This Row],[OrderID]],orders[],7,FALSE)</f>
        <v>3</v>
      </c>
      <c r="M1711" t="str">
        <f>VLOOKUP(order_details__2[[#This Row],[ShipVia ]],shippers[],2,FALSE)</f>
        <v>Federal Shipping</v>
      </c>
      <c r="N1711" t="str">
        <f>VLOOKUP(order_details__2[[#This Row],[OrderID]],orders[],2,FALSE)</f>
        <v>HANAR</v>
      </c>
      <c r="O1711" t="str">
        <f>VLOOKUP(order_details__2[[#This Row],[OrderID]],orders[],18,FALSE)</f>
        <v xml:space="preserve">Southern                                          </v>
      </c>
      <c r="P1711">
        <f>VLOOKUP(order_details__2[[#This Row],[ProductID]],products[],4,FALSE)</f>
        <v>3</v>
      </c>
      <c r="Q1711" t="str">
        <f>VLOOKUP(order_details__2[[#This Row],[CategoryID]],categories[],2,FALSE)</f>
        <v>Confections</v>
      </c>
      <c r="R1711">
        <f>VLOOKUP(order_details__2[[#This Row],[OrderID]],orders[],21,FALSE)</f>
        <v>2</v>
      </c>
    </row>
    <row r="1712" spans="1:18" x14ac:dyDescent="0.2">
      <c r="A1712">
        <v>10904</v>
      </c>
      <c r="B1712">
        <v>58</v>
      </c>
      <c r="C1712">
        <v>13.25</v>
      </c>
      <c r="D1712">
        <v>15</v>
      </c>
      <c r="E1712">
        <v>0</v>
      </c>
      <c r="F1712">
        <f>order_details__2[[#This Row],[UnitPrice]]*order_details__2[[#This Row],[Quantity]]</f>
        <v>198.75</v>
      </c>
      <c r="G1712">
        <f>VLOOKUP(order_details__2[[#This Row],[ProductID]],products[],3,FALSE)</f>
        <v>27</v>
      </c>
      <c r="H1712">
        <f>VLOOKUP(order_details__2[[#This Row],[OrderID]],orders[],20,FALSE)</f>
        <v>1998</v>
      </c>
      <c r="I1712" t="str">
        <f>VLOOKUP(order_details__2[[#This Row],[ProductID]],products[],2,FALSE)</f>
        <v>Escargots de Bourgogne</v>
      </c>
      <c r="J1712" t="str">
        <f>VLOOKUP(order_details__2[[#This Row],[SupplierID]],suppliers[],2,FALSE)</f>
        <v>Escargots Nouveaux</v>
      </c>
      <c r="K1712" t="str">
        <f>VLOOKUP(order_details__2[[#This Row],[OrderID]],orders[],14,FALSE)</f>
        <v>USA</v>
      </c>
      <c r="L1712">
        <f>VLOOKUP(order_details__2[[#This Row],[OrderID]],orders[],7,FALSE)</f>
        <v>3</v>
      </c>
      <c r="M1712" t="str">
        <f>VLOOKUP(order_details__2[[#This Row],[ShipVia ]],shippers[],2,FALSE)</f>
        <v>Federal Shipping</v>
      </c>
      <c r="N1712" t="str">
        <f>VLOOKUP(order_details__2[[#This Row],[OrderID]],orders[],2,FALSE)</f>
        <v>WHITC</v>
      </c>
      <c r="O1712" t="str">
        <f>VLOOKUP(order_details__2[[#This Row],[OrderID]],orders[],18,FALSE)</f>
        <v xml:space="preserve">Southern                                          </v>
      </c>
      <c r="P1712">
        <f>VLOOKUP(order_details__2[[#This Row],[ProductID]],products[],4,FALSE)</f>
        <v>8</v>
      </c>
      <c r="Q1712" t="str">
        <f>VLOOKUP(order_details__2[[#This Row],[CategoryID]],categories[],2,FALSE)</f>
        <v>Seafood</v>
      </c>
      <c r="R1712">
        <f>VLOOKUP(order_details__2[[#This Row],[OrderID]],orders[],21,FALSE)</f>
        <v>2</v>
      </c>
    </row>
    <row r="1713" spans="1:18" x14ac:dyDescent="0.2">
      <c r="A1713">
        <v>10904</v>
      </c>
      <c r="B1713">
        <v>62</v>
      </c>
      <c r="C1713">
        <v>49.3</v>
      </c>
      <c r="D1713">
        <v>35</v>
      </c>
      <c r="E1713">
        <v>0</v>
      </c>
      <c r="F1713">
        <f>order_details__2[[#This Row],[UnitPrice]]*order_details__2[[#This Row],[Quantity]]</f>
        <v>1725.5</v>
      </c>
      <c r="G1713">
        <f>VLOOKUP(order_details__2[[#This Row],[ProductID]],products[],3,FALSE)</f>
        <v>29</v>
      </c>
      <c r="H1713">
        <f>VLOOKUP(order_details__2[[#This Row],[OrderID]],orders[],20,FALSE)</f>
        <v>1998</v>
      </c>
      <c r="I1713" t="str">
        <f>VLOOKUP(order_details__2[[#This Row],[ProductID]],products[],2,FALSE)</f>
        <v>Tarte au sucre</v>
      </c>
      <c r="J1713" t="str">
        <f>VLOOKUP(order_details__2[[#This Row],[SupplierID]],suppliers[],2,FALSE)</f>
        <v>Forts d'rables</v>
      </c>
      <c r="K1713" t="str">
        <f>VLOOKUP(order_details__2[[#This Row],[OrderID]],orders[],14,FALSE)</f>
        <v>USA</v>
      </c>
      <c r="L1713">
        <f>VLOOKUP(order_details__2[[#This Row],[OrderID]],orders[],7,FALSE)</f>
        <v>3</v>
      </c>
      <c r="M1713" t="str">
        <f>VLOOKUP(order_details__2[[#This Row],[ShipVia ]],shippers[],2,FALSE)</f>
        <v>Federal Shipping</v>
      </c>
      <c r="N1713" t="str">
        <f>VLOOKUP(order_details__2[[#This Row],[OrderID]],orders[],2,FALSE)</f>
        <v>WHITC</v>
      </c>
      <c r="O1713" t="str">
        <f>VLOOKUP(order_details__2[[#This Row],[OrderID]],orders[],18,FALSE)</f>
        <v xml:space="preserve">Southern                                          </v>
      </c>
      <c r="P1713">
        <f>VLOOKUP(order_details__2[[#This Row],[ProductID]],products[],4,FALSE)</f>
        <v>3</v>
      </c>
      <c r="Q1713" t="str">
        <f>VLOOKUP(order_details__2[[#This Row],[CategoryID]],categories[],2,FALSE)</f>
        <v>Confections</v>
      </c>
      <c r="R1713">
        <f>VLOOKUP(order_details__2[[#This Row],[OrderID]],orders[],21,FALSE)</f>
        <v>2</v>
      </c>
    </row>
    <row r="1714" spans="1:18" x14ac:dyDescent="0.2">
      <c r="A1714">
        <v>10905</v>
      </c>
      <c r="B1714">
        <v>1</v>
      </c>
      <c r="C1714">
        <v>18</v>
      </c>
      <c r="D1714">
        <v>20</v>
      </c>
      <c r="E1714">
        <v>0</v>
      </c>
      <c r="F1714">
        <f>order_details__2[[#This Row],[UnitPrice]]*order_details__2[[#This Row],[Quantity]]</f>
        <v>360</v>
      </c>
      <c r="G1714">
        <f>VLOOKUP(order_details__2[[#This Row],[ProductID]],products[],3,FALSE)</f>
        <v>1</v>
      </c>
      <c r="H1714">
        <f>VLOOKUP(order_details__2[[#This Row],[OrderID]],orders[],20,FALSE)</f>
        <v>1998</v>
      </c>
      <c r="I1714" t="str">
        <f>VLOOKUP(order_details__2[[#This Row],[ProductID]],products[],2,FALSE)</f>
        <v>Chai</v>
      </c>
      <c r="J1714" t="str">
        <f>VLOOKUP(order_details__2[[#This Row],[SupplierID]],suppliers[],2,FALSE)</f>
        <v>Exotic Liquids</v>
      </c>
      <c r="K1714" t="str">
        <f>VLOOKUP(order_details__2[[#This Row],[OrderID]],orders[],14,FALSE)</f>
        <v>Brazil</v>
      </c>
      <c r="L1714">
        <f>VLOOKUP(order_details__2[[#This Row],[OrderID]],orders[],7,FALSE)</f>
        <v>2</v>
      </c>
      <c r="M1714" t="str">
        <f>VLOOKUP(order_details__2[[#This Row],[ShipVia ]],shippers[],2,FALSE)</f>
        <v>United Package</v>
      </c>
      <c r="N1714" t="str">
        <f>VLOOKUP(order_details__2[[#This Row],[OrderID]],orders[],2,FALSE)</f>
        <v>WELLI</v>
      </c>
      <c r="O1714" t="str">
        <f>VLOOKUP(order_details__2[[#This Row],[OrderID]],orders[],18,FALSE)</f>
        <v xml:space="preserve">Northern                                          </v>
      </c>
      <c r="P1714">
        <f>VLOOKUP(order_details__2[[#This Row],[ProductID]],products[],4,FALSE)</f>
        <v>1</v>
      </c>
      <c r="Q1714" t="str">
        <f>VLOOKUP(order_details__2[[#This Row],[CategoryID]],categories[],2,FALSE)</f>
        <v>Beverages</v>
      </c>
      <c r="R1714">
        <f>VLOOKUP(order_details__2[[#This Row],[OrderID]],orders[],21,FALSE)</f>
        <v>2</v>
      </c>
    </row>
    <row r="1715" spans="1:18" x14ac:dyDescent="0.2">
      <c r="A1715">
        <v>10906</v>
      </c>
      <c r="B1715">
        <v>61</v>
      </c>
      <c r="C1715">
        <v>28.5</v>
      </c>
      <c r="D1715">
        <v>15</v>
      </c>
      <c r="E1715">
        <v>0</v>
      </c>
      <c r="F1715">
        <f>order_details__2[[#This Row],[UnitPrice]]*order_details__2[[#This Row],[Quantity]]</f>
        <v>427.5</v>
      </c>
      <c r="G1715">
        <f>VLOOKUP(order_details__2[[#This Row],[ProductID]],products[],3,FALSE)</f>
        <v>29</v>
      </c>
      <c r="H1715">
        <f>VLOOKUP(order_details__2[[#This Row],[OrderID]],orders[],20,FALSE)</f>
        <v>1998</v>
      </c>
      <c r="I1715" t="str">
        <f>VLOOKUP(order_details__2[[#This Row],[ProductID]],products[],2,FALSE)</f>
        <v>Sirop d'rable</v>
      </c>
      <c r="J1715" t="str">
        <f>VLOOKUP(order_details__2[[#This Row],[SupplierID]],suppliers[],2,FALSE)</f>
        <v>Forts d'rables</v>
      </c>
      <c r="K1715" t="str">
        <f>VLOOKUP(order_details__2[[#This Row],[OrderID]],orders[],14,FALSE)</f>
        <v>Poland</v>
      </c>
      <c r="L1715">
        <f>VLOOKUP(order_details__2[[#This Row],[OrderID]],orders[],7,FALSE)</f>
        <v>3</v>
      </c>
      <c r="M1715" t="str">
        <f>VLOOKUP(order_details__2[[#This Row],[ShipVia ]],shippers[],2,FALSE)</f>
        <v>Federal Shipping</v>
      </c>
      <c r="N1715" t="str">
        <f>VLOOKUP(order_details__2[[#This Row],[OrderID]],orders[],2,FALSE)</f>
        <v>WOLZA</v>
      </c>
      <c r="O1715" t="str">
        <f>VLOOKUP(order_details__2[[#This Row],[OrderID]],orders[],18,FALSE)</f>
        <v xml:space="preserve">Eastern                                           </v>
      </c>
      <c r="P1715">
        <f>VLOOKUP(order_details__2[[#This Row],[ProductID]],products[],4,FALSE)</f>
        <v>2</v>
      </c>
      <c r="Q1715" t="str">
        <f>VLOOKUP(order_details__2[[#This Row],[CategoryID]],categories[],2,FALSE)</f>
        <v>Condiments</v>
      </c>
      <c r="R1715">
        <f>VLOOKUP(order_details__2[[#This Row],[OrderID]],orders[],21,FALSE)</f>
        <v>2</v>
      </c>
    </row>
    <row r="1716" spans="1:18" x14ac:dyDescent="0.2">
      <c r="A1716">
        <v>10907</v>
      </c>
      <c r="B1716">
        <v>75</v>
      </c>
      <c r="C1716">
        <v>7.75</v>
      </c>
      <c r="D1716">
        <v>14</v>
      </c>
      <c r="E1716">
        <v>0</v>
      </c>
      <c r="F1716">
        <f>order_details__2[[#This Row],[UnitPrice]]*order_details__2[[#This Row],[Quantity]]</f>
        <v>108.5</v>
      </c>
      <c r="G1716">
        <f>VLOOKUP(order_details__2[[#This Row],[ProductID]],products[],3,FALSE)</f>
        <v>12</v>
      </c>
      <c r="H1716">
        <f>VLOOKUP(order_details__2[[#This Row],[OrderID]],orders[],20,FALSE)</f>
        <v>1998</v>
      </c>
      <c r="I1716" t="str">
        <f>VLOOKUP(order_details__2[[#This Row],[ProductID]],products[],2,FALSE)</f>
        <v>Rhnbru Klosterbier</v>
      </c>
      <c r="J1716" t="str">
        <f>VLOOKUP(order_details__2[[#This Row],[SupplierID]],suppliers[],2,FALSE)</f>
        <v>Plutzer Lebensmittelgromrkte AG</v>
      </c>
      <c r="K1716" t="str">
        <f>VLOOKUP(order_details__2[[#This Row],[OrderID]],orders[],14,FALSE)</f>
        <v>France</v>
      </c>
      <c r="L1716">
        <f>VLOOKUP(order_details__2[[#This Row],[OrderID]],orders[],7,FALSE)</f>
        <v>3</v>
      </c>
      <c r="M1716" t="str">
        <f>VLOOKUP(order_details__2[[#This Row],[ShipVia ]],shippers[],2,FALSE)</f>
        <v>Federal Shipping</v>
      </c>
      <c r="N1716" t="str">
        <f>VLOOKUP(order_details__2[[#This Row],[OrderID]],orders[],2,FALSE)</f>
        <v>SPECD</v>
      </c>
      <c r="O1716" t="str">
        <f>VLOOKUP(order_details__2[[#This Row],[OrderID]],orders[],18,FALSE)</f>
        <v xml:space="preserve">Westerns                                          </v>
      </c>
      <c r="P1716">
        <f>VLOOKUP(order_details__2[[#This Row],[ProductID]],products[],4,FALSE)</f>
        <v>1</v>
      </c>
      <c r="Q1716" t="str">
        <f>VLOOKUP(order_details__2[[#This Row],[CategoryID]],categories[],2,FALSE)</f>
        <v>Beverages</v>
      </c>
      <c r="R1716">
        <f>VLOOKUP(order_details__2[[#This Row],[OrderID]],orders[],21,FALSE)</f>
        <v>2</v>
      </c>
    </row>
    <row r="1717" spans="1:18" x14ac:dyDescent="0.2">
      <c r="A1717">
        <v>10908</v>
      </c>
      <c r="B1717">
        <v>7</v>
      </c>
      <c r="C1717">
        <v>30</v>
      </c>
      <c r="D1717">
        <v>20</v>
      </c>
      <c r="E1717">
        <v>0</v>
      </c>
      <c r="F1717">
        <f>order_details__2[[#This Row],[UnitPrice]]*order_details__2[[#This Row],[Quantity]]</f>
        <v>600</v>
      </c>
      <c r="G1717">
        <f>VLOOKUP(order_details__2[[#This Row],[ProductID]],products[],3,FALSE)</f>
        <v>3</v>
      </c>
      <c r="H1717">
        <f>VLOOKUP(order_details__2[[#This Row],[OrderID]],orders[],20,FALSE)</f>
        <v>1998</v>
      </c>
      <c r="I1717" t="str">
        <f>VLOOKUP(order_details__2[[#This Row],[ProductID]],products[],2,FALSE)</f>
        <v>Uncle Bob's Organic Dried Pears</v>
      </c>
      <c r="J1717" t="str">
        <f>VLOOKUP(order_details__2[[#This Row],[SupplierID]],suppliers[],2,FALSE)</f>
        <v>Grandma Kelly's Homestead</v>
      </c>
      <c r="K1717" t="str">
        <f>VLOOKUP(order_details__2[[#This Row],[OrderID]],orders[],14,FALSE)</f>
        <v>Italy</v>
      </c>
      <c r="L1717">
        <f>VLOOKUP(order_details__2[[#This Row],[OrderID]],orders[],7,FALSE)</f>
        <v>2</v>
      </c>
      <c r="M1717" t="str">
        <f>VLOOKUP(order_details__2[[#This Row],[ShipVia ]],shippers[],2,FALSE)</f>
        <v>United Package</v>
      </c>
      <c r="N1717" t="str">
        <f>VLOOKUP(order_details__2[[#This Row],[OrderID]],orders[],2,FALSE)</f>
        <v>REGGC</v>
      </c>
      <c r="O1717" t="str">
        <f>VLOOKUP(order_details__2[[#This Row],[OrderID]],orders[],18,FALSE)</f>
        <v xml:space="preserve">Eastern                                           </v>
      </c>
      <c r="P1717">
        <f>VLOOKUP(order_details__2[[#This Row],[ProductID]],products[],4,FALSE)</f>
        <v>7</v>
      </c>
      <c r="Q1717" t="str">
        <f>VLOOKUP(order_details__2[[#This Row],[CategoryID]],categories[],2,FALSE)</f>
        <v>Produce</v>
      </c>
      <c r="R1717">
        <f>VLOOKUP(order_details__2[[#This Row],[OrderID]],orders[],21,FALSE)</f>
        <v>2</v>
      </c>
    </row>
    <row r="1718" spans="1:18" x14ac:dyDescent="0.2">
      <c r="A1718">
        <v>10908</v>
      </c>
      <c r="B1718">
        <v>52</v>
      </c>
      <c r="C1718">
        <v>7</v>
      </c>
      <c r="D1718">
        <v>14</v>
      </c>
      <c r="E1718">
        <v>0</v>
      </c>
      <c r="F1718">
        <f>order_details__2[[#This Row],[UnitPrice]]*order_details__2[[#This Row],[Quantity]]</f>
        <v>98</v>
      </c>
      <c r="G1718">
        <f>VLOOKUP(order_details__2[[#This Row],[ProductID]],products[],3,FALSE)</f>
        <v>24</v>
      </c>
      <c r="H1718">
        <f>VLOOKUP(order_details__2[[#This Row],[OrderID]],orders[],20,FALSE)</f>
        <v>1998</v>
      </c>
      <c r="I1718" t="str">
        <f>VLOOKUP(order_details__2[[#This Row],[ProductID]],products[],2,FALSE)</f>
        <v>Filo Mix</v>
      </c>
      <c r="J1718" t="str">
        <f>VLOOKUP(order_details__2[[#This Row],[SupplierID]],suppliers[],2,FALSE)</f>
        <v>G'day, Mate</v>
      </c>
      <c r="K1718" t="str">
        <f>VLOOKUP(order_details__2[[#This Row],[OrderID]],orders[],14,FALSE)</f>
        <v>Italy</v>
      </c>
      <c r="L1718">
        <f>VLOOKUP(order_details__2[[#This Row],[OrderID]],orders[],7,FALSE)</f>
        <v>2</v>
      </c>
      <c r="M1718" t="str">
        <f>VLOOKUP(order_details__2[[#This Row],[ShipVia ]],shippers[],2,FALSE)</f>
        <v>United Package</v>
      </c>
      <c r="N1718" t="str">
        <f>VLOOKUP(order_details__2[[#This Row],[OrderID]],orders[],2,FALSE)</f>
        <v>REGGC</v>
      </c>
      <c r="O1718" t="str">
        <f>VLOOKUP(order_details__2[[#This Row],[OrderID]],orders[],18,FALSE)</f>
        <v xml:space="preserve">Eastern                                           </v>
      </c>
      <c r="P1718">
        <f>VLOOKUP(order_details__2[[#This Row],[ProductID]],products[],4,FALSE)</f>
        <v>5</v>
      </c>
      <c r="Q1718" t="str">
        <f>VLOOKUP(order_details__2[[#This Row],[CategoryID]],categories[],2,FALSE)</f>
        <v>Grains/Cereals</v>
      </c>
      <c r="R1718">
        <f>VLOOKUP(order_details__2[[#This Row],[OrderID]],orders[],21,FALSE)</f>
        <v>2</v>
      </c>
    </row>
    <row r="1719" spans="1:18" x14ac:dyDescent="0.2">
      <c r="A1719">
        <v>10909</v>
      </c>
      <c r="B1719">
        <v>7</v>
      </c>
      <c r="C1719">
        <v>30</v>
      </c>
      <c r="D1719">
        <v>12</v>
      </c>
      <c r="E1719">
        <v>0</v>
      </c>
      <c r="F1719">
        <f>order_details__2[[#This Row],[UnitPrice]]*order_details__2[[#This Row],[Quantity]]</f>
        <v>360</v>
      </c>
      <c r="G1719">
        <f>VLOOKUP(order_details__2[[#This Row],[ProductID]],products[],3,FALSE)</f>
        <v>3</v>
      </c>
      <c r="H1719">
        <f>VLOOKUP(order_details__2[[#This Row],[OrderID]],orders[],20,FALSE)</f>
        <v>1998</v>
      </c>
      <c r="I1719" t="str">
        <f>VLOOKUP(order_details__2[[#This Row],[ProductID]],products[],2,FALSE)</f>
        <v>Uncle Bob's Organic Dried Pears</v>
      </c>
      <c r="J1719" t="str">
        <f>VLOOKUP(order_details__2[[#This Row],[SupplierID]],suppliers[],2,FALSE)</f>
        <v>Grandma Kelly's Homestead</v>
      </c>
      <c r="K1719" t="str">
        <f>VLOOKUP(order_details__2[[#This Row],[OrderID]],orders[],14,FALSE)</f>
        <v>Norway</v>
      </c>
      <c r="L1719">
        <f>VLOOKUP(order_details__2[[#This Row],[OrderID]],orders[],7,FALSE)</f>
        <v>2</v>
      </c>
      <c r="M1719" t="str">
        <f>VLOOKUP(order_details__2[[#This Row],[ShipVia ]],shippers[],2,FALSE)</f>
        <v>United Package</v>
      </c>
      <c r="N1719" t="str">
        <f>VLOOKUP(order_details__2[[#This Row],[OrderID]],orders[],2,FALSE)</f>
        <v>SANTG</v>
      </c>
      <c r="O1719" t="str">
        <f>VLOOKUP(order_details__2[[#This Row],[OrderID]],orders[],18,FALSE)</f>
        <v xml:space="preserve">Eastern                                           </v>
      </c>
      <c r="P1719">
        <f>VLOOKUP(order_details__2[[#This Row],[ProductID]],products[],4,FALSE)</f>
        <v>7</v>
      </c>
      <c r="Q1719" t="str">
        <f>VLOOKUP(order_details__2[[#This Row],[CategoryID]],categories[],2,FALSE)</f>
        <v>Produce</v>
      </c>
      <c r="R1719">
        <f>VLOOKUP(order_details__2[[#This Row],[OrderID]],orders[],21,FALSE)</f>
        <v>2</v>
      </c>
    </row>
    <row r="1720" spans="1:18" x14ac:dyDescent="0.2">
      <c r="A1720">
        <v>10909</v>
      </c>
      <c r="B1720">
        <v>16</v>
      </c>
      <c r="C1720">
        <v>17.45</v>
      </c>
      <c r="D1720">
        <v>15</v>
      </c>
      <c r="E1720">
        <v>0</v>
      </c>
      <c r="F1720">
        <f>order_details__2[[#This Row],[UnitPrice]]*order_details__2[[#This Row],[Quantity]]</f>
        <v>261.75</v>
      </c>
      <c r="G1720">
        <f>VLOOKUP(order_details__2[[#This Row],[ProductID]],products[],3,FALSE)</f>
        <v>7</v>
      </c>
      <c r="H1720">
        <f>VLOOKUP(order_details__2[[#This Row],[OrderID]],orders[],20,FALSE)</f>
        <v>1998</v>
      </c>
      <c r="I1720" t="str">
        <f>VLOOKUP(order_details__2[[#This Row],[ProductID]],products[],2,FALSE)</f>
        <v>Pavlova</v>
      </c>
      <c r="J1720" t="str">
        <f>VLOOKUP(order_details__2[[#This Row],[SupplierID]],suppliers[],2,FALSE)</f>
        <v>Pavlova, Ltd.</v>
      </c>
      <c r="K1720" t="str">
        <f>VLOOKUP(order_details__2[[#This Row],[OrderID]],orders[],14,FALSE)</f>
        <v>Norway</v>
      </c>
      <c r="L1720">
        <f>VLOOKUP(order_details__2[[#This Row],[OrderID]],orders[],7,FALSE)</f>
        <v>2</v>
      </c>
      <c r="M1720" t="str">
        <f>VLOOKUP(order_details__2[[#This Row],[ShipVia ]],shippers[],2,FALSE)</f>
        <v>United Package</v>
      </c>
      <c r="N1720" t="str">
        <f>VLOOKUP(order_details__2[[#This Row],[OrderID]],orders[],2,FALSE)</f>
        <v>SANTG</v>
      </c>
      <c r="O1720" t="str">
        <f>VLOOKUP(order_details__2[[#This Row],[OrderID]],orders[],18,FALSE)</f>
        <v xml:space="preserve">Eastern                                           </v>
      </c>
      <c r="P1720">
        <f>VLOOKUP(order_details__2[[#This Row],[ProductID]],products[],4,FALSE)</f>
        <v>3</v>
      </c>
      <c r="Q1720" t="str">
        <f>VLOOKUP(order_details__2[[#This Row],[CategoryID]],categories[],2,FALSE)</f>
        <v>Confections</v>
      </c>
      <c r="R1720">
        <f>VLOOKUP(order_details__2[[#This Row],[OrderID]],orders[],21,FALSE)</f>
        <v>2</v>
      </c>
    </row>
    <row r="1721" spans="1:18" x14ac:dyDescent="0.2">
      <c r="A1721">
        <v>10909</v>
      </c>
      <c r="B1721">
        <v>41</v>
      </c>
      <c r="C1721">
        <v>9.65</v>
      </c>
      <c r="D1721">
        <v>5</v>
      </c>
      <c r="E1721">
        <v>0</v>
      </c>
      <c r="F1721">
        <f>order_details__2[[#This Row],[UnitPrice]]*order_details__2[[#This Row],[Quantity]]</f>
        <v>48.25</v>
      </c>
      <c r="G1721">
        <f>VLOOKUP(order_details__2[[#This Row],[ProductID]],products[],3,FALSE)</f>
        <v>19</v>
      </c>
      <c r="H1721">
        <f>VLOOKUP(order_details__2[[#This Row],[OrderID]],orders[],20,FALSE)</f>
        <v>1998</v>
      </c>
      <c r="I1721" t="str">
        <f>VLOOKUP(order_details__2[[#This Row],[ProductID]],products[],2,FALSE)</f>
        <v>Jack's New England Clam Chowder</v>
      </c>
      <c r="J1721" t="str">
        <f>VLOOKUP(order_details__2[[#This Row],[SupplierID]],suppliers[],2,FALSE)</f>
        <v>New England Seafood Cannery</v>
      </c>
      <c r="K1721" t="str">
        <f>VLOOKUP(order_details__2[[#This Row],[OrderID]],orders[],14,FALSE)</f>
        <v>Norway</v>
      </c>
      <c r="L1721">
        <f>VLOOKUP(order_details__2[[#This Row],[OrderID]],orders[],7,FALSE)</f>
        <v>2</v>
      </c>
      <c r="M1721" t="str">
        <f>VLOOKUP(order_details__2[[#This Row],[ShipVia ]],shippers[],2,FALSE)</f>
        <v>United Package</v>
      </c>
      <c r="N1721" t="str">
        <f>VLOOKUP(order_details__2[[#This Row],[OrderID]],orders[],2,FALSE)</f>
        <v>SANTG</v>
      </c>
      <c r="O1721" t="str">
        <f>VLOOKUP(order_details__2[[#This Row],[OrderID]],orders[],18,FALSE)</f>
        <v xml:space="preserve">Eastern                                           </v>
      </c>
      <c r="P1721">
        <f>VLOOKUP(order_details__2[[#This Row],[ProductID]],products[],4,FALSE)</f>
        <v>8</v>
      </c>
      <c r="Q1721" t="str">
        <f>VLOOKUP(order_details__2[[#This Row],[CategoryID]],categories[],2,FALSE)</f>
        <v>Seafood</v>
      </c>
      <c r="R1721">
        <f>VLOOKUP(order_details__2[[#This Row],[OrderID]],orders[],21,FALSE)</f>
        <v>2</v>
      </c>
    </row>
    <row r="1722" spans="1:18" x14ac:dyDescent="0.2">
      <c r="A1722">
        <v>10910</v>
      </c>
      <c r="B1722">
        <v>19</v>
      </c>
      <c r="C1722">
        <v>9.1999999999999993</v>
      </c>
      <c r="D1722">
        <v>12</v>
      </c>
      <c r="E1722">
        <v>0</v>
      </c>
      <c r="F1722">
        <f>order_details__2[[#This Row],[UnitPrice]]*order_details__2[[#This Row],[Quantity]]</f>
        <v>110.39999999999999</v>
      </c>
      <c r="G1722">
        <f>VLOOKUP(order_details__2[[#This Row],[ProductID]],products[],3,FALSE)</f>
        <v>8</v>
      </c>
      <c r="H1722">
        <f>VLOOKUP(order_details__2[[#This Row],[OrderID]],orders[],20,FALSE)</f>
        <v>1998</v>
      </c>
      <c r="I1722" t="str">
        <f>VLOOKUP(order_details__2[[#This Row],[ProductID]],products[],2,FALSE)</f>
        <v>Teatime Chocolate Biscuits</v>
      </c>
      <c r="J1722" t="str">
        <f>VLOOKUP(order_details__2[[#This Row],[SupplierID]],suppliers[],2,FALSE)</f>
        <v>Specialty Biscuits, Ltd.</v>
      </c>
      <c r="K1722" t="str">
        <f>VLOOKUP(order_details__2[[#This Row],[OrderID]],orders[],14,FALSE)</f>
        <v>Finland</v>
      </c>
      <c r="L1722">
        <f>VLOOKUP(order_details__2[[#This Row],[OrderID]],orders[],7,FALSE)</f>
        <v>3</v>
      </c>
      <c r="M1722" t="str">
        <f>VLOOKUP(order_details__2[[#This Row],[ShipVia ]],shippers[],2,FALSE)</f>
        <v>Federal Shipping</v>
      </c>
      <c r="N1722" t="str">
        <f>VLOOKUP(order_details__2[[#This Row],[OrderID]],orders[],2,FALSE)</f>
        <v>WILMK</v>
      </c>
      <c r="O1722" t="str">
        <f>VLOOKUP(order_details__2[[#This Row],[OrderID]],orders[],18,FALSE)</f>
        <v xml:space="preserve">Eastern                                           </v>
      </c>
      <c r="P1722">
        <f>VLOOKUP(order_details__2[[#This Row],[ProductID]],products[],4,FALSE)</f>
        <v>3</v>
      </c>
      <c r="Q1722" t="str">
        <f>VLOOKUP(order_details__2[[#This Row],[CategoryID]],categories[],2,FALSE)</f>
        <v>Confections</v>
      </c>
      <c r="R1722">
        <f>VLOOKUP(order_details__2[[#This Row],[OrderID]],orders[],21,FALSE)</f>
        <v>2</v>
      </c>
    </row>
    <row r="1723" spans="1:18" x14ac:dyDescent="0.2">
      <c r="A1723">
        <v>10910</v>
      </c>
      <c r="B1723">
        <v>49</v>
      </c>
      <c r="C1723">
        <v>20</v>
      </c>
      <c r="D1723">
        <v>10</v>
      </c>
      <c r="E1723">
        <v>0</v>
      </c>
      <c r="F1723">
        <f>order_details__2[[#This Row],[UnitPrice]]*order_details__2[[#This Row],[Quantity]]</f>
        <v>200</v>
      </c>
      <c r="G1723">
        <f>VLOOKUP(order_details__2[[#This Row],[ProductID]],products[],3,FALSE)</f>
        <v>23</v>
      </c>
      <c r="H1723">
        <f>VLOOKUP(order_details__2[[#This Row],[OrderID]],orders[],20,FALSE)</f>
        <v>1998</v>
      </c>
      <c r="I1723" t="str">
        <f>VLOOKUP(order_details__2[[#This Row],[ProductID]],products[],2,FALSE)</f>
        <v>Maxilaku</v>
      </c>
      <c r="J1723" t="str">
        <f>VLOOKUP(order_details__2[[#This Row],[SupplierID]],suppliers[],2,FALSE)</f>
        <v>Karkki Oy</v>
      </c>
      <c r="K1723" t="str">
        <f>VLOOKUP(order_details__2[[#This Row],[OrderID]],orders[],14,FALSE)</f>
        <v>Finland</v>
      </c>
      <c r="L1723">
        <f>VLOOKUP(order_details__2[[#This Row],[OrderID]],orders[],7,FALSE)</f>
        <v>3</v>
      </c>
      <c r="M1723" t="str">
        <f>VLOOKUP(order_details__2[[#This Row],[ShipVia ]],shippers[],2,FALSE)</f>
        <v>Federal Shipping</v>
      </c>
      <c r="N1723" t="str">
        <f>VLOOKUP(order_details__2[[#This Row],[OrderID]],orders[],2,FALSE)</f>
        <v>WILMK</v>
      </c>
      <c r="O1723" t="str">
        <f>VLOOKUP(order_details__2[[#This Row],[OrderID]],orders[],18,FALSE)</f>
        <v xml:space="preserve">Eastern                                           </v>
      </c>
      <c r="P1723">
        <f>VLOOKUP(order_details__2[[#This Row],[ProductID]],products[],4,FALSE)</f>
        <v>3</v>
      </c>
      <c r="Q1723" t="str">
        <f>VLOOKUP(order_details__2[[#This Row],[CategoryID]],categories[],2,FALSE)</f>
        <v>Confections</v>
      </c>
      <c r="R1723">
        <f>VLOOKUP(order_details__2[[#This Row],[OrderID]],orders[],21,FALSE)</f>
        <v>2</v>
      </c>
    </row>
    <row r="1724" spans="1:18" x14ac:dyDescent="0.2">
      <c r="A1724">
        <v>10910</v>
      </c>
      <c r="B1724">
        <v>61</v>
      </c>
      <c r="C1724">
        <v>28.5</v>
      </c>
      <c r="D1724">
        <v>5</v>
      </c>
      <c r="E1724">
        <v>0</v>
      </c>
      <c r="F1724">
        <f>order_details__2[[#This Row],[UnitPrice]]*order_details__2[[#This Row],[Quantity]]</f>
        <v>142.5</v>
      </c>
      <c r="G1724">
        <f>VLOOKUP(order_details__2[[#This Row],[ProductID]],products[],3,FALSE)</f>
        <v>29</v>
      </c>
      <c r="H1724">
        <f>VLOOKUP(order_details__2[[#This Row],[OrderID]],orders[],20,FALSE)</f>
        <v>1998</v>
      </c>
      <c r="I1724" t="str">
        <f>VLOOKUP(order_details__2[[#This Row],[ProductID]],products[],2,FALSE)</f>
        <v>Sirop d'rable</v>
      </c>
      <c r="J1724" t="str">
        <f>VLOOKUP(order_details__2[[#This Row],[SupplierID]],suppliers[],2,FALSE)</f>
        <v>Forts d'rables</v>
      </c>
      <c r="K1724" t="str">
        <f>VLOOKUP(order_details__2[[#This Row],[OrderID]],orders[],14,FALSE)</f>
        <v>Finland</v>
      </c>
      <c r="L1724">
        <f>VLOOKUP(order_details__2[[#This Row],[OrderID]],orders[],7,FALSE)</f>
        <v>3</v>
      </c>
      <c r="M1724" t="str">
        <f>VLOOKUP(order_details__2[[#This Row],[ShipVia ]],shippers[],2,FALSE)</f>
        <v>Federal Shipping</v>
      </c>
      <c r="N1724" t="str">
        <f>VLOOKUP(order_details__2[[#This Row],[OrderID]],orders[],2,FALSE)</f>
        <v>WILMK</v>
      </c>
      <c r="O1724" t="str">
        <f>VLOOKUP(order_details__2[[#This Row],[OrderID]],orders[],18,FALSE)</f>
        <v xml:space="preserve">Eastern                                           </v>
      </c>
      <c r="P1724">
        <f>VLOOKUP(order_details__2[[#This Row],[ProductID]],products[],4,FALSE)</f>
        <v>2</v>
      </c>
      <c r="Q1724" t="str">
        <f>VLOOKUP(order_details__2[[#This Row],[CategoryID]],categories[],2,FALSE)</f>
        <v>Condiments</v>
      </c>
      <c r="R1724">
        <f>VLOOKUP(order_details__2[[#This Row],[OrderID]],orders[],21,FALSE)</f>
        <v>2</v>
      </c>
    </row>
    <row r="1725" spans="1:18" x14ac:dyDescent="0.2">
      <c r="A1725">
        <v>10911</v>
      </c>
      <c r="B1725">
        <v>1</v>
      </c>
      <c r="C1725">
        <v>18</v>
      </c>
      <c r="D1725">
        <v>10</v>
      </c>
      <c r="E1725">
        <v>0</v>
      </c>
      <c r="F1725">
        <f>order_details__2[[#This Row],[UnitPrice]]*order_details__2[[#This Row],[Quantity]]</f>
        <v>180</v>
      </c>
      <c r="G1725">
        <f>VLOOKUP(order_details__2[[#This Row],[ProductID]],products[],3,FALSE)</f>
        <v>1</v>
      </c>
      <c r="H1725">
        <f>VLOOKUP(order_details__2[[#This Row],[OrderID]],orders[],20,FALSE)</f>
        <v>1998</v>
      </c>
      <c r="I1725" t="str">
        <f>VLOOKUP(order_details__2[[#This Row],[ProductID]],products[],2,FALSE)</f>
        <v>Chai</v>
      </c>
      <c r="J1725" t="str">
        <f>VLOOKUP(order_details__2[[#This Row],[SupplierID]],suppliers[],2,FALSE)</f>
        <v>Exotic Liquids</v>
      </c>
      <c r="K1725" t="str">
        <f>VLOOKUP(order_details__2[[#This Row],[OrderID]],orders[],14,FALSE)</f>
        <v>Spain</v>
      </c>
      <c r="L1725">
        <f>VLOOKUP(order_details__2[[#This Row],[OrderID]],orders[],7,FALSE)</f>
        <v>1</v>
      </c>
      <c r="M1725" t="str">
        <f>VLOOKUP(order_details__2[[#This Row],[ShipVia ]],shippers[],2,FALSE)</f>
        <v>Speedy Express</v>
      </c>
      <c r="N1725" t="str">
        <f>VLOOKUP(order_details__2[[#This Row],[OrderID]],orders[],2,FALSE)</f>
        <v>GODOS</v>
      </c>
      <c r="O1725" t="str">
        <f>VLOOKUP(order_details__2[[#This Row],[OrderID]],orders[],18,FALSE)</f>
        <v xml:space="preserve">Southern                                          </v>
      </c>
      <c r="P1725">
        <f>VLOOKUP(order_details__2[[#This Row],[ProductID]],products[],4,FALSE)</f>
        <v>1</v>
      </c>
      <c r="Q1725" t="str">
        <f>VLOOKUP(order_details__2[[#This Row],[CategoryID]],categories[],2,FALSE)</f>
        <v>Beverages</v>
      </c>
      <c r="R1725">
        <f>VLOOKUP(order_details__2[[#This Row],[OrderID]],orders[],21,FALSE)</f>
        <v>2</v>
      </c>
    </row>
    <row r="1726" spans="1:18" x14ac:dyDescent="0.2">
      <c r="A1726">
        <v>10911</v>
      </c>
      <c r="B1726">
        <v>17</v>
      </c>
      <c r="C1726">
        <v>39</v>
      </c>
      <c r="D1726">
        <v>12</v>
      </c>
      <c r="E1726">
        <v>0</v>
      </c>
      <c r="F1726">
        <f>order_details__2[[#This Row],[UnitPrice]]*order_details__2[[#This Row],[Quantity]]</f>
        <v>468</v>
      </c>
      <c r="G1726">
        <f>VLOOKUP(order_details__2[[#This Row],[ProductID]],products[],3,FALSE)</f>
        <v>7</v>
      </c>
      <c r="H1726">
        <f>VLOOKUP(order_details__2[[#This Row],[OrderID]],orders[],20,FALSE)</f>
        <v>1998</v>
      </c>
      <c r="I1726" t="str">
        <f>VLOOKUP(order_details__2[[#This Row],[ProductID]],products[],2,FALSE)</f>
        <v>Alice Mutton</v>
      </c>
      <c r="J1726" t="str">
        <f>VLOOKUP(order_details__2[[#This Row],[SupplierID]],suppliers[],2,FALSE)</f>
        <v>Pavlova, Ltd.</v>
      </c>
      <c r="K1726" t="str">
        <f>VLOOKUP(order_details__2[[#This Row],[OrderID]],orders[],14,FALSE)</f>
        <v>Spain</v>
      </c>
      <c r="L1726">
        <f>VLOOKUP(order_details__2[[#This Row],[OrderID]],orders[],7,FALSE)</f>
        <v>1</v>
      </c>
      <c r="M1726" t="str">
        <f>VLOOKUP(order_details__2[[#This Row],[ShipVia ]],shippers[],2,FALSE)</f>
        <v>Speedy Express</v>
      </c>
      <c r="N1726" t="str">
        <f>VLOOKUP(order_details__2[[#This Row],[OrderID]],orders[],2,FALSE)</f>
        <v>GODOS</v>
      </c>
      <c r="O1726" t="str">
        <f>VLOOKUP(order_details__2[[#This Row],[OrderID]],orders[],18,FALSE)</f>
        <v xml:space="preserve">Southern                                          </v>
      </c>
      <c r="P1726">
        <f>VLOOKUP(order_details__2[[#This Row],[ProductID]],products[],4,FALSE)</f>
        <v>6</v>
      </c>
      <c r="Q1726" t="str">
        <f>VLOOKUP(order_details__2[[#This Row],[CategoryID]],categories[],2,FALSE)</f>
        <v>Meat/Poultry</v>
      </c>
      <c r="R1726">
        <f>VLOOKUP(order_details__2[[#This Row],[OrderID]],orders[],21,FALSE)</f>
        <v>2</v>
      </c>
    </row>
    <row r="1727" spans="1:18" x14ac:dyDescent="0.2">
      <c r="A1727">
        <v>10911</v>
      </c>
      <c r="B1727">
        <v>67</v>
      </c>
      <c r="C1727">
        <v>14</v>
      </c>
      <c r="D1727">
        <v>15</v>
      </c>
      <c r="E1727">
        <v>0</v>
      </c>
      <c r="F1727">
        <f>order_details__2[[#This Row],[UnitPrice]]*order_details__2[[#This Row],[Quantity]]</f>
        <v>210</v>
      </c>
      <c r="G1727">
        <f>VLOOKUP(order_details__2[[#This Row],[ProductID]],products[],3,FALSE)</f>
        <v>16</v>
      </c>
      <c r="H1727">
        <f>VLOOKUP(order_details__2[[#This Row],[OrderID]],orders[],20,FALSE)</f>
        <v>1998</v>
      </c>
      <c r="I1727" t="str">
        <f>VLOOKUP(order_details__2[[#This Row],[ProductID]],products[],2,FALSE)</f>
        <v>Laughing Lumberjack Lager</v>
      </c>
      <c r="J1727" t="str">
        <f>VLOOKUP(order_details__2[[#This Row],[SupplierID]],suppliers[],2,FALSE)</f>
        <v>Bigfoot Breweries</v>
      </c>
      <c r="K1727" t="str">
        <f>VLOOKUP(order_details__2[[#This Row],[OrderID]],orders[],14,FALSE)</f>
        <v>Spain</v>
      </c>
      <c r="L1727">
        <f>VLOOKUP(order_details__2[[#This Row],[OrderID]],orders[],7,FALSE)</f>
        <v>1</v>
      </c>
      <c r="M1727" t="str">
        <f>VLOOKUP(order_details__2[[#This Row],[ShipVia ]],shippers[],2,FALSE)</f>
        <v>Speedy Express</v>
      </c>
      <c r="N1727" t="str">
        <f>VLOOKUP(order_details__2[[#This Row],[OrderID]],orders[],2,FALSE)</f>
        <v>GODOS</v>
      </c>
      <c r="O1727" t="str">
        <f>VLOOKUP(order_details__2[[#This Row],[OrderID]],orders[],18,FALSE)</f>
        <v xml:space="preserve">Southern                                          </v>
      </c>
      <c r="P1727">
        <f>VLOOKUP(order_details__2[[#This Row],[ProductID]],products[],4,FALSE)</f>
        <v>1</v>
      </c>
      <c r="Q1727" t="str">
        <f>VLOOKUP(order_details__2[[#This Row],[CategoryID]],categories[],2,FALSE)</f>
        <v>Beverages</v>
      </c>
      <c r="R1727">
        <f>VLOOKUP(order_details__2[[#This Row],[OrderID]],orders[],21,FALSE)</f>
        <v>2</v>
      </c>
    </row>
    <row r="1728" spans="1:18" x14ac:dyDescent="0.2">
      <c r="A1728">
        <v>10912</v>
      </c>
      <c r="B1728">
        <v>11</v>
      </c>
      <c r="C1728">
        <v>21</v>
      </c>
      <c r="D1728">
        <v>40</v>
      </c>
      <c r="E1728">
        <v>0</v>
      </c>
      <c r="F1728">
        <f>order_details__2[[#This Row],[UnitPrice]]*order_details__2[[#This Row],[Quantity]]</f>
        <v>840</v>
      </c>
      <c r="G1728">
        <f>VLOOKUP(order_details__2[[#This Row],[ProductID]],products[],3,FALSE)</f>
        <v>5</v>
      </c>
      <c r="H1728">
        <f>VLOOKUP(order_details__2[[#This Row],[OrderID]],orders[],20,FALSE)</f>
        <v>1998</v>
      </c>
      <c r="I1728" t="str">
        <f>VLOOKUP(order_details__2[[#This Row],[ProductID]],products[],2,FALSE)</f>
        <v>Queso Cabrales</v>
      </c>
      <c r="J1728" t="str">
        <f>VLOOKUP(order_details__2[[#This Row],[SupplierID]],suppliers[],2,FALSE)</f>
        <v>Cooperativa de Quesos 'Las Cabras'</v>
      </c>
      <c r="K1728" t="str">
        <f>VLOOKUP(order_details__2[[#This Row],[OrderID]],orders[],14,FALSE)</f>
        <v>Ireland</v>
      </c>
      <c r="L1728">
        <f>VLOOKUP(order_details__2[[#This Row],[OrderID]],orders[],7,FALSE)</f>
        <v>2</v>
      </c>
      <c r="M1728" t="str">
        <f>VLOOKUP(order_details__2[[#This Row],[ShipVia ]],shippers[],2,FALSE)</f>
        <v>United Package</v>
      </c>
      <c r="N1728" t="str">
        <f>VLOOKUP(order_details__2[[#This Row],[OrderID]],orders[],2,FALSE)</f>
        <v>HUNGO</v>
      </c>
      <c r="O1728" t="str">
        <f>VLOOKUP(order_details__2[[#This Row],[OrderID]],orders[],18,FALSE)</f>
        <v xml:space="preserve">Eastern                                           </v>
      </c>
      <c r="P1728">
        <f>VLOOKUP(order_details__2[[#This Row],[ProductID]],products[],4,FALSE)</f>
        <v>4</v>
      </c>
      <c r="Q1728" t="str">
        <f>VLOOKUP(order_details__2[[#This Row],[CategoryID]],categories[],2,FALSE)</f>
        <v>Dairy Products</v>
      </c>
      <c r="R1728">
        <f>VLOOKUP(order_details__2[[#This Row],[OrderID]],orders[],21,FALSE)</f>
        <v>2</v>
      </c>
    </row>
    <row r="1729" spans="1:18" x14ac:dyDescent="0.2">
      <c r="A1729">
        <v>10912</v>
      </c>
      <c r="B1729">
        <v>29</v>
      </c>
      <c r="C1729">
        <v>123.79</v>
      </c>
      <c r="D1729">
        <v>60</v>
      </c>
      <c r="E1729">
        <v>0</v>
      </c>
      <c r="F1729">
        <f>order_details__2[[#This Row],[UnitPrice]]*order_details__2[[#This Row],[Quantity]]</f>
        <v>7427.4000000000005</v>
      </c>
      <c r="G1729">
        <f>VLOOKUP(order_details__2[[#This Row],[ProductID]],products[],3,FALSE)</f>
        <v>12</v>
      </c>
      <c r="H1729">
        <f>VLOOKUP(order_details__2[[#This Row],[OrderID]],orders[],20,FALSE)</f>
        <v>1998</v>
      </c>
      <c r="I1729" t="str">
        <f>VLOOKUP(order_details__2[[#This Row],[ProductID]],products[],2,FALSE)</f>
        <v>Thringer Rostbratwurst</v>
      </c>
      <c r="J1729" t="str">
        <f>VLOOKUP(order_details__2[[#This Row],[SupplierID]],suppliers[],2,FALSE)</f>
        <v>Plutzer Lebensmittelgromrkte AG</v>
      </c>
      <c r="K1729" t="str">
        <f>VLOOKUP(order_details__2[[#This Row],[OrderID]],orders[],14,FALSE)</f>
        <v>Ireland</v>
      </c>
      <c r="L1729">
        <f>VLOOKUP(order_details__2[[#This Row],[OrderID]],orders[],7,FALSE)</f>
        <v>2</v>
      </c>
      <c r="M1729" t="str">
        <f>VLOOKUP(order_details__2[[#This Row],[ShipVia ]],shippers[],2,FALSE)</f>
        <v>United Package</v>
      </c>
      <c r="N1729" t="str">
        <f>VLOOKUP(order_details__2[[#This Row],[OrderID]],orders[],2,FALSE)</f>
        <v>HUNGO</v>
      </c>
      <c r="O1729" t="str">
        <f>VLOOKUP(order_details__2[[#This Row],[OrderID]],orders[],18,FALSE)</f>
        <v xml:space="preserve">Eastern                                           </v>
      </c>
      <c r="P1729">
        <f>VLOOKUP(order_details__2[[#This Row],[ProductID]],products[],4,FALSE)</f>
        <v>6</v>
      </c>
      <c r="Q1729" t="str">
        <f>VLOOKUP(order_details__2[[#This Row],[CategoryID]],categories[],2,FALSE)</f>
        <v>Meat/Poultry</v>
      </c>
      <c r="R1729">
        <f>VLOOKUP(order_details__2[[#This Row],[OrderID]],orders[],21,FALSE)</f>
        <v>2</v>
      </c>
    </row>
    <row r="1730" spans="1:18" x14ac:dyDescent="0.2">
      <c r="A1730">
        <v>10913</v>
      </c>
      <c r="B1730">
        <v>4</v>
      </c>
      <c r="C1730">
        <v>22</v>
      </c>
      <c r="D1730">
        <v>30</v>
      </c>
      <c r="E1730">
        <v>0</v>
      </c>
      <c r="F1730">
        <f>order_details__2[[#This Row],[UnitPrice]]*order_details__2[[#This Row],[Quantity]]</f>
        <v>660</v>
      </c>
      <c r="G1730">
        <f>VLOOKUP(order_details__2[[#This Row],[ProductID]],products[],3,FALSE)</f>
        <v>2</v>
      </c>
      <c r="H1730">
        <f>VLOOKUP(order_details__2[[#This Row],[OrderID]],orders[],20,FALSE)</f>
        <v>1998</v>
      </c>
      <c r="I1730" t="str">
        <f>VLOOKUP(order_details__2[[#This Row],[ProductID]],products[],2,FALSE)</f>
        <v>Chef Anton's Cajun Seasoning</v>
      </c>
      <c r="J1730" t="str">
        <f>VLOOKUP(order_details__2[[#This Row],[SupplierID]],suppliers[],2,FALSE)</f>
        <v>New Orleans Cajun Delights</v>
      </c>
      <c r="K1730" t="str">
        <f>VLOOKUP(order_details__2[[#This Row],[OrderID]],orders[],14,FALSE)</f>
        <v>Brazil</v>
      </c>
      <c r="L1730">
        <f>VLOOKUP(order_details__2[[#This Row],[OrderID]],orders[],7,FALSE)</f>
        <v>1</v>
      </c>
      <c r="M1730" t="str">
        <f>VLOOKUP(order_details__2[[#This Row],[ShipVia ]],shippers[],2,FALSE)</f>
        <v>Speedy Express</v>
      </c>
      <c r="N1730" t="str">
        <f>VLOOKUP(order_details__2[[#This Row],[OrderID]],orders[],2,FALSE)</f>
        <v>QUEEN</v>
      </c>
      <c r="O1730" t="str">
        <f>VLOOKUP(order_details__2[[#This Row],[OrderID]],orders[],18,FALSE)</f>
        <v xml:space="preserve">Eastern                                           </v>
      </c>
      <c r="P1730">
        <f>VLOOKUP(order_details__2[[#This Row],[ProductID]],products[],4,FALSE)</f>
        <v>2</v>
      </c>
      <c r="Q1730" t="str">
        <f>VLOOKUP(order_details__2[[#This Row],[CategoryID]],categories[],2,FALSE)</f>
        <v>Condiments</v>
      </c>
      <c r="R1730">
        <f>VLOOKUP(order_details__2[[#This Row],[OrderID]],orders[],21,FALSE)</f>
        <v>2</v>
      </c>
    </row>
    <row r="1731" spans="1:18" x14ac:dyDescent="0.2">
      <c r="A1731">
        <v>10913</v>
      </c>
      <c r="B1731">
        <v>33</v>
      </c>
      <c r="C1731">
        <v>2.5</v>
      </c>
      <c r="D1731">
        <v>40</v>
      </c>
      <c r="E1731">
        <v>0</v>
      </c>
      <c r="F1731">
        <f>order_details__2[[#This Row],[UnitPrice]]*order_details__2[[#This Row],[Quantity]]</f>
        <v>100</v>
      </c>
      <c r="G1731">
        <f>VLOOKUP(order_details__2[[#This Row],[ProductID]],products[],3,FALSE)</f>
        <v>15</v>
      </c>
      <c r="H1731">
        <f>VLOOKUP(order_details__2[[#This Row],[OrderID]],orders[],20,FALSE)</f>
        <v>1998</v>
      </c>
      <c r="I1731" t="str">
        <f>VLOOKUP(order_details__2[[#This Row],[ProductID]],products[],2,FALSE)</f>
        <v>Geitost</v>
      </c>
      <c r="J1731" t="str">
        <f>VLOOKUP(order_details__2[[#This Row],[SupplierID]],suppliers[],2,FALSE)</f>
        <v>Norske Meierier</v>
      </c>
      <c r="K1731" t="str">
        <f>VLOOKUP(order_details__2[[#This Row],[OrderID]],orders[],14,FALSE)</f>
        <v>Brazil</v>
      </c>
      <c r="L1731">
        <f>VLOOKUP(order_details__2[[#This Row],[OrderID]],orders[],7,FALSE)</f>
        <v>1</v>
      </c>
      <c r="M1731" t="str">
        <f>VLOOKUP(order_details__2[[#This Row],[ShipVia ]],shippers[],2,FALSE)</f>
        <v>Speedy Express</v>
      </c>
      <c r="N1731" t="str">
        <f>VLOOKUP(order_details__2[[#This Row],[OrderID]],orders[],2,FALSE)</f>
        <v>QUEEN</v>
      </c>
      <c r="O1731" t="str">
        <f>VLOOKUP(order_details__2[[#This Row],[OrderID]],orders[],18,FALSE)</f>
        <v xml:space="preserve">Eastern                                           </v>
      </c>
      <c r="P1731">
        <f>VLOOKUP(order_details__2[[#This Row],[ProductID]],products[],4,FALSE)</f>
        <v>4</v>
      </c>
      <c r="Q1731" t="str">
        <f>VLOOKUP(order_details__2[[#This Row],[CategoryID]],categories[],2,FALSE)</f>
        <v>Dairy Products</v>
      </c>
      <c r="R1731">
        <f>VLOOKUP(order_details__2[[#This Row],[OrderID]],orders[],21,FALSE)</f>
        <v>2</v>
      </c>
    </row>
    <row r="1732" spans="1:18" x14ac:dyDescent="0.2">
      <c r="A1732">
        <v>10913</v>
      </c>
      <c r="B1732">
        <v>58</v>
      </c>
      <c r="C1732">
        <v>13.25</v>
      </c>
      <c r="D1732">
        <v>15</v>
      </c>
      <c r="E1732">
        <v>0</v>
      </c>
      <c r="F1732">
        <f>order_details__2[[#This Row],[UnitPrice]]*order_details__2[[#This Row],[Quantity]]</f>
        <v>198.75</v>
      </c>
      <c r="G1732">
        <f>VLOOKUP(order_details__2[[#This Row],[ProductID]],products[],3,FALSE)</f>
        <v>27</v>
      </c>
      <c r="H1732">
        <f>VLOOKUP(order_details__2[[#This Row],[OrderID]],orders[],20,FALSE)</f>
        <v>1998</v>
      </c>
      <c r="I1732" t="str">
        <f>VLOOKUP(order_details__2[[#This Row],[ProductID]],products[],2,FALSE)</f>
        <v>Escargots de Bourgogne</v>
      </c>
      <c r="J1732" t="str">
        <f>VLOOKUP(order_details__2[[#This Row],[SupplierID]],suppliers[],2,FALSE)</f>
        <v>Escargots Nouveaux</v>
      </c>
      <c r="K1732" t="str">
        <f>VLOOKUP(order_details__2[[#This Row],[OrderID]],orders[],14,FALSE)</f>
        <v>Brazil</v>
      </c>
      <c r="L1732">
        <f>VLOOKUP(order_details__2[[#This Row],[OrderID]],orders[],7,FALSE)</f>
        <v>1</v>
      </c>
      <c r="M1732" t="str">
        <f>VLOOKUP(order_details__2[[#This Row],[ShipVia ]],shippers[],2,FALSE)</f>
        <v>Speedy Express</v>
      </c>
      <c r="N1732" t="str">
        <f>VLOOKUP(order_details__2[[#This Row],[OrderID]],orders[],2,FALSE)</f>
        <v>QUEEN</v>
      </c>
      <c r="O1732" t="str">
        <f>VLOOKUP(order_details__2[[#This Row],[OrderID]],orders[],18,FALSE)</f>
        <v xml:space="preserve">Eastern                                           </v>
      </c>
      <c r="P1732">
        <f>VLOOKUP(order_details__2[[#This Row],[ProductID]],products[],4,FALSE)</f>
        <v>8</v>
      </c>
      <c r="Q1732" t="str">
        <f>VLOOKUP(order_details__2[[#This Row],[CategoryID]],categories[],2,FALSE)</f>
        <v>Seafood</v>
      </c>
      <c r="R1732">
        <f>VLOOKUP(order_details__2[[#This Row],[OrderID]],orders[],21,FALSE)</f>
        <v>2</v>
      </c>
    </row>
    <row r="1733" spans="1:18" x14ac:dyDescent="0.2">
      <c r="A1733">
        <v>10914</v>
      </c>
      <c r="B1733">
        <v>71</v>
      </c>
      <c r="C1733">
        <v>21.5</v>
      </c>
      <c r="D1733">
        <v>25</v>
      </c>
      <c r="E1733">
        <v>0</v>
      </c>
      <c r="F1733">
        <f>order_details__2[[#This Row],[UnitPrice]]*order_details__2[[#This Row],[Quantity]]</f>
        <v>537.5</v>
      </c>
      <c r="G1733">
        <f>VLOOKUP(order_details__2[[#This Row],[ProductID]],products[],3,FALSE)</f>
        <v>15</v>
      </c>
      <c r="H1733">
        <f>VLOOKUP(order_details__2[[#This Row],[OrderID]],orders[],20,FALSE)</f>
        <v>1998</v>
      </c>
      <c r="I1733" t="str">
        <f>VLOOKUP(order_details__2[[#This Row],[ProductID]],products[],2,FALSE)</f>
        <v>Flotemysost</v>
      </c>
      <c r="J1733" t="str">
        <f>VLOOKUP(order_details__2[[#This Row],[SupplierID]],suppliers[],2,FALSE)</f>
        <v>Norske Meierier</v>
      </c>
      <c r="K1733" t="str">
        <f>VLOOKUP(order_details__2[[#This Row],[OrderID]],orders[],14,FALSE)</f>
        <v>Brazil</v>
      </c>
      <c r="L1733">
        <f>VLOOKUP(order_details__2[[#This Row],[OrderID]],orders[],7,FALSE)</f>
        <v>1</v>
      </c>
      <c r="M1733" t="str">
        <f>VLOOKUP(order_details__2[[#This Row],[ShipVia ]],shippers[],2,FALSE)</f>
        <v>Speedy Express</v>
      </c>
      <c r="N1733" t="str">
        <f>VLOOKUP(order_details__2[[#This Row],[OrderID]],orders[],2,FALSE)</f>
        <v>QUEEN</v>
      </c>
      <c r="O1733" t="str">
        <f>VLOOKUP(order_details__2[[#This Row],[OrderID]],orders[],18,FALSE)</f>
        <v xml:space="preserve">Westerns                                          </v>
      </c>
      <c r="P1733">
        <f>VLOOKUP(order_details__2[[#This Row],[ProductID]],products[],4,FALSE)</f>
        <v>4</v>
      </c>
      <c r="Q1733" t="str">
        <f>VLOOKUP(order_details__2[[#This Row],[CategoryID]],categories[],2,FALSE)</f>
        <v>Dairy Products</v>
      </c>
      <c r="R1733">
        <f>VLOOKUP(order_details__2[[#This Row],[OrderID]],orders[],21,FALSE)</f>
        <v>2</v>
      </c>
    </row>
    <row r="1734" spans="1:18" x14ac:dyDescent="0.2">
      <c r="A1734">
        <v>10915</v>
      </c>
      <c r="B1734">
        <v>17</v>
      </c>
      <c r="C1734">
        <v>39</v>
      </c>
      <c r="D1734">
        <v>10</v>
      </c>
      <c r="E1734">
        <v>0</v>
      </c>
      <c r="F1734">
        <f>order_details__2[[#This Row],[UnitPrice]]*order_details__2[[#This Row],[Quantity]]</f>
        <v>390</v>
      </c>
      <c r="G1734">
        <f>VLOOKUP(order_details__2[[#This Row],[ProductID]],products[],3,FALSE)</f>
        <v>7</v>
      </c>
      <c r="H1734">
        <f>VLOOKUP(order_details__2[[#This Row],[OrderID]],orders[],20,FALSE)</f>
        <v>1998</v>
      </c>
      <c r="I1734" t="str">
        <f>VLOOKUP(order_details__2[[#This Row],[ProductID]],products[],2,FALSE)</f>
        <v>Alice Mutton</v>
      </c>
      <c r="J1734" t="str">
        <f>VLOOKUP(order_details__2[[#This Row],[SupplierID]],suppliers[],2,FALSE)</f>
        <v>Pavlova, Ltd.</v>
      </c>
      <c r="K1734" t="str">
        <f>VLOOKUP(order_details__2[[#This Row],[OrderID]],orders[],14,FALSE)</f>
        <v>Mexico</v>
      </c>
      <c r="L1734">
        <f>VLOOKUP(order_details__2[[#This Row],[OrderID]],orders[],7,FALSE)</f>
        <v>2</v>
      </c>
      <c r="M1734" t="str">
        <f>VLOOKUP(order_details__2[[#This Row],[ShipVia ]],shippers[],2,FALSE)</f>
        <v>United Package</v>
      </c>
      <c r="N1734" t="str">
        <f>VLOOKUP(order_details__2[[#This Row],[OrderID]],orders[],2,FALSE)</f>
        <v>TORTU</v>
      </c>
      <c r="O1734" t="str">
        <f>VLOOKUP(order_details__2[[#This Row],[OrderID]],orders[],18,FALSE)</f>
        <v xml:space="preserve">Eastern                                           </v>
      </c>
      <c r="P1734">
        <f>VLOOKUP(order_details__2[[#This Row],[ProductID]],products[],4,FALSE)</f>
        <v>6</v>
      </c>
      <c r="Q1734" t="str">
        <f>VLOOKUP(order_details__2[[#This Row],[CategoryID]],categories[],2,FALSE)</f>
        <v>Meat/Poultry</v>
      </c>
      <c r="R1734">
        <f>VLOOKUP(order_details__2[[#This Row],[OrderID]],orders[],21,FALSE)</f>
        <v>2</v>
      </c>
    </row>
    <row r="1735" spans="1:18" x14ac:dyDescent="0.2">
      <c r="A1735">
        <v>10915</v>
      </c>
      <c r="B1735">
        <v>33</v>
      </c>
      <c r="C1735">
        <v>2.5</v>
      </c>
      <c r="D1735">
        <v>30</v>
      </c>
      <c r="E1735">
        <v>0</v>
      </c>
      <c r="F1735">
        <f>order_details__2[[#This Row],[UnitPrice]]*order_details__2[[#This Row],[Quantity]]</f>
        <v>75</v>
      </c>
      <c r="G1735">
        <f>VLOOKUP(order_details__2[[#This Row],[ProductID]],products[],3,FALSE)</f>
        <v>15</v>
      </c>
      <c r="H1735">
        <f>VLOOKUP(order_details__2[[#This Row],[OrderID]],orders[],20,FALSE)</f>
        <v>1998</v>
      </c>
      <c r="I1735" t="str">
        <f>VLOOKUP(order_details__2[[#This Row],[ProductID]],products[],2,FALSE)</f>
        <v>Geitost</v>
      </c>
      <c r="J1735" t="str">
        <f>VLOOKUP(order_details__2[[#This Row],[SupplierID]],suppliers[],2,FALSE)</f>
        <v>Norske Meierier</v>
      </c>
      <c r="K1735" t="str">
        <f>VLOOKUP(order_details__2[[#This Row],[OrderID]],orders[],14,FALSE)</f>
        <v>Mexico</v>
      </c>
      <c r="L1735">
        <f>VLOOKUP(order_details__2[[#This Row],[OrderID]],orders[],7,FALSE)</f>
        <v>2</v>
      </c>
      <c r="M1735" t="str">
        <f>VLOOKUP(order_details__2[[#This Row],[ShipVia ]],shippers[],2,FALSE)</f>
        <v>United Package</v>
      </c>
      <c r="N1735" t="str">
        <f>VLOOKUP(order_details__2[[#This Row],[OrderID]],orders[],2,FALSE)</f>
        <v>TORTU</v>
      </c>
      <c r="O1735" t="str">
        <f>VLOOKUP(order_details__2[[#This Row],[OrderID]],orders[],18,FALSE)</f>
        <v xml:space="preserve">Eastern                                           </v>
      </c>
      <c r="P1735">
        <f>VLOOKUP(order_details__2[[#This Row],[ProductID]],products[],4,FALSE)</f>
        <v>4</v>
      </c>
      <c r="Q1735" t="str">
        <f>VLOOKUP(order_details__2[[#This Row],[CategoryID]],categories[],2,FALSE)</f>
        <v>Dairy Products</v>
      </c>
      <c r="R1735">
        <f>VLOOKUP(order_details__2[[#This Row],[OrderID]],orders[],21,FALSE)</f>
        <v>2</v>
      </c>
    </row>
    <row r="1736" spans="1:18" x14ac:dyDescent="0.2">
      <c r="A1736">
        <v>10915</v>
      </c>
      <c r="B1736">
        <v>54</v>
      </c>
      <c r="C1736">
        <v>7.45</v>
      </c>
      <c r="D1736">
        <v>10</v>
      </c>
      <c r="E1736">
        <v>0</v>
      </c>
      <c r="F1736">
        <f>order_details__2[[#This Row],[UnitPrice]]*order_details__2[[#This Row],[Quantity]]</f>
        <v>74.5</v>
      </c>
      <c r="G1736">
        <f>VLOOKUP(order_details__2[[#This Row],[ProductID]],products[],3,FALSE)</f>
        <v>25</v>
      </c>
      <c r="H1736">
        <f>VLOOKUP(order_details__2[[#This Row],[OrderID]],orders[],20,FALSE)</f>
        <v>1998</v>
      </c>
      <c r="I1736" t="str">
        <f>VLOOKUP(order_details__2[[#This Row],[ProductID]],products[],2,FALSE)</f>
        <v>Tourtire</v>
      </c>
      <c r="J1736" t="str">
        <f>VLOOKUP(order_details__2[[#This Row],[SupplierID]],suppliers[],2,FALSE)</f>
        <v>Ma Maison</v>
      </c>
      <c r="K1736" t="str">
        <f>VLOOKUP(order_details__2[[#This Row],[OrderID]],orders[],14,FALSE)</f>
        <v>Mexico</v>
      </c>
      <c r="L1736">
        <f>VLOOKUP(order_details__2[[#This Row],[OrderID]],orders[],7,FALSE)</f>
        <v>2</v>
      </c>
      <c r="M1736" t="str">
        <f>VLOOKUP(order_details__2[[#This Row],[ShipVia ]],shippers[],2,FALSE)</f>
        <v>United Package</v>
      </c>
      <c r="N1736" t="str">
        <f>VLOOKUP(order_details__2[[#This Row],[OrderID]],orders[],2,FALSE)</f>
        <v>TORTU</v>
      </c>
      <c r="O1736" t="str">
        <f>VLOOKUP(order_details__2[[#This Row],[OrderID]],orders[],18,FALSE)</f>
        <v xml:space="preserve">Eastern                                           </v>
      </c>
      <c r="P1736">
        <f>VLOOKUP(order_details__2[[#This Row],[ProductID]],products[],4,FALSE)</f>
        <v>6</v>
      </c>
      <c r="Q1736" t="str">
        <f>VLOOKUP(order_details__2[[#This Row],[CategoryID]],categories[],2,FALSE)</f>
        <v>Meat/Poultry</v>
      </c>
      <c r="R1736">
        <f>VLOOKUP(order_details__2[[#This Row],[OrderID]],orders[],21,FALSE)</f>
        <v>2</v>
      </c>
    </row>
    <row r="1737" spans="1:18" x14ac:dyDescent="0.2">
      <c r="A1737">
        <v>10916</v>
      </c>
      <c r="B1737">
        <v>16</v>
      </c>
      <c r="C1737">
        <v>17.45</v>
      </c>
      <c r="D1737">
        <v>6</v>
      </c>
      <c r="E1737">
        <v>0</v>
      </c>
      <c r="F1737">
        <f>order_details__2[[#This Row],[UnitPrice]]*order_details__2[[#This Row],[Quantity]]</f>
        <v>104.69999999999999</v>
      </c>
      <c r="G1737">
        <f>VLOOKUP(order_details__2[[#This Row],[ProductID]],products[],3,FALSE)</f>
        <v>7</v>
      </c>
      <c r="H1737">
        <f>VLOOKUP(order_details__2[[#This Row],[OrderID]],orders[],20,FALSE)</f>
        <v>1998</v>
      </c>
      <c r="I1737" t="str">
        <f>VLOOKUP(order_details__2[[#This Row],[ProductID]],products[],2,FALSE)</f>
        <v>Pavlova</v>
      </c>
      <c r="J1737" t="str">
        <f>VLOOKUP(order_details__2[[#This Row],[SupplierID]],suppliers[],2,FALSE)</f>
        <v>Pavlova, Ltd.</v>
      </c>
      <c r="K1737" t="str">
        <f>VLOOKUP(order_details__2[[#This Row],[OrderID]],orders[],14,FALSE)</f>
        <v>Argentina</v>
      </c>
      <c r="L1737">
        <f>VLOOKUP(order_details__2[[#This Row],[OrderID]],orders[],7,FALSE)</f>
        <v>2</v>
      </c>
      <c r="M1737" t="str">
        <f>VLOOKUP(order_details__2[[#This Row],[ShipVia ]],shippers[],2,FALSE)</f>
        <v>United Package</v>
      </c>
      <c r="N1737" t="str">
        <f>VLOOKUP(order_details__2[[#This Row],[OrderID]],orders[],2,FALSE)</f>
        <v>RANCH</v>
      </c>
      <c r="O1737" t="str">
        <f>VLOOKUP(order_details__2[[#This Row],[OrderID]],orders[],18,FALSE)</f>
        <v xml:space="preserve">Eastern                                           </v>
      </c>
      <c r="P1737">
        <f>VLOOKUP(order_details__2[[#This Row],[ProductID]],products[],4,FALSE)</f>
        <v>3</v>
      </c>
      <c r="Q1737" t="str">
        <f>VLOOKUP(order_details__2[[#This Row],[CategoryID]],categories[],2,FALSE)</f>
        <v>Confections</v>
      </c>
      <c r="R1737">
        <f>VLOOKUP(order_details__2[[#This Row],[OrderID]],orders[],21,FALSE)</f>
        <v>2</v>
      </c>
    </row>
    <row r="1738" spans="1:18" x14ac:dyDescent="0.2">
      <c r="A1738">
        <v>10916</v>
      </c>
      <c r="B1738">
        <v>32</v>
      </c>
      <c r="C1738">
        <v>32</v>
      </c>
      <c r="D1738">
        <v>6</v>
      </c>
      <c r="E1738">
        <v>0</v>
      </c>
      <c r="F1738">
        <f>order_details__2[[#This Row],[UnitPrice]]*order_details__2[[#This Row],[Quantity]]</f>
        <v>192</v>
      </c>
      <c r="G1738">
        <f>VLOOKUP(order_details__2[[#This Row],[ProductID]],products[],3,FALSE)</f>
        <v>14</v>
      </c>
      <c r="H1738">
        <f>VLOOKUP(order_details__2[[#This Row],[OrderID]],orders[],20,FALSE)</f>
        <v>1998</v>
      </c>
      <c r="I1738" t="str">
        <f>VLOOKUP(order_details__2[[#This Row],[ProductID]],products[],2,FALSE)</f>
        <v>Mascarpone Fabioli</v>
      </c>
      <c r="J1738" t="str">
        <f>VLOOKUP(order_details__2[[#This Row],[SupplierID]],suppliers[],2,FALSE)</f>
        <v>Formaggi Fortini s.r.l.</v>
      </c>
      <c r="K1738" t="str">
        <f>VLOOKUP(order_details__2[[#This Row],[OrderID]],orders[],14,FALSE)</f>
        <v>Argentina</v>
      </c>
      <c r="L1738">
        <f>VLOOKUP(order_details__2[[#This Row],[OrderID]],orders[],7,FALSE)</f>
        <v>2</v>
      </c>
      <c r="M1738" t="str">
        <f>VLOOKUP(order_details__2[[#This Row],[ShipVia ]],shippers[],2,FALSE)</f>
        <v>United Package</v>
      </c>
      <c r="N1738" t="str">
        <f>VLOOKUP(order_details__2[[#This Row],[OrderID]],orders[],2,FALSE)</f>
        <v>RANCH</v>
      </c>
      <c r="O1738" t="str">
        <f>VLOOKUP(order_details__2[[#This Row],[OrderID]],orders[],18,FALSE)</f>
        <v xml:space="preserve">Eastern                                           </v>
      </c>
      <c r="P1738">
        <f>VLOOKUP(order_details__2[[#This Row],[ProductID]],products[],4,FALSE)</f>
        <v>4</v>
      </c>
      <c r="Q1738" t="str">
        <f>VLOOKUP(order_details__2[[#This Row],[CategoryID]],categories[],2,FALSE)</f>
        <v>Dairy Products</v>
      </c>
      <c r="R1738">
        <f>VLOOKUP(order_details__2[[#This Row],[OrderID]],orders[],21,FALSE)</f>
        <v>2</v>
      </c>
    </row>
    <row r="1739" spans="1:18" x14ac:dyDescent="0.2">
      <c r="A1739">
        <v>10916</v>
      </c>
      <c r="B1739">
        <v>57</v>
      </c>
      <c r="C1739">
        <v>19.5</v>
      </c>
      <c r="D1739">
        <v>20</v>
      </c>
      <c r="E1739">
        <v>0</v>
      </c>
      <c r="F1739">
        <f>order_details__2[[#This Row],[UnitPrice]]*order_details__2[[#This Row],[Quantity]]</f>
        <v>390</v>
      </c>
      <c r="G1739">
        <f>VLOOKUP(order_details__2[[#This Row],[ProductID]],products[],3,FALSE)</f>
        <v>26</v>
      </c>
      <c r="H1739">
        <f>VLOOKUP(order_details__2[[#This Row],[OrderID]],orders[],20,FALSE)</f>
        <v>1998</v>
      </c>
      <c r="I1739" t="str">
        <f>VLOOKUP(order_details__2[[#This Row],[ProductID]],products[],2,FALSE)</f>
        <v>Ravioli Angelo</v>
      </c>
      <c r="J1739" t="str">
        <f>VLOOKUP(order_details__2[[#This Row],[SupplierID]],suppliers[],2,FALSE)</f>
        <v>Pasta Buttini s.r.l.</v>
      </c>
      <c r="K1739" t="str">
        <f>VLOOKUP(order_details__2[[#This Row],[OrderID]],orders[],14,FALSE)</f>
        <v>Argentina</v>
      </c>
      <c r="L1739">
        <f>VLOOKUP(order_details__2[[#This Row],[OrderID]],orders[],7,FALSE)</f>
        <v>2</v>
      </c>
      <c r="M1739" t="str">
        <f>VLOOKUP(order_details__2[[#This Row],[ShipVia ]],shippers[],2,FALSE)</f>
        <v>United Package</v>
      </c>
      <c r="N1739" t="str">
        <f>VLOOKUP(order_details__2[[#This Row],[OrderID]],orders[],2,FALSE)</f>
        <v>RANCH</v>
      </c>
      <c r="O1739" t="str">
        <f>VLOOKUP(order_details__2[[#This Row],[OrderID]],orders[],18,FALSE)</f>
        <v xml:space="preserve">Eastern                                           </v>
      </c>
      <c r="P1739">
        <f>VLOOKUP(order_details__2[[#This Row],[ProductID]],products[],4,FALSE)</f>
        <v>5</v>
      </c>
      <c r="Q1739" t="str">
        <f>VLOOKUP(order_details__2[[#This Row],[CategoryID]],categories[],2,FALSE)</f>
        <v>Grains/Cereals</v>
      </c>
      <c r="R1739">
        <f>VLOOKUP(order_details__2[[#This Row],[OrderID]],orders[],21,FALSE)</f>
        <v>2</v>
      </c>
    </row>
    <row r="1740" spans="1:18" x14ac:dyDescent="0.2">
      <c r="A1740">
        <v>10917</v>
      </c>
      <c r="B1740">
        <v>30</v>
      </c>
      <c r="C1740">
        <v>25.89</v>
      </c>
      <c r="D1740">
        <v>1</v>
      </c>
      <c r="E1740">
        <v>0</v>
      </c>
      <c r="F1740">
        <f>order_details__2[[#This Row],[UnitPrice]]*order_details__2[[#This Row],[Quantity]]</f>
        <v>25.89</v>
      </c>
      <c r="G1740">
        <f>VLOOKUP(order_details__2[[#This Row],[ProductID]],products[],3,FALSE)</f>
        <v>13</v>
      </c>
      <c r="H1740">
        <f>VLOOKUP(order_details__2[[#This Row],[OrderID]],orders[],20,FALSE)</f>
        <v>1998</v>
      </c>
      <c r="I1740" t="str">
        <f>VLOOKUP(order_details__2[[#This Row],[ProductID]],products[],2,FALSE)</f>
        <v>Nord-Ost Matjeshering</v>
      </c>
      <c r="J1740" t="str">
        <f>VLOOKUP(order_details__2[[#This Row],[SupplierID]],suppliers[],2,FALSE)</f>
        <v>Nord-Ost-Fisch Handelsgesellschaft mbH</v>
      </c>
      <c r="K1740" t="str">
        <f>VLOOKUP(order_details__2[[#This Row],[OrderID]],orders[],14,FALSE)</f>
        <v>Spain</v>
      </c>
      <c r="L1740">
        <f>VLOOKUP(order_details__2[[#This Row],[OrderID]],orders[],7,FALSE)</f>
        <v>2</v>
      </c>
      <c r="M1740" t="str">
        <f>VLOOKUP(order_details__2[[#This Row],[ShipVia ]],shippers[],2,FALSE)</f>
        <v>United Package</v>
      </c>
      <c r="N1740" t="str">
        <f>VLOOKUP(order_details__2[[#This Row],[OrderID]],orders[],2,FALSE)</f>
        <v>ROMEY</v>
      </c>
      <c r="O1740" t="str">
        <f>VLOOKUP(order_details__2[[#This Row],[OrderID]],orders[],18,FALSE)</f>
        <v xml:space="preserve">Eastern                                           </v>
      </c>
      <c r="P1740">
        <f>VLOOKUP(order_details__2[[#This Row],[ProductID]],products[],4,FALSE)</f>
        <v>8</v>
      </c>
      <c r="Q1740" t="str">
        <f>VLOOKUP(order_details__2[[#This Row],[CategoryID]],categories[],2,FALSE)</f>
        <v>Seafood</v>
      </c>
      <c r="R1740">
        <f>VLOOKUP(order_details__2[[#This Row],[OrderID]],orders[],21,FALSE)</f>
        <v>3</v>
      </c>
    </row>
    <row r="1741" spans="1:18" x14ac:dyDescent="0.2">
      <c r="A1741">
        <v>10917</v>
      </c>
      <c r="B1741">
        <v>60</v>
      </c>
      <c r="C1741">
        <v>34</v>
      </c>
      <c r="D1741">
        <v>10</v>
      </c>
      <c r="E1741">
        <v>0</v>
      </c>
      <c r="F1741">
        <f>order_details__2[[#This Row],[UnitPrice]]*order_details__2[[#This Row],[Quantity]]</f>
        <v>340</v>
      </c>
      <c r="G1741">
        <f>VLOOKUP(order_details__2[[#This Row],[ProductID]],products[],3,FALSE)</f>
        <v>28</v>
      </c>
      <c r="H1741">
        <f>VLOOKUP(order_details__2[[#This Row],[OrderID]],orders[],20,FALSE)</f>
        <v>1998</v>
      </c>
      <c r="I1741" t="str">
        <f>VLOOKUP(order_details__2[[#This Row],[ProductID]],products[],2,FALSE)</f>
        <v>Camembert Pierrot</v>
      </c>
      <c r="J1741" t="str">
        <f>VLOOKUP(order_details__2[[#This Row],[SupplierID]],suppliers[],2,FALSE)</f>
        <v>Gai pturage</v>
      </c>
      <c r="K1741" t="str">
        <f>VLOOKUP(order_details__2[[#This Row],[OrderID]],orders[],14,FALSE)</f>
        <v>Spain</v>
      </c>
      <c r="L1741">
        <f>VLOOKUP(order_details__2[[#This Row],[OrderID]],orders[],7,FALSE)</f>
        <v>2</v>
      </c>
      <c r="M1741" t="str">
        <f>VLOOKUP(order_details__2[[#This Row],[ShipVia ]],shippers[],2,FALSE)</f>
        <v>United Package</v>
      </c>
      <c r="N1741" t="str">
        <f>VLOOKUP(order_details__2[[#This Row],[OrderID]],orders[],2,FALSE)</f>
        <v>ROMEY</v>
      </c>
      <c r="O1741" t="str">
        <f>VLOOKUP(order_details__2[[#This Row],[OrderID]],orders[],18,FALSE)</f>
        <v xml:space="preserve">Eastern                                           </v>
      </c>
      <c r="P1741">
        <f>VLOOKUP(order_details__2[[#This Row],[ProductID]],products[],4,FALSE)</f>
        <v>4</v>
      </c>
      <c r="Q1741" t="str">
        <f>VLOOKUP(order_details__2[[#This Row],[CategoryID]],categories[],2,FALSE)</f>
        <v>Dairy Products</v>
      </c>
      <c r="R1741">
        <f>VLOOKUP(order_details__2[[#This Row],[OrderID]],orders[],21,FALSE)</f>
        <v>3</v>
      </c>
    </row>
    <row r="1742" spans="1:18" x14ac:dyDescent="0.2">
      <c r="A1742">
        <v>10918</v>
      </c>
      <c r="B1742">
        <v>1</v>
      </c>
      <c r="C1742">
        <v>18</v>
      </c>
      <c r="D1742">
        <v>60</v>
      </c>
      <c r="E1742">
        <v>0</v>
      </c>
      <c r="F1742">
        <f>order_details__2[[#This Row],[UnitPrice]]*order_details__2[[#This Row],[Quantity]]</f>
        <v>1080</v>
      </c>
      <c r="G1742">
        <f>VLOOKUP(order_details__2[[#This Row],[ProductID]],products[],3,FALSE)</f>
        <v>1</v>
      </c>
      <c r="H1742">
        <f>VLOOKUP(order_details__2[[#This Row],[OrderID]],orders[],20,FALSE)</f>
        <v>1998</v>
      </c>
      <c r="I1742" t="str">
        <f>VLOOKUP(order_details__2[[#This Row],[ProductID]],products[],2,FALSE)</f>
        <v>Chai</v>
      </c>
      <c r="J1742" t="str">
        <f>VLOOKUP(order_details__2[[#This Row],[SupplierID]],suppliers[],2,FALSE)</f>
        <v>Exotic Liquids</v>
      </c>
      <c r="K1742" t="str">
        <f>VLOOKUP(order_details__2[[#This Row],[OrderID]],orders[],14,FALSE)</f>
        <v>Canada</v>
      </c>
      <c r="L1742">
        <f>VLOOKUP(order_details__2[[#This Row],[OrderID]],orders[],7,FALSE)</f>
        <v>3</v>
      </c>
      <c r="M1742" t="str">
        <f>VLOOKUP(order_details__2[[#This Row],[ShipVia ]],shippers[],2,FALSE)</f>
        <v>Federal Shipping</v>
      </c>
      <c r="N1742" t="str">
        <f>VLOOKUP(order_details__2[[#This Row],[OrderID]],orders[],2,FALSE)</f>
        <v>BOTTM</v>
      </c>
      <c r="O1742" t="str">
        <f>VLOOKUP(order_details__2[[#This Row],[OrderID]],orders[],18,FALSE)</f>
        <v xml:space="preserve">Southern                                          </v>
      </c>
      <c r="P1742">
        <f>VLOOKUP(order_details__2[[#This Row],[ProductID]],products[],4,FALSE)</f>
        <v>1</v>
      </c>
      <c r="Q1742" t="str">
        <f>VLOOKUP(order_details__2[[#This Row],[CategoryID]],categories[],2,FALSE)</f>
        <v>Beverages</v>
      </c>
      <c r="R1742">
        <f>VLOOKUP(order_details__2[[#This Row],[OrderID]],orders[],21,FALSE)</f>
        <v>3</v>
      </c>
    </row>
    <row r="1743" spans="1:18" x14ac:dyDescent="0.2">
      <c r="A1743">
        <v>10918</v>
      </c>
      <c r="B1743">
        <v>60</v>
      </c>
      <c r="C1743">
        <v>34</v>
      </c>
      <c r="D1743">
        <v>25</v>
      </c>
      <c r="E1743">
        <v>0</v>
      </c>
      <c r="F1743">
        <f>order_details__2[[#This Row],[UnitPrice]]*order_details__2[[#This Row],[Quantity]]</f>
        <v>850</v>
      </c>
      <c r="G1743">
        <f>VLOOKUP(order_details__2[[#This Row],[ProductID]],products[],3,FALSE)</f>
        <v>28</v>
      </c>
      <c r="H1743">
        <f>VLOOKUP(order_details__2[[#This Row],[OrderID]],orders[],20,FALSE)</f>
        <v>1998</v>
      </c>
      <c r="I1743" t="str">
        <f>VLOOKUP(order_details__2[[#This Row],[ProductID]],products[],2,FALSE)</f>
        <v>Camembert Pierrot</v>
      </c>
      <c r="J1743" t="str">
        <f>VLOOKUP(order_details__2[[#This Row],[SupplierID]],suppliers[],2,FALSE)</f>
        <v>Gai pturage</v>
      </c>
      <c r="K1743" t="str">
        <f>VLOOKUP(order_details__2[[#This Row],[OrderID]],orders[],14,FALSE)</f>
        <v>Canada</v>
      </c>
      <c r="L1743">
        <f>VLOOKUP(order_details__2[[#This Row],[OrderID]],orders[],7,FALSE)</f>
        <v>3</v>
      </c>
      <c r="M1743" t="str">
        <f>VLOOKUP(order_details__2[[#This Row],[ShipVia ]],shippers[],2,FALSE)</f>
        <v>Federal Shipping</v>
      </c>
      <c r="N1743" t="str">
        <f>VLOOKUP(order_details__2[[#This Row],[OrderID]],orders[],2,FALSE)</f>
        <v>BOTTM</v>
      </c>
      <c r="O1743" t="str">
        <f>VLOOKUP(order_details__2[[#This Row],[OrderID]],orders[],18,FALSE)</f>
        <v xml:space="preserve">Southern                                          </v>
      </c>
      <c r="P1743">
        <f>VLOOKUP(order_details__2[[#This Row],[ProductID]],products[],4,FALSE)</f>
        <v>4</v>
      </c>
      <c r="Q1743" t="str">
        <f>VLOOKUP(order_details__2[[#This Row],[CategoryID]],categories[],2,FALSE)</f>
        <v>Dairy Products</v>
      </c>
      <c r="R1743">
        <f>VLOOKUP(order_details__2[[#This Row],[OrderID]],orders[],21,FALSE)</f>
        <v>3</v>
      </c>
    </row>
    <row r="1744" spans="1:18" x14ac:dyDescent="0.2">
      <c r="A1744">
        <v>10919</v>
      </c>
      <c r="B1744">
        <v>16</v>
      </c>
      <c r="C1744">
        <v>17.45</v>
      </c>
      <c r="D1744">
        <v>24</v>
      </c>
      <c r="E1744">
        <v>0</v>
      </c>
      <c r="F1744">
        <f>order_details__2[[#This Row],[UnitPrice]]*order_details__2[[#This Row],[Quantity]]</f>
        <v>418.79999999999995</v>
      </c>
      <c r="G1744">
        <f>VLOOKUP(order_details__2[[#This Row],[ProductID]],products[],3,FALSE)</f>
        <v>7</v>
      </c>
      <c r="H1744">
        <f>VLOOKUP(order_details__2[[#This Row],[OrderID]],orders[],20,FALSE)</f>
        <v>1998</v>
      </c>
      <c r="I1744" t="str">
        <f>VLOOKUP(order_details__2[[#This Row],[ProductID]],products[],2,FALSE)</f>
        <v>Pavlova</v>
      </c>
      <c r="J1744" t="str">
        <f>VLOOKUP(order_details__2[[#This Row],[SupplierID]],suppliers[],2,FALSE)</f>
        <v>Pavlova, Ltd.</v>
      </c>
      <c r="K1744" t="str">
        <f>VLOOKUP(order_details__2[[#This Row],[OrderID]],orders[],14,FALSE)</f>
        <v>Venezuela</v>
      </c>
      <c r="L1744">
        <f>VLOOKUP(order_details__2[[#This Row],[OrderID]],orders[],7,FALSE)</f>
        <v>2</v>
      </c>
      <c r="M1744" t="str">
        <f>VLOOKUP(order_details__2[[#This Row],[ShipVia ]],shippers[],2,FALSE)</f>
        <v>United Package</v>
      </c>
      <c r="N1744" t="str">
        <f>VLOOKUP(order_details__2[[#This Row],[OrderID]],orders[],2,FALSE)</f>
        <v>LINOD</v>
      </c>
      <c r="O1744" t="str">
        <f>VLOOKUP(order_details__2[[#This Row],[OrderID]],orders[],18,FALSE)</f>
        <v xml:space="preserve">Eastern                                           </v>
      </c>
      <c r="P1744">
        <f>VLOOKUP(order_details__2[[#This Row],[ProductID]],products[],4,FALSE)</f>
        <v>3</v>
      </c>
      <c r="Q1744" t="str">
        <f>VLOOKUP(order_details__2[[#This Row],[CategoryID]],categories[],2,FALSE)</f>
        <v>Confections</v>
      </c>
      <c r="R1744">
        <f>VLOOKUP(order_details__2[[#This Row],[OrderID]],orders[],21,FALSE)</f>
        <v>3</v>
      </c>
    </row>
    <row r="1745" spans="1:18" x14ac:dyDescent="0.2">
      <c r="A1745">
        <v>10919</v>
      </c>
      <c r="B1745">
        <v>25</v>
      </c>
      <c r="C1745">
        <v>14</v>
      </c>
      <c r="D1745">
        <v>24</v>
      </c>
      <c r="E1745">
        <v>0</v>
      </c>
      <c r="F1745">
        <f>order_details__2[[#This Row],[UnitPrice]]*order_details__2[[#This Row],[Quantity]]</f>
        <v>336</v>
      </c>
      <c r="G1745">
        <f>VLOOKUP(order_details__2[[#This Row],[ProductID]],products[],3,FALSE)</f>
        <v>11</v>
      </c>
      <c r="H1745">
        <f>VLOOKUP(order_details__2[[#This Row],[OrderID]],orders[],20,FALSE)</f>
        <v>1998</v>
      </c>
      <c r="I1745" t="str">
        <f>VLOOKUP(order_details__2[[#This Row],[ProductID]],products[],2,FALSE)</f>
        <v>NuNuCa Nu-Nougat-Creme</v>
      </c>
      <c r="J1745" t="str">
        <f>VLOOKUP(order_details__2[[#This Row],[SupplierID]],suppliers[],2,FALSE)</f>
        <v>Heli Swaren GmbH &amp; Co. KG</v>
      </c>
      <c r="K1745" t="str">
        <f>VLOOKUP(order_details__2[[#This Row],[OrderID]],orders[],14,FALSE)</f>
        <v>Venezuela</v>
      </c>
      <c r="L1745">
        <f>VLOOKUP(order_details__2[[#This Row],[OrderID]],orders[],7,FALSE)</f>
        <v>2</v>
      </c>
      <c r="M1745" t="str">
        <f>VLOOKUP(order_details__2[[#This Row],[ShipVia ]],shippers[],2,FALSE)</f>
        <v>United Package</v>
      </c>
      <c r="N1745" t="str">
        <f>VLOOKUP(order_details__2[[#This Row],[OrderID]],orders[],2,FALSE)</f>
        <v>LINOD</v>
      </c>
      <c r="O1745" t="str">
        <f>VLOOKUP(order_details__2[[#This Row],[OrderID]],orders[],18,FALSE)</f>
        <v xml:space="preserve">Eastern                                           </v>
      </c>
      <c r="P1745">
        <f>VLOOKUP(order_details__2[[#This Row],[ProductID]],products[],4,FALSE)</f>
        <v>3</v>
      </c>
      <c r="Q1745" t="str">
        <f>VLOOKUP(order_details__2[[#This Row],[CategoryID]],categories[],2,FALSE)</f>
        <v>Confections</v>
      </c>
      <c r="R1745">
        <f>VLOOKUP(order_details__2[[#This Row],[OrderID]],orders[],21,FALSE)</f>
        <v>3</v>
      </c>
    </row>
    <row r="1746" spans="1:18" x14ac:dyDescent="0.2">
      <c r="A1746">
        <v>10919</v>
      </c>
      <c r="B1746">
        <v>40</v>
      </c>
      <c r="C1746">
        <v>18.399999999999999</v>
      </c>
      <c r="D1746">
        <v>20</v>
      </c>
      <c r="E1746">
        <v>0</v>
      </c>
      <c r="F1746">
        <f>order_details__2[[#This Row],[UnitPrice]]*order_details__2[[#This Row],[Quantity]]</f>
        <v>368</v>
      </c>
      <c r="G1746">
        <f>VLOOKUP(order_details__2[[#This Row],[ProductID]],products[],3,FALSE)</f>
        <v>19</v>
      </c>
      <c r="H1746">
        <f>VLOOKUP(order_details__2[[#This Row],[OrderID]],orders[],20,FALSE)</f>
        <v>1998</v>
      </c>
      <c r="I1746" t="str">
        <f>VLOOKUP(order_details__2[[#This Row],[ProductID]],products[],2,FALSE)</f>
        <v>Boston Crab Meat</v>
      </c>
      <c r="J1746" t="str">
        <f>VLOOKUP(order_details__2[[#This Row],[SupplierID]],suppliers[],2,FALSE)</f>
        <v>New England Seafood Cannery</v>
      </c>
      <c r="K1746" t="str">
        <f>VLOOKUP(order_details__2[[#This Row],[OrderID]],orders[],14,FALSE)</f>
        <v>Venezuela</v>
      </c>
      <c r="L1746">
        <f>VLOOKUP(order_details__2[[#This Row],[OrderID]],orders[],7,FALSE)</f>
        <v>2</v>
      </c>
      <c r="M1746" t="str">
        <f>VLOOKUP(order_details__2[[#This Row],[ShipVia ]],shippers[],2,FALSE)</f>
        <v>United Package</v>
      </c>
      <c r="N1746" t="str">
        <f>VLOOKUP(order_details__2[[#This Row],[OrderID]],orders[],2,FALSE)</f>
        <v>LINOD</v>
      </c>
      <c r="O1746" t="str">
        <f>VLOOKUP(order_details__2[[#This Row],[OrderID]],orders[],18,FALSE)</f>
        <v xml:space="preserve">Eastern                                           </v>
      </c>
      <c r="P1746">
        <f>VLOOKUP(order_details__2[[#This Row],[ProductID]],products[],4,FALSE)</f>
        <v>8</v>
      </c>
      <c r="Q1746" t="str">
        <f>VLOOKUP(order_details__2[[#This Row],[CategoryID]],categories[],2,FALSE)</f>
        <v>Seafood</v>
      </c>
      <c r="R1746">
        <f>VLOOKUP(order_details__2[[#This Row],[OrderID]],orders[],21,FALSE)</f>
        <v>3</v>
      </c>
    </row>
    <row r="1747" spans="1:18" x14ac:dyDescent="0.2">
      <c r="A1747">
        <v>10920</v>
      </c>
      <c r="B1747">
        <v>50</v>
      </c>
      <c r="C1747">
        <v>16.25</v>
      </c>
      <c r="D1747">
        <v>24</v>
      </c>
      <c r="E1747">
        <v>0</v>
      </c>
      <c r="F1747">
        <f>order_details__2[[#This Row],[UnitPrice]]*order_details__2[[#This Row],[Quantity]]</f>
        <v>390</v>
      </c>
      <c r="G1747">
        <f>VLOOKUP(order_details__2[[#This Row],[ProductID]],products[],3,FALSE)</f>
        <v>23</v>
      </c>
      <c r="H1747">
        <f>VLOOKUP(order_details__2[[#This Row],[OrderID]],orders[],20,FALSE)</f>
        <v>1998</v>
      </c>
      <c r="I1747" t="str">
        <f>VLOOKUP(order_details__2[[#This Row],[ProductID]],products[],2,FALSE)</f>
        <v>Valkoinen suklaa</v>
      </c>
      <c r="J1747" t="str">
        <f>VLOOKUP(order_details__2[[#This Row],[SupplierID]],suppliers[],2,FALSE)</f>
        <v>Karkki Oy</v>
      </c>
      <c r="K1747" t="str">
        <f>VLOOKUP(order_details__2[[#This Row],[OrderID]],orders[],14,FALSE)</f>
        <v>UK</v>
      </c>
      <c r="L1747">
        <f>VLOOKUP(order_details__2[[#This Row],[OrderID]],orders[],7,FALSE)</f>
        <v>2</v>
      </c>
      <c r="M1747" t="str">
        <f>VLOOKUP(order_details__2[[#This Row],[ShipVia ]],shippers[],2,FALSE)</f>
        <v>United Package</v>
      </c>
      <c r="N1747" t="str">
        <f>VLOOKUP(order_details__2[[#This Row],[OrderID]],orders[],2,FALSE)</f>
        <v>AROUT</v>
      </c>
      <c r="O1747" t="str">
        <f>VLOOKUP(order_details__2[[#This Row],[OrderID]],orders[],18,FALSE)</f>
        <v xml:space="preserve">Eastern                                           </v>
      </c>
      <c r="P1747">
        <f>VLOOKUP(order_details__2[[#This Row],[ProductID]],products[],4,FALSE)</f>
        <v>3</v>
      </c>
      <c r="Q1747" t="str">
        <f>VLOOKUP(order_details__2[[#This Row],[CategoryID]],categories[],2,FALSE)</f>
        <v>Confections</v>
      </c>
      <c r="R1747">
        <f>VLOOKUP(order_details__2[[#This Row],[OrderID]],orders[],21,FALSE)</f>
        <v>3</v>
      </c>
    </row>
    <row r="1748" spans="1:18" x14ac:dyDescent="0.2">
      <c r="A1748">
        <v>10921</v>
      </c>
      <c r="B1748">
        <v>35</v>
      </c>
      <c r="C1748">
        <v>18</v>
      </c>
      <c r="D1748">
        <v>10</v>
      </c>
      <c r="E1748">
        <v>0</v>
      </c>
      <c r="F1748">
        <f>order_details__2[[#This Row],[UnitPrice]]*order_details__2[[#This Row],[Quantity]]</f>
        <v>180</v>
      </c>
      <c r="G1748">
        <f>VLOOKUP(order_details__2[[#This Row],[ProductID]],products[],3,FALSE)</f>
        <v>16</v>
      </c>
      <c r="H1748">
        <f>VLOOKUP(order_details__2[[#This Row],[OrderID]],orders[],20,FALSE)</f>
        <v>1998</v>
      </c>
      <c r="I1748" t="str">
        <f>VLOOKUP(order_details__2[[#This Row],[ProductID]],products[],2,FALSE)</f>
        <v>Steeleye Stout</v>
      </c>
      <c r="J1748" t="str">
        <f>VLOOKUP(order_details__2[[#This Row],[SupplierID]],suppliers[],2,FALSE)</f>
        <v>Bigfoot Breweries</v>
      </c>
      <c r="K1748" t="str">
        <f>VLOOKUP(order_details__2[[#This Row],[OrderID]],orders[],14,FALSE)</f>
        <v>Denmark</v>
      </c>
      <c r="L1748">
        <f>VLOOKUP(order_details__2[[#This Row],[OrderID]],orders[],7,FALSE)</f>
        <v>1</v>
      </c>
      <c r="M1748" t="str">
        <f>VLOOKUP(order_details__2[[#This Row],[ShipVia ]],shippers[],2,FALSE)</f>
        <v>Speedy Express</v>
      </c>
      <c r="N1748" t="str">
        <f>VLOOKUP(order_details__2[[#This Row],[OrderID]],orders[],2,FALSE)</f>
        <v>VAFFE</v>
      </c>
      <c r="O1748" t="str">
        <f>VLOOKUP(order_details__2[[#This Row],[OrderID]],orders[],18,FALSE)</f>
        <v xml:space="preserve">Eastern                                           </v>
      </c>
      <c r="P1748">
        <f>VLOOKUP(order_details__2[[#This Row],[ProductID]],products[],4,FALSE)</f>
        <v>1</v>
      </c>
      <c r="Q1748" t="str">
        <f>VLOOKUP(order_details__2[[#This Row],[CategoryID]],categories[],2,FALSE)</f>
        <v>Beverages</v>
      </c>
      <c r="R1748">
        <f>VLOOKUP(order_details__2[[#This Row],[OrderID]],orders[],21,FALSE)</f>
        <v>3</v>
      </c>
    </row>
    <row r="1749" spans="1:18" x14ac:dyDescent="0.2">
      <c r="A1749">
        <v>10921</v>
      </c>
      <c r="B1749">
        <v>63</v>
      </c>
      <c r="C1749">
        <v>43.9</v>
      </c>
      <c r="D1749">
        <v>40</v>
      </c>
      <c r="E1749">
        <v>0</v>
      </c>
      <c r="F1749">
        <f>order_details__2[[#This Row],[UnitPrice]]*order_details__2[[#This Row],[Quantity]]</f>
        <v>1756</v>
      </c>
      <c r="G1749">
        <f>VLOOKUP(order_details__2[[#This Row],[ProductID]],products[],3,FALSE)</f>
        <v>7</v>
      </c>
      <c r="H1749">
        <f>VLOOKUP(order_details__2[[#This Row],[OrderID]],orders[],20,FALSE)</f>
        <v>1998</v>
      </c>
      <c r="I1749" t="str">
        <f>VLOOKUP(order_details__2[[#This Row],[ProductID]],products[],2,FALSE)</f>
        <v>Vegie-spread</v>
      </c>
      <c r="J1749" t="str">
        <f>VLOOKUP(order_details__2[[#This Row],[SupplierID]],suppliers[],2,FALSE)</f>
        <v>Pavlova, Ltd.</v>
      </c>
      <c r="K1749" t="str">
        <f>VLOOKUP(order_details__2[[#This Row],[OrderID]],orders[],14,FALSE)</f>
        <v>Denmark</v>
      </c>
      <c r="L1749">
        <f>VLOOKUP(order_details__2[[#This Row],[OrderID]],orders[],7,FALSE)</f>
        <v>1</v>
      </c>
      <c r="M1749" t="str">
        <f>VLOOKUP(order_details__2[[#This Row],[ShipVia ]],shippers[],2,FALSE)</f>
        <v>Speedy Express</v>
      </c>
      <c r="N1749" t="str">
        <f>VLOOKUP(order_details__2[[#This Row],[OrderID]],orders[],2,FALSE)</f>
        <v>VAFFE</v>
      </c>
      <c r="O1749" t="str">
        <f>VLOOKUP(order_details__2[[#This Row],[OrderID]],orders[],18,FALSE)</f>
        <v xml:space="preserve">Eastern                                           </v>
      </c>
      <c r="P1749">
        <f>VLOOKUP(order_details__2[[#This Row],[ProductID]],products[],4,FALSE)</f>
        <v>2</v>
      </c>
      <c r="Q1749" t="str">
        <f>VLOOKUP(order_details__2[[#This Row],[CategoryID]],categories[],2,FALSE)</f>
        <v>Condiments</v>
      </c>
      <c r="R1749">
        <f>VLOOKUP(order_details__2[[#This Row],[OrderID]],orders[],21,FALSE)</f>
        <v>3</v>
      </c>
    </row>
    <row r="1750" spans="1:18" x14ac:dyDescent="0.2">
      <c r="A1750">
        <v>10922</v>
      </c>
      <c r="B1750">
        <v>17</v>
      </c>
      <c r="C1750">
        <v>39</v>
      </c>
      <c r="D1750">
        <v>15</v>
      </c>
      <c r="E1750">
        <v>0</v>
      </c>
      <c r="F1750">
        <f>order_details__2[[#This Row],[UnitPrice]]*order_details__2[[#This Row],[Quantity]]</f>
        <v>585</v>
      </c>
      <c r="G1750">
        <f>VLOOKUP(order_details__2[[#This Row],[ProductID]],products[],3,FALSE)</f>
        <v>7</v>
      </c>
      <c r="H1750">
        <f>VLOOKUP(order_details__2[[#This Row],[OrderID]],orders[],20,FALSE)</f>
        <v>1998</v>
      </c>
      <c r="I1750" t="str">
        <f>VLOOKUP(order_details__2[[#This Row],[ProductID]],products[],2,FALSE)</f>
        <v>Alice Mutton</v>
      </c>
      <c r="J1750" t="str">
        <f>VLOOKUP(order_details__2[[#This Row],[SupplierID]],suppliers[],2,FALSE)</f>
        <v>Pavlova, Ltd.</v>
      </c>
      <c r="K1750" t="str">
        <f>VLOOKUP(order_details__2[[#This Row],[OrderID]],orders[],14,FALSE)</f>
        <v>Brazil</v>
      </c>
      <c r="L1750">
        <f>VLOOKUP(order_details__2[[#This Row],[OrderID]],orders[],7,FALSE)</f>
        <v>3</v>
      </c>
      <c r="M1750" t="str">
        <f>VLOOKUP(order_details__2[[#This Row],[ShipVia ]],shippers[],2,FALSE)</f>
        <v>Federal Shipping</v>
      </c>
      <c r="N1750" t="str">
        <f>VLOOKUP(order_details__2[[#This Row],[OrderID]],orders[],2,FALSE)</f>
        <v>HANAR</v>
      </c>
      <c r="O1750" t="str">
        <f>VLOOKUP(order_details__2[[#This Row],[OrderID]],orders[],18,FALSE)</f>
        <v xml:space="preserve">Eastern                                           </v>
      </c>
      <c r="P1750">
        <f>VLOOKUP(order_details__2[[#This Row],[ProductID]],products[],4,FALSE)</f>
        <v>6</v>
      </c>
      <c r="Q1750" t="str">
        <f>VLOOKUP(order_details__2[[#This Row],[CategoryID]],categories[],2,FALSE)</f>
        <v>Meat/Poultry</v>
      </c>
      <c r="R1750">
        <f>VLOOKUP(order_details__2[[#This Row],[OrderID]],orders[],21,FALSE)</f>
        <v>3</v>
      </c>
    </row>
    <row r="1751" spans="1:18" x14ac:dyDescent="0.2">
      <c r="A1751">
        <v>10922</v>
      </c>
      <c r="B1751">
        <v>24</v>
      </c>
      <c r="C1751">
        <v>4.5</v>
      </c>
      <c r="D1751">
        <v>35</v>
      </c>
      <c r="E1751">
        <v>0</v>
      </c>
      <c r="F1751">
        <f>order_details__2[[#This Row],[UnitPrice]]*order_details__2[[#This Row],[Quantity]]</f>
        <v>157.5</v>
      </c>
      <c r="G1751">
        <f>VLOOKUP(order_details__2[[#This Row],[ProductID]],products[],3,FALSE)</f>
        <v>10</v>
      </c>
      <c r="H1751">
        <f>VLOOKUP(order_details__2[[#This Row],[OrderID]],orders[],20,FALSE)</f>
        <v>1998</v>
      </c>
      <c r="I1751" t="str">
        <f>VLOOKUP(order_details__2[[#This Row],[ProductID]],products[],2,FALSE)</f>
        <v>Guaran Fantstica</v>
      </c>
      <c r="J1751" t="str">
        <f>VLOOKUP(order_details__2[[#This Row],[SupplierID]],suppliers[],2,FALSE)</f>
        <v>Refrescos Americanas LTDA</v>
      </c>
      <c r="K1751" t="str">
        <f>VLOOKUP(order_details__2[[#This Row],[OrderID]],orders[],14,FALSE)</f>
        <v>Brazil</v>
      </c>
      <c r="L1751">
        <f>VLOOKUP(order_details__2[[#This Row],[OrderID]],orders[],7,FALSE)</f>
        <v>3</v>
      </c>
      <c r="M1751" t="str">
        <f>VLOOKUP(order_details__2[[#This Row],[ShipVia ]],shippers[],2,FALSE)</f>
        <v>Federal Shipping</v>
      </c>
      <c r="N1751" t="str">
        <f>VLOOKUP(order_details__2[[#This Row],[OrderID]],orders[],2,FALSE)</f>
        <v>HANAR</v>
      </c>
      <c r="O1751" t="str">
        <f>VLOOKUP(order_details__2[[#This Row],[OrderID]],orders[],18,FALSE)</f>
        <v xml:space="preserve">Eastern                                           </v>
      </c>
      <c r="P1751">
        <f>VLOOKUP(order_details__2[[#This Row],[ProductID]],products[],4,FALSE)</f>
        <v>1</v>
      </c>
      <c r="Q1751" t="str">
        <f>VLOOKUP(order_details__2[[#This Row],[CategoryID]],categories[],2,FALSE)</f>
        <v>Beverages</v>
      </c>
      <c r="R1751">
        <f>VLOOKUP(order_details__2[[#This Row],[OrderID]],orders[],21,FALSE)</f>
        <v>3</v>
      </c>
    </row>
    <row r="1752" spans="1:18" x14ac:dyDescent="0.2">
      <c r="A1752">
        <v>10923</v>
      </c>
      <c r="B1752">
        <v>42</v>
      </c>
      <c r="C1752">
        <v>14</v>
      </c>
      <c r="D1752">
        <v>10</v>
      </c>
      <c r="E1752">
        <v>0</v>
      </c>
      <c r="F1752">
        <f>order_details__2[[#This Row],[UnitPrice]]*order_details__2[[#This Row],[Quantity]]</f>
        <v>140</v>
      </c>
      <c r="G1752">
        <f>VLOOKUP(order_details__2[[#This Row],[ProductID]],products[],3,FALSE)</f>
        <v>20</v>
      </c>
      <c r="H1752">
        <f>VLOOKUP(order_details__2[[#This Row],[OrderID]],orders[],20,FALSE)</f>
        <v>1998</v>
      </c>
      <c r="I1752" t="str">
        <f>VLOOKUP(order_details__2[[#This Row],[ProductID]],products[],2,FALSE)</f>
        <v>Singaporean Hokkien Fried Mee</v>
      </c>
      <c r="J1752" t="str">
        <f>VLOOKUP(order_details__2[[#This Row],[SupplierID]],suppliers[],2,FALSE)</f>
        <v>Leka Trading</v>
      </c>
      <c r="K1752" t="str">
        <f>VLOOKUP(order_details__2[[#This Row],[OrderID]],orders[],14,FALSE)</f>
        <v>France</v>
      </c>
      <c r="L1752">
        <f>VLOOKUP(order_details__2[[#This Row],[OrderID]],orders[],7,FALSE)</f>
        <v>3</v>
      </c>
      <c r="M1752" t="str">
        <f>VLOOKUP(order_details__2[[#This Row],[ShipVia ]],shippers[],2,FALSE)</f>
        <v>Federal Shipping</v>
      </c>
      <c r="N1752" t="str">
        <f>VLOOKUP(order_details__2[[#This Row],[OrderID]],orders[],2,FALSE)</f>
        <v>LAMAI</v>
      </c>
      <c r="O1752" t="str">
        <f>VLOOKUP(order_details__2[[#This Row],[OrderID]],orders[],18,FALSE)</f>
        <v xml:space="preserve">Westerns                                          </v>
      </c>
      <c r="P1752">
        <f>VLOOKUP(order_details__2[[#This Row],[ProductID]],products[],4,FALSE)</f>
        <v>5</v>
      </c>
      <c r="Q1752" t="str">
        <f>VLOOKUP(order_details__2[[#This Row],[CategoryID]],categories[],2,FALSE)</f>
        <v>Grains/Cereals</v>
      </c>
      <c r="R1752">
        <f>VLOOKUP(order_details__2[[#This Row],[OrderID]],orders[],21,FALSE)</f>
        <v>3</v>
      </c>
    </row>
    <row r="1753" spans="1:18" x14ac:dyDescent="0.2">
      <c r="A1753">
        <v>10923</v>
      </c>
      <c r="B1753">
        <v>43</v>
      </c>
      <c r="C1753">
        <v>46</v>
      </c>
      <c r="D1753">
        <v>10</v>
      </c>
      <c r="E1753">
        <v>0</v>
      </c>
      <c r="F1753">
        <f>order_details__2[[#This Row],[UnitPrice]]*order_details__2[[#This Row],[Quantity]]</f>
        <v>460</v>
      </c>
      <c r="G1753">
        <f>VLOOKUP(order_details__2[[#This Row],[ProductID]],products[],3,FALSE)</f>
        <v>20</v>
      </c>
      <c r="H1753">
        <f>VLOOKUP(order_details__2[[#This Row],[OrderID]],orders[],20,FALSE)</f>
        <v>1998</v>
      </c>
      <c r="I1753" t="str">
        <f>VLOOKUP(order_details__2[[#This Row],[ProductID]],products[],2,FALSE)</f>
        <v>Ipoh Coffee</v>
      </c>
      <c r="J1753" t="str">
        <f>VLOOKUP(order_details__2[[#This Row],[SupplierID]],suppliers[],2,FALSE)</f>
        <v>Leka Trading</v>
      </c>
      <c r="K1753" t="str">
        <f>VLOOKUP(order_details__2[[#This Row],[OrderID]],orders[],14,FALSE)</f>
        <v>France</v>
      </c>
      <c r="L1753">
        <f>VLOOKUP(order_details__2[[#This Row],[OrderID]],orders[],7,FALSE)</f>
        <v>3</v>
      </c>
      <c r="M1753" t="str">
        <f>VLOOKUP(order_details__2[[#This Row],[ShipVia ]],shippers[],2,FALSE)</f>
        <v>Federal Shipping</v>
      </c>
      <c r="N1753" t="str">
        <f>VLOOKUP(order_details__2[[#This Row],[OrderID]],orders[],2,FALSE)</f>
        <v>LAMAI</v>
      </c>
      <c r="O1753" t="str">
        <f>VLOOKUP(order_details__2[[#This Row],[OrderID]],orders[],18,FALSE)</f>
        <v xml:space="preserve">Westerns                                          </v>
      </c>
      <c r="P1753">
        <f>VLOOKUP(order_details__2[[#This Row],[ProductID]],products[],4,FALSE)</f>
        <v>1</v>
      </c>
      <c r="Q1753" t="str">
        <f>VLOOKUP(order_details__2[[#This Row],[CategoryID]],categories[],2,FALSE)</f>
        <v>Beverages</v>
      </c>
      <c r="R1753">
        <f>VLOOKUP(order_details__2[[#This Row],[OrderID]],orders[],21,FALSE)</f>
        <v>3</v>
      </c>
    </row>
    <row r="1754" spans="1:18" x14ac:dyDescent="0.2">
      <c r="A1754">
        <v>10923</v>
      </c>
      <c r="B1754">
        <v>67</v>
      </c>
      <c r="C1754">
        <v>14</v>
      </c>
      <c r="D1754">
        <v>24</v>
      </c>
      <c r="E1754">
        <v>0</v>
      </c>
      <c r="F1754">
        <f>order_details__2[[#This Row],[UnitPrice]]*order_details__2[[#This Row],[Quantity]]</f>
        <v>336</v>
      </c>
      <c r="G1754">
        <f>VLOOKUP(order_details__2[[#This Row],[ProductID]],products[],3,FALSE)</f>
        <v>16</v>
      </c>
      <c r="H1754">
        <f>VLOOKUP(order_details__2[[#This Row],[OrderID]],orders[],20,FALSE)</f>
        <v>1998</v>
      </c>
      <c r="I1754" t="str">
        <f>VLOOKUP(order_details__2[[#This Row],[ProductID]],products[],2,FALSE)</f>
        <v>Laughing Lumberjack Lager</v>
      </c>
      <c r="J1754" t="str">
        <f>VLOOKUP(order_details__2[[#This Row],[SupplierID]],suppliers[],2,FALSE)</f>
        <v>Bigfoot Breweries</v>
      </c>
      <c r="K1754" t="str">
        <f>VLOOKUP(order_details__2[[#This Row],[OrderID]],orders[],14,FALSE)</f>
        <v>France</v>
      </c>
      <c r="L1754">
        <f>VLOOKUP(order_details__2[[#This Row],[OrderID]],orders[],7,FALSE)</f>
        <v>3</v>
      </c>
      <c r="M1754" t="str">
        <f>VLOOKUP(order_details__2[[#This Row],[ShipVia ]],shippers[],2,FALSE)</f>
        <v>Federal Shipping</v>
      </c>
      <c r="N1754" t="str">
        <f>VLOOKUP(order_details__2[[#This Row],[OrderID]],orders[],2,FALSE)</f>
        <v>LAMAI</v>
      </c>
      <c r="O1754" t="str">
        <f>VLOOKUP(order_details__2[[#This Row],[OrderID]],orders[],18,FALSE)</f>
        <v xml:space="preserve">Westerns                                          </v>
      </c>
      <c r="P1754">
        <f>VLOOKUP(order_details__2[[#This Row],[ProductID]],products[],4,FALSE)</f>
        <v>1</v>
      </c>
      <c r="Q1754" t="str">
        <f>VLOOKUP(order_details__2[[#This Row],[CategoryID]],categories[],2,FALSE)</f>
        <v>Beverages</v>
      </c>
      <c r="R1754">
        <f>VLOOKUP(order_details__2[[#This Row],[OrderID]],orders[],21,FALSE)</f>
        <v>3</v>
      </c>
    </row>
    <row r="1755" spans="1:18" x14ac:dyDescent="0.2">
      <c r="A1755">
        <v>10924</v>
      </c>
      <c r="B1755">
        <v>10</v>
      </c>
      <c r="C1755">
        <v>31</v>
      </c>
      <c r="D1755">
        <v>20</v>
      </c>
      <c r="E1755">
        <v>0</v>
      </c>
      <c r="F1755">
        <f>order_details__2[[#This Row],[UnitPrice]]*order_details__2[[#This Row],[Quantity]]</f>
        <v>620</v>
      </c>
      <c r="G1755">
        <f>VLOOKUP(order_details__2[[#This Row],[ProductID]],products[],3,FALSE)</f>
        <v>4</v>
      </c>
      <c r="H1755">
        <f>VLOOKUP(order_details__2[[#This Row],[OrderID]],orders[],20,FALSE)</f>
        <v>1998</v>
      </c>
      <c r="I1755" t="str">
        <f>VLOOKUP(order_details__2[[#This Row],[ProductID]],products[],2,FALSE)</f>
        <v>Ikura</v>
      </c>
      <c r="J1755" t="str">
        <f>VLOOKUP(order_details__2[[#This Row],[SupplierID]],suppliers[],2,FALSE)</f>
        <v>Tokyo Traders</v>
      </c>
      <c r="K1755" t="str">
        <f>VLOOKUP(order_details__2[[#This Row],[OrderID]],orders[],14,FALSE)</f>
        <v>Sweden</v>
      </c>
      <c r="L1755">
        <f>VLOOKUP(order_details__2[[#This Row],[OrderID]],orders[],7,FALSE)</f>
        <v>2</v>
      </c>
      <c r="M1755" t="str">
        <f>VLOOKUP(order_details__2[[#This Row],[ShipVia ]],shippers[],2,FALSE)</f>
        <v>United Package</v>
      </c>
      <c r="N1755" t="str">
        <f>VLOOKUP(order_details__2[[#This Row],[OrderID]],orders[],2,FALSE)</f>
        <v>BERGS</v>
      </c>
      <c r="O1755" t="str">
        <f>VLOOKUP(order_details__2[[#This Row],[OrderID]],orders[],18,FALSE)</f>
        <v xml:space="preserve">Southern                                          </v>
      </c>
      <c r="P1755">
        <f>VLOOKUP(order_details__2[[#This Row],[ProductID]],products[],4,FALSE)</f>
        <v>8</v>
      </c>
      <c r="Q1755" t="str">
        <f>VLOOKUP(order_details__2[[#This Row],[CategoryID]],categories[],2,FALSE)</f>
        <v>Seafood</v>
      </c>
      <c r="R1755">
        <f>VLOOKUP(order_details__2[[#This Row],[OrderID]],orders[],21,FALSE)</f>
        <v>3</v>
      </c>
    </row>
    <row r="1756" spans="1:18" x14ac:dyDescent="0.2">
      <c r="A1756">
        <v>10924</v>
      </c>
      <c r="B1756">
        <v>28</v>
      </c>
      <c r="C1756">
        <v>45.6</v>
      </c>
      <c r="D1756">
        <v>30</v>
      </c>
      <c r="E1756">
        <v>0</v>
      </c>
      <c r="F1756">
        <f>order_details__2[[#This Row],[UnitPrice]]*order_details__2[[#This Row],[Quantity]]</f>
        <v>1368</v>
      </c>
      <c r="G1756">
        <f>VLOOKUP(order_details__2[[#This Row],[ProductID]],products[],3,FALSE)</f>
        <v>12</v>
      </c>
      <c r="H1756">
        <f>VLOOKUP(order_details__2[[#This Row],[OrderID]],orders[],20,FALSE)</f>
        <v>1998</v>
      </c>
      <c r="I1756" t="str">
        <f>VLOOKUP(order_details__2[[#This Row],[ProductID]],products[],2,FALSE)</f>
        <v>Rssle Sauerkraut</v>
      </c>
      <c r="J1756" t="str">
        <f>VLOOKUP(order_details__2[[#This Row],[SupplierID]],suppliers[],2,FALSE)</f>
        <v>Plutzer Lebensmittelgromrkte AG</v>
      </c>
      <c r="K1756" t="str">
        <f>VLOOKUP(order_details__2[[#This Row],[OrderID]],orders[],14,FALSE)</f>
        <v>Sweden</v>
      </c>
      <c r="L1756">
        <f>VLOOKUP(order_details__2[[#This Row],[OrderID]],orders[],7,FALSE)</f>
        <v>2</v>
      </c>
      <c r="M1756" t="str">
        <f>VLOOKUP(order_details__2[[#This Row],[ShipVia ]],shippers[],2,FALSE)</f>
        <v>United Package</v>
      </c>
      <c r="N1756" t="str">
        <f>VLOOKUP(order_details__2[[#This Row],[OrderID]],orders[],2,FALSE)</f>
        <v>BERGS</v>
      </c>
      <c r="O1756" t="str">
        <f>VLOOKUP(order_details__2[[#This Row],[OrderID]],orders[],18,FALSE)</f>
        <v xml:space="preserve">Southern                                          </v>
      </c>
      <c r="P1756">
        <f>VLOOKUP(order_details__2[[#This Row],[ProductID]],products[],4,FALSE)</f>
        <v>7</v>
      </c>
      <c r="Q1756" t="str">
        <f>VLOOKUP(order_details__2[[#This Row],[CategoryID]],categories[],2,FALSE)</f>
        <v>Produce</v>
      </c>
      <c r="R1756">
        <f>VLOOKUP(order_details__2[[#This Row],[OrderID]],orders[],21,FALSE)</f>
        <v>3</v>
      </c>
    </row>
    <row r="1757" spans="1:18" x14ac:dyDescent="0.2">
      <c r="A1757">
        <v>10924</v>
      </c>
      <c r="B1757">
        <v>75</v>
      </c>
      <c r="C1757">
        <v>7.75</v>
      </c>
      <c r="D1757">
        <v>6</v>
      </c>
      <c r="E1757">
        <v>0</v>
      </c>
      <c r="F1757">
        <f>order_details__2[[#This Row],[UnitPrice]]*order_details__2[[#This Row],[Quantity]]</f>
        <v>46.5</v>
      </c>
      <c r="G1757">
        <f>VLOOKUP(order_details__2[[#This Row],[ProductID]],products[],3,FALSE)</f>
        <v>12</v>
      </c>
      <c r="H1757">
        <f>VLOOKUP(order_details__2[[#This Row],[OrderID]],orders[],20,FALSE)</f>
        <v>1998</v>
      </c>
      <c r="I1757" t="str">
        <f>VLOOKUP(order_details__2[[#This Row],[ProductID]],products[],2,FALSE)</f>
        <v>Rhnbru Klosterbier</v>
      </c>
      <c r="J1757" t="str">
        <f>VLOOKUP(order_details__2[[#This Row],[SupplierID]],suppliers[],2,FALSE)</f>
        <v>Plutzer Lebensmittelgromrkte AG</v>
      </c>
      <c r="K1757" t="str">
        <f>VLOOKUP(order_details__2[[#This Row],[OrderID]],orders[],14,FALSE)</f>
        <v>Sweden</v>
      </c>
      <c r="L1757">
        <f>VLOOKUP(order_details__2[[#This Row],[OrderID]],orders[],7,FALSE)</f>
        <v>2</v>
      </c>
      <c r="M1757" t="str">
        <f>VLOOKUP(order_details__2[[#This Row],[ShipVia ]],shippers[],2,FALSE)</f>
        <v>United Package</v>
      </c>
      <c r="N1757" t="str">
        <f>VLOOKUP(order_details__2[[#This Row],[OrderID]],orders[],2,FALSE)</f>
        <v>BERGS</v>
      </c>
      <c r="O1757" t="str">
        <f>VLOOKUP(order_details__2[[#This Row],[OrderID]],orders[],18,FALSE)</f>
        <v xml:space="preserve">Southern                                          </v>
      </c>
      <c r="P1757">
        <f>VLOOKUP(order_details__2[[#This Row],[ProductID]],products[],4,FALSE)</f>
        <v>1</v>
      </c>
      <c r="Q1757" t="str">
        <f>VLOOKUP(order_details__2[[#This Row],[CategoryID]],categories[],2,FALSE)</f>
        <v>Beverages</v>
      </c>
      <c r="R1757">
        <f>VLOOKUP(order_details__2[[#This Row],[OrderID]],orders[],21,FALSE)</f>
        <v>3</v>
      </c>
    </row>
    <row r="1758" spans="1:18" x14ac:dyDescent="0.2">
      <c r="A1758">
        <v>10925</v>
      </c>
      <c r="B1758">
        <v>36</v>
      </c>
      <c r="C1758">
        <v>19</v>
      </c>
      <c r="D1758">
        <v>25</v>
      </c>
      <c r="E1758">
        <v>0</v>
      </c>
      <c r="F1758">
        <f>order_details__2[[#This Row],[UnitPrice]]*order_details__2[[#This Row],[Quantity]]</f>
        <v>475</v>
      </c>
      <c r="G1758">
        <f>VLOOKUP(order_details__2[[#This Row],[ProductID]],products[],3,FALSE)</f>
        <v>17</v>
      </c>
      <c r="H1758">
        <f>VLOOKUP(order_details__2[[#This Row],[OrderID]],orders[],20,FALSE)</f>
        <v>1998</v>
      </c>
      <c r="I1758" t="str">
        <f>VLOOKUP(order_details__2[[#This Row],[ProductID]],products[],2,FALSE)</f>
        <v>Inlagd Sill</v>
      </c>
      <c r="J1758" t="str">
        <f>VLOOKUP(order_details__2[[#This Row],[SupplierID]],suppliers[],2,FALSE)</f>
        <v>Svensk Sjfda AB</v>
      </c>
      <c r="K1758" t="str">
        <f>VLOOKUP(order_details__2[[#This Row],[OrderID]],orders[],14,FALSE)</f>
        <v>Brazil</v>
      </c>
      <c r="L1758">
        <f>VLOOKUP(order_details__2[[#This Row],[OrderID]],orders[],7,FALSE)</f>
        <v>1</v>
      </c>
      <c r="M1758" t="str">
        <f>VLOOKUP(order_details__2[[#This Row],[ShipVia ]],shippers[],2,FALSE)</f>
        <v>Speedy Express</v>
      </c>
      <c r="N1758" t="str">
        <f>VLOOKUP(order_details__2[[#This Row],[OrderID]],orders[],2,FALSE)</f>
        <v>HANAR</v>
      </c>
      <c r="O1758" t="str">
        <f>VLOOKUP(order_details__2[[#This Row],[OrderID]],orders[],18,FALSE)</f>
        <v xml:space="preserve">Southern                                          </v>
      </c>
      <c r="P1758">
        <f>VLOOKUP(order_details__2[[#This Row],[ProductID]],products[],4,FALSE)</f>
        <v>8</v>
      </c>
      <c r="Q1758" t="str">
        <f>VLOOKUP(order_details__2[[#This Row],[CategoryID]],categories[],2,FALSE)</f>
        <v>Seafood</v>
      </c>
      <c r="R1758">
        <f>VLOOKUP(order_details__2[[#This Row],[OrderID]],orders[],21,FALSE)</f>
        <v>3</v>
      </c>
    </row>
    <row r="1759" spans="1:18" x14ac:dyDescent="0.2">
      <c r="A1759">
        <v>10925</v>
      </c>
      <c r="B1759">
        <v>52</v>
      </c>
      <c r="C1759">
        <v>7</v>
      </c>
      <c r="D1759">
        <v>12</v>
      </c>
      <c r="E1759">
        <v>0</v>
      </c>
      <c r="F1759">
        <f>order_details__2[[#This Row],[UnitPrice]]*order_details__2[[#This Row],[Quantity]]</f>
        <v>84</v>
      </c>
      <c r="G1759">
        <f>VLOOKUP(order_details__2[[#This Row],[ProductID]],products[],3,FALSE)</f>
        <v>24</v>
      </c>
      <c r="H1759">
        <f>VLOOKUP(order_details__2[[#This Row],[OrderID]],orders[],20,FALSE)</f>
        <v>1998</v>
      </c>
      <c r="I1759" t="str">
        <f>VLOOKUP(order_details__2[[#This Row],[ProductID]],products[],2,FALSE)</f>
        <v>Filo Mix</v>
      </c>
      <c r="J1759" t="str">
        <f>VLOOKUP(order_details__2[[#This Row],[SupplierID]],suppliers[],2,FALSE)</f>
        <v>G'day, Mate</v>
      </c>
      <c r="K1759" t="str">
        <f>VLOOKUP(order_details__2[[#This Row],[OrderID]],orders[],14,FALSE)</f>
        <v>Brazil</v>
      </c>
      <c r="L1759">
        <f>VLOOKUP(order_details__2[[#This Row],[OrderID]],orders[],7,FALSE)</f>
        <v>1</v>
      </c>
      <c r="M1759" t="str">
        <f>VLOOKUP(order_details__2[[#This Row],[ShipVia ]],shippers[],2,FALSE)</f>
        <v>Speedy Express</v>
      </c>
      <c r="N1759" t="str">
        <f>VLOOKUP(order_details__2[[#This Row],[OrderID]],orders[],2,FALSE)</f>
        <v>HANAR</v>
      </c>
      <c r="O1759" t="str">
        <f>VLOOKUP(order_details__2[[#This Row],[OrderID]],orders[],18,FALSE)</f>
        <v xml:space="preserve">Southern                                          </v>
      </c>
      <c r="P1759">
        <f>VLOOKUP(order_details__2[[#This Row],[ProductID]],products[],4,FALSE)</f>
        <v>5</v>
      </c>
      <c r="Q1759" t="str">
        <f>VLOOKUP(order_details__2[[#This Row],[CategoryID]],categories[],2,FALSE)</f>
        <v>Grains/Cereals</v>
      </c>
      <c r="R1759">
        <f>VLOOKUP(order_details__2[[#This Row],[OrderID]],orders[],21,FALSE)</f>
        <v>3</v>
      </c>
    </row>
    <row r="1760" spans="1:18" x14ac:dyDescent="0.2">
      <c r="A1760">
        <v>10926</v>
      </c>
      <c r="B1760">
        <v>11</v>
      </c>
      <c r="C1760">
        <v>21</v>
      </c>
      <c r="D1760">
        <v>2</v>
      </c>
      <c r="E1760">
        <v>0</v>
      </c>
      <c r="F1760">
        <f>order_details__2[[#This Row],[UnitPrice]]*order_details__2[[#This Row],[Quantity]]</f>
        <v>42</v>
      </c>
      <c r="G1760">
        <f>VLOOKUP(order_details__2[[#This Row],[ProductID]],products[],3,FALSE)</f>
        <v>5</v>
      </c>
      <c r="H1760">
        <f>VLOOKUP(order_details__2[[#This Row],[OrderID]],orders[],20,FALSE)</f>
        <v>1998</v>
      </c>
      <c r="I1760" t="str">
        <f>VLOOKUP(order_details__2[[#This Row],[ProductID]],products[],2,FALSE)</f>
        <v>Queso Cabrales</v>
      </c>
      <c r="J1760" t="str">
        <f>VLOOKUP(order_details__2[[#This Row],[SupplierID]],suppliers[],2,FALSE)</f>
        <v>Cooperativa de Quesos 'Las Cabras'</v>
      </c>
      <c r="K1760" t="str">
        <f>VLOOKUP(order_details__2[[#This Row],[OrderID]],orders[],14,FALSE)</f>
        <v>Mexico</v>
      </c>
      <c r="L1760">
        <f>VLOOKUP(order_details__2[[#This Row],[OrderID]],orders[],7,FALSE)</f>
        <v>3</v>
      </c>
      <c r="M1760" t="str">
        <f>VLOOKUP(order_details__2[[#This Row],[ShipVia ]],shippers[],2,FALSE)</f>
        <v>Federal Shipping</v>
      </c>
      <c r="N1760" t="str">
        <f>VLOOKUP(order_details__2[[#This Row],[OrderID]],orders[],2,FALSE)</f>
        <v>ANATR</v>
      </c>
      <c r="O1760" t="str">
        <f>VLOOKUP(order_details__2[[#This Row],[OrderID]],orders[],18,FALSE)</f>
        <v xml:space="preserve">Eastern                                           </v>
      </c>
      <c r="P1760">
        <f>VLOOKUP(order_details__2[[#This Row],[ProductID]],products[],4,FALSE)</f>
        <v>4</v>
      </c>
      <c r="Q1760" t="str">
        <f>VLOOKUP(order_details__2[[#This Row],[CategoryID]],categories[],2,FALSE)</f>
        <v>Dairy Products</v>
      </c>
      <c r="R1760">
        <f>VLOOKUP(order_details__2[[#This Row],[OrderID]],orders[],21,FALSE)</f>
        <v>3</v>
      </c>
    </row>
    <row r="1761" spans="1:18" x14ac:dyDescent="0.2">
      <c r="A1761">
        <v>10926</v>
      </c>
      <c r="B1761">
        <v>13</v>
      </c>
      <c r="C1761">
        <v>6</v>
      </c>
      <c r="D1761">
        <v>10</v>
      </c>
      <c r="E1761">
        <v>0</v>
      </c>
      <c r="F1761">
        <f>order_details__2[[#This Row],[UnitPrice]]*order_details__2[[#This Row],[Quantity]]</f>
        <v>60</v>
      </c>
      <c r="G1761">
        <f>VLOOKUP(order_details__2[[#This Row],[ProductID]],products[],3,FALSE)</f>
        <v>6</v>
      </c>
      <c r="H1761">
        <f>VLOOKUP(order_details__2[[#This Row],[OrderID]],orders[],20,FALSE)</f>
        <v>1998</v>
      </c>
      <c r="I1761" t="str">
        <f>VLOOKUP(order_details__2[[#This Row],[ProductID]],products[],2,FALSE)</f>
        <v>Konbu</v>
      </c>
      <c r="J1761" t="str">
        <f>VLOOKUP(order_details__2[[#This Row],[SupplierID]],suppliers[],2,FALSE)</f>
        <v>Mayumi's</v>
      </c>
      <c r="K1761" t="str">
        <f>VLOOKUP(order_details__2[[#This Row],[OrderID]],orders[],14,FALSE)</f>
        <v>Mexico</v>
      </c>
      <c r="L1761">
        <f>VLOOKUP(order_details__2[[#This Row],[OrderID]],orders[],7,FALSE)</f>
        <v>3</v>
      </c>
      <c r="M1761" t="str">
        <f>VLOOKUP(order_details__2[[#This Row],[ShipVia ]],shippers[],2,FALSE)</f>
        <v>Federal Shipping</v>
      </c>
      <c r="N1761" t="str">
        <f>VLOOKUP(order_details__2[[#This Row],[OrderID]],orders[],2,FALSE)</f>
        <v>ANATR</v>
      </c>
      <c r="O1761" t="str">
        <f>VLOOKUP(order_details__2[[#This Row],[OrderID]],orders[],18,FALSE)</f>
        <v xml:space="preserve">Eastern                                           </v>
      </c>
      <c r="P1761">
        <f>VLOOKUP(order_details__2[[#This Row],[ProductID]],products[],4,FALSE)</f>
        <v>8</v>
      </c>
      <c r="Q1761" t="str">
        <f>VLOOKUP(order_details__2[[#This Row],[CategoryID]],categories[],2,FALSE)</f>
        <v>Seafood</v>
      </c>
      <c r="R1761">
        <f>VLOOKUP(order_details__2[[#This Row],[OrderID]],orders[],21,FALSE)</f>
        <v>3</v>
      </c>
    </row>
    <row r="1762" spans="1:18" x14ac:dyDescent="0.2">
      <c r="A1762">
        <v>10926</v>
      </c>
      <c r="B1762">
        <v>19</v>
      </c>
      <c r="C1762">
        <v>9.1999999999999993</v>
      </c>
      <c r="D1762">
        <v>7</v>
      </c>
      <c r="E1762">
        <v>0</v>
      </c>
      <c r="F1762">
        <f>order_details__2[[#This Row],[UnitPrice]]*order_details__2[[#This Row],[Quantity]]</f>
        <v>64.399999999999991</v>
      </c>
      <c r="G1762">
        <f>VLOOKUP(order_details__2[[#This Row],[ProductID]],products[],3,FALSE)</f>
        <v>8</v>
      </c>
      <c r="H1762">
        <f>VLOOKUP(order_details__2[[#This Row],[OrderID]],orders[],20,FALSE)</f>
        <v>1998</v>
      </c>
      <c r="I1762" t="str">
        <f>VLOOKUP(order_details__2[[#This Row],[ProductID]],products[],2,FALSE)</f>
        <v>Teatime Chocolate Biscuits</v>
      </c>
      <c r="J1762" t="str">
        <f>VLOOKUP(order_details__2[[#This Row],[SupplierID]],suppliers[],2,FALSE)</f>
        <v>Specialty Biscuits, Ltd.</v>
      </c>
      <c r="K1762" t="str">
        <f>VLOOKUP(order_details__2[[#This Row],[OrderID]],orders[],14,FALSE)</f>
        <v>Mexico</v>
      </c>
      <c r="L1762">
        <f>VLOOKUP(order_details__2[[#This Row],[OrderID]],orders[],7,FALSE)</f>
        <v>3</v>
      </c>
      <c r="M1762" t="str">
        <f>VLOOKUP(order_details__2[[#This Row],[ShipVia ]],shippers[],2,FALSE)</f>
        <v>Federal Shipping</v>
      </c>
      <c r="N1762" t="str">
        <f>VLOOKUP(order_details__2[[#This Row],[OrderID]],orders[],2,FALSE)</f>
        <v>ANATR</v>
      </c>
      <c r="O1762" t="str">
        <f>VLOOKUP(order_details__2[[#This Row],[OrderID]],orders[],18,FALSE)</f>
        <v xml:space="preserve">Eastern                                           </v>
      </c>
      <c r="P1762">
        <f>VLOOKUP(order_details__2[[#This Row],[ProductID]],products[],4,FALSE)</f>
        <v>3</v>
      </c>
      <c r="Q1762" t="str">
        <f>VLOOKUP(order_details__2[[#This Row],[CategoryID]],categories[],2,FALSE)</f>
        <v>Confections</v>
      </c>
      <c r="R1762">
        <f>VLOOKUP(order_details__2[[#This Row],[OrderID]],orders[],21,FALSE)</f>
        <v>3</v>
      </c>
    </row>
    <row r="1763" spans="1:18" x14ac:dyDescent="0.2">
      <c r="A1763">
        <v>10926</v>
      </c>
      <c r="B1763">
        <v>72</v>
      </c>
      <c r="C1763">
        <v>34.799999999999997</v>
      </c>
      <c r="D1763">
        <v>10</v>
      </c>
      <c r="E1763">
        <v>0</v>
      </c>
      <c r="F1763">
        <f>order_details__2[[#This Row],[UnitPrice]]*order_details__2[[#This Row],[Quantity]]</f>
        <v>348</v>
      </c>
      <c r="G1763">
        <f>VLOOKUP(order_details__2[[#This Row],[ProductID]],products[],3,FALSE)</f>
        <v>14</v>
      </c>
      <c r="H1763">
        <f>VLOOKUP(order_details__2[[#This Row],[OrderID]],orders[],20,FALSE)</f>
        <v>1998</v>
      </c>
      <c r="I1763" t="str">
        <f>VLOOKUP(order_details__2[[#This Row],[ProductID]],products[],2,FALSE)</f>
        <v>Mozzarella di Giovanni</v>
      </c>
      <c r="J1763" t="str">
        <f>VLOOKUP(order_details__2[[#This Row],[SupplierID]],suppliers[],2,FALSE)</f>
        <v>Formaggi Fortini s.r.l.</v>
      </c>
      <c r="K1763" t="str">
        <f>VLOOKUP(order_details__2[[#This Row],[OrderID]],orders[],14,FALSE)</f>
        <v>Mexico</v>
      </c>
      <c r="L1763">
        <f>VLOOKUP(order_details__2[[#This Row],[OrderID]],orders[],7,FALSE)</f>
        <v>3</v>
      </c>
      <c r="M1763" t="str">
        <f>VLOOKUP(order_details__2[[#This Row],[ShipVia ]],shippers[],2,FALSE)</f>
        <v>Federal Shipping</v>
      </c>
      <c r="N1763" t="str">
        <f>VLOOKUP(order_details__2[[#This Row],[OrderID]],orders[],2,FALSE)</f>
        <v>ANATR</v>
      </c>
      <c r="O1763" t="str">
        <f>VLOOKUP(order_details__2[[#This Row],[OrderID]],orders[],18,FALSE)</f>
        <v xml:space="preserve">Eastern                                           </v>
      </c>
      <c r="P1763">
        <f>VLOOKUP(order_details__2[[#This Row],[ProductID]],products[],4,FALSE)</f>
        <v>4</v>
      </c>
      <c r="Q1763" t="str">
        <f>VLOOKUP(order_details__2[[#This Row],[CategoryID]],categories[],2,FALSE)</f>
        <v>Dairy Products</v>
      </c>
      <c r="R1763">
        <f>VLOOKUP(order_details__2[[#This Row],[OrderID]],orders[],21,FALSE)</f>
        <v>3</v>
      </c>
    </row>
    <row r="1764" spans="1:18" x14ac:dyDescent="0.2">
      <c r="A1764">
        <v>10927</v>
      </c>
      <c r="B1764">
        <v>20</v>
      </c>
      <c r="C1764">
        <v>81</v>
      </c>
      <c r="D1764">
        <v>5</v>
      </c>
      <c r="E1764">
        <v>0</v>
      </c>
      <c r="F1764">
        <f>order_details__2[[#This Row],[UnitPrice]]*order_details__2[[#This Row],[Quantity]]</f>
        <v>405</v>
      </c>
      <c r="G1764">
        <f>VLOOKUP(order_details__2[[#This Row],[ProductID]],products[],3,FALSE)</f>
        <v>8</v>
      </c>
      <c r="H1764">
        <f>VLOOKUP(order_details__2[[#This Row],[OrderID]],orders[],20,FALSE)</f>
        <v>1998</v>
      </c>
      <c r="I1764" t="str">
        <f>VLOOKUP(order_details__2[[#This Row],[ProductID]],products[],2,FALSE)</f>
        <v>Sir Rodney's Marmalade</v>
      </c>
      <c r="J1764" t="str">
        <f>VLOOKUP(order_details__2[[#This Row],[SupplierID]],suppliers[],2,FALSE)</f>
        <v>Specialty Biscuits, Ltd.</v>
      </c>
      <c r="K1764" t="str">
        <f>VLOOKUP(order_details__2[[#This Row],[OrderID]],orders[],14,FALSE)</f>
        <v>France</v>
      </c>
      <c r="L1764">
        <f>VLOOKUP(order_details__2[[#This Row],[OrderID]],orders[],7,FALSE)</f>
        <v>1</v>
      </c>
      <c r="M1764" t="str">
        <f>VLOOKUP(order_details__2[[#This Row],[ShipVia ]],shippers[],2,FALSE)</f>
        <v>Speedy Express</v>
      </c>
      <c r="N1764" t="str">
        <f>VLOOKUP(order_details__2[[#This Row],[OrderID]],orders[],2,FALSE)</f>
        <v>LACOR</v>
      </c>
      <c r="O1764" t="str">
        <f>VLOOKUP(order_details__2[[#This Row],[OrderID]],orders[],18,FALSE)</f>
        <v xml:space="preserve">Eastern                                           </v>
      </c>
      <c r="P1764">
        <f>VLOOKUP(order_details__2[[#This Row],[ProductID]],products[],4,FALSE)</f>
        <v>3</v>
      </c>
      <c r="Q1764" t="str">
        <f>VLOOKUP(order_details__2[[#This Row],[CategoryID]],categories[],2,FALSE)</f>
        <v>Confections</v>
      </c>
      <c r="R1764">
        <f>VLOOKUP(order_details__2[[#This Row],[OrderID]],orders[],21,FALSE)</f>
        <v>3</v>
      </c>
    </row>
    <row r="1765" spans="1:18" x14ac:dyDescent="0.2">
      <c r="A1765">
        <v>10927</v>
      </c>
      <c r="B1765">
        <v>52</v>
      </c>
      <c r="C1765">
        <v>7</v>
      </c>
      <c r="D1765">
        <v>5</v>
      </c>
      <c r="E1765">
        <v>0</v>
      </c>
      <c r="F1765">
        <f>order_details__2[[#This Row],[UnitPrice]]*order_details__2[[#This Row],[Quantity]]</f>
        <v>35</v>
      </c>
      <c r="G1765">
        <f>VLOOKUP(order_details__2[[#This Row],[ProductID]],products[],3,FALSE)</f>
        <v>24</v>
      </c>
      <c r="H1765">
        <f>VLOOKUP(order_details__2[[#This Row],[OrderID]],orders[],20,FALSE)</f>
        <v>1998</v>
      </c>
      <c r="I1765" t="str">
        <f>VLOOKUP(order_details__2[[#This Row],[ProductID]],products[],2,FALSE)</f>
        <v>Filo Mix</v>
      </c>
      <c r="J1765" t="str">
        <f>VLOOKUP(order_details__2[[#This Row],[SupplierID]],suppliers[],2,FALSE)</f>
        <v>G'day, Mate</v>
      </c>
      <c r="K1765" t="str">
        <f>VLOOKUP(order_details__2[[#This Row],[OrderID]],orders[],14,FALSE)</f>
        <v>France</v>
      </c>
      <c r="L1765">
        <f>VLOOKUP(order_details__2[[#This Row],[OrderID]],orders[],7,FALSE)</f>
        <v>1</v>
      </c>
      <c r="M1765" t="str">
        <f>VLOOKUP(order_details__2[[#This Row],[ShipVia ]],shippers[],2,FALSE)</f>
        <v>Speedy Express</v>
      </c>
      <c r="N1765" t="str">
        <f>VLOOKUP(order_details__2[[#This Row],[OrderID]],orders[],2,FALSE)</f>
        <v>LACOR</v>
      </c>
      <c r="O1765" t="str">
        <f>VLOOKUP(order_details__2[[#This Row],[OrderID]],orders[],18,FALSE)</f>
        <v xml:space="preserve">Eastern                                           </v>
      </c>
      <c r="P1765">
        <f>VLOOKUP(order_details__2[[#This Row],[ProductID]],products[],4,FALSE)</f>
        <v>5</v>
      </c>
      <c r="Q1765" t="str">
        <f>VLOOKUP(order_details__2[[#This Row],[CategoryID]],categories[],2,FALSE)</f>
        <v>Grains/Cereals</v>
      </c>
      <c r="R1765">
        <f>VLOOKUP(order_details__2[[#This Row],[OrderID]],orders[],21,FALSE)</f>
        <v>3</v>
      </c>
    </row>
    <row r="1766" spans="1:18" x14ac:dyDescent="0.2">
      <c r="A1766">
        <v>10927</v>
      </c>
      <c r="B1766">
        <v>76</v>
      </c>
      <c r="C1766">
        <v>18</v>
      </c>
      <c r="D1766">
        <v>20</v>
      </c>
      <c r="E1766">
        <v>0</v>
      </c>
      <c r="F1766">
        <f>order_details__2[[#This Row],[UnitPrice]]*order_details__2[[#This Row],[Quantity]]</f>
        <v>360</v>
      </c>
      <c r="G1766">
        <f>VLOOKUP(order_details__2[[#This Row],[ProductID]],products[],3,FALSE)</f>
        <v>23</v>
      </c>
      <c r="H1766">
        <f>VLOOKUP(order_details__2[[#This Row],[OrderID]],orders[],20,FALSE)</f>
        <v>1998</v>
      </c>
      <c r="I1766" t="str">
        <f>VLOOKUP(order_details__2[[#This Row],[ProductID]],products[],2,FALSE)</f>
        <v>Lakkalikri</v>
      </c>
      <c r="J1766" t="str">
        <f>VLOOKUP(order_details__2[[#This Row],[SupplierID]],suppliers[],2,FALSE)</f>
        <v>Karkki Oy</v>
      </c>
      <c r="K1766" t="str">
        <f>VLOOKUP(order_details__2[[#This Row],[OrderID]],orders[],14,FALSE)</f>
        <v>France</v>
      </c>
      <c r="L1766">
        <f>VLOOKUP(order_details__2[[#This Row],[OrderID]],orders[],7,FALSE)</f>
        <v>1</v>
      </c>
      <c r="M1766" t="str">
        <f>VLOOKUP(order_details__2[[#This Row],[ShipVia ]],shippers[],2,FALSE)</f>
        <v>Speedy Express</v>
      </c>
      <c r="N1766" t="str">
        <f>VLOOKUP(order_details__2[[#This Row],[OrderID]],orders[],2,FALSE)</f>
        <v>LACOR</v>
      </c>
      <c r="O1766" t="str">
        <f>VLOOKUP(order_details__2[[#This Row],[OrderID]],orders[],18,FALSE)</f>
        <v xml:space="preserve">Eastern                                           </v>
      </c>
      <c r="P1766">
        <f>VLOOKUP(order_details__2[[#This Row],[ProductID]],products[],4,FALSE)</f>
        <v>1</v>
      </c>
      <c r="Q1766" t="str">
        <f>VLOOKUP(order_details__2[[#This Row],[CategoryID]],categories[],2,FALSE)</f>
        <v>Beverages</v>
      </c>
      <c r="R1766">
        <f>VLOOKUP(order_details__2[[#This Row],[OrderID]],orders[],21,FALSE)</f>
        <v>3</v>
      </c>
    </row>
    <row r="1767" spans="1:18" x14ac:dyDescent="0.2">
      <c r="A1767">
        <v>10928</v>
      </c>
      <c r="B1767">
        <v>47</v>
      </c>
      <c r="C1767">
        <v>9.5</v>
      </c>
      <c r="D1767">
        <v>5</v>
      </c>
      <c r="E1767">
        <v>0</v>
      </c>
      <c r="F1767">
        <f>order_details__2[[#This Row],[UnitPrice]]*order_details__2[[#This Row],[Quantity]]</f>
        <v>47.5</v>
      </c>
      <c r="G1767">
        <f>VLOOKUP(order_details__2[[#This Row],[ProductID]],products[],3,FALSE)</f>
        <v>22</v>
      </c>
      <c r="H1767">
        <f>VLOOKUP(order_details__2[[#This Row],[OrderID]],orders[],20,FALSE)</f>
        <v>1998</v>
      </c>
      <c r="I1767" t="str">
        <f>VLOOKUP(order_details__2[[#This Row],[ProductID]],products[],2,FALSE)</f>
        <v>Zaanse koeken</v>
      </c>
      <c r="J1767" t="str">
        <f>VLOOKUP(order_details__2[[#This Row],[SupplierID]],suppliers[],2,FALSE)</f>
        <v>Zaanse Snoepfabriek</v>
      </c>
      <c r="K1767" t="str">
        <f>VLOOKUP(order_details__2[[#This Row],[OrderID]],orders[],14,FALSE)</f>
        <v>Spain</v>
      </c>
      <c r="L1767">
        <f>VLOOKUP(order_details__2[[#This Row],[OrderID]],orders[],7,FALSE)</f>
        <v>1</v>
      </c>
      <c r="M1767" t="str">
        <f>VLOOKUP(order_details__2[[#This Row],[ShipVia ]],shippers[],2,FALSE)</f>
        <v>Speedy Express</v>
      </c>
      <c r="N1767" t="str">
        <f>VLOOKUP(order_details__2[[#This Row],[OrderID]],orders[],2,FALSE)</f>
        <v>GALED</v>
      </c>
      <c r="O1767" t="str">
        <f>VLOOKUP(order_details__2[[#This Row],[OrderID]],orders[],18,FALSE)</f>
        <v xml:space="preserve">Eastern                                           </v>
      </c>
      <c r="P1767">
        <f>VLOOKUP(order_details__2[[#This Row],[ProductID]],products[],4,FALSE)</f>
        <v>3</v>
      </c>
      <c r="Q1767" t="str">
        <f>VLOOKUP(order_details__2[[#This Row],[CategoryID]],categories[],2,FALSE)</f>
        <v>Confections</v>
      </c>
      <c r="R1767">
        <f>VLOOKUP(order_details__2[[#This Row],[OrderID]],orders[],21,FALSE)</f>
        <v>3</v>
      </c>
    </row>
    <row r="1768" spans="1:18" x14ac:dyDescent="0.2">
      <c r="A1768">
        <v>10928</v>
      </c>
      <c r="B1768">
        <v>76</v>
      </c>
      <c r="C1768">
        <v>18</v>
      </c>
      <c r="D1768">
        <v>5</v>
      </c>
      <c r="E1768">
        <v>0</v>
      </c>
      <c r="F1768">
        <f>order_details__2[[#This Row],[UnitPrice]]*order_details__2[[#This Row],[Quantity]]</f>
        <v>90</v>
      </c>
      <c r="G1768">
        <f>VLOOKUP(order_details__2[[#This Row],[ProductID]],products[],3,FALSE)</f>
        <v>23</v>
      </c>
      <c r="H1768">
        <f>VLOOKUP(order_details__2[[#This Row],[OrderID]],orders[],20,FALSE)</f>
        <v>1998</v>
      </c>
      <c r="I1768" t="str">
        <f>VLOOKUP(order_details__2[[#This Row],[ProductID]],products[],2,FALSE)</f>
        <v>Lakkalikri</v>
      </c>
      <c r="J1768" t="str">
        <f>VLOOKUP(order_details__2[[#This Row],[SupplierID]],suppliers[],2,FALSE)</f>
        <v>Karkki Oy</v>
      </c>
      <c r="K1768" t="str">
        <f>VLOOKUP(order_details__2[[#This Row],[OrderID]],orders[],14,FALSE)</f>
        <v>Spain</v>
      </c>
      <c r="L1768">
        <f>VLOOKUP(order_details__2[[#This Row],[OrderID]],orders[],7,FALSE)</f>
        <v>1</v>
      </c>
      <c r="M1768" t="str">
        <f>VLOOKUP(order_details__2[[#This Row],[ShipVia ]],shippers[],2,FALSE)</f>
        <v>Speedy Express</v>
      </c>
      <c r="N1768" t="str">
        <f>VLOOKUP(order_details__2[[#This Row],[OrderID]],orders[],2,FALSE)</f>
        <v>GALED</v>
      </c>
      <c r="O1768" t="str">
        <f>VLOOKUP(order_details__2[[#This Row],[OrderID]],orders[],18,FALSE)</f>
        <v xml:space="preserve">Eastern                                           </v>
      </c>
      <c r="P1768">
        <f>VLOOKUP(order_details__2[[#This Row],[ProductID]],products[],4,FALSE)</f>
        <v>1</v>
      </c>
      <c r="Q1768" t="str">
        <f>VLOOKUP(order_details__2[[#This Row],[CategoryID]],categories[],2,FALSE)</f>
        <v>Beverages</v>
      </c>
      <c r="R1768">
        <f>VLOOKUP(order_details__2[[#This Row],[OrderID]],orders[],21,FALSE)</f>
        <v>3</v>
      </c>
    </row>
    <row r="1769" spans="1:18" x14ac:dyDescent="0.2">
      <c r="A1769">
        <v>10929</v>
      </c>
      <c r="B1769">
        <v>21</v>
      </c>
      <c r="C1769">
        <v>10</v>
      </c>
      <c r="D1769">
        <v>60</v>
      </c>
      <c r="E1769">
        <v>0</v>
      </c>
      <c r="F1769">
        <f>order_details__2[[#This Row],[UnitPrice]]*order_details__2[[#This Row],[Quantity]]</f>
        <v>600</v>
      </c>
      <c r="G1769">
        <f>VLOOKUP(order_details__2[[#This Row],[ProductID]],products[],3,FALSE)</f>
        <v>8</v>
      </c>
      <c r="H1769">
        <f>VLOOKUP(order_details__2[[#This Row],[OrderID]],orders[],20,FALSE)</f>
        <v>1998</v>
      </c>
      <c r="I1769" t="str">
        <f>VLOOKUP(order_details__2[[#This Row],[ProductID]],products[],2,FALSE)</f>
        <v>Sir Rodney's Scones</v>
      </c>
      <c r="J1769" t="str">
        <f>VLOOKUP(order_details__2[[#This Row],[SupplierID]],suppliers[],2,FALSE)</f>
        <v>Specialty Biscuits, Ltd.</v>
      </c>
      <c r="K1769" t="str">
        <f>VLOOKUP(order_details__2[[#This Row],[OrderID]],orders[],14,FALSE)</f>
        <v>Germany</v>
      </c>
      <c r="L1769">
        <f>VLOOKUP(order_details__2[[#This Row],[OrderID]],orders[],7,FALSE)</f>
        <v>1</v>
      </c>
      <c r="M1769" t="str">
        <f>VLOOKUP(order_details__2[[#This Row],[ShipVia ]],shippers[],2,FALSE)</f>
        <v>Speedy Express</v>
      </c>
      <c r="N1769" t="str">
        <f>VLOOKUP(order_details__2[[#This Row],[OrderID]],orders[],2,FALSE)</f>
        <v>FRANK</v>
      </c>
      <c r="O1769" t="str">
        <f>VLOOKUP(order_details__2[[#This Row],[OrderID]],orders[],18,FALSE)</f>
        <v xml:space="preserve">Westerns                                          </v>
      </c>
      <c r="P1769">
        <f>VLOOKUP(order_details__2[[#This Row],[ProductID]],products[],4,FALSE)</f>
        <v>3</v>
      </c>
      <c r="Q1769" t="str">
        <f>VLOOKUP(order_details__2[[#This Row],[CategoryID]],categories[],2,FALSE)</f>
        <v>Confections</v>
      </c>
      <c r="R1769">
        <f>VLOOKUP(order_details__2[[#This Row],[OrderID]],orders[],21,FALSE)</f>
        <v>3</v>
      </c>
    </row>
    <row r="1770" spans="1:18" x14ac:dyDescent="0.2">
      <c r="A1770">
        <v>10929</v>
      </c>
      <c r="B1770">
        <v>75</v>
      </c>
      <c r="C1770">
        <v>7.75</v>
      </c>
      <c r="D1770">
        <v>49</v>
      </c>
      <c r="E1770">
        <v>0</v>
      </c>
      <c r="F1770">
        <f>order_details__2[[#This Row],[UnitPrice]]*order_details__2[[#This Row],[Quantity]]</f>
        <v>379.75</v>
      </c>
      <c r="G1770">
        <f>VLOOKUP(order_details__2[[#This Row],[ProductID]],products[],3,FALSE)</f>
        <v>12</v>
      </c>
      <c r="H1770">
        <f>VLOOKUP(order_details__2[[#This Row],[OrderID]],orders[],20,FALSE)</f>
        <v>1998</v>
      </c>
      <c r="I1770" t="str">
        <f>VLOOKUP(order_details__2[[#This Row],[ProductID]],products[],2,FALSE)</f>
        <v>Rhnbru Klosterbier</v>
      </c>
      <c r="J1770" t="str">
        <f>VLOOKUP(order_details__2[[#This Row],[SupplierID]],suppliers[],2,FALSE)</f>
        <v>Plutzer Lebensmittelgromrkte AG</v>
      </c>
      <c r="K1770" t="str">
        <f>VLOOKUP(order_details__2[[#This Row],[OrderID]],orders[],14,FALSE)</f>
        <v>Germany</v>
      </c>
      <c r="L1770">
        <f>VLOOKUP(order_details__2[[#This Row],[OrderID]],orders[],7,FALSE)</f>
        <v>1</v>
      </c>
      <c r="M1770" t="str">
        <f>VLOOKUP(order_details__2[[#This Row],[ShipVia ]],shippers[],2,FALSE)</f>
        <v>Speedy Express</v>
      </c>
      <c r="N1770" t="str">
        <f>VLOOKUP(order_details__2[[#This Row],[OrderID]],orders[],2,FALSE)</f>
        <v>FRANK</v>
      </c>
      <c r="O1770" t="str">
        <f>VLOOKUP(order_details__2[[#This Row],[OrderID]],orders[],18,FALSE)</f>
        <v xml:space="preserve">Westerns                                          </v>
      </c>
      <c r="P1770">
        <f>VLOOKUP(order_details__2[[#This Row],[ProductID]],products[],4,FALSE)</f>
        <v>1</v>
      </c>
      <c r="Q1770" t="str">
        <f>VLOOKUP(order_details__2[[#This Row],[CategoryID]],categories[],2,FALSE)</f>
        <v>Beverages</v>
      </c>
      <c r="R1770">
        <f>VLOOKUP(order_details__2[[#This Row],[OrderID]],orders[],21,FALSE)</f>
        <v>3</v>
      </c>
    </row>
    <row r="1771" spans="1:18" x14ac:dyDescent="0.2">
      <c r="A1771">
        <v>10929</v>
      </c>
      <c r="B1771">
        <v>77</v>
      </c>
      <c r="C1771">
        <v>13</v>
      </c>
      <c r="D1771">
        <v>15</v>
      </c>
      <c r="E1771">
        <v>0</v>
      </c>
      <c r="F1771">
        <f>order_details__2[[#This Row],[UnitPrice]]*order_details__2[[#This Row],[Quantity]]</f>
        <v>195</v>
      </c>
      <c r="G1771">
        <f>VLOOKUP(order_details__2[[#This Row],[ProductID]],products[],3,FALSE)</f>
        <v>12</v>
      </c>
      <c r="H1771">
        <f>VLOOKUP(order_details__2[[#This Row],[OrderID]],orders[],20,FALSE)</f>
        <v>1998</v>
      </c>
      <c r="I1771" t="str">
        <f>VLOOKUP(order_details__2[[#This Row],[ProductID]],products[],2,FALSE)</f>
        <v>Original Frankfurter grne Soe</v>
      </c>
      <c r="J1771" t="str">
        <f>VLOOKUP(order_details__2[[#This Row],[SupplierID]],suppliers[],2,FALSE)</f>
        <v>Plutzer Lebensmittelgromrkte AG</v>
      </c>
      <c r="K1771" t="str">
        <f>VLOOKUP(order_details__2[[#This Row],[OrderID]],orders[],14,FALSE)</f>
        <v>Germany</v>
      </c>
      <c r="L1771">
        <f>VLOOKUP(order_details__2[[#This Row],[OrderID]],orders[],7,FALSE)</f>
        <v>1</v>
      </c>
      <c r="M1771" t="str">
        <f>VLOOKUP(order_details__2[[#This Row],[ShipVia ]],shippers[],2,FALSE)</f>
        <v>Speedy Express</v>
      </c>
      <c r="N1771" t="str">
        <f>VLOOKUP(order_details__2[[#This Row],[OrderID]],orders[],2,FALSE)</f>
        <v>FRANK</v>
      </c>
      <c r="O1771" t="str">
        <f>VLOOKUP(order_details__2[[#This Row],[OrderID]],orders[],18,FALSE)</f>
        <v xml:space="preserve">Westerns                                          </v>
      </c>
      <c r="P1771">
        <f>VLOOKUP(order_details__2[[#This Row],[ProductID]],products[],4,FALSE)</f>
        <v>2</v>
      </c>
      <c r="Q1771" t="str">
        <f>VLOOKUP(order_details__2[[#This Row],[CategoryID]],categories[],2,FALSE)</f>
        <v>Condiments</v>
      </c>
      <c r="R1771">
        <f>VLOOKUP(order_details__2[[#This Row],[OrderID]],orders[],21,FALSE)</f>
        <v>3</v>
      </c>
    </row>
    <row r="1772" spans="1:18" x14ac:dyDescent="0.2">
      <c r="A1772">
        <v>10930</v>
      </c>
      <c r="B1772">
        <v>21</v>
      </c>
      <c r="C1772">
        <v>10</v>
      </c>
      <c r="D1772">
        <v>36</v>
      </c>
      <c r="E1772">
        <v>0</v>
      </c>
      <c r="F1772">
        <f>order_details__2[[#This Row],[UnitPrice]]*order_details__2[[#This Row],[Quantity]]</f>
        <v>360</v>
      </c>
      <c r="G1772">
        <f>VLOOKUP(order_details__2[[#This Row],[ProductID]],products[],3,FALSE)</f>
        <v>8</v>
      </c>
      <c r="H1772">
        <f>VLOOKUP(order_details__2[[#This Row],[OrderID]],orders[],20,FALSE)</f>
        <v>1998</v>
      </c>
      <c r="I1772" t="str">
        <f>VLOOKUP(order_details__2[[#This Row],[ProductID]],products[],2,FALSE)</f>
        <v>Sir Rodney's Scones</v>
      </c>
      <c r="J1772" t="str">
        <f>VLOOKUP(order_details__2[[#This Row],[SupplierID]],suppliers[],2,FALSE)</f>
        <v>Specialty Biscuits, Ltd.</v>
      </c>
      <c r="K1772" t="str">
        <f>VLOOKUP(order_details__2[[#This Row],[OrderID]],orders[],14,FALSE)</f>
        <v>Belgium</v>
      </c>
      <c r="L1772">
        <f>VLOOKUP(order_details__2[[#This Row],[OrderID]],orders[],7,FALSE)</f>
        <v>3</v>
      </c>
      <c r="M1772" t="str">
        <f>VLOOKUP(order_details__2[[#This Row],[ShipVia ]],shippers[],2,FALSE)</f>
        <v>Federal Shipping</v>
      </c>
      <c r="N1772" t="str">
        <f>VLOOKUP(order_details__2[[#This Row],[OrderID]],orders[],2,FALSE)</f>
        <v>SUPRD</v>
      </c>
      <c r="O1772" t="str">
        <f>VLOOKUP(order_details__2[[#This Row],[OrderID]],orders[],18,FALSE)</f>
        <v xml:space="preserve">Eastern                                           </v>
      </c>
      <c r="P1772">
        <f>VLOOKUP(order_details__2[[#This Row],[ProductID]],products[],4,FALSE)</f>
        <v>3</v>
      </c>
      <c r="Q1772" t="str">
        <f>VLOOKUP(order_details__2[[#This Row],[CategoryID]],categories[],2,FALSE)</f>
        <v>Confections</v>
      </c>
      <c r="R1772">
        <f>VLOOKUP(order_details__2[[#This Row],[OrderID]],orders[],21,FALSE)</f>
        <v>3</v>
      </c>
    </row>
    <row r="1773" spans="1:18" x14ac:dyDescent="0.2">
      <c r="A1773">
        <v>10930</v>
      </c>
      <c r="B1773">
        <v>27</v>
      </c>
      <c r="C1773">
        <v>43.9</v>
      </c>
      <c r="D1773">
        <v>25</v>
      </c>
      <c r="E1773">
        <v>0</v>
      </c>
      <c r="F1773">
        <f>order_details__2[[#This Row],[UnitPrice]]*order_details__2[[#This Row],[Quantity]]</f>
        <v>1097.5</v>
      </c>
      <c r="G1773">
        <f>VLOOKUP(order_details__2[[#This Row],[ProductID]],products[],3,FALSE)</f>
        <v>11</v>
      </c>
      <c r="H1773">
        <f>VLOOKUP(order_details__2[[#This Row],[OrderID]],orders[],20,FALSE)</f>
        <v>1998</v>
      </c>
      <c r="I1773" t="str">
        <f>VLOOKUP(order_details__2[[#This Row],[ProductID]],products[],2,FALSE)</f>
        <v>Schoggi Schokolade</v>
      </c>
      <c r="J1773" t="str">
        <f>VLOOKUP(order_details__2[[#This Row],[SupplierID]],suppliers[],2,FALSE)</f>
        <v>Heli Swaren GmbH &amp; Co. KG</v>
      </c>
      <c r="K1773" t="str">
        <f>VLOOKUP(order_details__2[[#This Row],[OrderID]],orders[],14,FALSE)</f>
        <v>Belgium</v>
      </c>
      <c r="L1773">
        <f>VLOOKUP(order_details__2[[#This Row],[OrderID]],orders[],7,FALSE)</f>
        <v>3</v>
      </c>
      <c r="M1773" t="str">
        <f>VLOOKUP(order_details__2[[#This Row],[ShipVia ]],shippers[],2,FALSE)</f>
        <v>Federal Shipping</v>
      </c>
      <c r="N1773" t="str">
        <f>VLOOKUP(order_details__2[[#This Row],[OrderID]],orders[],2,FALSE)</f>
        <v>SUPRD</v>
      </c>
      <c r="O1773" t="str">
        <f>VLOOKUP(order_details__2[[#This Row],[OrderID]],orders[],18,FALSE)</f>
        <v xml:space="preserve">Eastern                                           </v>
      </c>
      <c r="P1773">
        <f>VLOOKUP(order_details__2[[#This Row],[ProductID]],products[],4,FALSE)</f>
        <v>3</v>
      </c>
      <c r="Q1773" t="str">
        <f>VLOOKUP(order_details__2[[#This Row],[CategoryID]],categories[],2,FALSE)</f>
        <v>Confections</v>
      </c>
      <c r="R1773">
        <f>VLOOKUP(order_details__2[[#This Row],[OrderID]],orders[],21,FALSE)</f>
        <v>3</v>
      </c>
    </row>
    <row r="1774" spans="1:18" x14ac:dyDescent="0.2">
      <c r="A1774">
        <v>10930</v>
      </c>
      <c r="B1774">
        <v>55</v>
      </c>
      <c r="C1774">
        <v>24</v>
      </c>
      <c r="D1774">
        <v>25</v>
      </c>
      <c r="E1774">
        <v>0</v>
      </c>
      <c r="F1774">
        <f>order_details__2[[#This Row],[UnitPrice]]*order_details__2[[#This Row],[Quantity]]</f>
        <v>600</v>
      </c>
      <c r="G1774">
        <f>VLOOKUP(order_details__2[[#This Row],[ProductID]],products[],3,FALSE)</f>
        <v>25</v>
      </c>
      <c r="H1774">
        <f>VLOOKUP(order_details__2[[#This Row],[OrderID]],orders[],20,FALSE)</f>
        <v>1998</v>
      </c>
      <c r="I1774" t="str">
        <f>VLOOKUP(order_details__2[[#This Row],[ProductID]],products[],2,FALSE)</f>
        <v>Pt chinois</v>
      </c>
      <c r="J1774" t="str">
        <f>VLOOKUP(order_details__2[[#This Row],[SupplierID]],suppliers[],2,FALSE)</f>
        <v>Ma Maison</v>
      </c>
      <c r="K1774" t="str">
        <f>VLOOKUP(order_details__2[[#This Row],[OrderID]],orders[],14,FALSE)</f>
        <v>Belgium</v>
      </c>
      <c r="L1774">
        <f>VLOOKUP(order_details__2[[#This Row],[OrderID]],orders[],7,FALSE)</f>
        <v>3</v>
      </c>
      <c r="M1774" t="str">
        <f>VLOOKUP(order_details__2[[#This Row],[ShipVia ]],shippers[],2,FALSE)</f>
        <v>Federal Shipping</v>
      </c>
      <c r="N1774" t="str">
        <f>VLOOKUP(order_details__2[[#This Row],[OrderID]],orders[],2,FALSE)</f>
        <v>SUPRD</v>
      </c>
      <c r="O1774" t="str">
        <f>VLOOKUP(order_details__2[[#This Row],[OrderID]],orders[],18,FALSE)</f>
        <v xml:space="preserve">Eastern                                           </v>
      </c>
      <c r="P1774">
        <f>VLOOKUP(order_details__2[[#This Row],[ProductID]],products[],4,FALSE)</f>
        <v>6</v>
      </c>
      <c r="Q1774" t="str">
        <f>VLOOKUP(order_details__2[[#This Row],[CategoryID]],categories[],2,FALSE)</f>
        <v>Meat/Poultry</v>
      </c>
      <c r="R1774">
        <f>VLOOKUP(order_details__2[[#This Row],[OrderID]],orders[],21,FALSE)</f>
        <v>3</v>
      </c>
    </row>
    <row r="1775" spans="1:18" x14ac:dyDescent="0.2">
      <c r="A1775">
        <v>10930</v>
      </c>
      <c r="B1775">
        <v>58</v>
      </c>
      <c r="C1775">
        <v>13.25</v>
      </c>
      <c r="D1775">
        <v>30</v>
      </c>
      <c r="E1775">
        <v>0</v>
      </c>
      <c r="F1775">
        <f>order_details__2[[#This Row],[UnitPrice]]*order_details__2[[#This Row],[Quantity]]</f>
        <v>397.5</v>
      </c>
      <c r="G1775">
        <f>VLOOKUP(order_details__2[[#This Row],[ProductID]],products[],3,FALSE)</f>
        <v>27</v>
      </c>
      <c r="H1775">
        <f>VLOOKUP(order_details__2[[#This Row],[OrderID]],orders[],20,FALSE)</f>
        <v>1998</v>
      </c>
      <c r="I1775" t="str">
        <f>VLOOKUP(order_details__2[[#This Row],[ProductID]],products[],2,FALSE)</f>
        <v>Escargots de Bourgogne</v>
      </c>
      <c r="J1775" t="str">
        <f>VLOOKUP(order_details__2[[#This Row],[SupplierID]],suppliers[],2,FALSE)</f>
        <v>Escargots Nouveaux</v>
      </c>
      <c r="K1775" t="str">
        <f>VLOOKUP(order_details__2[[#This Row],[OrderID]],orders[],14,FALSE)</f>
        <v>Belgium</v>
      </c>
      <c r="L1775">
        <f>VLOOKUP(order_details__2[[#This Row],[OrderID]],orders[],7,FALSE)</f>
        <v>3</v>
      </c>
      <c r="M1775" t="str">
        <f>VLOOKUP(order_details__2[[#This Row],[ShipVia ]],shippers[],2,FALSE)</f>
        <v>Federal Shipping</v>
      </c>
      <c r="N1775" t="str">
        <f>VLOOKUP(order_details__2[[#This Row],[OrderID]],orders[],2,FALSE)</f>
        <v>SUPRD</v>
      </c>
      <c r="O1775" t="str">
        <f>VLOOKUP(order_details__2[[#This Row],[OrderID]],orders[],18,FALSE)</f>
        <v xml:space="preserve">Eastern                                           </v>
      </c>
      <c r="P1775">
        <f>VLOOKUP(order_details__2[[#This Row],[ProductID]],products[],4,FALSE)</f>
        <v>8</v>
      </c>
      <c r="Q1775" t="str">
        <f>VLOOKUP(order_details__2[[#This Row],[CategoryID]],categories[],2,FALSE)</f>
        <v>Seafood</v>
      </c>
      <c r="R1775">
        <f>VLOOKUP(order_details__2[[#This Row],[OrderID]],orders[],21,FALSE)</f>
        <v>3</v>
      </c>
    </row>
    <row r="1776" spans="1:18" x14ac:dyDescent="0.2">
      <c r="A1776">
        <v>10931</v>
      </c>
      <c r="B1776">
        <v>13</v>
      </c>
      <c r="C1776">
        <v>6</v>
      </c>
      <c r="D1776">
        <v>42</v>
      </c>
      <c r="E1776">
        <v>0</v>
      </c>
      <c r="F1776">
        <f>order_details__2[[#This Row],[UnitPrice]]*order_details__2[[#This Row],[Quantity]]</f>
        <v>252</v>
      </c>
      <c r="G1776">
        <f>VLOOKUP(order_details__2[[#This Row],[ProductID]],products[],3,FALSE)</f>
        <v>6</v>
      </c>
      <c r="H1776">
        <f>VLOOKUP(order_details__2[[#This Row],[OrderID]],orders[],20,FALSE)</f>
        <v>1998</v>
      </c>
      <c r="I1776" t="str">
        <f>VLOOKUP(order_details__2[[#This Row],[ProductID]],products[],2,FALSE)</f>
        <v>Konbu</v>
      </c>
      <c r="J1776" t="str">
        <f>VLOOKUP(order_details__2[[#This Row],[SupplierID]],suppliers[],2,FALSE)</f>
        <v>Mayumi's</v>
      </c>
      <c r="K1776" t="str">
        <f>VLOOKUP(order_details__2[[#This Row],[OrderID]],orders[],14,FALSE)</f>
        <v>Switzerland</v>
      </c>
      <c r="L1776">
        <f>VLOOKUP(order_details__2[[#This Row],[OrderID]],orders[],7,FALSE)</f>
        <v>2</v>
      </c>
      <c r="M1776" t="str">
        <f>VLOOKUP(order_details__2[[#This Row],[ShipVia ]],shippers[],2,FALSE)</f>
        <v>United Package</v>
      </c>
      <c r="N1776" t="str">
        <f>VLOOKUP(order_details__2[[#This Row],[OrderID]],orders[],2,FALSE)</f>
        <v>RICSU</v>
      </c>
      <c r="O1776" t="str">
        <f>VLOOKUP(order_details__2[[#This Row],[OrderID]],orders[],18,FALSE)</f>
        <v xml:space="preserve">Eastern                                           </v>
      </c>
      <c r="P1776">
        <f>VLOOKUP(order_details__2[[#This Row],[ProductID]],products[],4,FALSE)</f>
        <v>8</v>
      </c>
      <c r="Q1776" t="str">
        <f>VLOOKUP(order_details__2[[#This Row],[CategoryID]],categories[],2,FALSE)</f>
        <v>Seafood</v>
      </c>
      <c r="R1776">
        <f>VLOOKUP(order_details__2[[#This Row],[OrderID]],orders[],21,FALSE)</f>
        <v>3</v>
      </c>
    </row>
    <row r="1777" spans="1:18" x14ac:dyDescent="0.2">
      <c r="A1777">
        <v>10931</v>
      </c>
      <c r="B1777">
        <v>57</v>
      </c>
      <c r="C1777">
        <v>19.5</v>
      </c>
      <c r="D1777">
        <v>30</v>
      </c>
      <c r="E1777">
        <v>0</v>
      </c>
      <c r="F1777">
        <f>order_details__2[[#This Row],[UnitPrice]]*order_details__2[[#This Row],[Quantity]]</f>
        <v>585</v>
      </c>
      <c r="G1777">
        <f>VLOOKUP(order_details__2[[#This Row],[ProductID]],products[],3,FALSE)</f>
        <v>26</v>
      </c>
      <c r="H1777">
        <f>VLOOKUP(order_details__2[[#This Row],[OrderID]],orders[],20,FALSE)</f>
        <v>1998</v>
      </c>
      <c r="I1777" t="str">
        <f>VLOOKUP(order_details__2[[#This Row],[ProductID]],products[],2,FALSE)</f>
        <v>Ravioli Angelo</v>
      </c>
      <c r="J1777" t="str">
        <f>VLOOKUP(order_details__2[[#This Row],[SupplierID]],suppliers[],2,FALSE)</f>
        <v>Pasta Buttini s.r.l.</v>
      </c>
      <c r="K1777" t="str">
        <f>VLOOKUP(order_details__2[[#This Row],[OrderID]],orders[],14,FALSE)</f>
        <v>Switzerland</v>
      </c>
      <c r="L1777">
        <f>VLOOKUP(order_details__2[[#This Row],[OrderID]],orders[],7,FALSE)</f>
        <v>2</v>
      </c>
      <c r="M1777" t="str">
        <f>VLOOKUP(order_details__2[[#This Row],[ShipVia ]],shippers[],2,FALSE)</f>
        <v>United Package</v>
      </c>
      <c r="N1777" t="str">
        <f>VLOOKUP(order_details__2[[#This Row],[OrderID]],orders[],2,FALSE)</f>
        <v>RICSU</v>
      </c>
      <c r="O1777" t="str">
        <f>VLOOKUP(order_details__2[[#This Row],[OrderID]],orders[],18,FALSE)</f>
        <v xml:space="preserve">Eastern                                           </v>
      </c>
      <c r="P1777">
        <f>VLOOKUP(order_details__2[[#This Row],[ProductID]],products[],4,FALSE)</f>
        <v>5</v>
      </c>
      <c r="Q1777" t="str">
        <f>VLOOKUP(order_details__2[[#This Row],[CategoryID]],categories[],2,FALSE)</f>
        <v>Grains/Cereals</v>
      </c>
      <c r="R1777">
        <f>VLOOKUP(order_details__2[[#This Row],[OrderID]],orders[],21,FALSE)</f>
        <v>3</v>
      </c>
    </row>
    <row r="1778" spans="1:18" x14ac:dyDescent="0.2">
      <c r="A1778">
        <v>10932</v>
      </c>
      <c r="B1778">
        <v>16</v>
      </c>
      <c r="C1778">
        <v>17.45</v>
      </c>
      <c r="D1778">
        <v>30</v>
      </c>
      <c r="E1778">
        <v>0</v>
      </c>
      <c r="F1778">
        <f>order_details__2[[#This Row],[UnitPrice]]*order_details__2[[#This Row],[Quantity]]</f>
        <v>523.5</v>
      </c>
      <c r="G1778">
        <f>VLOOKUP(order_details__2[[#This Row],[ProductID]],products[],3,FALSE)</f>
        <v>7</v>
      </c>
      <c r="H1778">
        <f>VLOOKUP(order_details__2[[#This Row],[OrderID]],orders[],20,FALSE)</f>
        <v>1998</v>
      </c>
      <c r="I1778" t="str">
        <f>VLOOKUP(order_details__2[[#This Row],[ProductID]],products[],2,FALSE)</f>
        <v>Pavlova</v>
      </c>
      <c r="J1778" t="str">
        <f>VLOOKUP(order_details__2[[#This Row],[SupplierID]],suppliers[],2,FALSE)</f>
        <v>Pavlova, Ltd.</v>
      </c>
      <c r="K1778" t="str">
        <f>VLOOKUP(order_details__2[[#This Row],[OrderID]],orders[],14,FALSE)</f>
        <v>France</v>
      </c>
      <c r="L1778">
        <f>VLOOKUP(order_details__2[[#This Row],[OrderID]],orders[],7,FALSE)</f>
        <v>1</v>
      </c>
      <c r="M1778" t="str">
        <f>VLOOKUP(order_details__2[[#This Row],[ShipVia ]],shippers[],2,FALSE)</f>
        <v>Speedy Express</v>
      </c>
      <c r="N1778" t="str">
        <f>VLOOKUP(order_details__2[[#This Row],[OrderID]],orders[],2,FALSE)</f>
        <v>BONAP</v>
      </c>
      <c r="O1778" t="str">
        <f>VLOOKUP(order_details__2[[#This Row],[OrderID]],orders[],18,FALSE)</f>
        <v xml:space="preserve">Northern                                          </v>
      </c>
      <c r="P1778">
        <f>VLOOKUP(order_details__2[[#This Row],[ProductID]],products[],4,FALSE)</f>
        <v>3</v>
      </c>
      <c r="Q1778" t="str">
        <f>VLOOKUP(order_details__2[[#This Row],[CategoryID]],categories[],2,FALSE)</f>
        <v>Confections</v>
      </c>
      <c r="R1778">
        <f>VLOOKUP(order_details__2[[#This Row],[OrderID]],orders[],21,FALSE)</f>
        <v>3</v>
      </c>
    </row>
    <row r="1779" spans="1:18" x14ac:dyDescent="0.2">
      <c r="A1779">
        <v>10932</v>
      </c>
      <c r="B1779">
        <v>62</v>
      </c>
      <c r="C1779">
        <v>49.3</v>
      </c>
      <c r="D1779">
        <v>14</v>
      </c>
      <c r="E1779">
        <v>0</v>
      </c>
      <c r="F1779">
        <f>order_details__2[[#This Row],[UnitPrice]]*order_details__2[[#This Row],[Quantity]]</f>
        <v>690.19999999999993</v>
      </c>
      <c r="G1779">
        <f>VLOOKUP(order_details__2[[#This Row],[ProductID]],products[],3,FALSE)</f>
        <v>29</v>
      </c>
      <c r="H1779">
        <f>VLOOKUP(order_details__2[[#This Row],[OrderID]],orders[],20,FALSE)</f>
        <v>1998</v>
      </c>
      <c r="I1779" t="str">
        <f>VLOOKUP(order_details__2[[#This Row],[ProductID]],products[],2,FALSE)</f>
        <v>Tarte au sucre</v>
      </c>
      <c r="J1779" t="str">
        <f>VLOOKUP(order_details__2[[#This Row],[SupplierID]],suppliers[],2,FALSE)</f>
        <v>Forts d'rables</v>
      </c>
      <c r="K1779" t="str">
        <f>VLOOKUP(order_details__2[[#This Row],[OrderID]],orders[],14,FALSE)</f>
        <v>France</v>
      </c>
      <c r="L1779">
        <f>VLOOKUP(order_details__2[[#This Row],[OrderID]],orders[],7,FALSE)</f>
        <v>1</v>
      </c>
      <c r="M1779" t="str">
        <f>VLOOKUP(order_details__2[[#This Row],[ShipVia ]],shippers[],2,FALSE)</f>
        <v>Speedy Express</v>
      </c>
      <c r="N1779" t="str">
        <f>VLOOKUP(order_details__2[[#This Row],[OrderID]],orders[],2,FALSE)</f>
        <v>BONAP</v>
      </c>
      <c r="O1779" t="str">
        <f>VLOOKUP(order_details__2[[#This Row],[OrderID]],orders[],18,FALSE)</f>
        <v xml:space="preserve">Northern                                          </v>
      </c>
      <c r="P1779">
        <f>VLOOKUP(order_details__2[[#This Row],[ProductID]],products[],4,FALSE)</f>
        <v>3</v>
      </c>
      <c r="Q1779" t="str">
        <f>VLOOKUP(order_details__2[[#This Row],[CategoryID]],categories[],2,FALSE)</f>
        <v>Confections</v>
      </c>
      <c r="R1779">
        <f>VLOOKUP(order_details__2[[#This Row],[OrderID]],orders[],21,FALSE)</f>
        <v>3</v>
      </c>
    </row>
    <row r="1780" spans="1:18" x14ac:dyDescent="0.2">
      <c r="A1780">
        <v>10932</v>
      </c>
      <c r="B1780">
        <v>72</v>
      </c>
      <c r="C1780">
        <v>34.799999999999997</v>
      </c>
      <c r="D1780">
        <v>16</v>
      </c>
      <c r="E1780">
        <v>0</v>
      </c>
      <c r="F1780">
        <f>order_details__2[[#This Row],[UnitPrice]]*order_details__2[[#This Row],[Quantity]]</f>
        <v>556.79999999999995</v>
      </c>
      <c r="G1780">
        <f>VLOOKUP(order_details__2[[#This Row],[ProductID]],products[],3,FALSE)</f>
        <v>14</v>
      </c>
      <c r="H1780">
        <f>VLOOKUP(order_details__2[[#This Row],[OrderID]],orders[],20,FALSE)</f>
        <v>1998</v>
      </c>
      <c r="I1780" t="str">
        <f>VLOOKUP(order_details__2[[#This Row],[ProductID]],products[],2,FALSE)</f>
        <v>Mozzarella di Giovanni</v>
      </c>
      <c r="J1780" t="str">
        <f>VLOOKUP(order_details__2[[#This Row],[SupplierID]],suppliers[],2,FALSE)</f>
        <v>Formaggi Fortini s.r.l.</v>
      </c>
      <c r="K1780" t="str">
        <f>VLOOKUP(order_details__2[[#This Row],[OrderID]],orders[],14,FALSE)</f>
        <v>France</v>
      </c>
      <c r="L1780">
        <f>VLOOKUP(order_details__2[[#This Row],[OrderID]],orders[],7,FALSE)</f>
        <v>1</v>
      </c>
      <c r="M1780" t="str">
        <f>VLOOKUP(order_details__2[[#This Row],[ShipVia ]],shippers[],2,FALSE)</f>
        <v>Speedy Express</v>
      </c>
      <c r="N1780" t="str">
        <f>VLOOKUP(order_details__2[[#This Row],[OrderID]],orders[],2,FALSE)</f>
        <v>BONAP</v>
      </c>
      <c r="O1780" t="str">
        <f>VLOOKUP(order_details__2[[#This Row],[OrderID]],orders[],18,FALSE)</f>
        <v xml:space="preserve">Northern                                          </v>
      </c>
      <c r="P1780">
        <f>VLOOKUP(order_details__2[[#This Row],[ProductID]],products[],4,FALSE)</f>
        <v>4</v>
      </c>
      <c r="Q1780" t="str">
        <f>VLOOKUP(order_details__2[[#This Row],[CategoryID]],categories[],2,FALSE)</f>
        <v>Dairy Products</v>
      </c>
      <c r="R1780">
        <f>VLOOKUP(order_details__2[[#This Row],[OrderID]],orders[],21,FALSE)</f>
        <v>3</v>
      </c>
    </row>
    <row r="1781" spans="1:18" x14ac:dyDescent="0.2">
      <c r="A1781">
        <v>10932</v>
      </c>
      <c r="B1781">
        <v>75</v>
      </c>
      <c r="C1781">
        <v>7.75</v>
      </c>
      <c r="D1781">
        <v>20</v>
      </c>
      <c r="E1781">
        <v>0</v>
      </c>
      <c r="F1781">
        <f>order_details__2[[#This Row],[UnitPrice]]*order_details__2[[#This Row],[Quantity]]</f>
        <v>155</v>
      </c>
      <c r="G1781">
        <f>VLOOKUP(order_details__2[[#This Row],[ProductID]],products[],3,FALSE)</f>
        <v>12</v>
      </c>
      <c r="H1781">
        <f>VLOOKUP(order_details__2[[#This Row],[OrderID]],orders[],20,FALSE)</f>
        <v>1998</v>
      </c>
      <c r="I1781" t="str">
        <f>VLOOKUP(order_details__2[[#This Row],[ProductID]],products[],2,FALSE)</f>
        <v>Rhnbru Klosterbier</v>
      </c>
      <c r="J1781" t="str">
        <f>VLOOKUP(order_details__2[[#This Row],[SupplierID]],suppliers[],2,FALSE)</f>
        <v>Plutzer Lebensmittelgromrkte AG</v>
      </c>
      <c r="K1781" t="str">
        <f>VLOOKUP(order_details__2[[#This Row],[OrderID]],orders[],14,FALSE)</f>
        <v>France</v>
      </c>
      <c r="L1781">
        <f>VLOOKUP(order_details__2[[#This Row],[OrderID]],orders[],7,FALSE)</f>
        <v>1</v>
      </c>
      <c r="M1781" t="str">
        <f>VLOOKUP(order_details__2[[#This Row],[ShipVia ]],shippers[],2,FALSE)</f>
        <v>Speedy Express</v>
      </c>
      <c r="N1781" t="str">
        <f>VLOOKUP(order_details__2[[#This Row],[OrderID]],orders[],2,FALSE)</f>
        <v>BONAP</v>
      </c>
      <c r="O1781" t="str">
        <f>VLOOKUP(order_details__2[[#This Row],[OrderID]],orders[],18,FALSE)</f>
        <v xml:space="preserve">Northern                                          </v>
      </c>
      <c r="P1781">
        <f>VLOOKUP(order_details__2[[#This Row],[ProductID]],products[],4,FALSE)</f>
        <v>1</v>
      </c>
      <c r="Q1781" t="str">
        <f>VLOOKUP(order_details__2[[#This Row],[CategoryID]],categories[],2,FALSE)</f>
        <v>Beverages</v>
      </c>
      <c r="R1781">
        <f>VLOOKUP(order_details__2[[#This Row],[OrderID]],orders[],21,FALSE)</f>
        <v>3</v>
      </c>
    </row>
    <row r="1782" spans="1:18" x14ac:dyDescent="0.2">
      <c r="A1782">
        <v>10933</v>
      </c>
      <c r="B1782">
        <v>53</v>
      </c>
      <c r="C1782">
        <v>32.799999999999997</v>
      </c>
      <c r="D1782">
        <v>2</v>
      </c>
      <c r="E1782">
        <v>0</v>
      </c>
      <c r="F1782">
        <f>order_details__2[[#This Row],[UnitPrice]]*order_details__2[[#This Row],[Quantity]]</f>
        <v>65.599999999999994</v>
      </c>
      <c r="G1782">
        <f>VLOOKUP(order_details__2[[#This Row],[ProductID]],products[],3,FALSE)</f>
        <v>24</v>
      </c>
      <c r="H1782">
        <f>VLOOKUP(order_details__2[[#This Row],[OrderID]],orders[],20,FALSE)</f>
        <v>1998</v>
      </c>
      <c r="I1782" t="str">
        <f>VLOOKUP(order_details__2[[#This Row],[ProductID]],products[],2,FALSE)</f>
        <v>Perth Pasties</v>
      </c>
      <c r="J1782" t="str">
        <f>VLOOKUP(order_details__2[[#This Row],[SupplierID]],suppliers[],2,FALSE)</f>
        <v>G'day, Mate</v>
      </c>
      <c r="K1782" t="str">
        <f>VLOOKUP(order_details__2[[#This Row],[OrderID]],orders[],14,FALSE)</f>
        <v>UK</v>
      </c>
      <c r="L1782">
        <f>VLOOKUP(order_details__2[[#This Row],[OrderID]],orders[],7,FALSE)</f>
        <v>3</v>
      </c>
      <c r="M1782" t="str">
        <f>VLOOKUP(order_details__2[[#This Row],[ShipVia ]],shippers[],2,FALSE)</f>
        <v>Federal Shipping</v>
      </c>
      <c r="N1782" t="str">
        <f>VLOOKUP(order_details__2[[#This Row],[OrderID]],orders[],2,FALSE)</f>
        <v>ISLAT</v>
      </c>
      <c r="O1782" t="str">
        <f>VLOOKUP(order_details__2[[#This Row],[OrderID]],orders[],18,FALSE)</f>
        <v xml:space="preserve">Westerns                                          </v>
      </c>
      <c r="P1782">
        <f>VLOOKUP(order_details__2[[#This Row],[ProductID]],products[],4,FALSE)</f>
        <v>6</v>
      </c>
      <c r="Q1782" t="str">
        <f>VLOOKUP(order_details__2[[#This Row],[CategoryID]],categories[],2,FALSE)</f>
        <v>Meat/Poultry</v>
      </c>
      <c r="R1782">
        <f>VLOOKUP(order_details__2[[#This Row],[OrderID]],orders[],21,FALSE)</f>
        <v>3</v>
      </c>
    </row>
    <row r="1783" spans="1:18" x14ac:dyDescent="0.2">
      <c r="A1783">
        <v>10933</v>
      </c>
      <c r="B1783">
        <v>61</v>
      </c>
      <c r="C1783">
        <v>28.5</v>
      </c>
      <c r="D1783">
        <v>30</v>
      </c>
      <c r="E1783">
        <v>0</v>
      </c>
      <c r="F1783">
        <f>order_details__2[[#This Row],[UnitPrice]]*order_details__2[[#This Row],[Quantity]]</f>
        <v>855</v>
      </c>
      <c r="G1783">
        <f>VLOOKUP(order_details__2[[#This Row],[ProductID]],products[],3,FALSE)</f>
        <v>29</v>
      </c>
      <c r="H1783">
        <f>VLOOKUP(order_details__2[[#This Row],[OrderID]],orders[],20,FALSE)</f>
        <v>1998</v>
      </c>
      <c r="I1783" t="str">
        <f>VLOOKUP(order_details__2[[#This Row],[ProductID]],products[],2,FALSE)</f>
        <v>Sirop d'rable</v>
      </c>
      <c r="J1783" t="str">
        <f>VLOOKUP(order_details__2[[#This Row],[SupplierID]],suppliers[],2,FALSE)</f>
        <v>Forts d'rables</v>
      </c>
      <c r="K1783" t="str">
        <f>VLOOKUP(order_details__2[[#This Row],[OrderID]],orders[],14,FALSE)</f>
        <v>UK</v>
      </c>
      <c r="L1783">
        <f>VLOOKUP(order_details__2[[#This Row],[OrderID]],orders[],7,FALSE)</f>
        <v>3</v>
      </c>
      <c r="M1783" t="str">
        <f>VLOOKUP(order_details__2[[#This Row],[ShipVia ]],shippers[],2,FALSE)</f>
        <v>Federal Shipping</v>
      </c>
      <c r="N1783" t="str">
        <f>VLOOKUP(order_details__2[[#This Row],[OrderID]],orders[],2,FALSE)</f>
        <v>ISLAT</v>
      </c>
      <c r="O1783" t="str">
        <f>VLOOKUP(order_details__2[[#This Row],[OrderID]],orders[],18,FALSE)</f>
        <v xml:space="preserve">Westerns                                          </v>
      </c>
      <c r="P1783">
        <f>VLOOKUP(order_details__2[[#This Row],[ProductID]],products[],4,FALSE)</f>
        <v>2</v>
      </c>
      <c r="Q1783" t="str">
        <f>VLOOKUP(order_details__2[[#This Row],[CategoryID]],categories[],2,FALSE)</f>
        <v>Condiments</v>
      </c>
      <c r="R1783">
        <f>VLOOKUP(order_details__2[[#This Row],[OrderID]],orders[],21,FALSE)</f>
        <v>3</v>
      </c>
    </row>
    <row r="1784" spans="1:18" x14ac:dyDescent="0.2">
      <c r="A1784">
        <v>10934</v>
      </c>
      <c r="B1784">
        <v>6</v>
      </c>
      <c r="C1784">
        <v>25</v>
      </c>
      <c r="D1784">
        <v>20</v>
      </c>
      <c r="E1784">
        <v>0</v>
      </c>
      <c r="F1784">
        <f>order_details__2[[#This Row],[UnitPrice]]*order_details__2[[#This Row],[Quantity]]</f>
        <v>500</v>
      </c>
      <c r="G1784">
        <f>VLOOKUP(order_details__2[[#This Row],[ProductID]],products[],3,FALSE)</f>
        <v>3</v>
      </c>
      <c r="H1784">
        <f>VLOOKUP(order_details__2[[#This Row],[OrderID]],orders[],20,FALSE)</f>
        <v>1998</v>
      </c>
      <c r="I1784" t="str">
        <f>VLOOKUP(order_details__2[[#This Row],[ProductID]],products[],2,FALSE)</f>
        <v>Grandma's Boysenberry Spread</v>
      </c>
      <c r="J1784" t="str">
        <f>VLOOKUP(order_details__2[[#This Row],[SupplierID]],suppliers[],2,FALSE)</f>
        <v>Grandma Kelly's Homestead</v>
      </c>
      <c r="K1784" t="str">
        <f>VLOOKUP(order_details__2[[#This Row],[OrderID]],orders[],14,FALSE)</f>
        <v>Germany</v>
      </c>
      <c r="L1784">
        <f>VLOOKUP(order_details__2[[#This Row],[OrderID]],orders[],7,FALSE)</f>
        <v>3</v>
      </c>
      <c r="M1784" t="str">
        <f>VLOOKUP(order_details__2[[#This Row],[ShipVia ]],shippers[],2,FALSE)</f>
        <v>Federal Shipping</v>
      </c>
      <c r="N1784" t="str">
        <f>VLOOKUP(order_details__2[[#This Row],[OrderID]],orders[],2,FALSE)</f>
        <v>LEHMS</v>
      </c>
      <c r="O1784" t="str">
        <f>VLOOKUP(order_details__2[[#This Row],[OrderID]],orders[],18,FALSE)</f>
        <v xml:space="preserve">Southern                                          </v>
      </c>
      <c r="P1784">
        <f>VLOOKUP(order_details__2[[#This Row],[ProductID]],products[],4,FALSE)</f>
        <v>2</v>
      </c>
      <c r="Q1784" t="str">
        <f>VLOOKUP(order_details__2[[#This Row],[CategoryID]],categories[],2,FALSE)</f>
        <v>Condiments</v>
      </c>
      <c r="R1784">
        <f>VLOOKUP(order_details__2[[#This Row],[OrderID]],orders[],21,FALSE)</f>
        <v>3</v>
      </c>
    </row>
    <row r="1785" spans="1:18" x14ac:dyDescent="0.2">
      <c r="A1785">
        <v>10935</v>
      </c>
      <c r="B1785">
        <v>1</v>
      </c>
      <c r="C1785">
        <v>18</v>
      </c>
      <c r="D1785">
        <v>21</v>
      </c>
      <c r="E1785">
        <v>0</v>
      </c>
      <c r="F1785">
        <f>order_details__2[[#This Row],[UnitPrice]]*order_details__2[[#This Row],[Quantity]]</f>
        <v>378</v>
      </c>
      <c r="G1785">
        <f>VLOOKUP(order_details__2[[#This Row],[ProductID]],products[],3,FALSE)</f>
        <v>1</v>
      </c>
      <c r="H1785">
        <f>VLOOKUP(order_details__2[[#This Row],[OrderID]],orders[],20,FALSE)</f>
        <v>1998</v>
      </c>
      <c r="I1785" t="str">
        <f>VLOOKUP(order_details__2[[#This Row],[ProductID]],products[],2,FALSE)</f>
        <v>Chai</v>
      </c>
      <c r="J1785" t="str">
        <f>VLOOKUP(order_details__2[[#This Row],[SupplierID]],suppliers[],2,FALSE)</f>
        <v>Exotic Liquids</v>
      </c>
      <c r="K1785" t="str">
        <f>VLOOKUP(order_details__2[[#This Row],[OrderID]],orders[],14,FALSE)</f>
        <v>Brazil</v>
      </c>
      <c r="L1785">
        <f>VLOOKUP(order_details__2[[#This Row],[OrderID]],orders[],7,FALSE)</f>
        <v>3</v>
      </c>
      <c r="M1785" t="str">
        <f>VLOOKUP(order_details__2[[#This Row],[ShipVia ]],shippers[],2,FALSE)</f>
        <v>Federal Shipping</v>
      </c>
      <c r="N1785" t="str">
        <f>VLOOKUP(order_details__2[[#This Row],[OrderID]],orders[],2,FALSE)</f>
        <v>WELLI</v>
      </c>
      <c r="O1785" t="str">
        <f>VLOOKUP(order_details__2[[#This Row],[OrderID]],orders[],18,FALSE)</f>
        <v xml:space="preserve">Eastern                                           </v>
      </c>
      <c r="P1785">
        <f>VLOOKUP(order_details__2[[#This Row],[ProductID]],products[],4,FALSE)</f>
        <v>1</v>
      </c>
      <c r="Q1785" t="str">
        <f>VLOOKUP(order_details__2[[#This Row],[CategoryID]],categories[],2,FALSE)</f>
        <v>Beverages</v>
      </c>
      <c r="R1785">
        <f>VLOOKUP(order_details__2[[#This Row],[OrderID]],orders[],21,FALSE)</f>
        <v>3</v>
      </c>
    </row>
    <row r="1786" spans="1:18" x14ac:dyDescent="0.2">
      <c r="A1786">
        <v>10935</v>
      </c>
      <c r="B1786">
        <v>18</v>
      </c>
      <c r="C1786">
        <v>62.5</v>
      </c>
      <c r="D1786">
        <v>4</v>
      </c>
      <c r="E1786">
        <v>0</v>
      </c>
      <c r="F1786">
        <f>order_details__2[[#This Row],[UnitPrice]]*order_details__2[[#This Row],[Quantity]]</f>
        <v>250</v>
      </c>
      <c r="G1786">
        <f>VLOOKUP(order_details__2[[#This Row],[ProductID]],products[],3,FALSE)</f>
        <v>7</v>
      </c>
      <c r="H1786">
        <f>VLOOKUP(order_details__2[[#This Row],[OrderID]],orders[],20,FALSE)</f>
        <v>1998</v>
      </c>
      <c r="I1786" t="str">
        <f>VLOOKUP(order_details__2[[#This Row],[ProductID]],products[],2,FALSE)</f>
        <v>Carnarvon Tigers</v>
      </c>
      <c r="J1786" t="str">
        <f>VLOOKUP(order_details__2[[#This Row],[SupplierID]],suppliers[],2,FALSE)</f>
        <v>Pavlova, Ltd.</v>
      </c>
      <c r="K1786" t="str">
        <f>VLOOKUP(order_details__2[[#This Row],[OrderID]],orders[],14,FALSE)</f>
        <v>Brazil</v>
      </c>
      <c r="L1786">
        <f>VLOOKUP(order_details__2[[#This Row],[OrderID]],orders[],7,FALSE)</f>
        <v>3</v>
      </c>
      <c r="M1786" t="str">
        <f>VLOOKUP(order_details__2[[#This Row],[ShipVia ]],shippers[],2,FALSE)</f>
        <v>Federal Shipping</v>
      </c>
      <c r="N1786" t="str">
        <f>VLOOKUP(order_details__2[[#This Row],[OrderID]],orders[],2,FALSE)</f>
        <v>WELLI</v>
      </c>
      <c r="O1786" t="str">
        <f>VLOOKUP(order_details__2[[#This Row],[OrderID]],orders[],18,FALSE)</f>
        <v xml:space="preserve">Eastern                                           </v>
      </c>
      <c r="P1786">
        <f>VLOOKUP(order_details__2[[#This Row],[ProductID]],products[],4,FALSE)</f>
        <v>8</v>
      </c>
      <c r="Q1786" t="str">
        <f>VLOOKUP(order_details__2[[#This Row],[CategoryID]],categories[],2,FALSE)</f>
        <v>Seafood</v>
      </c>
      <c r="R1786">
        <f>VLOOKUP(order_details__2[[#This Row],[OrderID]],orders[],21,FALSE)</f>
        <v>3</v>
      </c>
    </row>
    <row r="1787" spans="1:18" x14ac:dyDescent="0.2">
      <c r="A1787">
        <v>10935</v>
      </c>
      <c r="B1787">
        <v>23</v>
      </c>
      <c r="C1787">
        <v>9</v>
      </c>
      <c r="D1787">
        <v>8</v>
      </c>
      <c r="E1787">
        <v>0</v>
      </c>
      <c r="F1787">
        <f>order_details__2[[#This Row],[UnitPrice]]*order_details__2[[#This Row],[Quantity]]</f>
        <v>72</v>
      </c>
      <c r="G1787">
        <f>VLOOKUP(order_details__2[[#This Row],[ProductID]],products[],3,FALSE)</f>
        <v>9</v>
      </c>
      <c r="H1787">
        <f>VLOOKUP(order_details__2[[#This Row],[OrderID]],orders[],20,FALSE)</f>
        <v>1998</v>
      </c>
      <c r="I1787" t="str">
        <f>VLOOKUP(order_details__2[[#This Row],[ProductID]],products[],2,FALSE)</f>
        <v>Tunnbrd</v>
      </c>
      <c r="J1787" t="str">
        <f>VLOOKUP(order_details__2[[#This Row],[SupplierID]],suppliers[],2,FALSE)</f>
        <v>PB Knckebrd AB</v>
      </c>
      <c r="K1787" t="str">
        <f>VLOOKUP(order_details__2[[#This Row],[OrderID]],orders[],14,FALSE)</f>
        <v>Brazil</v>
      </c>
      <c r="L1787">
        <f>VLOOKUP(order_details__2[[#This Row],[OrderID]],orders[],7,FALSE)</f>
        <v>3</v>
      </c>
      <c r="M1787" t="str">
        <f>VLOOKUP(order_details__2[[#This Row],[ShipVia ]],shippers[],2,FALSE)</f>
        <v>Federal Shipping</v>
      </c>
      <c r="N1787" t="str">
        <f>VLOOKUP(order_details__2[[#This Row],[OrderID]],orders[],2,FALSE)</f>
        <v>WELLI</v>
      </c>
      <c r="O1787" t="str">
        <f>VLOOKUP(order_details__2[[#This Row],[OrderID]],orders[],18,FALSE)</f>
        <v xml:space="preserve">Eastern                                           </v>
      </c>
      <c r="P1787">
        <f>VLOOKUP(order_details__2[[#This Row],[ProductID]],products[],4,FALSE)</f>
        <v>5</v>
      </c>
      <c r="Q1787" t="str">
        <f>VLOOKUP(order_details__2[[#This Row],[CategoryID]],categories[],2,FALSE)</f>
        <v>Grains/Cereals</v>
      </c>
      <c r="R1787">
        <f>VLOOKUP(order_details__2[[#This Row],[OrderID]],orders[],21,FALSE)</f>
        <v>3</v>
      </c>
    </row>
    <row r="1788" spans="1:18" x14ac:dyDescent="0.2">
      <c r="A1788">
        <v>10936</v>
      </c>
      <c r="B1788">
        <v>36</v>
      </c>
      <c r="C1788">
        <v>19</v>
      </c>
      <c r="D1788">
        <v>30</v>
      </c>
      <c r="E1788">
        <v>0</v>
      </c>
      <c r="F1788">
        <f>order_details__2[[#This Row],[UnitPrice]]*order_details__2[[#This Row],[Quantity]]</f>
        <v>570</v>
      </c>
      <c r="G1788">
        <f>VLOOKUP(order_details__2[[#This Row],[ProductID]],products[],3,FALSE)</f>
        <v>17</v>
      </c>
      <c r="H1788">
        <f>VLOOKUP(order_details__2[[#This Row],[OrderID]],orders[],20,FALSE)</f>
        <v>1998</v>
      </c>
      <c r="I1788" t="str">
        <f>VLOOKUP(order_details__2[[#This Row],[ProductID]],products[],2,FALSE)</f>
        <v>Inlagd Sill</v>
      </c>
      <c r="J1788" t="str">
        <f>VLOOKUP(order_details__2[[#This Row],[SupplierID]],suppliers[],2,FALSE)</f>
        <v>Svensk Sjfda AB</v>
      </c>
      <c r="K1788" t="str">
        <f>VLOOKUP(order_details__2[[#This Row],[OrderID]],orders[],14,FALSE)</f>
        <v>USA</v>
      </c>
      <c r="L1788">
        <f>VLOOKUP(order_details__2[[#This Row],[OrderID]],orders[],7,FALSE)</f>
        <v>2</v>
      </c>
      <c r="M1788" t="str">
        <f>VLOOKUP(order_details__2[[#This Row],[ShipVia ]],shippers[],2,FALSE)</f>
        <v>United Package</v>
      </c>
      <c r="N1788" t="str">
        <f>VLOOKUP(order_details__2[[#This Row],[OrderID]],orders[],2,FALSE)</f>
        <v>GREAL</v>
      </c>
      <c r="O1788" t="str">
        <f>VLOOKUP(order_details__2[[#This Row],[OrderID]],orders[],18,FALSE)</f>
        <v xml:space="preserve">Southern                                          </v>
      </c>
      <c r="P1788">
        <f>VLOOKUP(order_details__2[[#This Row],[ProductID]],products[],4,FALSE)</f>
        <v>8</v>
      </c>
      <c r="Q1788" t="str">
        <f>VLOOKUP(order_details__2[[#This Row],[CategoryID]],categories[],2,FALSE)</f>
        <v>Seafood</v>
      </c>
      <c r="R1788">
        <f>VLOOKUP(order_details__2[[#This Row],[OrderID]],orders[],21,FALSE)</f>
        <v>3</v>
      </c>
    </row>
    <row r="1789" spans="1:18" x14ac:dyDescent="0.2">
      <c r="A1789">
        <v>10937</v>
      </c>
      <c r="B1789">
        <v>28</v>
      </c>
      <c r="C1789">
        <v>45.6</v>
      </c>
      <c r="D1789">
        <v>8</v>
      </c>
      <c r="E1789">
        <v>0</v>
      </c>
      <c r="F1789">
        <f>order_details__2[[#This Row],[UnitPrice]]*order_details__2[[#This Row],[Quantity]]</f>
        <v>364.8</v>
      </c>
      <c r="G1789">
        <f>VLOOKUP(order_details__2[[#This Row],[ProductID]],products[],3,FALSE)</f>
        <v>12</v>
      </c>
      <c r="H1789">
        <f>VLOOKUP(order_details__2[[#This Row],[OrderID]],orders[],20,FALSE)</f>
        <v>1998</v>
      </c>
      <c r="I1789" t="str">
        <f>VLOOKUP(order_details__2[[#This Row],[ProductID]],products[],2,FALSE)</f>
        <v>Rssle Sauerkraut</v>
      </c>
      <c r="J1789" t="str">
        <f>VLOOKUP(order_details__2[[#This Row],[SupplierID]],suppliers[],2,FALSE)</f>
        <v>Plutzer Lebensmittelgromrkte AG</v>
      </c>
      <c r="K1789" t="str">
        <f>VLOOKUP(order_details__2[[#This Row],[OrderID]],orders[],14,FALSE)</f>
        <v>Argentina</v>
      </c>
      <c r="L1789">
        <f>VLOOKUP(order_details__2[[#This Row],[OrderID]],orders[],7,FALSE)</f>
        <v>3</v>
      </c>
      <c r="M1789" t="str">
        <f>VLOOKUP(order_details__2[[#This Row],[ShipVia ]],shippers[],2,FALSE)</f>
        <v>Federal Shipping</v>
      </c>
      <c r="N1789" t="str">
        <f>VLOOKUP(order_details__2[[#This Row],[OrderID]],orders[],2,FALSE)</f>
        <v>CACTU</v>
      </c>
      <c r="O1789" t="str">
        <f>VLOOKUP(order_details__2[[#This Row],[OrderID]],orders[],18,FALSE)</f>
        <v xml:space="preserve">Westerns                                          </v>
      </c>
      <c r="P1789">
        <f>VLOOKUP(order_details__2[[#This Row],[ProductID]],products[],4,FALSE)</f>
        <v>7</v>
      </c>
      <c r="Q1789" t="str">
        <f>VLOOKUP(order_details__2[[#This Row],[CategoryID]],categories[],2,FALSE)</f>
        <v>Produce</v>
      </c>
      <c r="R1789">
        <f>VLOOKUP(order_details__2[[#This Row],[OrderID]],orders[],21,FALSE)</f>
        <v>3</v>
      </c>
    </row>
    <row r="1790" spans="1:18" x14ac:dyDescent="0.2">
      <c r="A1790">
        <v>10937</v>
      </c>
      <c r="B1790">
        <v>34</v>
      </c>
      <c r="C1790">
        <v>14</v>
      </c>
      <c r="D1790">
        <v>20</v>
      </c>
      <c r="E1790">
        <v>0</v>
      </c>
      <c r="F1790">
        <f>order_details__2[[#This Row],[UnitPrice]]*order_details__2[[#This Row],[Quantity]]</f>
        <v>280</v>
      </c>
      <c r="G1790">
        <f>VLOOKUP(order_details__2[[#This Row],[ProductID]],products[],3,FALSE)</f>
        <v>16</v>
      </c>
      <c r="H1790">
        <f>VLOOKUP(order_details__2[[#This Row],[OrderID]],orders[],20,FALSE)</f>
        <v>1998</v>
      </c>
      <c r="I1790" t="str">
        <f>VLOOKUP(order_details__2[[#This Row],[ProductID]],products[],2,FALSE)</f>
        <v>Sasquatch Ale</v>
      </c>
      <c r="J1790" t="str">
        <f>VLOOKUP(order_details__2[[#This Row],[SupplierID]],suppliers[],2,FALSE)</f>
        <v>Bigfoot Breweries</v>
      </c>
      <c r="K1790" t="str">
        <f>VLOOKUP(order_details__2[[#This Row],[OrderID]],orders[],14,FALSE)</f>
        <v>Argentina</v>
      </c>
      <c r="L1790">
        <f>VLOOKUP(order_details__2[[#This Row],[OrderID]],orders[],7,FALSE)</f>
        <v>3</v>
      </c>
      <c r="M1790" t="str">
        <f>VLOOKUP(order_details__2[[#This Row],[ShipVia ]],shippers[],2,FALSE)</f>
        <v>Federal Shipping</v>
      </c>
      <c r="N1790" t="str">
        <f>VLOOKUP(order_details__2[[#This Row],[OrderID]],orders[],2,FALSE)</f>
        <v>CACTU</v>
      </c>
      <c r="O1790" t="str">
        <f>VLOOKUP(order_details__2[[#This Row],[OrderID]],orders[],18,FALSE)</f>
        <v xml:space="preserve">Westerns                                          </v>
      </c>
      <c r="P1790">
        <f>VLOOKUP(order_details__2[[#This Row],[ProductID]],products[],4,FALSE)</f>
        <v>1</v>
      </c>
      <c r="Q1790" t="str">
        <f>VLOOKUP(order_details__2[[#This Row],[CategoryID]],categories[],2,FALSE)</f>
        <v>Beverages</v>
      </c>
      <c r="R1790">
        <f>VLOOKUP(order_details__2[[#This Row],[OrderID]],orders[],21,FALSE)</f>
        <v>3</v>
      </c>
    </row>
    <row r="1791" spans="1:18" x14ac:dyDescent="0.2">
      <c r="A1791">
        <v>10938</v>
      </c>
      <c r="B1791">
        <v>13</v>
      </c>
      <c r="C1791">
        <v>6</v>
      </c>
      <c r="D1791">
        <v>20</v>
      </c>
      <c r="E1791">
        <v>0</v>
      </c>
      <c r="F1791">
        <f>order_details__2[[#This Row],[UnitPrice]]*order_details__2[[#This Row],[Quantity]]</f>
        <v>120</v>
      </c>
      <c r="G1791">
        <f>VLOOKUP(order_details__2[[#This Row],[ProductID]],products[],3,FALSE)</f>
        <v>6</v>
      </c>
      <c r="H1791">
        <f>VLOOKUP(order_details__2[[#This Row],[OrderID]],orders[],20,FALSE)</f>
        <v>1998</v>
      </c>
      <c r="I1791" t="str">
        <f>VLOOKUP(order_details__2[[#This Row],[ProductID]],products[],2,FALSE)</f>
        <v>Konbu</v>
      </c>
      <c r="J1791" t="str">
        <f>VLOOKUP(order_details__2[[#This Row],[SupplierID]],suppliers[],2,FALSE)</f>
        <v>Mayumi's</v>
      </c>
      <c r="K1791" t="str">
        <f>VLOOKUP(order_details__2[[#This Row],[OrderID]],orders[],14,FALSE)</f>
        <v>Germany</v>
      </c>
      <c r="L1791">
        <f>VLOOKUP(order_details__2[[#This Row],[OrderID]],orders[],7,FALSE)</f>
        <v>2</v>
      </c>
      <c r="M1791" t="str">
        <f>VLOOKUP(order_details__2[[#This Row],[ShipVia ]],shippers[],2,FALSE)</f>
        <v>United Package</v>
      </c>
      <c r="N1791" t="str">
        <f>VLOOKUP(order_details__2[[#This Row],[OrderID]],orders[],2,FALSE)</f>
        <v>QUICK</v>
      </c>
      <c r="O1791" t="str">
        <f>VLOOKUP(order_details__2[[#This Row],[OrderID]],orders[],18,FALSE)</f>
        <v xml:space="preserve">Southern                                          </v>
      </c>
      <c r="P1791">
        <f>VLOOKUP(order_details__2[[#This Row],[ProductID]],products[],4,FALSE)</f>
        <v>8</v>
      </c>
      <c r="Q1791" t="str">
        <f>VLOOKUP(order_details__2[[#This Row],[CategoryID]],categories[],2,FALSE)</f>
        <v>Seafood</v>
      </c>
      <c r="R1791">
        <f>VLOOKUP(order_details__2[[#This Row],[OrderID]],orders[],21,FALSE)</f>
        <v>3</v>
      </c>
    </row>
    <row r="1792" spans="1:18" x14ac:dyDescent="0.2">
      <c r="A1792">
        <v>10938</v>
      </c>
      <c r="B1792">
        <v>43</v>
      </c>
      <c r="C1792">
        <v>46</v>
      </c>
      <c r="D1792">
        <v>24</v>
      </c>
      <c r="E1792">
        <v>0</v>
      </c>
      <c r="F1792">
        <f>order_details__2[[#This Row],[UnitPrice]]*order_details__2[[#This Row],[Quantity]]</f>
        <v>1104</v>
      </c>
      <c r="G1792">
        <f>VLOOKUP(order_details__2[[#This Row],[ProductID]],products[],3,FALSE)</f>
        <v>20</v>
      </c>
      <c r="H1792">
        <f>VLOOKUP(order_details__2[[#This Row],[OrderID]],orders[],20,FALSE)</f>
        <v>1998</v>
      </c>
      <c r="I1792" t="str">
        <f>VLOOKUP(order_details__2[[#This Row],[ProductID]],products[],2,FALSE)</f>
        <v>Ipoh Coffee</v>
      </c>
      <c r="J1792" t="str">
        <f>VLOOKUP(order_details__2[[#This Row],[SupplierID]],suppliers[],2,FALSE)</f>
        <v>Leka Trading</v>
      </c>
      <c r="K1792" t="str">
        <f>VLOOKUP(order_details__2[[#This Row],[OrderID]],orders[],14,FALSE)</f>
        <v>Germany</v>
      </c>
      <c r="L1792">
        <f>VLOOKUP(order_details__2[[#This Row],[OrderID]],orders[],7,FALSE)</f>
        <v>2</v>
      </c>
      <c r="M1792" t="str">
        <f>VLOOKUP(order_details__2[[#This Row],[ShipVia ]],shippers[],2,FALSE)</f>
        <v>United Package</v>
      </c>
      <c r="N1792" t="str">
        <f>VLOOKUP(order_details__2[[#This Row],[OrderID]],orders[],2,FALSE)</f>
        <v>QUICK</v>
      </c>
      <c r="O1792" t="str">
        <f>VLOOKUP(order_details__2[[#This Row],[OrderID]],orders[],18,FALSE)</f>
        <v xml:space="preserve">Southern                                          </v>
      </c>
      <c r="P1792">
        <f>VLOOKUP(order_details__2[[#This Row],[ProductID]],products[],4,FALSE)</f>
        <v>1</v>
      </c>
      <c r="Q1792" t="str">
        <f>VLOOKUP(order_details__2[[#This Row],[CategoryID]],categories[],2,FALSE)</f>
        <v>Beverages</v>
      </c>
      <c r="R1792">
        <f>VLOOKUP(order_details__2[[#This Row],[OrderID]],orders[],21,FALSE)</f>
        <v>3</v>
      </c>
    </row>
    <row r="1793" spans="1:18" x14ac:dyDescent="0.2">
      <c r="A1793">
        <v>10938</v>
      </c>
      <c r="B1793">
        <v>60</v>
      </c>
      <c r="C1793">
        <v>34</v>
      </c>
      <c r="D1793">
        <v>49</v>
      </c>
      <c r="E1793">
        <v>0</v>
      </c>
      <c r="F1793">
        <f>order_details__2[[#This Row],[UnitPrice]]*order_details__2[[#This Row],[Quantity]]</f>
        <v>1666</v>
      </c>
      <c r="G1793">
        <f>VLOOKUP(order_details__2[[#This Row],[ProductID]],products[],3,FALSE)</f>
        <v>28</v>
      </c>
      <c r="H1793">
        <f>VLOOKUP(order_details__2[[#This Row],[OrderID]],orders[],20,FALSE)</f>
        <v>1998</v>
      </c>
      <c r="I1793" t="str">
        <f>VLOOKUP(order_details__2[[#This Row],[ProductID]],products[],2,FALSE)</f>
        <v>Camembert Pierrot</v>
      </c>
      <c r="J1793" t="str">
        <f>VLOOKUP(order_details__2[[#This Row],[SupplierID]],suppliers[],2,FALSE)</f>
        <v>Gai pturage</v>
      </c>
      <c r="K1793" t="str">
        <f>VLOOKUP(order_details__2[[#This Row],[OrderID]],orders[],14,FALSE)</f>
        <v>Germany</v>
      </c>
      <c r="L1793">
        <f>VLOOKUP(order_details__2[[#This Row],[OrderID]],orders[],7,FALSE)</f>
        <v>2</v>
      </c>
      <c r="M1793" t="str">
        <f>VLOOKUP(order_details__2[[#This Row],[ShipVia ]],shippers[],2,FALSE)</f>
        <v>United Package</v>
      </c>
      <c r="N1793" t="str">
        <f>VLOOKUP(order_details__2[[#This Row],[OrderID]],orders[],2,FALSE)</f>
        <v>QUICK</v>
      </c>
      <c r="O1793" t="str">
        <f>VLOOKUP(order_details__2[[#This Row],[OrderID]],orders[],18,FALSE)</f>
        <v xml:space="preserve">Southern                                          </v>
      </c>
      <c r="P1793">
        <f>VLOOKUP(order_details__2[[#This Row],[ProductID]],products[],4,FALSE)</f>
        <v>4</v>
      </c>
      <c r="Q1793" t="str">
        <f>VLOOKUP(order_details__2[[#This Row],[CategoryID]],categories[],2,FALSE)</f>
        <v>Dairy Products</v>
      </c>
      <c r="R1793">
        <f>VLOOKUP(order_details__2[[#This Row],[OrderID]],orders[],21,FALSE)</f>
        <v>3</v>
      </c>
    </row>
    <row r="1794" spans="1:18" x14ac:dyDescent="0.2">
      <c r="A1794">
        <v>10938</v>
      </c>
      <c r="B1794">
        <v>71</v>
      </c>
      <c r="C1794">
        <v>21.5</v>
      </c>
      <c r="D1794">
        <v>35</v>
      </c>
      <c r="E1794">
        <v>0</v>
      </c>
      <c r="F1794">
        <f>order_details__2[[#This Row],[UnitPrice]]*order_details__2[[#This Row],[Quantity]]</f>
        <v>752.5</v>
      </c>
      <c r="G1794">
        <f>VLOOKUP(order_details__2[[#This Row],[ProductID]],products[],3,FALSE)</f>
        <v>15</v>
      </c>
      <c r="H1794">
        <f>VLOOKUP(order_details__2[[#This Row],[OrderID]],orders[],20,FALSE)</f>
        <v>1998</v>
      </c>
      <c r="I1794" t="str">
        <f>VLOOKUP(order_details__2[[#This Row],[ProductID]],products[],2,FALSE)</f>
        <v>Flotemysost</v>
      </c>
      <c r="J1794" t="str">
        <f>VLOOKUP(order_details__2[[#This Row],[SupplierID]],suppliers[],2,FALSE)</f>
        <v>Norske Meierier</v>
      </c>
      <c r="K1794" t="str">
        <f>VLOOKUP(order_details__2[[#This Row],[OrderID]],orders[],14,FALSE)</f>
        <v>Germany</v>
      </c>
      <c r="L1794">
        <f>VLOOKUP(order_details__2[[#This Row],[OrderID]],orders[],7,FALSE)</f>
        <v>2</v>
      </c>
      <c r="M1794" t="str">
        <f>VLOOKUP(order_details__2[[#This Row],[ShipVia ]],shippers[],2,FALSE)</f>
        <v>United Package</v>
      </c>
      <c r="N1794" t="str">
        <f>VLOOKUP(order_details__2[[#This Row],[OrderID]],orders[],2,FALSE)</f>
        <v>QUICK</v>
      </c>
      <c r="O1794" t="str">
        <f>VLOOKUP(order_details__2[[#This Row],[OrderID]],orders[],18,FALSE)</f>
        <v xml:space="preserve">Southern                                          </v>
      </c>
      <c r="P1794">
        <f>VLOOKUP(order_details__2[[#This Row],[ProductID]],products[],4,FALSE)</f>
        <v>4</v>
      </c>
      <c r="Q1794" t="str">
        <f>VLOOKUP(order_details__2[[#This Row],[CategoryID]],categories[],2,FALSE)</f>
        <v>Dairy Products</v>
      </c>
      <c r="R1794">
        <f>VLOOKUP(order_details__2[[#This Row],[OrderID]],orders[],21,FALSE)</f>
        <v>3</v>
      </c>
    </row>
    <row r="1795" spans="1:18" x14ac:dyDescent="0.2">
      <c r="A1795">
        <v>10939</v>
      </c>
      <c r="B1795">
        <v>2</v>
      </c>
      <c r="C1795">
        <v>19</v>
      </c>
      <c r="D1795">
        <v>10</v>
      </c>
      <c r="E1795">
        <v>0</v>
      </c>
      <c r="F1795">
        <f>order_details__2[[#This Row],[UnitPrice]]*order_details__2[[#This Row],[Quantity]]</f>
        <v>190</v>
      </c>
      <c r="G1795">
        <f>VLOOKUP(order_details__2[[#This Row],[ProductID]],products[],3,FALSE)</f>
        <v>1</v>
      </c>
      <c r="H1795">
        <f>VLOOKUP(order_details__2[[#This Row],[OrderID]],orders[],20,FALSE)</f>
        <v>1998</v>
      </c>
      <c r="I1795" t="str">
        <f>VLOOKUP(order_details__2[[#This Row],[ProductID]],products[],2,FALSE)</f>
        <v>Chang</v>
      </c>
      <c r="J1795" t="str">
        <f>VLOOKUP(order_details__2[[#This Row],[SupplierID]],suppliers[],2,FALSE)</f>
        <v>Exotic Liquids</v>
      </c>
      <c r="K1795" t="str">
        <f>VLOOKUP(order_details__2[[#This Row],[OrderID]],orders[],14,FALSE)</f>
        <v>Italy</v>
      </c>
      <c r="L1795">
        <f>VLOOKUP(order_details__2[[#This Row],[OrderID]],orders[],7,FALSE)</f>
        <v>2</v>
      </c>
      <c r="M1795" t="str">
        <f>VLOOKUP(order_details__2[[#This Row],[ShipVia ]],shippers[],2,FALSE)</f>
        <v>United Package</v>
      </c>
      <c r="N1795" t="str">
        <f>VLOOKUP(order_details__2[[#This Row],[OrderID]],orders[],2,FALSE)</f>
        <v>MAGAA</v>
      </c>
      <c r="O1795" t="str">
        <f>VLOOKUP(order_details__2[[#This Row],[OrderID]],orders[],18,FALSE)</f>
        <v xml:space="preserve">Eastern                                           </v>
      </c>
      <c r="P1795">
        <f>VLOOKUP(order_details__2[[#This Row],[ProductID]],products[],4,FALSE)</f>
        <v>1</v>
      </c>
      <c r="Q1795" t="str">
        <f>VLOOKUP(order_details__2[[#This Row],[CategoryID]],categories[],2,FALSE)</f>
        <v>Beverages</v>
      </c>
      <c r="R1795">
        <f>VLOOKUP(order_details__2[[#This Row],[OrderID]],orders[],21,FALSE)</f>
        <v>3</v>
      </c>
    </row>
    <row r="1796" spans="1:18" x14ac:dyDescent="0.2">
      <c r="A1796">
        <v>10939</v>
      </c>
      <c r="B1796">
        <v>67</v>
      </c>
      <c r="C1796">
        <v>14</v>
      </c>
      <c r="D1796">
        <v>40</v>
      </c>
      <c r="E1796">
        <v>0</v>
      </c>
      <c r="F1796">
        <f>order_details__2[[#This Row],[UnitPrice]]*order_details__2[[#This Row],[Quantity]]</f>
        <v>560</v>
      </c>
      <c r="G1796">
        <f>VLOOKUP(order_details__2[[#This Row],[ProductID]],products[],3,FALSE)</f>
        <v>16</v>
      </c>
      <c r="H1796">
        <f>VLOOKUP(order_details__2[[#This Row],[OrderID]],orders[],20,FALSE)</f>
        <v>1998</v>
      </c>
      <c r="I1796" t="str">
        <f>VLOOKUP(order_details__2[[#This Row],[ProductID]],products[],2,FALSE)</f>
        <v>Laughing Lumberjack Lager</v>
      </c>
      <c r="J1796" t="str">
        <f>VLOOKUP(order_details__2[[#This Row],[SupplierID]],suppliers[],2,FALSE)</f>
        <v>Bigfoot Breweries</v>
      </c>
      <c r="K1796" t="str">
        <f>VLOOKUP(order_details__2[[#This Row],[OrderID]],orders[],14,FALSE)</f>
        <v>Italy</v>
      </c>
      <c r="L1796">
        <f>VLOOKUP(order_details__2[[#This Row],[OrderID]],orders[],7,FALSE)</f>
        <v>2</v>
      </c>
      <c r="M1796" t="str">
        <f>VLOOKUP(order_details__2[[#This Row],[ShipVia ]],shippers[],2,FALSE)</f>
        <v>United Package</v>
      </c>
      <c r="N1796" t="str">
        <f>VLOOKUP(order_details__2[[#This Row],[OrderID]],orders[],2,FALSE)</f>
        <v>MAGAA</v>
      </c>
      <c r="O1796" t="str">
        <f>VLOOKUP(order_details__2[[#This Row],[OrderID]],orders[],18,FALSE)</f>
        <v xml:space="preserve">Eastern                                           </v>
      </c>
      <c r="P1796">
        <f>VLOOKUP(order_details__2[[#This Row],[ProductID]],products[],4,FALSE)</f>
        <v>1</v>
      </c>
      <c r="Q1796" t="str">
        <f>VLOOKUP(order_details__2[[#This Row],[CategoryID]],categories[],2,FALSE)</f>
        <v>Beverages</v>
      </c>
      <c r="R1796">
        <f>VLOOKUP(order_details__2[[#This Row],[OrderID]],orders[],21,FALSE)</f>
        <v>3</v>
      </c>
    </row>
    <row r="1797" spans="1:18" x14ac:dyDescent="0.2">
      <c r="A1797">
        <v>10940</v>
      </c>
      <c r="B1797">
        <v>7</v>
      </c>
      <c r="C1797">
        <v>30</v>
      </c>
      <c r="D1797">
        <v>8</v>
      </c>
      <c r="E1797">
        <v>0</v>
      </c>
      <c r="F1797">
        <f>order_details__2[[#This Row],[UnitPrice]]*order_details__2[[#This Row],[Quantity]]</f>
        <v>240</v>
      </c>
      <c r="G1797">
        <f>VLOOKUP(order_details__2[[#This Row],[ProductID]],products[],3,FALSE)</f>
        <v>3</v>
      </c>
      <c r="H1797">
        <f>VLOOKUP(order_details__2[[#This Row],[OrderID]],orders[],20,FALSE)</f>
        <v>1998</v>
      </c>
      <c r="I1797" t="str">
        <f>VLOOKUP(order_details__2[[#This Row],[ProductID]],products[],2,FALSE)</f>
        <v>Uncle Bob's Organic Dried Pears</v>
      </c>
      <c r="J1797" t="str">
        <f>VLOOKUP(order_details__2[[#This Row],[SupplierID]],suppliers[],2,FALSE)</f>
        <v>Grandma Kelly's Homestead</v>
      </c>
      <c r="K1797" t="str">
        <f>VLOOKUP(order_details__2[[#This Row],[OrderID]],orders[],14,FALSE)</f>
        <v>France</v>
      </c>
      <c r="L1797">
        <f>VLOOKUP(order_details__2[[#This Row],[OrderID]],orders[],7,FALSE)</f>
        <v>3</v>
      </c>
      <c r="M1797" t="str">
        <f>VLOOKUP(order_details__2[[#This Row],[ShipVia ]],shippers[],2,FALSE)</f>
        <v>Federal Shipping</v>
      </c>
      <c r="N1797" t="str">
        <f>VLOOKUP(order_details__2[[#This Row],[OrderID]],orders[],2,FALSE)</f>
        <v>BONAP</v>
      </c>
      <c r="O1797" t="str">
        <f>VLOOKUP(order_details__2[[#This Row],[OrderID]],orders[],18,FALSE)</f>
        <v xml:space="preserve">Northern                                          </v>
      </c>
      <c r="P1797">
        <f>VLOOKUP(order_details__2[[#This Row],[ProductID]],products[],4,FALSE)</f>
        <v>7</v>
      </c>
      <c r="Q1797" t="str">
        <f>VLOOKUP(order_details__2[[#This Row],[CategoryID]],categories[],2,FALSE)</f>
        <v>Produce</v>
      </c>
      <c r="R1797">
        <f>VLOOKUP(order_details__2[[#This Row],[OrderID]],orders[],21,FALSE)</f>
        <v>3</v>
      </c>
    </row>
    <row r="1798" spans="1:18" x14ac:dyDescent="0.2">
      <c r="A1798">
        <v>10940</v>
      </c>
      <c r="B1798">
        <v>13</v>
      </c>
      <c r="C1798">
        <v>6</v>
      </c>
      <c r="D1798">
        <v>20</v>
      </c>
      <c r="E1798">
        <v>0</v>
      </c>
      <c r="F1798">
        <f>order_details__2[[#This Row],[UnitPrice]]*order_details__2[[#This Row],[Quantity]]</f>
        <v>120</v>
      </c>
      <c r="G1798">
        <f>VLOOKUP(order_details__2[[#This Row],[ProductID]],products[],3,FALSE)</f>
        <v>6</v>
      </c>
      <c r="H1798">
        <f>VLOOKUP(order_details__2[[#This Row],[OrderID]],orders[],20,FALSE)</f>
        <v>1998</v>
      </c>
      <c r="I1798" t="str">
        <f>VLOOKUP(order_details__2[[#This Row],[ProductID]],products[],2,FALSE)</f>
        <v>Konbu</v>
      </c>
      <c r="J1798" t="str">
        <f>VLOOKUP(order_details__2[[#This Row],[SupplierID]],suppliers[],2,FALSE)</f>
        <v>Mayumi's</v>
      </c>
      <c r="K1798" t="str">
        <f>VLOOKUP(order_details__2[[#This Row],[OrderID]],orders[],14,FALSE)</f>
        <v>France</v>
      </c>
      <c r="L1798">
        <f>VLOOKUP(order_details__2[[#This Row],[OrderID]],orders[],7,FALSE)</f>
        <v>3</v>
      </c>
      <c r="M1798" t="str">
        <f>VLOOKUP(order_details__2[[#This Row],[ShipVia ]],shippers[],2,FALSE)</f>
        <v>Federal Shipping</v>
      </c>
      <c r="N1798" t="str">
        <f>VLOOKUP(order_details__2[[#This Row],[OrderID]],orders[],2,FALSE)</f>
        <v>BONAP</v>
      </c>
      <c r="O1798" t="str">
        <f>VLOOKUP(order_details__2[[#This Row],[OrderID]],orders[],18,FALSE)</f>
        <v xml:space="preserve">Northern                                          </v>
      </c>
      <c r="P1798">
        <f>VLOOKUP(order_details__2[[#This Row],[ProductID]],products[],4,FALSE)</f>
        <v>8</v>
      </c>
      <c r="Q1798" t="str">
        <f>VLOOKUP(order_details__2[[#This Row],[CategoryID]],categories[],2,FALSE)</f>
        <v>Seafood</v>
      </c>
      <c r="R1798">
        <f>VLOOKUP(order_details__2[[#This Row],[OrderID]],orders[],21,FALSE)</f>
        <v>3</v>
      </c>
    </row>
    <row r="1799" spans="1:18" x14ac:dyDescent="0.2">
      <c r="A1799">
        <v>10941</v>
      </c>
      <c r="B1799">
        <v>31</v>
      </c>
      <c r="C1799">
        <v>12.5</v>
      </c>
      <c r="D1799">
        <v>44</v>
      </c>
      <c r="E1799">
        <v>0</v>
      </c>
      <c r="F1799">
        <f>order_details__2[[#This Row],[UnitPrice]]*order_details__2[[#This Row],[Quantity]]</f>
        <v>550</v>
      </c>
      <c r="G1799">
        <f>VLOOKUP(order_details__2[[#This Row],[ProductID]],products[],3,FALSE)</f>
        <v>14</v>
      </c>
      <c r="H1799">
        <f>VLOOKUP(order_details__2[[#This Row],[OrderID]],orders[],20,FALSE)</f>
        <v>1998</v>
      </c>
      <c r="I1799" t="str">
        <f>VLOOKUP(order_details__2[[#This Row],[ProductID]],products[],2,FALSE)</f>
        <v>Gorgonzola Telino</v>
      </c>
      <c r="J1799" t="str">
        <f>VLOOKUP(order_details__2[[#This Row],[SupplierID]],suppliers[],2,FALSE)</f>
        <v>Formaggi Fortini s.r.l.</v>
      </c>
      <c r="K1799" t="str">
        <f>VLOOKUP(order_details__2[[#This Row],[OrderID]],orders[],14,FALSE)</f>
        <v>USA</v>
      </c>
      <c r="L1799">
        <f>VLOOKUP(order_details__2[[#This Row],[OrderID]],orders[],7,FALSE)</f>
        <v>2</v>
      </c>
      <c r="M1799" t="str">
        <f>VLOOKUP(order_details__2[[#This Row],[ShipVia ]],shippers[],2,FALSE)</f>
        <v>United Package</v>
      </c>
      <c r="N1799" t="str">
        <f>VLOOKUP(order_details__2[[#This Row],[OrderID]],orders[],2,FALSE)</f>
        <v>SAVEA</v>
      </c>
      <c r="O1799" t="str">
        <f>VLOOKUP(order_details__2[[#This Row],[OrderID]],orders[],18,FALSE)</f>
        <v xml:space="preserve">Westerns                                          </v>
      </c>
      <c r="P1799">
        <f>VLOOKUP(order_details__2[[#This Row],[ProductID]],products[],4,FALSE)</f>
        <v>4</v>
      </c>
      <c r="Q1799" t="str">
        <f>VLOOKUP(order_details__2[[#This Row],[CategoryID]],categories[],2,FALSE)</f>
        <v>Dairy Products</v>
      </c>
      <c r="R1799">
        <f>VLOOKUP(order_details__2[[#This Row],[OrderID]],orders[],21,FALSE)</f>
        <v>3</v>
      </c>
    </row>
    <row r="1800" spans="1:18" x14ac:dyDescent="0.2">
      <c r="A1800">
        <v>10941</v>
      </c>
      <c r="B1800">
        <v>62</v>
      </c>
      <c r="C1800">
        <v>49.3</v>
      </c>
      <c r="D1800">
        <v>30</v>
      </c>
      <c r="E1800">
        <v>0</v>
      </c>
      <c r="F1800">
        <f>order_details__2[[#This Row],[UnitPrice]]*order_details__2[[#This Row],[Quantity]]</f>
        <v>1479</v>
      </c>
      <c r="G1800">
        <f>VLOOKUP(order_details__2[[#This Row],[ProductID]],products[],3,FALSE)</f>
        <v>29</v>
      </c>
      <c r="H1800">
        <f>VLOOKUP(order_details__2[[#This Row],[OrderID]],orders[],20,FALSE)</f>
        <v>1998</v>
      </c>
      <c r="I1800" t="str">
        <f>VLOOKUP(order_details__2[[#This Row],[ProductID]],products[],2,FALSE)</f>
        <v>Tarte au sucre</v>
      </c>
      <c r="J1800" t="str">
        <f>VLOOKUP(order_details__2[[#This Row],[SupplierID]],suppliers[],2,FALSE)</f>
        <v>Forts d'rables</v>
      </c>
      <c r="K1800" t="str">
        <f>VLOOKUP(order_details__2[[#This Row],[OrderID]],orders[],14,FALSE)</f>
        <v>USA</v>
      </c>
      <c r="L1800">
        <f>VLOOKUP(order_details__2[[#This Row],[OrderID]],orders[],7,FALSE)</f>
        <v>2</v>
      </c>
      <c r="M1800" t="str">
        <f>VLOOKUP(order_details__2[[#This Row],[ShipVia ]],shippers[],2,FALSE)</f>
        <v>United Package</v>
      </c>
      <c r="N1800" t="str">
        <f>VLOOKUP(order_details__2[[#This Row],[OrderID]],orders[],2,FALSE)</f>
        <v>SAVEA</v>
      </c>
      <c r="O1800" t="str">
        <f>VLOOKUP(order_details__2[[#This Row],[OrderID]],orders[],18,FALSE)</f>
        <v xml:space="preserve">Westerns                                          </v>
      </c>
      <c r="P1800">
        <f>VLOOKUP(order_details__2[[#This Row],[ProductID]],products[],4,FALSE)</f>
        <v>3</v>
      </c>
      <c r="Q1800" t="str">
        <f>VLOOKUP(order_details__2[[#This Row],[CategoryID]],categories[],2,FALSE)</f>
        <v>Confections</v>
      </c>
      <c r="R1800">
        <f>VLOOKUP(order_details__2[[#This Row],[OrderID]],orders[],21,FALSE)</f>
        <v>3</v>
      </c>
    </row>
    <row r="1801" spans="1:18" x14ac:dyDescent="0.2">
      <c r="A1801">
        <v>10941</v>
      </c>
      <c r="B1801">
        <v>68</v>
      </c>
      <c r="C1801">
        <v>12.5</v>
      </c>
      <c r="D1801">
        <v>80</v>
      </c>
      <c r="E1801">
        <v>0</v>
      </c>
      <c r="F1801">
        <f>order_details__2[[#This Row],[UnitPrice]]*order_details__2[[#This Row],[Quantity]]</f>
        <v>1000</v>
      </c>
      <c r="G1801">
        <f>VLOOKUP(order_details__2[[#This Row],[ProductID]],products[],3,FALSE)</f>
        <v>8</v>
      </c>
      <c r="H1801">
        <f>VLOOKUP(order_details__2[[#This Row],[OrderID]],orders[],20,FALSE)</f>
        <v>1998</v>
      </c>
      <c r="I1801" t="str">
        <f>VLOOKUP(order_details__2[[#This Row],[ProductID]],products[],2,FALSE)</f>
        <v>Scottish Longbreads</v>
      </c>
      <c r="J1801" t="str">
        <f>VLOOKUP(order_details__2[[#This Row],[SupplierID]],suppliers[],2,FALSE)</f>
        <v>Specialty Biscuits, Ltd.</v>
      </c>
      <c r="K1801" t="str">
        <f>VLOOKUP(order_details__2[[#This Row],[OrderID]],orders[],14,FALSE)</f>
        <v>USA</v>
      </c>
      <c r="L1801">
        <f>VLOOKUP(order_details__2[[#This Row],[OrderID]],orders[],7,FALSE)</f>
        <v>2</v>
      </c>
      <c r="M1801" t="str">
        <f>VLOOKUP(order_details__2[[#This Row],[ShipVia ]],shippers[],2,FALSE)</f>
        <v>United Package</v>
      </c>
      <c r="N1801" t="str">
        <f>VLOOKUP(order_details__2[[#This Row],[OrderID]],orders[],2,FALSE)</f>
        <v>SAVEA</v>
      </c>
      <c r="O1801" t="str">
        <f>VLOOKUP(order_details__2[[#This Row],[OrderID]],orders[],18,FALSE)</f>
        <v xml:space="preserve">Westerns                                          </v>
      </c>
      <c r="P1801">
        <f>VLOOKUP(order_details__2[[#This Row],[ProductID]],products[],4,FALSE)</f>
        <v>3</v>
      </c>
      <c r="Q1801" t="str">
        <f>VLOOKUP(order_details__2[[#This Row],[CategoryID]],categories[],2,FALSE)</f>
        <v>Confections</v>
      </c>
      <c r="R1801">
        <f>VLOOKUP(order_details__2[[#This Row],[OrderID]],orders[],21,FALSE)</f>
        <v>3</v>
      </c>
    </row>
    <row r="1802" spans="1:18" x14ac:dyDescent="0.2">
      <c r="A1802">
        <v>10941</v>
      </c>
      <c r="B1802">
        <v>72</v>
      </c>
      <c r="C1802">
        <v>34.799999999999997</v>
      </c>
      <c r="D1802">
        <v>50</v>
      </c>
      <c r="E1802">
        <v>0</v>
      </c>
      <c r="F1802">
        <f>order_details__2[[#This Row],[UnitPrice]]*order_details__2[[#This Row],[Quantity]]</f>
        <v>1739.9999999999998</v>
      </c>
      <c r="G1802">
        <f>VLOOKUP(order_details__2[[#This Row],[ProductID]],products[],3,FALSE)</f>
        <v>14</v>
      </c>
      <c r="H1802">
        <f>VLOOKUP(order_details__2[[#This Row],[OrderID]],orders[],20,FALSE)</f>
        <v>1998</v>
      </c>
      <c r="I1802" t="str">
        <f>VLOOKUP(order_details__2[[#This Row],[ProductID]],products[],2,FALSE)</f>
        <v>Mozzarella di Giovanni</v>
      </c>
      <c r="J1802" t="str">
        <f>VLOOKUP(order_details__2[[#This Row],[SupplierID]],suppliers[],2,FALSE)</f>
        <v>Formaggi Fortini s.r.l.</v>
      </c>
      <c r="K1802" t="str">
        <f>VLOOKUP(order_details__2[[#This Row],[OrderID]],orders[],14,FALSE)</f>
        <v>USA</v>
      </c>
      <c r="L1802">
        <f>VLOOKUP(order_details__2[[#This Row],[OrderID]],orders[],7,FALSE)</f>
        <v>2</v>
      </c>
      <c r="M1802" t="str">
        <f>VLOOKUP(order_details__2[[#This Row],[ShipVia ]],shippers[],2,FALSE)</f>
        <v>United Package</v>
      </c>
      <c r="N1802" t="str">
        <f>VLOOKUP(order_details__2[[#This Row],[OrderID]],orders[],2,FALSE)</f>
        <v>SAVEA</v>
      </c>
      <c r="O1802" t="str">
        <f>VLOOKUP(order_details__2[[#This Row],[OrderID]],orders[],18,FALSE)</f>
        <v xml:space="preserve">Westerns                                          </v>
      </c>
      <c r="P1802">
        <f>VLOOKUP(order_details__2[[#This Row],[ProductID]],products[],4,FALSE)</f>
        <v>4</v>
      </c>
      <c r="Q1802" t="str">
        <f>VLOOKUP(order_details__2[[#This Row],[CategoryID]],categories[],2,FALSE)</f>
        <v>Dairy Products</v>
      </c>
      <c r="R1802">
        <f>VLOOKUP(order_details__2[[#This Row],[OrderID]],orders[],21,FALSE)</f>
        <v>3</v>
      </c>
    </row>
    <row r="1803" spans="1:18" x14ac:dyDescent="0.2">
      <c r="A1803">
        <v>10942</v>
      </c>
      <c r="B1803">
        <v>49</v>
      </c>
      <c r="C1803">
        <v>20</v>
      </c>
      <c r="D1803">
        <v>28</v>
      </c>
      <c r="E1803">
        <v>0</v>
      </c>
      <c r="F1803">
        <f>order_details__2[[#This Row],[UnitPrice]]*order_details__2[[#This Row],[Quantity]]</f>
        <v>560</v>
      </c>
      <c r="G1803">
        <f>VLOOKUP(order_details__2[[#This Row],[ProductID]],products[],3,FALSE)</f>
        <v>23</v>
      </c>
      <c r="H1803">
        <f>VLOOKUP(order_details__2[[#This Row],[OrderID]],orders[],20,FALSE)</f>
        <v>1998</v>
      </c>
      <c r="I1803" t="str">
        <f>VLOOKUP(order_details__2[[#This Row],[ProductID]],products[],2,FALSE)</f>
        <v>Maxilaku</v>
      </c>
      <c r="J1803" t="str">
        <f>VLOOKUP(order_details__2[[#This Row],[SupplierID]],suppliers[],2,FALSE)</f>
        <v>Karkki Oy</v>
      </c>
      <c r="K1803" t="str">
        <f>VLOOKUP(order_details__2[[#This Row],[OrderID]],orders[],14,FALSE)</f>
        <v>Italy</v>
      </c>
      <c r="L1803">
        <f>VLOOKUP(order_details__2[[#This Row],[OrderID]],orders[],7,FALSE)</f>
        <v>3</v>
      </c>
      <c r="M1803" t="str">
        <f>VLOOKUP(order_details__2[[#This Row],[ShipVia ]],shippers[],2,FALSE)</f>
        <v>Federal Shipping</v>
      </c>
      <c r="N1803" t="str">
        <f>VLOOKUP(order_details__2[[#This Row],[OrderID]],orders[],2,FALSE)</f>
        <v>REGGC</v>
      </c>
      <c r="O1803" t="str">
        <f>VLOOKUP(order_details__2[[#This Row],[OrderID]],orders[],18,FALSE)</f>
        <v xml:space="preserve">Northern                                          </v>
      </c>
      <c r="P1803">
        <f>VLOOKUP(order_details__2[[#This Row],[ProductID]],products[],4,FALSE)</f>
        <v>3</v>
      </c>
      <c r="Q1803" t="str">
        <f>VLOOKUP(order_details__2[[#This Row],[CategoryID]],categories[],2,FALSE)</f>
        <v>Confections</v>
      </c>
      <c r="R1803">
        <f>VLOOKUP(order_details__2[[#This Row],[OrderID]],orders[],21,FALSE)</f>
        <v>3</v>
      </c>
    </row>
    <row r="1804" spans="1:18" x14ac:dyDescent="0.2">
      <c r="A1804">
        <v>10943</v>
      </c>
      <c r="B1804">
        <v>13</v>
      </c>
      <c r="C1804">
        <v>6</v>
      </c>
      <c r="D1804">
        <v>15</v>
      </c>
      <c r="E1804">
        <v>0</v>
      </c>
      <c r="F1804">
        <f>order_details__2[[#This Row],[UnitPrice]]*order_details__2[[#This Row],[Quantity]]</f>
        <v>90</v>
      </c>
      <c r="G1804">
        <f>VLOOKUP(order_details__2[[#This Row],[ProductID]],products[],3,FALSE)</f>
        <v>6</v>
      </c>
      <c r="H1804">
        <f>VLOOKUP(order_details__2[[#This Row],[OrderID]],orders[],20,FALSE)</f>
        <v>1998</v>
      </c>
      <c r="I1804" t="str">
        <f>VLOOKUP(order_details__2[[#This Row],[ProductID]],products[],2,FALSE)</f>
        <v>Konbu</v>
      </c>
      <c r="J1804" t="str">
        <f>VLOOKUP(order_details__2[[#This Row],[SupplierID]],suppliers[],2,FALSE)</f>
        <v>Mayumi's</v>
      </c>
      <c r="K1804" t="str">
        <f>VLOOKUP(order_details__2[[#This Row],[OrderID]],orders[],14,FALSE)</f>
        <v>UK</v>
      </c>
      <c r="L1804">
        <f>VLOOKUP(order_details__2[[#This Row],[OrderID]],orders[],7,FALSE)</f>
        <v>2</v>
      </c>
      <c r="M1804" t="str">
        <f>VLOOKUP(order_details__2[[#This Row],[ShipVia ]],shippers[],2,FALSE)</f>
        <v>United Package</v>
      </c>
      <c r="N1804" t="str">
        <f>VLOOKUP(order_details__2[[#This Row],[OrderID]],orders[],2,FALSE)</f>
        <v>BSBEV</v>
      </c>
      <c r="O1804" t="str">
        <f>VLOOKUP(order_details__2[[#This Row],[OrderID]],orders[],18,FALSE)</f>
        <v xml:space="preserve">Eastern                                           </v>
      </c>
      <c r="P1804">
        <f>VLOOKUP(order_details__2[[#This Row],[ProductID]],products[],4,FALSE)</f>
        <v>8</v>
      </c>
      <c r="Q1804" t="str">
        <f>VLOOKUP(order_details__2[[#This Row],[CategoryID]],categories[],2,FALSE)</f>
        <v>Seafood</v>
      </c>
      <c r="R1804">
        <f>VLOOKUP(order_details__2[[#This Row],[OrderID]],orders[],21,FALSE)</f>
        <v>3</v>
      </c>
    </row>
    <row r="1805" spans="1:18" x14ac:dyDescent="0.2">
      <c r="A1805">
        <v>10943</v>
      </c>
      <c r="B1805">
        <v>22</v>
      </c>
      <c r="C1805">
        <v>21</v>
      </c>
      <c r="D1805">
        <v>21</v>
      </c>
      <c r="E1805">
        <v>0</v>
      </c>
      <c r="F1805">
        <f>order_details__2[[#This Row],[UnitPrice]]*order_details__2[[#This Row],[Quantity]]</f>
        <v>441</v>
      </c>
      <c r="G1805">
        <f>VLOOKUP(order_details__2[[#This Row],[ProductID]],products[],3,FALSE)</f>
        <v>9</v>
      </c>
      <c r="H1805">
        <f>VLOOKUP(order_details__2[[#This Row],[OrderID]],orders[],20,FALSE)</f>
        <v>1998</v>
      </c>
      <c r="I1805" t="str">
        <f>VLOOKUP(order_details__2[[#This Row],[ProductID]],products[],2,FALSE)</f>
        <v>Gustaf's Knckebrd</v>
      </c>
      <c r="J1805" t="str">
        <f>VLOOKUP(order_details__2[[#This Row],[SupplierID]],suppliers[],2,FALSE)</f>
        <v>PB Knckebrd AB</v>
      </c>
      <c r="K1805" t="str">
        <f>VLOOKUP(order_details__2[[#This Row],[OrderID]],orders[],14,FALSE)</f>
        <v>UK</v>
      </c>
      <c r="L1805">
        <f>VLOOKUP(order_details__2[[#This Row],[OrderID]],orders[],7,FALSE)</f>
        <v>2</v>
      </c>
      <c r="M1805" t="str">
        <f>VLOOKUP(order_details__2[[#This Row],[ShipVia ]],shippers[],2,FALSE)</f>
        <v>United Package</v>
      </c>
      <c r="N1805" t="str">
        <f>VLOOKUP(order_details__2[[#This Row],[OrderID]],orders[],2,FALSE)</f>
        <v>BSBEV</v>
      </c>
      <c r="O1805" t="str">
        <f>VLOOKUP(order_details__2[[#This Row],[OrderID]],orders[],18,FALSE)</f>
        <v xml:space="preserve">Eastern                                           </v>
      </c>
      <c r="P1805">
        <f>VLOOKUP(order_details__2[[#This Row],[ProductID]],products[],4,FALSE)</f>
        <v>5</v>
      </c>
      <c r="Q1805" t="str">
        <f>VLOOKUP(order_details__2[[#This Row],[CategoryID]],categories[],2,FALSE)</f>
        <v>Grains/Cereals</v>
      </c>
      <c r="R1805">
        <f>VLOOKUP(order_details__2[[#This Row],[OrderID]],orders[],21,FALSE)</f>
        <v>3</v>
      </c>
    </row>
    <row r="1806" spans="1:18" x14ac:dyDescent="0.2">
      <c r="A1806">
        <v>10943</v>
      </c>
      <c r="B1806">
        <v>46</v>
      </c>
      <c r="C1806">
        <v>12</v>
      </c>
      <c r="D1806">
        <v>15</v>
      </c>
      <c r="E1806">
        <v>0</v>
      </c>
      <c r="F1806">
        <f>order_details__2[[#This Row],[UnitPrice]]*order_details__2[[#This Row],[Quantity]]</f>
        <v>180</v>
      </c>
      <c r="G1806">
        <f>VLOOKUP(order_details__2[[#This Row],[ProductID]],products[],3,FALSE)</f>
        <v>21</v>
      </c>
      <c r="H1806">
        <f>VLOOKUP(order_details__2[[#This Row],[OrderID]],orders[],20,FALSE)</f>
        <v>1998</v>
      </c>
      <c r="I1806" t="str">
        <f>VLOOKUP(order_details__2[[#This Row],[ProductID]],products[],2,FALSE)</f>
        <v>Spegesild</v>
      </c>
      <c r="J1806" t="str">
        <f>VLOOKUP(order_details__2[[#This Row],[SupplierID]],suppliers[],2,FALSE)</f>
        <v>Lyngbysild</v>
      </c>
      <c r="K1806" t="str">
        <f>VLOOKUP(order_details__2[[#This Row],[OrderID]],orders[],14,FALSE)</f>
        <v>UK</v>
      </c>
      <c r="L1806">
        <f>VLOOKUP(order_details__2[[#This Row],[OrderID]],orders[],7,FALSE)</f>
        <v>2</v>
      </c>
      <c r="M1806" t="str">
        <f>VLOOKUP(order_details__2[[#This Row],[ShipVia ]],shippers[],2,FALSE)</f>
        <v>United Package</v>
      </c>
      <c r="N1806" t="str">
        <f>VLOOKUP(order_details__2[[#This Row],[OrderID]],orders[],2,FALSE)</f>
        <v>BSBEV</v>
      </c>
      <c r="O1806" t="str">
        <f>VLOOKUP(order_details__2[[#This Row],[OrderID]],orders[],18,FALSE)</f>
        <v xml:space="preserve">Eastern                                           </v>
      </c>
      <c r="P1806">
        <f>VLOOKUP(order_details__2[[#This Row],[ProductID]],products[],4,FALSE)</f>
        <v>8</v>
      </c>
      <c r="Q1806" t="str">
        <f>VLOOKUP(order_details__2[[#This Row],[CategoryID]],categories[],2,FALSE)</f>
        <v>Seafood</v>
      </c>
      <c r="R1806">
        <f>VLOOKUP(order_details__2[[#This Row],[OrderID]],orders[],21,FALSE)</f>
        <v>3</v>
      </c>
    </row>
    <row r="1807" spans="1:18" x14ac:dyDescent="0.2">
      <c r="A1807">
        <v>10944</v>
      </c>
      <c r="B1807">
        <v>11</v>
      </c>
      <c r="C1807">
        <v>21</v>
      </c>
      <c r="D1807">
        <v>5</v>
      </c>
      <c r="E1807">
        <v>0</v>
      </c>
      <c r="F1807">
        <f>order_details__2[[#This Row],[UnitPrice]]*order_details__2[[#This Row],[Quantity]]</f>
        <v>105</v>
      </c>
      <c r="G1807">
        <f>VLOOKUP(order_details__2[[#This Row],[ProductID]],products[],3,FALSE)</f>
        <v>5</v>
      </c>
      <c r="H1807">
        <f>VLOOKUP(order_details__2[[#This Row],[OrderID]],orders[],20,FALSE)</f>
        <v>1998</v>
      </c>
      <c r="I1807" t="str">
        <f>VLOOKUP(order_details__2[[#This Row],[ProductID]],products[],2,FALSE)</f>
        <v>Queso Cabrales</v>
      </c>
      <c r="J1807" t="str">
        <f>VLOOKUP(order_details__2[[#This Row],[SupplierID]],suppliers[],2,FALSE)</f>
        <v>Cooperativa de Quesos 'Las Cabras'</v>
      </c>
      <c r="K1807" t="str">
        <f>VLOOKUP(order_details__2[[#This Row],[OrderID]],orders[],14,FALSE)</f>
        <v>Canada</v>
      </c>
      <c r="L1807">
        <f>VLOOKUP(order_details__2[[#This Row],[OrderID]],orders[],7,FALSE)</f>
        <v>3</v>
      </c>
      <c r="M1807" t="str">
        <f>VLOOKUP(order_details__2[[#This Row],[ShipVia ]],shippers[],2,FALSE)</f>
        <v>Federal Shipping</v>
      </c>
      <c r="N1807" t="str">
        <f>VLOOKUP(order_details__2[[#This Row],[OrderID]],orders[],2,FALSE)</f>
        <v>BOTTM</v>
      </c>
      <c r="O1807" t="str">
        <f>VLOOKUP(order_details__2[[#This Row],[OrderID]],orders[],18,FALSE)</f>
        <v xml:space="preserve">Westerns                                          </v>
      </c>
      <c r="P1807">
        <f>VLOOKUP(order_details__2[[#This Row],[ProductID]],products[],4,FALSE)</f>
        <v>4</v>
      </c>
      <c r="Q1807" t="str">
        <f>VLOOKUP(order_details__2[[#This Row],[CategoryID]],categories[],2,FALSE)</f>
        <v>Dairy Products</v>
      </c>
      <c r="R1807">
        <f>VLOOKUP(order_details__2[[#This Row],[OrderID]],orders[],21,FALSE)</f>
        <v>3</v>
      </c>
    </row>
    <row r="1808" spans="1:18" x14ac:dyDescent="0.2">
      <c r="A1808">
        <v>10944</v>
      </c>
      <c r="B1808">
        <v>44</v>
      </c>
      <c r="C1808">
        <v>19.45</v>
      </c>
      <c r="D1808">
        <v>18</v>
      </c>
      <c r="E1808">
        <v>0</v>
      </c>
      <c r="F1808">
        <f>order_details__2[[#This Row],[UnitPrice]]*order_details__2[[#This Row],[Quantity]]</f>
        <v>350.09999999999997</v>
      </c>
      <c r="G1808">
        <f>VLOOKUP(order_details__2[[#This Row],[ProductID]],products[],3,FALSE)</f>
        <v>20</v>
      </c>
      <c r="H1808">
        <f>VLOOKUP(order_details__2[[#This Row],[OrderID]],orders[],20,FALSE)</f>
        <v>1998</v>
      </c>
      <c r="I1808" t="str">
        <f>VLOOKUP(order_details__2[[#This Row],[ProductID]],products[],2,FALSE)</f>
        <v>Gula Malacca</v>
      </c>
      <c r="J1808" t="str">
        <f>VLOOKUP(order_details__2[[#This Row],[SupplierID]],suppliers[],2,FALSE)</f>
        <v>Leka Trading</v>
      </c>
      <c r="K1808" t="str">
        <f>VLOOKUP(order_details__2[[#This Row],[OrderID]],orders[],14,FALSE)</f>
        <v>Canada</v>
      </c>
      <c r="L1808">
        <f>VLOOKUP(order_details__2[[#This Row],[OrderID]],orders[],7,FALSE)</f>
        <v>3</v>
      </c>
      <c r="M1808" t="str">
        <f>VLOOKUP(order_details__2[[#This Row],[ShipVia ]],shippers[],2,FALSE)</f>
        <v>Federal Shipping</v>
      </c>
      <c r="N1808" t="str">
        <f>VLOOKUP(order_details__2[[#This Row],[OrderID]],orders[],2,FALSE)</f>
        <v>BOTTM</v>
      </c>
      <c r="O1808" t="str">
        <f>VLOOKUP(order_details__2[[#This Row],[OrderID]],orders[],18,FALSE)</f>
        <v xml:space="preserve">Westerns                                          </v>
      </c>
      <c r="P1808">
        <f>VLOOKUP(order_details__2[[#This Row],[ProductID]],products[],4,FALSE)</f>
        <v>2</v>
      </c>
      <c r="Q1808" t="str">
        <f>VLOOKUP(order_details__2[[#This Row],[CategoryID]],categories[],2,FALSE)</f>
        <v>Condiments</v>
      </c>
      <c r="R1808">
        <f>VLOOKUP(order_details__2[[#This Row],[OrderID]],orders[],21,FALSE)</f>
        <v>3</v>
      </c>
    </row>
    <row r="1809" spans="1:18" x14ac:dyDescent="0.2">
      <c r="A1809">
        <v>10944</v>
      </c>
      <c r="B1809">
        <v>56</v>
      </c>
      <c r="C1809">
        <v>38</v>
      </c>
      <c r="D1809">
        <v>18</v>
      </c>
      <c r="E1809">
        <v>0</v>
      </c>
      <c r="F1809">
        <f>order_details__2[[#This Row],[UnitPrice]]*order_details__2[[#This Row],[Quantity]]</f>
        <v>684</v>
      </c>
      <c r="G1809">
        <f>VLOOKUP(order_details__2[[#This Row],[ProductID]],products[],3,FALSE)</f>
        <v>26</v>
      </c>
      <c r="H1809">
        <f>VLOOKUP(order_details__2[[#This Row],[OrderID]],orders[],20,FALSE)</f>
        <v>1998</v>
      </c>
      <c r="I1809" t="str">
        <f>VLOOKUP(order_details__2[[#This Row],[ProductID]],products[],2,FALSE)</f>
        <v>Gnocchi di nonna Alice</v>
      </c>
      <c r="J1809" t="str">
        <f>VLOOKUP(order_details__2[[#This Row],[SupplierID]],suppliers[],2,FALSE)</f>
        <v>Pasta Buttini s.r.l.</v>
      </c>
      <c r="K1809" t="str">
        <f>VLOOKUP(order_details__2[[#This Row],[OrderID]],orders[],14,FALSE)</f>
        <v>Canada</v>
      </c>
      <c r="L1809">
        <f>VLOOKUP(order_details__2[[#This Row],[OrderID]],orders[],7,FALSE)</f>
        <v>3</v>
      </c>
      <c r="M1809" t="str">
        <f>VLOOKUP(order_details__2[[#This Row],[ShipVia ]],shippers[],2,FALSE)</f>
        <v>Federal Shipping</v>
      </c>
      <c r="N1809" t="str">
        <f>VLOOKUP(order_details__2[[#This Row],[OrderID]],orders[],2,FALSE)</f>
        <v>BOTTM</v>
      </c>
      <c r="O1809" t="str">
        <f>VLOOKUP(order_details__2[[#This Row],[OrderID]],orders[],18,FALSE)</f>
        <v xml:space="preserve">Westerns                                          </v>
      </c>
      <c r="P1809">
        <f>VLOOKUP(order_details__2[[#This Row],[ProductID]],products[],4,FALSE)</f>
        <v>5</v>
      </c>
      <c r="Q1809" t="str">
        <f>VLOOKUP(order_details__2[[#This Row],[CategoryID]],categories[],2,FALSE)</f>
        <v>Grains/Cereals</v>
      </c>
      <c r="R1809">
        <f>VLOOKUP(order_details__2[[#This Row],[OrderID]],orders[],21,FALSE)</f>
        <v>3</v>
      </c>
    </row>
    <row r="1810" spans="1:18" x14ac:dyDescent="0.2">
      <c r="A1810">
        <v>10945</v>
      </c>
      <c r="B1810">
        <v>13</v>
      </c>
      <c r="C1810">
        <v>6</v>
      </c>
      <c r="D1810">
        <v>20</v>
      </c>
      <c r="E1810">
        <v>0</v>
      </c>
      <c r="F1810">
        <f>order_details__2[[#This Row],[UnitPrice]]*order_details__2[[#This Row],[Quantity]]</f>
        <v>120</v>
      </c>
      <c r="G1810">
        <f>VLOOKUP(order_details__2[[#This Row],[ProductID]],products[],3,FALSE)</f>
        <v>6</v>
      </c>
      <c r="H1810">
        <f>VLOOKUP(order_details__2[[#This Row],[OrderID]],orders[],20,FALSE)</f>
        <v>1998</v>
      </c>
      <c r="I1810" t="str">
        <f>VLOOKUP(order_details__2[[#This Row],[ProductID]],products[],2,FALSE)</f>
        <v>Konbu</v>
      </c>
      <c r="J1810" t="str">
        <f>VLOOKUP(order_details__2[[#This Row],[SupplierID]],suppliers[],2,FALSE)</f>
        <v>Mayumi's</v>
      </c>
      <c r="K1810" t="str">
        <f>VLOOKUP(order_details__2[[#This Row],[OrderID]],orders[],14,FALSE)</f>
        <v>Germany</v>
      </c>
      <c r="L1810">
        <f>VLOOKUP(order_details__2[[#This Row],[OrderID]],orders[],7,FALSE)</f>
        <v>1</v>
      </c>
      <c r="M1810" t="str">
        <f>VLOOKUP(order_details__2[[#This Row],[ShipVia ]],shippers[],2,FALSE)</f>
        <v>Speedy Express</v>
      </c>
      <c r="N1810" t="str">
        <f>VLOOKUP(order_details__2[[#This Row],[OrderID]],orders[],2,FALSE)</f>
        <v>MORGK</v>
      </c>
      <c r="O1810" t="str">
        <f>VLOOKUP(order_details__2[[#This Row],[OrderID]],orders[],18,FALSE)</f>
        <v xml:space="preserve">Eastern                                           </v>
      </c>
      <c r="P1810">
        <f>VLOOKUP(order_details__2[[#This Row],[ProductID]],products[],4,FALSE)</f>
        <v>8</v>
      </c>
      <c r="Q1810" t="str">
        <f>VLOOKUP(order_details__2[[#This Row],[CategoryID]],categories[],2,FALSE)</f>
        <v>Seafood</v>
      </c>
      <c r="R1810">
        <f>VLOOKUP(order_details__2[[#This Row],[OrderID]],orders[],21,FALSE)</f>
        <v>3</v>
      </c>
    </row>
    <row r="1811" spans="1:18" x14ac:dyDescent="0.2">
      <c r="A1811">
        <v>10945</v>
      </c>
      <c r="B1811">
        <v>31</v>
      </c>
      <c r="C1811">
        <v>12.5</v>
      </c>
      <c r="D1811">
        <v>10</v>
      </c>
      <c r="E1811">
        <v>0</v>
      </c>
      <c r="F1811">
        <f>order_details__2[[#This Row],[UnitPrice]]*order_details__2[[#This Row],[Quantity]]</f>
        <v>125</v>
      </c>
      <c r="G1811">
        <f>VLOOKUP(order_details__2[[#This Row],[ProductID]],products[],3,FALSE)</f>
        <v>14</v>
      </c>
      <c r="H1811">
        <f>VLOOKUP(order_details__2[[#This Row],[OrderID]],orders[],20,FALSE)</f>
        <v>1998</v>
      </c>
      <c r="I1811" t="str">
        <f>VLOOKUP(order_details__2[[#This Row],[ProductID]],products[],2,FALSE)</f>
        <v>Gorgonzola Telino</v>
      </c>
      <c r="J1811" t="str">
        <f>VLOOKUP(order_details__2[[#This Row],[SupplierID]],suppliers[],2,FALSE)</f>
        <v>Formaggi Fortini s.r.l.</v>
      </c>
      <c r="K1811" t="str">
        <f>VLOOKUP(order_details__2[[#This Row],[OrderID]],orders[],14,FALSE)</f>
        <v>Germany</v>
      </c>
      <c r="L1811">
        <f>VLOOKUP(order_details__2[[#This Row],[OrderID]],orders[],7,FALSE)</f>
        <v>1</v>
      </c>
      <c r="M1811" t="str">
        <f>VLOOKUP(order_details__2[[#This Row],[ShipVia ]],shippers[],2,FALSE)</f>
        <v>Speedy Express</v>
      </c>
      <c r="N1811" t="str">
        <f>VLOOKUP(order_details__2[[#This Row],[OrderID]],orders[],2,FALSE)</f>
        <v>MORGK</v>
      </c>
      <c r="O1811" t="str">
        <f>VLOOKUP(order_details__2[[#This Row],[OrderID]],orders[],18,FALSE)</f>
        <v xml:space="preserve">Eastern                                           </v>
      </c>
      <c r="P1811">
        <f>VLOOKUP(order_details__2[[#This Row],[ProductID]],products[],4,FALSE)</f>
        <v>4</v>
      </c>
      <c r="Q1811" t="str">
        <f>VLOOKUP(order_details__2[[#This Row],[CategoryID]],categories[],2,FALSE)</f>
        <v>Dairy Products</v>
      </c>
      <c r="R1811">
        <f>VLOOKUP(order_details__2[[#This Row],[OrderID]],orders[],21,FALSE)</f>
        <v>3</v>
      </c>
    </row>
    <row r="1812" spans="1:18" x14ac:dyDescent="0.2">
      <c r="A1812">
        <v>10946</v>
      </c>
      <c r="B1812">
        <v>10</v>
      </c>
      <c r="C1812">
        <v>31</v>
      </c>
      <c r="D1812">
        <v>25</v>
      </c>
      <c r="E1812">
        <v>0</v>
      </c>
      <c r="F1812">
        <f>order_details__2[[#This Row],[UnitPrice]]*order_details__2[[#This Row],[Quantity]]</f>
        <v>775</v>
      </c>
      <c r="G1812">
        <f>VLOOKUP(order_details__2[[#This Row],[ProductID]],products[],3,FALSE)</f>
        <v>4</v>
      </c>
      <c r="H1812">
        <f>VLOOKUP(order_details__2[[#This Row],[OrderID]],orders[],20,FALSE)</f>
        <v>1998</v>
      </c>
      <c r="I1812" t="str">
        <f>VLOOKUP(order_details__2[[#This Row],[ProductID]],products[],2,FALSE)</f>
        <v>Ikura</v>
      </c>
      <c r="J1812" t="str">
        <f>VLOOKUP(order_details__2[[#This Row],[SupplierID]],suppliers[],2,FALSE)</f>
        <v>Tokyo Traders</v>
      </c>
      <c r="K1812" t="str">
        <f>VLOOKUP(order_details__2[[#This Row],[OrderID]],orders[],14,FALSE)</f>
        <v>Denmark</v>
      </c>
      <c r="L1812">
        <f>VLOOKUP(order_details__2[[#This Row],[OrderID]],orders[],7,FALSE)</f>
        <v>2</v>
      </c>
      <c r="M1812" t="str">
        <f>VLOOKUP(order_details__2[[#This Row],[ShipVia ]],shippers[],2,FALSE)</f>
        <v>United Package</v>
      </c>
      <c r="N1812" t="str">
        <f>VLOOKUP(order_details__2[[#This Row],[OrderID]],orders[],2,FALSE)</f>
        <v>VAFFE</v>
      </c>
      <c r="O1812" t="str">
        <f>VLOOKUP(order_details__2[[#This Row],[OrderID]],orders[],18,FALSE)</f>
        <v xml:space="preserve">Eastern                                           </v>
      </c>
      <c r="P1812">
        <f>VLOOKUP(order_details__2[[#This Row],[ProductID]],products[],4,FALSE)</f>
        <v>8</v>
      </c>
      <c r="Q1812" t="str">
        <f>VLOOKUP(order_details__2[[#This Row],[CategoryID]],categories[],2,FALSE)</f>
        <v>Seafood</v>
      </c>
      <c r="R1812">
        <f>VLOOKUP(order_details__2[[#This Row],[OrderID]],orders[],21,FALSE)</f>
        <v>3</v>
      </c>
    </row>
    <row r="1813" spans="1:18" x14ac:dyDescent="0.2">
      <c r="A1813">
        <v>10946</v>
      </c>
      <c r="B1813">
        <v>24</v>
      </c>
      <c r="C1813">
        <v>4.5</v>
      </c>
      <c r="D1813">
        <v>25</v>
      </c>
      <c r="E1813">
        <v>0</v>
      </c>
      <c r="F1813">
        <f>order_details__2[[#This Row],[UnitPrice]]*order_details__2[[#This Row],[Quantity]]</f>
        <v>112.5</v>
      </c>
      <c r="G1813">
        <f>VLOOKUP(order_details__2[[#This Row],[ProductID]],products[],3,FALSE)</f>
        <v>10</v>
      </c>
      <c r="H1813">
        <f>VLOOKUP(order_details__2[[#This Row],[OrderID]],orders[],20,FALSE)</f>
        <v>1998</v>
      </c>
      <c r="I1813" t="str">
        <f>VLOOKUP(order_details__2[[#This Row],[ProductID]],products[],2,FALSE)</f>
        <v>Guaran Fantstica</v>
      </c>
      <c r="J1813" t="str">
        <f>VLOOKUP(order_details__2[[#This Row],[SupplierID]],suppliers[],2,FALSE)</f>
        <v>Refrescos Americanas LTDA</v>
      </c>
      <c r="K1813" t="str">
        <f>VLOOKUP(order_details__2[[#This Row],[OrderID]],orders[],14,FALSE)</f>
        <v>Denmark</v>
      </c>
      <c r="L1813">
        <f>VLOOKUP(order_details__2[[#This Row],[OrderID]],orders[],7,FALSE)</f>
        <v>2</v>
      </c>
      <c r="M1813" t="str">
        <f>VLOOKUP(order_details__2[[#This Row],[ShipVia ]],shippers[],2,FALSE)</f>
        <v>United Package</v>
      </c>
      <c r="N1813" t="str">
        <f>VLOOKUP(order_details__2[[#This Row],[OrderID]],orders[],2,FALSE)</f>
        <v>VAFFE</v>
      </c>
      <c r="O1813" t="str">
        <f>VLOOKUP(order_details__2[[#This Row],[OrderID]],orders[],18,FALSE)</f>
        <v xml:space="preserve">Eastern                                           </v>
      </c>
      <c r="P1813">
        <f>VLOOKUP(order_details__2[[#This Row],[ProductID]],products[],4,FALSE)</f>
        <v>1</v>
      </c>
      <c r="Q1813" t="str">
        <f>VLOOKUP(order_details__2[[#This Row],[CategoryID]],categories[],2,FALSE)</f>
        <v>Beverages</v>
      </c>
      <c r="R1813">
        <f>VLOOKUP(order_details__2[[#This Row],[OrderID]],orders[],21,FALSE)</f>
        <v>3</v>
      </c>
    </row>
    <row r="1814" spans="1:18" x14ac:dyDescent="0.2">
      <c r="A1814">
        <v>10946</v>
      </c>
      <c r="B1814">
        <v>77</v>
      </c>
      <c r="C1814">
        <v>13</v>
      </c>
      <c r="D1814">
        <v>40</v>
      </c>
      <c r="E1814">
        <v>0</v>
      </c>
      <c r="F1814">
        <f>order_details__2[[#This Row],[UnitPrice]]*order_details__2[[#This Row],[Quantity]]</f>
        <v>520</v>
      </c>
      <c r="G1814">
        <f>VLOOKUP(order_details__2[[#This Row],[ProductID]],products[],3,FALSE)</f>
        <v>12</v>
      </c>
      <c r="H1814">
        <f>VLOOKUP(order_details__2[[#This Row],[OrderID]],orders[],20,FALSE)</f>
        <v>1998</v>
      </c>
      <c r="I1814" t="str">
        <f>VLOOKUP(order_details__2[[#This Row],[ProductID]],products[],2,FALSE)</f>
        <v>Original Frankfurter grne Soe</v>
      </c>
      <c r="J1814" t="str">
        <f>VLOOKUP(order_details__2[[#This Row],[SupplierID]],suppliers[],2,FALSE)</f>
        <v>Plutzer Lebensmittelgromrkte AG</v>
      </c>
      <c r="K1814" t="str">
        <f>VLOOKUP(order_details__2[[#This Row],[OrderID]],orders[],14,FALSE)</f>
        <v>Denmark</v>
      </c>
      <c r="L1814">
        <f>VLOOKUP(order_details__2[[#This Row],[OrderID]],orders[],7,FALSE)</f>
        <v>2</v>
      </c>
      <c r="M1814" t="str">
        <f>VLOOKUP(order_details__2[[#This Row],[ShipVia ]],shippers[],2,FALSE)</f>
        <v>United Package</v>
      </c>
      <c r="N1814" t="str">
        <f>VLOOKUP(order_details__2[[#This Row],[OrderID]],orders[],2,FALSE)</f>
        <v>VAFFE</v>
      </c>
      <c r="O1814" t="str">
        <f>VLOOKUP(order_details__2[[#This Row],[OrderID]],orders[],18,FALSE)</f>
        <v xml:space="preserve">Eastern                                           </v>
      </c>
      <c r="P1814">
        <f>VLOOKUP(order_details__2[[#This Row],[ProductID]],products[],4,FALSE)</f>
        <v>2</v>
      </c>
      <c r="Q1814" t="str">
        <f>VLOOKUP(order_details__2[[#This Row],[CategoryID]],categories[],2,FALSE)</f>
        <v>Condiments</v>
      </c>
      <c r="R1814">
        <f>VLOOKUP(order_details__2[[#This Row],[OrderID]],orders[],21,FALSE)</f>
        <v>3</v>
      </c>
    </row>
    <row r="1815" spans="1:18" x14ac:dyDescent="0.2">
      <c r="A1815">
        <v>10947</v>
      </c>
      <c r="B1815">
        <v>59</v>
      </c>
      <c r="C1815">
        <v>55</v>
      </c>
      <c r="D1815">
        <v>4</v>
      </c>
      <c r="E1815">
        <v>0</v>
      </c>
      <c r="F1815">
        <f>order_details__2[[#This Row],[UnitPrice]]*order_details__2[[#This Row],[Quantity]]</f>
        <v>220</v>
      </c>
      <c r="G1815">
        <f>VLOOKUP(order_details__2[[#This Row],[ProductID]],products[],3,FALSE)</f>
        <v>28</v>
      </c>
      <c r="H1815">
        <f>VLOOKUP(order_details__2[[#This Row],[OrderID]],orders[],20,FALSE)</f>
        <v>1998</v>
      </c>
      <c r="I1815" t="str">
        <f>VLOOKUP(order_details__2[[#This Row],[ProductID]],products[],2,FALSE)</f>
        <v>Raclette Courdavault</v>
      </c>
      <c r="J1815" t="str">
        <f>VLOOKUP(order_details__2[[#This Row],[SupplierID]],suppliers[],2,FALSE)</f>
        <v>Gai pturage</v>
      </c>
      <c r="K1815" t="str">
        <f>VLOOKUP(order_details__2[[#This Row],[OrderID]],orders[],14,FALSE)</f>
        <v>UK</v>
      </c>
      <c r="L1815">
        <f>VLOOKUP(order_details__2[[#This Row],[OrderID]],orders[],7,FALSE)</f>
        <v>2</v>
      </c>
      <c r="M1815" t="str">
        <f>VLOOKUP(order_details__2[[#This Row],[ShipVia ]],shippers[],2,FALSE)</f>
        <v>United Package</v>
      </c>
      <c r="N1815" t="str">
        <f>VLOOKUP(order_details__2[[#This Row],[OrderID]],orders[],2,FALSE)</f>
        <v>BSBEV</v>
      </c>
      <c r="O1815" t="str">
        <f>VLOOKUP(order_details__2[[#This Row],[OrderID]],orders[],18,FALSE)</f>
        <v xml:space="preserve">Southern                                          </v>
      </c>
      <c r="P1815">
        <f>VLOOKUP(order_details__2[[#This Row],[ProductID]],products[],4,FALSE)</f>
        <v>4</v>
      </c>
      <c r="Q1815" t="str">
        <f>VLOOKUP(order_details__2[[#This Row],[CategoryID]],categories[],2,FALSE)</f>
        <v>Dairy Products</v>
      </c>
      <c r="R1815">
        <f>VLOOKUP(order_details__2[[#This Row],[OrderID]],orders[],21,FALSE)</f>
        <v>3</v>
      </c>
    </row>
    <row r="1816" spans="1:18" x14ac:dyDescent="0.2">
      <c r="A1816">
        <v>10948</v>
      </c>
      <c r="B1816">
        <v>50</v>
      </c>
      <c r="C1816">
        <v>16.25</v>
      </c>
      <c r="D1816">
        <v>9</v>
      </c>
      <c r="E1816">
        <v>0</v>
      </c>
      <c r="F1816">
        <f>order_details__2[[#This Row],[UnitPrice]]*order_details__2[[#This Row],[Quantity]]</f>
        <v>146.25</v>
      </c>
      <c r="G1816">
        <f>VLOOKUP(order_details__2[[#This Row],[ProductID]],products[],3,FALSE)</f>
        <v>23</v>
      </c>
      <c r="H1816">
        <f>VLOOKUP(order_details__2[[#This Row],[OrderID]],orders[],20,FALSE)</f>
        <v>1998</v>
      </c>
      <c r="I1816" t="str">
        <f>VLOOKUP(order_details__2[[#This Row],[ProductID]],products[],2,FALSE)</f>
        <v>Valkoinen suklaa</v>
      </c>
      <c r="J1816" t="str">
        <f>VLOOKUP(order_details__2[[#This Row],[SupplierID]],suppliers[],2,FALSE)</f>
        <v>Karkki Oy</v>
      </c>
      <c r="K1816" t="str">
        <f>VLOOKUP(order_details__2[[#This Row],[OrderID]],orders[],14,FALSE)</f>
        <v>Spain</v>
      </c>
      <c r="L1816">
        <f>VLOOKUP(order_details__2[[#This Row],[OrderID]],orders[],7,FALSE)</f>
        <v>3</v>
      </c>
      <c r="M1816" t="str">
        <f>VLOOKUP(order_details__2[[#This Row],[ShipVia ]],shippers[],2,FALSE)</f>
        <v>Federal Shipping</v>
      </c>
      <c r="N1816" t="str">
        <f>VLOOKUP(order_details__2[[#This Row],[OrderID]],orders[],2,FALSE)</f>
        <v>GODOS</v>
      </c>
      <c r="O1816" t="str">
        <f>VLOOKUP(order_details__2[[#This Row],[OrderID]],orders[],18,FALSE)</f>
        <v xml:space="preserve">Southern                                          </v>
      </c>
      <c r="P1816">
        <f>VLOOKUP(order_details__2[[#This Row],[ProductID]],products[],4,FALSE)</f>
        <v>3</v>
      </c>
      <c r="Q1816" t="str">
        <f>VLOOKUP(order_details__2[[#This Row],[CategoryID]],categories[],2,FALSE)</f>
        <v>Confections</v>
      </c>
      <c r="R1816">
        <f>VLOOKUP(order_details__2[[#This Row],[OrderID]],orders[],21,FALSE)</f>
        <v>3</v>
      </c>
    </row>
    <row r="1817" spans="1:18" x14ac:dyDescent="0.2">
      <c r="A1817">
        <v>10948</v>
      </c>
      <c r="B1817">
        <v>51</v>
      </c>
      <c r="C1817">
        <v>53</v>
      </c>
      <c r="D1817">
        <v>40</v>
      </c>
      <c r="E1817">
        <v>0</v>
      </c>
      <c r="F1817">
        <f>order_details__2[[#This Row],[UnitPrice]]*order_details__2[[#This Row],[Quantity]]</f>
        <v>2120</v>
      </c>
      <c r="G1817">
        <f>VLOOKUP(order_details__2[[#This Row],[ProductID]],products[],3,FALSE)</f>
        <v>24</v>
      </c>
      <c r="H1817">
        <f>VLOOKUP(order_details__2[[#This Row],[OrderID]],orders[],20,FALSE)</f>
        <v>1998</v>
      </c>
      <c r="I1817" t="str">
        <f>VLOOKUP(order_details__2[[#This Row],[ProductID]],products[],2,FALSE)</f>
        <v>Manjimup Dried Apples</v>
      </c>
      <c r="J1817" t="str">
        <f>VLOOKUP(order_details__2[[#This Row],[SupplierID]],suppliers[],2,FALSE)</f>
        <v>G'day, Mate</v>
      </c>
      <c r="K1817" t="str">
        <f>VLOOKUP(order_details__2[[#This Row],[OrderID]],orders[],14,FALSE)</f>
        <v>Spain</v>
      </c>
      <c r="L1817">
        <f>VLOOKUP(order_details__2[[#This Row],[OrderID]],orders[],7,FALSE)</f>
        <v>3</v>
      </c>
      <c r="M1817" t="str">
        <f>VLOOKUP(order_details__2[[#This Row],[ShipVia ]],shippers[],2,FALSE)</f>
        <v>Federal Shipping</v>
      </c>
      <c r="N1817" t="str">
        <f>VLOOKUP(order_details__2[[#This Row],[OrderID]],orders[],2,FALSE)</f>
        <v>GODOS</v>
      </c>
      <c r="O1817" t="str">
        <f>VLOOKUP(order_details__2[[#This Row],[OrderID]],orders[],18,FALSE)</f>
        <v xml:space="preserve">Southern                                          </v>
      </c>
      <c r="P1817">
        <f>VLOOKUP(order_details__2[[#This Row],[ProductID]],products[],4,FALSE)</f>
        <v>7</v>
      </c>
      <c r="Q1817" t="str">
        <f>VLOOKUP(order_details__2[[#This Row],[CategoryID]],categories[],2,FALSE)</f>
        <v>Produce</v>
      </c>
      <c r="R1817">
        <f>VLOOKUP(order_details__2[[#This Row],[OrderID]],orders[],21,FALSE)</f>
        <v>3</v>
      </c>
    </row>
    <row r="1818" spans="1:18" x14ac:dyDescent="0.2">
      <c r="A1818">
        <v>10948</v>
      </c>
      <c r="B1818">
        <v>55</v>
      </c>
      <c r="C1818">
        <v>24</v>
      </c>
      <c r="D1818">
        <v>4</v>
      </c>
      <c r="E1818">
        <v>0</v>
      </c>
      <c r="F1818">
        <f>order_details__2[[#This Row],[UnitPrice]]*order_details__2[[#This Row],[Quantity]]</f>
        <v>96</v>
      </c>
      <c r="G1818">
        <f>VLOOKUP(order_details__2[[#This Row],[ProductID]],products[],3,FALSE)</f>
        <v>25</v>
      </c>
      <c r="H1818">
        <f>VLOOKUP(order_details__2[[#This Row],[OrderID]],orders[],20,FALSE)</f>
        <v>1998</v>
      </c>
      <c r="I1818" t="str">
        <f>VLOOKUP(order_details__2[[#This Row],[ProductID]],products[],2,FALSE)</f>
        <v>Pt chinois</v>
      </c>
      <c r="J1818" t="str">
        <f>VLOOKUP(order_details__2[[#This Row],[SupplierID]],suppliers[],2,FALSE)</f>
        <v>Ma Maison</v>
      </c>
      <c r="K1818" t="str">
        <f>VLOOKUP(order_details__2[[#This Row],[OrderID]],orders[],14,FALSE)</f>
        <v>Spain</v>
      </c>
      <c r="L1818">
        <f>VLOOKUP(order_details__2[[#This Row],[OrderID]],orders[],7,FALSE)</f>
        <v>3</v>
      </c>
      <c r="M1818" t="str">
        <f>VLOOKUP(order_details__2[[#This Row],[ShipVia ]],shippers[],2,FALSE)</f>
        <v>Federal Shipping</v>
      </c>
      <c r="N1818" t="str">
        <f>VLOOKUP(order_details__2[[#This Row],[OrderID]],orders[],2,FALSE)</f>
        <v>GODOS</v>
      </c>
      <c r="O1818" t="str">
        <f>VLOOKUP(order_details__2[[#This Row],[OrderID]],orders[],18,FALSE)</f>
        <v xml:space="preserve">Southern                                          </v>
      </c>
      <c r="P1818">
        <f>VLOOKUP(order_details__2[[#This Row],[ProductID]],products[],4,FALSE)</f>
        <v>6</v>
      </c>
      <c r="Q1818" t="str">
        <f>VLOOKUP(order_details__2[[#This Row],[CategoryID]],categories[],2,FALSE)</f>
        <v>Meat/Poultry</v>
      </c>
      <c r="R1818">
        <f>VLOOKUP(order_details__2[[#This Row],[OrderID]],orders[],21,FALSE)</f>
        <v>3</v>
      </c>
    </row>
    <row r="1819" spans="1:18" x14ac:dyDescent="0.2">
      <c r="A1819">
        <v>10949</v>
      </c>
      <c r="B1819">
        <v>6</v>
      </c>
      <c r="C1819">
        <v>25</v>
      </c>
      <c r="D1819">
        <v>12</v>
      </c>
      <c r="E1819">
        <v>0</v>
      </c>
      <c r="F1819">
        <f>order_details__2[[#This Row],[UnitPrice]]*order_details__2[[#This Row],[Quantity]]</f>
        <v>300</v>
      </c>
      <c r="G1819">
        <f>VLOOKUP(order_details__2[[#This Row],[ProductID]],products[],3,FALSE)</f>
        <v>3</v>
      </c>
      <c r="H1819">
        <f>VLOOKUP(order_details__2[[#This Row],[OrderID]],orders[],20,FALSE)</f>
        <v>1998</v>
      </c>
      <c r="I1819" t="str">
        <f>VLOOKUP(order_details__2[[#This Row],[ProductID]],products[],2,FALSE)</f>
        <v>Grandma's Boysenberry Spread</v>
      </c>
      <c r="J1819" t="str">
        <f>VLOOKUP(order_details__2[[#This Row],[SupplierID]],suppliers[],2,FALSE)</f>
        <v>Grandma Kelly's Homestead</v>
      </c>
      <c r="K1819" t="str">
        <f>VLOOKUP(order_details__2[[#This Row],[OrderID]],orders[],14,FALSE)</f>
        <v>Canada</v>
      </c>
      <c r="L1819">
        <f>VLOOKUP(order_details__2[[#This Row],[OrderID]],orders[],7,FALSE)</f>
        <v>3</v>
      </c>
      <c r="M1819" t="str">
        <f>VLOOKUP(order_details__2[[#This Row],[ShipVia ]],shippers[],2,FALSE)</f>
        <v>Federal Shipping</v>
      </c>
      <c r="N1819" t="str">
        <f>VLOOKUP(order_details__2[[#This Row],[OrderID]],orders[],2,FALSE)</f>
        <v>BOTTM</v>
      </c>
      <c r="O1819" t="str">
        <f>VLOOKUP(order_details__2[[#This Row],[OrderID]],orders[],18,FALSE)</f>
        <v xml:space="preserve">Eastern                                           </v>
      </c>
      <c r="P1819">
        <f>VLOOKUP(order_details__2[[#This Row],[ProductID]],products[],4,FALSE)</f>
        <v>2</v>
      </c>
      <c r="Q1819" t="str">
        <f>VLOOKUP(order_details__2[[#This Row],[CategoryID]],categories[],2,FALSE)</f>
        <v>Condiments</v>
      </c>
      <c r="R1819">
        <f>VLOOKUP(order_details__2[[#This Row],[OrderID]],orders[],21,FALSE)</f>
        <v>3</v>
      </c>
    </row>
    <row r="1820" spans="1:18" x14ac:dyDescent="0.2">
      <c r="A1820">
        <v>10949</v>
      </c>
      <c r="B1820">
        <v>10</v>
      </c>
      <c r="C1820">
        <v>31</v>
      </c>
      <c r="D1820">
        <v>30</v>
      </c>
      <c r="E1820">
        <v>0</v>
      </c>
      <c r="F1820">
        <f>order_details__2[[#This Row],[UnitPrice]]*order_details__2[[#This Row],[Quantity]]</f>
        <v>930</v>
      </c>
      <c r="G1820">
        <f>VLOOKUP(order_details__2[[#This Row],[ProductID]],products[],3,FALSE)</f>
        <v>4</v>
      </c>
      <c r="H1820">
        <f>VLOOKUP(order_details__2[[#This Row],[OrderID]],orders[],20,FALSE)</f>
        <v>1998</v>
      </c>
      <c r="I1820" t="str">
        <f>VLOOKUP(order_details__2[[#This Row],[ProductID]],products[],2,FALSE)</f>
        <v>Ikura</v>
      </c>
      <c r="J1820" t="str">
        <f>VLOOKUP(order_details__2[[#This Row],[SupplierID]],suppliers[],2,FALSE)</f>
        <v>Tokyo Traders</v>
      </c>
      <c r="K1820" t="str">
        <f>VLOOKUP(order_details__2[[#This Row],[OrderID]],orders[],14,FALSE)</f>
        <v>Canada</v>
      </c>
      <c r="L1820">
        <f>VLOOKUP(order_details__2[[#This Row],[OrderID]],orders[],7,FALSE)</f>
        <v>3</v>
      </c>
      <c r="M1820" t="str">
        <f>VLOOKUP(order_details__2[[#This Row],[ShipVia ]],shippers[],2,FALSE)</f>
        <v>Federal Shipping</v>
      </c>
      <c r="N1820" t="str">
        <f>VLOOKUP(order_details__2[[#This Row],[OrderID]],orders[],2,FALSE)</f>
        <v>BOTTM</v>
      </c>
      <c r="O1820" t="str">
        <f>VLOOKUP(order_details__2[[#This Row],[OrderID]],orders[],18,FALSE)</f>
        <v xml:space="preserve">Eastern                                           </v>
      </c>
      <c r="P1820">
        <f>VLOOKUP(order_details__2[[#This Row],[ProductID]],products[],4,FALSE)</f>
        <v>8</v>
      </c>
      <c r="Q1820" t="str">
        <f>VLOOKUP(order_details__2[[#This Row],[CategoryID]],categories[],2,FALSE)</f>
        <v>Seafood</v>
      </c>
      <c r="R1820">
        <f>VLOOKUP(order_details__2[[#This Row],[OrderID]],orders[],21,FALSE)</f>
        <v>3</v>
      </c>
    </row>
    <row r="1821" spans="1:18" x14ac:dyDescent="0.2">
      <c r="A1821">
        <v>10949</v>
      </c>
      <c r="B1821">
        <v>17</v>
      </c>
      <c r="C1821">
        <v>39</v>
      </c>
      <c r="D1821">
        <v>6</v>
      </c>
      <c r="E1821">
        <v>0</v>
      </c>
      <c r="F1821">
        <f>order_details__2[[#This Row],[UnitPrice]]*order_details__2[[#This Row],[Quantity]]</f>
        <v>234</v>
      </c>
      <c r="G1821">
        <f>VLOOKUP(order_details__2[[#This Row],[ProductID]],products[],3,FALSE)</f>
        <v>7</v>
      </c>
      <c r="H1821">
        <f>VLOOKUP(order_details__2[[#This Row],[OrderID]],orders[],20,FALSE)</f>
        <v>1998</v>
      </c>
      <c r="I1821" t="str">
        <f>VLOOKUP(order_details__2[[#This Row],[ProductID]],products[],2,FALSE)</f>
        <v>Alice Mutton</v>
      </c>
      <c r="J1821" t="str">
        <f>VLOOKUP(order_details__2[[#This Row],[SupplierID]],suppliers[],2,FALSE)</f>
        <v>Pavlova, Ltd.</v>
      </c>
      <c r="K1821" t="str">
        <f>VLOOKUP(order_details__2[[#This Row],[OrderID]],orders[],14,FALSE)</f>
        <v>Canada</v>
      </c>
      <c r="L1821">
        <f>VLOOKUP(order_details__2[[#This Row],[OrderID]],orders[],7,FALSE)</f>
        <v>3</v>
      </c>
      <c r="M1821" t="str">
        <f>VLOOKUP(order_details__2[[#This Row],[ShipVia ]],shippers[],2,FALSE)</f>
        <v>Federal Shipping</v>
      </c>
      <c r="N1821" t="str">
        <f>VLOOKUP(order_details__2[[#This Row],[OrderID]],orders[],2,FALSE)</f>
        <v>BOTTM</v>
      </c>
      <c r="O1821" t="str">
        <f>VLOOKUP(order_details__2[[#This Row],[OrderID]],orders[],18,FALSE)</f>
        <v xml:space="preserve">Eastern                                           </v>
      </c>
      <c r="P1821">
        <f>VLOOKUP(order_details__2[[#This Row],[ProductID]],products[],4,FALSE)</f>
        <v>6</v>
      </c>
      <c r="Q1821" t="str">
        <f>VLOOKUP(order_details__2[[#This Row],[CategoryID]],categories[],2,FALSE)</f>
        <v>Meat/Poultry</v>
      </c>
      <c r="R1821">
        <f>VLOOKUP(order_details__2[[#This Row],[OrderID]],orders[],21,FALSE)</f>
        <v>3</v>
      </c>
    </row>
    <row r="1822" spans="1:18" x14ac:dyDescent="0.2">
      <c r="A1822">
        <v>10949</v>
      </c>
      <c r="B1822">
        <v>62</v>
      </c>
      <c r="C1822">
        <v>49.3</v>
      </c>
      <c r="D1822">
        <v>60</v>
      </c>
      <c r="E1822">
        <v>0</v>
      </c>
      <c r="F1822">
        <f>order_details__2[[#This Row],[UnitPrice]]*order_details__2[[#This Row],[Quantity]]</f>
        <v>2958</v>
      </c>
      <c r="G1822">
        <f>VLOOKUP(order_details__2[[#This Row],[ProductID]],products[],3,FALSE)</f>
        <v>29</v>
      </c>
      <c r="H1822">
        <f>VLOOKUP(order_details__2[[#This Row],[OrderID]],orders[],20,FALSE)</f>
        <v>1998</v>
      </c>
      <c r="I1822" t="str">
        <f>VLOOKUP(order_details__2[[#This Row],[ProductID]],products[],2,FALSE)</f>
        <v>Tarte au sucre</v>
      </c>
      <c r="J1822" t="str">
        <f>VLOOKUP(order_details__2[[#This Row],[SupplierID]],suppliers[],2,FALSE)</f>
        <v>Forts d'rables</v>
      </c>
      <c r="K1822" t="str">
        <f>VLOOKUP(order_details__2[[#This Row],[OrderID]],orders[],14,FALSE)</f>
        <v>Canada</v>
      </c>
      <c r="L1822">
        <f>VLOOKUP(order_details__2[[#This Row],[OrderID]],orders[],7,FALSE)</f>
        <v>3</v>
      </c>
      <c r="M1822" t="str">
        <f>VLOOKUP(order_details__2[[#This Row],[ShipVia ]],shippers[],2,FALSE)</f>
        <v>Federal Shipping</v>
      </c>
      <c r="N1822" t="str">
        <f>VLOOKUP(order_details__2[[#This Row],[OrderID]],orders[],2,FALSE)</f>
        <v>BOTTM</v>
      </c>
      <c r="O1822" t="str">
        <f>VLOOKUP(order_details__2[[#This Row],[OrderID]],orders[],18,FALSE)</f>
        <v xml:space="preserve">Eastern                                           </v>
      </c>
      <c r="P1822">
        <f>VLOOKUP(order_details__2[[#This Row],[ProductID]],products[],4,FALSE)</f>
        <v>3</v>
      </c>
      <c r="Q1822" t="str">
        <f>VLOOKUP(order_details__2[[#This Row],[CategoryID]],categories[],2,FALSE)</f>
        <v>Confections</v>
      </c>
      <c r="R1822">
        <f>VLOOKUP(order_details__2[[#This Row],[OrderID]],orders[],21,FALSE)</f>
        <v>3</v>
      </c>
    </row>
    <row r="1823" spans="1:18" x14ac:dyDescent="0.2">
      <c r="A1823">
        <v>10950</v>
      </c>
      <c r="B1823">
        <v>4</v>
      </c>
      <c r="C1823">
        <v>22</v>
      </c>
      <c r="D1823">
        <v>5</v>
      </c>
      <c r="E1823">
        <v>0</v>
      </c>
      <c r="F1823">
        <f>order_details__2[[#This Row],[UnitPrice]]*order_details__2[[#This Row],[Quantity]]</f>
        <v>110</v>
      </c>
      <c r="G1823">
        <f>VLOOKUP(order_details__2[[#This Row],[ProductID]],products[],3,FALSE)</f>
        <v>2</v>
      </c>
      <c r="H1823">
        <f>VLOOKUP(order_details__2[[#This Row],[OrderID]],orders[],20,FALSE)</f>
        <v>1998</v>
      </c>
      <c r="I1823" t="str">
        <f>VLOOKUP(order_details__2[[#This Row],[ProductID]],products[],2,FALSE)</f>
        <v>Chef Anton's Cajun Seasoning</v>
      </c>
      <c r="J1823" t="str">
        <f>VLOOKUP(order_details__2[[#This Row],[SupplierID]],suppliers[],2,FALSE)</f>
        <v>New Orleans Cajun Delights</v>
      </c>
      <c r="K1823" t="str">
        <f>VLOOKUP(order_details__2[[#This Row],[OrderID]],orders[],14,FALSE)</f>
        <v>Italy</v>
      </c>
      <c r="L1823">
        <f>VLOOKUP(order_details__2[[#This Row],[OrderID]],orders[],7,FALSE)</f>
        <v>2</v>
      </c>
      <c r="M1823" t="str">
        <f>VLOOKUP(order_details__2[[#This Row],[ShipVia ]],shippers[],2,FALSE)</f>
        <v>United Package</v>
      </c>
      <c r="N1823" t="str">
        <f>VLOOKUP(order_details__2[[#This Row],[OrderID]],orders[],2,FALSE)</f>
        <v>MAGAA</v>
      </c>
      <c r="O1823" t="str">
        <f>VLOOKUP(order_details__2[[#This Row],[OrderID]],orders[],18,FALSE)</f>
        <v xml:space="preserve">Eastern                                           </v>
      </c>
      <c r="P1823">
        <f>VLOOKUP(order_details__2[[#This Row],[ProductID]],products[],4,FALSE)</f>
        <v>2</v>
      </c>
      <c r="Q1823" t="str">
        <f>VLOOKUP(order_details__2[[#This Row],[CategoryID]],categories[],2,FALSE)</f>
        <v>Condiments</v>
      </c>
      <c r="R1823">
        <f>VLOOKUP(order_details__2[[#This Row],[OrderID]],orders[],21,FALSE)</f>
        <v>3</v>
      </c>
    </row>
    <row r="1824" spans="1:18" x14ac:dyDescent="0.2">
      <c r="A1824">
        <v>10951</v>
      </c>
      <c r="B1824">
        <v>33</v>
      </c>
      <c r="C1824">
        <v>2.5</v>
      </c>
      <c r="D1824">
        <v>15</v>
      </c>
      <c r="E1824">
        <v>0</v>
      </c>
      <c r="F1824">
        <f>order_details__2[[#This Row],[UnitPrice]]*order_details__2[[#This Row],[Quantity]]</f>
        <v>37.5</v>
      </c>
      <c r="G1824">
        <f>VLOOKUP(order_details__2[[#This Row],[ProductID]],products[],3,FALSE)</f>
        <v>15</v>
      </c>
      <c r="H1824">
        <f>VLOOKUP(order_details__2[[#This Row],[OrderID]],orders[],20,FALSE)</f>
        <v>1998</v>
      </c>
      <c r="I1824" t="str">
        <f>VLOOKUP(order_details__2[[#This Row],[ProductID]],products[],2,FALSE)</f>
        <v>Geitost</v>
      </c>
      <c r="J1824" t="str">
        <f>VLOOKUP(order_details__2[[#This Row],[SupplierID]],suppliers[],2,FALSE)</f>
        <v>Norske Meierier</v>
      </c>
      <c r="K1824" t="str">
        <f>VLOOKUP(order_details__2[[#This Row],[OrderID]],orders[],14,FALSE)</f>
        <v>Switzerland</v>
      </c>
      <c r="L1824">
        <f>VLOOKUP(order_details__2[[#This Row],[OrderID]],orders[],7,FALSE)</f>
        <v>2</v>
      </c>
      <c r="M1824" t="str">
        <f>VLOOKUP(order_details__2[[#This Row],[ShipVia ]],shippers[],2,FALSE)</f>
        <v>United Package</v>
      </c>
      <c r="N1824" t="str">
        <f>VLOOKUP(order_details__2[[#This Row],[OrderID]],orders[],2,FALSE)</f>
        <v>RICSU</v>
      </c>
      <c r="O1824" t="str">
        <f>VLOOKUP(order_details__2[[#This Row],[OrderID]],orders[],18,FALSE)</f>
        <v xml:space="preserve">Northern                                          </v>
      </c>
      <c r="P1824">
        <f>VLOOKUP(order_details__2[[#This Row],[ProductID]],products[],4,FALSE)</f>
        <v>4</v>
      </c>
      <c r="Q1824" t="str">
        <f>VLOOKUP(order_details__2[[#This Row],[CategoryID]],categories[],2,FALSE)</f>
        <v>Dairy Products</v>
      </c>
      <c r="R1824">
        <f>VLOOKUP(order_details__2[[#This Row],[OrderID]],orders[],21,FALSE)</f>
        <v>3</v>
      </c>
    </row>
    <row r="1825" spans="1:18" x14ac:dyDescent="0.2">
      <c r="A1825">
        <v>10951</v>
      </c>
      <c r="B1825">
        <v>41</v>
      </c>
      <c r="C1825">
        <v>9.65</v>
      </c>
      <c r="D1825">
        <v>6</v>
      </c>
      <c r="E1825">
        <v>0</v>
      </c>
      <c r="F1825">
        <f>order_details__2[[#This Row],[UnitPrice]]*order_details__2[[#This Row],[Quantity]]</f>
        <v>57.900000000000006</v>
      </c>
      <c r="G1825">
        <f>VLOOKUP(order_details__2[[#This Row],[ProductID]],products[],3,FALSE)</f>
        <v>19</v>
      </c>
      <c r="H1825">
        <f>VLOOKUP(order_details__2[[#This Row],[OrderID]],orders[],20,FALSE)</f>
        <v>1998</v>
      </c>
      <c r="I1825" t="str">
        <f>VLOOKUP(order_details__2[[#This Row],[ProductID]],products[],2,FALSE)</f>
        <v>Jack's New England Clam Chowder</v>
      </c>
      <c r="J1825" t="str">
        <f>VLOOKUP(order_details__2[[#This Row],[SupplierID]],suppliers[],2,FALSE)</f>
        <v>New England Seafood Cannery</v>
      </c>
      <c r="K1825" t="str">
        <f>VLOOKUP(order_details__2[[#This Row],[OrderID]],orders[],14,FALSE)</f>
        <v>Switzerland</v>
      </c>
      <c r="L1825">
        <f>VLOOKUP(order_details__2[[#This Row],[OrderID]],orders[],7,FALSE)</f>
        <v>2</v>
      </c>
      <c r="M1825" t="str">
        <f>VLOOKUP(order_details__2[[#This Row],[ShipVia ]],shippers[],2,FALSE)</f>
        <v>United Package</v>
      </c>
      <c r="N1825" t="str">
        <f>VLOOKUP(order_details__2[[#This Row],[OrderID]],orders[],2,FALSE)</f>
        <v>RICSU</v>
      </c>
      <c r="O1825" t="str">
        <f>VLOOKUP(order_details__2[[#This Row],[OrderID]],orders[],18,FALSE)</f>
        <v xml:space="preserve">Northern                                          </v>
      </c>
      <c r="P1825">
        <f>VLOOKUP(order_details__2[[#This Row],[ProductID]],products[],4,FALSE)</f>
        <v>8</v>
      </c>
      <c r="Q1825" t="str">
        <f>VLOOKUP(order_details__2[[#This Row],[CategoryID]],categories[],2,FALSE)</f>
        <v>Seafood</v>
      </c>
      <c r="R1825">
        <f>VLOOKUP(order_details__2[[#This Row],[OrderID]],orders[],21,FALSE)</f>
        <v>3</v>
      </c>
    </row>
    <row r="1826" spans="1:18" x14ac:dyDescent="0.2">
      <c r="A1826">
        <v>10951</v>
      </c>
      <c r="B1826">
        <v>75</v>
      </c>
      <c r="C1826">
        <v>7.75</v>
      </c>
      <c r="D1826">
        <v>50</v>
      </c>
      <c r="E1826">
        <v>0</v>
      </c>
      <c r="F1826">
        <f>order_details__2[[#This Row],[UnitPrice]]*order_details__2[[#This Row],[Quantity]]</f>
        <v>387.5</v>
      </c>
      <c r="G1826">
        <f>VLOOKUP(order_details__2[[#This Row],[ProductID]],products[],3,FALSE)</f>
        <v>12</v>
      </c>
      <c r="H1826">
        <f>VLOOKUP(order_details__2[[#This Row],[OrderID]],orders[],20,FALSE)</f>
        <v>1998</v>
      </c>
      <c r="I1826" t="str">
        <f>VLOOKUP(order_details__2[[#This Row],[ProductID]],products[],2,FALSE)</f>
        <v>Rhnbru Klosterbier</v>
      </c>
      <c r="J1826" t="str">
        <f>VLOOKUP(order_details__2[[#This Row],[SupplierID]],suppliers[],2,FALSE)</f>
        <v>Plutzer Lebensmittelgromrkte AG</v>
      </c>
      <c r="K1826" t="str">
        <f>VLOOKUP(order_details__2[[#This Row],[OrderID]],orders[],14,FALSE)</f>
        <v>Switzerland</v>
      </c>
      <c r="L1826">
        <f>VLOOKUP(order_details__2[[#This Row],[OrderID]],orders[],7,FALSE)</f>
        <v>2</v>
      </c>
      <c r="M1826" t="str">
        <f>VLOOKUP(order_details__2[[#This Row],[ShipVia ]],shippers[],2,FALSE)</f>
        <v>United Package</v>
      </c>
      <c r="N1826" t="str">
        <f>VLOOKUP(order_details__2[[#This Row],[OrderID]],orders[],2,FALSE)</f>
        <v>RICSU</v>
      </c>
      <c r="O1826" t="str">
        <f>VLOOKUP(order_details__2[[#This Row],[OrderID]],orders[],18,FALSE)</f>
        <v xml:space="preserve">Northern                                          </v>
      </c>
      <c r="P1826">
        <f>VLOOKUP(order_details__2[[#This Row],[ProductID]],products[],4,FALSE)</f>
        <v>1</v>
      </c>
      <c r="Q1826" t="str">
        <f>VLOOKUP(order_details__2[[#This Row],[CategoryID]],categories[],2,FALSE)</f>
        <v>Beverages</v>
      </c>
      <c r="R1826">
        <f>VLOOKUP(order_details__2[[#This Row],[OrderID]],orders[],21,FALSE)</f>
        <v>3</v>
      </c>
    </row>
    <row r="1827" spans="1:18" x14ac:dyDescent="0.2">
      <c r="A1827">
        <v>10952</v>
      </c>
      <c r="B1827">
        <v>6</v>
      </c>
      <c r="C1827">
        <v>25</v>
      </c>
      <c r="D1827">
        <v>16</v>
      </c>
      <c r="E1827">
        <v>0</v>
      </c>
      <c r="F1827">
        <f>order_details__2[[#This Row],[UnitPrice]]*order_details__2[[#This Row],[Quantity]]</f>
        <v>400</v>
      </c>
      <c r="G1827">
        <f>VLOOKUP(order_details__2[[#This Row],[ProductID]],products[],3,FALSE)</f>
        <v>3</v>
      </c>
      <c r="H1827">
        <f>VLOOKUP(order_details__2[[#This Row],[OrderID]],orders[],20,FALSE)</f>
        <v>1998</v>
      </c>
      <c r="I1827" t="str">
        <f>VLOOKUP(order_details__2[[#This Row],[ProductID]],products[],2,FALSE)</f>
        <v>Grandma's Boysenberry Spread</v>
      </c>
      <c r="J1827" t="str">
        <f>VLOOKUP(order_details__2[[#This Row],[SupplierID]],suppliers[],2,FALSE)</f>
        <v>Grandma Kelly's Homestead</v>
      </c>
      <c r="K1827" t="str">
        <f>VLOOKUP(order_details__2[[#This Row],[OrderID]],orders[],14,FALSE)</f>
        <v>Germany</v>
      </c>
      <c r="L1827">
        <f>VLOOKUP(order_details__2[[#This Row],[OrderID]],orders[],7,FALSE)</f>
        <v>1</v>
      </c>
      <c r="M1827" t="str">
        <f>VLOOKUP(order_details__2[[#This Row],[ShipVia ]],shippers[],2,FALSE)</f>
        <v>Speedy Express</v>
      </c>
      <c r="N1827" t="str">
        <f>VLOOKUP(order_details__2[[#This Row],[OrderID]],orders[],2,FALSE)</f>
        <v>ALFKI</v>
      </c>
      <c r="O1827" t="str">
        <f>VLOOKUP(order_details__2[[#This Row],[OrderID]],orders[],18,FALSE)</f>
        <v xml:space="preserve">Eastern                                           </v>
      </c>
      <c r="P1827">
        <f>VLOOKUP(order_details__2[[#This Row],[ProductID]],products[],4,FALSE)</f>
        <v>2</v>
      </c>
      <c r="Q1827" t="str">
        <f>VLOOKUP(order_details__2[[#This Row],[CategoryID]],categories[],2,FALSE)</f>
        <v>Condiments</v>
      </c>
      <c r="R1827">
        <f>VLOOKUP(order_details__2[[#This Row],[OrderID]],orders[],21,FALSE)</f>
        <v>3</v>
      </c>
    </row>
    <row r="1828" spans="1:18" x14ac:dyDescent="0.2">
      <c r="A1828">
        <v>10952</v>
      </c>
      <c r="B1828">
        <v>28</v>
      </c>
      <c r="C1828">
        <v>45.6</v>
      </c>
      <c r="D1828">
        <v>2</v>
      </c>
      <c r="E1828">
        <v>0</v>
      </c>
      <c r="F1828">
        <f>order_details__2[[#This Row],[UnitPrice]]*order_details__2[[#This Row],[Quantity]]</f>
        <v>91.2</v>
      </c>
      <c r="G1828">
        <f>VLOOKUP(order_details__2[[#This Row],[ProductID]],products[],3,FALSE)</f>
        <v>12</v>
      </c>
      <c r="H1828">
        <f>VLOOKUP(order_details__2[[#This Row],[OrderID]],orders[],20,FALSE)</f>
        <v>1998</v>
      </c>
      <c r="I1828" t="str">
        <f>VLOOKUP(order_details__2[[#This Row],[ProductID]],products[],2,FALSE)</f>
        <v>Rssle Sauerkraut</v>
      </c>
      <c r="J1828" t="str">
        <f>VLOOKUP(order_details__2[[#This Row],[SupplierID]],suppliers[],2,FALSE)</f>
        <v>Plutzer Lebensmittelgromrkte AG</v>
      </c>
      <c r="K1828" t="str">
        <f>VLOOKUP(order_details__2[[#This Row],[OrderID]],orders[],14,FALSE)</f>
        <v>Germany</v>
      </c>
      <c r="L1828">
        <f>VLOOKUP(order_details__2[[#This Row],[OrderID]],orders[],7,FALSE)</f>
        <v>1</v>
      </c>
      <c r="M1828" t="str">
        <f>VLOOKUP(order_details__2[[#This Row],[ShipVia ]],shippers[],2,FALSE)</f>
        <v>Speedy Express</v>
      </c>
      <c r="N1828" t="str">
        <f>VLOOKUP(order_details__2[[#This Row],[OrderID]],orders[],2,FALSE)</f>
        <v>ALFKI</v>
      </c>
      <c r="O1828" t="str">
        <f>VLOOKUP(order_details__2[[#This Row],[OrderID]],orders[],18,FALSE)</f>
        <v xml:space="preserve">Eastern                                           </v>
      </c>
      <c r="P1828">
        <f>VLOOKUP(order_details__2[[#This Row],[ProductID]],products[],4,FALSE)</f>
        <v>7</v>
      </c>
      <c r="Q1828" t="str">
        <f>VLOOKUP(order_details__2[[#This Row],[CategoryID]],categories[],2,FALSE)</f>
        <v>Produce</v>
      </c>
      <c r="R1828">
        <f>VLOOKUP(order_details__2[[#This Row],[OrderID]],orders[],21,FALSE)</f>
        <v>3</v>
      </c>
    </row>
    <row r="1829" spans="1:18" x14ac:dyDescent="0.2">
      <c r="A1829">
        <v>10953</v>
      </c>
      <c r="B1829">
        <v>20</v>
      </c>
      <c r="C1829">
        <v>81</v>
      </c>
      <c r="D1829">
        <v>50</v>
      </c>
      <c r="E1829">
        <v>0</v>
      </c>
      <c r="F1829">
        <f>order_details__2[[#This Row],[UnitPrice]]*order_details__2[[#This Row],[Quantity]]</f>
        <v>4050</v>
      </c>
      <c r="G1829">
        <f>VLOOKUP(order_details__2[[#This Row],[ProductID]],products[],3,FALSE)</f>
        <v>8</v>
      </c>
      <c r="H1829">
        <f>VLOOKUP(order_details__2[[#This Row],[OrderID]],orders[],20,FALSE)</f>
        <v>1998</v>
      </c>
      <c r="I1829" t="str">
        <f>VLOOKUP(order_details__2[[#This Row],[ProductID]],products[],2,FALSE)</f>
        <v>Sir Rodney's Marmalade</v>
      </c>
      <c r="J1829" t="str">
        <f>VLOOKUP(order_details__2[[#This Row],[SupplierID]],suppliers[],2,FALSE)</f>
        <v>Specialty Biscuits, Ltd.</v>
      </c>
      <c r="K1829" t="str">
        <f>VLOOKUP(order_details__2[[#This Row],[OrderID]],orders[],14,FALSE)</f>
        <v>UK</v>
      </c>
      <c r="L1829">
        <f>VLOOKUP(order_details__2[[#This Row],[OrderID]],orders[],7,FALSE)</f>
        <v>2</v>
      </c>
      <c r="M1829" t="str">
        <f>VLOOKUP(order_details__2[[#This Row],[ShipVia ]],shippers[],2,FALSE)</f>
        <v>United Package</v>
      </c>
      <c r="N1829" t="str">
        <f>VLOOKUP(order_details__2[[#This Row],[OrderID]],orders[],2,FALSE)</f>
        <v>AROUT</v>
      </c>
      <c r="O1829" t="str">
        <f>VLOOKUP(order_details__2[[#This Row],[OrderID]],orders[],18,FALSE)</f>
        <v xml:space="preserve">Northern                                          </v>
      </c>
      <c r="P1829">
        <f>VLOOKUP(order_details__2[[#This Row],[ProductID]],products[],4,FALSE)</f>
        <v>3</v>
      </c>
      <c r="Q1829" t="str">
        <f>VLOOKUP(order_details__2[[#This Row],[CategoryID]],categories[],2,FALSE)</f>
        <v>Confections</v>
      </c>
      <c r="R1829">
        <f>VLOOKUP(order_details__2[[#This Row],[OrderID]],orders[],21,FALSE)</f>
        <v>3</v>
      </c>
    </row>
    <row r="1830" spans="1:18" x14ac:dyDescent="0.2">
      <c r="A1830">
        <v>10953</v>
      </c>
      <c r="B1830">
        <v>31</v>
      </c>
      <c r="C1830">
        <v>12.5</v>
      </c>
      <c r="D1830">
        <v>50</v>
      </c>
      <c r="E1830">
        <v>0</v>
      </c>
      <c r="F1830">
        <f>order_details__2[[#This Row],[UnitPrice]]*order_details__2[[#This Row],[Quantity]]</f>
        <v>625</v>
      </c>
      <c r="G1830">
        <f>VLOOKUP(order_details__2[[#This Row],[ProductID]],products[],3,FALSE)</f>
        <v>14</v>
      </c>
      <c r="H1830">
        <f>VLOOKUP(order_details__2[[#This Row],[OrderID]],orders[],20,FALSE)</f>
        <v>1998</v>
      </c>
      <c r="I1830" t="str">
        <f>VLOOKUP(order_details__2[[#This Row],[ProductID]],products[],2,FALSE)</f>
        <v>Gorgonzola Telino</v>
      </c>
      <c r="J1830" t="str">
        <f>VLOOKUP(order_details__2[[#This Row],[SupplierID]],suppliers[],2,FALSE)</f>
        <v>Formaggi Fortini s.r.l.</v>
      </c>
      <c r="K1830" t="str">
        <f>VLOOKUP(order_details__2[[#This Row],[OrderID]],orders[],14,FALSE)</f>
        <v>UK</v>
      </c>
      <c r="L1830">
        <f>VLOOKUP(order_details__2[[#This Row],[OrderID]],orders[],7,FALSE)</f>
        <v>2</v>
      </c>
      <c r="M1830" t="str">
        <f>VLOOKUP(order_details__2[[#This Row],[ShipVia ]],shippers[],2,FALSE)</f>
        <v>United Package</v>
      </c>
      <c r="N1830" t="str">
        <f>VLOOKUP(order_details__2[[#This Row],[OrderID]],orders[],2,FALSE)</f>
        <v>AROUT</v>
      </c>
      <c r="O1830" t="str">
        <f>VLOOKUP(order_details__2[[#This Row],[OrderID]],orders[],18,FALSE)</f>
        <v xml:space="preserve">Northern                                          </v>
      </c>
      <c r="P1830">
        <f>VLOOKUP(order_details__2[[#This Row],[ProductID]],products[],4,FALSE)</f>
        <v>4</v>
      </c>
      <c r="Q1830" t="str">
        <f>VLOOKUP(order_details__2[[#This Row],[CategoryID]],categories[],2,FALSE)</f>
        <v>Dairy Products</v>
      </c>
      <c r="R1830">
        <f>VLOOKUP(order_details__2[[#This Row],[OrderID]],orders[],21,FALSE)</f>
        <v>3</v>
      </c>
    </row>
    <row r="1831" spans="1:18" x14ac:dyDescent="0.2">
      <c r="A1831">
        <v>10954</v>
      </c>
      <c r="B1831">
        <v>16</v>
      </c>
      <c r="C1831">
        <v>17.45</v>
      </c>
      <c r="D1831">
        <v>28</v>
      </c>
      <c r="E1831">
        <v>0</v>
      </c>
      <c r="F1831">
        <f>order_details__2[[#This Row],[UnitPrice]]*order_details__2[[#This Row],[Quantity]]</f>
        <v>488.59999999999997</v>
      </c>
      <c r="G1831">
        <f>VLOOKUP(order_details__2[[#This Row],[ProductID]],products[],3,FALSE)</f>
        <v>7</v>
      </c>
      <c r="H1831">
        <f>VLOOKUP(order_details__2[[#This Row],[OrderID]],orders[],20,FALSE)</f>
        <v>1998</v>
      </c>
      <c r="I1831" t="str">
        <f>VLOOKUP(order_details__2[[#This Row],[ProductID]],products[],2,FALSE)</f>
        <v>Pavlova</v>
      </c>
      <c r="J1831" t="str">
        <f>VLOOKUP(order_details__2[[#This Row],[SupplierID]],suppliers[],2,FALSE)</f>
        <v>Pavlova, Ltd.</v>
      </c>
      <c r="K1831" t="str">
        <f>VLOOKUP(order_details__2[[#This Row],[OrderID]],orders[],14,FALSE)</f>
        <v>Venezuela</v>
      </c>
      <c r="L1831">
        <f>VLOOKUP(order_details__2[[#This Row],[OrderID]],orders[],7,FALSE)</f>
        <v>1</v>
      </c>
      <c r="M1831" t="str">
        <f>VLOOKUP(order_details__2[[#This Row],[ShipVia ]],shippers[],2,FALSE)</f>
        <v>Speedy Express</v>
      </c>
      <c r="N1831" t="str">
        <f>VLOOKUP(order_details__2[[#This Row],[OrderID]],orders[],2,FALSE)</f>
        <v>LINOD</v>
      </c>
      <c r="O1831" t="str">
        <f>VLOOKUP(order_details__2[[#This Row],[OrderID]],orders[],18,FALSE)</f>
        <v xml:space="preserve">Eastern                                           </v>
      </c>
      <c r="P1831">
        <f>VLOOKUP(order_details__2[[#This Row],[ProductID]],products[],4,FALSE)</f>
        <v>3</v>
      </c>
      <c r="Q1831" t="str">
        <f>VLOOKUP(order_details__2[[#This Row],[CategoryID]],categories[],2,FALSE)</f>
        <v>Confections</v>
      </c>
      <c r="R1831">
        <f>VLOOKUP(order_details__2[[#This Row],[OrderID]],orders[],21,FALSE)</f>
        <v>3</v>
      </c>
    </row>
    <row r="1832" spans="1:18" x14ac:dyDescent="0.2">
      <c r="A1832">
        <v>10954</v>
      </c>
      <c r="B1832">
        <v>31</v>
      </c>
      <c r="C1832">
        <v>12.5</v>
      </c>
      <c r="D1832">
        <v>25</v>
      </c>
      <c r="E1832">
        <v>0</v>
      </c>
      <c r="F1832">
        <f>order_details__2[[#This Row],[UnitPrice]]*order_details__2[[#This Row],[Quantity]]</f>
        <v>312.5</v>
      </c>
      <c r="G1832">
        <f>VLOOKUP(order_details__2[[#This Row],[ProductID]],products[],3,FALSE)</f>
        <v>14</v>
      </c>
      <c r="H1832">
        <f>VLOOKUP(order_details__2[[#This Row],[OrderID]],orders[],20,FALSE)</f>
        <v>1998</v>
      </c>
      <c r="I1832" t="str">
        <f>VLOOKUP(order_details__2[[#This Row],[ProductID]],products[],2,FALSE)</f>
        <v>Gorgonzola Telino</v>
      </c>
      <c r="J1832" t="str">
        <f>VLOOKUP(order_details__2[[#This Row],[SupplierID]],suppliers[],2,FALSE)</f>
        <v>Formaggi Fortini s.r.l.</v>
      </c>
      <c r="K1832" t="str">
        <f>VLOOKUP(order_details__2[[#This Row],[OrderID]],orders[],14,FALSE)</f>
        <v>Venezuela</v>
      </c>
      <c r="L1832">
        <f>VLOOKUP(order_details__2[[#This Row],[OrderID]],orders[],7,FALSE)</f>
        <v>1</v>
      </c>
      <c r="M1832" t="str">
        <f>VLOOKUP(order_details__2[[#This Row],[ShipVia ]],shippers[],2,FALSE)</f>
        <v>Speedy Express</v>
      </c>
      <c r="N1832" t="str">
        <f>VLOOKUP(order_details__2[[#This Row],[OrderID]],orders[],2,FALSE)</f>
        <v>LINOD</v>
      </c>
      <c r="O1832" t="str">
        <f>VLOOKUP(order_details__2[[#This Row],[OrderID]],orders[],18,FALSE)</f>
        <v xml:space="preserve">Eastern                                           </v>
      </c>
      <c r="P1832">
        <f>VLOOKUP(order_details__2[[#This Row],[ProductID]],products[],4,FALSE)</f>
        <v>4</v>
      </c>
      <c r="Q1832" t="str">
        <f>VLOOKUP(order_details__2[[#This Row],[CategoryID]],categories[],2,FALSE)</f>
        <v>Dairy Products</v>
      </c>
      <c r="R1832">
        <f>VLOOKUP(order_details__2[[#This Row],[OrderID]],orders[],21,FALSE)</f>
        <v>3</v>
      </c>
    </row>
    <row r="1833" spans="1:18" x14ac:dyDescent="0.2">
      <c r="A1833">
        <v>10954</v>
      </c>
      <c r="B1833">
        <v>45</v>
      </c>
      <c r="C1833">
        <v>9.5</v>
      </c>
      <c r="D1833">
        <v>30</v>
      </c>
      <c r="E1833">
        <v>0</v>
      </c>
      <c r="F1833">
        <f>order_details__2[[#This Row],[UnitPrice]]*order_details__2[[#This Row],[Quantity]]</f>
        <v>285</v>
      </c>
      <c r="G1833">
        <f>VLOOKUP(order_details__2[[#This Row],[ProductID]],products[],3,FALSE)</f>
        <v>21</v>
      </c>
      <c r="H1833">
        <f>VLOOKUP(order_details__2[[#This Row],[OrderID]],orders[],20,FALSE)</f>
        <v>1998</v>
      </c>
      <c r="I1833" t="str">
        <f>VLOOKUP(order_details__2[[#This Row],[ProductID]],products[],2,FALSE)</f>
        <v>Rogede sild</v>
      </c>
      <c r="J1833" t="str">
        <f>VLOOKUP(order_details__2[[#This Row],[SupplierID]],suppliers[],2,FALSE)</f>
        <v>Lyngbysild</v>
      </c>
      <c r="K1833" t="str">
        <f>VLOOKUP(order_details__2[[#This Row],[OrderID]],orders[],14,FALSE)</f>
        <v>Venezuela</v>
      </c>
      <c r="L1833">
        <f>VLOOKUP(order_details__2[[#This Row],[OrderID]],orders[],7,FALSE)</f>
        <v>1</v>
      </c>
      <c r="M1833" t="str">
        <f>VLOOKUP(order_details__2[[#This Row],[ShipVia ]],shippers[],2,FALSE)</f>
        <v>Speedy Express</v>
      </c>
      <c r="N1833" t="str">
        <f>VLOOKUP(order_details__2[[#This Row],[OrderID]],orders[],2,FALSE)</f>
        <v>LINOD</v>
      </c>
      <c r="O1833" t="str">
        <f>VLOOKUP(order_details__2[[#This Row],[OrderID]],orders[],18,FALSE)</f>
        <v xml:space="preserve">Eastern                                           </v>
      </c>
      <c r="P1833">
        <f>VLOOKUP(order_details__2[[#This Row],[ProductID]],products[],4,FALSE)</f>
        <v>8</v>
      </c>
      <c r="Q1833" t="str">
        <f>VLOOKUP(order_details__2[[#This Row],[CategoryID]],categories[],2,FALSE)</f>
        <v>Seafood</v>
      </c>
      <c r="R1833">
        <f>VLOOKUP(order_details__2[[#This Row],[OrderID]],orders[],21,FALSE)</f>
        <v>3</v>
      </c>
    </row>
    <row r="1834" spans="1:18" x14ac:dyDescent="0.2">
      <c r="A1834">
        <v>10954</v>
      </c>
      <c r="B1834">
        <v>60</v>
      </c>
      <c r="C1834">
        <v>34</v>
      </c>
      <c r="D1834">
        <v>24</v>
      </c>
      <c r="E1834">
        <v>0</v>
      </c>
      <c r="F1834">
        <f>order_details__2[[#This Row],[UnitPrice]]*order_details__2[[#This Row],[Quantity]]</f>
        <v>816</v>
      </c>
      <c r="G1834">
        <f>VLOOKUP(order_details__2[[#This Row],[ProductID]],products[],3,FALSE)</f>
        <v>28</v>
      </c>
      <c r="H1834">
        <f>VLOOKUP(order_details__2[[#This Row],[OrderID]],orders[],20,FALSE)</f>
        <v>1998</v>
      </c>
      <c r="I1834" t="str">
        <f>VLOOKUP(order_details__2[[#This Row],[ProductID]],products[],2,FALSE)</f>
        <v>Camembert Pierrot</v>
      </c>
      <c r="J1834" t="str">
        <f>VLOOKUP(order_details__2[[#This Row],[SupplierID]],suppliers[],2,FALSE)</f>
        <v>Gai pturage</v>
      </c>
      <c r="K1834" t="str">
        <f>VLOOKUP(order_details__2[[#This Row],[OrderID]],orders[],14,FALSE)</f>
        <v>Venezuela</v>
      </c>
      <c r="L1834">
        <f>VLOOKUP(order_details__2[[#This Row],[OrderID]],orders[],7,FALSE)</f>
        <v>1</v>
      </c>
      <c r="M1834" t="str">
        <f>VLOOKUP(order_details__2[[#This Row],[ShipVia ]],shippers[],2,FALSE)</f>
        <v>Speedy Express</v>
      </c>
      <c r="N1834" t="str">
        <f>VLOOKUP(order_details__2[[#This Row],[OrderID]],orders[],2,FALSE)</f>
        <v>LINOD</v>
      </c>
      <c r="O1834" t="str">
        <f>VLOOKUP(order_details__2[[#This Row],[OrderID]],orders[],18,FALSE)</f>
        <v xml:space="preserve">Eastern                                           </v>
      </c>
      <c r="P1834">
        <f>VLOOKUP(order_details__2[[#This Row],[ProductID]],products[],4,FALSE)</f>
        <v>4</v>
      </c>
      <c r="Q1834" t="str">
        <f>VLOOKUP(order_details__2[[#This Row],[CategoryID]],categories[],2,FALSE)</f>
        <v>Dairy Products</v>
      </c>
      <c r="R1834">
        <f>VLOOKUP(order_details__2[[#This Row],[OrderID]],orders[],21,FALSE)</f>
        <v>3</v>
      </c>
    </row>
    <row r="1835" spans="1:18" x14ac:dyDescent="0.2">
      <c r="A1835">
        <v>10955</v>
      </c>
      <c r="B1835">
        <v>75</v>
      </c>
      <c r="C1835">
        <v>7.75</v>
      </c>
      <c r="D1835">
        <v>12</v>
      </c>
      <c r="E1835">
        <v>0</v>
      </c>
      <c r="F1835">
        <f>order_details__2[[#This Row],[UnitPrice]]*order_details__2[[#This Row],[Quantity]]</f>
        <v>93</v>
      </c>
      <c r="G1835">
        <f>VLOOKUP(order_details__2[[#This Row],[ProductID]],products[],3,FALSE)</f>
        <v>12</v>
      </c>
      <c r="H1835">
        <f>VLOOKUP(order_details__2[[#This Row],[OrderID]],orders[],20,FALSE)</f>
        <v>1998</v>
      </c>
      <c r="I1835" t="str">
        <f>VLOOKUP(order_details__2[[#This Row],[ProductID]],products[],2,FALSE)</f>
        <v>Rhnbru Klosterbier</v>
      </c>
      <c r="J1835" t="str">
        <f>VLOOKUP(order_details__2[[#This Row],[SupplierID]],suppliers[],2,FALSE)</f>
        <v>Plutzer Lebensmittelgromrkte AG</v>
      </c>
      <c r="K1835" t="str">
        <f>VLOOKUP(order_details__2[[#This Row],[OrderID]],orders[],14,FALSE)</f>
        <v>Sweden</v>
      </c>
      <c r="L1835">
        <f>VLOOKUP(order_details__2[[#This Row],[OrderID]],orders[],7,FALSE)</f>
        <v>2</v>
      </c>
      <c r="M1835" t="str">
        <f>VLOOKUP(order_details__2[[#This Row],[ShipVia ]],shippers[],2,FALSE)</f>
        <v>United Package</v>
      </c>
      <c r="N1835" t="str">
        <f>VLOOKUP(order_details__2[[#This Row],[OrderID]],orders[],2,FALSE)</f>
        <v>FOLKO</v>
      </c>
      <c r="O1835" t="str">
        <f>VLOOKUP(order_details__2[[#This Row],[OrderID]],orders[],18,FALSE)</f>
        <v xml:space="preserve">Northern                                          </v>
      </c>
      <c r="P1835">
        <f>VLOOKUP(order_details__2[[#This Row],[ProductID]],products[],4,FALSE)</f>
        <v>1</v>
      </c>
      <c r="Q1835" t="str">
        <f>VLOOKUP(order_details__2[[#This Row],[CategoryID]],categories[],2,FALSE)</f>
        <v>Beverages</v>
      </c>
      <c r="R1835">
        <f>VLOOKUP(order_details__2[[#This Row],[OrderID]],orders[],21,FALSE)</f>
        <v>3</v>
      </c>
    </row>
    <row r="1836" spans="1:18" x14ac:dyDescent="0.2">
      <c r="A1836">
        <v>10956</v>
      </c>
      <c r="B1836">
        <v>21</v>
      </c>
      <c r="C1836">
        <v>10</v>
      </c>
      <c r="D1836">
        <v>12</v>
      </c>
      <c r="E1836">
        <v>0</v>
      </c>
      <c r="F1836">
        <f>order_details__2[[#This Row],[UnitPrice]]*order_details__2[[#This Row],[Quantity]]</f>
        <v>120</v>
      </c>
      <c r="G1836">
        <f>VLOOKUP(order_details__2[[#This Row],[ProductID]],products[],3,FALSE)</f>
        <v>8</v>
      </c>
      <c r="H1836">
        <f>VLOOKUP(order_details__2[[#This Row],[OrderID]],orders[],20,FALSE)</f>
        <v>1998</v>
      </c>
      <c r="I1836" t="str">
        <f>VLOOKUP(order_details__2[[#This Row],[ProductID]],products[],2,FALSE)</f>
        <v>Sir Rodney's Scones</v>
      </c>
      <c r="J1836" t="str">
        <f>VLOOKUP(order_details__2[[#This Row],[SupplierID]],suppliers[],2,FALSE)</f>
        <v>Specialty Biscuits, Ltd.</v>
      </c>
      <c r="K1836" t="str">
        <f>VLOOKUP(order_details__2[[#This Row],[OrderID]],orders[],14,FALSE)</f>
        <v>Germany</v>
      </c>
      <c r="L1836">
        <f>VLOOKUP(order_details__2[[#This Row],[OrderID]],orders[],7,FALSE)</f>
        <v>2</v>
      </c>
      <c r="M1836" t="str">
        <f>VLOOKUP(order_details__2[[#This Row],[ShipVia ]],shippers[],2,FALSE)</f>
        <v>United Package</v>
      </c>
      <c r="N1836" t="str">
        <f>VLOOKUP(order_details__2[[#This Row],[OrderID]],orders[],2,FALSE)</f>
        <v>BLAUS</v>
      </c>
      <c r="O1836" t="str">
        <f>VLOOKUP(order_details__2[[#This Row],[OrderID]],orders[],18,FALSE)</f>
        <v xml:space="preserve">Westerns                                          </v>
      </c>
      <c r="P1836">
        <f>VLOOKUP(order_details__2[[#This Row],[ProductID]],products[],4,FALSE)</f>
        <v>3</v>
      </c>
      <c r="Q1836" t="str">
        <f>VLOOKUP(order_details__2[[#This Row],[CategoryID]],categories[],2,FALSE)</f>
        <v>Confections</v>
      </c>
      <c r="R1836">
        <f>VLOOKUP(order_details__2[[#This Row],[OrderID]],orders[],21,FALSE)</f>
        <v>3</v>
      </c>
    </row>
    <row r="1837" spans="1:18" x14ac:dyDescent="0.2">
      <c r="A1837">
        <v>10956</v>
      </c>
      <c r="B1837">
        <v>47</v>
      </c>
      <c r="C1837">
        <v>9.5</v>
      </c>
      <c r="D1837">
        <v>14</v>
      </c>
      <c r="E1837">
        <v>0</v>
      </c>
      <c r="F1837">
        <f>order_details__2[[#This Row],[UnitPrice]]*order_details__2[[#This Row],[Quantity]]</f>
        <v>133</v>
      </c>
      <c r="G1837">
        <f>VLOOKUP(order_details__2[[#This Row],[ProductID]],products[],3,FALSE)</f>
        <v>22</v>
      </c>
      <c r="H1837">
        <f>VLOOKUP(order_details__2[[#This Row],[OrderID]],orders[],20,FALSE)</f>
        <v>1998</v>
      </c>
      <c r="I1837" t="str">
        <f>VLOOKUP(order_details__2[[#This Row],[ProductID]],products[],2,FALSE)</f>
        <v>Zaanse koeken</v>
      </c>
      <c r="J1837" t="str">
        <f>VLOOKUP(order_details__2[[#This Row],[SupplierID]],suppliers[],2,FALSE)</f>
        <v>Zaanse Snoepfabriek</v>
      </c>
      <c r="K1837" t="str">
        <f>VLOOKUP(order_details__2[[#This Row],[OrderID]],orders[],14,FALSE)</f>
        <v>Germany</v>
      </c>
      <c r="L1837">
        <f>VLOOKUP(order_details__2[[#This Row],[OrderID]],orders[],7,FALSE)</f>
        <v>2</v>
      </c>
      <c r="M1837" t="str">
        <f>VLOOKUP(order_details__2[[#This Row],[ShipVia ]],shippers[],2,FALSE)</f>
        <v>United Package</v>
      </c>
      <c r="N1837" t="str">
        <f>VLOOKUP(order_details__2[[#This Row],[OrderID]],orders[],2,FALSE)</f>
        <v>BLAUS</v>
      </c>
      <c r="O1837" t="str">
        <f>VLOOKUP(order_details__2[[#This Row],[OrderID]],orders[],18,FALSE)</f>
        <v xml:space="preserve">Westerns                                          </v>
      </c>
      <c r="P1837">
        <f>VLOOKUP(order_details__2[[#This Row],[ProductID]],products[],4,FALSE)</f>
        <v>3</v>
      </c>
      <c r="Q1837" t="str">
        <f>VLOOKUP(order_details__2[[#This Row],[CategoryID]],categories[],2,FALSE)</f>
        <v>Confections</v>
      </c>
      <c r="R1837">
        <f>VLOOKUP(order_details__2[[#This Row],[OrderID]],orders[],21,FALSE)</f>
        <v>3</v>
      </c>
    </row>
    <row r="1838" spans="1:18" x14ac:dyDescent="0.2">
      <c r="A1838">
        <v>10956</v>
      </c>
      <c r="B1838">
        <v>51</v>
      </c>
      <c r="C1838">
        <v>53</v>
      </c>
      <c r="D1838">
        <v>8</v>
      </c>
      <c r="E1838">
        <v>0</v>
      </c>
      <c r="F1838">
        <f>order_details__2[[#This Row],[UnitPrice]]*order_details__2[[#This Row],[Quantity]]</f>
        <v>424</v>
      </c>
      <c r="G1838">
        <f>VLOOKUP(order_details__2[[#This Row],[ProductID]],products[],3,FALSE)</f>
        <v>24</v>
      </c>
      <c r="H1838">
        <f>VLOOKUP(order_details__2[[#This Row],[OrderID]],orders[],20,FALSE)</f>
        <v>1998</v>
      </c>
      <c r="I1838" t="str">
        <f>VLOOKUP(order_details__2[[#This Row],[ProductID]],products[],2,FALSE)</f>
        <v>Manjimup Dried Apples</v>
      </c>
      <c r="J1838" t="str">
        <f>VLOOKUP(order_details__2[[#This Row],[SupplierID]],suppliers[],2,FALSE)</f>
        <v>G'day, Mate</v>
      </c>
      <c r="K1838" t="str">
        <f>VLOOKUP(order_details__2[[#This Row],[OrderID]],orders[],14,FALSE)</f>
        <v>Germany</v>
      </c>
      <c r="L1838">
        <f>VLOOKUP(order_details__2[[#This Row],[OrderID]],orders[],7,FALSE)</f>
        <v>2</v>
      </c>
      <c r="M1838" t="str">
        <f>VLOOKUP(order_details__2[[#This Row],[ShipVia ]],shippers[],2,FALSE)</f>
        <v>United Package</v>
      </c>
      <c r="N1838" t="str">
        <f>VLOOKUP(order_details__2[[#This Row],[OrderID]],orders[],2,FALSE)</f>
        <v>BLAUS</v>
      </c>
      <c r="O1838" t="str">
        <f>VLOOKUP(order_details__2[[#This Row],[OrderID]],orders[],18,FALSE)</f>
        <v xml:space="preserve">Westerns                                          </v>
      </c>
      <c r="P1838">
        <f>VLOOKUP(order_details__2[[#This Row],[ProductID]],products[],4,FALSE)</f>
        <v>7</v>
      </c>
      <c r="Q1838" t="str">
        <f>VLOOKUP(order_details__2[[#This Row],[CategoryID]],categories[],2,FALSE)</f>
        <v>Produce</v>
      </c>
      <c r="R1838">
        <f>VLOOKUP(order_details__2[[#This Row],[OrderID]],orders[],21,FALSE)</f>
        <v>3</v>
      </c>
    </row>
    <row r="1839" spans="1:18" x14ac:dyDescent="0.2">
      <c r="A1839">
        <v>10957</v>
      </c>
      <c r="B1839">
        <v>30</v>
      </c>
      <c r="C1839">
        <v>25.89</v>
      </c>
      <c r="D1839">
        <v>30</v>
      </c>
      <c r="E1839">
        <v>0</v>
      </c>
      <c r="F1839">
        <f>order_details__2[[#This Row],[UnitPrice]]*order_details__2[[#This Row],[Quantity]]</f>
        <v>776.7</v>
      </c>
      <c r="G1839">
        <f>VLOOKUP(order_details__2[[#This Row],[ProductID]],products[],3,FALSE)</f>
        <v>13</v>
      </c>
      <c r="H1839">
        <f>VLOOKUP(order_details__2[[#This Row],[OrderID]],orders[],20,FALSE)</f>
        <v>1998</v>
      </c>
      <c r="I1839" t="str">
        <f>VLOOKUP(order_details__2[[#This Row],[ProductID]],products[],2,FALSE)</f>
        <v>Nord-Ost Matjeshering</v>
      </c>
      <c r="J1839" t="str">
        <f>VLOOKUP(order_details__2[[#This Row],[SupplierID]],suppliers[],2,FALSE)</f>
        <v>Nord-Ost-Fisch Handelsgesellschaft mbH</v>
      </c>
      <c r="K1839" t="str">
        <f>VLOOKUP(order_details__2[[#This Row],[OrderID]],orders[],14,FALSE)</f>
        <v>Venezuela</v>
      </c>
      <c r="L1839">
        <f>VLOOKUP(order_details__2[[#This Row],[OrderID]],orders[],7,FALSE)</f>
        <v>3</v>
      </c>
      <c r="M1839" t="str">
        <f>VLOOKUP(order_details__2[[#This Row],[ShipVia ]],shippers[],2,FALSE)</f>
        <v>Federal Shipping</v>
      </c>
      <c r="N1839" t="str">
        <f>VLOOKUP(order_details__2[[#This Row],[OrderID]],orders[],2,FALSE)</f>
        <v>HILAA</v>
      </c>
      <c r="O1839" t="str">
        <f>VLOOKUP(order_details__2[[#This Row],[OrderID]],orders[],18,FALSE)</f>
        <v xml:space="preserve">Northern                                          </v>
      </c>
      <c r="P1839">
        <f>VLOOKUP(order_details__2[[#This Row],[ProductID]],products[],4,FALSE)</f>
        <v>8</v>
      </c>
      <c r="Q1839" t="str">
        <f>VLOOKUP(order_details__2[[#This Row],[CategoryID]],categories[],2,FALSE)</f>
        <v>Seafood</v>
      </c>
      <c r="R1839">
        <f>VLOOKUP(order_details__2[[#This Row],[OrderID]],orders[],21,FALSE)</f>
        <v>3</v>
      </c>
    </row>
    <row r="1840" spans="1:18" x14ac:dyDescent="0.2">
      <c r="A1840">
        <v>10957</v>
      </c>
      <c r="B1840">
        <v>35</v>
      </c>
      <c r="C1840">
        <v>18</v>
      </c>
      <c r="D1840">
        <v>40</v>
      </c>
      <c r="E1840">
        <v>0</v>
      </c>
      <c r="F1840">
        <f>order_details__2[[#This Row],[UnitPrice]]*order_details__2[[#This Row],[Quantity]]</f>
        <v>720</v>
      </c>
      <c r="G1840">
        <f>VLOOKUP(order_details__2[[#This Row],[ProductID]],products[],3,FALSE)</f>
        <v>16</v>
      </c>
      <c r="H1840">
        <f>VLOOKUP(order_details__2[[#This Row],[OrderID]],orders[],20,FALSE)</f>
        <v>1998</v>
      </c>
      <c r="I1840" t="str">
        <f>VLOOKUP(order_details__2[[#This Row],[ProductID]],products[],2,FALSE)</f>
        <v>Steeleye Stout</v>
      </c>
      <c r="J1840" t="str">
        <f>VLOOKUP(order_details__2[[#This Row],[SupplierID]],suppliers[],2,FALSE)</f>
        <v>Bigfoot Breweries</v>
      </c>
      <c r="K1840" t="str">
        <f>VLOOKUP(order_details__2[[#This Row],[OrderID]],orders[],14,FALSE)</f>
        <v>Venezuela</v>
      </c>
      <c r="L1840">
        <f>VLOOKUP(order_details__2[[#This Row],[OrderID]],orders[],7,FALSE)</f>
        <v>3</v>
      </c>
      <c r="M1840" t="str">
        <f>VLOOKUP(order_details__2[[#This Row],[ShipVia ]],shippers[],2,FALSE)</f>
        <v>Federal Shipping</v>
      </c>
      <c r="N1840" t="str">
        <f>VLOOKUP(order_details__2[[#This Row],[OrderID]],orders[],2,FALSE)</f>
        <v>HILAA</v>
      </c>
      <c r="O1840" t="str">
        <f>VLOOKUP(order_details__2[[#This Row],[OrderID]],orders[],18,FALSE)</f>
        <v xml:space="preserve">Northern                                          </v>
      </c>
      <c r="P1840">
        <f>VLOOKUP(order_details__2[[#This Row],[ProductID]],products[],4,FALSE)</f>
        <v>1</v>
      </c>
      <c r="Q1840" t="str">
        <f>VLOOKUP(order_details__2[[#This Row],[CategoryID]],categories[],2,FALSE)</f>
        <v>Beverages</v>
      </c>
      <c r="R1840">
        <f>VLOOKUP(order_details__2[[#This Row],[OrderID]],orders[],21,FALSE)</f>
        <v>3</v>
      </c>
    </row>
    <row r="1841" spans="1:18" x14ac:dyDescent="0.2">
      <c r="A1841">
        <v>10957</v>
      </c>
      <c r="B1841">
        <v>64</v>
      </c>
      <c r="C1841">
        <v>33.25</v>
      </c>
      <c r="D1841">
        <v>8</v>
      </c>
      <c r="E1841">
        <v>0</v>
      </c>
      <c r="F1841">
        <f>order_details__2[[#This Row],[UnitPrice]]*order_details__2[[#This Row],[Quantity]]</f>
        <v>266</v>
      </c>
      <c r="G1841">
        <f>VLOOKUP(order_details__2[[#This Row],[ProductID]],products[],3,FALSE)</f>
        <v>12</v>
      </c>
      <c r="H1841">
        <f>VLOOKUP(order_details__2[[#This Row],[OrderID]],orders[],20,FALSE)</f>
        <v>1998</v>
      </c>
      <c r="I1841" t="str">
        <f>VLOOKUP(order_details__2[[#This Row],[ProductID]],products[],2,FALSE)</f>
        <v>Wimmers gute Semmelkndel</v>
      </c>
      <c r="J1841" t="str">
        <f>VLOOKUP(order_details__2[[#This Row],[SupplierID]],suppliers[],2,FALSE)</f>
        <v>Plutzer Lebensmittelgromrkte AG</v>
      </c>
      <c r="K1841" t="str">
        <f>VLOOKUP(order_details__2[[#This Row],[OrderID]],orders[],14,FALSE)</f>
        <v>Venezuela</v>
      </c>
      <c r="L1841">
        <f>VLOOKUP(order_details__2[[#This Row],[OrderID]],orders[],7,FALSE)</f>
        <v>3</v>
      </c>
      <c r="M1841" t="str">
        <f>VLOOKUP(order_details__2[[#This Row],[ShipVia ]],shippers[],2,FALSE)</f>
        <v>Federal Shipping</v>
      </c>
      <c r="N1841" t="str">
        <f>VLOOKUP(order_details__2[[#This Row],[OrderID]],orders[],2,FALSE)</f>
        <v>HILAA</v>
      </c>
      <c r="O1841" t="str">
        <f>VLOOKUP(order_details__2[[#This Row],[OrderID]],orders[],18,FALSE)</f>
        <v xml:space="preserve">Northern                                          </v>
      </c>
      <c r="P1841">
        <f>VLOOKUP(order_details__2[[#This Row],[ProductID]],products[],4,FALSE)</f>
        <v>5</v>
      </c>
      <c r="Q1841" t="str">
        <f>VLOOKUP(order_details__2[[#This Row],[CategoryID]],categories[],2,FALSE)</f>
        <v>Grains/Cereals</v>
      </c>
      <c r="R1841">
        <f>VLOOKUP(order_details__2[[#This Row],[OrderID]],orders[],21,FALSE)</f>
        <v>3</v>
      </c>
    </row>
    <row r="1842" spans="1:18" x14ac:dyDescent="0.2">
      <c r="A1842">
        <v>10958</v>
      </c>
      <c r="B1842">
        <v>5</v>
      </c>
      <c r="C1842">
        <v>21.35</v>
      </c>
      <c r="D1842">
        <v>20</v>
      </c>
      <c r="E1842">
        <v>0</v>
      </c>
      <c r="F1842">
        <f>order_details__2[[#This Row],[UnitPrice]]*order_details__2[[#This Row],[Quantity]]</f>
        <v>427</v>
      </c>
      <c r="G1842">
        <f>VLOOKUP(order_details__2[[#This Row],[ProductID]],products[],3,FALSE)</f>
        <v>2</v>
      </c>
      <c r="H1842">
        <f>VLOOKUP(order_details__2[[#This Row],[OrderID]],orders[],20,FALSE)</f>
        <v>1998</v>
      </c>
      <c r="I1842" t="str">
        <f>VLOOKUP(order_details__2[[#This Row],[ProductID]],products[],2,FALSE)</f>
        <v>Chef Anton's Gumbo Mix</v>
      </c>
      <c r="J1842" t="str">
        <f>VLOOKUP(order_details__2[[#This Row],[SupplierID]],suppliers[],2,FALSE)</f>
        <v>New Orleans Cajun Delights</v>
      </c>
      <c r="K1842" t="str">
        <f>VLOOKUP(order_details__2[[#This Row],[OrderID]],orders[],14,FALSE)</f>
        <v>Argentina</v>
      </c>
      <c r="L1842">
        <f>VLOOKUP(order_details__2[[#This Row],[OrderID]],orders[],7,FALSE)</f>
        <v>2</v>
      </c>
      <c r="M1842" t="str">
        <f>VLOOKUP(order_details__2[[#This Row],[ShipVia ]],shippers[],2,FALSE)</f>
        <v>United Package</v>
      </c>
      <c r="N1842" t="str">
        <f>VLOOKUP(order_details__2[[#This Row],[OrderID]],orders[],2,FALSE)</f>
        <v>OCEAN</v>
      </c>
      <c r="O1842" t="str">
        <f>VLOOKUP(order_details__2[[#This Row],[OrderID]],orders[],18,FALSE)</f>
        <v xml:space="preserve">Westerns                                          </v>
      </c>
      <c r="P1842">
        <f>VLOOKUP(order_details__2[[#This Row],[ProductID]],products[],4,FALSE)</f>
        <v>2</v>
      </c>
      <c r="Q1842" t="str">
        <f>VLOOKUP(order_details__2[[#This Row],[CategoryID]],categories[],2,FALSE)</f>
        <v>Condiments</v>
      </c>
      <c r="R1842">
        <f>VLOOKUP(order_details__2[[#This Row],[OrderID]],orders[],21,FALSE)</f>
        <v>3</v>
      </c>
    </row>
    <row r="1843" spans="1:18" x14ac:dyDescent="0.2">
      <c r="A1843">
        <v>10958</v>
      </c>
      <c r="B1843">
        <v>7</v>
      </c>
      <c r="C1843">
        <v>30</v>
      </c>
      <c r="D1843">
        <v>6</v>
      </c>
      <c r="E1843">
        <v>0</v>
      </c>
      <c r="F1843">
        <f>order_details__2[[#This Row],[UnitPrice]]*order_details__2[[#This Row],[Quantity]]</f>
        <v>180</v>
      </c>
      <c r="G1843">
        <f>VLOOKUP(order_details__2[[#This Row],[ProductID]],products[],3,FALSE)</f>
        <v>3</v>
      </c>
      <c r="H1843">
        <f>VLOOKUP(order_details__2[[#This Row],[OrderID]],orders[],20,FALSE)</f>
        <v>1998</v>
      </c>
      <c r="I1843" t="str">
        <f>VLOOKUP(order_details__2[[#This Row],[ProductID]],products[],2,FALSE)</f>
        <v>Uncle Bob's Organic Dried Pears</v>
      </c>
      <c r="J1843" t="str">
        <f>VLOOKUP(order_details__2[[#This Row],[SupplierID]],suppliers[],2,FALSE)</f>
        <v>Grandma Kelly's Homestead</v>
      </c>
      <c r="K1843" t="str">
        <f>VLOOKUP(order_details__2[[#This Row],[OrderID]],orders[],14,FALSE)</f>
        <v>Argentina</v>
      </c>
      <c r="L1843">
        <f>VLOOKUP(order_details__2[[#This Row],[OrderID]],orders[],7,FALSE)</f>
        <v>2</v>
      </c>
      <c r="M1843" t="str">
        <f>VLOOKUP(order_details__2[[#This Row],[ShipVia ]],shippers[],2,FALSE)</f>
        <v>United Package</v>
      </c>
      <c r="N1843" t="str">
        <f>VLOOKUP(order_details__2[[#This Row],[OrderID]],orders[],2,FALSE)</f>
        <v>OCEAN</v>
      </c>
      <c r="O1843" t="str">
        <f>VLOOKUP(order_details__2[[#This Row],[OrderID]],orders[],18,FALSE)</f>
        <v xml:space="preserve">Westerns                                          </v>
      </c>
      <c r="P1843">
        <f>VLOOKUP(order_details__2[[#This Row],[ProductID]],products[],4,FALSE)</f>
        <v>7</v>
      </c>
      <c r="Q1843" t="str">
        <f>VLOOKUP(order_details__2[[#This Row],[CategoryID]],categories[],2,FALSE)</f>
        <v>Produce</v>
      </c>
      <c r="R1843">
        <f>VLOOKUP(order_details__2[[#This Row],[OrderID]],orders[],21,FALSE)</f>
        <v>3</v>
      </c>
    </row>
    <row r="1844" spans="1:18" x14ac:dyDescent="0.2">
      <c r="A1844">
        <v>10958</v>
      </c>
      <c r="B1844">
        <v>72</v>
      </c>
      <c r="C1844">
        <v>34.799999999999997</v>
      </c>
      <c r="D1844">
        <v>5</v>
      </c>
      <c r="E1844">
        <v>0</v>
      </c>
      <c r="F1844">
        <f>order_details__2[[#This Row],[UnitPrice]]*order_details__2[[#This Row],[Quantity]]</f>
        <v>174</v>
      </c>
      <c r="G1844">
        <f>VLOOKUP(order_details__2[[#This Row],[ProductID]],products[],3,FALSE)</f>
        <v>14</v>
      </c>
      <c r="H1844">
        <f>VLOOKUP(order_details__2[[#This Row],[OrderID]],orders[],20,FALSE)</f>
        <v>1998</v>
      </c>
      <c r="I1844" t="str">
        <f>VLOOKUP(order_details__2[[#This Row],[ProductID]],products[],2,FALSE)</f>
        <v>Mozzarella di Giovanni</v>
      </c>
      <c r="J1844" t="str">
        <f>VLOOKUP(order_details__2[[#This Row],[SupplierID]],suppliers[],2,FALSE)</f>
        <v>Formaggi Fortini s.r.l.</v>
      </c>
      <c r="K1844" t="str">
        <f>VLOOKUP(order_details__2[[#This Row],[OrderID]],orders[],14,FALSE)</f>
        <v>Argentina</v>
      </c>
      <c r="L1844">
        <f>VLOOKUP(order_details__2[[#This Row],[OrderID]],orders[],7,FALSE)</f>
        <v>2</v>
      </c>
      <c r="M1844" t="str">
        <f>VLOOKUP(order_details__2[[#This Row],[ShipVia ]],shippers[],2,FALSE)</f>
        <v>United Package</v>
      </c>
      <c r="N1844" t="str">
        <f>VLOOKUP(order_details__2[[#This Row],[OrderID]],orders[],2,FALSE)</f>
        <v>OCEAN</v>
      </c>
      <c r="O1844" t="str">
        <f>VLOOKUP(order_details__2[[#This Row],[OrderID]],orders[],18,FALSE)</f>
        <v xml:space="preserve">Westerns                                          </v>
      </c>
      <c r="P1844">
        <f>VLOOKUP(order_details__2[[#This Row],[ProductID]],products[],4,FALSE)</f>
        <v>4</v>
      </c>
      <c r="Q1844" t="str">
        <f>VLOOKUP(order_details__2[[#This Row],[CategoryID]],categories[],2,FALSE)</f>
        <v>Dairy Products</v>
      </c>
      <c r="R1844">
        <f>VLOOKUP(order_details__2[[#This Row],[OrderID]],orders[],21,FALSE)</f>
        <v>3</v>
      </c>
    </row>
    <row r="1845" spans="1:18" x14ac:dyDescent="0.2">
      <c r="A1845">
        <v>10959</v>
      </c>
      <c r="B1845">
        <v>75</v>
      </c>
      <c r="C1845">
        <v>7.75</v>
      </c>
      <c r="D1845">
        <v>20</v>
      </c>
      <c r="E1845">
        <v>0</v>
      </c>
      <c r="F1845">
        <f>order_details__2[[#This Row],[UnitPrice]]*order_details__2[[#This Row],[Quantity]]</f>
        <v>155</v>
      </c>
      <c r="G1845">
        <f>VLOOKUP(order_details__2[[#This Row],[ProductID]],products[],3,FALSE)</f>
        <v>12</v>
      </c>
      <c r="H1845">
        <f>VLOOKUP(order_details__2[[#This Row],[OrderID]],orders[],20,FALSE)</f>
        <v>1998</v>
      </c>
      <c r="I1845" t="str">
        <f>VLOOKUP(order_details__2[[#This Row],[ProductID]],products[],2,FALSE)</f>
        <v>Rhnbru Klosterbier</v>
      </c>
      <c r="J1845" t="str">
        <f>VLOOKUP(order_details__2[[#This Row],[SupplierID]],suppliers[],2,FALSE)</f>
        <v>Plutzer Lebensmittelgromrkte AG</v>
      </c>
      <c r="K1845" t="str">
        <f>VLOOKUP(order_details__2[[#This Row],[OrderID]],orders[],14,FALSE)</f>
        <v>Brazil</v>
      </c>
      <c r="L1845">
        <f>VLOOKUP(order_details__2[[#This Row],[OrderID]],orders[],7,FALSE)</f>
        <v>2</v>
      </c>
      <c r="M1845" t="str">
        <f>VLOOKUP(order_details__2[[#This Row],[ShipVia ]],shippers[],2,FALSE)</f>
        <v>United Package</v>
      </c>
      <c r="N1845" t="str">
        <f>VLOOKUP(order_details__2[[#This Row],[OrderID]],orders[],2,FALSE)</f>
        <v>GOURL</v>
      </c>
      <c r="O1845" t="str">
        <f>VLOOKUP(order_details__2[[#This Row],[OrderID]],orders[],18,FALSE)</f>
        <v xml:space="preserve">Westerns                                          </v>
      </c>
      <c r="P1845">
        <f>VLOOKUP(order_details__2[[#This Row],[ProductID]],products[],4,FALSE)</f>
        <v>1</v>
      </c>
      <c r="Q1845" t="str">
        <f>VLOOKUP(order_details__2[[#This Row],[CategoryID]],categories[],2,FALSE)</f>
        <v>Beverages</v>
      </c>
      <c r="R1845">
        <f>VLOOKUP(order_details__2[[#This Row],[OrderID]],orders[],21,FALSE)</f>
        <v>3</v>
      </c>
    </row>
    <row r="1846" spans="1:18" x14ac:dyDescent="0.2">
      <c r="A1846">
        <v>10960</v>
      </c>
      <c r="B1846">
        <v>24</v>
      </c>
      <c r="C1846">
        <v>4.5</v>
      </c>
      <c r="D1846">
        <v>10</v>
      </c>
      <c r="E1846">
        <v>0</v>
      </c>
      <c r="F1846">
        <f>order_details__2[[#This Row],[UnitPrice]]*order_details__2[[#This Row],[Quantity]]</f>
        <v>45</v>
      </c>
      <c r="G1846">
        <f>VLOOKUP(order_details__2[[#This Row],[ProductID]],products[],3,FALSE)</f>
        <v>10</v>
      </c>
      <c r="H1846">
        <f>VLOOKUP(order_details__2[[#This Row],[OrderID]],orders[],20,FALSE)</f>
        <v>1998</v>
      </c>
      <c r="I1846" t="str">
        <f>VLOOKUP(order_details__2[[#This Row],[ProductID]],products[],2,FALSE)</f>
        <v>Guaran Fantstica</v>
      </c>
      <c r="J1846" t="str">
        <f>VLOOKUP(order_details__2[[#This Row],[SupplierID]],suppliers[],2,FALSE)</f>
        <v>Refrescos Americanas LTDA</v>
      </c>
      <c r="K1846" t="str">
        <f>VLOOKUP(order_details__2[[#This Row],[OrderID]],orders[],14,FALSE)</f>
        <v>Venezuela</v>
      </c>
      <c r="L1846">
        <f>VLOOKUP(order_details__2[[#This Row],[OrderID]],orders[],7,FALSE)</f>
        <v>1</v>
      </c>
      <c r="M1846" t="str">
        <f>VLOOKUP(order_details__2[[#This Row],[ShipVia ]],shippers[],2,FALSE)</f>
        <v>Speedy Express</v>
      </c>
      <c r="N1846" t="str">
        <f>VLOOKUP(order_details__2[[#This Row],[OrderID]],orders[],2,FALSE)</f>
        <v>HILAA</v>
      </c>
      <c r="O1846" t="str">
        <f>VLOOKUP(order_details__2[[#This Row],[OrderID]],orders[],18,FALSE)</f>
        <v xml:space="preserve">Southern                                          </v>
      </c>
      <c r="P1846">
        <f>VLOOKUP(order_details__2[[#This Row],[ProductID]],products[],4,FALSE)</f>
        <v>1</v>
      </c>
      <c r="Q1846" t="str">
        <f>VLOOKUP(order_details__2[[#This Row],[CategoryID]],categories[],2,FALSE)</f>
        <v>Beverages</v>
      </c>
      <c r="R1846">
        <f>VLOOKUP(order_details__2[[#This Row],[OrderID]],orders[],21,FALSE)</f>
        <v>3</v>
      </c>
    </row>
    <row r="1847" spans="1:18" x14ac:dyDescent="0.2">
      <c r="A1847">
        <v>10960</v>
      </c>
      <c r="B1847">
        <v>41</v>
      </c>
      <c r="C1847">
        <v>9.65</v>
      </c>
      <c r="D1847">
        <v>24</v>
      </c>
      <c r="E1847">
        <v>0</v>
      </c>
      <c r="F1847">
        <f>order_details__2[[#This Row],[UnitPrice]]*order_details__2[[#This Row],[Quantity]]</f>
        <v>231.60000000000002</v>
      </c>
      <c r="G1847">
        <f>VLOOKUP(order_details__2[[#This Row],[ProductID]],products[],3,FALSE)</f>
        <v>19</v>
      </c>
      <c r="H1847">
        <f>VLOOKUP(order_details__2[[#This Row],[OrderID]],orders[],20,FALSE)</f>
        <v>1998</v>
      </c>
      <c r="I1847" t="str">
        <f>VLOOKUP(order_details__2[[#This Row],[ProductID]],products[],2,FALSE)</f>
        <v>Jack's New England Clam Chowder</v>
      </c>
      <c r="J1847" t="str">
        <f>VLOOKUP(order_details__2[[#This Row],[SupplierID]],suppliers[],2,FALSE)</f>
        <v>New England Seafood Cannery</v>
      </c>
      <c r="K1847" t="str">
        <f>VLOOKUP(order_details__2[[#This Row],[OrderID]],orders[],14,FALSE)</f>
        <v>Venezuela</v>
      </c>
      <c r="L1847">
        <f>VLOOKUP(order_details__2[[#This Row],[OrderID]],orders[],7,FALSE)</f>
        <v>1</v>
      </c>
      <c r="M1847" t="str">
        <f>VLOOKUP(order_details__2[[#This Row],[ShipVia ]],shippers[],2,FALSE)</f>
        <v>Speedy Express</v>
      </c>
      <c r="N1847" t="str">
        <f>VLOOKUP(order_details__2[[#This Row],[OrderID]],orders[],2,FALSE)</f>
        <v>HILAA</v>
      </c>
      <c r="O1847" t="str">
        <f>VLOOKUP(order_details__2[[#This Row],[OrderID]],orders[],18,FALSE)</f>
        <v xml:space="preserve">Southern                                          </v>
      </c>
      <c r="P1847">
        <f>VLOOKUP(order_details__2[[#This Row],[ProductID]],products[],4,FALSE)</f>
        <v>8</v>
      </c>
      <c r="Q1847" t="str">
        <f>VLOOKUP(order_details__2[[#This Row],[CategoryID]],categories[],2,FALSE)</f>
        <v>Seafood</v>
      </c>
      <c r="R1847">
        <f>VLOOKUP(order_details__2[[#This Row],[OrderID]],orders[],21,FALSE)</f>
        <v>3</v>
      </c>
    </row>
    <row r="1848" spans="1:18" x14ac:dyDescent="0.2">
      <c r="A1848">
        <v>10961</v>
      </c>
      <c r="B1848">
        <v>52</v>
      </c>
      <c r="C1848">
        <v>7</v>
      </c>
      <c r="D1848">
        <v>6</v>
      </c>
      <c r="E1848">
        <v>0</v>
      </c>
      <c r="F1848">
        <f>order_details__2[[#This Row],[UnitPrice]]*order_details__2[[#This Row],[Quantity]]</f>
        <v>42</v>
      </c>
      <c r="G1848">
        <f>VLOOKUP(order_details__2[[#This Row],[ProductID]],products[],3,FALSE)</f>
        <v>24</v>
      </c>
      <c r="H1848">
        <f>VLOOKUP(order_details__2[[#This Row],[OrderID]],orders[],20,FALSE)</f>
        <v>1998</v>
      </c>
      <c r="I1848" t="str">
        <f>VLOOKUP(order_details__2[[#This Row],[ProductID]],products[],2,FALSE)</f>
        <v>Filo Mix</v>
      </c>
      <c r="J1848" t="str">
        <f>VLOOKUP(order_details__2[[#This Row],[SupplierID]],suppliers[],2,FALSE)</f>
        <v>G'day, Mate</v>
      </c>
      <c r="K1848" t="str">
        <f>VLOOKUP(order_details__2[[#This Row],[OrderID]],orders[],14,FALSE)</f>
        <v>Brazil</v>
      </c>
      <c r="L1848">
        <f>VLOOKUP(order_details__2[[#This Row],[OrderID]],orders[],7,FALSE)</f>
        <v>1</v>
      </c>
      <c r="M1848" t="str">
        <f>VLOOKUP(order_details__2[[#This Row],[ShipVia ]],shippers[],2,FALSE)</f>
        <v>Speedy Express</v>
      </c>
      <c r="N1848" t="str">
        <f>VLOOKUP(order_details__2[[#This Row],[OrderID]],orders[],2,FALSE)</f>
        <v>QUEEN</v>
      </c>
      <c r="O1848" t="str">
        <f>VLOOKUP(order_details__2[[#This Row],[OrderID]],orders[],18,FALSE)</f>
        <v xml:space="preserve">Northern                                          </v>
      </c>
      <c r="P1848">
        <f>VLOOKUP(order_details__2[[#This Row],[ProductID]],products[],4,FALSE)</f>
        <v>5</v>
      </c>
      <c r="Q1848" t="str">
        <f>VLOOKUP(order_details__2[[#This Row],[CategoryID]],categories[],2,FALSE)</f>
        <v>Grains/Cereals</v>
      </c>
      <c r="R1848">
        <f>VLOOKUP(order_details__2[[#This Row],[OrderID]],orders[],21,FALSE)</f>
        <v>3</v>
      </c>
    </row>
    <row r="1849" spans="1:18" x14ac:dyDescent="0.2">
      <c r="A1849">
        <v>10961</v>
      </c>
      <c r="B1849">
        <v>76</v>
      </c>
      <c r="C1849">
        <v>18</v>
      </c>
      <c r="D1849">
        <v>60</v>
      </c>
      <c r="E1849">
        <v>0</v>
      </c>
      <c r="F1849">
        <f>order_details__2[[#This Row],[UnitPrice]]*order_details__2[[#This Row],[Quantity]]</f>
        <v>1080</v>
      </c>
      <c r="G1849">
        <f>VLOOKUP(order_details__2[[#This Row],[ProductID]],products[],3,FALSE)</f>
        <v>23</v>
      </c>
      <c r="H1849">
        <f>VLOOKUP(order_details__2[[#This Row],[OrderID]],orders[],20,FALSE)</f>
        <v>1998</v>
      </c>
      <c r="I1849" t="str">
        <f>VLOOKUP(order_details__2[[#This Row],[ProductID]],products[],2,FALSE)</f>
        <v>Lakkalikri</v>
      </c>
      <c r="J1849" t="str">
        <f>VLOOKUP(order_details__2[[#This Row],[SupplierID]],suppliers[],2,FALSE)</f>
        <v>Karkki Oy</v>
      </c>
      <c r="K1849" t="str">
        <f>VLOOKUP(order_details__2[[#This Row],[OrderID]],orders[],14,FALSE)</f>
        <v>Brazil</v>
      </c>
      <c r="L1849">
        <f>VLOOKUP(order_details__2[[#This Row],[OrderID]],orders[],7,FALSE)</f>
        <v>1</v>
      </c>
      <c r="M1849" t="str">
        <f>VLOOKUP(order_details__2[[#This Row],[ShipVia ]],shippers[],2,FALSE)</f>
        <v>Speedy Express</v>
      </c>
      <c r="N1849" t="str">
        <f>VLOOKUP(order_details__2[[#This Row],[OrderID]],orders[],2,FALSE)</f>
        <v>QUEEN</v>
      </c>
      <c r="O1849" t="str">
        <f>VLOOKUP(order_details__2[[#This Row],[OrderID]],orders[],18,FALSE)</f>
        <v xml:space="preserve">Northern                                          </v>
      </c>
      <c r="P1849">
        <f>VLOOKUP(order_details__2[[#This Row],[ProductID]],products[],4,FALSE)</f>
        <v>1</v>
      </c>
      <c r="Q1849" t="str">
        <f>VLOOKUP(order_details__2[[#This Row],[CategoryID]],categories[],2,FALSE)</f>
        <v>Beverages</v>
      </c>
      <c r="R1849">
        <f>VLOOKUP(order_details__2[[#This Row],[OrderID]],orders[],21,FALSE)</f>
        <v>3</v>
      </c>
    </row>
    <row r="1850" spans="1:18" x14ac:dyDescent="0.2">
      <c r="A1850">
        <v>10962</v>
      </c>
      <c r="B1850">
        <v>7</v>
      </c>
      <c r="C1850">
        <v>30</v>
      </c>
      <c r="D1850">
        <v>45</v>
      </c>
      <c r="E1850">
        <v>0</v>
      </c>
      <c r="F1850">
        <f>order_details__2[[#This Row],[UnitPrice]]*order_details__2[[#This Row],[Quantity]]</f>
        <v>1350</v>
      </c>
      <c r="G1850">
        <f>VLOOKUP(order_details__2[[#This Row],[ProductID]],products[],3,FALSE)</f>
        <v>3</v>
      </c>
      <c r="H1850">
        <f>VLOOKUP(order_details__2[[#This Row],[OrderID]],orders[],20,FALSE)</f>
        <v>1998</v>
      </c>
      <c r="I1850" t="str">
        <f>VLOOKUP(order_details__2[[#This Row],[ProductID]],products[],2,FALSE)</f>
        <v>Uncle Bob's Organic Dried Pears</v>
      </c>
      <c r="J1850" t="str">
        <f>VLOOKUP(order_details__2[[#This Row],[SupplierID]],suppliers[],2,FALSE)</f>
        <v>Grandma Kelly's Homestead</v>
      </c>
      <c r="K1850" t="str">
        <f>VLOOKUP(order_details__2[[#This Row],[OrderID]],orders[],14,FALSE)</f>
        <v>Germany</v>
      </c>
      <c r="L1850">
        <f>VLOOKUP(order_details__2[[#This Row],[OrderID]],orders[],7,FALSE)</f>
        <v>2</v>
      </c>
      <c r="M1850" t="str">
        <f>VLOOKUP(order_details__2[[#This Row],[ShipVia ]],shippers[],2,FALSE)</f>
        <v>United Package</v>
      </c>
      <c r="N1850" t="str">
        <f>VLOOKUP(order_details__2[[#This Row],[OrderID]],orders[],2,FALSE)</f>
        <v>QUICK</v>
      </c>
      <c r="O1850" t="str">
        <f>VLOOKUP(order_details__2[[#This Row],[OrderID]],orders[],18,FALSE)</f>
        <v xml:space="preserve">Northern                                          </v>
      </c>
      <c r="P1850">
        <f>VLOOKUP(order_details__2[[#This Row],[ProductID]],products[],4,FALSE)</f>
        <v>7</v>
      </c>
      <c r="Q1850" t="str">
        <f>VLOOKUP(order_details__2[[#This Row],[CategoryID]],categories[],2,FALSE)</f>
        <v>Produce</v>
      </c>
      <c r="R1850">
        <f>VLOOKUP(order_details__2[[#This Row],[OrderID]],orders[],21,FALSE)</f>
        <v>3</v>
      </c>
    </row>
    <row r="1851" spans="1:18" x14ac:dyDescent="0.2">
      <c r="A1851">
        <v>10962</v>
      </c>
      <c r="B1851">
        <v>13</v>
      </c>
      <c r="C1851">
        <v>6</v>
      </c>
      <c r="D1851">
        <v>77</v>
      </c>
      <c r="E1851">
        <v>0</v>
      </c>
      <c r="F1851">
        <f>order_details__2[[#This Row],[UnitPrice]]*order_details__2[[#This Row],[Quantity]]</f>
        <v>462</v>
      </c>
      <c r="G1851">
        <f>VLOOKUP(order_details__2[[#This Row],[ProductID]],products[],3,FALSE)</f>
        <v>6</v>
      </c>
      <c r="H1851">
        <f>VLOOKUP(order_details__2[[#This Row],[OrderID]],orders[],20,FALSE)</f>
        <v>1998</v>
      </c>
      <c r="I1851" t="str">
        <f>VLOOKUP(order_details__2[[#This Row],[ProductID]],products[],2,FALSE)</f>
        <v>Konbu</v>
      </c>
      <c r="J1851" t="str">
        <f>VLOOKUP(order_details__2[[#This Row],[SupplierID]],suppliers[],2,FALSE)</f>
        <v>Mayumi's</v>
      </c>
      <c r="K1851" t="str">
        <f>VLOOKUP(order_details__2[[#This Row],[OrderID]],orders[],14,FALSE)</f>
        <v>Germany</v>
      </c>
      <c r="L1851">
        <f>VLOOKUP(order_details__2[[#This Row],[OrderID]],orders[],7,FALSE)</f>
        <v>2</v>
      </c>
      <c r="M1851" t="str">
        <f>VLOOKUP(order_details__2[[#This Row],[ShipVia ]],shippers[],2,FALSE)</f>
        <v>United Package</v>
      </c>
      <c r="N1851" t="str">
        <f>VLOOKUP(order_details__2[[#This Row],[OrderID]],orders[],2,FALSE)</f>
        <v>QUICK</v>
      </c>
      <c r="O1851" t="str">
        <f>VLOOKUP(order_details__2[[#This Row],[OrderID]],orders[],18,FALSE)</f>
        <v xml:space="preserve">Northern                                          </v>
      </c>
      <c r="P1851">
        <f>VLOOKUP(order_details__2[[#This Row],[ProductID]],products[],4,FALSE)</f>
        <v>8</v>
      </c>
      <c r="Q1851" t="str">
        <f>VLOOKUP(order_details__2[[#This Row],[CategoryID]],categories[],2,FALSE)</f>
        <v>Seafood</v>
      </c>
      <c r="R1851">
        <f>VLOOKUP(order_details__2[[#This Row],[OrderID]],orders[],21,FALSE)</f>
        <v>3</v>
      </c>
    </row>
    <row r="1852" spans="1:18" x14ac:dyDescent="0.2">
      <c r="A1852">
        <v>10962</v>
      </c>
      <c r="B1852">
        <v>53</v>
      </c>
      <c r="C1852">
        <v>32.799999999999997</v>
      </c>
      <c r="D1852">
        <v>20</v>
      </c>
      <c r="E1852">
        <v>0</v>
      </c>
      <c r="F1852">
        <f>order_details__2[[#This Row],[UnitPrice]]*order_details__2[[#This Row],[Quantity]]</f>
        <v>656</v>
      </c>
      <c r="G1852">
        <f>VLOOKUP(order_details__2[[#This Row],[ProductID]],products[],3,FALSE)</f>
        <v>24</v>
      </c>
      <c r="H1852">
        <f>VLOOKUP(order_details__2[[#This Row],[OrderID]],orders[],20,FALSE)</f>
        <v>1998</v>
      </c>
      <c r="I1852" t="str">
        <f>VLOOKUP(order_details__2[[#This Row],[ProductID]],products[],2,FALSE)</f>
        <v>Perth Pasties</v>
      </c>
      <c r="J1852" t="str">
        <f>VLOOKUP(order_details__2[[#This Row],[SupplierID]],suppliers[],2,FALSE)</f>
        <v>G'day, Mate</v>
      </c>
      <c r="K1852" t="str">
        <f>VLOOKUP(order_details__2[[#This Row],[OrderID]],orders[],14,FALSE)</f>
        <v>Germany</v>
      </c>
      <c r="L1852">
        <f>VLOOKUP(order_details__2[[#This Row],[OrderID]],orders[],7,FALSE)</f>
        <v>2</v>
      </c>
      <c r="M1852" t="str">
        <f>VLOOKUP(order_details__2[[#This Row],[ShipVia ]],shippers[],2,FALSE)</f>
        <v>United Package</v>
      </c>
      <c r="N1852" t="str">
        <f>VLOOKUP(order_details__2[[#This Row],[OrderID]],orders[],2,FALSE)</f>
        <v>QUICK</v>
      </c>
      <c r="O1852" t="str">
        <f>VLOOKUP(order_details__2[[#This Row],[OrderID]],orders[],18,FALSE)</f>
        <v xml:space="preserve">Northern                                          </v>
      </c>
      <c r="P1852">
        <f>VLOOKUP(order_details__2[[#This Row],[ProductID]],products[],4,FALSE)</f>
        <v>6</v>
      </c>
      <c r="Q1852" t="str">
        <f>VLOOKUP(order_details__2[[#This Row],[CategoryID]],categories[],2,FALSE)</f>
        <v>Meat/Poultry</v>
      </c>
      <c r="R1852">
        <f>VLOOKUP(order_details__2[[#This Row],[OrderID]],orders[],21,FALSE)</f>
        <v>3</v>
      </c>
    </row>
    <row r="1853" spans="1:18" x14ac:dyDescent="0.2">
      <c r="A1853">
        <v>10962</v>
      </c>
      <c r="B1853">
        <v>69</v>
      </c>
      <c r="C1853">
        <v>36</v>
      </c>
      <c r="D1853">
        <v>9</v>
      </c>
      <c r="E1853">
        <v>0</v>
      </c>
      <c r="F1853">
        <f>order_details__2[[#This Row],[UnitPrice]]*order_details__2[[#This Row],[Quantity]]</f>
        <v>324</v>
      </c>
      <c r="G1853">
        <f>VLOOKUP(order_details__2[[#This Row],[ProductID]],products[],3,FALSE)</f>
        <v>15</v>
      </c>
      <c r="H1853">
        <f>VLOOKUP(order_details__2[[#This Row],[OrderID]],orders[],20,FALSE)</f>
        <v>1998</v>
      </c>
      <c r="I1853" t="str">
        <f>VLOOKUP(order_details__2[[#This Row],[ProductID]],products[],2,FALSE)</f>
        <v>Gudbrandsdalsost</v>
      </c>
      <c r="J1853" t="str">
        <f>VLOOKUP(order_details__2[[#This Row],[SupplierID]],suppliers[],2,FALSE)</f>
        <v>Norske Meierier</v>
      </c>
      <c r="K1853" t="str">
        <f>VLOOKUP(order_details__2[[#This Row],[OrderID]],orders[],14,FALSE)</f>
        <v>Germany</v>
      </c>
      <c r="L1853">
        <f>VLOOKUP(order_details__2[[#This Row],[OrderID]],orders[],7,FALSE)</f>
        <v>2</v>
      </c>
      <c r="M1853" t="str">
        <f>VLOOKUP(order_details__2[[#This Row],[ShipVia ]],shippers[],2,FALSE)</f>
        <v>United Package</v>
      </c>
      <c r="N1853" t="str">
        <f>VLOOKUP(order_details__2[[#This Row],[OrderID]],orders[],2,FALSE)</f>
        <v>QUICK</v>
      </c>
      <c r="O1853" t="str">
        <f>VLOOKUP(order_details__2[[#This Row],[OrderID]],orders[],18,FALSE)</f>
        <v xml:space="preserve">Northern                                          </v>
      </c>
      <c r="P1853">
        <f>VLOOKUP(order_details__2[[#This Row],[ProductID]],products[],4,FALSE)</f>
        <v>4</v>
      </c>
      <c r="Q1853" t="str">
        <f>VLOOKUP(order_details__2[[#This Row],[CategoryID]],categories[],2,FALSE)</f>
        <v>Dairy Products</v>
      </c>
      <c r="R1853">
        <f>VLOOKUP(order_details__2[[#This Row],[OrderID]],orders[],21,FALSE)</f>
        <v>3</v>
      </c>
    </row>
    <row r="1854" spans="1:18" x14ac:dyDescent="0.2">
      <c r="A1854">
        <v>10962</v>
      </c>
      <c r="B1854">
        <v>76</v>
      </c>
      <c r="C1854">
        <v>18</v>
      </c>
      <c r="D1854">
        <v>44</v>
      </c>
      <c r="E1854">
        <v>0</v>
      </c>
      <c r="F1854">
        <f>order_details__2[[#This Row],[UnitPrice]]*order_details__2[[#This Row],[Quantity]]</f>
        <v>792</v>
      </c>
      <c r="G1854">
        <f>VLOOKUP(order_details__2[[#This Row],[ProductID]],products[],3,FALSE)</f>
        <v>23</v>
      </c>
      <c r="H1854">
        <f>VLOOKUP(order_details__2[[#This Row],[OrderID]],orders[],20,FALSE)</f>
        <v>1998</v>
      </c>
      <c r="I1854" t="str">
        <f>VLOOKUP(order_details__2[[#This Row],[ProductID]],products[],2,FALSE)</f>
        <v>Lakkalikri</v>
      </c>
      <c r="J1854" t="str">
        <f>VLOOKUP(order_details__2[[#This Row],[SupplierID]],suppliers[],2,FALSE)</f>
        <v>Karkki Oy</v>
      </c>
      <c r="K1854" t="str">
        <f>VLOOKUP(order_details__2[[#This Row],[OrderID]],orders[],14,FALSE)</f>
        <v>Germany</v>
      </c>
      <c r="L1854">
        <f>VLOOKUP(order_details__2[[#This Row],[OrderID]],orders[],7,FALSE)</f>
        <v>2</v>
      </c>
      <c r="M1854" t="str">
        <f>VLOOKUP(order_details__2[[#This Row],[ShipVia ]],shippers[],2,FALSE)</f>
        <v>United Package</v>
      </c>
      <c r="N1854" t="str">
        <f>VLOOKUP(order_details__2[[#This Row],[OrderID]],orders[],2,FALSE)</f>
        <v>QUICK</v>
      </c>
      <c r="O1854" t="str">
        <f>VLOOKUP(order_details__2[[#This Row],[OrderID]],orders[],18,FALSE)</f>
        <v xml:space="preserve">Northern                                          </v>
      </c>
      <c r="P1854">
        <f>VLOOKUP(order_details__2[[#This Row],[ProductID]],products[],4,FALSE)</f>
        <v>1</v>
      </c>
      <c r="Q1854" t="str">
        <f>VLOOKUP(order_details__2[[#This Row],[CategoryID]],categories[],2,FALSE)</f>
        <v>Beverages</v>
      </c>
      <c r="R1854">
        <f>VLOOKUP(order_details__2[[#This Row],[OrderID]],orders[],21,FALSE)</f>
        <v>3</v>
      </c>
    </row>
    <row r="1855" spans="1:18" x14ac:dyDescent="0.2">
      <c r="A1855">
        <v>10963</v>
      </c>
      <c r="B1855">
        <v>60</v>
      </c>
      <c r="C1855">
        <v>34</v>
      </c>
      <c r="D1855">
        <v>2</v>
      </c>
      <c r="E1855">
        <v>0</v>
      </c>
      <c r="F1855">
        <f>order_details__2[[#This Row],[UnitPrice]]*order_details__2[[#This Row],[Quantity]]</f>
        <v>68</v>
      </c>
      <c r="G1855">
        <f>VLOOKUP(order_details__2[[#This Row],[ProductID]],products[],3,FALSE)</f>
        <v>28</v>
      </c>
      <c r="H1855">
        <f>VLOOKUP(order_details__2[[#This Row],[OrderID]],orders[],20,FALSE)</f>
        <v>1998</v>
      </c>
      <c r="I1855" t="str">
        <f>VLOOKUP(order_details__2[[#This Row],[ProductID]],products[],2,FALSE)</f>
        <v>Camembert Pierrot</v>
      </c>
      <c r="J1855" t="str">
        <f>VLOOKUP(order_details__2[[#This Row],[SupplierID]],suppliers[],2,FALSE)</f>
        <v>Gai pturage</v>
      </c>
      <c r="K1855" t="str">
        <f>VLOOKUP(order_details__2[[#This Row],[OrderID]],orders[],14,FALSE)</f>
        <v>Portugal</v>
      </c>
      <c r="L1855">
        <f>VLOOKUP(order_details__2[[#This Row],[OrderID]],orders[],7,FALSE)</f>
        <v>3</v>
      </c>
      <c r="M1855" t="str">
        <f>VLOOKUP(order_details__2[[#This Row],[ShipVia ]],shippers[],2,FALSE)</f>
        <v>Federal Shipping</v>
      </c>
      <c r="N1855" t="str">
        <f>VLOOKUP(order_details__2[[#This Row],[OrderID]],orders[],2,FALSE)</f>
        <v>FURIB</v>
      </c>
      <c r="O1855" t="str">
        <f>VLOOKUP(order_details__2[[#This Row],[OrderID]],orders[],18,FALSE)</f>
        <v xml:space="preserve">Northern                                          </v>
      </c>
      <c r="P1855">
        <f>VLOOKUP(order_details__2[[#This Row],[ProductID]],products[],4,FALSE)</f>
        <v>4</v>
      </c>
      <c r="Q1855" t="str">
        <f>VLOOKUP(order_details__2[[#This Row],[CategoryID]],categories[],2,FALSE)</f>
        <v>Dairy Products</v>
      </c>
      <c r="R1855">
        <f>VLOOKUP(order_details__2[[#This Row],[OrderID]],orders[],21,FALSE)</f>
        <v>3</v>
      </c>
    </row>
    <row r="1856" spans="1:18" x14ac:dyDescent="0.2">
      <c r="A1856">
        <v>10964</v>
      </c>
      <c r="B1856">
        <v>18</v>
      </c>
      <c r="C1856">
        <v>62.5</v>
      </c>
      <c r="D1856">
        <v>6</v>
      </c>
      <c r="E1856">
        <v>0</v>
      </c>
      <c r="F1856">
        <f>order_details__2[[#This Row],[UnitPrice]]*order_details__2[[#This Row],[Quantity]]</f>
        <v>375</v>
      </c>
      <c r="G1856">
        <f>VLOOKUP(order_details__2[[#This Row],[ProductID]],products[],3,FALSE)</f>
        <v>7</v>
      </c>
      <c r="H1856">
        <f>VLOOKUP(order_details__2[[#This Row],[OrderID]],orders[],20,FALSE)</f>
        <v>1998</v>
      </c>
      <c r="I1856" t="str">
        <f>VLOOKUP(order_details__2[[#This Row],[ProductID]],products[],2,FALSE)</f>
        <v>Carnarvon Tigers</v>
      </c>
      <c r="J1856" t="str">
        <f>VLOOKUP(order_details__2[[#This Row],[SupplierID]],suppliers[],2,FALSE)</f>
        <v>Pavlova, Ltd.</v>
      </c>
      <c r="K1856" t="str">
        <f>VLOOKUP(order_details__2[[#This Row],[OrderID]],orders[],14,FALSE)</f>
        <v>France</v>
      </c>
      <c r="L1856">
        <f>VLOOKUP(order_details__2[[#This Row],[OrderID]],orders[],7,FALSE)</f>
        <v>2</v>
      </c>
      <c r="M1856" t="str">
        <f>VLOOKUP(order_details__2[[#This Row],[ShipVia ]],shippers[],2,FALSE)</f>
        <v>United Package</v>
      </c>
      <c r="N1856" t="str">
        <f>VLOOKUP(order_details__2[[#This Row],[OrderID]],orders[],2,FALSE)</f>
        <v>SPECD</v>
      </c>
      <c r="O1856" t="str">
        <f>VLOOKUP(order_details__2[[#This Row],[OrderID]],orders[],18,FALSE)</f>
        <v xml:space="preserve">Southern                                          </v>
      </c>
      <c r="P1856">
        <f>VLOOKUP(order_details__2[[#This Row],[ProductID]],products[],4,FALSE)</f>
        <v>8</v>
      </c>
      <c r="Q1856" t="str">
        <f>VLOOKUP(order_details__2[[#This Row],[CategoryID]],categories[],2,FALSE)</f>
        <v>Seafood</v>
      </c>
      <c r="R1856">
        <f>VLOOKUP(order_details__2[[#This Row],[OrderID]],orders[],21,FALSE)</f>
        <v>3</v>
      </c>
    </row>
    <row r="1857" spans="1:18" x14ac:dyDescent="0.2">
      <c r="A1857">
        <v>10964</v>
      </c>
      <c r="B1857">
        <v>38</v>
      </c>
      <c r="C1857">
        <v>263.5</v>
      </c>
      <c r="D1857">
        <v>5</v>
      </c>
      <c r="E1857">
        <v>0</v>
      </c>
      <c r="F1857">
        <f>order_details__2[[#This Row],[UnitPrice]]*order_details__2[[#This Row],[Quantity]]</f>
        <v>1317.5</v>
      </c>
      <c r="G1857">
        <f>VLOOKUP(order_details__2[[#This Row],[ProductID]],products[],3,FALSE)</f>
        <v>18</v>
      </c>
      <c r="H1857">
        <f>VLOOKUP(order_details__2[[#This Row],[OrderID]],orders[],20,FALSE)</f>
        <v>1998</v>
      </c>
      <c r="I1857" t="str">
        <f>VLOOKUP(order_details__2[[#This Row],[ProductID]],products[],2,FALSE)</f>
        <v>Cte de Blaye</v>
      </c>
      <c r="J1857" t="str">
        <f>VLOOKUP(order_details__2[[#This Row],[SupplierID]],suppliers[],2,FALSE)</f>
        <v>Aux joyeux ecclsiastiques</v>
      </c>
      <c r="K1857" t="str">
        <f>VLOOKUP(order_details__2[[#This Row],[OrderID]],orders[],14,FALSE)</f>
        <v>France</v>
      </c>
      <c r="L1857">
        <f>VLOOKUP(order_details__2[[#This Row],[OrderID]],orders[],7,FALSE)</f>
        <v>2</v>
      </c>
      <c r="M1857" t="str">
        <f>VLOOKUP(order_details__2[[#This Row],[ShipVia ]],shippers[],2,FALSE)</f>
        <v>United Package</v>
      </c>
      <c r="N1857" t="str">
        <f>VLOOKUP(order_details__2[[#This Row],[OrderID]],orders[],2,FALSE)</f>
        <v>SPECD</v>
      </c>
      <c r="O1857" t="str">
        <f>VLOOKUP(order_details__2[[#This Row],[OrderID]],orders[],18,FALSE)</f>
        <v xml:space="preserve">Southern                                          </v>
      </c>
      <c r="P1857">
        <f>VLOOKUP(order_details__2[[#This Row],[ProductID]],products[],4,FALSE)</f>
        <v>1</v>
      </c>
      <c r="Q1857" t="str">
        <f>VLOOKUP(order_details__2[[#This Row],[CategoryID]],categories[],2,FALSE)</f>
        <v>Beverages</v>
      </c>
      <c r="R1857">
        <f>VLOOKUP(order_details__2[[#This Row],[OrderID]],orders[],21,FALSE)</f>
        <v>3</v>
      </c>
    </row>
    <row r="1858" spans="1:18" x14ac:dyDescent="0.2">
      <c r="A1858">
        <v>10964</v>
      </c>
      <c r="B1858">
        <v>69</v>
      </c>
      <c r="C1858">
        <v>36</v>
      </c>
      <c r="D1858">
        <v>10</v>
      </c>
      <c r="E1858">
        <v>0</v>
      </c>
      <c r="F1858">
        <f>order_details__2[[#This Row],[UnitPrice]]*order_details__2[[#This Row],[Quantity]]</f>
        <v>360</v>
      </c>
      <c r="G1858">
        <f>VLOOKUP(order_details__2[[#This Row],[ProductID]],products[],3,FALSE)</f>
        <v>15</v>
      </c>
      <c r="H1858">
        <f>VLOOKUP(order_details__2[[#This Row],[OrderID]],orders[],20,FALSE)</f>
        <v>1998</v>
      </c>
      <c r="I1858" t="str">
        <f>VLOOKUP(order_details__2[[#This Row],[ProductID]],products[],2,FALSE)</f>
        <v>Gudbrandsdalsost</v>
      </c>
      <c r="J1858" t="str">
        <f>VLOOKUP(order_details__2[[#This Row],[SupplierID]],suppliers[],2,FALSE)</f>
        <v>Norske Meierier</v>
      </c>
      <c r="K1858" t="str">
        <f>VLOOKUP(order_details__2[[#This Row],[OrderID]],orders[],14,FALSE)</f>
        <v>France</v>
      </c>
      <c r="L1858">
        <f>VLOOKUP(order_details__2[[#This Row],[OrderID]],orders[],7,FALSE)</f>
        <v>2</v>
      </c>
      <c r="M1858" t="str">
        <f>VLOOKUP(order_details__2[[#This Row],[ShipVia ]],shippers[],2,FALSE)</f>
        <v>United Package</v>
      </c>
      <c r="N1858" t="str">
        <f>VLOOKUP(order_details__2[[#This Row],[OrderID]],orders[],2,FALSE)</f>
        <v>SPECD</v>
      </c>
      <c r="O1858" t="str">
        <f>VLOOKUP(order_details__2[[#This Row],[OrderID]],orders[],18,FALSE)</f>
        <v xml:space="preserve">Southern                                          </v>
      </c>
      <c r="P1858">
        <f>VLOOKUP(order_details__2[[#This Row],[ProductID]],products[],4,FALSE)</f>
        <v>4</v>
      </c>
      <c r="Q1858" t="str">
        <f>VLOOKUP(order_details__2[[#This Row],[CategoryID]],categories[],2,FALSE)</f>
        <v>Dairy Products</v>
      </c>
      <c r="R1858">
        <f>VLOOKUP(order_details__2[[#This Row],[OrderID]],orders[],21,FALSE)</f>
        <v>3</v>
      </c>
    </row>
    <row r="1859" spans="1:18" x14ac:dyDescent="0.2">
      <c r="A1859">
        <v>10965</v>
      </c>
      <c r="B1859">
        <v>51</v>
      </c>
      <c r="C1859">
        <v>53</v>
      </c>
      <c r="D1859">
        <v>16</v>
      </c>
      <c r="E1859">
        <v>0</v>
      </c>
      <c r="F1859">
        <f>order_details__2[[#This Row],[UnitPrice]]*order_details__2[[#This Row],[Quantity]]</f>
        <v>848</v>
      </c>
      <c r="G1859">
        <f>VLOOKUP(order_details__2[[#This Row],[ProductID]],products[],3,FALSE)</f>
        <v>24</v>
      </c>
      <c r="H1859">
        <f>VLOOKUP(order_details__2[[#This Row],[OrderID]],orders[],20,FALSE)</f>
        <v>1998</v>
      </c>
      <c r="I1859" t="str">
        <f>VLOOKUP(order_details__2[[#This Row],[ProductID]],products[],2,FALSE)</f>
        <v>Manjimup Dried Apples</v>
      </c>
      <c r="J1859" t="str">
        <f>VLOOKUP(order_details__2[[#This Row],[SupplierID]],suppliers[],2,FALSE)</f>
        <v>G'day, Mate</v>
      </c>
      <c r="K1859" t="str">
        <f>VLOOKUP(order_details__2[[#This Row],[OrderID]],orders[],14,FALSE)</f>
        <v>USA</v>
      </c>
      <c r="L1859">
        <f>VLOOKUP(order_details__2[[#This Row],[OrderID]],orders[],7,FALSE)</f>
        <v>3</v>
      </c>
      <c r="M1859" t="str">
        <f>VLOOKUP(order_details__2[[#This Row],[ShipVia ]],shippers[],2,FALSE)</f>
        <v>Federal Shipping</v>
      </c>
      <c r="N1859" t="str">
        <f>VLOOKUP(order_details__2[[#This Row],[OrderID]],orders[],2,FALSE)</f>
        <v>OLDWO</v>
      </c>
      <c r="O1859" t="str">
        <f>VLOOKUP(order_details__2[[#This Row],[OrderID]],orders[],18,FALSE)</f>
        <v xml:space="preserve">Westerns                                          </v>
      </c>
      <c r="P1859">
        <f>VLOOKUP(order_details__2[[#This Row],[ProductID]],products[],4,FALSE)</f>
        <v>7</v>
      </c>
      <c r="Q1859" t="str">
        <f>VLOOKUP(order_details__2[[#This Row],[CategoryID]],categories[],2,FALSE)</f>
        <v>Produce</v>
      </c>
      <c r="R1859">
        <f>VLOOKUP(order_details__2[[#This Row],[OrderID]],orders[],21,FALSE)</f>
        <v>3</v>
      </c>
    </row>
    <row r="1860" spans="1:18" x14ac:dyDescent="0.2">
      <c r="A1860">
        <v>10966</v>
      </c>
      <c r="B1860">
        <v>37</v>
      </c>
      <c r="C1860">
        <v>26</v>
      </c>
      <c r="D1860">
        <v>8</v>
      </c>
      <c r="E1860">
        <v>0</v>
      </c>
      <c r="F1860">
        <f>order_details__2[[#This Row],[UnitPrice]]*order_details__2[[#This Row],[Quantity]]</f>
        <v>208</v>
      </c>
      <c r="G1860">
        <f>VLOOKUP(order_details__2[[#This Row],[ProductID]],products[],3,FALSE)</f>
        <v>17</v>
      </c>
      <c r="H1860">
        <f>VLOOKUP(order_details__2[[#This Row],[OrderID]],orders[],20,FALSE)</f>
        <v>1998</v>
      </c>
      <c r="I1860" t="str">
        <f>VLOOKUP(order_details__2[[#This Row],[ProductID]],products[],2,FALSE)</f>
        <v>Gravad lax</v>
      </c>
      <c r="J1860" t="str">
        <f>VLOOKUP(order_details__2[[#This Row],[SupplierID]],suppliers[],2,FALSE)</f>
        <v>Svensk Sjfda AB</v>
      </c>
      <c r="K1860" t="str">
        <f>VLOOKUP(order_details__2[[#This Row],[OrderID]],orders[],14,FALSE)</f>
        <v>Switzerland</v>
      </c>
      <c r="L1860">
        <f>VLOOKUP(order_details__2[[#This Row],[OrderID]],orders[],7,FALSE)</f>
        <v>1</v>
      </c>
      <c r="M1860" t="str">
        <f>VLOOKUP(order_details__2[[#This Row],[ShipVia ]],shippers[],2,FALSE)</f>
        <v>Speedy Express</v>
      </c>
      <c r="N1860" t="str">
        <f>VLOOKUP(order_details__2[[#This Row],[OrderID]],orders[],2,FALSE)</f>
        <v>CHOPS</v>
      </c>
      <c r="O1860" t="str">
        <f>VLOOKUP(order_details__2[[#This Row],[OrderID]],orders[],18,FALSE)</f>
        <v xml:space="preserve">Eastern                                           </v>
      </c>
      <c r="P1860">
        <f>VLOOKUP(order_details__2[[#This Row],[ProductID]],products[],4,FALSE)</f>
        <v>8</v>
      </c>
      <c r="Q1860" t="str">
        <f>VLOOKUP(order_details__2[[#This Row],[CategoryID]],categories[],2,FALSE)</f>
        <v>Seafood</v>
      </c>
      <c r="R1860">
        <f>VLOOKUP(order_details__2[[#This Row],[OrderID]],orders[],21,FALSE)</f>
        <v>3</v>
      </c>
    </row>
    <row r="1861" spans="1:18" x14ac:dyDescent="0.2">
      <c r="A1861">
        <v>10966</v>
      </c>
      <c r="B1861">
        <v>56</v>
      </c>
      <c r="C1861">
        <v>38</v>
      </c>
      <c r="D1861">
        <v>12</v>
      </c>
      <c r="E1861">
        <v>0</v>
      </c>
      <c r="F1861">
        <f>order_details__2[[#This Row],[UnitPrice]]*order_details__2[[#This Row],[Quantity]]</f>
        <v>456</v>
      </c>
      <c r="G1861">
        <f>VLOOKUP(order_details__2[[#This Row],[ProductID]],products[],3,FALSE)</f>
        <v>26</v>
      </c>
      <c r="H1861">
        <f>VLOOKUP(order_details__2[[#This Row],[OrderID]],orders[],20,FALSE)</f>
        <v>1998</v>
      </c>
      <c r="I1861" t="str">
        <f>VLOOKUP(order_details__2[[#This Row],[ProductID]],products[],2,FALSE)</f>
        <v>Gnocchi di nonna Alice</v>
      </c>
      <c r="J1861" t="str">
        <f>VLOOKUP(order_details__2[[#This Row],[SupplierID]],suppliers[],2,FALSE)</f>
        <v>Pasta Buttini s.r.l.</v>
      </c>
      <c r="K1861" t="str">
        <f>VLOOKUP(order_details__2[[#This Row],[OrderID]],orders[],14,FALSE)</f>
        <v>Switzerland</v>
      </c>
      <c r="L1861">
        <f>VLOOKUP(order_details__2[[#This Row],[OrderID]],orders[],7,FALSE)</f>
        <v>1</v>
      </c>
      <c r="M1861" t="str">
        <f>VLOOKUP(order_details__2[[#This Row],[ShipVia ]],shippers[],2,FALSE)</f>
        <v>Speedy Express</v>
      </c>
      <c r="N1861" t="str">
        <f>VLOOKUP(order_details__2[[#This Row],[OrderID]],orders[],2,FALSE)</f>
        <v>CHOPS</v>
      </c>
      <c r="O1861" t="str">
        <f>VLOOKUP(order_details__2[[#This Row],[OrderID]],orders[],18,FALSE)</f>
        <v xml:space="preserve">Eastern                                           </v>
      </c>
      <c r="P1861">
        <f>VLOOKUP(order_details__2[[#This Row],[ProductID]],products[],4,FALSE)</f>
        <v>5</v>
      </c>
      <c r="Q1861" t="str">
        <f>VLOOKUP(order_details__2[[#This Row],[CategoryID]],categories[],2,FALSE)</f>
        <v>Grains/Cereals</v>
      </c>
      <c r="R1861">
        <f>VLOOKUP(order_details__2[[#This Row],[OrderID]],orders[],21,FALSE)</f>
        <v>3</v>
      </c>
    </row>
    <row r="1862" spans="1:18" x14ac:dyDescent="0.2">
      <c r="A1862">
        <v>10966</v>
      </c>
      <c r="B1862">
        <v>62</v>
      </c>
      <c r="C1862">
        <v>49.3</v>
      </c>
      <c r="D1862">
        <v>12</v>
      </c>
      <c r="E1862">
        <v>0</v>
      </c>
      <c r="F1862">
        <f>order_details__2[[#This Row],[UnitPrice]]*order_details__2[[#This Row],[Quantity]]</f>
        <v>591.59999999999991</v>
      </c>
      <c r="G1862">
        <f>VLOOKUP(order_details__2[[#This Row],[ProductID]],products[],3,FALSE)</f>
        <v>29</v>
      </c>
      <c r="H1862">
        <f>VLOOKUP(order_details__2[[#This Row],[OrderID]],orders[],20,FALSE)</f>
        <v>1998</v>
      </c>
      <c r="I1862" t="str">
        <f>VLOOKUP(order_details__2[[#This Row],[ProductID]],products[],2,FALSE)</f>
        <v>Tarte au sucre</v>
      </c>
      <c r="J1862" t="str">
        <f>VLOOKUP(order_details__2[[#This Row],[SupplierID]],suppliers[],2,FALSE)</f>
        <v>Forts d'rables</v>
      </c>
      <c r="K1862" t="str">
        <f>VLOOKUP(order_details__2[[#This Row],[OrderID]],orders[],14,FALSE)</f>
        <v>Switzerland</v>
      </c>
      <c r="L1862">
        <f>VLOOKUP(order_details__2[[#This Row],[OrderID]],orders[],7,FALSE)</f>
        <v>1</v>
      </c>
      <c r="M1862" t="str">
        <f>VLOOKUP(order_details__2[[#This Row],[ShipVia ]],shippers[],2,FALSE)</f>
        <v>Speedy Express</v>
      </c>
      <c r="N1862" t="str">
        <f>VLOOKUP(order_details__2[[#This Row],[OrderID]],orders[],2,FALSE)</f>
        <v>CHOPS</v>
      </c>
      <c r="O1862" t="str">
        <f>VLOOKUP(order_details__2[[#This Row],[OrderID]],orders[],18,FALSE)</f>
        <v xml:space="preserve">Eastern                                           </v>
      </c>
      <c r="P1862">
        <f>VLOOKUP(order_details__2[[#This Row],[ProductID]],products[],4,FALSE)</f>
        <v>3</v>
      </c>
      <c r="Q1862" t="str">
        <f>VLOOKUP(order_details__2[[#This Row],[CategoryID]],categories[],2,FALSE)</f>
        <v>Confections</v>
      </c>
      <c r="R1862">
        <f>VLOOKUP(order_details__2[[#This Row],[OrderID]],orders[],21,FALSE)</f>
        <v>3</v>
      </c>
    </row>
    <row r="1863" spans="1:18" x14ac:dyDescent="0.2">
      <c r="A1863">
        <v>10967</v>
      </c>
      <c r="B1863">
        <v>19</v>
      </c>
      <c r="C1863">
        <v>9.1999999999999993</v>
      </c>
      <c r="D1863">
        <v>12</v>
      </c>
      <c r="E1863">
        <v>0</v>
      </c>
      <c r="F1863">
        <f>order_details__2[[#This Row],[UnitPrice]]*order_details__2[[#This Row],[Quantity]]</f>
        <v>110.39999999999999</v>
      </c>
      <c r="G1863">
        <f>VLOOKUP(order_details__2[[#This Row],[ProductID]],products[],3,FALSE)</f>
        <v>8</v>
      </c>
      <c r="H1863">
        <f>VLOOKUP(order_details__2[[#This Row],[OrderID]],orders[],20,FALSE)</f>
        <v>1998</v>
      </c>
      <c r="I1863" t="str">
        <f>VLOOKUP(order_details__2[[#This Row],[ProductID]],products[],2,FALSE)</f>
        <v>Teatime Chocolate Biscuits</v>
      </c>
      <c r="J1863" t="str">
        <f>VLOOKUP(order_details__2[[#This Row],[SupplierID]],suppliers[],2,FALSE)</f>
        <v>Specialty Biscuits, Ltd.</v>
      </c>
      <c r="K1863" t="str">
        <f>VLOOKUP(order_details__2[[#This Row],[OrderID]],orders[],14,FALSE)</f>
        <v>Germany</v>
      </c>
      <c r="L1863">
        <f>VLOOKUP(order_details__2[[#This Row],[OrderID]],orders[],7,FALSE)</f>
        <v>2</v>
      </c>
      <c r="M1863" t="str">
        <f>VLOOKUP(order_details__2[[#This Row],[ShipVia ]],shippers[],2,FALSE)</f>
        <v>United Package</v>
      </c>
      <c r="N1863" t="str">
        <f>VLOOKUP(order_details__2[[#This Row],[OrderID]],orders[],2,FALSE)</f>
        <v>TOMSP</v>
      </c>
      <c r="O1863" t="str">
        <f>VLOOKUP(order_details__2[[#This Row],[OrderID]],orders[],18,FALSE)</f>
        <v xml:space="preserve">Eastern                                           </v>
      </c>
      <c r="P1863">
        <f>VLOOKUP(order_details__2[[#This Row],[ProductID]],products[],4,FALSE)</f>
        <v>3</v>
      </c>
      <c r="Q1863" t="str">
        <f>VLOOKUP(order_details__2[[#This Row],[CategoryID]],categories[],2,FALSE)</f>
        <v>Confections</v>
      </c>
      <c r="R1863">
        <f>VLOOKUP(order_details__2[[#This Row],[OrderID]],orders[],21,FALSE)</f>
        <v>3</v>
      </c>
    </row>
    <row r="1864" spans="1:18" x14ac:dyDescent="0.2">
      <c r="A1864">
        <v>10967</v>
      </c>
      <c r="B1864">
        <v>49</v>
      </c>
      <c r="C1864">
        <v>20</v>
      </c>
      <c r="D1864">
        <v>40</v>
      </c>
      <c r="E1864">
        <v>0</v>
      </c>
      <c r="F1864">
        <f>order_details__2[[#This Row],[UnitPrice]]*order_details__2[[#This Row],[Quantity]]</f>
        <v>800</v>
      </c>
      <c r="G1864">
        <f>VLOOKUP(order_details__2[[#This Row],[ProductID]],products[],3,FALSE)</f>
        <v>23</v>
      </c>
      <c r="H1864">
        <f>VLOOKUP(order_details__2[[#This Row],[OrderID]],orders[],20,FALSE)</f>
        <v>1998</v>
      </c>
      <c r="I1864" t="str">
        <f>VLOOKUP(order_details__2[[#This Row],[ProductID]],products[],2,FALSE)</f>
        <v>Maxilaku</v>
      </c>
      <c r="J1864" t="str">
        <f>VLOOKUP(order_details__2[[#This Row],[SupplierID]],suppliers[],2,FALSE)</f>
        <v>Karkki Oy</v>
      </c>
      <c r="K1864" t="str">
        <f>VLOOKUP(order_details__2[[#This Row],[OrderID]],orders[],14,FALSE)</f>
        <v>Germany</v>
      </c>
      <c r="L1864">
        <f>VLOOKUP(order_details__2[[#This Row],[OrderID]],orders[],7,FALSE)</f>
        <v>2</v>
      </c>
      <c r="M1864" t="str">
        <f>VLOOKUP(order_details__2[[#This Row],[ShipVia ]],shippers[],2,FALSE)</f>
        <v>United Package</v>
      </c>
      <c r="N1864" t="str">
        <f>VLOOKUP(order_details__2[[#This Row],[OrderID]],orders[],2,FALSE)</f>
        <v>TOMSP</v>
      </c>
      <c r="O1864" t="str">
        <f>VLOOKUP(order_details__2[[#This Row],[OrderID]],orders[],18,FALSE)</f>
        <v xml:space="preserve">Eastern                                           </v>
      </c>
      <c r="P1864">
        <f>VLOOKUP(order_details__2[[#This Row],[ProductID]],products[],4,FALSE)</f>
        <v>3</v>
      </c>
      <c r="Q1864" t="str">
        <f>VLOOKUP(order_details__2[[#This Row],[CategoryID]],categories[],2,FALSE)</f>
        <v>Confections</v>
      </c>
      <c r="R1864">
        <f>VLOOKUP(order_details__2[[#This Row],[OrderID]],orders[],21,FALSE)</f>
        <v>3</v>
      </c>
    </row>
    <row r="1865" spans="1:18" x14ac:dyDescent="0.2">
      <c r="A1865">
        <v>10968</v>
      </c>
      <c r="B1865">
        <v>12</v>
      </c>
      <c r="C1865">
        <v>38</v>
      </c>
      <c r="D1865">
        <v>30</v>
      </c>
      <c r="E1865">
        <v>0</v>
      </c>
      <c r="F1865">
        <f>order_details__2[[#This Row],[UnitPrice]]*order_details__2[[#This Row],[Quantity]]</f>
        <v>1140</v>
      </c>
      <c r="G1865">
        <f>VLOOKUP(order_details__2[[#This Row],[ProductID]],products[],3,FALSE)</f>
        <v>5</v>
      </c>
      <c r="H1865">
        <f>VLOOKUP(order_details__2[[#This Row],[OrderID]],orders[],20,FALSE)</f>
        <v>1998</v>
      </c>
      <c r="I1865" t="str">
        <f>VLOOKUP(order_details__2[[#This Row],[ProductID]],products[],2,FALSE)</f>
        <v>Queso Manchego La Pastora</v>
      </c>
      <c r="J1865" t="str">
        <f>VLOOKUP(order_details__2[[#This Row],[SupplierID]],suppliers[],2,FALSE)</f>
        <v>Cooperativa de Quesos 'Las Cabras'</v>
      </c>
      <c r="K1865" t="str">
        <f>VLOOKUP(order_details__2[[#This Row],[OrderID]],orders[],14,FALSE)</f>
        <v>Austria</v>
      </c>
      <c r="L1865">
        <f>VLOOKUP(order_details__2[[#This Row],[OrderID]],orders[],7,FALSE)</f>
        <v>3</v>
      </c>
      <c r="M1865" t="str">
        <f>VLOOKUP(order_details__2[[#This Row],[ShipVia ]],shippers[],2,FALSE)</f>
        <v>Federal Shipping</v>
      </c>
      <c r="N1865" t="str">
        <f>VLOOKUP(order_details__2[[#This Row],[OrderID]],orders[],2,FALSE)</f>
        <v>ERNSH</v>
      </c>
      <c r="O1865" t="str">
        <f>VLOOKUP(order_details__2[[#This Row],[OrderID]],orders[],18,FALSE)</f>
        <v xml:space="preserve">Eastern                                           </v>
      </c>
      <c r="P1865">
        <f>VLOOKUP(order_details__2[[#This Row],[ProductID]],products[],4,FALSE)</f>
        <v>4</v>
      </c>
      <c r="Q1865" t="str">
        <f>VLOOKUP(order_details__2[[#This Row],[CategoryID]],categories[],2,FALSE)</f>
        <v>Dairy Products</v>
      </c>
      <c r="R1865">
        <f>VLOOKUP(order_details__2[[#This Row],[OrderID]],orders[],21,FALSE)</f>
        <v>3</v>
      </c>
    </row>
    <row r="1866" spans="1:18" x14ac:dyDescent="0.2">
      <c r="A1866">
        <v>10968</v>
      </c>
      <c r="B1866">
        <v>24</v>
      </c>
      <c r="C1866">
        <v>4.5</v>
      </c>
      <c r="D1866">
        <v>30</v>
      </c>
      <c r="E1866">
        <v>0</v>
      </c>
      <c r="F1866">
        <f>order_details__2[[#This Row],[UnitPrice]]*order_details__2[[#This Row],[Quantity]]</f>
        <v>135</v>
      </c>
      <c r="G1866">
        <f>VLOOKUP(order_details__2[[#This Row],[ProductID]],products[],3,FALSE)</f>
        <v>10</v>
      </c>
      <c r="H1866">
        <f>VLOOKUP(order_details__2[[#This Row],[OrderID]],orders[],20,FALSE)</f>
        <v>1998</v>
      </c>
      <c r="I1866" t="str">
        <f>VLOOKUP(order_details__2[[#This Row],[ProductID]],products[],2,FALSE)</f>
        <v>Guaran Fantstica</v>
      </c>
      <c r="J1866" t="str">
        <f>VLOOKUP(order_details__2[[#This Row],[SupplierID]],suppliers[],2,FALSE)</f>
        <v>Refrescos Americanas LTDA</v>
      </c>
      <c r="K1866" t="str">
        <f>VLOOKUP(order_details__2[[#This Row],[OrderID]],orders[],14,FALSE)</f>
        <v>Austria</v>
      </c>
      <c r="L1866">
        <f>VLOOKUP(order_details__2[[#This Row],[OrderID]],orders[],7,FALSE)</f>
        <v>3</v>
      </c>
      <c r="M1866" t="str">
        <f>VLOOKUP(order_details__2[[#This Row],[ShipVia ]],shippers[],2,FALSE)</f>
        <v>Federal Shipping</v>
      </c>
      <c r="N1866" t="str">
        <f>VLOOKUP(order_details__2[[#This Row],[OrderID]],orders[],2,FALSE)</f>
        <v>ERNSH</v>
      </c>
      <c r="O1866" t="str">
        <f>VLOOKUP(order_details__2[[#This Row],[OrderID]],orders[],18,FALSE)</f>
        <v xml:space="preserve">Eastern                                           </v>
      </c>
      <c r="P1866">
        <f>VLOOKUP(order_details__2[[#This Row],[ProductID]],products[],4,FALSE)</f>
        <v>1</v>
      </c>
      <c r="Q1866" t="str">
        <f>VLOOKUP(order_details__2[[#This Row],[CategoryID]],categories[],2,FALSE)</f>
        <v>Beverages</v>
      </c>
      <c r="R1866">
        <f>VLOOKUP(order_details__2[[#This Row],[OrderID]],orders[],21,FALSE)</f>
        <v>3</v>
      </c>
    </row>
    <row r="1867" spans="1:18" x14ac:dyDescent="0.2">
      <c r="A1867">
        <v>10968</v>
      </c>
      <c r="B1867">
        <v>64</v>
      </c>
      <c r="C1867">
        <v>33.25</v>
      </c>
      <c r="D1867">
        <v>4</v>
      </c>
      <c r="E1867">
        <v>0</v>
      </c>
      <c r="F1867">
        <f>order_details__2[[#This Row],[UnitPrice]]*order_details__2[[#This Row],[Quantity]]</f>
        <v>133</v>
      </c>
      <c r="G1867">
        <f>VLOOKUP(order_details__2[[#This Row],[ProductID]],products[],3,FALSE)</f>
        <v>12</v>
      </c>
      <c r="H1867">
        <f>VLOOKUP(order_details__2[[#This Row],[OrderID]],orders[],20,FALSE)</f>
        <v>1998</v>
      </c>
      <c r="I1867" t="str">
        <f>VLOOKUP(order_details__2[[#This Row],[ProductID]],products[],2,FALSE)</f>
        <v>Wimmers gute Semmelkndel</v>
      </c>
      <c r="J1867" t="str">
        <f>VLOOKUP(order_details__2[[#This Row],[SupplierID]],suppliers[],2,FALSE)</f>
        <v>Plutzer Lebensmittelgromrkte AG</v>
      </c>
      <c r="K1867" t="str">
        <f>VLOOKUP(order_details__2[[#This Row],[OrderID]],orders[],14,FALSE)</f>
        <v>Austria</v>
      </c>
      <c r="L1867">
        <f>VLOOKUP(order_details__2[[#This Row],[OrderID]],orders[],7,FALSE)</f>
        <v>3</v>
      </c>
      <c r="M1867" t="str">
        <f>VLOOKUP(order_details__2[[#This Row],[ShipVia ]],shippers[],2,FALSE)</f>
        <v>Federal Shipping</v>
      </c>
      <c r="N1867" t="str">
        <f>VLOOKUP(order_details__2[[#This Row],[OrderID]],orders[],2,FALSE)</f>
        <v>ERNSH</v>
      </c>
      <c r="O1867" t="str">
        <f>VLOOKUP(order_details__2[[#This Row],[OrderID]],orders[],18,FALSE)</f>
        <v xml:space="preserve">Eastern                                           </v>
      </c>
      <c r="P1867">
        <f>VLOOKUP(order_details__2[[#This Row],[ProductID]],products[],4,FALSE)</f>
        <v>5</v>
      </c>
      <c r="Q1867" t="str">
        <f>VLOOKUP(order_details__2[[#This Row],[CategoryID]],categories[],2,FALSE)</f>
        <v>Grains/Cereals</v>
      </c>
      <c r="R1867">
        <f>VLOOKUP(order_details__2[[#This Row],[OrderID]],orders[],21,FALSE)</f>
        <v>3</v>
      </c>
    </row>
    <row r="1868" spans="1:18" x14ac:dyDescent="0.2">
      <c r="A1868">
        <v>10969</v>
      </c>
      <c r="B1868">
        <v>46</v>
      </c>
      <c r="C1868">
        <v>12</v>
      </c>
      <c r="D1868">
        <v>9</v>
      </c>
      <c r="E1868">
        <v>0</v>
      </c>
      <c r="F1868">
        <f>order_details__2[[#This Row],[UnitPrice]]*order_details__2[[#This Row],[Quantity]]</f>
        <v>108</v>
      </c>
      <c r="G1868">
        <f>VLOOKUP(order_details__2[[#This Row],[ProductID]],products[],3,FALSE)</f>
        <v>21</v>
      </c>
      <c r="H1868">
        <f>VLOOKUP(order_details__2[[#This Row],[OrderID]],orders[],20,FALSE)</f>
        <v>1998</v>
      </c>
      <c r="I1868" t="str">
        <f>VLOOKUP(order_details__2[[#This Row],[ProductID]],products[],2,FALSE)</f>
        <v>Spegesild</v>
      </c>
      <c r="J1868" t="str">
        <f>VLOOKUP(order_details__2[[#This Row],[SupplierID]],suppliers[],2,FALSE)</f>
        <v>Lyngbysild</v>
      </c>
      <c r="K1868" t="str">
        <f>VLOOKUP(order_details__2[[#This Row],[OrderID]],orders[],14,FALSE)</f>
        <v>Brazil</v>
      </c>
      <c r="L1868">
        <f>VLOOKUP(order_details__2[[#This Row],[OrderID]],orders[],7,FALSE)</f>
        <v>2</v>
      </c>
      <c r="M1868" t="str">
        <f>VLOOKUP(order_details__2[[#This Row],[ShipVia ]],shippers[],2,FALSE)</f>
        <v>United Package</v>
      </c>
      <c r="N1868" t="str">
        <f>VLOOKUP(order_details__2[[#This Row],[OrderID]],orders[],2,FALSE)</f>
        <v>COMMI</v>
      </c>
      <c r="O1868" t="str">
        <f>VLOOKUP(order_details__2[[#This Row],[OrderID]],orders[],18,FALSE)</f>
        <v xml:space="preserve">Eastern                                           </v>
      </c>
      <c r="P1868">
        <f>VLOOKUP(order_details__2[[#This Row],[ProductID]],products[],4,FALSE)</f>
        <v>8</v>
      </c>
      <c r="Q1868" t="str">
        <f>VLOOKUP(order_details__2[[#This Row],[CategoryID]],categories[],2,FALSE)</f>
        <v>Seafood</v>
      </c>
      <c r="R1868">
        <f>VLOOKUP(order_details__2[[#This Row],[OrderID]],orders[],21,FALSE)</f>
        <v>3</v>
      </c>
    </row>
    <row r="1869" spans="1:18" x14ac:dyDescent="0.2">
      <c r="A1869">
        <v>10970</v>
      </c>
      <c r="B1869">
        <v>52</v>
      </c>
      <c r="C1869">
        <v>7</v>
      </c>
      <c r="D1869">
        <v>40</v>
      </c>
      <c r="E1869">
        <v>0</v>
      </c>
      <c r="F1869">
        <f>order_details__2[[#This Row],[UnitPrice]]*order_details__2[[#This Row],[Quantity]]</f>
        <v>280</v>
      </c>
      <c r="G1869">
        <f>VLOOKUP(order_details__2[[#This Row],[ProductID]],products[],3,FALSE)</f>
        <v>24</v>
      </c>
      <c r="H1869">
        <f>VLOOKUP(order_details__2[[#This Row],[OrderID]],orders[],20,FALSE)</f>
        <v>1998</v>
      </c>
      <c r="I1869" t="str">
        <f>VLOOKUP(order_details__2[[#This Row],[ProductID]],products[],2,FALSE)</f>
        <v>Filo Mix</v>
      </c>
      <c r="J1869" t="str">
        <f>VLOOKUP(order_details__2[[#This Row],[SupplierID]],suppliers[],2,FALSE)</f>
        <v>G'day, Mate</v>
      </c>
      <c r="K1869" t="str">
        <f>VLOOKUP(order_details__2[[#This Row],[OrderID]],orders[],14,FALSE)</f>
        <v>Spain</v>
      </c>
      <c r="L1869">
        <f>VLOOKUP(order_details__2[[#This Row],[OrderID]],orders[],7,FALSE)</f>
        <v>1</v>
      </c>
      <c r="M1869" t="str">
        <f>VLOOKUP(order_details__2[[#This Row],[ShipVia ]],shippers[],2,FALSE)</f>
        <v>Speedy Express</v>
      </c>
      <c r="N1869" t="str">
        <f>VLOOKUP(order_details__2[[#This Row],[OrderID]],orders[],2,FALSE)</f>
        <v>BOLID</v>
      </c>
      <c r="O1869" t="str">
        <f>VLOOKUP(order_details__2[[#This Row],[OrderID]],orders[],18,FALSE)</f>
        <v xml:space="preserve">Northern                                          </v>
      </c>
      <c r="P1869">
        <f>VLOOKUP(order_details__2[[#This Row],[ProductID]],products[],4,FALSE)</f>
        <v>5</v>
      </c>
      <c r="Q1869" t="str">
        <f>VLOOKUP(order_details__2[[#This Row],[CategoryID]],categories[],2,FALSE)</f>
        <v>Grains/Cereals</v>
      </c>
      <c r="R1869">
        <f>VLOOKUP(order_details__2[[#This Row],[OrderID]],orders[],21,FALSE)</f>
        <v>3</v>
      </c>
    </row>
    <row r="1870" spans="1:18" x14ac:dyDescent="0.2">
      <c r="A1870">
        <v>10971</v>
      </c>
      <c r="B1870">
        <v>29</v>
      </c>
      <c r="C1870">
        <v>123.79</v>
      </c>
      <c r="D1870">
        <v>14</v>
      </c>
      <c r="E1870">
        <v>0</v>
      </c>
      <c r="F1870">
        <f>order_details__2[[#This Row],[UnitPrice]]*order_details__2[[#This Row],[Quantity]]</f>
        <v>1733.0600000000002</v>
      </c>
      <c r="G1870">
        <f>VLOOKUP(order_details__2[[#This Row],[ProductID]],products[],3,FALSE)</f>
        <v>12</v>
      </c>
      <c r="H1870">
        <f>VLOOKUP(order_details__2[[#This Row],[OrderID]],orders[],20,FALSE)</f>
        <v>1998</v>
      </c>
      <c r="I1870" t="str">
        <f>VLOOKUP(order_details__2[[#This Row],[ProductID]],products[],2,FALSE)</f>
        <v>Thringer Rostbratwurst</v>
      </c>
      <c r="J1870" t="str">
        <f>VLOOKUP(order_details__2[[#This Row],[SupplierID]],suppliers[],2,FALSE)</f>
        <v>Plutzer Lebensmittelgromrkte AG</v>
      </c>
      <c r="K1870" t="str">
        <f>VLOOKUP(order_details__2[[#This Row],[OrderID]],orders[],14,FALSE)</f>
        <v>France</v>
      </c>
      <c r="L1870">
        <f>VLOOKUP(order_details__2[[#This Row],[OrderID]],orders[],7,FALSE)</f>
        <v>2</v>
      </c>
      <c r="M1870" t="str">
        <f>VLOOKUP(order_details__2[[#This Row],[ShipVia ]],shippers[],2,FALSE)</f>
        <v>United Package</v>
      </c>
      <c r="N1870" t="str">
        <f>VLOOKUP(order_details__2[[#This Row],[OrderID]],orders[],2,FALSE)</f>
        <v>FRANR</v>
      </c>
      <c r="O1870" t="str">
        <f>VLOOKUP(order_details__2[[#This Row],[OrderID]],orders[],18,FALSE)</f>
        <v xml:space="preserve">Eastern                                           </v>
      </c>
      <c r="P1870">
        <f>VLOOKUP(order_details__2[[#This Row],[ProductID]],products[],4,FALSE)</f>
        <v>6</v>
      </c>
      <c r="Q1870" t="str">
        <f>VLOOKUP(order_details__2[[#This Row],[CategoryID]],categories[],2,FALSE)</f>
        <v>Meat/Poultry</v>
      </c>
      <c r="R1870">
        <f>VLOOKUP(order_details__2[[#This Row],[OrderID]],orders[],21,FALSE)</f>
        <v>3</v>
      </c>
    </row>
    <row r="1871" spans="1:18" x14ac:dyDescent="0.2">
      <c r="A1871">
        <v>10972</v>
      </c>
      <c r="B1871">
        <v>17</v>
      </c>
      <c r="C1871">
        <v>39</v>
      </c>
      <c r="D1871">
        <v>6</v>
      </c>
      <c r="E1871">
        <v>0</v>
      </c>
      <c r="F1871">
        <f>order_details__2[[#This Row],[UnitPrice]]*order_details__2[[#This Row],[Quantity]]</f>
        <v>234</v>
      </c>
      <c r="G1871">
        <f>VLOOKUP(order_details__2[[#This Row],[ProductID]],products[],3,FALSE)</f>
        <v>7</v>
      </c>
      <c r="H1871">
        <f>VLOOKUP(order_details__2[[#This Row],[OrderID]],orders[],20,FALSE)</f>
        <v>1998</v>
      </c>
      <c r="I1871" t="str">
        <f>VLOOKUP(order_details__2[[#This Row],[ProductID]],products[],2,FALSE)</f>
        <v>Alice Mutton</v>
      </c>
      <c r="J1871" t="str">
        <f>VLOOKUP(order_details__2[[#This Row],[SupplierID]],suppliers[],2,FALSE)</f>
        <v>Pavlova, Ltd.</v>
      </c>
      <c r="K1871" t="str">
        <f>VLOOKUP(order_details__2[[#This Row],[OrderID]],orders[],14,FALSE)</f>
        <v>France</v>
      </c>
      <c r="L1871">
        <f>VLOOKUP(order_details__2[[#This Row],[OrderID]],orders[],7,FALSE)</f>
        <v>2</v>
      </c>
      <c r="M1871" t="str">
        <f>VLOOKUP(order_details__2[[#This Row],[ShipVia ]],shippers[],2,FALSE)</f>
        <v>United Package</v>
      </c>
      <c r="N1871" t="str">
        <f>VLOOKUP(order_details__2[[#This Row],[OrderID]],orders[],2,FALSE)</f>
        <v>LACOR</v>
      </c>
      <c r="O1871" t="str">
        <f>VLOOKUP(order_details__2[[#This Row],[OrderID]],orders[],18,FALSE)</f>
        <v xml:space="preserve">Eastern                                           </v>
      </c>
      <c r="P1871">
        <f>VLOOKUP(order_details__2[[#This Row],[ProductID]],products[],4,FALSE)</f>
        <v>6</v>
      </c>
      <c r="Q1871" t="str">
        <f>VLOOKUP(order_details__2[[#This Row],[CategoryID]],categories[],2,FALSE)</f>
        <v>Meat/Poultry</v>
      </c>
      <c r="R1871">
        <f>VLOOKUP(order_details__2[[#This Row],[OrderID]],orders[],21,FALSE)</f>
        <v>3</v>
      </c>
    </row>
    <row r="1872" spans="1:18" x14ac:dyDescent="0.2">
      <c r="A1872">
        <v>10972</v>
      </c>
      <c r="B1872">
        <v>33</v>
      </c>
      <c r="C1872">
        <v>2.5</v>
      </c>
      <c r="D1872">
        <v>7</v>
      </c>
      <c r="E1872">
        <v>0</v>
      </c>
      <c r="F1872">
        <f>order_details__2[[#This Row],[UnitPrice]]*order_details__2[[#This Row],[Quantity]]</f>
        <v>17.5</v>
      </c>
      <c r="G1872">
        <f>VLOOKUP(order_details__2[[#This Row],[ProductID]],products[],3,FALSE)</f>
        <v>15</v>
      </c>
      <c r="H1872">
        <f>VLOOKUP(order_details__2[[#This Row],[OrderID]],orders[],20,FALSE)</f>
        <v>1998</v>
      </c>
      <c r="I1872" t="str">
        <f>VLOOKUP(order_details__2[[#This Row],[ProductID]],products[],2,FALSE)</f>
        <v>Geitost</v>
      </c>
      <c r="J1872" t="str">
        <f>VLOOKUP(order_details__2[[#This Row],[SupplierID]],suppliers[],2,FALSE)</f>
        <v>Norske Meierier</v>
      </c>
      <c r="K1872" t="str">
        <f>VLOOKUP(order_details__2[[#This Row],[OrderID]],orders[],14,FALSE)</f>
        <v>France</v>
      </c>
      <c r="L1872">
        <f>VLOOKUP(order_details__2[[#This Row],[OrderID]],orders[],7,FALSE)</f>
        <v>2</v>
      </c>
      <c r="M1872" t="str">
        <f>VLOOKUP(order_details__2[[#This Row],[ShipVia ]],shippers[],2,FALSE)</f>
        <v>United Package</v>
      </c>
      <c r="N1872" t="str">
        <f>VLOOKUP(order_details__2[[#This Row],[OrderID]],orders[],2,FALSE)</f>
        <v>LACOR</v>
      </c>
      <c r="O1872" t="str">
        <f>VLOOKUP(order_details__2[[#This Row],[OrderID]],orders[],18,FALSE)</f>
        <v xml:space="preserve">Eastern                                           </v>
      </c>
      <c r="P1872">
        <f>VLOOKUP(order_details__2[[#This Row],[ProductID]],products[],4,FALSE)</f>
        <v>4</v>
      </c>
      <c r="Q1872" t="str">
        <f>VLOOKUP(order_details__2[[#This Row],[CategoryID]],categories[],2,FALSE)</f>
        <v>Dairy Products</v>
      </c>
      <c r="R1872">
        <f>VLOOKUP(order_details__2[[#This Row],[OrderID]],orders[],21,FALSE)</f>
        <v>3</v>
      </c>
    </row>
    <row r="1873" spans="1:18" x14ac:dyDescent="0.2">
      <c r="A1873">
        <v>10973</v>
      </c>
      <c r="B1873">
        <v>26</v>
      </c>
      <c r="C1873">
        <v>31.23</v>
      </c>
      <c r="D1873">
        <v>5</v>
      </c>
      <c r="E1873">
        <v>0</v>
      </c>
      <c r="F1873">
        <f>order_details__2[[#This Row],[UnitPrice]]*order_details__2[[#This Row],[Quantity]]</f>
        <v>156.15</v>
      </c>
      <c r="G1873">
        <f>VLOOKUP(order_details__2[[#This Row],[ProductID]],products[],3,FALSE)</f>
        <v>11</v>
      </c>
      <c r="H1873">
        <f>VLOOKUP(order_details__2[[#This Row],[OrderID]],orders[],20,FALSE)</f>
        <v>1998</v>
      </c>
      <c r="I1873" t="str">
        <f>VLOOKUP(order_details__2[[#This Row],[ProductID]],products[],2,FALSE)</f>
        <v>Gumbr Gummibrchen</v>
      </c>
      <c r="J1873" t="str">
        <f>VLOOKUP(order_details__2[[#This Row],[SupplierID]],suppliers[],2,FALSE)</f>
        <v>Heli Swaren GmbH &amp; Co. KG</v>
      </c>
      <c r="K1873" t="str">
        <f>VLOOKUP(order_details__2[[#This Row],[OrderID]],orders[],14,FALSE)</f>
        <v>France</v>
      </c>
      <c r="L1873">
        <f>VLOOKUP(order_details__2[[#This Row],[OrderID]],orders[],7,FALSE)</f>
        <v>2</v>
      </c>
      <c r="M1873" t="str">
        <f>VLOOKUP(order_details__2[[#This Row],[ShipVia ]],shippers[],2,FALSE)</f>
        <v>United Package</v>
      </c>
      <c r="N1873" t="str">
        <f>VLOOKUP(order_details__2[[#This Row],[OrderID]],orders[],2,FALSE)</f>
        <v>LACOR</v>
      </c>
      <c r="O1873" t="str">
        <f>VLOOKUP(order_details__2[[#This Row],[OrderID]],orders[],18,FALSE)</f>
        <v xml:space="preserve">Westerns                                          </v>
      </c>
      <c r="P1873">
        <f>VLOOKUP(order_details__2[[#This Row],[ProductID]],products[],4,FALSE)</f>
        <v>3</v>
      </c>
      <c r="Q1873" t="str">
        <f>VLOOKUP(order_details__2[[#This Row],[CategoryID]],categories[],2,FALSE)</f>
        <v>Confections</v>
      </c>
      <c r="R1873">
        <f>VLOOKUP(order_details__2[[#This Row],[OrderID]],orders[],21,FALSE)</f>
        <v>3</v>
      </c>
    </row>
    <row r="1874" spans="1:18" x14ac:dyDescent="0.2">
      <c r="A1874">
        <v>10973</v>
      </c>
      <c r="B1874">
        <v>41</v>
      </c>
      <c r="C1874">
        <v>9.65</v>
      </c>
      <c r="D1874">
        <v>6</v>
      </c>
      <c r="E1874">
        <v>0</v>
      </c>
      <c r="F1874">
        <f>order_details__2[[#This Row],[UnitPrice]]*order_details__2[[#This Row],[Quantity]]</f>
        <v>57.900000000000006</v>
      </c>
      <c r="G1874">
        <f>VLOOKUP(order_details__2[[#This Row],[ProductID]],products[],3,FALSE)</f>
        <v>19</v>
      </c>
      <c r="H1874">
        <f>VLOOKUP(order_details__2[[#This Row],[OrderID]],orders[],20,FALSE)</f>
        <v>1998</v>
      </c>
      <c r="I1874" t="str">
        <f>VLOOKUP(order_details__2[[#This Row],[ProductID]],products[],2,FALSE)</f>
        <v>Jack's New England Clam Chowder</v>
      </c>
      <c r="J1874" t="str">
        <f>VLOOKUP(order_details__2[[#This Row],[SupplierID]],suppliers[],2,FALSE)</f>
        <v>New England Seafood Cannery</v>
      </c>
      <c r="K1874" t="str">
        <f>VLOOKUP(order_details__2[[#This Row],[OrderID]],orders[],14,FALSE)</f>
        <v>France</v>
      </c>
      <c r="L1874">
        <f>VLOOKUP(order_details__2[[#This Row],[OrderID]],orders[],7,FALSE)</f>
        <v>2</v>
      </c>
      <c r="M1874" t="str">
        <f>VLOOKUP(order_details__2[[#This Row],[ShipVia ]],shippers[],2,FALSE)</f>
        <v>United Package</v>
      </c>
      <c r="N1874" t="str">
        <f>VLOOKUP(order_details__2[[#This Row],[OrderID]],orders[],2,FALSE)</f>
        <v>LACOR</v>
      </c>
      <c r="O1874" t="str">
        <f>VLOOKUP(order_details__2[[#This Row],[OrderID]],orders[],18,FALSE)</f>
        <v xml:space="preserve">Westerns                                          </v>
      </c>
      <c r="P1874">
        <f>VLOOKUP(order_details__2[[#This Row],[ProductID]],products[],4,FALSE)</f>
        <v>8</v>
      </c>
      <c r="Q1874" t="str">
        <f>VLOOKUP(order_details__2[[#This Row],[CategoryID]],categories[],2,FALSE)</f>
        <v>Seafood</v>
      </c>
      <c r="R1874">
        <f>VLOOKUP(order_details__2[[#This Row],[OrderID]],orders[],21,FALSE)</f>
        <v>3</v>
      </c>
    </row>
    <row r="1875" spans="1:18" x14ac:dyDescent="0.2">
      <c r="A1875">
        <v>10973</v>
      </c>
      <c r="B1875">
        <v>75</v>
      </c>
      <c r="C1875">
        <v>7.75</v>
      </c>
      <c r="D1875">
        <v>10</v>
      </c>
      <c r="E1875">
        <v>0</v>
      </c>
      <c r="F1875">
        <f>order_details__2[[#This Row],[UnitPrice]]*order_details__2[[#This Row],[Quantity]]</f>
        <v>77.5</v>
      </c>
      <c r="G1875">
        <f>VLOOKUP(order_details__2[[#This Row],[ProductID]],products[],3,FALSE)</f>
        <v>12</v>
      </c>
      <c r="H1875">
        <f>VLOOKUP(order_details__2[[#This Row],[OrderID]],orders[],20,FALSE)</f>
        <v>1998</v>
      </c>
      <c r="I1875" t="str">
        <f>VLOOKUP(order_details__2[[#This Row],[ProductID]],products[],2,FALSE)</f>
        <v>Rhnbru Klosterbier</v>
      </c>
      <c r="J1875" t="str">
        <f>VLOOKUP(order_details__2[[#This Row],[SupplierID]],suppliers[],2,FALSE)</f>
        <v>Plutzer Lebensmittelgromrkte AG</v>
      </c>
      <c r="K1875" t="str">
        <f>VLOOKUP(order_details__2[[#This Row],[OrderID]],orders[],14,FALSE)</f>
        <v>France</v>
      </c>
      <c r="L1875">
        <f>VLOOKUP(order_details__2[[#This Row],[OrderID]],orders[],7,FALSE)</f>
        <v>2</v>
      </c>
      <c r="M1875" t="str">
        <f>VLOOKUP(order_details__2[[#This Row],[ShipVia ]],shippers[],2,FALSE)</f>
        <v>United Package</v>
      </c>
      <c r="N1875" t="str">
        <f>VLOOKUP(order_details__2[[#This Row],[OrderID]],orders[],2,FALSE)</f>
        <v>LACOR</v>
      </c>
      <c r="O1875" t="str">
        <f>VLOOKUP(order_details__2[[#This Row],[OrderID]],orders[],18,FALSE)</f>
        <v xml:space="preserve">Westerns                                          </v>
      </c>
      <c r="P1875">
        <f>VLOOKUP(order_details__2[[#This Row],[ProductID]],products[],4,FALSE)</f>
        <v>1</v>
      </c>
      <c r="Q1875" t="str">
        <f>VLOOKUP(order_details__2[[#This Row],[CategoryID]],categories[],2,FALSE)</f>
        <v>Beverages</v>
      </c>
      <c r="R1875">
        <f>VLOOKUP(order_details__2[[#This Row],[OrderID]],orders[],21,FALSE)</f>
        <v>3</v>
      </c>
    </row>
    <row r="1876" spans="1:18" x14ac:dyDescent="0.2">
      <c r="A1876">
        <v>10974</v>
      </c>
      <c r="B1876">
        <v>63</v>
      </c>
      <c r="C1876">
        <v>43.9</v>
      </c>
      <c r="D1876">
        <v>10</v>
      </c>
      <c r="E1876">
        <v>0</v>
      </c>
      <c r="F1876">
        <f>order_details__2[[#This Row],[UnitPrice]]*order_details__2[[#This Row],[Quantity]]</f>
        <v>439</v>
      </c>
      <c r="G1876">
        <f>VLOOKUP(order_details__2[[#This Row],[ProductID]],products[],3,FALSE)</f>
        <v>7</v>
      </c>
      <c r="H1876">
        <f>VLOOKUP(order_details__2[[#This Row],[OrderID]],orders[],20,FALSE)</f>
        <v>1998</v>
      </c>
      <c r="I1876" t="str">
        <f>VLOOKUP(order_details__2[[#This Row],[ProductID]],products[],2,FALSE)</f>
        <v>Vegie-spread</v>
      </c>
      <c r="J1876" t="str">
        <f>VLOOKUP(order_details__2[[#This Row],[SupplierID]],suppliers[],2,FALSE)</f>
        <v>Pavlova, Ltd.</v>
      </c>
      <c r="K1876" t="str">
        <f>VLOOKUP(order_details__2[[#This Row],[OrderID]],orders[],14,FALSE)</f>
        <v>USA</v>
      </c>
      <c r="L1876">
        <f>VLOOKUP(order_details__2[[#This Row],[OrderID]],orders[],7,FALSE)</f>
        <v>3</v>
      </c>
      <c r="M1876" t="str">
        <f>VLOOKUP(order_details__2[[#This Row],[ShipVia ]],shippers[],2,FALSE)</f>
        <v>Federal Shipping</v>
      </c>
      <c r="N1876" t="str">
        <f>VLOOKUP(order_details__2[[#This Row],[OrderID]],orders[],2,FALSE)</f>
        <v>SPLIR</v>
      </c>
      <c r="O1876" t="str">
        <f>VLOOKUP(order_details__2[[#This Row],[OrderID]],orders[],18,FALSE)</f>
        <v xml:space="preserve">Southern                                          </v>
      </c>
      <c r="P1876">
        <f>VLOOKUP(order_details__2[[#This Row],[ProductID]],products[],4,FALSE)</f>
        <v>2</v>
      </c>
      <c r="Q1876" t="str">
        <f>VLOOKUP(order_details__2[[#This Row],[CategoryID]],categories[],2,FALSE)</f>
        <v>Condiments</v>
      </c>
      <c r="R1876">
        <f>VLOOKUP(order_details__2[[#This Row],[OrderID]],orders[],21,FALSE)</f>
        <v>3</v>
      </c>
    </row>
    <row r="1877" spans="1:18" x14ac:dyDescent="0.2">
      <c r="A1877">
        <v>10975</v>
      </c>
      <c r="B1877">
        <v>8</v>
      </c>
      <c r="C1877">
        <v>40</v>
      </c>
      <c r="D1877">
        <v>16</v>
      </c>
      <c r="E1877">
        <v>0</v>
      </c>
      <c r="F1877">
        <f>order_details__2[[#This Row],[UnitPrice]]*order_details__2[[#This Row],[Quantity]]</f>
        <v>640</v>
      </c>
      <c r="G1877">
        <f>VLOOKUP(order_details__2[[#This Row],[ProductID]],products[],3,FALSE)</f>
        <v>3</v>
      </c>
      <c r="H1877">
        <f>VLOOKUP(order_details__2[[#This Row],[OrderID]],orders[],20,FALSE)</f>
        <v>1998</v>
      </c>
      <c r="I1877" t="str">
        <f>VLOOKUP(order_details__2[[#This Row],[ProductID]],products[],2,FALSE)</f>
        <v>Northwoods Cranberry Sauce</v>
      </c>
      <c r="J1877" t="str">
        <f>VLOOKUP(order_details__2[[#This Row],[SupplierID]],suppliers[],2,FALSE)</f>
        <v>Grandma Kelly's Homestead</v>
      </c>
      <c r="K1877" t="str">
        <f>VLOOKUP(order_details__2[[#This Row],[OrderID]],orders[],14,FALSE)</f>
        <v>Canada</v>
      </c>
      <c r="L1877">
        <f>VLOOKUP(order_details__2[[#This Row],[OrderID]],orders[],7,FALSE)</f>
        <v>3</v>
      </c>
      <c r="M1877" t="str">
        <f>VLOOKUP(order_details__2[[#This Row],[ShipVia ]],shippers[],2,FALSE)</f>
        <v>Federal Shipping</v>
      </c>
      <c r="N1877" t="str">
        <f>VLOOKUP(order_details__2[[#This Row],[OrderID]],orders[],2,FALSE)</f>
        <v>BOTTM</v>
      </c>
      <c r="O1877" t="str">
        <f>VLOOKUP(order_details__2[[#This Row],[OrderID]],orders[],18,FALSE)</f>
        <v xml:space="preserve">Eastern                                           </v>
      </c>
      <c r="P1877">
        <f>VLOOKUP(order_details__2[[#This Row],[ProductID]],products[],4,FALSE)</f>
        <v>2</v>
      </c>
      <c r="Q1877" t="str">
        <f>VLOOKUP(order_details__2[[#This Row],[CategoryID]],categories[],2,FALSE)</f>
        <v>Condiments</v>
      </c>
      <c r="R1877">
        <f>VLOOKUP(order_details__2[[#This Row],[OrderID]],orders[],21,FALSE)</f>
        <v>3</v>
      </c>
    </row>
    <row r="1878" spans="1:18" x14ac:dyDescent="0.2">
      <c r="A1878">
        <v>10975</v>
      </c>
      <c r="B1878">
        <v>75</v>
      </c>
      <c r="C1878">
        <v>7.75</v>
      </c>
      <c r="D1878">
        <v>10</v>
      </c>
      <c r="E1878">
        <v>0</v>
      </c>
      <c r="F1878">
        <f>order_details__2[[#This Row],[UnitPrice]]*order_details__2[[#This Row],[Quantity]]</f>
        <v>77.5</v>
      </c>
      <c r="G1878">
        <f>VLOOKUP(order_details__2[[#This Row],[ProductID]],products[],3,FALSE)</f>
        <v>12</v>
      </c>
      <c r="H1878">
        <f>VLOOKUP(order_details__2[[#This Row],[OrderID]],orders[],20,FALSE)</f>
        <v>1998</v>
      </c>
      <c r="I1878" t="str">
        <f>VLOOKUP(order_details__2[[#This Row],[ProductID]],products[],2,FALSE)</f>
        <v>Rhnbru Klosterbier</v>
      </c>
      <c r="J1878" t="str">
        <f>VLOOKUP(order_details__2[[#This Row],[SupplierID]],suppliers[],2,FALSE)</f>
        <v>Plutzer Lebensmittelgromrkte AG</v>
      </c>
      <c r="K1878" t="str">
        <f>VLOOKUP(order_details__2[[#This Row],[OrderID]],orders[],14,FALSE)</f>
        <v>Canada</v>
      </c>
      <c r="L1878">
        <f>VLOOKUP(order_details__2[[#This Row],[OrderID]],orders[],7,FALSE)</f>
        <v>3</v>
      </c>
      <c r="M1878" t="str">
        <f>VLOOKUP(order_details__2[[#This Row],[ShipVia ]],shippers[],2,FALSE)</f>
        <v>Federal Shipping</v>
      </c>
      <c r="N1878" t="str">
        <f>VLOOKUP(order_details__2[[#This Row],[OrderID]],orders[],2,FALSE)</f>
        <v>BOTTM</v>
      </c>
      <c r="O1878" t="str">
        <f>VLOOKUP(order_details__2[[#This Row],[OrderID]],orders[],18,FALSE)</f>
        <v xml:space="preserve">Eastern                                           </v>
      </c>
      <c r="P1878">
        <f>VLOOKUP(order_details__2[[#This Row],[ProductID]],products[],4,FALSE)</f>
        <v>1</v>
      </c>
      <c r="Q1878" t="str">
        <f>VLOOKUP(order_details__2[[#This Row],[CategoryID]],categories[],2,FALSE)</f>
        <v>Beverages</v>
      </c>
      <c r="R1878">
        <f>VLOOKUP(order_details__2[[#This Row],[OrderID]],orders[],21,FALSE)</f>
        <v>3</v>
      </c>
    </row>
    <row r="1879" spans="1:18" x14ac:dyDescent="0.2">
      <c r="A1879">
        <v>10976</v>
      </c>
      <c r="B1879">
        <v>28</v>
      </c>
      <c r="C1879">
        <v>45.6</v>
      </c>
      <c r="D1879">
        <v>20</v>
      </c>
      <c r="E1879">
        <v>0</v>
      </c>
      <c r="F1879">
        <f>order_details__2[[#This Row],[UnitPrice]]*order_details__2[[#This Row],[Quantity]]</f>
        <v>912</v>
      </c>
      <c r="G1879">
        <f>VLOOKUP(order_details__2[[#This Row],[ProductID]],products[],3,FALSE)</f>
        <v>12</v>
      </c>
      <c r="H1879">
        <f>VLOOKUP(order_details__2[[#This Row],[OrderID]],orders[],20,FALSE)</f>
        <v>1998</v>
      </c>
      <c r="I1879" t="str">
        <f>VLOOKUP(order_details__2[[#This Row],[ProductID]],products[],2,FALSE)</f>
        <v>Rssle Sauerkraut</v>
      </c>
      <c r="J1879" t="str">
        <f>VLOOKUP(order_details__2[[#This Row],[SupplierID]],suppliers[],2,FALSE)</f>
        <v>Plutzer Lebensmittelgromrkte AG</v>
      </c>
      <c r="K1879" t="str">
        <f>VLOOKUP(order_details__2[[#This Row],[OrderID]],orders[],14,FALSE)</f>
        <v>Venezuela</v>
      </c>
      <c r="L1879">
        <f>VLOOKUP(order_details__2[[#This Row],[OrderID]],orders[],7,FALSE)</f>
        <v>1</v>
      </c>
      <c r="M1879" t="str">
        <f>VLOOKUP(order_details__2[[#This Row],[ShipVia ]],shippers[],2,FALSE)</f>
        <v>Speedy Express</v>
      </c>
      <c r="N1879" t="str">
        <f>VLOOKUP(order_details__2[[#This Row],[OrderID]],orders[],2,FALSE)</f>
        <v>HILAA</v>
      </c>
      <c r="O1879" t="str">
        <f>VLOOKUP(order_details__2[[#This Row],[OrderID]],orders[],18,FALSE)</f>
        <v xml:space="preserve">Eastern                                           </v>
      </c>
      <c r="P1879">
        <f>VLOOKUP(order_details__2[[#This Row],[ProductID]],products[],4,FALSE)</f>
        <v>7</v>
      </c>
      <c r="Q1879" t="str">
        <f>VLOOKUP(order_details__2[[#This Row],[CategoryID]],categories[],2,FALSE)</f>
        <v>Produce</v>
      </c>
      <c r="R1879">
        <f>VLOOKUP(order_details__2[[#This Row],[OrderID]],orders[],21,FALSE)</f>
        <v>3</v>
      </c>
    </row>
    <row r="1880" spans="1:18" x14ac:dyDescent="0.2">
      <c r="A1880">
        <v>10977</v>
      </c>
      <c r="B1880">
        <v>39</v>
      </c>
      <c r="C1880">
        <v>18</v>
      </c>
      <c r="D1880">
        <v>30</v>
      </c>
      <c r="E1880">
        <v>0</v>
      </c>
      <c r="F1880">
        <f>order_details__2[[#This Row],[UnitPrice]]*order_details__2[[#This Row],[Quantity]]</f>
        <v>540</v>
      </c>
      <c r="G1880">
        <f>VLOOKUP(order_details__2[[#This Row],[ProductID]],products[],3,FALSE)</f>
        <v>18</v>
      </c>
      <c r="H1880">
        <f>VLOOKUP(order_details__2[[#This Row],[OrderID]],orders[],20,FALSE)</f>
        <v>1998</v>
      </c>
      <c r="I1880" t="str">
        <f>VLOOKUP(order_details__2[[#This Row],[ProductID]],products[],2,FALSE)</f>
        <v>Chartreuse verte</v>
      </c>
      <c r="J1880" t="str">
        <f>VLOOKUP(order_details__2[[#This Row],[SupplierID]],suppliers[],2,FALSE)</f>
        <v>Aux joyeux ecclsiastiques</v>
      </c>
      <c r="K1880" t="str">
        <f>VLOOKUP(order_details__2[[#This Row],[OrderID]],orders[],14,FALSE)</f>
        <v>Sweden</v>
      </c>
      <c r="L1880">
        <f>VLOOKUP(order_details__2[[#This Row],[OrderID]],orders[],7,FALSE)</f>
        <v>3</v>
      </c>
      <c r="M1880" t="str">
        <f>VLOOKUP(order_details__2[[#This Row],[ShipVia ]],shippers[],2,FALSE)</f>
        <v>Federal Shipping</v>
      </c>
      <c r="N1880" t="str">
        <f>VLOOKUP(order_details__2[[#This Row],[OrderID]],orders[],2,FALSE)</f>
        <v>FOLKO</v>
      </c>
      <c r="O1880" t="str">
        <f>VLOOKUP(order_details__2[[#This Row],[OrderID]],orders[],18,FALSE)</f>
        <v xml:space="preserve">Northern                                          </v>
      </c>
      <c r="P1880">
        <f>VLOOKUP(order_details__2[[#This Row],[ProductID]],products[],4,FALSE)</f>
        <v>1</v>
      </c>
      <c r="Q1880" t="str">
        <f>VLOOKUP(order_details__2[[#This Row],[CategoryID]],categories[],2,FALSE)</f>
        <v>Beverages</v>
      </c>
      <c r="R1880">
        <f>VLOOKUP(order_details__2[[#This Row],[OrderID]],orders[],21,FALSE)</f>
        <v>3</v>
      </c>
    </row>
    <row r="1881" spans="1:18" x14ac:dyDescent="0.2">
      <c r="A1881">
        <v>10977</v>
      </c>
      <c r="B1881">
        <v>47</v>
      </c>
      <c r="C1881">
        <v>9.5</v>
      </c>
      <c r="D1881">
        <v>30</v>
      </c>
      <c r="E1881">
        <v>0</v>
      </c>
      <c r="F1881">
        <f>order_details__2[[#This Row],[UnitPrice]]*order_details__2[[#This Row],[Quantity]]</f>
        <v>285</v>
      </c>
      <c r="G1881">
        <f>VLOOKUP(order_details__2[[#This Row],[ProductID]],products[],3,FALSE)</f>
        <v>22</v>
      </c>
      <c r="H1881">
        <f>VLOOKUP(order_details__2[[#This Row],[OrderID]],orders[],20,FALSE)</f>
        <v>1998</v>
      </c>
      <c r="I1881" t="str">
        <f>VLOOKUP(order_details__2[[#This Row],[ProductID]],products[],2,FALSE)</f>
        <v>Zaanse koeken</v>
      </c>
      <c r="J1881" t="str">
        <f>VLOOKUP(order_details__2[[#This Row],[SupplierID]],suppliers[],2,FALSE)</f>
        <v>Zaanse Snoepfabriek</v>
      </c>
      <c r="K1881" t="str">
        <f>VLOOKUP(order_details__2[[#This Row],[OrderID]],orders[],14,FALSE)</f>
        <v>Sweden</v>
      </c>
      <c r="L1881">
        <f>VLOOKUP(order_details__2[[#This Row],[OrderID]],orders[],7,FALSE)</f>
        <v>3</v>
      </c>
      <c r="M1881" t="str">
        <f>VLOOKUP(order_details__2[[#This Row],[ShipVia ]],shippers[],2,FALSE)</f>
        <v>Federal Shipping</v>
      </c>
      <c r="N1881" t="str">
        <f>VLOOKUP(order_details__2[[#This Row],[OrderID]],orders[],2,FALSE)</f>
        <v>FOLKO</v>
      </c>
      <c r="O1881" t="str">
        <f>VLOOKUP(order_details__2[[#This Row],[OrderID]],orders[],18,FALSE)</f>
        <v xml:space="preserve">Northern                                          </v>
      </c>
      <c r="P1881">
        <f>VLOOKUP(order_details__2[[#This Row],[ProductID]],products[],4,FALSE)</f>
        <v>3</v>
      </c>
      <c r="Q1881" t="str">
        <f>VLOOKUP(order_details__2[[#This Row],[CategoryID]],categories[],2,FALSE)</f>
        <v>Confections</v>
      </c>
      <c r="R1881">
        <f>VLOOKUP(order_details__2[[#This Row],[OrderID]],orders[],21,FALSE)</f>
        <v>3</v>
      </c>
    </row>
    <row r="1882" spans="1:18" x14ac:dyDescent="0.2">
      <c r="A1882">
        <v>10977</v>
      </c>
      <c r="B1882">
        <v>51</v>
      </c>
      <c r="C1882">
        <v>53</v>
      </c>
      <c r="D1882">
        <v>10</v>
      </c>
      <c r="E1882">
        <v>0</v>
      </c>
      <c r="F1882">
        <f>order_details__2[[#This Row],[UnitPrice]]*order_details__2[[#This Row],[Quantity]]</f>
        <v>530</v>
      </c>
      <c r="G1882">
        <f>VLOOKUP(order_details__2[[#This Row],[ProductID]],products[],3,FALSE)</f>
        <v>24</v>
      </c>
      <c r="H1882">
        <f>VLOOKUP(order_details__2[[#This Row],[OrderID]],orders[],20,FALSE)</f>
        <v>1998</v>
      </c>
      <c r="I1882" t="str">
        <f>VLOOKUP(order_details__2[[#This Row],[ProductID]],products[],2,FALSE)</f>
        <v>Manjimup Dried Apples</v>
      </c>
      <c r="J1882" t="str">
        <f>VLOOKUP(order_details__2[[#This Row],[SupplierID]],suppliers[],2,FALSE)</f>
        <v>G'day, Mate</v>
      </c>
      <c r="K1882" t="str">
        <f>VLOOKUP(order_details__2[[#This Row],[OrderID]],orders[],14,FALSE)</f>
        <v>Sweden</v>
      </c>
      <c r="L1882">
        <f>VLOOKUP(order_details__2[[#This Row],[OrderID]],orders[],7,FALSE)</f>
        <v>3</v>
      </c>
      <c r="M1882" t="str">
        <f>VLOOKUP(order_details__2[[#This Row],[ShipVia ]],shippers[],2,FALSE)</f>
        <v>Federal Shipping</v>
      </c>
      <c r="N1882" t="str">
        <f>VLOOKUP(order_details__2[[#This Row],[OrderID]],orders[],2,FALSE)</f>
        <v>FOLKO</v>
      </c>
      <c r="O1882" t="str">
        <f>VLOOKUP(order_details__2[[#This Row],[OrderID]],orders[],18,FALSE)</f>
        <v xml:space="preserve">Northern                                          </v>
      </c>
      <c r="P1882">
        <f>VLOOKUP(order_details__2[[#This Row],[ProductID]],products[],4,FALSE)</f>
        <v>7</v>
      </c>
      <c r="Q1882" t="str">
        <f>VLOOKUP(order_details__2[[#This Row],[CategoryID]],categories[],2,FALSE)</f>
        <v>Produce</v>
      </c>
      <c r="R1882">
        <f>VLOOKUP(order_details__2[[#This Row],[OrderID]],orders[],21,FALSE)</f>
        <v>3</v>
      </c>
    </row>
    <row r="1883" spans="1:18" x14ac:dyDescent="0.2">
      <c r="A1883">
        <v>10977</v>
      </c>
      <c r="B1883">
        <v>63</v>
      </c>
      <c r="C1883">
        <v>43.9</v>
      </c>
      <c r="D1883">
        <v>20</v>
      </c>
      <c r="E1883">
        <v>0</v>
      </c>
      <c r="F1883">
        <f>order_details__2[[#This Row],[UnitPrice]]*order_details__2[[#This Row],[Quantity]]</f>
        <v>878</v>
      </c>
      <c r="G1883">
        <f>VLOOKUP(order_details__2[[#This Row],[ProductID]],products[],3,FALSE)</f>
        <v>7</v>
      </c>
      <c r="H1883">
        <f>VLOOKUP(order_details__2[[#This Row],[OrderID]],orders[],20,FALSE)</f>
        <v>1998</v>
      </c>
      <c r="I1883" t="str">
        <f>VLOOKUP(order_details__2[[#This Row],[ProductID]],products[],2,FALSE)</f>
        <v>Vegie-spread</v>
      </c>
      <c r="J1883" t="str">
        <f>VLOOKUP(order_details__2[[#This Row],[SupplierID]],suppliers[],2,FALSE)</f>
        <v>Pavlova, Ltd.</v>
      </c>
      <c r="K1883" t="str">
        <f>VLOOKUP(order_details__2[[#This Row],[OrderID]],orders[],14,FALSE)</f>
        <v>Sweden</v>
      </c>
      <c r="L1883">
        <f>VLOOKUP(order_details__2[[#This Row],[OrderID]],orders[],7,FALSE)</f>
        <v>3</v>
      </c>
      <c r="M1883" t="str">
        <f>VLOOKUP(order_details__2[[#This Row],[ShipVia ]],shippers[],2,FALSE)</f>
        <v>Federal Shipping</v>
      </c>
      <c r="N1883" t="str">
        <f>VLOOKUP(order_details__2[[#This Row],[OrderID]],orders[],2,FALSE)</f>
        <v>FOLKO</v>
      </c>
      <c r="O1883" t="str">
        <f>VLOOKUP(order_details__2[[#This Row],[OrderID]],orders[],18,FALSE)</f>
        <v xml:space="preserve">Northern                                          </v>
      </c>
      <c r="P1883">
        <f>VLOOKUP(order_details__2[[#This Row],[ProductID]],products[],4,FALSE)</f>
        <v>2</v>
      </c>
      <c r="Q1883" t="str">
        <f>VLOOKUP(order_details__2[[#This Row],[CategoryID]],categories[],2,FALSE)</f>
        <v>Condiments</v>
      </c>
      <c r="R1883">
        <f>VLOOKUP(order_details__2[[#This Row],[OrderID]],orders[],21,FALSE)</f>
        <v>3</v>
      </c>
    </row>
    <row r="1884" spans="1:18" x14ac:dyDescent="0.2">
      <c r="A1884">
        <v>10978</v>
      </c>
      <c r="B1884">
        <v>8</v>
      </c>
      <c r="C1884">
        <v>40</v>
      </c>
      <c r="D1884">
        <v>20</v>
      </c>
      <c r="E1884">
        <v>0</v>
      </c>
      <c r="F1884">
        <f>order_details__2[[#This Row],[UnitPrice]]*order_details__2[[#This Row],[Quantity]]</f>
        <v>800</v>
      </c>
      <c r="G1884">
        <f>VLOOKUP(order_details__2[[#This Row],[ProductID]],products[],3,FALSE)</f>
        <v>3</v>
      </c>
      <c r="H1884">
        <f>VLOOKUP(order_details__2[[#This Row],[OrderID]],orders[],20,FALSE)</f>
        <v>1998</v>
      </c>
      <c r="I1884" t="str">
        <f>VLOOKUP(order_details__2[[#This Row],[ProductID]],products[],2,FALSE)</f>
        <v>Northwoods Cranberry Sauce</v>
      </c>
      <c r="J1884" t="str">
        <f>VLOOKUP(order_details__2[[#This Row],[SupplierID]],suppliers[],2,FALSE)</f>
        <v>Grandma Kelly's Homestead</v>
      </c>
      <c r="K1884" t="str">
        <f>VLOOKUP(order_details__2[[#This Row],[OrderID]],orders[],14,FALSE)</f>
        <v>Belgium</v>
      </c>
      <c r="L1884">
        <f>VLOOKUP(order_details__2[[#This Row],[OrderID]],orders[],7,FALSE)</f>
        <v>2</v>
      </c>
      <c r="M1884" t="str">
        <f>VLOOKUP(order_details__2[[#This Row],[ShipVia ]],shippers[],2,FALSE)</f>
        <v>United Package</v>
      </c>
      <c r="N1884" t="str">
        <f>VLOOKUP(order_details__2[[#This Row],[OrderID]],orders[],2,FALSE)</f>
        <v>MAISD</v>
      </c>
      <c r="O1884" t="str">
        <f>VLOOKUP(order_details__2[[#This Row],[OrderID]],orders[],18,FALSE)</f>
        <v xml:space="preserve">Northern                                          </v>
      </c>
      <c r="P1884">
        <f>VLOOKUP(order_details__2[[#This Row],[ProductID]],products[],4,FALSE)</f>
        <v>2</v>
      </c>
      <c r="Q1884" t="str">
        <f>VLOOKUP(order_details__2[[#This Row],[CategoryID]],categories[],2,FALSE)</f>
        <v>Condiments</v>
      </c>
      <c r="R1884">
        <f>VLOOKUP(order_details__2[[#This Row],[OrderID]],orders[],21,FALSE)</f>
        <v>3</v>
      </c>
    </row>
    <row r="1885" spans="1:18" x14ac:dyDescent="0.2">
      <c r="A1885">
        <v>10978</v>
      </c>
      <c r="B1885">
        <v>21</v>
      </c>
      <c r="C1885">
        <v>10</v>
      </c>
      <c r="D1885">
        <v>40</v>
      </c>
      <c r="E1885">
        <v>0</v>
      </c>
      <c r="F1885">
        <f>order_details__2[[#This Row],[UnitPrice]]*order_details__2[[#This Row],[Quantity]]</f>
        <v>400</v>
      </c>
      <c r="G1885">
        <f>VLOOKUP(order_details__2[[#This Row],[ProductID]],products[],3,FALSE)</f>
        <v>8</v>
      </c>
      <c r="H1885">
        <f>VLOOKUP(order_details__2[[#This Row],[OrderID]],orders[],20,FALSE)</f>
        <v>1998</v>
      </c>
      <c r="I1885" t="str">
        <f>VLOOKUP(order_details__2[[#This Row],[ProductID]],products[],2,FALSE)</f>
        <v>Sir Rodney's Scones</v>
      </c>
      <c r="J1885" t="str">
        <f>VLOOKUP(order_details__2[[#This Row],[SupplierID]],suppliers[],2,FALSE)</f>
        <v>Specialty Biscuits, Ltd.</v>
      </c>
      <c r="K1885" t="str">
        <f>VLOOKUP(order_details__2[[#This Row],[OrderID]],orders[],14,FALSE)</f>
        <v>Belgium</v>
      </c>
      <c r="L1885">
        <f>VLOOKUP(order_details__2[[#This Row],[OrderID]],orders[],7,FALSE)</f>
        <v>2</v>
      </c>
      <c r="M1885" t="str">
        <f>VLOOKUP(order_details__2[[#This Row],[ShipVia ]],shippers[],2,FALSE)</f>
        <v>United Package</v>
      </c>
      <c r="N1885" t="str">
        <f>VLOOKUP(order_details__2[[#This Row],[OrderID]],orders[],2,FALSE)</f>
        <v>MAISD</v>
      </c>
      <c r="O1885" t="str">
        <f>VLOOKUP(order_details__2[[#This Row],[OrderID]],orders[],18,FALSE)</f>
        <v xml:space="preserve">Northern                                          </v>
      </c>
      <c r="P1885">
        <f>VLOOKUP(order_details__2[[#This Row],[ProductID]],products[],4,FALSE)</f>
        <v>3</v>
      </c>
      <c r="Q1885" t="str">
        <f>VLOOKUP(order_details__2[[#This Row],[CategoryID]],categories[],2,FALSE)</f>
        <v>Confections</v>
      </c>
      <c r="R1885">
        <f>VLOOKUP(order_details__2[[#This Row],[OrderID]],orders[],21,FALSE)</f>
        <v>3</v>
      </c>
    </row>
    <row r="1886" spans="1:18" x14ac:dyDescent="0.2">
      <c r="A1886">
        <v>10978</v>
      </c>
      <c r="B1886">
        <v>40</v>
      </c>
      <c r="C1886">
        <v>18.399999999999999</v>
      </c>
      <c r="D1886">
        <v>10</v>
      </c>
      <c r="E1886">
        <v>0</v>
      </c>
      <c r="F1886">
        <f>order_details__2[[#This Row],[UnitPrice]]*order_details__2[[#This Row],[Quantity]]</f>
        <v>184</v>
      </c>
      <c r="G1886">
        <f>VLOOKUP(order_details__2[[#This Row],[ProductID]],products[],3,FALSE)</f>
        <v>19</v>
      </c>
      <c r="H1886">
        <f>VLOOKUP(order_details__2[[#This Row],[OrderID]],orders[],20,FALSE)</f>
        <v>1998</v>
      </c>
      <c r="I1886" t="str">
        <f>VLOOKUP(order_details__2[[#This Row],[ProductID]],products[],2,FALSE)</f>
        <v>Boston Crab Meat</v>
      </c>
      <c r="J1886" t="str">
        <f>VLOOKUP(order_details__2[[#This Row],[SupplierID]],suppliers[],2,FALSE)</f>
        <v>New England Seafood Cannery</v>
      </c>
      <c r="K1886" t="str">
        <f>VLOOKUP(order_details__2[[#This Row],[OrderID]],orders[],14,FALSE)</f>
        <v>Belgium</v>
      </c>
      <c r="L1886">
        <f>VLOOKUP(order_details__2[[#This Row],[OrderID]],orders[],7,FALSE)</f>
        <v>2</v>
      </c>
      <c r="M1886" t="str">
        <f>VLOOKUP(order_details__2[[#This Row],[ShipVia ]],shippers[],2,FALSE)</f>
        <v>United Package</v>
      </c>
      <c r="N1886" t="str">
        <f>VLOOKUP(order_details__2[[#This Row],[OrderID]],orders[],2,FALSE)</f>
        <v>MAISD</v>
      </c>
      <c r="O1886" t="str">
        <f>VLOOKUP(order_details__2[[#This Row],[OrderID]],orders[],18,FALSE)</f>
        <v xml:space="preserve">Northern                                          </v>
      </c>
      <c r="P1886">
        <f>VLOOKUP(order_details__2[[#This Row],[ProductID]],products[],4,FALSE)</f>
        <v>8</v>
      </c>
      <c r="Q1886" t="str">
        <f>VLOOKUP(order_details__2[[#This Row],[CategoryID]],categories[],2,FALSE)</f>
        <v>Seafood</v>
      </c>
      <c r="R1886">
        <f>VLOOKUP(order_details__2[[#This Row],[OrderID]],orders[],21,FALSE)</f>
        <v>3</v>
      </c>
    </row>
    <row r="1887" spans="1:18" x14ac:dyDescent="0.2">
      <c r="A1887">
        <v>10978</v>
      </c>
      <c r="B1887">
        <v>44</v>
      </c>
      <c r="C1887">
        <v>19.45</v>
      </c>
      <c r="D1887">
        <v>6</v>
      </c>
      <c r="E1887">
        <v>0</v>
      </c>
      <c r="F1887">
        <f>order_details__2[[#This Row],[UnitPrice]]*order_details__2[[#This Row],[Quantity]]</f>
        <v>116.69999999999999</v>
      </c>
      <c r="G1887">
        <f>VLOOKUP(order_details__2[[#This Row],[ProductID]],products[],3,FALSE)</f>
        <v>20</v>
      </c>
      <c r="H1887">
        <f>VLOOKUP(order_details__2[[#This Row],[OrderID]],orders[],20,FALSE)</f>
        <v>1998</v>
      </c>
      <c r="I1887" t="str">
        <f>VLOOKUP(order_details__2[[#This Row],[ProductID]],products[],2,FALSE)</f>
        <v>Gula Malacca</v>
      </c>
      <c r="J1887" t="str">
        <f>VLOOKUP(order_details__2[[#This Row],[SupplierID]],suppliers[],2,FALSE)</f>
        <v>Leka Trading</v>
      </c>
      <c r="K1887" t="str">
        <f>VLOOKUP(order_details__2[[#This Row],[OrderID]],orders[],14,FALSE)</f>
        <v>Belgium</v>
      </c>
      <c r="L1887">
        <f>VLOOKUP(order_details__2[[#This Row],[OrderID]],orders[],7,FALSE)</f>
        <v>2</v>
      </c>
      <c r="M1887" t="str">
        <f>VLOOKUP(order_details__2[[#This Row],[ShipVia ]],shippers[],2,FALSE)</f>
        <v>United Package</v>
      </c>
      <c r="N1887" t="str">
        <f>VLOOKUP(order_details__2[[#This Row],[OrderID]],orders[],2,FALSE)</f>
        <v>MAISD</v>
      </c>
      <c r="O1887" t="str">
        <f>VLOOKUP(order_details__2[[#This Row],[OrderID]],orders[],18,FALSE)</f>
        <v xml:space="preserve">Northern                                          </v>
      </c>
      <c r="P1887">
        <f>VLOOKUP(order_details__2[[#This Row],[ProductID]],products[],4,FALSE)</f>
        <v>2</v>
      </c>
      <c r="Q1887" t="str">
        <f>VLOOKUP(order_details__2[[#This Row],[CategoryID]],categories[],2,FALSE)</f>
        <v>Condiments</v>
      </c>
      <c r="R1887">
        <f>VLOOKUP(order_details__2[[#This Row],[OrderID]],orders[],21,FALSE)</f>
        <v>3</v>
      </c>
    </row>
    <row r="1888" spans="1:18" x14ac:dyDescent="0.2">
      <c r="A1888">
        <v>10979</v>
      </c>
      <c r="B1888">
        <v>7</v>
      </c>
      <c r="C1888">
        <v>30</v>
      </c>
      <c r="D1888">
        <v>18</v>
      </c>
      <c r="E1888">
        <v>0</v>
      </c>
      <c r="F1888">
        <f>order_details__2[[#This Row],[UnitPrice]]*order_details__2[[#This Row],[Quantity]]</f>
        <v>540</v>
      </c>
      <c r="G1888">
        <f>VLOOKUP(order_details__2[[#This Row],[ProductID]],products[],3,FALSE)</f>
        <v>3</v>
      </c>
      <c r="H1888">
        <f>VLOOKUP(order_details__2[[#This Row],[OrderID]],orders[],20,FALSE)</f>
        <v>1998</v>
      </c>
      <c r="I1888" t="str">
        <f>VLOOKUP(order_details__2[[#This Row],[ProductID]],products[],2,FALSE)</f>
        <v>Uncle Bob's Organic Dried Pears</v>
      </c>
      <c r="J1888" t="str">
        <f>VLOOKUP(order_details__2[[#This Row],[SupplierID]],suppliers[],2,FALSE)</f>
        <v>Grandma Kelly's Homestead</v>
      </c>
      <c r="K1888" t="str">
        <f>VLOOKUP(order_details__2[[#This Row],[OrderID]],orders[],14,FALSE)</f>
        <v>Austria</v>
      </c>
      <c r="L1888">
        <f>VLOOKUP(order_details__2[[#This Row],[OrderID]],orders[],7,FALSE)</f>
        <v>2</v>
      </c>
      <c r="M1888" t="str">
        <f>VLOOKUP(order_details__2[[#This Row],[ShipVia ]],shippers[],2,FALSE)</f>
        <v>United Package</v>
      </c>
      <c r="N1888" t="str">
        <f>VLOOKUP(order_details__2[[#This Row],[OrderID]],orders[],2,FALSE)</f>
        <v>ERNSH</v>
      </c>
      <c r="O1888" t="str">
        <f>VLOOKUP(order_details__2[[#This Row],[OrderID]],orders[],18,FALSE)</f>
        <v xml:space="preserve">Northern                                          </v>
      </c>
      <c r="P1888">
        <f>VLOOKUP(order_details__2[[#This Row],[ProductID]],products[],4,FALSE)</f>
        <v>7</v>
      </c>
      <c r="Q1888" t="str">
        <f>VLOOKUP(order_details__2[[#This Row],[CategoryID]],categories[],2,FALSE)</f>
        <v>Produce</v>
      </c>
      <c r="R1888">
        <f>VLOOKUP(order_details__2[[#This Row],[OrderID]],orders[],21,FALSE)</f>
        <v>3</v>
      </c>
    </row>
    <row r="1889" spans="1:18" x14ac:dyDescent="0.2">
      <c r="A1889">
        <v>10979</v>
      </c>
      <c r="B1889">
        <v>12</v>
      </c>
      <c r="C1889">
        <v>38</v>
      </c>
      <c r="D1889">
        <v>20</v>
      </c>
      <c r="E1889">
        <v>0</v>
      </c>
      <c r="F1889">
        <f>order_details__2[[#This Row],[UnitPrice]]*order_details__2[[#This Row],[Quantity]]</f>
        <v>760</v>
      </c>
      <c r="G1889">
        <f>VLOOKUP(order_details__2[[#This Row],[ProductID]],products[],3,FALSE)</f>
        <v>5</v>
      </c>
      <c r="H1889">
        <f>VLOOKUP(order_details__2[[#This Row],[OrderID]],orders[],20,FALSE)</f>
        <v>1998</v>
      </c>
      <c r="I1889" t="str">
        <f>VLOOKUP(order_details__2[[#This Row],[ProductID]],products[],2,FALSE)</f>
        <v>Queso Manchego La Pastora</v>
      </c>
      <c r="J1889" t="str">
        <f>VLOOKUP(order_details__2[[#This Row],[SupplierID]],suppliers[],2,FALSE)</f>
        <v>Cooperativa de Quesos 'Las Cabras'</v>
      </c>
      <c r="K1889" t="str">
        <f>VLOOKUP(order_details__2[[#This Row],[OrderID]],orders[],14,FALSE)</f>
        <v>Austria</v>
      </c>
      <c r="L1889">
        <f>VLOOKUP(order_details__2[[#This Row],[OrderID]],orders[],7,FALSE)</f>
        <v>2</v>
      </c>
      <c r="M1889" t="str">
        <f>VLOOKUP(order_details__2[[#This Row],[ShipVia ]],shippers[],2,FALSE)</f>
        <v>United Package</v>
      </c>
      <c r="N1889" t="str">
        <f>VLOOKUP(order_details__2[[#This Row],[OrderID]],orders[],2,FALSE)</f>
        <v>ERNSH</v>
      </c>
      <c r="O1889" t="str">
        <f>VLOOKUP(order_details__2[[#This Row],[OrderID]],orders[],18,FALSE)</f>
        <v xml:space="preserve">Northern                                          </v>
      </c>
      <c r="P1889">
        <f>VLOOKUP(order_details__2[[#This Row],[ProductID]],products[],4,FALSE)</f>
        <v>4</v>
      </c>
      <c r="Q1889" t="str">
        <f>VLOOKUP(order_details__2[[#This Row],[CategoryID]],categories[],2,FALSE)</f>
        <v>Dairy Products</v>
      </c>
      <c r="R1889">
        <f>VLOOKUP(order_details__2[[#This Row],[OrderID]],orders[],21,FALSE)</f>
        <v>3</v>
      </c>
    </row>
    <row r="1890" spans="1:18" x14ac:dyDescent="0.2">
      <c r="A1890">
        <v>10979</v>
      </c>
      <c r="B1890">
        <v>24</v>
      </c>
      <c r="C1890">
        <v>4.5</v>
      </c>
      <c r="D1890">
        <v>80</v>
      </c>
      <c r="E1890">
        <v>0</v>
      </c>
      <c r="F1890">
        <f>order_details__2[[#This Row],[UnitPrice]]*order_details__2[[#This Row],[Quantity]]</f>
        <v>360</v>
      </c>
      <c r="G1890">
        <f>VLOOKUP(order_details__2[[#This Row],[ProductID]],products[],3,FALSE)</f>
        <v>10</v>
      </c>
      <c r="H1890">
        <f>VLOOKUP(order_details__2[[#This Row],[OrderID]],orders[],20,FALSE)</f>
        <v>1998</v>
      </c>
      <c r="I1890" t="str">
        <f>VLOOKUP(order_details__2[[#This Row],[ProductID]],products[],2,FALSE)</f>
        <v>Guaran Fantstica</v>
      </c>
      <c r="J1890" t="str">
        <f>VLOOKUP(order_details__2[[#This Row],[SupplierID]],suppliers[],2,FALSE)</f>
        <v>Refrescos Americanas LTDA</v>
      </c>
      <c r="K1890" t="str">
        <f>VLOOKUP(order_details__2[[#This Row],[OrderID]],orders[],14,FALSE)</f>
        <v>Austria</v>
      </c>
      <c r="L1890">
        <f>VLOOKUP(order_details__2[[#This Row],[OrderID]],orders[],7,FALSE)</f>
        <v>2</v>
      </c>
      <c r="M1890" t="str">
        <f>VLOOKUP(order_details__2[[#This Row],[ShipVia ]],shippers[],2,FALSE)</f>
        <v>United Package</v>
      </c>
      <c r="N1890" t="str">
        <f>VLOOKUP(order_details__2[[#This Row],[OrderID]],orders[],2,FALSE)</f>
        <v>ERNSH</v>
      </c>
      <c r="O1890" t="str">
        <f>VLOOKUP(order_details__2[[#This Row],[OrderID]],orders[],18,FALSE)</f>
        <v xml:space="preserve">Northern                                          </v>
      </c>
      <c r="P1890">
        <f>VLOOKUP(order_details__2[[#This Row],[ProductID]],products[],4,FALSE)</f>
        <v>1</v>
      </c>
      <c r="Q1890" t="str">
        <f>VLOOKUP(order_details__2[[#This Row],[CategoryID]],categories[],2,FALSE)</f>
        <v>Beverages</v>
      </c>
      <c r="R1890">
        <f>VLOOKUP(order_details__2[[#This Row],[OrderID]],orders[],21,FALSE)</f>
        <v>3</v>
      </c>
    </row>
    <row r="1891" spans="1:18" x14ac:dyDescent="0.2">
      <c r="A1891">
        <v>10979</v>
      </c>
      <c r="B1891">
        <v>27</v>
      </c>
      <c r="C1891">
        <v>43.9</v>
      </c>
      <c r="D1891">
        <v>30</v>
      </c>
      <c r="E1891">
        <v>0</v>
      </c>
      <c r="F1891">
        <f>order_details__2[[#This Row],[UnitPrice]]*order_details__2[[#This Row],[Quantity]]</f>
        <v>1317</v>
      </c>
      <c r="G1891">
        <f>VLOOKUP(order_details__2[[#This Row],[ProductID]],products[],3,FALSE)</f>
        <v>11</v>
      </c>
      <c r="H1891">
        <f>VLOOKUP(order_details__2[[#This Row],[OrderID]],orders[],20,FALSE)</f>
        <v>1998</v>
      </c>
      <c r="I1891" t="str">
        <f>VLOOKUP(order_details__2[[#This Row],[ProductID]],products[],2,FALSE)</f>
        <v>Schoggi Schokolade</v>
      </c>
      <c r="J1891" t="str">
        <f>VLOOKUP(order_details__2[[#This Row],[SupplierID]],suppliers[],2,FALSE)</f>
        <v>Heli Swaren GmbH &amp; Co. KG</v>
      </c>
      <c r="K1891" t="str">
        <f>VLOOKUP(order_details__2[[#This Row],[OrderID]],orders[],14,FALSE)</f>
        <v>Austria</v>
      </c>
      <c r="L1891">
        <f>VLOOKUP(order_details__2[[#This Row],[OrderID]],orders[],7,FALSE)</f>
        <v>2</v>
      </c>
      <c r="M1891" t="str">
        <f>VLOOKUP(order_details__2[[#This Row],[ShipVia ]],shippers[],2,FALSE)</f>
        <v>United Package</v>
      </c>
      <c r="N1891" t="str">
        <f>VLOOKUP(order_details__2[[#This Row],[OrderID]],orders[],2,FALSE)</f>
        <v>ERNSH</v>
      </c>
      <c r="O1891" t="str">
        <f>VLOOKUP(order_details__2[[#This Row],[OrderID]],orders[],18,FALSE)</f>
        <v xml:space="preserve">Northern                                          </v>
      </c>
      <c r="P1891">
        <f>VLOOKUP(order_details__2[[#This Row],[ProductID]],products[],4,FALSE)</f>
        <v>3</v>
      </c>
      <c r="Q1891" t="str">
        <f>VLOOKUP(order_details__2[[#This Row],[CategoryID]],categories[],2,FALSE)</f>
        <v>Confections</v>
      </c>
      <c r="R1891">
        <f>VLOOKUP(order_details__2[[#This Row],[OrderID]],orders[],21,FALSE)</f>
        <v>3</v>
      </c>
    </row>
    <row r="1892" spans="1:18" x14ac:dyDescent="0.2">
      <c r="A1892">
        <v>10979</v>
      </c>
      <c r="B1892">
        <v>31</v>
      </c>
      <c r="C1892">
        <v>12.5</v>
      </c>
      <c r="D1892">
        <v>24</v>
      </c>
      <c r="E1892">
        <v>0</v>
      </c>
      <c r="F1892">
        <f>order_details__2[[#This Row],[UnitPrice]]*order_details__2[[#This Row],[Quantity]]</f>
        <v>300</v>
      </c>
      <c r="G1892">
        <f>VLOOKUP(order_details__2[[#This Row],[ProductID]],products[],3,FALSE)</f>
        <v>14</v>
      </c>
      <c r="H1892">
        <f>VLOOKUP(order_details__2[[#This Row],[OrderID]],orders[],20,FALSE)</f>
        <v>1998</v>
      </c>
      <c r="I1892" t="str">
        <f>VLOOKUP(order_details__2[[#This Row],[ProductID]],products[],2,FALSE)</f>
        <v>Gorgonzola Telino</v>
      </c>
      <c r="J1892" t="str">
        <f>VLOOKUP(order_details__2[[#This Row],[SupplierID]],suppliers[],2,FALSE)</f>
        <v>Formaggi Fortini s.r.l.</v>
      </c>
      <c r="K1892" t="str">
        <f>VLOOKUP(order_details__2[[#This Row],[OrderID]],orders[],14,FALSE)</f>
        <v>Austria</v>
      </c>
      <c r="L1892">
        <f>VLOOKUP(order_details__2[[#This Row],[OrderID]],orders[],7,FALSE)</f>
        <v>2</v>
      </c>
      <c r="M1892" t="str">
        <f>VLOOKUP(order_details__2[[#This Row],[ShipVia ]],shippers[],2,FALSE)</f>
        <v>United Package</v>
      </c>
      <c r="N1892" t="str">
        <f>VLOOKUP(order_details__2[[#This Row],[OrderID]],orders[],2,FALSE)</f>
        <v>ERNSH</v>
      </c>
      <c r="O1892" t="str">
        <f>VLOOKUP(order_details__2[[#This Row],[OrderID]],orders[],18,FALSE)</f>
        <v xml:space="preserve">Northern                                          </v>
      </c>
      <c r="P1892">
        <f>VLOOKUP(order_details__2[[#This Row],[ProductID]],products[],4,FALSE)</f>
        <v>4</v>
      </c>
      <c r="Q1892" t="str">
        <f>VLOOKUP(order_details__2[[#This Row],[CategoryID]],categories[],2,FALSE)</f>
        <v>Dairy Products</v>
      </c>
      <c r="R1892">
        <f>VLOOKUP(order_details__2[[#This Row],[OrderID]],orders[],21,FALSE)</f>
        <v>3</v>
      </c>
    </row>
    <row r="1893" spans="1:18" x14ac:dyDescent="0.2">
      <c r="A1893">
        <v>10979</v>
      </c>
      <c r="B1893">
        <v>63</v>
      </c>
      <c r="C1893">
        <v>43.9</v>
      </c>
      <c r="D1893">
        <v>35</v>
      </c>
      <c r="E1893">
        <v>0</v>
      </c>
      <c r="F1893">
        <f>order_details__2[[#This Row],[UnitPrice]]*order_details__2[[#This Row],[Quantity]]</f>
        <v>1536.5</v>
      </c>
      <c r="G1893">
        <f>VLOOKUP(order_details__2[[#This Row],[ProductID]],products[],3,FALSE)</f>
        <v>7</v>
      </c>
      <c r="H1893">
        <f>VLOOKUP(order_details__2[[#This Row],[OrderID]],orders[],20,FALSE)</f>
        <v>1998</v>
      </c>
      <c r="I1893" t="str">
        <f>VLOOKUP(order_details__2[[#This Row],[ProductID]],products[],2,FALSE)</f>
        <v>Vegie-spread</v>
      </c>
      <c r="J1893" t="str">
        <f>VLOOKUP(order_details__2[[#This Row],[SupplierID]],suppliers[],2,FALSE)</f>
        <v>Pavlova, Ltd.</v>
      </c>
      <c r="K1893" t="str">
        <f>VLOOKUP(order_details__2[[#This Row],[OrderID]],orders[],14,FALSE)</f>
        <v>Austria</v>
      </c>
      <c r="L1893">
        <f>VLOOKUP(order_details__2[[#This Row],[OrderID]],orders[],7,FALSE)</f>
        <v>2</v>
      </c>
      <c r="M1893" t="str">
        <f>VLOOKUP(order_details__2[[#This Row],[ShipVia ]],shippers[],2,FALSE)</f>
        <v>United Package</v>
      </c>
      <c r="N1893" t="str">
        <f>VLOOKUP(order_details__2[[#This Row],[OrderID]],orders[],2,FALSE)</f>
        <v>ERNSH</v>
      </c>
      <c r="O1893" t="str">
        <f>VLOOKUP(order_details__2[[#This Row],[OrderID]],orders[],18,FALSE)</f>
        <v xml:space="preserve">Northern                                          </v>
      </c>
      <c r="P1893">
        <f>VLOOKUP(order_details__2[[#This Row],[ProductID]],products[],4,FALSE)</f>
        <v>2</v>
      </c>
      <c r="Q1893" t="str">
        <f>VLOOKUP(order_details__2[[#This Row],[CategoryID]],categories[],2,FALSE)</f>
        <v>Condiments</v>
      </c>
      <c r="R1893">
        <f>VLOOKUP(order_details__2[[#This Row],[OrderID]],orders[],21,FALSE)</f>
        <v>3</v>
      </c>
    </row>
    <row r="1894" spans="1:18" x14ac:dyDescent="0.2">
      <c r="A1894">
        <v>10980</v>
      </c>
      <c r="B1894">
        <v>75</v>
      </c>
      <c r="C1894">
        <v>7.75</v>
      </c>
      <c r="D1894">
        <v>40</v>
      </c>
      <c r="E1894">
        <v>0</v>
      </c>
      <c r="F1894">
        <f>order_details__2[[#This Row],[UnitPrice]]*order_details__2[[#This Row],[Quantity]]</f>
        <v>310</v>
      </c>
      <c r="G1894">
        <f>VLOOKUP(order_details__2[[#This Row],[ProductID]],products[],3,FALSE)</f>
        <v>12</v>
      </c>
      <c r="H1894">
        <f>VLOOKUP(order_details__2[[#This Row],[OrderID]],orders[],20,FALSE)</f>
        <v>1998</v>
      </c>
      <c r="I1894" t="str">
        <f>VLOOKUP(order_details__2[[#This Row],[ProductID]],products[],2,FALSE)</f>
        <v>Rhnbru Klosterbier</v>
      </c>
      <c r="J1894" t="str">
        <f>VLOOKUP(order_details__2[[#This Row],[SupplierID]],suppliers[],2,FALSE)</f>
        <v>Plutzer Lebensmittelgromrkte AG</v>
      </c>
      <c r="K1894" t="str">
        <f>VLOOKUP(order_details__2[[#This Row],[OrderID]],orders[],14,FALSE)</f>
        <v>Sweden</v>
      </c>
      <c r="L1894">
        <f>VLOOKUP(order_details__2[[#This Row],[OrderID]],orders[],7,FALSE)</f>
        <v>1</v>
      </c>
      <c r="M1894" t="str">
        <f>VLOOKUP(order_details__2[[#This Row],[ShipVia ]],shippers[],2,FALSE)</f>
        <v>Speedy Express</v>
      </c>
      <c r="N1894" t="str">
        <f>VLOOKUP(order_details__2[[#This Row],[OrderID]],orders[],2,FALSE)</f>
        <v>FOLKO</v>
      </c>
      <c r="O1894" t="str">
        <f>VLOOKUP(order_details__2[[#This Row],[OrderID]],orders[],18,FALSE)</f>
        <v xml:space="preserve">Eastern                                           </v>
      </c>
      <c r="P1894">
        <f>VLOOKUP(order_details__2[[#This Row],[ProductID]],products[],4,FALSE)</f>
        <v>1</v>
      </c>
      <c r="Q1894" t="str">
        <f>VLOOKUP(order_details__2[[#This Row],[CategoryID]],categories[],2,FALSE)</f>
        <v>Beverages</v>
      </c>
      <c r="R1894">
        <f>VLOOKUP(order_details__2[[#This Row],[OrderID]],orders[],21,FALSE)</f>
        <v>3</v>
      </c>
    </row>
    <row r="1895" spans="1:18" x14ac:dyDescent="0.2">
      <c r="A1895">
        <v>10981</v>
      </c>
      <c r="B1895">
        <v>38</v>
      </c>
      <c r="C1895">
        <v>263.5</v>
      </c>
      <c r="D1895">
        <v>60</v>
      </c>
      <c r="E1895">
        <v>0</v>
      </c>
      <c r="F1895">
        <f>order_details__2[[#This Row],[UnitPrice]]*order_details__2[[#This Row],[Quantity]]</f>
        <v>15810</v>
      </c>
      <c r="G1895">
        <f>VLOOKUP(order_details__2[[#This Row],[ProductID]],products[],3,FALSE)</f>
        <v>18</v>
      </c>
      <c r="H1895">
        <f>VLOOKUP(order_details__2[[#This Row],[OrderID]],orders[],20,FALSE)</f>
        <v>1998</v>
      </c>
      <c r="I1895" t="str">
        <f>VLOOKUP(order_details__2[[#This Row],[ProductID]],products[],2,FALSE)</f>
        <v>Cte de Blaye</v>
      </c>
      <c r="J1895" t="str">
        <f>VLOOKUP(order_details__2[[#This Row],[SupplierID]],suppliers[],2,FALSE)</f>
        <v>Aux joyeux ecclsiastiques</v>
      </c>
      <c r="K1895" t="str">
        <f>VLOOKUP(order_details__2[[#This Row],[OrderID]],orders[],14,FALSE)</f>
        <v>Brazil</v>
      </c>
      <c r="L1895">
        <f>VLOOKUP(order_details__2[[#This Row],[OrderID]],orders[],7,FALSE)</f>
        <v>2</v>
      </c>
      <c r="M1895" t="str">
        <f>VLOOKUP(order_details__2[[#This Row],[ShipVia ]],shippers[],2,FALSE)</f>
        <v>United Package</v>
      </c>
      <c r="N1895" t="str">
        <f>VLOOKUP(order_details__2[[#This Row],[OrderID]],orders[],2,FALSE)</f>
        <v>HANAR</v>
      </c>
      <c r="O1895" t="str">
        <f>VLOOKUP(order_details__2[[#This Row],[OrderID]],orders[],18,FALSE)</f>
        <v xml:space="preserve">Eastern                                           </v>
      </c>
      <c r="P1895">
        <f>VLOOKUP(order_details__2[[#This Row],[ProductID]],products[],4,FALSE)</f>
        <v>1</v>
      </c>
      <c r="Q1895" t="str">
        <f>VLOOKUP(order_details__2[[#This Row],[CategoryID]],categories[],2,FALSE)</f>
        <v>Beverages</v>
      </c>
      <c r="R1895">
        <f>VLOOKUP(order_details__2[[#This Row],[OrderID]],orders[],21,FALSE)</f>
        <v>3</v>
      </c>
    </row>
    <row r="1896" spans="1:18" x14ac:dyDescent="0.2">
      <c r="A1896">
        <v>10982</v>
      </c>
      <c r="B1896">
        <v>7</v>
      </c>
      <c r="C1896">
        <v>30</v>
      </c>
      <c r="D1896">
        <v>20</v>
      </c>
      <c r="E1896">
        <v>0</v>
      </c>
      <c r="F1896">
        <f>order_details__2[[#This Row],[UnitPrice]]*order_details__2[[#This Row],[Quantity]]</f>
        <v>600</v>
      </c>
      <c r="G1896">
        <f>VLOOKUP(order_details__2[[#This Row],[ProductID]],products[],3,FALSE)</f>
        <v>3</v>
      </c>
      <c r="H1896">
        <f>VLOOKUP(order_details__2[[#This Row],[OrderID]],orders[],20,FALSE)</f>
        <v>1998</v>
      </c>
      <c r="I1896" t="str">
        <f>VLOOKUP(order_details__2[[#This Row],[ProductID]],products[],2,FALSE)</f>
        <v>Uncle Bob's Organic Dried Pears</v>
      </c>
      <c r="J1896" t="str">
        <f>VLOOKUP(order_details__2[[#This Row],[SupplierID]],suppliers[],2,FALSE)</f>
        <v>Grandma Kelly's Homestead</v>
      </c>
      <c r="K1896" t="str">
        <f>VLOOKUP(order_details__2[[#This Row],[OrderID]],orders[],14,FALSE)</f>
        <v>Canada</v>
      </c>
      <c r="L1896">
        <f>VLOOKUP(order_details__2[[#This Row],[OrderID]],orders[],7,FALSE)</f>
        <v>1</v>
      </c>
      <c r="M1896" t="str">
        <f>VLOOKUP(order_details__2[[#This Row],[ShipVia ]],shippers[],2,FALSE)</f>
        <v>Speedy Express</v>
      </c>
      <c r="N1896" t="str">
        <f>VLOOKUP(order_details__2[[#This Row],[OrderID]],orders[],2,FALSE)</f>
        <v>BOTTM</v>
      </c>
      <c r="O1896" t="str">
        <f>VLOOKUP(order_details__2[[#This Row],[OrderID]],orders[],18,FALSE)</f>
        <v xml:space="preserve">Eastern                                           </v>
      </c>
      <c r="P1896">
        <f>VLOOKUP(order_details__2[[#This Row],[ProductID]],products[],4,FALSE)</f>
        <v>7</v>
      </c>
      <c r="Q1896" t="str">
        <f>VLOOKUP(order_details__2[[#This Row],[CategoryID]],categories[],2,FALSE)</f>
        <v>Produce</v>
      </c>
      <c r="R1896">
        <f>VLOOKUP(order_details__2[[#This Row],[OrderID]],orders[],21,FALSE)</f>
        <v>3</v>
      </c>
    </row>
    <row r="1897" spans="1:18" x14ac:dyDescent="0.2">
      <c r="A1897">
        <v>10982</v>
      </c>
      <c r="B1897">
        <v>43</v>
      </c>
      <c r="C1897">
        <v>46</v>
      </c>
      <c r="D1897">
        <v>9</v>
      </c>
      <c r="E1897">
        <v>0</v>
      </c>
      <c r="F1897">
        <f>order_details__2[[#This Row],[UnitPrice]]*order_details__2[[#This Row],[Quantity]]</f>
        <v>414</v>
      </c>
      <c r="G1897">
        <f>VLOOKUP(order_details__2[[#This Row],[ProductID]],products[],3,FALSE)</f>
        <v>20</v>
      </c>
      <c r="H1897">
        <f>VLOOKUP(order_details__2[[#This Row],[OrderID]],orders[],20,FALSE)</f>
        <v>1998</v>
      </c>
      <c r="I1897" t="str">
        <f>VLOOKUP(order_details__2[[#This Row],[ProductID]],products[],2,FALSE)</f>
        <v>Ipoh Coffee</v>
      </c>
      <c r="J1897" t="str">
        <f>VLOOKUP(order_details__2[[#This Row],[SupplierID]],suppliers[],2,FALSE)</f>
        <v>Leka Trading</v>
      </c>
      <c r="K1897" t="str">
        <f>VLOOKUP(order_details__2[[#This Row],[OrderID]],orders[],14,FALSE)</f>
        <v>Canada</v>
      </c>
      <c r="L1897">
        <f>VLOOKUP(order_details__2[[#This Row],[OrderID]],orders[],7,FALSE)</f>
        <v>1</v>
      </c>
      <c r="M1897" t="str">
        <f>VLOOKUP(order_details__2[[#This Row],[ShipVia ]],shippers[],2,FALSE)</f>
        <v>Speedy Express</v>
      </c>
      <c r="N1897" t="str">
        <f>VLOOKUP(order_details__2[[#This Row],[OrderID]],orders[],2,FALSE)</f>
        <v>BOTTM</v>
      </c>
      <c r="O1897" t="str">
        <f>VLOOKUP(order_details__2[[#This Row],[OrderID]],orders[],18,FALSE)</f>
        <v xml:space="preserve">Eastern                                           </v>
      </c>
      <c r="P1897">
        <f>VLOOKUP(order_details__2[[#This Row],[ProductID]],products[],4,FALSE)</f>
        <v>1</v>
      </c>
      <c r="Q1897" t="str">
        <f>VLOOKUP(order_details__2[[#This Row],[CategoryID]],categories[],2,FALSE)</f>
        <v>Beverages</v>
      </c>
      <c r="R1897">
        <f>VLOOKUP(order_details__2[[#This Row],[OrderID]],orders[],21,FALSE)</f>
        <v>3</v>
      </c>
    </row>
    <row r="1898" spans="1:18" x14ac:dyDescent="0.2">
      <c r="A1898">
        <v>10983</v>
      </c>
      <c r="B1898">
        <v>13</v>
      </c>
      <c r="C1898">
        <v>6</v>
      </c>
      <c r="D1898">
        <v>84</v>
      </c>
      <c r="E1898">
        <v>0</v>
      </c>
      <c r="F1898">
        <f>order_details__2[[#This Row],[UnitPrice]]*order_details__2[[#This Row],[Quantity]]</f>
        <v>504</v>
      </c>
      <c r="G1898">
        <f>VLOOKUP(order_details__2[[#This Row],[ProductID]],products[],3,FALSE)</f>
        <v>6</v>
      </c>
      <c r="H1898">
        <f>VLOOKUP(order_details__2[[#This Row],[OrderID]],orders[],20,FALSE)</f>
        <v>1998</v>
      </c>
      <c r="I1898" t="str">
        <f>VLOOKUP(order_details__2[[#This Row],[ProductID]],products[],2,FALSE)</f>
        <v>Konbu</v>
      </c>
      <c r="J1898" t="str">
        <f>VLOOKUP(order_details__2[[#This Row],[SupplierID]],suppliers[],2,FALSE)</f>
        <v>Mayumi's</v>
      </c>
      <c r="K1898" t="str">
        <f>VLOOKUP(order_details__2[[#This Row],[OrderID]],orders[],14,FALSE)</f>
        <v>USA</v>
      </c>
      <c r="L1898">
        <f>VLOOKUP(order_details__2[[#This Row],[OrderID]],orders[],7,FALSE)</f>
        <v>2</v>
      </c>
      <c r="M1898" t="str">
        <f>VLOOKUP(order_details__2[[#This Row],[ShipVia ]],shippers[],2,FALSE)</f>
        <v>United Package</v>
      </c>
      <c r="N1898" t="str">
        <f>VLOOKUP(order_details__2[[#This Row],[OrderID]],orders[],2,FALSE)</f>
        <v>SAVEA</v>
      </c>
      <c r="O1898" t="str">
        <f>VLOOKUP(order_details__2[[#This Row],[OrderID]],orders[],18,FALSE)</f>
        <v xml:space="preserve">Eastern                                           </v>
      </c>
      <c r="P1898">
        <f>VLOOKUP(order_details__2[[#This Row],[ProductID]],products[],4,FALSE)</f>
        <v>8</v>
      </c>
      <c r="Q1898" t="str">
        <f>VLOOKUP(order_details__2[[#This Row],[CategoryID]],categories[],2,FALSE)</f>
        <v>Seafood</v>
      </c>
      <c r="R1898">
        <f>VLOOKUP(order_details__2[[#This Row],[OrderID]],orders[],21,FALSE)</f>
        <v>3</v>
      </c>
    </row>
    <row r="1899" spans="1:18" x14ac:dyDescent="0.2">
      <c r="A1899">
        <v>10983</v>
      </c>
      <c r="B1899">
        <v>57</v>
      </c>
      <c r="C1899">
        <v>19.5</v>
      </c>
      <c r="D1899">
        <v>15</v>
      </c>
      <c r="E1899">
        <v>0</v>
      </c>
      <c r="F1899">
        <f>order_details__2[[#This Row],[UnitPrice]]*order_details__2[[#This Row],[Quantity]]</f>
        <v>292.5</v>
      </c>
      <c r="G1899">
        <f>VLOOKUP(order_details__2[[#This Row],[ProductID]],products[],3,FALSE)</f>
        <v>26</v>
      </c>
      <c r="H1899">
        <f>VLOOKUP(order_details__2[[#This Row],[OrderID]],orders[],20,FALSE)</f>
        <v>1998</v>
      </c>
      <c r="I1899" t="str">
        <f>VLOOKUP(order_details__2[[#This Row],[ProductID]],products[],2,FALSE)</f>
        <v>Ravioli Angelo</v>
      </c>
      <c r="J1899" t="str">
        <f>VLOOKUP(order_details__2[[#This Row],[SupplierID]],suppliers[],2,FALSE)</f>
        <v>Pasta Buttini s.r.l.</v>
      </c>
      <c r="K1899" t="str">
        <f>VLOOKUP(order_details__2[[#This Row],[OrderID]],orders[],14,FALSE)</f>
        <v>USA</v>
      </c>
      <c r="L1899">
        <f>VLOOKUP(order_details__2[[#This Row],[OrderID]],orders[],7,FALSE)</f>
        <v>2</v>
      </c>
      <c r="M1899" t="str">
        <f>VLOOKUP(order_details__2[[#This Row],[ShipVia ]],shippers[],2,FALSE)</f>
        <v>United Package</v>
      </c>
      <c r="N1899" t="str">
        <f>VLOOKUP(order_details__2[[#This Row],[OrderID]],orders[],2,FALSE)</f>
        <v>SAVEA</v>
      </c>
      <c r="O1899" t="str">
        <f>VLOOKUP(order_details__2[[#This Row],[OrderID]],orders[],18,FALSE)</f>
        <v xml:space="preserve">Eastern                                           </v>
      </c>
      <c r="P1899">
        <f>VLOOKUP(order_details__2[[#This Row],[ProductID]],products[],4,FALSE)</f>
        <v>5</v>
      </c>
      <c r="Q1899" t="str">
        <f>VLOOKUP(order_details__2[[#This Row],[CategoryID]],categories[],2,FALSE)</f>
        <v>Grains/Cereals</v>
      </c>
      <c r="R1899">
        <f>VLOOKUP(order_details__2[[#This Row],[OrderID]],orders[],21,FALSE)</f>
        <v>3</v>
      </c>
    </row>
    <row r="1900" spans="1:18" x14ac:dyDescent="0.2">
      <c r="A1900">
        <v>10984</v>
      </c>
      <c r="B1900">
        <v>16</v>
      </c>
      <c r="C1900">
        <v>17.45</v>
      </c>
      <c r="D1900">
        <v>55</v>
      </c>
      <c r="E1900">
        <v>0</v>
      </c>
      <c r="F1900">
        <f>order_details__2[[#This Row],[UnitPrice]]*order_details__2[[#This Row],[Quantity]]</f>
        <v>959.75</v>
      </c>
      <c r="G1900">
        <f>VLOOKUP(order_details__2[[#This Row],[ProductID]],products[],3,FALSE)</f>
        <v>7</v>
      </c>
      <c r="H1900">
        <f>VLOOKUP(order_details__2[[#This Row],[OrderID]],orders[],20,FALSE)</f>
        <v>1998</v>
      </c>
      <c r="I1900" t="str">
        <f>VLOOKUP(order_details__2[[#This Row],[ProductID]],products[],2,FALSE)</f>
        <v>Pavlova</v>
      </c>
      <c r="J1900" t="str">
        <f>VLOOKUP(order_details__2[[#This Row],[SupplierID]],suppliers[],2,FALSE)</f>
        <v>Pavlova, Ltd.</v>
      </c>
      <c r="K1900" t="str">
        <f>VLOOKUP(order_details__2[[#This Row],[OrderID]],orders[],14,FALSE)</f>
        <v>USA</v>
      </c>
      <c r="L1900">
        <f>VLOOKUP(order_details__2[[#This Row],[OrderID]],orders[],7,FALSE)</f>
        <v>3</v>
      </c>
      <c r="M1900" t="str">
        <f>VLOOKUP(order_details__2[[#This Row],[ShipVia ]],shippers[],2,FALSE)</f>
        <v>Federal Shipping</v>
      </c>
      <c r="N1900" t="str">
        <f>VLOOKUP(order_details__2[[#This Row],[OrderID]],orders[],2,FALSE)</f>
        <v>SAVEA</v>
      </c>
      <c r="O1900" t="str">
        <f>VLOOKUP(order_details__2[[#This Row],[OrderID]],orders[],18,FALSE)</f>
        <v xml:space="preserve">Eastern                                           </v>
      </c>
      <c r="P1900">
        <f>VLOOKUP(order_details__2[[#This Row],[ProductID]],products[],4,FALSE)</f>
        <v>3</v>
      </c>
      <c r="Q1900" t="str">
        <f>VLOOKUP(order_details__2[[#This Row],[CategoryID]],categories[],2,FALSE)</f>
        <v>Confections</v>
      </c>
      <c r="R1900">
        <f>VLOOKUP(order_details__2[[#This Row],[OrderID]],orders[],21,FALSE)</f>
        <v>3</v>
      </c>
    </row>
    <row r="1901" spans="1:18" x14ac:dyDescent="0.2">
      <c r="A1901">
        <v>10984</v>
      </c>
      <c r="B1901">
        <v>24</v>
      </c>
      <c r="C1901">
        <v>4.5</v>
      </c>
      <c r="D1901">
        <v>20</v>
      </c>
      <c r="E1901">
        <v>0</v>
      </c>
      <c r="F1901">
        <f>order_details__2[[#This Row],[UnitPrice]]*order_details__2[[#This Row],[Quantity]]</f>
        <v>90</v>
      </c>
      <c r="G1901">
        <f>VLOOKUP(order_details__2[[#This Row],[ProductID]],products[],3,FALSE)</f>
        <v>10</v>
      </c>
      <c r="H1901">
        <f>VLOOKUP(order_details__2[[#This Row],[OrderID]],orders[],20,FALSE)</f>
        <v>1998</v>
      </c>
      <c r="I1901" t="str">
        <f>VLOOKUP(order_details__2[[#This Row],[ProductID]],products[],2,FALSE)</f>
        <v>Guaran Fantstica</v>
      </c>
      <c r="J1901" t="str">
        <f>VLOOKUP(order_details__2[[#This Row],[SupplierID]],suppliers[],2,FALSE)</f>
        <v>Refrescos Americanas LTDA</v>
      </c>
      <c r="K1901" t="str">
        <f>VLOOKUP(order_details__2[[#This Row],[OrderID]],orders[],14,FALSE)</f>
        <v>USA</v>
      </c>
      <c r="L1901">
        <f>VLOOKUP(order_details__2[[#This Row],[OrderID]],orders[],7,FALSE)</f>
        <v>3</v>
      </c>
      <c r="M1901" t="str">
        <f>VLOOKUP(order_details__2[[#This Row],[ShipVia ]],shippers[],2,FALSE)</f>
        <v>Federal Shipping</v>
      </c>
      <c r="N1901" t="str">
        <f>VLOOKUP(order_details__2[[#This Row],[OrderID]],orders[],2,FALSE)</f>
        <v>SAVEA</v>
      </c>
      <c r="O1901" t="str">
        <f>VLOOKUP(order_details__2[[#This Row],[OrderID]],orders[],18,FALSE)</f>
        <v xml:space="preserve">Eastern                                           </v>
      </c>
      <c r="P1901">
        <f>VLOOKUP(order_details__2[[#This Row],[ProductID]],products[],4,FALSE)</f>
        <v>1</v>
      </c>
      <c r="Q1901" t="str">
        <f>VLOOKUP(order_details__2[[#This Row],[CategoryID]],categories[],2,FALSE)</f>
        <v>Beverages</v>
      </c>
      <c r="R1901">
        <f>VLOOKUP(order_details__2[[#This Row],[OrderID]],orders[],21,FALSE)</f>
        <v>3</v>
      </c>
    </row>
    <row r="1902" spans="1:18" x14ac:dyDescent="0.2">
      <c r="A1902">
        <v>10984</v>
      </c>
      <c r="B1902">
        <v>36</v>
      </c>
      <c r="C1902">
        <v>19</v>
      </c>
      <c r="D1902">
        <v>40</v>
      </c>
      <c r="E1902">
        <v>0</v>
      </c>
      <c r="F1902">
        <f>order_details__2[[#This Row],[UnitPrice]]*order_details__2[[#This Row],[Quantity]]</f>
        <v>760</v>
      </c>
      <c r="G1902">
        <f>VLOOKUP(order_details__2[[#This Row],[ProductID]],products[],3,FALSE)</f>
        <v>17</v>
      </c>
      <c r="H1902">
        <f>VLOOKUP(order_details__2[[#This Row],[OrderID]],orders[],20,FALSE)</f>
        <v>1998</v>
      </c>
      <c r="I1902" t="str">
        <f>VLOOKUP(order_details__2[[#This Row],[ProductID]],products[],2,FALSE)</f>
        <v>Inlagd Sill</v>
      </c>
      <c r="J1902" t="str">
        <f>VLOOKUP(order_details__2[[#This Row],[SupplierID]],suppliers[],2,FALSE)</f>
        <v>Svensk Sjfda AB</v>
      </c>
      <c r="K1902" t="str">
        <f>VLOOKUP(order_details__2[[#This Row],[OrderID]],orders[],14,FALSE)</f>
        <v>USA</v>
      </c>
      <c r="L1902">
        <f>VLOOKUP(order_details__2[[#This Row],[OrderID]],orders[],7,FALSE)</f>
        <v>3</v>
      </c>
      <c r="M1902" t="str">
        <f>VLOOKUP(order_details__2[[#This Row],[ShipVia ]],shippers[],2,FALSE)</f>
        <v>Federal Shipping</v>
      </c>
      <c r="N1902" t="str">
        <f>VLOOKUP(order_details__2[[#This Row],[OrderID]],orders[],2,FALSE)</f>
        <v>SAVEA</v>
      </c>
      <c r="O1902" t="str">
        <f>VLOOKUP(order_details__2[[#This Row],[OrderID]],orders[],18,FALSE)</f>
        <v xml:space="preserve">Eastern                                           </v>
      </c>
      <c r="P1902">
        <f>VLOOKUP(order_details__2[[#This Row],[ProductID]],products[],4,FALSE)</f>
        <v>8</v>
      </c>
      <c r="Q1902" t="str">
        <f>VLOOKUP(order_details__2[[#This Row],[CategoryID]],categories[],2,FALSE)</f>
        <v>Seafood</v>
      </c>
      <c r="R1902">
        <f>VLOOKUP(order_details__2[[#This Row],[OrderID]],orders[],21,FALSE)</f>
        <v>3</v>
      </c>
    </row>
    <row r="1903" spans="1:18" x14ac:dyDescent="0.2">
      <c r="A1903">
        <v>10985</v>
      </c>
      <c r="B1903">
        <v>16</v>
      </c>
      <c r="C1903">
        <v>17.45</v>
      </c>
      <c r="D1903">
        <v>36</v>
      </c>
      <c r="E1903">
        <v>0</v>
      </c>
      <c r="F1903">
        <f>order_details__2[[#This Row],[UnitPrice]]*order_details__2[[#This Row],[Quantity]]</f>
        <v>628.19999999999993</v>
      </c>
      <c r="G1903">
        <f>VLOOKUP(order_details__2[[#This Row],[ProductID]],products[],3,FALSE)</f>
        <v>7</v>
      </c>
      <c r="H1903">
        <f>VLOOKUP(order_details__2[[#This Row],[OrderID]],orders[],20,FALSE)</f>
        <v>1998</v>
      </c>
      <c r="I1903" t="str">
        <f>VLOOKUP(order_details__2[[#This Row],[ProductID]],products[],2,FALSE)</f>
        <v>Pavlova</v>
      </c>
      <c r="J1903" t="str">
        <f>VLOOKUP(order_details__2[[#This Row],[SupplierID]],suppliers[],2,FALSE)</f>
        <v>Pavlova, Ltd.</v>
      </c>
      <c r="K1903" t="str">
        <f>VLOOKUP(order_details__2[[#This Row],[OrderID]],orders[],14,FALSE)</f>
        <v>Ireland</v>
      </c>
      <c r="L1903">
        <f>VLOOKUP(order_details__2[[#This Row],[OrderID]],orders[],7,FALSE)</f>
        <v>1</v>
      </c>
      <c r="M1903" t="str">
        <f>VLOOKUP(order_details__2[[#This Row],[ShipVia ]],shippers[],2,FALSE)</f>
        <v>Speedy Express</v>
      </c>
      <c r="N1903" t="str">
        <f>VLOOKUP(order_details__2[[#This Row],[OrderID]],orders[],2,FALSE)</f>
        <v>HUNGO</v>
      </c>
      <c r="O1903" t="str">
        <f>VLOOKUP(order_details__2[[#This Row],[OrderID]],orders[],18,FALSE)</f>
        <v xml:space="preserve">Eastern                                           </v>
      </c>
      <c r="P1903">
        <f>VLOOKUP(order_details__2[[#This Row],[ProductID]],products[],4,FALSE)</f>
        <v>3</v>
      </c>
      <c r="Q1903" t="str">
        <f>VLOOKUP(order_details__2[[#This Row],[CategoryID]],categories[],2,FALSE)</f>
        <v>Confections</v>
      </c>
      <c r="R1903">
        <f>VLOOKUP(order_details__2[[#This Row],[OrderID]],orders[],21,FALSE)</f>
        <v>3</v>
      </c>
    </row>
    <row r="1904" spans="1:18" x14ac:dyDescent="0.2">
      <c r="A1904">
        <v>10985</v>
      </c>
      <c r="B1904">
        <v>18</v>
      </c>
      <c r="C1904">
        <v>62.5</v>
      </c>
      <c r="D1904">
        <v>8</v>
      </c>
      <c r="E1904">
        <v>0</v>
      </c>
      <c r="F1904">
        <f>order_details__2[[#This Row],[UnitPrice]]*order_details__2[[#This Row],[Quantity]]</f>
        <v>500</v>
      </c>
      <c r="G1904">
        <f>VLOOKUP(order_details__2[[#This Row],[ProductID]],products[],3,FALSE)</f>
        <v>7</v>
      </c>
      <c r="H1904">
        <f>VLOOKUP(order_details__2[[#This Row],[OrderID]],orders[],20,FALSE)</f>
        <v>1998</v>
      </c>
      <c r="I1904" t="str">
        <f>VLOOKUP(order_details__2[[#This Row],[ProductID]],products[],2,FALSE)</f>
        <v>Carnarvon Tigers</v>
      </c>
      <c r="J1904" t="str">
        <f>VLOOKUP(order_details__2[[#This Row],[SupplierID]],suppliers[],2,FALSE)</f>
        <v>Pavlova, Ltd.</v>
      </c>
      <c r="K1904" t="str">
        <f>VLOOKUP(order_details__2[[#This Row],[OrderID]],orders[],14,FALSE)</f>
        <v>Ireland</v>
      </c>
      <c r="L1904">
        <f>VLOOKUP(order_details__2[[#This Row],[OrderID]],orders[],7,FALSE)</f>
        <v>1</v>
      </c>
      <c r="M1904" t="str">
        <f>VLOOKUP(order_details__2[[#This Row],[ShipVia ]],shippers[],2,FALSE)</f>
        <v>Speedy Express</v>
      </c>
      <c r="N1904" t="str">
        <f>VLOOKUP(order_details__2[[#This Row],[OrderID]],orders[],2,FALSE)</f>
        <v>HUNGO</v>
      </c>
      <c r="O1904" t="str">
        <f>VLOOKUP(order_details__2[[#This Row],[OrderID]],orders[],18,FALSE)</f>
        <v xml:space="preserve">Eastern                                           </v>
      </c>
      <c r="P1904">
        <f>VLOOKUP(order_details__2[[#This Row],[ProductID]],products[],4,FALSE)</f>
        <v>8</v>
      </c>
      <c r="Q1904" t="str">
        <f>VLOOKUP(order_details__2[[#This Row],[CategoryID]],categories[],2,FALSE)</f>
        <v>Seafood</v>
      </c>
      <c r="R1904">
        <f>VLOOKUP(order_details__2[[#This Row],[OrderID]],orders[],21,FALSE)</f>
        <v>3</v>
      </c>
    </row>
    <row r="1905" spans="1:18" x14ac:dyDescent="0.2">
      <c r="A1905">
        <v>10985</v>
      </c>
      <c r="B1905">
        <v>32</v>
      </c>
      <c r="C1905">
        <v>32</v>
      </c>
      <c r="D1905">
        <v>35</v>
      </c>
      <c r="E1905">
        <v>0</v>
      </c>
      <c r="F1905">
        <f>order_details__2[[#This Row],[UnitPrice]]*order_details__2[[#This Row],[Quantity]]</f>
        <v>1120</v>
      </c>
      <c r="G1905">
        <f>VLOOKUP(order_details__2[[#This Row],[ProductID]],products[],3,FALSE)</f>
        <v>14</v>
      </c>
      <c r="H1905">
        <f>VLOOKUP(order_details__2[[#This Row],[OrderID]],orders[],20,FALSE)</f>
        <v>1998</v>
      </c>
      <c r="I1905" t="str">
        <f>VLOOKUP(order_details__2[[#This Row],[ProductID]],products[],2,FALSE)</f>
        <v>Mascarpone Fabioli</v>
      </c>
      <c r="J1905" t="str">
        <f>VLOOKUP(order_details__2[[#This Row],[SupplierID]],suppliers[],2,FALSE)</f>
        <v>Formaggi Fortini s.r.l.</v>
      </c>
      <c r="K1905" t="str">
        <f>VLOOKUP(order_details__2[[#This Row],[OrderID]],orders[],14,FALSE)</f>
        <v>Ireland</v>
      </c>
      <c r="L1905">
        <f>VLOOKUP(order_details__2[[#This Row],[OrderID]],orders[],7,FALSE)</f>
        <v>1</v>
      </c>
      <c r="M1905" t="str">
        <f>VLOOKUP(order_details__2[[#This Row],[ShipVia ]],shippers[],2,FALSE)</f>
        <v>Speedy Express</v>
      </c>
      <c r="N1905" t="str">
        <f>VLOOKUP(order_details__2[[#This Row],[OrderID]],orders[],2,FALSE)</f>
        <v>HUNGO</v>
      </c>
      <c r="O1905" t="str">
        <f>VLOOKUP(order_details__2[[#This Row],[OrderID]],orders[],18,FALSE)</f>
        <v xml:space="preserve">Eastern                                           </v>
      </c>
      <c r="P1905">
        <f>VLOOKUP(order_details__2[[#This Row],[ProductID]],products[],4,FALSE)</f>
        <v>4</v>
      </c>
      <c r="Q1905" t="str">
        <f>VLOOKUP(order_details__2[[#This Row],[CategoryID]],categories[],2,FALSE)</f>
        <v>Dairy Products</v>
      </c>
      <c r="R1905">
        <f>VLOOKUP(order_details__2[[#This Row],[OrderID]],orders[],21,FALSE)</f>
        <v>3</v>
      </c>
    </row>
    <row r="1906" spans="1:18" x14ac:dyDescent="0.2">
      <c r="A1906">
        <v>10986</v>
      </c>
      <c r="B1906">
        <v>11</v>
      </c>
      <c r="C1906">
        <v>21</v>
      </c>
      <c r="D1906">
        <v>30</v>
      </c>
      <c r="E1906">
        <v>0</v>
      </c>
      <c r="F1906">
        <f>order_details__2[[#This Row],[UnitPrice]]*order_details__2[[#This Row],[Quantity]]</f>
        <v>630</v>
      </c>
      <c r="G1906">
        <f>VLOOKUP(order_details__2[[#This Row],[ProductID]],products[],3,FALSE)</f>
        <v>5</v>
      </c>
      <c r="H1906">
        <f>VLOOKUP(order_details__2[[#This Row],[OrderID]],orders[],20,FALSE)</f>
        <v>1998</v>
      </c>
      <c r="I1906" t="str">
        <f>VLOOKUP(order_details__2[[#This Row],[ProductID]],products[],2,FALSE)</f>
        <v>Queso Cabrales</v>
      </c>
      <c r="J1906" t="str">
        <f>VLOOKUP(order_details__2[[#This Row],[SupplierID]],suppliers[],2,FALSE)</f>
        <v>Cooperativa de Quesos 'Las Cabras'</v>
      </c>
      <c r="K1906" t="str">
        <f>VLOOKUP(order_details__2[[#This Row],[OrderID]],orders[],14,FALSE)</f>
        <v>Argentina</v>
      </c>
      <c r="L1906">
        <f>VLOOKUP(order_details__2[[#This Row],[OrderID]],orders[],7,FALSE)</f>
        <v>2</v>
      </c>
      <c r="M1906" t="str">
        <f>VLOOKUP(order_details__2[[#This Row],[ShipVia ]],shippers[],2,FALSE)</f>
        <v>United Package</v>
      </c>
      <c r="N1906" t="str">
        <f>VLOOKUP(order_details__2[[#This Row],[OrderID]],orders[],2,FALSE)</f>
        <v>OCEAN</v>
      </c>
      <c r="O1906" t="str">
        <f>VLOOKUP(order_details__2[[#This Row],[OrderID]],orders[],18,FALSE)</f>
        <v xml:space="preserve">Northern                                          </v>
      </c>
      <c r="P1906">
        <f>VLOOKUP(order_details__2[[#This Row],[ProductID]],products[],4,FALSE)</f>
        <v>4</v>
      </c>
      <c r="Q1906" t="str">
        <f>VLOOKUP(order_details__2[[#This Row],[CategoryID]],categories[],2,FALSE)</f>
        <v>Dairy Products</v>
      </c>
      <c r="R1906">
        <f>VLOOKUP(order_details__2[[#This Row],[OrderID]],orders[],21,FALSE)</f>
        <v>3</v>
      </c>
    </row>
    <row r="1907" spans="1:18" x14ac:dyDescent="0.2">
      <c r="A1907">
        <v>10986</v>
      </c>
      <c r="B1907">
        <v>20</v>
      </c>
      <c r="C1907">
        <v>81</v>
      </c>
      <c r="D1907">
        <v>15</v>
      </c>
      <c r="E1907">
        <v>0</v>
      </c>
      <c r="F1907">
        <f>order_details__2[[#This Row],[UnitPrice]]*order_details__2[[#This Row],[Quantity]]</f>
        <v>1215</v>
      </c>
      <c r="G1907">
        <f>VLOOKUP(order_details__2[[#This Row],[ProductID]],products[],3,FALSE)</f>
        <v>8</v>
      </c>
      <c r="H1907">
        <f>VLOOKUP(order_details__2[[#This Row],[OrderID]],orders[],20,FALSE)</f>
        <v>1998</v>
      </c>
      <c r="I1907" t="str">
        <f>VLOOKUP(order_details__2[[#This Row],[ProductID]],products[],2,FALSE)</f>
        <v>Sir Rodney's Marmalade</v>
      </c>
      <c r="J1907" t="str">
        <f>VLOOKUP(order_details__2[[#This Row],[SupplierID]],suppliers[],2,FALSE)</f>
        <v>Specialty Biscuits, Ltd.</v>
      </c>
      <c r="K1907" t="str">
        <f>VLOOKUP(order_details__2[[#This Row],[OrderID]],orders[],14,FALSE)</f>
        <v>Argentina</v>
      </c>
      <c r="L1907">
        <f>VLOOKUP(order_details__2[[#This Row],[OrderID]],orders[],7,FALSE)</f>
        <v>2</v>
      </c>
      <c r="M1907" t="str">
        <f>VLOOKUP(order_details__2[[#This Row],[ShipVia ]],shippers[],2,FALSE)</f>
        <v>United Package</v>
      </c>
      <c r="N1907" t="str">
        <f>VLOOKUP(order_details__2[[#This Row],[OrderID]],orders[],2,FALSE)</f>
        <v>OCEAN</v>
      </c>
      <c r="O1907" t="str">
        <f>VLOOKUP(order_details__2[[#This Row],[OrderID]],orders[],18,FALSE)</f>
        <v xml:space="preserve">Northern                                          </v>
      </c>
      <c r="P1907">
        <f>VLOOKUP(order_details__2[[#This Row],[ProductID]],products[],4,FALSE)</f>
        <v>3</v>
      </c>
      <c r="Q1907" t="str">
        <f>VLOOKUP(order_details__2[[#This Row],[CategoryID]],categories[],2,FALSE)</f>
        <v>Confections</v>
      </c>
      <c r="R1907">
        <f>VLOOKUP(order_details__2[[#This Row],[OrderID]],orders[],21,FALSE)</f>
        <v>3</v>
      </c>
    </row>
    <row r="1908" spans="1:18" x14ac:dyDescent="0.2">
      <c r="A1908">
        <v>10986</v>
      </c>
      <c r="B1908">
        <v>76</v>
      </c>
      <c r="C1908">
        <v>18</v>
      </c>
      <c r="D1908">
        <v>10</v>
      </c>
      <c r="E1908">
        <v>0</v>
      </c>
      <c r="F1908">
        <f>order_details__2[[#This Row],[UnitPrice]]*order_details__2[[#This Row],[Quantity]]</f>
        <v>180</v>
      </c>
      <c r="G1908">
        <f>VLOOKUP(order_details__2[[#This Row],[ProductID]],products[],3,FALSE)</f>
        <v>23</v>
      </c>
      <c r="H1908">
        <f>VLOOKUP(order_details__2[[#This Row],[OrderID]],orders[],20,FALSE)</f>
        <v>1998</v>
      </c>
      <c r="I1908" t="str">
        <f>VLOOKUP(order_details__2[[#This Row],[ProductID]],products[],2,FALSE)</f>
        <v>Lakkalikri</v>
      </c>
      <c r="J1908" t="str">
        <f>VLOOKUP(order_details__2[[#This Row],[SupplierID]],suppliers[],2,FALSE)</f>
        <v>Karkki Oy</v>
      </c>
      <c r="K1908" t="str">
        <f>VLOOKUP(order_details__2[[#This Row],[OrderID]],orders[],14,FALSE)</f>
        <v>Argentina</v>
      </c>
      <c r="L1908">
        <f>VLOOKUP(order_details__2[[#This Row],[OrderID]],orders[],7,FALSE)</f>
        <v>2</v>
      </c>
      <c r="M1908" t="str">
        <f>VLOOKUP(order_details__2[[#This Row],[ShipVia ]],shippers[],2,FALSE)</f>
        <v>United Package</v>
      </c>
      <c r="N1908" t="str">
        <f>VLOOKUP(order_details__2[[#This Row],[OrderID]],orders[],2,FALSE)</f>
        <v>OCEAN</v>
      </c>
      <c r="O1908" t="str">
        <f>VLOOKUP(order_details__2[[#This Row],[OrderID]],orders[],18,FALSE)</f>
        <v xml:space="preserve">Northern                                          </v>
      </c>
      <c r="P1908">
        <f>VLOOKUP(order_details__2[[#This Row],[ProductID]],products[],4,FALSE)</f>
        <v>1</v>
      </c>
      <c r="Q1908" t="str">
        <f>VLOOKUP(order_details__2[[#This Row],[CategoryID]],categories[],2,FALSE)</f>
        <v>Beverages</v>
      </c>
      <c r="R1908">
        <f>VLOOKUP(order_details__2[[#This Row],[OrderID]],orders[],21,FALSE)</f>
        <v>3</v>
      </c>
    </row>
    <row r="1909" spans="1:18" x14ac:dyDescent="0.2">
      <c r="A1909">
        <v>10986</v>
      </c>
      <c r="B1909">
        <v>77</v>
      </c>
      <c r="C1909">
        <v>13</v>
      </c>
      <c r="D1909">
        <v>15</v>
      </c>
      <c r="E1909">
        <v>0</v>
      </c>
      <c r="F1909">
        <f>order_details__2[[#This Row],[UnitPrice]]*order_details__2[[#This Row],[Quantity]]</f>
        <v>195</v>
      </c>
      <c r="G1909">
        <f>VLOOKUP(order_details__2[[#This Row],[ProductID]],products[],3,FALSE)</f>
        <v>12</v>
      </c>
      <c r="H1909">
        <f>VLOOKUP(order_details__2[[#This Row],[OrderID]],orders[],20,FALSE)</f>
        <v>1998</v>
      </c>
      <c r="I1909" t="str">
        <f>VLOOKUP(order_details__2[[#This Row],[ProductID]],products[],2,FALSE)</f>
        <v>Original Frankfurter grne Soe</v>
      </c>
      <c r="J1909" t="str">
        <f>VLOOKUP(order_details__2[[#This Row],[SupplierID]],suppliers[],2,FALSE)</f>
        <v>Plutzer Lebensmittelgromrkte AG</v>
      </c>
      <c r="K1909" t="str">
        <f>VLOOKUP(order_details__2[[#This Row],[OrderID]],orders[],14,FALSE)</f>
        <v>Argentina</v>
      </c>
      <c r="L1909">
        <f>VLOOKUP(order_details__2[[#This Row],[OrderID]],orders[],7,FALSE)</f>
        <v>2</v>
      </c>
      <c r="M1909" t="str">
        <f>VLOOKUP(order_details__2[[#This Row],[ShipVia ]],shippers[],2,FALSE)</f>
        <v>United Package</v>
      </c>
      <c r="N1909" t="str">
        <f>VLOOKUP(order_details__2[[#This Row],[OrderID]],orders[],2,FALSE)</f>
        <v>OCEAN</v>
      </c>
      <c r="O1909" t="str">
        <f>VLOOKUP(order_details__2[[#This Row],[OrderID]],orders[],18,FALSE)</f>
        <v xml:space="preserve">Northern                                          </v>
      </c>
      <c r="P1909">
        <f>VLOOKUP(order_details__2[[#This Row],[ProductID]],products[],4,FALSE)</f>
        <v>2</v>
      </c>
      <c r="Q1909" t="str">
        <f>VLOOKUP(order_details__2[[#This Row],[CategoryID]],categories[],2,FALSE)</f>
        <v>Condiments</v>
      </c>
      <c r="R1909">
        <f>VLOOKUP(order_details__2[[#This Row],[OrderID]],orders[],21,FALSE)</f>
        <v>3</v>
      </c>
    </row>
    <row r="1910" spans="1:18" x14ac:dyDescent="0.2">
      <c r="A1910">
        <v>10987</v>
      </c>
      <c r="B1910">
        <v>7</v>
      </c>
      <c r="C1910">
        <v>30</v>
      </c>
      <c r="D1910">
        <v>60</v>
      </c>
      <c r="E1910">
        <v>0</v>
      </c>
      <c r="F1910">
        <f>order_details__2[[#This Row],[UnitPrice]]*order_details__2[[#This Row],[Quantity]]</f>
        <v>1800</v>
      </c>
      <c r="G1910">
        <f>VLOOKUP(order_details__2[[#This Row],[ProductID]],products[],3,FALSE)</f>
        <v>3</v>
      </c>
      <c r="H1910">
        <f>VLOOKUP(order_details__2[[#This Row],[OrderID]],orders[],20,FALSE)</f>
        <v>1998</v>
      </c>
      <c r="I1910" t="str">
        <f>VLOOKUP(order_details__2[[#This Row],[ProductID]],products[],2,FALSE)</f>
        <v>Uncle Bob's Organic Dried Pears</v>
      </c>
      <c r="J1910" t="str">
        <f>VLOOKUP(order_details__2[[#This Row],[SupplierID]],suppliers[],2,FALSE)</f>
        <v>Grandma Kelly's Homestead</v>
      </c>
      <c r="K1910" t="str">
        <f>VLOOKUP(order_details__2[[#This Row],[OrderID]],orders[],14,FALSE)</f>
        <v>UK</v>
      </c>
      <c r="L1910">
        <f>VLOOKUP(order_details__2[[#This Row],[OrderID]],orders[],7,FALSE)</f>
        <v>1</v>
      </c>
      <c r="M1910" t="str">
        <f>VLOOKUP(order_details__2[[#This Row],[ShipVia ]],shippers[],2,FALSE)</f>
        <v>Speedy Express</v>
      </c>
      <c r="N1910" t="str">
        <f>VLOOKUP(order_details__2[[#This Row],[OrderID]],orders[],2,FALSE)</f>
        <v>EASTC</v>
      </c>
      <c r="O1910" t="str">
        <f>VLOOKUP(order_details__2[[#This Row],[OrderID]],orders[],18,FALSE)</f>
        <v xml:space="preserve">Northern                                          </v>
      </c>
      <c r="P1910">
        <f>VLOOKUP(order_details__2[[#This Row],[ProductID]],products[],4,FALSE)</f>
        <v>7</v>
      </c>
      <c r="Q1910" t="str">
        <f>VLOOKUP(order_details__2[[#This Row],[CategoryID]],categories[],2,FALSE)</f>
        <v>Produce</v>
      </c>
      <c r="R1910">
        <f>VLOOKUP(order_details__2[[#This Row],[OrderID]],orders[],21,FALSE)</f>
        <v>3</v>
      </c>
    </row>
    <row r="1911" spans="1:18" x14ac:dyDescent="0.2">
      <c r="A1911">
        <v>10987</v>
      </c>
      <c r="B1911">
        <v>43</v>
      </c>
      <c r="C1911">
        <v>46</v>
      </c>
      <c r="D1911">
        <v>6</v>
      </c>
      <c r="E1911">
        <v>0</v>
      </c>
      <c r="F1911">
        <f>order_details__2[[#This Row],[UnitPrice]]*order_details__2[[#This Row],[Quantity]]</f>
        <v>276</v>
      </c>
      <c r="G1911">
        <f>VLOOKUP(order_details__2[[#This Row],[ProductID]],products[],3,FALSE)</f>
        <v>20</v>
      </c>
      <c r="H1911">
        <f>VLOOKUP(order_details__2[[#This Row],[OrderID]],orders[],20,FALSE)</f>
        <v>1998</v>
      </c>
      <c r="I1911" t="str">
        <f>VLOOKUP(order_details__2[[#This Row],[ProductID]],products[],2,FALSE)</f>
        <v>Ipoh Coffee</v>
      </c>
      <c r="J1911" t="str">
        <f>VLOOKUP(order_details__2[[#This Row],[SupplierID]],suppliers[],2,FALSE)</f>
        <v>Leka Trading</v>
      </c>
      <c r="K1911" t="str">
        <f>VLOOKUP(order_details__2[[#This Row],[OrderID]],orders[],14,FALSE)</f>
        <v>UK</v>
      </c>
      <c r="L1911">
        <f>VLOOKUP(order_details__2[[#This Row],[OrderID]],orders[],7,FALSE)</f>
        <v>1</v>
      </c>
      <c r="M1911" t="str">
        <f>VLOOKUP(order_details__2[[#This Row],[ShipVia ]],shippers[],2,FALSE)</f>
        <v>Speedy Express</v>
      </c>
      <c r="N1911" t="str">
        <f>VLOOKUP(order_details__2[[#This Row],[OrderID]],orders[],2,FALSE)</f>
        <v>EASTC</v>
      </c>
      <c r="O1911" t="str">
        <f>VLOOKUP(order_details__2[[#This Row],[OrderID]],orders[],18,FALSE)</f>
        <v xml:space="preserve">Northern                                          </v>
      </c>
      <c r="P1911">
        <f>VLOOKUP(order_details__2[[#This Row],[ProductID]],products[],4,FALSE)</f>
        <v>1</v>
      </c>
      <c r="Q1911" t="str">
        <f>VLOOKUP(order_details__2[[#This Row],[CategoryID]],categories[],2,FALSE)</f>
        <v>Beverages</v>
      </c>
      <c r="R1911">
        <f>VLOOKUP(order_details__2[[#This Row],[OrderID]],orders[],21,FALSE)</f>
        <v>3</v>
      </c>
    </row>
    <row r="1912" spans="1:18" x14ac:dyDescent="0.2">
      <c r="A1912">
        <v>10987</v>
      </c>
      <c r="B1912">
        <v>72</v>
      </c>
      <c r="C1912">
        <v>34.799999999999997</v>
      </c>
      <c r="D1912">
        <v>20</v>
      </c>
      <c r="E1912">
        <v>0</v>
      </c>
      <c r="F1912">
        <f>order_details__2[[#This Row],[UnitPrice]]*order_details__2[[#This Row],[Quantity]]</f>
        <v>696</v>
      </c>
      <c r="G1912">
        <f>VLOOKUP(order_details__2[[#This Row],[ProductID]],products[],3,FALSE)</f>
        <v>14</v>
      </c>
      <c r="H1912">
        <f>VLOOKUP(order_details__2[[#This Row],[OrderID]],orders[],20,FALSE)</f>
        <v>1998</v>
      </c>
      <c r="I1912" t="str">
        <f>VLOOKUP(order_details__2[[#This Row],[ProductID]],products[],2,FALSE)</f>
        <v>Mozzarella di Giovanni</v>
      </c>
      <c r="J1912" t="str">
        <f>VLOOKUP(order_details__2[[#This Row],[SupplierID]],suppliers[],2,FALSE)</f>
        <v>Formaggi Fortini s.r.l.</v>
      </c>
      <c r="K1912" t="str">
        <f>VLOOKUP(order_details__2[[#This Row],[OrderID]],orders[],14,FALSE)</f>
        <v>UK</v>
      </c>
      <c r="L1912">
        <f>VLOOKUP(order_details__2[[#This Row],[OrderID]],orders[],7,FALSE)</f>
        <v>1</v>
      </c>
      <c r="M1912" t="str">
        <f>VLOOKUP(order_details__2[[#This Row],[ShipVia ]],shippers[],2,FALSE)</f>
        <v>Speedy Express</v>
      </c>
      <c r="N1912" t="str">
        <f>VLOOKUP(order_details__2[[#This Row],[OrderID]],orders[],2,FALSE)</f>
        <v>EASTC</v>
      </c>
      <c r="O1912" t="str">
        <f>VLOOKUP(order_details__2[[#This Row],[OrderID]],orders[],18,FALSE)</f>
        <v xml:space="preserve">Northern                                          </v>
      </c>
      <c r="P1912">
        <f>VLOOKUP(order_details__2[[#This Row],[ProductID]],products[],4,FALSE)</f>
        <v>4</v>
      </c>
      <c r="Q1912" t="str">
        <f>VLOOKUP(order_details__2[[#This Row],[CategoryID]],categories[],2,FALSE)</f>
        <v>Dairy Products</v>
      </c>
      <c r="R1912">
        <f>VLOOKUP(order_details__2[[#This Row],[OrderID]],orders[],21,FALSE)</f>
        <v>3</v>
      </c>
    </row>
    <row r="1913" spans="1:18" x14ac:dyDescent="0.2">
      <c r="A1913">
        <v>10988</v>
      </c>
      <c r="B1913">
        <v>7</v>
      </c>
      <c r="C1913">
        <v>30</v>
      </c>
      <c r="D1913">
        <v>60</v>
      </c>
      <c r="E1913">
        <v>0</v>
      </c>
      <c r="F1913">
        <f>order_details__2[[#This Row],[UnitPrice]]*order_details__2[[#This Row],[Quantity]]</f>
        <v>1800</v>
      </c>
      <c r="G1913">
        <f>VLOOKUP(order_details__2[[#This Row],[ProductID]],products[],3,FALSE)</f>
        <v>3</v>
      </c>
      <c r="H1913">
        <f>VLOOKUP(order_details__2[[#This Row],[OrderID]],orders[],20,FALSE)</f>
        <v>1998</v>
      </c>
      <c r="I1913" t="str">
        <f>VLOOKUP(order_details__2[[#This Row],[ProductID]],products[],2,FALSE)</f>
        <v>Uncle Bob's Organic Dried Pears</v>
      </c>
      <c r="J1913" t="str">
        <f>VLOOKUP(order_details__2[[#This Row],[SupplierID]],suppliers[],2,FALSE)</f>
        <v>Grandma Kelly's Homestead</v>
      </c>
      <c r="K1913" t="str">
        <f>VLOOKUP(order_details__2[[#This Row],[OrderID]],orders[],14,FALSE)</f>
        <v>USA</v>
      </c>
      <c r="L1913">
        <f>VLOOKUP(order_details__2[[#This Row],[OrderID]],orders[],7,FALSE)</f>
        <v>2</v>
      </c>
      <c r="M1913" t="str">
        <f>VLOOKUP(order_details__2[[#This Row],[ShipVia ]],shippers[],2,FALSE)</f>
        <v>United Package</v>
      </c>
      <c r="N1913" t="str">
        <f>VLOOKUP(order_details__2[[#This Row],[OrderID]],orders[],2,FALSE)</f>
        <v>RATTC</v>
      </c>
      <c r="O1913" t="str">
        <f>VLOOKUP(order_details__2[[#This Row],[OrderID]],orders[],18,FALSE)</f>
        <v xml:space="preserve">Southern                                          </v>
      </c>
      <c r="P1913">
        <f>VLOOKUP(order_details__2[[#This Row],[ProductID]],products[],4,FALSE)</f>
        <v>7</v>
      </c>
      <c r="Q1913" t="str">
        <f>VLOOKUP(order_details__2[[#This Row],[CategoryID]],categories[],2,FALSE)</f>
        <v>Produce</v>
      </c>
      <c r="R1913">
        <f>VLOOKUP(order_details__2[[#This Row],[OrderID]],orders[],21,FALSE)</f>
        <v>3</v>
      </c>
    </row>
    <row r="1914" spans="1:18" x14ac:dyDescent="0.2">
      <c r="A1914">
        <v>10988</v>
      </c>
      <c r="B1914">
        <v>62</v>
      </c>
      <c r="C1914">
        <v>49.3</v>
      </c>
      <c r="D1914">
        <v>40</v>
      </c>
      <c r="E1914">
        <v>0</v>
      </c>
      <c r="F1914">
        <f>order_details__2[[#This Row],[UnitPrice]]*order_details__2[[#This Row],[Quantity]]</f>
        <v>1972</v>
      </c>
      <c r="G1914">
        <f>VLOOKUP(order_details__2[[#This Row],[ProductID]],products[],3,FALSE)</f>
        <v>29</v>
      </c>
      <c r="H1914">
        <f>VLOOKUP(order_details__2[[#This Row],[OrderID]],orders[],20,FALSE)</f>
        <v>1998</v>
      </c>
      <c r="I1914" t="str">
        <f>VLOOKUP(order_details__2[[#This Row],[ProductID]],products[],2,FALSE)</f>
        <v>Tarte au sucre</v>
      </c>
      <c r="J1914" t="str">
        <f>VLOOKUP(order_details__2[[#This Row],[SupplierID]],suppliers[],2,FALSE)</f>
        <v>Forts d'rables</v>
      </c>
      <c r="K1914" t="str">
        <f>VLOOKUP(order_details__2[[#This Row],[OrderID]],orders[],14,FALSE)</f>
        <v>USA</v>
      </c>
      <c r="L1914">
        <f>VLOOKUP(order_details__2[[#This Row],[OrderID]],orders[],7,FALSE)</f>
        <v>2</v>
      </c>
      <c r="M1914" t="str">
        <f>VLOOKUP(order_details__2[[#This Row],[ShipVia ]],shippers[],2,FALSE)</f>
        <v>United Package</v>
      </c>
      <c r="N1914" t="str">
        <f>VLOOKUP(order_details__2[[#This Row],[OrderID]],orders[],2,FALSE)</f>
        <v>RATTC</v>
      </c>
      <c r="O1914" t="str">
        <f>VLOOKUP(order_details__2[[#This Row],[OrderID]],orders[],18,FALSE)</f>
        <v xml:space="preserve">Southern                                          </v>
      </c>
      <c r="P1914">
        <f>VLOOKUP(order_details__2[[#This Row],[ProductID]],products[],4,FALSE)</f>
        <v>3</v>
      </c>
      <c r="Q1914" t="str">
        <f>VLOOKUP(order_details__2[[#This Row],[CategoryID]],categories[],2,FALSE)</f>
        <v>Confections</v>
      </c>
      <c r="R1914">
        <f>VLOOKUP(order_details__2[[#This Row],[OrderID]],orders[],21,FALSE)</f>
        <v>3</v>
      </c>
    </row>
    <row r="1915" spans="1:18" x14ac:dyDescent="0.2">
      <c r="A1915">
        <v>10989</v>
      </c>
      <c r="B1915">
        <v>6</v>
      </c>
      <c r="C1915">
        <v>25</v>
      </c>
      <c r="D1915">
        <v>40</v>
      </c>
      <c r="E1915">
        <v>0</v>
      </c>
      <c r="F1915">
        <f>order_details__2[[#This Row],[UnitPrice]]*order_details__2[[#This Row],[Quantity]]</f>
        <v>1000</v>
      </c>
      <c r="G1915">
        <f>VLOOKUP(order_details__2[[#This Row],[ProductID]],products[],3,FALSE)</f>
        <v>3</v>
      </c>
      <c r="H1915">
        <f>VLOOKUP(order_details__2[[#This Row],[OrderID]],orders[],20,FALSE)</f>
        <v>1998</v>
      </c>
      <c r="I1915" t="str">
        <f>VLOOKUP(order_details__2[[#This Row],[ProductID]],products[],2,FALSE)</f>
        <v>Grandma's Boysenberry Spread</v>
      </c>
      <c r="J1915" t="str">
        <f>VLOOKUP(order_details__2[[#This Row],[SupplierID]],suppliers[],2,FALSE)</f>
        <v>Grandma Kelly's Homestead</v>
      </c>
      <c r="K1915" t="str">
        <f>VLOOKUP(order_details__2[[#This Row],[OrderID]],orders[],14,FALSE)</f>
        <v>Brazil</v>
      </c>
      <c r="L1915">
        <f>VLOOKUP(order_details__2[[#This Row],[OrderID]],orders[],7,FALSE)</f>
        <v>1</v>
      </c>
      <c r="M1915" t="str">
        <f>VLOOKUP(order_details__2[[#This Row],[ShipVia ]],shippers[],2,FALSE)</f>
        <v>Speedy Express</v>
      </c>
      <c r="N1915" t="str">
        <f>VLOOKUP(order_details__2[[#This Row],[OrderID]],orders[],2,FALSE)</f>
        <v>QUEDE</v>
      </c>
      <c r="O1915" t="str">
        <f>VLOOKUP(order_details__2[[#This Row],[OrderID]],orders[],18,FALSE)</f>
        <v xml:space="preserve">Eastern                                           </v>
      </c>
      <c r="P1915">
        <f>VLOOKUP(order_details__2[[#This Row],[ProductID]],products[],4,FALSE)</f>
        <v>2</v>
      </c>
      <c r="Q1915" t="str">
        <f>VLOOKUP(order_details__2[[#This Row],[CategoryID]],categories[],2,FALSE)</f>
        <v>Condiments</v>
      </c>
      <c r="R1915">
        <f>VLOOKUP(order_details__2[[#This Row],[OrderID]],orders[],21,FALSE)</f>
        <v>3</v>
      </c>
    </row>
    <row r="1916" spans="1:18" x14ac:dyDescent="0.2">
      <c r="A1916">
        <v>10989</v>
      </c>
      <c r="B1916">
        <v>11</v>
      </c>
      <c r="C1916">
        <v>21</v>
      </c>
      <c r="D1916">
        <v>15</v>
      </c>
      <c r="E1916">
        <v>0</v>
      </c>
      <c r="F1916">
        <f>order_details__2[[#This Row],[UnitPrice]]*order_details__2[[#This Row],[Quantity]]</f>
        <v>315</v>
      </c>
      <c r="G1916">
        <f>VLOOKUP(order_details__2[[#This Row],[ProductID]],products[],3,FALSE)</f>
        <v>5</v>
      </c>
      <c r="H1916">
        <f>VLOOKUP(order_details__2[[#This Row],[OrderID]],orders[],20,FALSE)</f>
        <v>1998</v>
      </c>
      <c r="I1916" t="str">
        <f>VLOOKUP(order_details__2[[#This Row],[ProductID]],products[],2,FALSE)</f>
        <v>Queso Cabrales</v>
      </c>
      <c r="J1916" t="str">
        <f>VLOOKUP(order_details__2[[#This Row],[SupplierID]],suppliers[],2,FALSE)</f>
        <v>Cooperativa de Quesos 'Las Cabras'</v>
      </c>
      <c r="K1916" t="str">
        <f>VLOOKUP(order_details__2[[#This Row],[OrderID]],orders[],14,FALSE)</f>
        <v>Brazil</v>
      </c>
      <c r="L1916">
        <f>VLOOKUP(order_details__2[[#This Row],[OrderID]],orders[],7,FALSE)</f>
        <v>1</v>
      </c>
      <c r="M1916" t="str">
        <f>VLOOKUP(order_details__2[[#This Row],[ShipVia ]],shippers[],2,FALSE)</f>
        <v>Speedy Express</v>
      </c>
      <c r="N1916" t="str">
        <f>VLOOKUP(order_details__2[[#This Row],[OrderID]],orders[],2,FALSE)</f>
        <v>QUEDE</v>
      </c>
      <c r="O1916" t="str">
        <f>VLOOKUP(order_details__2[[#This Row],[OrderID]],orders[],18,FALSE)</f>
        <v xml:space="preserve">Eastern                                           </v>
      </c>
      <c r="P1916">
        <f>VLOOKUP(order_details__2[[#This Row],[ProductID]],products[],4,FALSE)</f>
        <v>4</v>
      </c>
      <c r="Q1916" t="str">
        <f>VLOOKUP(order_details__2[[#This Row],[CategoryID]],categories[],2,FALSE)</f>
        <v>Dairy Products</v>
      </c>
      <c r="R1916">
        <f>VLOOKUP(order_details__2[[#This Row],[OrderID]],orders[],21,FALSE)</f>
        <v>3</v>
      </c>
    </row>
    <row r="1917" spans="1:18" x14ac:dyDescent="0.2">
      <c r="A1917">
        <v>10989</v>
      </c>
      <c r="B1917">
        <v>41</v>
      </c>
      <c r="C1917">
        <v>9.65</v>
      </c>
      <c r="D1917">
        <v>4</v>
      </c>
      <c r="E1917">
        <v>0</v>
      </c>
      <c r="F1917">
        <f>order_details__2[[#This Row],[UnitPrice]]*order_details__2[[#This Row],[Quantity]]</f>
        <v>38.6</v>
      </c>
      <c r="G1917">
        <f>VLOOKUP(order_details__2[[#This Row],[ProductID]],products[],3,FALSE)</f>
        <v>19</v>
      </c>
      <c r="H1917">
        <f>VLOOKUP(order_details__2[[#This Row],[OrderID]],orders[],20,FALSE)</f>
        <v>1998</v>
      </c>
      <c r="I1917" t="str">
        <f>VLOOKUP(order_details__2[[#This Row],[ProductID]],products[],2,FALSE)</f>
        <v>Jack's New England Clam Chowder</v>
      </c>
      <c r="J1917" t="str">
        <f>VLOOKUP(order_details__2[[#This Row],[SupplierID]],suppliers[],2,FALSE)</f>
        <v>New England Seafood Cannery</v>
      </c>
      <c r="K1917" t="str">
        <f>VLOOKUP(order_details__2[[#This Row],[OrderID]],orders[],14,FALSE)</f>
        <v>Brazil</v>
      </c>
      <c r="L1917">
        <f>VLOOKUP(order_details__2[[#This Row],[OrderID]],orders[],7,FALSE)</f>
        <v>1</v>
      </c>
      <c r="M1917" t="str">
        <f>VLOOKUP(order_details__2[[#This Row],[ShipVia ]],shippers[],2,FALSE)</f>
        <v>Speedy Express</v>
      </c>
      <c r="N1917" t="str">
        <f>VLOOKUP(order_details__2[[#This Row],[OrderID]],orders[],2,FALSE)</f>
        <v>QUEDE</v>
      </c>
      <c r="O1917" t="str">
        <f>VLOOKUP(order_details__2[[#This Row],[OrderID]],orders[],18,FALSE)</f>
        <v xml:space="preserve">Eastern                                           </v>
      </c>
      <c r="P1917">
        <f>VLOOKUP(order_details__2[[#This Row],[ProductID]],products[],4,FALSE)</f>
        <v>8</v>
      </c>
      <c r="Q1917" t="str">
        <f>VLOOKUP(order_details__2[[#This Row],[CategoryID]],categories[],2,FALSE)</f>
        <v>Seafood</v>
      </c>
      <c r="R1917">
        <f>VLOOKUP(order_details__2[[#This Row],[OrderID]],orders[],21,FALSE)</f>
        <v>3</v>
      </c>
    </row>
    <row r="1918" spans="1:18" x14ac:dyDescent="0.2">
      <c r="A1918">
        <v>10990</v>
      </c>
      <c r="B1918">
        <v>21</v>
      </c>
      <c r="C1918">
        <v>10</v>
      </c>
      <c r="D1918">
        <v>65</v>
      </c>
      <c r="E1918">
        <v>0</v>
      </c>
      <c r="F1918">
        <f>order_details__2[[#This Row],[UnitPrice]]*order_details__2[[#This Row],[Quantity]]</f>
        <v>650</v>
      </c>
      <c r="G1918">
        <f>VLOOKUP(order_details__2[[#This Row],[ProductID]],products[],3,FALSE)</f>
        <v>8</v>
      </c>
      <c r="H1918">
        <f>VLOOKUP(order_details__2[[#This Row],[OrderID]],orders[],20,FALSE)</f>
        <v>1998</v>
      </c>
      <c r="I1918" t="str">
        <f>VLOOKUP(order_details__2[[#This Row],[ProductID]],products[],2,FALSE)</f>
        <v>Sir Rodney's Scones</v>
      </c>
      <c r="J1918" t="str">
        <f>VLOOKUP(order_details__2[[#This Row],[SupplierID]],suppliers[],2,FALSE)</f>
        <v>Specialty Biscuits, Ltd.</v>
      </c>
      <c r="K1918" t="str">
        <f>VLOOKUP(order_details__2[[#This Row],[OrderID]],orders[],14,FALSE)</f>
        <v>Austria</v>
      </c>
      <c r="L1918">
        <f>VLOOKUP(order_details__2[[#This Row],[OrderID]],orders[],7,FALSE)</f>
        <v>3</v>
      </c>
      <c r="M1918" t="str">
        <f>VLOOKUP(order_details__2[[#This Row],[ShipVia ]],shippers[],2,FALSE)</f>
        <v>Federal Shipping</v>
      </c>
      <c r="N1918" t="str">
        <f>VLOOKUP(order_details__2[[#This Row],[OrderID]],orders[],2,FALSE)</f>
        <v>ERNSH</v>
      </c>
      <c r="O1918" t="str">
        <f>VLOOKUP(order_details__2[[#This Row],[OrderID]],orders[],18,FALSE)</f>
        <v xml:space="preserve">Eastern                                           </v>
      </c>
      <c r="P1918">
        <f>VLOOKUP(order_details__2[[#This Row],[ProductID]],products[],4,FALSE)</f>
        <v>3</v>
      </c>
      <c r="Q1918" t="str">
        <f>VLOOKUP(order_details__2[[#This Row],[CategoryID]],categories[],2,FALSE)</f>
        <v>Confections</v>
      </c>
      <c r="R1918">
        <f>VLOOKUP(order_details__2[[#This Row],[OrderID]],orders[],21,FALSE)</f>
        <v>4</v>
      </c>
    </row>
    <row r="1919" spans="1:18" x14ac:dyDescent="0.2">
      <c r="A1919">
        <v>10990</v>
      </c>
      <c r="B1919">
        <v>34</v>
      </c>
      <c r="C1919">
        <v>14</v>
      </c>
      <c r="D1919">
        <v>60</v>
      </c>
      <c r="E1919">
        <v>0</v>
      </c>
      <c r="F1919">
        <f>order_details__2[[#This Row],[UnitPrice]]*order_details__2[[#This Row],[Quantity]]</f>
        <v>840</v>
      </c>
      <c r="G1919">
        <f>VLOOKUP(order_details__2[[#This Row],[ProductID]],products[],3,FALSE)</f>
        <v>16</v>
      </c>
      <c r="H1919">
        <f>VLOOKUP(order_details__2[[#This Row],[OrderID]],orders[],20,FALSE)</f>
        <v>1998</v>
      </c>
      <c r="I1919" t="str">
        <f>VLOOKUP(order_details__2[[#This Row],[ProductID]],products[],2,FALSE)</f>
        <v>Sasquatch Ale</v>
      </c>
      <c r="J1919" t="str">
        <f>VLOOKUP(order_details__2[[#This Row],[SupplierID]],suppliers[],2,FALSE)</f>
        <v>Bigfoot Breweries</v>
      </c>
      <c r="K1919" t="str">
        <f>VLOOKUP(order_details__2[[#This Row],[OrderID]],orders[],14,FALSE)</f>
        <v>Austria</v>
      </c>
      <c r="L1919">
        <f>VLOOKUP(order_details__2[[#This Row],[OrderID]],orders[],7,FALSE)</f>
        <v>3</v>
      </c>
      <c r="M1919" t="str">
        <f>VLOOKUP(order_details__2[[#This Row],[ShipVia ]],shippers[],2,FALSE)</f>
        <v>Federal Shipping</v>
      </c>
      <c r="N1919" t="str">
        <f>VLOOKUP(order_details__2[[#This Row],[OrderID]],orders[],2,FALSE)</f>
        <v>ERNSH</v>
      </c>
      <c r="O1919" t="str">
        <f>VLOOKUP(order_details__2[[#This Row],[OrderID]],orders[],18,FALSE)</f>
        <v xml:space="preserve">Eastern                                           </v>
      </c>
      <c r="P1919">
        <f>VLOOKUP(order_details__2[[#This Row],[ProductID]],products[],4,FALSE)</f>
        <v>1</v>
      </c>
      <c r="Q1919" t="str">
        <f>VLOOKUP(order_details__2[[#This Row],[CategoryID]],categories[],2,FALSE)</f>
        <v>Beverages</v>
      </c>
      <c r="R1919">
        <f>VLOOKUP(order_details__2[[#This Row],[OrderID]],orders[],21,FALSE)</f>
        <v>4</v>
      </c>
    </row>
    <row r="1920" spans="1:18" x14ac:dyDescent="0.2">
      <c r="A1920">
        <v>10990</v>
      </c>
      <c r="B1920">
        <v>55</v>
      </c>
      <c r="C1920">
        <v>24</v>
      </c>
      <c r="D1920">
        <v>65</v>
      </c>
      <c r="E1920">
        <v>0</v>
      </c>
      <c r="F1920">
        <f>order_details__2[[#This Row],[UnitPrice]]*order_details__2[[#This Row],[Quantity]]</f>
        <v>1560</v>
      </c>
      <c r="G1920">
        <f>VLOOKUP(order_details__2[[#This Row],[ProductID]],products[],3,FALSE)</f>
        <v>25</v>
      </c>
      <c r="H1920">
        <f>VLOOKUP(order_details__2[[#This Row],[OrderID]],orders[],20,FALSE)</f>
        <v>1998</v>
      </c>
      <c r="I1920" t="str">
        <f>VLOOKUP(order_details__2[[#This Row],[ProductID]],products[],2,FALSE)</f>
        <v>Pt chinois</v>
      </c>
      <c r="J1920" t="str">
        <f>VLOOKUP(order_details__2[[#This Row],[SupplierID]],suppliers[],2,FALSE)</f>
        <v>Ma Maison</v>
      </c>
      <c r="K1920" t="str">
        <f>VLOOKUP(order_details__2[[#This Row],[OrderID]],orders[],14,FALSE)</f>
        <v>Austria</v>
      </c>
      <c r="L1920">
        <f>VLOOKUP(order_details__2[[#This Row],[OrderID]],orders[],7,FALSE)</f>
        <v>3</v>
      </c>
      <c r="M1920" t="str">
        <f>VLOOKUP(order_details__2[[#This Row],[ShipVia ]],shippers[],2,FALSE)</f>
        <v>Federal Shipping</v>
      </c>
      <c r="N1920" t="str">
        <f>VLOOKUP(order_details__2[[#This Row],[OrderID]],orders[],2,FALSE)</f>
        <v>ERNSH</v>
      </c>
      <c r="O1920" t="str">
        <f>VLOOKUP(order_details__2[[#This Row],[OrderID]],orders[],18,FALSE)</f>
        <v xml:space="preserve">Eastern                                           </v>
      </c>
      <c r="P1920">
        <f>VLOOKUP(order_details__2[[#This Row],[ProductID]],products[],4,FALSE)</f>
        <v>6</v>
      </c>
      <c r="Q1920" t="str">
        <f>VLOOKUP(order_details__2[[#This Row],[CategoryID]],categories[],2,FALSE)</f>
        <v>Meat/Poultry</v>
      </c>
      <c r="R1920">
        <f>VLOOKUP(order_details__2[[#This Row],[OrderID]],orders[],21,FALSE)</f>
        <v>4</v>
      </c>
    </row>
    <row r="1921" spans="1:18" x14ac:dyDescent="0.2">
      <c r="A1921">
        <v>10990</v>
      </c>
      <c r="B1921">
        <v>61</v>
      </c>
      <c r="C1921">
        <v>28.5</v>
      </c>
      <c r="D1921">
        <v>66</v>
      </c>
      <c r="E1921">
        <v>0</v>
      </c>
      <c r="F1921">
        <f>order_details__2[[#This Row],[UnitPrice]]*order_details__2[[#This Row],[Quantity]]</f>
        <v>1881</v>
      </c>
      <c r="G1921">
        <f>VLOOKUP(order_details__2[[#This Row],[ProductID]],products[],3,FALSE)</f>
        <v>29</v>
      </c>
      <c r="H1921">
        <f>VLOOKUP(order_details__2[[#This Row],[OrderID]],orders[],20,FALSE)</f>
        <v>1998</v>
      </c>
      <c r="I1921" t="str">
        <f>VLOOKUP(order_details__2[[#This Row],[ProductID]],products[],2,FALSE)</f>
        <v>Sirop d'rable</v>
      </c>
      <c r="J1921" t="str">
        <f>VLOOKUP(order_details__2[[#This Row],[SupplierID]],suppliers[],2,FALSE)</f>
        <v>Forts d'rables</v>
      </c>
      <c r="K1921" t="str">
        <f>VLOOKUP(order_details__2[[#This Row],[OrderID]],orders[],14,FALSE)</f>
        <v>Austria</v>
      </c>
      <c r="L1921">
        <f>VLOOKUP(order_details__2[[#This Row],[OrderID]],orders[],7,FALSE)</f>
        <v>3</v>
      </c>
      <c r="M1921" t="str">
        <f>VLOOKUP(order_details__2[[#This Row],[ShipVia ]],shippers[],2,FALSE)</f>
        <v>Federal Shipping</v>
      </c>
      <c r="N1921" t="str">
        <f>VLOOKUP(order_details__2[[#This Row],[OrderID]],orders[],2,FALSE)</f>
        <v>ERNSH</v>
      </c>
      <c r="O1921" t="str">
        <f>VLOOKUP(order_details__2[[#This Row],[OrderID]],orders[],18,FALSE)</f>
        <v xml:space="preserve">Eastern                                           </v>
      </c>
      <c r="P1921">
        <f>VLOOKUP(order_details__2[[#This Row],[ProductID]],products[],4,FALSE)</f>
        <v>2</v>
      </c>
      <c r="Q1921" t="str">
        <f>VLOOKUP(order_details__2[[#This Row],[CategoryID]],categories[],2,FALSE)</f>
        <v>Condiments</v>
      </c>
      <c r="R1921">
        <f>VLOOKUP(order_details__2[[#This Row],[OrderID]],orders[],21,FALSE)</f>
        <v>4</v>
      </c>
    </row>
    <row r="1922" spans="1:18" x14ac:dyDescent="0.2">
      <c r="A1922">
        <v>10991</v>
      </c>
      <c r="B1922">
        <v>2</v>
      </c>
      <c r="C1922">
        <v>19</v>
      </c>
      <c r="D1922">
        <v>50</v>
      </c>
      <c r="E1922">
        <v>0</v>
      </c>
      <c r="F1922">
        <f>order_details__2[[#This Row],[UnitPrice]]*order_details__2[[#This Row],[Quantity]]</f>
        <v>950</v>
      </c>
      <c r="G1922">
        <f>VLOOKUP(order_details__2[[#This Row],[ProductID]],products[],3,FALSE)</f>
        <v>1</v>
      </c>
      <c r="H1922">
        <f>VLOOKUP(order_details__2[[#This Row],[OrderID]],orders[],20,FALSE)</f>
        <v>1998</v>
      </c>
      <c r="I1922" t="str">
        <f>VLOOKUP(order_details__2[[#This Row],[ProductID]],products[],2,FALSE)</f>
        <v>Chang</v>
      </c>
      <c r="J1922" t="str">
        <f>VLOOKUP(order_details__2[[#This Row],[SupplierID]],suppliers[],2,FALSE)</f>
        <v>Exotic Liquids</v>
      </c>
      <c r="K1922" t="str">
        <f>VLOOKUP(order_details__2[[#This Row],[OrderID]],orders[],14,FALSE)</f>
        <v>Germany</v>
      </c>
      <c r="L1922">
        <f>VLOOKUP(order_details__2[[#This Row],[OrderID]],orders[],7,FALSE)</f>
        <v>1</v>
      </c>
      <c r="M1922" t="str">
        <f>VLOOKUP(order_details__2[[#This Row],[ShipVia ]],shippers[],2,FALSE)</f>
        <v>Speedy Express</v>
      </c>
      <c r="N1922" t="str">
        <f>VLOOKUP(order_details__2[[#This Row],[OrderID]],orders[],2,FALSE)</f>
        <v>QUICK</v>
      </c>
      <c r="O1922" t="str">
        <f>VLOOKUP(order_details__2[[#This Row],[OrderID]],orders[],18,FALSE)</f>
        <v xml:space="preserve">Eastern                                           </v>
      </c>
      <c r="P1922">
        <f>VLOOKUP(order_details__2[[#This Row],[ProductID]],products[],4,FALSE)</f>
        <v>1</v>
      </c>
      <c r="Q1922" t="str">
        <f>VLOOKUP(order_details__2[[#This Row],[CategoryID]],categories[],2,FALSE)</f>
        <v>Beverages</v>
      </c>
      <c r="R1922">
        <f>VLOOKUP(order_details__2[[#This Row],[OrderID]],orders[],21,FALSE)</f>
        <v>4</v>
      </c>
    </row>
    <row r="1923" spans="1:18" x14ac:dyDescent="0.2">
      <c r="A1923">
        <v>10991</v>
      </c>
      <c r="B1923">
        <v>70</v>
      </c>
      <c r="C1923">
        <v>15</v>
      </c>
      <c r="D1923">
        <v>20</v>
      </c>
      <c r="E1923">
        <v>0</v>
      </c>
      <c r="F1923">
        <f>order_details__2[[#This Row],[UnitPrice]]*order_details__2[[#This Row],[Quantity]]</f>
        <v>300</v>
      </c>
      <c r="G1923">
        <f>VLOOKUP(order_details__2[[#This Row],[ProductID]],products[],3,FALSE)</f>
        <v>7</v>
      </c>
      <c r="H1923">
        <f>VLOOKUP(order_details__2[[#This Row],[OrderID]],orders[],20,FALSE)</f>
        <v>1998</v>
      </c>
      <c r="I1923" t="str">
        <f>VLOOKUP(order_details__2[[#This Row],[ProductID]],products[],2,FALSE)</f>
        <v>Outback Lager</v>
      </c>
      <c r="J1923" t="str">
        <f>VLOOKUP(order_details__2[[#This Row],[SupplierID]],suppliers[],2,FALSE)</f>
        <v>Pavlova, Ltd.</v>
      </c>
      <c r="K1923" t="str">
        <f>VLOOKUP(order_details__2[[#This Row],[OrderID]],orders[],14,FALSE)</f>
        <v>Germany</v>
      </c>
      <c r="L1923">
        <f>VLOOKUP(order_details__2[[#This Row],[OrderID]],orders[],7,FALSE)</f>
        <v>1</v>
      </c>
      <c r="M1923" t="str">
        <f>VLOOKUP(order_details__2[[#This Row],[ShipVia ]],shippers[],2,FALSE)</f>
        <v>Speedy Express</v>
      </c>
      <c r="N1923" t="str">
        <f>VLOOKUP(order_details__2[[#This Row],[OrderID]],orders[],2,FALSE)</f>
        <v>QUICK</v>
      </c>
      <c r="O1923" t="str">
        <f>VLOOKUP(order_details__2[[#This Row],[OrderID]],orders[],18,FALSE)</f>
        <v xml:space="preserve">Eastern                                           </v>
      </c>
      <c r="P1923">
        <f>VLOOKUP(order_details__2[[#This Row],[ProductID]],products[],4,FALSE)</f>
        <v>1</v>
      </c>
      <c r="Q1923" t="str">
        <f>VLOOKUP(order_details__2[[#This Row],[CategoryID]],categories[],2,FALSE)</f>
        <v>Beverages</v>
      </c>
      <c r="R1923">
        <f>VLOOKUP(order_details__2[[#This Row],[OrderID]],orders[],21,FALSE)</f>
        <v>4</v>
      </c>
    </row>
    <row r="1924" spans="1:18" x14ac:dyDescent="0.2">
      <c r="A1924">
        <v>10991</v>
      </c>
      <c r="B1924">
        <v>76</v>
      </c>
      <c r="C1924">
        <v>18</v>
      </c>
      <c r="D1924">
        <v>90</v>
      </c>
      <c r="E1924">
        <v>0</v>
      </c>
      <c r="F1924">
        <f>order_details__2[[#This Row],[UnitPrice]]*order_details__2[[#This Row],[Quantity]]</f>
        <v>1620</v>
      </c>
      <c r="G1924">
        <f>VLOOKUP(order_details__2[[#This Row],[ProductID]],products[],3,FALSE)</f>
        <v>23</v>
      </c>
      <c r="H1924">
        <f>VLOOKUP(order_details__2[[#This Row],[OrderID]],orders[],20,FALSE)</f>
        <v>1998</v>
      </c>
      <c r="I1924" t="str">
        <f>VLOOKUP(order_details__2[[#This Row],[ProductID]],products[],2,FALSE)</f>
        <v>Lakkalikri</v>
      </c>
      <c r="J1924" t="str">
        <f>VLOOKUP(order_details__2[[#This Row],[SupplierID]],suppliers[],2,FALSE)</f>
        <v>Karkki Oy</v>
      </c>
      <c r="K1924" t="str">
        <f>VLOOKUP(order_details__2[[#This Row],[OrderID]],orders[],14,FALSE)</f>
        <v>Germany</v>
      </c>
      <c r="L1924">
        <f>VLOOKUP(order_details__2[[#This Row],[OrderID]],orders[],7,FALSE)</f>
        <v>1</v>
      </c>
      <c r="M1924" t="str">
        <f>VLOOKUP(order_details__2[[#This Row],[ShipVia ]],shippers[],2,FALSE)</f>
        <v>Speedy Express</v>
      </c>
      <c r="N1924" t="str">
        <f>VLOOKUP(order_details__2[[#This Row],[OrderID]],orders[],2,FALSE)</f>
        <v>QUICK</v>
      </c>
      <c r="O1924" t="str">
        <f>VLOOKUP(order_details__2[[#This Row],[OrderID]],orders[],18,FALSE)</f>
        <v xml:space="preserve">Eastern                                           </v>
      </c>
      <c r="P1924">
        <f>VLOOKUP(order_details__2[[#This Row],[ProductID]],products[],4,FALSE)</f>
        <v>1</v>
      </c>
      <c r="Q1924" t="str">
        <f>VLOOKUP(order_details__2[[#This Row],[CategoryID]],categories[],2,FALSE)</f>
        <v>Beverages</v>
      </c>
      <c r="R1924">
        <f>VLOOKUP(order_details__2[[#This Row],[OrderID]],orders[],21,FALSE)</f>
        <v>4</v>
      </c>
    </row>
    <row r="1925" spans="1:18" x14ac:dyDescent="0.2">
      <c r="A1925">
        <v>10992</v>
      </c>
      <c r="B1925">
        <v>72</v>
      </c>
      <c r="C1925">
        <v>34.799999999999997</v>
      </c>
      <c r="D1925">
        <v>2</v>
      </c>
      <c r="E1925">
        <v>0</v>
      </c>
      <c r="F1925">
        <f>order_details__2[[#This Row],[UnitPrice]]*order_details__2[[#This Row],[Quantity]]</f>
        <v>69.599999999999994</v>
      </c>
      <c r="G1925">
        <f>VLOOKUP(order_details__2[[#This Row],[ProductID]],products[],3,FALSE)</f>
        <v>14</v>
      </c>
      <c r="H1925">
        <f>VLOOKUP(order_details__2[[#This Row],[OrderID]],orders[],20,FALSE)</f>
        <v>1998</v>
      </c>
      <c r="I1925" t="str">
        <f>VLOOKUP(order_details__2[[#This Row],[ProductID]],products[],2,FALSE)</f>
        <v>Mozzarella di Giovanni</v>
      </c>
      <c r="J1925" t="str">
        <f>VLOOKUP(order_details__2[[#This Row],[SupplierID]],suppliers[],2,FALSE)</f>
        <v>Formaggi Fortini s.r.l.</v>
      </c>
      <c r="K1925" t="str">
        <f>VLOOKUP(order_details__2[[#This Row],[OrderID]],orders[],14,FALSE)</f>
        <v>USA</v>
      </c>
      <c r="L1925">
        <f>VLOOKUP(order_details__2[[#This Row],[OrderID]],orders[],7,FALSE)</f>
        <v>3</v>
      </c>
      <c r="M1925" t="str">
        <f>VLOOKUP(order_details__2[[#This Row],[ShipVia ]],shippers[],2,FALSE)</f>
        <v>Federal Shipping</v>
      </c>
      <c r="N1925" t="str">
        <f>VLOOKUP(order_details__2[[#This Row],[OrderID]],orders[],2,FALSE)</f>
        <v>THEBI</v>
      </c>
      <c r="O1925" t="str">
        <f>VLOOKUP(order_details__2[[#This Row],[OrderID]],orders[],18,FALSE)</f>
        <v xml:space="preserve">Eastern                                           </v>
      </c>
      <c r="P1925">
        <f>VLOOKUP(order_details__2[[#This Row],[ProductID]],products[],4,FALSE)</f>
        <v>4</v>
      </c>
      <c r="Q1925" t="str">
        <f>VLOOKUP(order_details__2[[#This Row],[CategoryID]],categories[],2,FALSE)</f>
        <v>Dairy Products</v>
      </c>
      <c r="R1925">
        <f>VLOOKUP(order_details__2[[#This Row],[OrderID]],orders[],21,FALSE)</f>
        <v>4</v>
      </c>
    </row>
    <row r="1926" spans="1:18" x14ac:dyDescent="0.2">
      <c r="A1926">
        <v>10993</v>
      </c>
      <c r="B1926">
        <v>29</v>
      </c>
      <c r="C1926">
        <v>123.79</v>
      </c>
      <c r="D1926">
        <v>50</v>
      </c>
      <c r="E1926">
        <v>0</v>
      </c>
      <c r="F1926">
        <f>order_details__2[[#This Row],[UnitPrice]]*order_details__2[[#This Row],[Quantity]]</f>
        <v>6189.5</v>
      </c>
      <c r="G1926">
        <f>VLOOKUP(order_details__2[[#This Row],[ProductID]],products[],3,FALSE)</f>
        <v>12</v>
      </c>
      <c r="H1926">
        <f>VLOOKUP(order_details__2[[#This Row],[OrderID]],orders[],20,FALSE)</f>
        <v>1998</v>
      </c>
      <c r="I1926" t="str">
        <f>VLOOKUP(order_details__2[[#This Row],[ProductID]],products[],2,FALSE)</f>
        <v>Thringer Rostbratwurst</v>
      </c>
      <c r="J1926" t="str">
        <f>VLOOKUP(order_details__2[[#This Row],[SupplierID]],suppliers[],2,FALSE)</f>
        <v>Plutzer Lebensmittelgromrkte AG</v>
      </c>
      <c r="K1926" t="str">
        <f>VLOOKUP(order_details__2[[#This Row],[OrderID]],orders[],14,FALSE)</f>
        <v>Sweden</v>
      </c>
      <c r="L1926">
        <f>VLOOKUP(order_details__2[[#This Row],[OrderID]],orders[],7,FALSE)</f>
        <v>3</v>
      </c>
      <c r="M1926" t="str">
        <f>VLOOKUP(order_details__2[[#This Row],[ShipVia ]],shippers[],2,FALSE)</f>
        <v>Federal Shipping</v>
      </c>
      <c r="N1926" t="str">
        <f>VLOOKUP(order_details__2[[#This Row],[OrderID]],orders[],2,FALSE)</f>
        <v>FOLKO</v>
      </c>
      <c r="O1926" t="str">
        <f>VLOOKUP(order_details__2[[#This Row],[OrderID]],orders[],18,FALSE)</f>
        <v xml:space="preserve">Westerns                                          </v>
      </c>
      <c r="P1926">
        <f>VLOOKUP(order_details__2[[#This Row],[ProductID]],products[],4,FALSE)</f>
        <v>6</v>
      </c>
      <c r="Q1926" t="str">
        <f>VLOOKUP(order_details__2[[#This Row],[CategoryID]],categories[],2,FALSE)</f>
        <v>Meat/Poultry</v>
      </c>
      <c r="R1926">
        <f>VLOOKUP(order_details__2[[#This Row],[OrderID]],orders[],21,FALSE)</f>
        <v>4</v>
      </c>
    </row>
    <row r="1927" spans="1:18" x14ac:dyDescent="0.2">
      <c r="A1927">
        <v>10993</v>
      </c>
      <c r="B1927">
        <v>41</v>
      </c>
      <c r="C1927">
        <v>9.65</v>
      </c>
      <c r="D1927">
        <v>35</v>
      </c>
      <c r="E1927">
        <v>0</v>
      </c>
      <c r="F1927">
        <f>order_details__2[[#This Row],[UnitPrice]]*order_details__2[[#This Row],[Quantity]]</f>
        <v>337.75</v>
      </c>
      <c r="G1927">
        <f>VLOOKUP(order_details__2[[#This Row],[ProductID]],products[],3,FALSE)</f>
        <v>19</v>
      </c>
      <c r="H1927">
        <f>VLOOKUP(order_details__2[[#This Row],[OrderID]],orders[],20,FALSE)</f>
        <v>1998</v>
      </c>
      <c r="I1927" t="str">
        <f>VLOOKUP(order_details__2[[#This Row],[ProductID]],products[],2,FALSE)</f>
        <v>Jack's New England Clam Chowder</v>
      </c>
      <c r="J1927" t="str">
        <f>VLOOKUP(order_details__2[[#This Row],[SupplierID]],suppliers[],2,FALSE)</f>
        <v>New England Seafood Cannery</v>
      </c>
      <c r="K1927" t="str">
        <f>VLOOKUP(order_details__2[[#This Row],[OrderID]],orders[],14,FALSE)</f>
        <v>Sweden</v>
      </c>
      <c r="L1927">
        <f>VLOOKUP(order_details__2[[#This Row],[OrderID]],orders[],7,FALSE)</f>
        <v>3</v>
      </c>
      <c r="M1927" t="str">
        <f>VLOOKUP(order_details__2[[#This Row],[ShipVia ]],shippers[],2,FALSE)</f>
        <v>Federal Shipping</v>
      </c>
      <c r="N1927" t="str">
        <f>VLOOKUP(order_details__2[[#This Row],[OrderID]],orders[],2,FALSE)</f>
        <v>FOLKO</v>
      </c>
      <c r="O1927" t="str">
        <f>VLOOKUP(order_details__2[[#This Row],[OrderID]],orders[],18,FALSE)</f>
        <v xml:space="preserve">Westerns                                          </v>
      </c>
      <c r="P1927">
        <f>VLOOKUP(order_details__2[[#This Row],[ProductID]],products[],4,FALSE)</f>
        <v>8</v>
      </c>
      <c r="Q1927" t="str">
        <f>VLOOKUP(order_details__2[[#This Row],[CategoryID]],categories[],2,FALSE)</f>
        <v>Seafood</v>
      </c>
      <c r="R1927">
        <f>VLOOKUP(order_details__2[[#This Row],[OrderID]],orders[],21,FALSE)</f>
        <v>4</v>
      </c>
    </row>
    <row r="1928" spans="1:18" x14ac:dyDescent="0.2">
      <c r="A1928">
        <v>10994</v>
      </c>
      <c r="B1928">
        <v>59</v>
      </c>
      <c r="C1928">
        <v>55</v>
      </c>
      <c r="D1928">
        <v>18</v>
      </c>
      <c r="E1928">
        <v>0</v>
      </c>
      <c r="F1928">
        <f>order_details__2[[#This Row],[UnitPrice]]*order_details__2[[#This Row],[Quantity]]</f>
        <v>990</v>
      </c>
      <c r="G1928">
        <f>VLOOKUP(order_details__2[[#This Row],[ProductID]],products[],3,FALSE)</f>
        <v>28</v>
      </c>
      <c r="H1928">
        <f>VLOOKUP(order_details__2[[#This Row],[OrderID]],orders[],20,FALSE)</f>
        <v>1998</v>
      </c>
      <c r="I1928" t="str">
        <f>VLOOKUP(order_details__2[[#This Row],[ProductID]],products[],2,FALSE)</f>
        <v>Raclette Courdavault</v>
      </c>
      <c r="J1928" t="str">
        <f>VLOOKUP(order_details__2[[#This Row],[SupplierID]],suppliers[],2,FALSE)</f>
        <v>Gai pturage</v>
      </c>
      <c r="K1928" t="str">
        <f>VLOOKUP(order_details__2[[#This Row],[OrderID]],orders[],14,FALSE)</f>
        <v>Denmark</v>
      </c>
      <c r="L1928">
        <f>VLOOKUP(order_details__2[[#This Row],[OrderID]],orders[],7,FALSE)</f>
        <v>3</v>
      </c>
      <c r="M1928" t="str">
        <f>VLOOKUP(order_details__2[[#This Row],[ShipVia ]],shippers[],2,FALSE)</f>
        <v>Federal Shipping</v>
      </c>
      <c r="N1928" t="str">
        <f>VLOOKUP(order_details__2[[#This Row],[OrderID]],orders[],2,FALSE)</f>
        <v>VAFFE</v>
      </c>
      <c r="O1928" t="str">
        <f>VLOOKUP(order_details__2[[#This Row],[OrderID]],orders[],18,FALSE)</f>
        <v xml:space="preserve">Eastern                                           </v>
      </c>
      <c r="P1928">
        <f>VLOOKUP(order_details__2[[#This Row],[ProductID]],products[],4,FALSE)</f>
        <v>4</v>
      </c>
      <c r="Q1928" t="str">
        <f>VLOOKUP(order_details__2[[#This Row],[CategoryID]],categories[],2,FALSE)</f>
        <v>Dairy Products</v>
      </c>
      <c r="R1928">
        <f>VLOOKUP(order_details__2[[#This Row],[OrderID]],orders[],21,FALSE)</f>
        <v>4</v>
      </c>
    </row>
    <row r="1929" spans="1:18" x14ac:dyDescent="0.2">
      <c r="A1929">
        <v>10995</v>
      </c>
      <c r="B1929">
        <v>51</v>
      </c>
      <c r="C1929">
        <v>53</v>
      </c>
      <c r="D1929">
        <v>20</v>
      </c>
      <c r="E1929">
        <v>0</v>
      </c>
      <c r="F1929">
        <f>order_details__2[[#This Row],[UnitPrice]]*order_details__2[[#This Row],[Quantity]]</f>
        <v>1060</v>
      </c>
      <c r="G1929">
        <f>VLOOKUP(order_details__2[[#This Row],[ProductID]],products[],3,FALSE)</f>
        <v>24</v>
      </c>
      <c r="H1929">
        <f>VLOOKUP(order_details__2[[#This Row],[OrderID]],orders[],20,FALSE)</f>
        <v>1998</v>
      </c>
      <c r="I1929" t="str">
        <f>VLOOKUP(order_details__2[[#This Row],[ProductID]],products[],2,FALSE)</f>
        <v>Manjimup Dried Apples</v>
      </c>
      <c r="J1929" t="str">
        <f>VLOOKUP(order_details__2[[#This Row],[SupplierID]],suppliers[],2,FALSE)</f>
        <v>G'day, Mate</v>
      </c>
      <c r="K1929" t="str">
        <f>VLOOKUP(order_details__2[[#This Row],[OrderID]],orders[],14,FALSE)</f>
        <v>Mexico</v>
      </c>
      <c r="L1929">
        <f>VLOOKUP(order_details__2[[#This Row],[OrderID]],orders[],7,FALSE)</f>
        <v>3</v>
      </c>
      <c r="M1929" t="str">
        <f>VLOOKUP(order_details__2[[#This Row],[ShipVia ]],shippers[],2,FALSE)</f>
        <v>Federal Shipping</v>
      </c>
      <c r="N1929" t="str">
        <f>VLOOKUP(order_details__2[[#This Row],[OrderID]],orders[],2,FALSE)</f>
        <v>PERIC</v>
      </c>
      <c r="O1929" t="str">
        <f>VLOOKUP(order_details__2[[#This Row],[OrderID]],orders[],18,FALSE)</f>
        <v xml:space="preserve">Eastern                                           </v>
      </c>
      <c r="P1929">
        <f>VLOOKUP(order_details__2[[#This Row],[ProductID]],products[],4,FALSE)</f>
        <v>7</v>
      </c>
      <c r="Q1929" t="str">
        <f>VLOOKUP(order_details__2[[#This Row],[CategoryID]],categories[],2,FALSE)</f>
        <v>Produce</v>
      </c>
      <c r="R1929">
        <f>VLOOKUP(order_details__2[[#This Row],[OrderID]],orders[],21,FALSE)</f>
        <v>4</v>
      </c>
    </row>
    <row r="1930" spans="1:18" x14ac:dyDescent="0.2">
      <c r="A1930">
        <v>10995</v>
      </c>
      <c r="B1930">
        <v>60</v>
      </c>
      <c r="C1930">
        <v>34</v>
      </c>
      <c r="D1930">
        <v>4</v>
      </c>
      <c r="E1930">
        <v>0</v>
      </c>
      <c r="F1930">
        <f>order_details__2[[#This Row],[UnitPrice]]*order_details__2[[#This Row],[Quantity]]</f>
        <v>136</v>
      </c>
      <c r="G1930">
        <f>VLOOKUP(order_details__2[[#This Row],[ProductID]],products[],3,FALSE)</f>
        <v>28</v>
      </c>
      <c r="H1930">
        <f>VLOOKUP(order_details__2[[#This Row],[OrderID]],orders[],20,FALSE)</f>
        <v>1998</v>
      </c>
      <c r="I1930" t="str">
        <f>VLOOKUP(order_details__2[[#This Row],[ProductID]],products[],2,FALSE)</f>
        <v>Camembert Pierrot</v>
      </c>
      <c r="J1930" t="str">
        <f>VLOOKUP(order_details__2[[#This Row],[SupplierID]],suppliers[],2,FALSE)</f>
        <v>Gai pturage</v>
      </c>
      <c r="K1930" t="str">
        <f>VLOOKUP(order_details__2[[#This Row],[OrderID]],orders[],14,FALSE)</f>
        <v>Mexico</v>
      </c>
      <c r="L1930">
        <f>VLOOKUP(order_details__2[[#This Row],[OrderID]],orders[],7,FALSE)</f>
        <v>3</v>
      </c>
      <c r="M1930" t="str">
        <f>VLOOKUP(order_details__2[[#This Row],[ShipVia ]],shippers[],2,FALSE)</f>
        <v>Federal Shipping</v>
      </c>
      <c r="N1930" t="str">
        <f>VLOOKUP(order_details__2[[#This Row],[OrderID]],orders[],2,FALSE)</f>
        <v>PERIC</v>
      </c>
      <c r="O1930" t="str">
        <f>VLOOKUP(order_details__2[[#This Row],[OrderID]],orders[],18,FALSE)</f>
        <v xml:space="preserve">Eastern                                           </v>
      </c>
      <c r="P1930">
        <f>VLOOKUP(order_details__2[[#This Row],[ProductID]],products[],4,FALSE)</f>
        <v>4</v>
      </c>
      <c r="Q1930" t="str">
        <f>VLOOKUP(order_details__2[[#This Row],[CategoryID]],categories[],2,FALSE)</f>
        <v>Dairy Products</v>
      </c>
      <c r="R1930">
        <f>VLOOKUP(order_details__2[[#This Row],[OrderID]],orders[],21,FALSE)</f>
        <v>4</v>
      </c>
    </row>
    <row r="1931" spans="1:18" x14ac:dyDescent="0.2">
      <c r="A1931">
        <v>10996</v>
      </c>
      <c r="B1931">
        <v>42</v>
      </c>
      <c r="C1931">
        <v>14</v>
      </c>
      <c r="D1931">
        <v>40</v>
      </c>
      <c r="E1931">
        <v>0</v>
      </c>
      <c r="F1931">
        <f>order_details__2[[#This Row],[UnitPrice]]*order_details__2[[#This Row],[Quantity]]</f>
        <v>560</v>
      </c>
      <c r="G1931">
        <f>VLOOKUP(order_details__2[[#This Row],[ProductID]],products[],3,FALSE)</f>
        <v>20</v>
      </c>
      <c r="H1931">
        <f>VLOOKUP(order_details__2[[#This Row],[OrderID]],orders[],20,FALSE)</f>
        <v>1998</v>
      </c>
      <c r="I1931" t="str">
        <f>VLOOKUP(order_details__2[[#This Row],[ProductID]],products[],2,FALSE)</f>
        <v>Singaporean Hokkien Fried Mee</v>
      </c>
      <c r="J1931" t="str">
        <f>VLOOKUP(order_details__2[[#This Row],[SupplierID]],suppliers[],2,FALSE)</f>
        <v>Leka Trading</v>
      </c>
      <c r="K1931" t="str">
        <f>VLOOKUP(order_details__2[[#This Row],[OrderID]],orders[],14,FALSE)</f>
        <v>Germany</v>
      </c>
      <c r="L1931">
        <f>VLOOKUP(order_details__2[[#This Row],[OrderID]],orders[],7,FALSE)</f>
        <v>2</v>
      </c>
      <c r="M1931" t="str">
        <f>VLOOKUP(order_details__2[[#This Row],[ShipVia ]],shippers[],2,FALSE)</f>
        <v>United Package</v>
      </c>
      <c r="N1931" t="str">
        <f>VLOOKUP(order_details__2[[#This Row],[OrderID]],orders[],2,FALSE)</f>
        <v>QUICK</v>
      </c>
      <c r="O1931" t="str">
        <f>VLOOKUP(order_details__2[[#This Row],[OrderID]],orders[],18,FALSE)</f>
        <v xml:space="preserve">Eastern                                           </v>
      </c>
      <c r="P1931">
        <f>VLOOKUP(order_details__2[[#This Row],[ProductID]],products[],4,FALSE)</f>
        <v>5</v>
      </c>
      <c r="Q1931" t="str">
        <f>VLOOKUP(order_details__2[[#This Row],[CategoryID]],categories[],2,FALSE)</f>
        <v>Grains/Cereals</v>
      </c>
      <c r="R1931">
        <f>VLOOKUP(order_details__2[[#This Row],[OrderID]],orders[],21,FALSE)</f>
        <v>4</v>
      </c>
    </row>
    <row r="1932" spans="1:18" x14ac:dyDescent="0.2">
      <c r="A1932">
        <v>10997</v>
      </c>
      <c r="B1932">
        <v>32</v>
      </c>
      <c r="C1932">
        <v>32</v>
      </c>
      <c r="D1932">
        <v>50</v>
      </c>
      <c r="E1932">
        <v>0</v>
      </c>
      <c r="F1932">
        <f>order_details__2[[#This Row],[UnitPrice]]*order_details__2[[#This Row],[Quantity]]</f>
        <v>1600</v>
      </c>
      <c r="G1932">
        <f>VLOOKUP(order_details__2[[#This Row],[ProductID]],products[],3,FALSE)</f>
        <v>14</v>
      </c>
      <c r="H1932">
        <f>VLOOKUP(order_details__2[[#This Row],[OrderID]],orders[],20,FALSE)</f>
        <v>1998</v>
      </c>
      <c r="I1932" t="str">
        <f>VLOOKUP(order_details__2[[#This Row],[ProductID]],products[],2,FALSE)</f>
        <v>Mascarpone Fabioli</v>
      </c>
      <c r="J1932" t="str">
        <f>VLOOKUP(order_details__2[[#This Row],[SupplierID]],suppliers[],2,FALSE)</f>
        <v>Formaggi Fortini s.r.l.</v>
      </c>
      <c r="K1932" t="str">
        <f>VLOOKUP(order_details__2[[#This Row],[OrderID]],orders[],14,FALSE)</f>
        <v>Venezuela</v>
      </c>
      <c r="L1932">
        <f>VLOOKUP(order_details__2[[#This Row],[OrderID]],orders[],7,FALSE)</f>
        <v>2</v>
      </c>
      <c r="M1932" t="str">
        <f>VLOOKUP(order_details__2[[#This Row],[ShipVia ]],shippers[],2,FALSE)</f>
        <v>United Package</v>
      </c>
      <c r="N1932" t="str">
        <f>VLOOKUP(order_details__2[[#This Row],[OrderID]],orders[],2,FALSE)</f>
        <v>LILAS</v>
      </c>
      <c r="O1932" t="str">
        <f>VLOOKUP(order_details__2[[#This Row],[OrderID]],orders[],18,FALSE)</f>
        <v xml:space="preserve">Northern                                          </v>
      </c>
      <c r="P1932">
        <f>VLOOKUP(order_details__2[[#This Row],[ProductID]],products[],4,FALSE)</f>
        <v>4</v>
      </c>
      <c r="Q1932" t="str">
        <f>VLOOKUP(order_details__2[[#This Row],[CategoryID]],categories[],2,FALSE)</f>
        <v>Dairy Products</v>
      </c>
      <c r="R1932">
        <f>VLOOKUP(order_details__2[[#This Row],[OrderID]],orders[],21,FALSE)</f>
        <v>4</v>
      </c>
    </row>
    <row r="1933" spans="1:18" x14ac:dyDescent="0.2">
      <c r="A1933">
        <v>10997</v>
      </c>
      <c r="B1933">
        <v>46</v>
      </c>
      <c r="C1933">
        <v>12</v>
      </c>
      <c r="D1933">
        <v>20</v>
      </c>
      <c r="E1933">
        <v>0</v>
      </c>
      <c r="F1933">
        <f>order_details__2[[#This Row],[UnitPrice]]*order_details__2[[#This Row],[Quantity]]</f>
        <v>240</v>
      </c>
      <c r="G1933">
        <f>VLOOKUP(order_details__2[[#This Row],[ProductID]],products[],3,FALSE)</f>
        <v>21</v>
      </c>
      <c r="H1933">
        <f>VLOOKUP(order_details__2[[#This Row],[OrderID]],orders[],20,FALSE)</f>
        <v>1998</v>
      </c>
      <c r="I1933" t="str">
        <f>VLOOKUP(order_details__2[[#This Row],[ProductID]],products[],2,FALSE)</f>
        <v>Spegesild</v>
      </c>
      <c r="J1933" t="str">
        <f>VLOOKUP(order_details__2[[#This Row],[SupplierID]],suppliers[],2,FALSE)</f>
        <v>Lyngbysild</v>
      </c>
      <c r="K1933" t="str">
        <f>VLOOKUP(order_details__2[[#This Row],[OrderID]],orders[],14,FALSE)</f>
        <v>Venezuela</v>
      </c>
      <c r="L1933">
        <f>VLOOKUP(order_details__2[[#This Row],[OrderID]],orders[],7,FALSE)</f>
        <v>2</v>
      </c>
      <c r="M1933" t="str">
        <f>VLOOKUP(order_details__2[[#This Row],[ShipVia ]],shippers[],2,FALSE)</f>
        <v>United Package</v>
      </c>
      <c r="N1933" t="str">
        <f>VLOOKUP(order_details__2[[#This Row],[OrderID]],orders[],2,FALSE)</f>
        <v>LILAS</v>
      </c>
      <c r="O1933" t="str">
        <f>VLOOKUP(order_details__2[[#This Row],[OrderID]],orders[],18,FALSE)</f>
        <v xml:space="preserve">Northern                                          </v>
      </c>
      <c r="P1933">
        <f>VLOOKUP(order_details__2[[#This Row],[ProductID]],products[],4,FALSE)</f>
        <v>8</v>
      </c>
      <c r="Q1933" t="str">
        <f>VLOOKUP(order_details__2[[#This Row],[CategoryID]],categories[],2,FALSE)</f>
        <v>Seafood</v>
      </c>
      <c r="R1933">
        <f>VLOOKUP(order_details__2[[#This Row],[OrderID]],orders[],21,FALSE)</f>
        <v>4</v>
      </c>
    </row>
    <row r="1934" spans="1:18" x14ac:dyDescent="0.2">
      <c r="A1934">
        <v>10997</v>
      </c>
      <c r="B1934">
        <v>52</v>
      </c>
      <c r="C1934">
        <v>7</v>
      </c>
      <c r="D1934">
        <v>20</v>
      </c>
      <c r="E1934">
        <v>0</v>
      </c>
      <c r="F1934">
        <f>order_details__2[[#This Row],[UnitPrice]]*order_details__2[[#This Row],[Quantity]]</f>
        <v>140</v>
      </c>
      <c r="G1934">
        <f>VLOOKUP(order_details__2[[#This Row],[ProductID]],products[],3,FALSE)</f>
        <v>24</v>
      </c>
      <c r="H1934">
        <f>VLOOKUP(order_details__2[[#This Row],[OrderID]],orders[],20,FALSE)</f>
        <v>1998</v>
      </c>
      <c r="I1934" t="str">
        <f>VLOOKUP(order_details__2[[#This Row],[ProductID]],products[],2,FALSE)</f>
        <v>Filo Mix</v>
      </c>
      <c r="J1934" t="str">
        <f>VLOOKUP(order_details__2[[#This Row],[SupplierID]],suppliers[],2,FALSE)</f>
        <v>G'day, Mate</v>
      </c>
      <c r="K1934" t="str">
        <f>VLOOKUP(order_details__2[[#This Row],[OrderID]],orders[],14,FALSE)</f>
        <v>Venezuela</v>
      </c>
      <c r="L1934">
        <f>VLOOKUP(order_details__2[[#This Row],[OrderID]],orders[],7,FALSE)</f>
        <v>2</v>
      </c>
      <c r="M1934" t="str">
        <f>VLOOKUP(order_details__2[[#This Row],[ShipVia ]],shippers[],2,FALSE)</f>
        <v>United Package</v>
      </c>
      <c r="N1934" t="str">
        <f>VLOOKUP(order_details__2[[#This Row],[OrderID]],orders[],2,FALSE)</f>
        <v>LILAS</v>
      </c>
      <c r="O1934" t="str">
        <f>VLOOKUP(order_details__2[[#This Row],[OrderID]],orders[],18,FALSE)</f>
        <v xml:space="preserve">Northern                                          </v>
      </c>
      <c r="P1934">
        <f>VLOOKUP(order_details__2[[#This Row],[ProductID]],products[],4,FALSE)</f>
        <v>5</v>
      </c>
      <c r="Q1934" t="str">
        <f>VLOOKUP(order_details__2[[#This Row],[CategoryID]],categories[],2,FALSE)</f>
        <v>Grains/Cereals</v>
      </c>
      <c r="R1934">
        <f>VLOOKUP(order_details__2[[#This Row],[OrderID]],orders[],21,FALSE)</f>
        <v>4</v>
      </c>
    </row>
    <row r="1935" spans="1:18" x14ac:dyDescent="0.2">
      <c r="A1935">
        <v>10998</v>
      </c>
      <c r="B1935">
        <v>24</v>
      </c>
      <c r="C1935">
        <v>4.5</v>
      </c>
      <c r="D1935">
        <v>12</v>
      </c>
      <c r="E1935">
        <v>0</v>
      </c>
      <c r="F1935">
        <f>order_details__2[[#This Row],[UnitPrice]]*order_details__2[[#This Row],[Quantity]]</f>
        <v>54</v>
      </c>
      <c r="G1935">
        <f>VLOOKUP(order_details__2[[#This Row],[ProductID]],products[],3,FALSE)</f>
        <v>10</v>
      </c>
      <c r="H1935">
        <f>VLOOKUP(order_details__2[[#This Row],[OrderID]],orders[],20,FALSE)</f>
        <v>1998</v>
      </c>
      <c r="I1935" t="str">
        <f>VLOOKUP(order_details__2[[#This Row],[ProductID]],products[],2,FALSE)</f>
        <v>Guaran Fantstica</v>
      </c>
      <c r="J1935" t="str">
        <f>VLOOKUP(order_details__2[[#This Row],[SupplierID]],suppliers[],2,FALSE)</f>
        <v>Refrescos Americanas LTDA</v>
      </c>
      <c r="K1935" t="str">
        <f>VLOOKUP(order_details__2[[#This Row],[OrderID]],orders[],14,FALSE)</f>
        <v>Poland</v>
      </c>
      <c r="L1935">
        <f>VLOOKUP(order_details__2[[#This Row],[OrderID]],orders[],7,FALSE)</f>
        <v>2</v>
      </c>
      <c r="M1935" t="str">
        <f>VLOOKUP(order_details__2[[#This Row],[ShipVia ]],shippers[],2,FALSE)</f>
        <v>United Package</v>
      </c>
      <c r="N1935" t="str">
        <f>VLOOKUP(order_details__2[[#This Row],[OrderID]],orders[],2,FALSE)</f>
        <v>WOLZA</v>
      </c>
      <c r="O1935" t="str">
        <f>VLOOKUP(order_details__2[[#This Row],[OrderID]],orders[],18,FALSE)</f>
        <v xml:space="preserve">Northern                                          </v>
      </c>
      <c r="P1935">
        <f>VLOOKUP(order_details__2[[#This Row],[ProductID]],products[],4,FALSE)</f>
        <v>1</v>
      </c>
      <c r="Q1935" t="str">
        <f>VLOOKUP(order_details__2[[#This Row],[CategoryID]],categories[],2,FALSE)</f>
        <v>Beverages</v>
      </c>
      <c r="R1935">
        <f>VLOOKUP(order_details__2[[#This Row],[OrderID]],orders[],21,FALSE)</f>
        <v>4</v>
      </c>
    </row>
    <row r="1936" spans="1:18" x14ac:dyDescent="0.2">
      <c r="A1936">
        <v>10998</v>
      </c>
      <c r="B1936">
        <v>61</v>
      </c>
      <c r="C1936">
        <v>28.5</v>
      </c>
      <c r="D1936">
        <v>7</v>
      </c>
      <c r="E1936">
        <v>0</v>
      </c>
      <c r="F1936">
        <f>order_details__2[[#This Row],[UnitPrice]]*order_details__2[[#This Row],[Quantity]]</f>
        <v>199.5</v>
      </c>
      <c r="G1936">
        <f>VLOOKUP(order_details__2[[#This Row],[ProductID]],products[],3,FALSE)</f>
        <v>29</v>
      </c>
      <c r="H1936">
        <f>VLOOKUP(order_details__2[[#This Row],[OrderID]],orders[],20,FALSE)</f>
        <v>1998</v>
      </c>
      <c r="I1936" t="str">
        <f>VLOOKUP(order_details__2[[#This Row],[ProductID]],products[],2,FALSE)</f>
        <v>Sirop d'rable</v>
      </c>
      <c r="J1936" t="str">
        <f>VLOOKUP(order_details__2[[#This Row],[SupplierID]],suppliers[],2,FALSE)</f>
        <v>Forts d'rables</v>
      </c>
      <c r="K1936" t="str">
        <f>VLOOKUP(order_details__2[[#This Row],[OrderID]],orders[],14,FALSE)</f>
        <v>Poland</v>
      </c>
      <c r="L1936">
        <f>VLOOKUP(order_details__2[[#This Row],[OrderID]],orders[],7,FALSE)</f>
        <v>2</v>
      </c>
      <c r="M1936" t="str">
        <f>VLOOKUP(order_details__2[[#This Row],[ShipVia ]],shippers[],2,FALSE)</f>
        <v>United Package</v>
      </c>
      <c r="N1936" t="str">
        <f>VLOOKUP(order_details__2[[#This Row],[OrderID]],orders[],2,FALSE)</f>
        <v>WOLZA</v>
      </c>
      <c r="O1936" t="str">
        <f>VLOOKUP(order_details__2[[#This Row],[OrderID]],orders[],18,FALSE)</f>
        <v xml:space="preserve">Northern                                          </v>
      </c>
      <c r="P1936">
        <f>VLOOKUP(order_details__2[[#This Row],[ProductID]],products[],4,FALSE)</f>
        <v>2</v>
      </c>
      <c r="Q1936" t="str">
        <f>VLOOKUP(order_details__2[[#This Row],[CategoryID]],categories[],2,FALSE)</f>
        <v>Condiments</v>
      </c>
      <c r="R1936">
        <f>VLOOKUP(order_details__2[[#This Row],[OrderID]],orders[],21,FALSE)</f>
        <v>4</v>
      </c>
    </row>
    <row r="1937" spans="1:18" x14ac:dyDescent="0.2">
      <c r="A1937">
        <v>10998</v>
      </c>
      <c r="B1937">
        <v>74</v>
      </c>
      <c r="C1937">
        <v>10</v>
      </c>
      <c r="D1937">
        <v>20</v>
      </c>
      <c r="E1937">
        <v>0</v>
      </c>
      <c r="F1937">
        <f>order_details__2[[#This Row],[UnitPrice]]*order_details__2[[#This Row],[Quantity]]</f>
        <v>200</v>
      </c>
      <c r="G1937">
        <f>VLOOKUP(order_details__2[[#This Row],[ProductID]],products[],3,FALSE)</f>
        <v>4</v>
      </c>
      <c r="H1937">
        <f>VLOOKUP(order_details__2[[#This Row],[OrderID]],orders[],20,FALSE)</f>
        <v>1998</v>
      </c>
      <c r="I1937" t="str">
        <f>VLOOKUP(order_details__2[[#This Row],[ProductID]],products[],2,FALSE)</f>
        <v>Longlife Tofu</v>
      </c>
      <c r="J1937" t="str">
        <f>VLOOKUP(order_details__2[[#This Row],[SupplierID]],suppliers[],2,FALSE)</f>
        <v>Tokyo Traders</v>
      </c>
      <c r="K1937" t="str">
        <f>VLOOKUP(order_details__2[[#This Row],[OrderID]],orders[],14,FALSE)</f>
        <v>Poland</v>
      </c>
      <c r="L1937">
        <f>VLOOKUP(order_details__2[[#This Row],[OrderID]],orders[],7,FALSE)</f>
        <v>2</v>
      </c>
      <c r="M1937" t="str">
        <f>VLOOKUP(order_details__2[[#This Row],[ShipVia ]],shippers[],2,FALSE)</f>
        <v>United Package</v>
      </c>
      <c r="N1937" t="str">
        <f>VLOOKUP(order_details__2[[#This Row],[OrderID]],orders[],2,FALSE)</f>
        <v>WOLZA</v>
      </c>
      <c r="O1937" t="str">
        <f>VLOOKUP(order_details__2[[#This Row],[OrderID]],orders[],18,FALSE)</f>
        <v xml:space="preserve">Northern                                          </v>
      </c>
      <c r="P1937">
        <f>VLOOKUP(order_details__2[[#This Row],[ProductID]],products[],4,FALSE)</f>
        <v>7</v>
      </c>
      <c r="Q1937" t="str">
        <f>VLOOKUP(order_details__2[[#This Row],[CategoryID]],categories[],2,FALSE)</f>
        <v>Produce</v>
      </c>
      <c r="R1937">
        <f>VLOOKUP(order_details__2[[#This Row],[OrderID]],orders[],21,FALSE)</f>
        <v>4</v>
      </c>
    </row>
    <row r="1938" spans="1:18" x14ac:dyDescent="0.2">
      <c r="A1938">
        <v>10998</v>
      </c>
      <c r="B1938">
        <v>75</v>
      </c>
      <c r="C1938">
        <v>7.75</v>
      </c>
      <c r="D1938">
        <v>30</v>
      </c>
      <c r="E1938">
        <v>0</v>
      </c>
      <c r="F1938">
        <f>order_details__2[[#This Row],[UnitPrice]]*order_details__2[[#This Row],[Quantity]]</f>
        <v>232.5</v>
      </c>
      <c r="G1938">
        <f>VLOOKUP(order_details__2[[#This Row],[ProductID]],products[],3,FALSE)</f>
        <v>12</v>
      </c>
      <c r="H1938">
        <f>VLOOKUP(order_details__2[[#This Row],[OrderID]],orders[],20,FALSE)</f>
        <v>1998</v>
      </c>
      <c r="I1938" t="str">
        <f>VLOOKUP(order_details__2[[#This Row],[ProductID]],products[],2,FALSE)</f>
        <v>Rhnbru Klosterbier</v>
      </c>
      <c r="J1938" t="str">
        <f>VLOOKUP(order_details__2[[#This Row],[SupplierID]],suppliers[],2,FALSE)</f>
        <v>Plutzer Lebensmittelgromrkte AG</v>
      </c>
      <c r="K1938" t="str">
        <f>VLOOKUP(order_details__2[[#This Row],[OrderID]],orders[],14,FALSE)</f>
        <v>Poland</v>
      </c>
      <c r="L1938">
        <f>VLOOKUP(order_details__2[[#This Row],[OrderID]],orders[],7,FALSE)</f>
        <v>2</v>
      </c>
      <c r="M1938" t="str">
        <f>VLOOKUP(order_details__2[[#This Row],[ShipVia ]],shippers[],2,FALSE)</f>
        <v>United Package</v>
      </c>
      <c r="N1938" t="str">
        <f>VLOOKUP(order_details__2[[#This Row],[OrderID]],orders[],2,FALSE)</f>
        <v>WOLZA</v>
      </c>
      <c r="O1938" t="str">
        <f>VLOOKUP(order_details__2[[#This Row],[OrderID]],orders[],18,FALSE)</f>
        <v xml:space="preserve">Northern                                          </v>
      </c>
      <c r="P1938">
        <f>VLOOKUP(order_details__2[[#This Row],[ProductID]],products[],4,FALSE)</f>
        <v>1</v>
      </c>
      <c r="Q1938" t="str">
        <f>VLOOKUP(order_details__2[[#This Row],[CategoryID]],categories[],2,FALSE)</f>
        <v>Beverages</v>
      </c>
      <c r="R1938">
        <f>VLOOKUP(order_details__2[[#This Row],[OrderID]],orders[],21,FALSE)</f>
        <v>4</v>
      </c>
    </row>
    <row r="1939" spans="1:18" x14ac:dyDescent="0.2">
      <c r="A1939">
        <v>10999</v>
      </c>
      <c r="B1939">
        <v>41</v>
      </c>
      <c r="C1939">
        <v>9.65</v>
      </c>
      <c r="D1939">
        <v>20</v>
      </c>
      <c r="E1939">
        <v>0</v>
      </c>
      <c r="F1939">
        <f>order_details__2[[#This Row],[UnitPrice]]*order_details__2[[#This Row],[Quantity]]</f>
        <v>193</v>
      </c>
      <c r="G1939">
        <f>VLOOKUP(order_details__2[[#This Row],[ProductID]],products[],3,FALSE)</f>
        <v>19</v>
      </c>
      <c r="H1939">
        <f>VLOOKUP(order_details__2[[#This Row],[OrderID]],orders[],20,FALSE)</f>
        <v>1998</v>
      </c>
      <c r="I1939" t="str">
        <f>VLOOKUP(order_details__2[[#This Row],[ProductID]],products[],2,FALSE)</f>
        <v>Jack's New England Clam Chowder</v>
      </c>
      <c r="J1939" t="str">
        <f>VLOOKUP(order_details__2[[#This Row],[SupplierID]],suppliers[],2,FALSE)</f>
        <v>New England Seafood Cannery</v>
      </c>
      <c r="K1939" t="str">
        <f>VLOOKUP(order_details__2[[#This Row],[OrderID]],orders[],14,FALSE)</f>
        <v>Germany</v>
      </c>
      <c r="L1939">
        <f>VLOOKUP(order_details__2[[#This Row],[OrderID]],orders[],7,FALSE)</f>
        <v>2</v>
      </c>
      <c r="M1939" t="str">
        <f>VLOOKUP(order_details__2[[#This Row],[ShipVia ]],shippers[],2,FALSE)</f>
        <v>United Package</v>
      </c>
      <c r="N1939" t="str">
        <f>VLOOKUP(order_details__2[[#This Row],[OrderID]],orders[],2,FALSE)</f>
        <v>OTTIK</v>
      </c>
      <c r="O1939" t="str">
        <f>VLOOKUP(order_details__2[[#This Row],[OrderID]],orders[],18,FALSE)</f>
        <v xml:space="preserve">Westerns                                          </v>
      </c>
      <c r="P1939">
        <f>VLOOKUP(order_details__2[[#This Row],[ProductID]],products[],4,FALSE)</f>
        <v>8</v>
      </c>
      <c r="Q1939" t="str">
        <f>VLOOKUP(order_details__2[[#This Row],[CategoryID]],categories[],2,FALSE)</f>
        <v>Seafood</v>
      </c>
      <c r="R1939">
        <f>VLOOKUP(order_details__2[[#This Row],[OrderID]],orders[],21,FALSE)</f>
        <v>4</v>
      </c>
    </row>
    <row r="1940" spans="1:18" x14ac:dyDescent="0.2">
      <c r="A1940">
        <v>10999</v>
      </c>
      <c r="B1940">
        <v>51</v>
      </c>
      <c r="C1940">
        <v>53</v>
      </c>
      <c r="D1940">
        <v>15</v>
      </c>
      <c r="E1940">
        <v>0</v>
      </c>
      <c r="F1940">
        <f>order_details__2[[#This Row],[UnitPrice]]*order_details__2[[#This Row],[Quantity]]</f>
        <v>795</v>
      </c>
      <c r="G1940">
        <f>VLOOKUP(order_details__2[[#This Row],[ProductID]],products[],3,FALSE)</f>
        <v>24</v>
      </c>
      <c r="H1940">
        <f>VLOOKUP(order_details__2[[#This Row],[OrderID]],orders[],20,FALSE)</f>
        <v>1998</v>
      </c>
      <c r="I1940" t="str">
        <f>VLOOKUP(order_details__2[[#This Row],[ProductID]],products[],2,FALSE)</f>
        <v>Manjimup Dried Apples</v>
      </c>
      <c r="J1940" t="str">
        <f>VLOOKUP(order_details__2[[#This Row],[SupplierID]],suppliers[],2,FALSE)</f>
        <v>G'day, Mate</v>
      </c>
      <c r="K1940" t="str">
        <f>VLOOKUP(order_details__2[[#This Row],[OrderID]],orders[],14,FALSE)</f>
        <v>Germany</v>
      </c>
      <c r="L1940">
        <f>VLOOKUP(order_details__2[[#This Row],[OrderID]],orders[],7,FALSE)</f>
        <v>2</v>
      </c>
      <c r="M1940" t="str">
        <f>VLOOKUP(order_details__2[[#This Row],[ShipVia ]],shippers[],2,FALSE)</f>
        <v>United Package</v>
      </c>
      <c r="N1940" t="str">
        <f>VLOOKUP(order_details__2[[#This Row],[OrderID]],orders[],2,FALSE)</f>
        <v>OTTIK</v>
      </c>
      <c r="O1940" t="str">
        <f>VLOOKUP(order_details__2[[#This Row],[OrderID]],orders[],18,FALSE)</f>
        <v xml:space="preserve">Westerns                                          </v>
      </c>
      <c r="P1940">
        <f>VLOOKUP(order_details__2[[#This Row],[ProductID]],products[],4,FALSE)</f>
        <v>7</v>
      </c>
      <c r="Q1940" t="str">
        <f>VLOOKUP(order_details__2[[#This Row],[CategoryID]],categories[],2,FALSE)</f>
        <v>Produce</v>
      </c>
      <c r="R1940">
        <f>VLOOKUP(order_details__2[[#This Row],[OrderID]],orders[],21,FALSE)</f>
        <v>4</v>
      </c>
    </row>
    <row r="1941" spans="1:18" x14ac:dyDescent="0.2">
      <c r="A1941">
        <v>10999</v>
      </c>
      <c r="B1941">
        <v>77</v>
      </c>
      <c r="C1941">
        <v>13</v>
      </c>
      <c r="D1941">
        <v>21</v>
      </c>
      <c r="E1941">
        <v>0</v>
      </c>
      <c r="F1941">
        <f>order_details__2[[#This Row],[UnitPrice]]*order_details__2[[#This Row],[Quantity]]</f>
        <v>273</v>
      </c>
      <c r="G1941">
        <f>VLOOKUP(order_details__2[[#This Row],[ProductID]],products[],3,FALSE)</f>
        <v>12</v>
      </c>
      <c r="H1941">
        <f>VLOOKUP(order_details__2[[#This Row],[OrderID]],orders[],20,FALSE)</f>
        <v>1998</v>
      </c>
      <c r="I1941" t="str">
        <f>VLOOKUP(order_details__2[[#This Row],[ProductID]],products[],2,FALSE)</f>
        <v>Original Frankfurter grne Soe</v>
      </c>
      <c r="J1941" t="str">
        <f>VLOOKUP(order_details__2[[#This Row],[SupplierID]],suppliers[],2,FALSE)</f>
        <v>Plutzer Lebensmittelgromrkte AG</v>
      </c>
      <c r="K1941" t="str">
        <f>VLOOKUP(order_details__2[[#This Row],[OrderID]],orders[],14,FALSE)</f>
        <v>Germany</v>
      </c>
      <c r="L1941">
        <f>VLOOKUP(order_details__2[[#This Row],[OrderID]],orders[],7,FALSE)</f>
        <v>2</v>
      </c>
      <c r="M1941" t="str">
        <f>VLOOKUP(order_details__2[[#This Row],[ShipVia ]],shippers[],2,FALSE)</f>
        <v>United Package</v>
      </c>
      <c r="N1941" t="str">
        <f>VLOOKUP(order_details__2[[#This Row],[OrderID]],orders[],2,FALSE)</f>
        <v>OTTIK</v>
      </c>
      <c r="O1941" t="str">
        <f>VLOOKUP(order_details__2[[#This Row],[OrderID]],orders[],18,FALSE)</f>
        <v xml:space="preserve">Westerns                                          </v>
      </c>
      <c r="P1941">
        <f>VLOOKUP(order_details__2[[#This Row],[ProductID]],products[],4,FALSE)</f>
        <v>2</v>
      </c>
      <c r="Q1941" t="str">
        <f>VLOOKUP(order_details__2[[#This Row],[CategoryID]],categories[],2,FALSE)</f>
        <v>Condiments</v>
      </c>
      <c r="R1941">
        <f>VLOOKUP(order_details__2[[#This Row],[OrderID]],orders[],21,FALSE)</f>
        <v>4</v>
      </c>
    </row>
    <row r="1942" spans="1:18" x14ac:dyDescent="0.2">
      <c r="A1942">
        <v>11000</v>
      </c>
      <c r="B1942">
        <v>4</v>
      </c>
      <c r="C1942">
        <v>22</v>
      </c>
      <c r="D1942">
        <v>25</v>
      </c>
      <c r="E1942">
        <v>0</v>
      </c>
      <c r="F1942">
        <f>order_details__2[[#This Row],[UnitPrice]]*order_details__2[[#This Row],[Quantity]]</f>
        <v>550</v>
      </c>
      <c r="G1942">
        <f>VLOOKUP(order_details__2[[#This Row],[ProductID]],products[],3,FALSE)</f>
        <v>2</v>
      </c>
      <c r="H1942">
        <f>VLOOKUP(order_details__2[[#This Row],[OrderID]],orders[],20,FALSE)</f>
        <v>1998</v>
      </c>
      <c r="I1942" t="str">
        <f>VLOOKUP(order_details__2[[#This Row],[ProductID]],products[],2,FALSE)</f>
        <v>Chef Anton's Cajun Seasoning</v>
      </c>
      <c r="J1942" t="str">
        <f>VLOOKUP(order_details__2[[#This Row],[SupplierID]],suppliers[],2,FALSE)</f>
        <v>New Orleans Cajun Delights</v>
      </c>
      <c r="K1942" t="str">
        <f>VLOOKUP(order_details__2[[#This Row],[OrderID]],orders[],14,FALSE)</f>
        <v>USA</v>
      </c>
      <c r="L1942">
        <f>VLOOKUP(order_details__2[[#This Row],[OrderID]],orders[],7,FALSE)</f>
        <v>3</v>
      </c>
      <c r="M1942" t="str">
        <f>VLOOKUP(order_details__2[[#This Row],[ShipVia ]],shippers[],2,FALSE)</f>
        <v>Federal Shipping</v>
      </c>
      <c r="N1942" t="str">
        <f>VLOOKUP(order_details__2[[#This Row],[OrderID]],orders[],2,FALSE)</f>
        <v>RATTC</v>
      </c>
      <c r="O1942" t="str">
        <f>VLOOKUP(order_details__2[[#This Row],[OrderID]],orders[],18,FALSE)</f>
        <v xml:space="preserve">Eastern                                           </v>
      </c>
      <c r="P1942">
        <f>VLOOKUP(order_details__2[[#This Row],[ProductID]],products[],4,FALSE)</f>
        <v>2</v>
      </c>
      <c r="Q1942" t="str">
        <f>VLOOKUP(order_details__2[[#This Row],[CategoryID]],categories[],2,FALSE)</f>
        <v>Condiments</v>
      </c>
      <c r="R1942">
        <f>VLOOKUP(order_details__2[[#This Row],[OrderID]],orders[],21,FALSE)</f>
        <v>4</v>
      </c>
    </row>
    <row r="1943" spans="1:18" x14ac:dyDescent="0.2">
      <c r="A1943">
        <v>11000</v>
      </c>
      <c r="B1943">
        <v>24</v>
      </c>
      <c r="C1943">
        <v>4.5</v>
      </c>
      <c r="D1943">
        <v>30</v>
      </c>
      <c r="E1943">
        <v>0</v>
      </c>
      <c r="F1943">
        <f>order_details__2[[#This Row],[UnitPrice]]*order_details__2[[#This Row],[Quantity]]</f>
        <v>135</v>
      </c>
      <c r="G1943">
        <f>VLOOKUP(order_details__2[[#This Row],[ProductID]],products[],3,FALSE)</f>
        <v>10</v>
      </c>
      <c r="H1943">
        <f>VLOOKUP(order_details__2[[#This Row],[OrderID]],orders[],20,FALSE)</f>
        <v>1998</v>
      </c>
      <c r="I1943" t="str">
        <f>VLOOKUP(order_details__2[[#This Row],[ProductID]],products[],2,FALSE)</f>
        <v>Guaran Fantstica</v>
      </c>
      <c r="J1943" t="str">
        <f>VLOOKUP(order_details__2[[#This Row],[SupplierID]],suppliers[],2,FALSE)</f>
        <v>Refrescos Americanas LTDA</v>
      </c>
      <c r="K1943" t="str">
        <f>VLOOKUP(order_details__2[[#This Row],[OrderID]],orders[],14,FALSE)</f>
        <v>USA</v>
      </c>
      <c r="L1943">
        <f>VLOOKUP(order_details__2[[#This Row],[OrderID]],orders[],7,FALSE)</f>
        <v>3</v>
      </c>
      <c r="M1943" t="str">
        <f>VLOOKUP(order_details__2[[#This Row],[ShipVia ]],shippers[],2,FALSE)</f>
        <v>Federal Shipping</v>
      </c>
      <c r="N1943" t="str">
        <f>VLOOKUP(order_details__2[[#This Row],[OrderID]],orders[],2,FALSE)</f>
        <v>RATTC</v>
      </c>
      <c r="O1943" t="str">
        <f>VLOOKUP(order_details__2[[#This Row],[OrderID]],orders[],18,FALSE)</f>
        <v xml:space="preserve">Eastern                                           </v>
      </c>
      <c r="P1943">
        <f>VLOOKUP(order_details__2[[#This Row],[ProductID]],products[],4,FALSE)</f>
        <v>1</v>
      </c>
      <c r="Q1943" t="str">
        <f>VLOOKUP(order_details__2[[#This Row],[CategoryID]],categories[],2,FALSE)</f>
        <v>Beverages</v>
      </c>
      <c r="R1943">
        <f>VLOOKUP(order_details__2[[#This Row],[OrderID]],orders[],21,FALSE)</f>
        <v>4</v>
      </c>
    </row>
    <row r="1944" spans="1:18" x14ac:dyDescent="0.2">
      <c r="A1944">
        <v>11000</v>
      </c>
      <c r="B1944">
        <v>77</v>
      </c>
      <c r="C1944">
        <v>13</v>
      </c>
      <c r="D1944">
        <v>30</v>
      </c>
      <c r="E1944">
        <v>0</v>
      </c>
      <c r="F1944">
        <f>order_details__2[[#This Row],[UnitPrice]]*order_details__2[[#This Row],[Quantity]]</f>
        <v>390</v>
      </c>
      <c r="G1944">
        <f>VLOOKUP(order_details__2[[#This Row],[ProductID]],products[],3,FALSE)</f>
        <v>12</v>
      </c>
      <c r="H1944">
        <f>VLOOKUP(order_details__2[[#This Row],[OrderID]],orders[],20,FALSE)</f>
        <v>1998</v>
      </c>
      <c r="I1944" t="str">
        <f>VLOOKUP(order_details__2[[#This Row],[ProductID]],products[],2,FALSE)</f>
        <v>Original Frankfurter grne Soe</v>
      </c>
      <c r="J1944" t="str">
        <f>VLOOKUP(order_details__2[[#This Row],[SupplierID]],suppliers[],2,FALSE)</f>
        <v>Plutzer Lebensmittelgromrkte AG</v>
      </c>
      <c r="K1944" t="str">
        <f>VLOOKUP(order_details__2[[#This Row],[OrderID]],orders[],14,FALSE)</f>
        <v>USA</v>
      </c>
      <c r="L1944">
        <f>VLOOKUP(order_details__2[[#This Row],[OrderID]],orders[],7,FALSE)</f>
        <v>3</v>
      </c>
      <c r="M1944" t="str">
        <f>VLOOKUP(order_details__2[[#This Row],[ShipVia ]],shippers[],2,FALSE)</f>
        <v>Federal Shipping</v>
      </c>
      <c r="N1944" t="str">
        <f>VLOOKUP(order_details__2[[#This Row],[OrderID]],orders[],2,FALSE)</f>
        <v>RATTC</v>
      </c>
      <c r="O1944" t="str">
        <f>VLOOKUP(order_details__2[[#This Row],[OrderID]],orders[],18,FALSE)</f>
        <v xml:space="preserve">Eastern                                           </v>
      </c>
      <c r="P1944">
        <f>VLOOKUP(order_details__2[[#This Row],[ProductID]],products[],4,FALSE)</f>
        <v>2</v>
      </c>
      <c r="Q1944" t="str">
        <f>VLOOKUP(order_details__2[[#This Row],[CategoryID]],categories[],2,FALSE)</f>
        <v>Condiments</v>
      </c>
      <c r="R1944">
        <f>VLOOKUP(order_details__2[[#This Row],[OrderID]],orders[],21,FALSE)</f>
        <v>4</v>
      </c>
    </row>
    <row r="1945" spans="1:18" x14ac:dyDescent="0.2">
      <c r="A1945">
        <v>11001</v>
      </c>
      <c r="B1945">
        <v>7</v>
      </c>
      <c r="C1945">
        <v>30</v>
      </c>
      <c r="D1945">
        <v>60</v>
      </c>
      <c r="E1945">
        <v>0</v>
      </c>
      <c r="F1945">
        <f>order_details__2[[#This Row],[UnitPrice]]*order_details__2[[#This Row],[Quantity]]</f>
        <v>1800</v>
      </c>
      <c r="G1945">
        <f>VLOOKUP(order_details__2[[#This Row],[ProductID]],products[],3,FALSE)</f>
        <v>3</v>
      </c>
      <c r="H1945">
        <f>VLOOKUP(order_details__2[[#This Row],[OrderID]],orders[],20,FALSE)</f>
        <v>1998</v>
      </c>
      <c r="I1945" t="str">
        <f>VLOOKUP(order_details__2[[#This Row],[ProductID]],products[],2,FALSE)</f>
        <v>Uncle Bob's Organic Dried Pears</v>
      </c>
      <c r="J1945" t="str">
        <f>VLOOKUP(order_details__2[[#This Row],[SupplierID]],suppliers[],2,FALSE)</f>
        <v>Grandma Kelly's Homestead</v>
      </c>
      <c r="K1945" t="str">
        <f>VLOOKUP(order_details__2[[#This Row],[OrderID]],orders[],14,FALSE)</f>
        <v>Sweden</v>
      </c>
      <c r="L1945">
        <f>VLOOKUP(order_details__2[[#This Row],[OrderID]],orders[],7,FALSE)</f>
        <v>2</v>
      </c>
      <c r="M1945" t="str">
        <f>VLOOKUP(order_details__2[[#This Row],[ShipVia ]],shippers[],2,FALSE)</f>
        <v>United Package</v>
      </c>
      <c r="N1945" t="str">
        <f>VLOOKUP(order_details__2[[#This Row],[OrderID]],orders[],2,FALSE)</f>
        <v>FOLKO</v>
      </c>
      <c r="O1945" t="str">
        <f>VLOOKUP(order_details__2[[#This Row],[OrderID]],orders[],18,FALSE)</f>
        <v xml:space="preserve">Eastern                                           </v>
      </c>
      <c r="P1945">
        <f>VLOOKUP(order_details__2[[#This Row],[ProductID]],products[],4,FALSE)</f>
        <v>7</v>
      </c>
      <c r="Q1945" t="str">
        <f>VLOOKUP(order_details__2[[#This Row],[CategoryID]],categories[],2,FALSE)</f>
        <v>Produce</v>
      </c>
      <c r="R1945">
        <f>VLOOKUP(order_details__2[[#This Row],[OrderID]],orders[],21,FALSE)</f>
        <v>4</v>
      </c>
    </row>
    <row r="1946" spans="1:18" x14ac:dyDescent="0.2">
      <c r="A1946">
        <v>11001</v>
      </c>
      <c r="B1946">
        <v>22</v>
      </c>
      <c r="C1946">
        <v>21</v>
      </c>
      <c r="D1946">
        <v>25</v>
      </c>
      <c r="E1946">
        <v>0</v>
      </c>
      <c r="F1946">
        <f>order_details__2[[#This Row],[UnitPrice]]*order_details__2[[#This Row],[Quantity]]</f>
        <v>525</v>
      </c>
      <c r="G1946">
        <f>VLOOKUP(order_details__2[[#This Row],[ProductID]],products[],3,FALSE)</f>
        <v>9</v>
      </c>
      <c r="H1946">
        <f>VLOOKUP(order_details__2[[#This Row],[OrderID]],orders[],20,FALSE)</f>
        <v>1998</v>
      </c>
      <c r="I1946" t="str">
        <f>VLOOKUP(order_details__2[[#This Row],[ProductID]],products[],2,FALSE)</f>
        <v>Gustaf's Knckebrd</v>
      </c>
      <c r="J1946" t="str">
        <f>VLOOKUP(order_details__2[[#This Row],[SupplierID]],suppliers[],2,FALSE)</f>
        <v>PB Knckebrd AB</v>
      </c>
      <c r="K1946" t="str">
        <f>VLOOKUP(order_details__2[[#This Row],[OrderID]],orders[],14,FALSE)</f>
        <v>Sweden</v>
      </c>
      <c r="L1946">
        <f>VLOOKUP(order_details__2[[#This Row],[OrderID]],orders[],7,FALSE)</f>
        <v>2</v>
      </c>
      <c r="M1946" t="str">
        <f>VLOOKUP(order_details__2[[#This Row],[ShipVia ]],shippers[],2,FALSE)</f>
        <v>United Package</v>
      </c>
      <c r="N1946" t="str">
        <f>VLOOKUP(order_details__2[[#This Row],[OrderID]],orders[],2,FALSE)</f>
        <v>FOLKO</v>
      </c>
      <c r="O1946" t="str">
        <f>VLOOKUP(order_details__2[[#This Row],[OrderID]],orders[],18,FALSE)</f>
        <v xml:space="preserve">Eastern                                           </v>
      </c>
      <c r="P1946">
        <f>VLOOKUP(order_details__2[[#This Row],[ProductID]],products[],4,FALSE)</f>
        <v>5</v>
      </c>
      <c r="Q1946" t="str">
        <f>VLOOKUP(order_details__2[[#This Row],[CategoryID]],categories[],2,FALSE)</f>
        <v>Grains/Cereals</v>
      </c>
      <c r="R1946">
        <f>VLOOKUP(order_details__2[[#This Row],[OrderID]],orders[],21,FALSE)</f>
        <v>4</v>
      </c>
    </row>
    <row r="1947" spans="1:18" x14ac:dyDescent="0.2">
      <c r="A1947">
        <v>11001</v>
      </c>
      <c r="B1947">
        <v>46</v>
      </c>
      <c r="C1947">
        <v>12</v>
      </c>
      <c r="D1947">
        <v>25</v>
      </c>
      <c r="E1947">
        <v>0</v>
      </c>
      <c r="F1947">
        <f>order_details__2[[#This Row],[UnitPrice]]*order_details__2[[#This Row],[Quantity]]</f>
        <v>300</v>
      </c>
      <c r="G1947">
        <f>VLOOKUP(order_details__2[[#This Row],[ProductID]],products[],3,FALSE)</f>
        <v>21</v>
      </c>
      <c r="H1947">
        <f>VLOOKUP(order_details__2[[#This Row],[OrderID]],orders[],20,FALSE)</f>
        <v>1998</v>
      </c>
      <c r="I1947" t="str">
        <f>VLOOKUP(order_details__2[[#This Row],[ProductID]],products[],2,FALSE)</f>
        <v>Spegesild</v>
      </c>
      <c r="J1947" t="str">
        <f>VLOOKUP(order_details__2[[#This Row],[SupplierID]],suppliers[],2,FALSE)</f>
        <v>Lyngbysild</v>
      </c>
      <c r="K1947" t="str">
        <f>VLOOKUP(order_details__2[[#This Row],[OrderID]],orders[],14,FALSE)</f>
        <v>Sweden</v>
      </c>
      <c r="L1947">
        <f>VLOOKUP(order_details__2[[#This Row],[OrderID]],orders[],7,FALSE)</f>
        <v>2</v>
      </c>
      <c r="M1947" t="str">
        <f>VLOOKUP(order_details__2[[#This Row],[ShipVia ]],shippers[],2,FALSE)</f>
        <v>United Package</v>
      </c>
      <c r="N1947" t="str">
        <f>VLOOKUP(order_details__2[[#This Row],[OrderID]],orders[],2,FALSE)</f>
        <v>FOLKO</v>
      </c>
      <c r="O1947" t="str">
        <f>VLOOKUP(order_details__2[[#This Row],[OrderID]],orders[],18,FALSE)</f>
        <v xml:space="preserve">Eastern                                           </v>
      </c>
      <c r="P1947">
        <f>VLOOKUP(order_details__2[[#This Row],[ProductID]],products[],4,FALSE)</f>
        <v>8</v>
      </c>
      <c r="Q1947" t="str">
        <f>VLOOKUP(order_details__2[[#This Row],[CategoryID]],categories[],2,FALSE)</f>
        <v>Seafood</v>
      </c>
      <c r="R1947">
        <f>VLOOKUP(order_details__2[[#This Row],[OrderID]],orders[],21,FALSE)</f>
        <v>4</v>
      </c>
    </row>
    <row r="1948" spans="1:18" x14ac:dyDescent="0.2">
      <c r="A1948">
        <v>11001</v>
      </c>
      <c r="B1948">
        <v>55</v>
      </c>
      <c r="C1948">
        <v>24</v>
      </c>
      <c r="D1948">
        <v>6</v>
      </c>
      <c r="E1948">
        <v>0</v>
      </c>
      <c r="F1948">
        <f>order_details__2[[#This Row],[UnitPrice]]*order_details__2[[#This Row],[Quantity]]</f>
        <v>144</v>
      </c>
      <c r="G1948">
        <f>VLOOKUP(order_details__2[[#This Row],[ProductID]],products[],3,FALSE)</f>
        <v>25</v>
      </c>
      <c r="H1948">
        <f>VLOOKUP(order_details__2[[#This Row],[OrderID]],orders[],20,FALSE)</f>
        <v>1998</v>
      </c>
      <c r="I1948" t="str">
        <f>VLOOKUP(order_details__2[[#This Row],[ProductID]],products[],2,FALSE)</f>
        <v>Pt chinois</v>
      </c>
      <c r="J1948" t="str">
        <f>VLOOKUP(order_details__2[[#This Row],[SupplierID]],suppliers[],2,FALSE)</f>
        <v>Ma Maison</v>
      </c>
      <c r="K1948" t="str">
        <f>VLOOKUP(order_details__2[[#This Row],[OrderID]],orders[],14,FALSE)</f>
        <v>Sweden</v>
      </c>
      <c r="L1948">
        <f>VLOOKUP(order_details__2[[#This Row],[OrderID]],orders[],7,FALSE)</f>
        <v>2</v>
      </c>
      <c r="M1948" t="str">
        <f>VLOOKUP(order_details__2[[#This Row],[ShipVia ]],shippers[],2,FALSE)</f>
        <v>United Package</v>
      </c>
      <c r="N1948" t="str">
        <f>VLOOKUP(order_details__2[[#This Row],[OrderID]],orders[],2,FALSE)</f>
        <v>FOLKO</v>
      </c>
      <c r="O1948" t="str">
        <f>VLOOKUP(order_details__2[[#This Row],[OrderID]],orders[],18,FALSE)</f>
        <v xml:space="preserve">Eastern                                           </v>
      </c>
      <c r="P1948">
        <f>VLOOKUP(order_details__2[[#This Row],[ProductID]],products[],4,FALSE)</f>
        <v>6</v>
      </c>
      <c r="Q1948" t="str">
        <f>VLOOKUP(order_details__2[[#This Row],[CategoryID]],categories[],2,FALSE)</f>
        <v>Meat/Poultry</v>
      </c>
      <c r="R1948">
        <f>VLOOKUP(order_details__2[[#This Row],[OrderID]],orders[],21,FALSE)</f>
        <v>4</v>
      </c>
    </row>
    <row r="1949" spans="1:18" x14ac:dyDescent="0.2">
      <c r="A1949">
        <v>11002</v>
      </c>
      <c r="B1949">
        <v>13</v>
      </c>
      <c r="C1949">
        <v>6</v>
      </c>
      <c r="D1949">
        <v>56</v>
      </c>
      <c r="E1949">
        <v>0</v>
      </c>
      <c r="F1949">
        <f>order_details__2[[#This Row],[UnitPrice]]*order_details__2[[#This Row],[Quantity]]</f>
        <v>336</v>
      </c>
      <c r="G1949">
        <f>VLOOKUP(order_details__2[[#This Row],[ProductID]],products[],3,FALSE)</f>
        <v>6</v>
      </c>
      <c r="H1949">
        <f>VLOOKUP(order_details__2[[#This Row],[OrderID]],orders[],20,FALSE)</f>
        <v>1998</v>
      </c>
      <c r="I1949" t="str">
        <f>VLOOKUP(order_details__2[[#This Row],[ProductID]],products[],2,FALSE)</f>
        <v>Konbu</v>
      </c>
      <c r="J1949" t="str">
        <f>VLOOKUP(order_details__2[[#This Row],[SupplierID]],suppliers[],2,FALSE)</f>
        <v>Mayumi's</v>
      </c>
      <c r="K1949" t="str">
        <f>VLOOKUP(order_details__2[[#This Row],[OrderID]],orders[],14,FALSE)</f>
        <v>USA</v>
      </c>
      <c r="L1949">
        <f>VLOOKUP(order_details__2[[#This Row],[OrderID]],orders[],7,FALSE)</f>
        <v>1</v>
      </c>
      <c r="M1949" t="str">
        <f>VLOOKUP(order_details__2[[#This Row],[ShipVia ]],shippers[],2,FALSE)</f>
        <v>Speedy Express</v>
      </c>
      <c r="N1949" t="str">
        <f>VLOOKUP(order_details__2[[#This Row],[OrderID]],orders[],2,FALSE)</f>
        <v>SAVEA</v>
      </c>
      <c r="O1949" t="str">
        <f>VLOOKUP(order_details__2[[#This Row],[OrderID]],orders[],18,FALSE)</f>
        <v xml:space="preserve">Eastern                                           </v>
      </c>
      <c r="P1949">
        <f>VLOOKUP(order_details__2[[#This Row],[ProductID]],products[],4,FALSE)</f>
        <v>8</v>
      </c>
      <c r="Q1949" t="str">
        <f>VLOOKUP(order_details__2[[#This Row],[CategoryID]],categories[],2,FALSE)</f>
        <v>Seafood</v>
      </c>
      <c r="R1949">
        <f>VLOOKUP(order_details__2[[#This Row],[OrderID]],orders[],21,FALSE)</f>
        <v>4</v>
      </c>
    </row>
    <row r="1950" spans="1:18" x14ac:dyDescent="0.2">
      <c r="A1950">
        <v>11002</v>
      </c>
      <c r="B1950">
        <v>35</v>
      </c>
      <c r="C1950">
        <v>18</v>
      </c>
      <c r="D1950">
        <v>15</v>
      </c>
      <c r="E1950">
        <v>0</v>
      </c>
      <c r="F1950">
        <f>order_details__2[[#This Row],[UnitPrice]]*order_details__2[[#This Row],[Quantity]]</f>
        <v>270</v>
      </c>
      <c r="G1950">
        <f>VLOOKUP(order_details__2[[#This Row],[ProductID]],products[],3,FALSE)</f>
        <v>16</v>
      </c>
      <c r="H1950">
        <f>VLOOKUP(order_details__2[[#This Row],[OrderID]],orders[],20,FALSE)</f>
        <v>1998</v>
      </c>
      <c r="I1950" t="str">
        <f>VLOOKUP(order_details__2[[#This Row],[ProductID]],products[],2,FALSE)</f>
        <v>Steeleye Stout</v>
      </c>
      <c r="J1950" t="str">
        <f>VLOOKUP(order_details__2[[#This Row],[SupplierID]],suppliers[],2,FALSE)</f>
        <v>Bigfoot Breweries</v>
      </c>
      <c r="K1950" t="str">
        <f>VLOOKUP(order_details__2[[#This Row],[OrderID]],orders[],14,FALSE)</f>
        <v>USA</v>
      </c>
      <c r="L1950">
        <f>VLOOKUP(order_details__2[[#This Row],[OrderID]],orders[],7,FALSE)</f>
        <v>1</v>
      </c>
      <c r="M1950" t="str">
        <f>VLOOKUP(order_details__2[[#This Row],[ShipVia ]],shippers[],2,FALSE)</f>
        <v>Speedy Express</v>
      </c>
      <c r="N1950" t="str">
        <f>VLOOKUP(order_details__2[[#This Row],[OrderID]],orders[],2,FALSE)</f>
        <v>SAVEA</v>
      </c>
      <c r="O1950" t="str">
        <f>VLOOKUP(order_details__2[[#This Row],[OrderID]],orders[],18,FALSE)</f>
        <v xml:space="preserve">Eastern                                           </v>
      </c>
      <c r="P1950">
        <f>VLOOKUP(order_details__2[[#This Row],[ProductID]],products[],4,FALSE)</f>
        <v>1</v>
      </c>
      <c r="Q1950" t="str">
        <f>VLOOKUP(order_details__2[[#This Row],[CategoryID]],categories[],2,FALSE)</f>
        <v>Beverages</v>
      </c>
      <c r="R1950">
        <f>VLOOKUP(order_details__2[[#This Row],[OrderID]],orders[],21,FALSE)</f>
        <v>4</v>
      </c>
    </row>
    <row r="1951" spans="1:18" x14ac:dyDescent="0.2">
      <c r="A1951">
        <v>11002</v>
      </c>
      <c r="B1951">
        <v>42</v>
      </c>
      <c r="C1951">
        <v>14</v>
      </c>
      <c r="D1951">
        <v>24</v>
      </c>
      <c r="E1951">
        <v>0</v>
      </c>
      <c r="F1951">
        <f>order_details__2[[#This Row],[UnitPrice]]*order_details__2[[#This Row],[Quantity]]</f>
        <v>336</v>
      </c>
      <c r="G1951">
        <f>VLOOKUP(order_details__2[[#This Row],[ProductID]],products[],3,FALSE)</f>
        <v>20</v>
      </c>
      <c r="H1951">
        <f>VLOOKUP(order_details__2[[#This Row],[OrderID]],orders[],20,FALSE)</f>
        <v>1998</v>
      </c>
      <c r="I1951" t="str">
        <f>VLOOKUP(order_details__2[[#This Row],[ProductID]],products[],2,FALSE)</f>
        <v>Singaporean Hokkien Fried Mee</v>
      </c>
      <c r="J1951" t="str">
        <f>VLOOKUP(order_details__2[[#This Row],[SupplierID]],suppliers[],2,FALSE)</f>
        <v>Leka Trading</v>
      </c>
      <c r="K1951" t="str">
        <f>VLOOKUP(order_details__2[[#This Row],[OrderID]],orders[],14,FALSE)</f>
        <v>USA</v>
      </c>
      <c r="L1951">
        <f>VLOOKUP(order_details__2[[#This Row],[OrderID]],orders[],7,FALSE)</f>
        <v>1</v>
      </c>
      <c r="M1951" t="str">
        <f>VLOOKUP(order_details__2[[#This Row],[ShipVia ]],shippers[],2,FALSE)</f>
        <v>Speedy Express</v>
      </c>
      <c r="N1951" t="str">
        <f>VLOOKUP(order_details__2[[#This Row],[OrderID]],orders[],2,FALSE)</f>
        <v>SAVEA</v>
      </c>
      <c r="O1951" t="str">
        <f>VLOOKUP(order_details__2[[#This Row],[OrderID]],orders[],18,FALSE)</f>
        <v xml:space="preserve">Eastern                                           </v>
      </c>
      <c r="P1951">
        <f>VLOOKUP(order_details__2[[#This Row],[ProductID]],products[],4,FALSE)</f>
        <v>5</v>
      </c>
      <c r="Q1951" t="str">
        <f>VLOOKUP(order_details__2[[#This Row],[CategoryID]],categories[],2,FALSE)</f>
        <v>Grains/Cereals</v>
      </c>
      <c r="R1951">
        <f>VLOOKUP(order_details__2[[#This Row],[OrderID]],orders[],21,FALSE)</f>
        <v>4</v>
      </c>
    </row>
    <row r="1952" spans="1:18" x14ac:dyDescent="0.2">
      <c r="A1952">
        <v>11002</v>
      </c>
      <c r="B1952">
        <v>55</v>
      </c>
      <c r="C1952">
        <v>24</v>
      </c>
      <c r="D1952">
        <v>40</v>
      </c>
      <c r="E1952">
        <v>0</v>
      </c>
      <c r="F1952">
        <f>order_details__2[[#This Row],[UnitPrice]]*order_details__2[[#This Row],[Quantity]]</f>
        <v>960</v>
      </c>
      <c r="G1952">
        <f>VLOOKUP(order_details__2[[#This Row],[ProductID]],products[],3,FALSE)</f>
        <v>25</v>
      </c>
      <c r="H1952">
        <f>VLOOKUP(order_details__2[[#This Row],[OrderID]],orders[],20,FALSE)</f>
        <v>1998</v>
      </c>
      <c r="I1952" t="str">
        <f>VLOOKUP(order_details__2[[#This Row],[ProductID]],products[],2,FALSE)</f>
        <v>Pt chinois</v>
      </c>
      <c r="J1952" t="str">
        <f>VLOOKUP(order_details__2[[#This Row],[SupplierID]],suppliers[],2,FALSE)</f>
        <v>Ma Maison</v>
      </c>
      <c r="K1952" t="str">
        <f>VLOOKUP(order_details__2[[#This Row],[OrderID]],orders[],14,FALSE)</f>
        <v>USA</v>
      </c>
      <c r="L1952">
        <f>VLOOKUP(order_details__2[[#This Row],[OrderID]],orders[],7,FALSE)</f>
        <v>1</v>
      </c>
      <c r="M1952" t="str">
        <f>VLOOKUP(order_details__2[[#This Row],[ShipVia ]],shippers[],2,FALSE)</f>
        <v>Speedy Express</v>
      </c>
      <c r="N1952" t="str">
        <f>VLOOKUP(order_details__2[[#This Row],[OrderID]],orders[],2,FALSE)</f>
        <v>SAVEA</v>
      </c>
      <c r="O1952" t="str">
        <f>VLOOKUP(order_details__2[[#This Row],[OrderID]],orders[],18,FALSE)</f>
        <v xml:space="preserve">Eastern                                           </v>
      </c>
      <c r="P1952">
        <f>VLOOKUP(order_details__2[[#This Row],[ProductID]],products[],4,FALSE)</f>
        <v>6</v>
      </c>
      <c r="Q1952" t="str">
        <f>VLOOKUP(order_details__2[[#This Row],[CategoryID]],categories[],2,FALSE)</f>
        <v>Meat/Poultry</v>
      </c>
      <c r="R1952">
        <f>VLOOKUP(order_details__2[[#This Row],[OrderID]],orders[],21,FALSE)</f>
        <v>4</v>
      </c>
    </row>
    <row r="1953" spans="1:18" x14ac:dyDescent="0.2">
      <c r="A1953">
        <v>11003</v>
      </c>
      <c r="B1953">
        <v>1</v>
      </c>
      <c r="C1953">
        <v>18</v>
      </c>
      <c r="D1953">
        <v>4</v>
      </c>
      <c r="E1953">
        <v>0</v>
      </c>
      <c r="F1953">
        <f>order_details__2[[#This Row],[UnitPrice]]*order_details__2[[#This Row],[Quantity]]</f>
        <v>72</v>
      </c>
      <c r="G1953">
        <f>VLOOKUP(order_details__2[[#This Row],[ProductID]],products[],3,FALSE)</f>
        <v>1</v>
      </c>
      <c r="H1953">
        <f>VLOOKUP(order_details__2[[#This Row],[OrderID]],orders[],20,FALSE)</f>
        <v>1998</v>
      </c>
      <c r="I1953" t="str">
        <f>VLOOKUP(order_details__2[[#This Row],[ProductID]],products[],2,FALSE)</f>
        <v>Chai</v>
      </c>
      <c r="J1953" t="str">
        <f>VLOOKUP(order_details__2[[#This Row],[SupplierID]],suppliers[],2,FALSE)</f>
        <v>Exotic Liquids</v>
      </c>
      <c r="K1953" t="str">
        <f>VLOOKUP(order_details__2[[#This Row],[OrderID]],orders[],14,FALSE)</f>
        <v>USA</v>
      </c>
      <c r="L1953">
        <f>VLOOKUP(order_details__2[[#This Row],[OrderID]],orders[],7,FALSE)</f>
        <v>3</v>
      </c>
      <c r="M1953" t="str">
        <f>VLOOKUP(order_details__2[[#This Row],[ShipVia ]],shippers[],2,FALSE)</f>
        <v>Federal Shipping</v>
      </c>
      <c r="N1953" t="str">
        <f>VLOOKUP(order_details__2[[#This Row],[OrderID]],orders[],2,FALSE)</f>
        <v>THECR</v>
      </c>
      <c r="O1953" t="str">
        <f>VLOOKUP(order_details__2[[#This Row],[OrderID]],orders[],18,FALSE)</f>
        <v xml:space="preserve">Southern                                          </v>
      </c>
      <c r="P1953">
        <f>VLOOKUP(order_details__2[[#This Row],[ProductID]],products[],4,FALSE)</f>
        <v>1</v>
      </c>
      <c r="Q1953" t="str">
        <f>VLOOKUP(order_details__2[[#This Row],[CategoryID]],categories[],2,FALSE)</f>
        <v>Beverages</v>
      </c>
      <c r="R1953">
        <f>VLOOKUP(order_details__2[[#This Row],[OrderID]],orders[],21,FALSE)</f>
        <v>4</v>
      </c>
    </row>
    <row r="1954" spans="1:18" x14ac:dyDescent="0.2">
      <c r="A1954">
        <v>11003</v>
      </c>
      <c r="B1954">
        <v>40</v>
      </c>
      <c r="C1954">
        <v>18.399999999999999</v>
      </c>
      <c r="D1954">
        <v>10</v>
      </c>
      <c r="E1954">
        <v>0</v>
      </c>
      <c r="F1954">
        <f>order_details__2[[#This Row],[UnitPrice]]*order_details__2[[#This Row],[Quantity]]</f>
        <v>184</v>
      </c>
      <c r="G1954">
        <f>VLOOKUP(order_details__2[[#This Row],[ProductID]],products[],3,FALSE)</f>
        <v>19</v>
      </c>
      <c r="H1954">
        <f>VLOOKUP(order_details__2[[#This Row],[OrderID]],orders[],20,FALSE)</f>
        <v>1998</v>
      </c>
      <c r="I1954" t="str">
        <f>VLOOKUP(order_details__2[[#This Row],[ProductID]],products[],2,FALSE)</f>
        <v>Boston Crab Meat</v>
      </c>
      <c r="J1954" t="str">
        <f>VLOOKUP(order_details__2[[#This Row],[SupplierID]],suppliers[],2,FALSE)</f>
        <v>New England Seafood Cannery</v>
      </c>
      <c r="K1954" t="str">
        <f>VLOOKUP(order_details__2[[#This Row],[OrderID]],orders[],14,FALSE)</f>
        <v>USA</v>
      </c>
      <c r="L1954">
        <f>VLOOKUP(order_details__2[[#This Row],[OrderID]],orders[],7,FALSE)</f>
        <v>3</v>
      </c>
      <c r="M1954" t="str">
        <f>VLOOKUP(order_details__2[[#This Row],[ShipVia ]],shippers[],2,FALSE)</f>
        <v>Federal Shipping</v>
      </c>
      <c r="N1954" t="str">
        <f>VLOOKUP(order_details__2[[#This Row],[OrderID]],orders[],2,FALSE)</f>
        <v>THECR</v>
      </c>
      <c r="O1954" t="str">
        <f>VLOOKUP(order_details__2[[#This Row],[OrderID]],orders[],18,FALSE)</f>
        <v xml:space="preserve">Southern                                          </v>
      </c>
      <c r="P1954">
        <f>VLOOKUP(order_details__2[[#This Row],[ProductID]],products[],4,FALSE)</f>
        <v>8</v>
      </c>
      <c r="Q1954" t="str">
        <f>VLOOKUP(order_details__2[[#This Row],[CategoryID]],categories[],2,FALSE)</f>
        <v>Seafood</v>
      </c>
      <c r="R1954">
        <f>VLOOKUP(order_details__2[[#This Row],[OrderID]],orders[],21,FALSE)</f>
        <v>4</v>
      </c>
    </row>
    <row r="1955" spans="1:18" x14ac:dyDescent="0.2">
      <c r="A1955">
        <v>11003</v>
      </c>
      <c r="B1955">
        <v>52</v>
      </c>
      <c r="C1955">
        <v>7</v>
      </c>
      <c r="D1955">
        <v>10</v>
      </c>
      <c r="E1955">
        <v>0</v>
      </c>
      <c r="F1955">
        <f>order_details__2[[#This Row],[UnitPrice]]*order_details__2[[#This Row],[Quantity]]</f>
        <v>70</v>
      </c>
      <c r="G1955">
        <f>VLOOKUP(order_details__2[[#This Row],[ProductID]],products[],3,FALSE)</f>
        <v>24</v>
      </c>
      <c r="H1955">
        <f>VLOOKUP(order_details__2[[#This Row],[OrderID]],orders[],20,FALSE)</f>
        <v>1998</v>
      </c>
      <c r="I1955" t="str">
        <f>VLOOKUP(order_details__2[[#This Row],[ProductID]],products[],2,FALSE)</f>
        <v>Filo Mix</v>
      </c>
      <c r="J1955" t="str">
        <f>VLOOKUP(order_details__2[[#This Row],[SupplierID]],suppliers[],2,FALSE)</f>
        <v>G'day, Mate</v>
      </c>
      <c r="K1955" t="str">
        <f>VLOOKUP(order_details__2[[#This Row],[OrderID]],orders[],14,FALSE)</f>
        <v>USA</v>
      </c>
      <c r="L1955">
        <f>VLOOKUP(order_details__2[[#This Row],[OrderID]],orders[],7,FALSE)</f>
        <v>3</v>
      </c>
      <c r="M1955" t="str">
        <f>VLOOKUP(order_details__2[[#This Row],[ShipVia ]],shippers[],2,FALSE)</f>
        <v>Federal Shipping</v>
      </c>
      <c r="N1955" t="str">
        <f>VLOOKUP(order_details__2[[#This Row],[OrderID]],orders[],2,FALSE)</f>
        <v>THECR</v>
      </c>
      <c r="O1955" t="str">
        <f>VLOOKUP(order_details__2[[#This Row],[OrderID]],orders[],18,FALSE)</f>
        <v xml:space="preserve">Southern                                          </v>
      </c>
      <c r="P1955">
        <f>VLOOKUP(order_details__2[[#This Row],[ProductID]],products[],4,FALSE)</f>
        <v>5</v>
      </c>
      <c r="Q1955" t="str">
        <f>VLOOKUP(order_details__2[[#This Row],[CategoryID]],categories[],2,FALSE)</f>
        <v>Grains/Cereals</v>
      </c>
      <c r="R1955">
        <f>VLOOKUP(order_details__2[[#This Row],[OrderID]],orders[],21,FALSE)</f>
        <v>4</v>
      </c>
    </row>
    <row r="1956" spans="1:18" x14ac:dyDescent="0.2">
      <c r="A1956">
        <v>11004</v>
      </c>
      <c r="B1956">
        <v>26</v>
      </c>
      <c r="C1956">
        <v>31.23</v>
      </c>
      <c r="D1956">
        <v>6</v>
      </c>
      <c r="E1956">
        <v>0</v>
      </c>
      <c r="F1956">
        <f>order_details__2[[#This Row],[UnitPrice]]*order_details__2[[#This Row],[Quantity]]</f>
        <v>187.38</v>
      </c>
      <c r="G1956">
        <f>VLOOKUP(order_details__2[[#This Row],[ProductID]],products[],3,FALSE)</f>
        <v>11</v>
      </c>
      <c r="H1956">
        <f>VLOOKUP(order_details__2[[#This Row],[OrderID]],orders[],20,FALSE)</f>
        <v>1998</v>
      </c>
      <c r="I1956" t="str">
        <f>VLOOKUP(order_details__2[[#This Row],[ProductID]],products[],2,FALSE)</f>
        <v>Gumbr Gummibrchen</v>
      </c>
      <c r="J1956" t="str">
        <f>VLOOKUP(order_details__2[[#This Row],[SupplierID]],suppliers[],2,FALSE)</f>
        <v>Heli Swaren GmbH &amp; Co. KG</v>
      </c>
      <c r="K1956" t="str">
        <f>VLOOKUP(order_details__2[[#This Row],[OrderID]],orders[],14,FALSE)</f>
        <v>Belgium</v>
      </c>
      <c r="L1956">
        <f>VLOOKUP(order_details__2[[#This Row],[OrderID]],orders[],7,FALSE)</f>
        <v>1</v>
      </c>
      <c r="M1956" t="str">
        <f>VLOOKUP(order_details__2[[#This Row],[ShipVia ]],shippers[],2,FALSE)</f>
        <v>Speedy Express</v>
      </c>
      <c r="N1956" t="str">
        <f>VLOOKUP(order_details__2[[#This Row],[OrderID]],orders[],2,FALSE)</f>
        <v>MAISD</v>
      </c>
      <c r="O1956" t="str">
        <f>VLOOKUP(order_details__2[[#This Row],[OrderID]],orders[],18,FALSE)</f>
        <v xml:space="preserve">Southern                                          </v>
      </c>
      <c r="P1956">
        <f>VLOOKUP(order_details__2[[#This Row],[ProductID]],products[],4,FALSE)</f>
        <v>3</v>
      </c>
      <c r="Q1956" t="str">
        <f>VLOOKUP(order_details__2[[#This Row],[CategoryID]],categories[],2,FALSE)</f>
        <v>Confections</v>
      </c>
      <c r="R1956">
        <f>VLOOKUP(order_details__2[[#This Row],[OrderID]],orders[],21,FALSE)</f>
        <v>4</v>
      </c>
    </row>
    <row r="1957" spans="1:18" x14ac:dyDescent="0.2">
      <c r="A1957">
        <v>11004</v>
      </c>
      <c r="B1957">
        <v>76</v>
      </c>
      <c r="C1957">
        <v>18</v>
      </c>
      <c r="D1957">
        <v>6</v>
      </c>
      <c r="E1957">
        <v>0</v>
      </c>
      <c r="F1957">
        <f>order_details__2[[#This Row],[UnitPrice]]*order_details__2[[#This Row],[Quantity]]</f>
        <v>108</v>
      </c>
      <c r="G1957">
        <f>VLOOKUP(order_details__2[[#This Row],[ProductID]],products[],3,FALSE)</f>
        <v>23</v>
      </c>
      <c r="H1957">
        <f>VLOOKUP(order_details__2[[#This Row],[OrderID]],orders[],20,FALSE)</f>
        <v>1998</v>
      </c>
      <c r="I1957" t="str">
        <f>VLOOKUP(order_details__2[[#This Row],[ProductID]],products[],2,FALSE)</f>
        <v>Lakkalikri</v>
      </c>
      <c r="J1957" t="str">
        <f>VLOOKUP(order_details__2[[#This Row],[SupplierID]],suppliers[],2,FALSE)</f>
        <v>Karkki Oy</v>
      </c>
      <c r="K1957" t="str">
        <f>VLOOKUP(order_details__2[[#This Row],[OrderID]],orders[],14,FALSE)</f>
        <v>Belgium</v>
      </c>
      <c r="L1957">
        <f>VLOOKUP(order_details__2[[#This Row],[OrderID]],orders[],7,FALSE)</f>
        <v>1</v>
      </c>
      <c r="M1957" t="str">
        <f>VLOOKUP(order_details__2[[#This Row],[ShipVia ]],shippers[],2,FALSE)</f>
        <v>Speedy Express</v>
      </c>
      <c r="N1957" t="str">
        <f>VLOOKUP(order_details__2[[#This Row],[OrderID]],orders[],2,FALSE)</f>
        <v>MAISD</v>
      </c>
      <c r="O1957" t="str">
        <f>VLOOKUP(order_details__2[[#This Row],[OrderID]],orders[],18,FALSE)</f>
        <v xml:space="preserve">Southern                                          </v>
      </c>
      <c r="P1957">
        <f>VLOOKUP(order_details__2[[#This Row],[ProductID]],products[],4,FALSE)</f>
        <v>1</v>
      </c>
      <c r="Q1957" t="str">
        <f>VLOOKUP(order_details__2[[#This Row],[CategoryID]],categories[],2,FALSE)</f>
        <v>Beverages</v>
      </c>
      <c r="R1957">
        <f>VLOOKUP(order_details__2[[#This Row],[OrderID]],orders[],21,FALSE)</f>
        <v>4</v>
      </c>
    </row>
    <row r="1958" spans="1:18" x14ac:dyDescent="0.2">
      <c r="A1958">
        <v>11005</v>
      </c>
      <c r="B1958">
        <v>1</v>
      </c>
      <c r="C1958">
        <v>18</v>
      </c>
      <c r="D1958">
        <v>2</v>
      </c>
      <c r="E1958">
        <v>0</v>
      </c>
      <c r="F1958">
        <f>order_details__2[[#This Row],[UnitPrice]]*order_details__2[[#This Row],[Quantity]]</f>
        <v>36</v>
      </c>
      <c r="G1958">
        <f>VLOOKUP(order_details__2[[#This Row],[ProductID]],products[],3,FALSE)</f>
        <v>1</v>
      </c>
      <c r="H1958">
        <f>VLOOKUP(order_details__2[[#This Row],[OrderID]],orders[],20,FALSE)</f>
        <v>1998</v>
      </c>
      <c r="I1958" t="str">
        <f>VLOOKUP(order_details__2[[#This Row],[ProductID]],products[],2,FALSE)</f>
        <v>Chai</v>
      </c>
      <c r="J1958" t="str">
        <f>VLOOKUP(order_details__2[[#This Row],[SupplierID]],suppliers[],2,FALSE)</f>
        <v>Exotic Liquids</v>
      </c>
      <c r="K1958" t="str">
        <f>VLOOKUP(order_details__2[[#This Row],[OrderID]],orders[],14,FALSE)</f>
        <v>Finland</v>
      </c>
      <c r="L1958">
        <f>VLOOKUP(order_details__2[[#This Row],[OrderID]],orders[],7,FALSE)</f>
        <v>1</v>
      </c>
      <c r="M1958" t="str">
        <f>VLOOKUP(order_details__2[[#This Row],[ShipVia ]],shippers[],2,FALSE)</f>
        <v>Speedy Express</v>
      </c>
      <c r="N1958" t="str">
        <f>VLOOKUP(order_details__2[[#This Row],[OrderID]],orders[],2,FALSE)</f>
        <v>WILMK</v>
      </c>
      <c r="O1958" t="str">
        <f>VLOOKUP(order_details__2[[#This Row],[OrderID]],orders[],18,FALSE)</f>
        <v xml:space="preserve">Eastern                                           </v>
      </c>
      <c r="P1958">
        <f>VLOOKUP(order_details__2[[#This Row],[ProductID]],products[],4,FALSE)</f>
        <v>1</v>
      </c>
      <c r="Q1958" t="str">
        <f>VLOOKUP(order_details__2[[#This Row],[CategoryID]],categories[],2,FALSE)</f>
        <v>Beverages</v>
      </c>
      <c r="R1958">
        <f>VLOOKUP(order_details__2[[#This Row],[OrderID]],orders[],21,FALSE)</f>
        <v>4</v>
      </c>
    </row>
    <row r="1959" spans="1:18" x14ac:dyDescent="0.2">
      <c r="A1959">
        <v>11005</v>
      </c>
      <c r="B1959">
        <v>59</v>
      </c>
      <c r="C1959">
        <v>55</v>
      </c>
      <c r="D1959">
        <v>10</v>
      </c>
      <c r="E1959">
        <v>0</v>
      </c>
      <c r="F1959">
        <f>order_details__2[[#This Row],[UnitPrice]]*order_details__2[[#This Row],[Quantity]]</f>
        <v>550</v>
      </c>
      <c r="G1959">
        <f>VLOOKUP(order_details__2[[#This Row],[ProductID]],products[],3,FALSE)</f>
        <v>28</v>
      </c>
      <c r="H1959">
        <f>VLOOKUP(order_details__2[[#This Row],[OrderID]],orders[],20,FALSE)</f>
        <v>1998</v>
      </c>
      <c r="I1959" t="str">
        <f>VLOOKUP(order_details__2[[#This Row],[ProductID]],products[],2,FALSE)</f>
        <v>Raclette Courdavault</v>
      </c>
      <c r="J1959" t="str">
        <f>VLOOKUP(order_details__2[[#This Row],[SupplierID]],suppliers[],2,FALSE)</f>
        <v>Gai pturage</v>
      </c>
      <c r="K1959" t="str">
        <f>VLOOKUP(order_details__2[[#This Row],[OrderID]],orders[],14,FALSE)</f>
        <v>Finland</v>
      </c>
      <c r="L1959">
        <f>VLOOKUP(order_details__2[[#This Row],[OrderID]],orders[],7,FALSE)</f>
        <v>1</v>
      </c>
      <c r="M1959" t="str">
        <f>VLOOKUP(order_details__2[[#This Row],[ShipVia ]],shippers[],2,FALSE)</f>
        <v>Speedy Express</v>
      </c>
      <c r="N1959" t="str">
        <f>VLOOKUP(order_details__2[[#This Row],[OrderID]],orders[],2,FALSE)</f>
        <v>WILMK</v>
      </c>
      <c r="O1959" t="str">
        <f>VLOOKUP(order_details__2[[#This Row],[OrderID]],orders[],18,FALSE)</f>
        <v xml:space="preserve">Eastern                                           </v>
      </c>
      <c r="P1959">
        <f>VLOOKUP(order_details__2[[#This Row],[ProductID]],products[],4,FALSE)</f>
        <v>4</v>
      </c>
      <c r="Q1959" t="str">
        <f>VLOOKUP(order_details__2[[#This Row],[CategoryID]],categories[],2,FALSE)</f>
        <v>Dairy Products</v>
      </c>
      <c r="R1959">
        <f>VLOOKUP(order_details__2[[#This Row],[OrderID]],orders[],21,FALSE)</f>
        <v>4</v>
      </c>
    </row>
    <row r="1960" spans="1:18" x14ac:dyDescent="0.2">
      <c r="A1960">
        <v>11006</v>
      </c>
      <c r="B1960">
        <v>1</v>
      </c>
      <c r="C1960">
        <v>18</v>
      </c>
      <c r="D1960">
        <v>8</v>
      </c>
      <c r="E1960">
        <v>0</v>
      </c>
      <c r="F1960">
        <f>order_details__2[[#This Row],[UnitPrice]]*order_details__2[[#This Row],[Quantity]]</f>
        <v>144</v>
      </c>
      <c r="G1960">
        <f>VLOOKUP(order_details__2[[#This Row],[ProductID]],products[],3,FALSE)</f>
        <v>1</v>
      </c>
      <c r="H1960">
        <f>VLOOKUP(order_details__2[[#This Row],[OrderID]],orders[],20,FALSE)</f>
        <v>1998</v>
      </c>
      <c r="I1960" t="str">
        <f>VLOOKUP(order_details__2[[#This Row],[ProductID]],products[],2,FALSE)</f>
        <v>Chai</v>
      </c>
      <c r="J1960" t="str">
        <f>VLOOKUP(order_details__2[[#This Row],[SupplierID]],suppliers[],2,FALSE)</f>
        <v>Exotic Liquids</v>
      </c>
      <c r="K1960" t="str">
        <f>VLOOKUP(order_details__2[[#This Row],[OrderID]],orders[],14,FALSE)</f>
        <v>USA</v>
      </c>
      <c r="L1960">
        <f>VLOOKUP(order_details__2[[#This Row],[OrderID]],orders[],7,FALSE)</f>
        <v>2</v>
      </c>
      <c r="M1960" t="str">
        <f>VLOOKUP(order_details__2[[#This Row],[ShipVia ]],shippers[],2,FALSE)</f>
        <v>United Package</v>
      </c>
      <c r="N1960" t="str">
        <f>VLOOKUP(order_details__2[[#This Row],[OrderID]],orders[],2,FALSE)</f>
        <v>GREAL</v>
      </c>
      <c r="O1960" t="str">
        <f>VLOOKUP(order_details__2[[#This Row],[OrderID]],orders[],18,FALSE)</f>
        <v xml:space="preserve">Southern                                          </v>
      </c>
      <c r="P1960">
        <f>VLOOKUP(order_details__2[[#This Row],[ProductID]],products[],4,FALSE)</f>
        <v>1</v>
      </c>
      <c r="Q1960" t="str">
        <f>VLOOKUP(order_details__2[[#This Row],[CategoryID]],categories[],2,FALSE)</f>
        <v>Beverages</v>
      </c>
      <c r="R1960">
        <f>VLOOKUP(order_details__2[[#This Row],[OrderID]],orders[],21,FALSE)</f>
        <v>4</v>
      </c>
    </row>
    <row r="1961" spans="1:18" x14ac:dyDescent="0.2">
      <c r="A1961">
        <v>11006</v>
      </c>
      <c r="B1961">
        <v>29</v>
      </c>
      <c r="C1961">
        <v>123.79</v>
      </c>
      <c r="D1961">
        <v>2</v>
      </c>
      <c r="E1961">
        <v>0</v>
      </c>
      <c r="F1961">
        <f>order_details__2[[#This Row],[UnitPrice]]*order_details__2[[#This Row],[Quantity]]</f>
        <v>247.58</v>
      </c>
      <c r="G1961">
        <f>VLOOKUP(order_details__2[[#This Row],[ProductID]],products[],3,FALSE)</f>
        <v>12</v>
      </c>
      <c r="H1961">
        <f>VLOOKUP(order_details__2[[#This Row],[OrderID]],orders[],20,FALSE)</f>
        <v>1998</v>
      </c>
      <c r="I1961" t="str">
        <f>VLOOKUP(order_details__2[[#This Row],[ProductID]],products[],2,FALSE)</f>
        <v>Thringer Rostbratwurst</v>
      </c>
      <c r="J1961" t="str">
        <f>VLOOKUP(order_details__2[[#This Row],[SupplierID]],suppliers[],2,FALSE)</f>
        <v>Plutzer Lebensmittelgromrkte AG</v>
      </c>
      <c r="K1961" t="str">
        <f>VLOOKUP(order_details__2[[#This Row],[OrderID]],orders[],14,FALSE)</f>
        <v>USA</v>
      </c>
      <c r="L1961">
        <f>VLOOKUP(order_details__2[[#This Row],[OrderID]],orders[],7,FALSE)</f>
        <v>2</v>
      </c>
      <c r="M1961" t="str">
        <f>VLOOKUP(order_details__2[[#This Row],[ShipVia ]],shippers[],2,FALSE)</f>
        <v>United Package</v>
      </c>
      <c r="N1961" t="str">
        <f>VLOOKUP(order_details__2[[#This Row],[OrderID]],orders[],2,FALSE)</f>
        <v>GREAL</v>
      </c>
      <c r="O1961" t="str">
        <f>VLOOKUP(order_details__2[[#This Row],[OrderID]],orders[],18,FALSE)</f>
        <v xml:space="preserve">Southern                                          </v>
      </c>
      <c r="P1961">
        <f>VLOOKUP(order_details__2[[#This Row],[ProductID]],products[],4,FALSE)</f>
        <v>6</v>
      </c>
      <c r="Q1961" t="str">
        <f>VLOOKUP(order_details__2[[#This Row],[CategoryID]],categories[],2,FALSE)</f>
        <v>Meat/Poultry</v>
      </c>
      <c r="R1961">
        <f>VLOOKUP(order_details__2[[#This Row],[OrderID]],orders[],21,FALSE)</f>
        <v>4</v>
      </c>
    </row>
    <row r="1962" spans="1:18" x14ac:dyDescent="0.2">
      <c r="A1962">
        <v>11007</v>
      </c>
      <c r="B1962">
        <v>8</v>
      </c>
      <c r="C1962">
        <v>40</v>
      </c>
      <c r="D1962">
        <v>30</v>
      </c>
      <c r="E1962">
        <v>0</v>
      </c>
      <c r="F1962">
        <f>order_details__2[[#This Row],[UnitPrice]]*order_details__2[[#This Row],[Quantity]]</f>
        <v>1200</v>
      </c>
      <c r="G1962">
        <f>VLOOKUP(order_details__2[[#This Row],[ProductID]],products[],3,FALSE)</f>
        <v>3</v>
      </c>
      <c r="H1962">
        <f>VLOOKUP(order_details__2[[#This Row],[OrderID]],orders[],20,FALSE)</f>
        <v>1998</v>
      </c>
      <c r="I1962" t="str">
        <f>VLOOKUP(order_details__2[[#This Row],[ProductID]],products[],2,FALSE)</f>
        <v>Northwoods Cranberry Sauce</v>
      </c>
      <c r="J1962" t="str">
        <f>VLOOKUP(order_details__2[[#This Row],[SupplierID]],suppliers[],2,FALSE)</f>
        <v>Grandma Kelly's Homestead</v>
      </c>
      <c r="K1962" t="str">
        <f>VLOOKUP(order_details__2[[#This Row],[OrderID]],orders[],14,FALSE)</f>
        <v>Portugal</v>
      </c>
      <c r="L1962">
        <f>VLOOKUP(order_details__2[[#This Row],[OrderID]],orders[],7,FALSE)</f>
        <v>2</v>
      </c>
      <c r="M1962" t="str">
        <f>VLOOKUP(order_details__2[[#This Row],[ShipVia ]],shippers[],2,FALSE)</f>
        <v>United Package</v>
      </c>
      <c r="N1962" t="str">
        <f>VLOOKUP(order_details__2[[#This Row],[OrderID]],orders[],2,FALSE)</f>
        <v>PRINI</v>
      </c>
      <c r="O1962" t="str">
        <f>VLOOKUP(order_details__2[[#This Row],[OrderID]],orders[],18,FALSE)</f>
        <v xml:space="preserve">Northern                                          </v>
      </c>
      <c r="P1962">
        <f>VLOOKUP(order_details__2[[#This Row],[ProductID]],products[],4,FALSE)</f>
        <v>2</v>
      </c>
      <c r="Q1962" t="str">
        <f>VLOOKUP(order_details__2[[#This Row],[CategoryID]],categories[],2,FALSE)</f>
        <v>Condiments</v>
      </c>
      <c r="R1962">
        <f>VLOOKUP(order_details__2[[#This Row],[OrderID]],orders[],21,FALSE)</f>
        <v>4</v>
      </c>
    </row>
    <row r="1963" spans="1:18" x14ac:dyDescent="0.2">
      <c r="A1963">
        <v>11007</v>
      </c>
      <c r="B1963">
        <v>29</v>
      </c>
      <c r="C1963">
        <v>123.79</v>
      </c>
      <c r="D1963">
        <v>10</v>
      </c>
      <c r="E1963">
        <v>0</v>
      </c>
      <c r="F1963">
        <f>order_details__2[[#This Row],[UnitPrice]]*order_details__2[[#This Row],[Quantity]]</f>
        <v>1237.9000000000001</v>
      </c>
      <c r="G1963">
        <f>VLOOKUP(order_details__2[[#This Row],[ProductID]],products[],3,FALSE)</f>
        <v>12</v>
      </c>
      <c r="H1963">
        <f>VLOOKUP(order_details__2[[#This Row],[OrderID]],orders[],20,FALSE)</f>
        <v>1998</v>
      </c>
      <c r="I1963" t="str">
        <f>VLOOKUP(order_details__2[[#This Row],[ProductID]],products[],2,FALSE)</f>
        <v>Thringer Rostbratwurst</v>
      </c>
      <c r="J1963" t="str">
        <f>VLOOKUP(order_details__2[[#This Row],[SupplierID]],suppliers[],2,FALSE)</f>
        <v>Plutzer Lebensmittelgromrkte AG</v>
      </c>
      <c r="K1963" t="str">
        <f>VLOOKUP(order_details__2[[#This Row],[OrderID]],orders[],14,FALSE)</f>
        <v>Portugal</v>
      </c>
      <c r="L1963">
        <f>VLOOKUP(order_details__2[[#This Row],[OrderID]],orders[],7,FALSE)</f>
        <v>2</v>
      </c>
      <c r="M1963" t="str">
        <f>VLOOKUP(order_details__2[[#This Row],[ShipVia ]],shippers[],2,FALSE)</f>
        <v>United Package</v>
      </c>
      <c r="N1963" t="str">
        <f>VLOOKUP(order_details__2[[#This Row],[OrderID]],orders[],2,FALSE)</f>
        <v>PRINI</v>
      </c>
      <c r="O1963" t="str">
        <f>VLOOKUP(order_details__2[[#This Row],[OrderID]],orders[],18,FALSE)</f>
        <v xml:space="preserve">Northern                                          </v>
      </c>
      <c r="P1963">
        <f>VLOOKUP(order_details__2[[#This Row],[ProductID]],products[],4,FALSE)</f>
        <v>6</v>
      </c>
      <c r="Q1963" t="str">
        <f>VLOOKUP(order_details__2[[#This Row],[CategoryID]],categories[],2,FALSE)</f>
        <v>Meat/Poultry</v>
      </c>
      <c r="R1963">
        <f>VLOOKUP(order_details__2[[#This Row],[OrderID]],orders[],21,FALSE)</f>
        <v>4</v>
      </c>
    </row>
    <row r="1964" spans="1:18" x14ac:dyDescent="0.2">
      <c r="A1964">
        <v>11007</v>
      </c>
      <c r="B1964">
        <v>42</v>
      </c>
      <c r="C1964">
        <v>14</v>
      </c>
      <c r="D1964">
        <v>14</v>
      </c>
      <c r="E1964">
        <v>0</v>
      </c>
      <c r="F1964">
        <f>order_details__2[[#This Row],[UnitPrice]]*order_details__2[[#This Row],[Quantity]]</f>
        <v>196</v>
      </c>
      <c r="G1964">
        <f>VLOOKUP(order_details__2[[#This Row],[ProductID]],products[],3,FALSE)</f>
        <v>20</v>
      </c>
      <c r="H1964">
        <f>VLOOKUP(order_details__2[[#This Row],[OrderID]],orders[],20,FALSE)</f>
        <v>1998</v>
      </c>
      <c r="I1964" t="str">
        <f>VLOOKUP(order_details__2[[#This Row],[ProductID]],products[],2,FALSE)</f>
        <v>Singaporean Hokkien Fried Mee</v>
      </c>
      <c r="J1964" t="str">
        <f>VLOOKUP(order_details__2[[#This Row],[SupplierID]],suppliers[],2,FALSE)</f>
        <v>Leka Trading</v>
      </c>
      <c r="K1964" t="str">
        <f>VLOOKUP(order_details__2[[#This Row],[OrderID]],orders[],14,FALSE)</f>
        <v>Portugal</v>
      </c>
      <c r="L1964">
        <f>VLOOKUP(order_details__2[[#This Row],[OrderID]],orders[],7,FALSE)</f>
        <v>2</v>
      </c>
      <c r="M1964" t="str">
        <f>VLOOKUP(order_details__2[[#This Row],[ShipVia ]],shippers[],2,FALSE)</f>
        <v>United Package</v>
      </c>
      <c r="N1964" t="str">
        <f>VLOOKUP(order_details__2[[#This Row],[OrderID]],orders[],2,FALSE)</f>
        <v>PRINI</v>
      </c>
      <c r="O1964" t="str">
        <f>VLOOKUP(order_details__2[[#This Row],[OrderID]],orders[],18,FALSE)</f>
        <v xml:space="preserve">Northern                                          </v>
      </c>
      <c r="P1964">
        <f>VLOOKUP(order_details__2[[#This Row],[ProductID]],products[],4,FALSE)</f>
        <v>5</v>
      </c>
      <c r="Q1964" t="str">
        <f>VLOOKUP(order_details__2[[#This Row],[CategoryID]],categories[],2,FALSE)</f>
        <v>Grains/Cereals</v>
      </c>
      <c r="R1964">
        <f>VLOOKUP(order_details__2[[#This Row],[OrderID]],orders[],21,FALSE)</f>
        <v>4</v>
      </c>
    </row>
    <row r="1965" spans="1:18" x14ac:dyDescent="0.2">
      <c r="A1965">
        <v>11008</v>
      </c>
      <c r="B1965">
        <v>28</v>
      </c>
      <c r="C1965">
        <v>45.6</v>
      </c>
      <c r="D1965">
        <v>70</v>
      </c>
      <c r="E1965">
        <v>0</v>
      </c>
      <c r="F1965">
        <f>order_details__2[[#This Row],[UnitPrice]]*order_details__2[[#This Row],[Quantity]]</f>
        <v>3192</v>
      </c>
      <c r="G1965">
        <f>VLOOKUP(order_details__2[[#This Row],[ProductID]],products[],3,FALSE)</f>
        <v>12</v>
      </c>
      <c r="H1965">
        <f>VLOOKUP(order_details__2[[#This Row],[OrderID]],orders[],20,FALSE)</f>
        <v>1998</v>
      </c>
      <c r="I1965" t="str">
        <f>VLOOKUP(order_details__2[[#This Row],[ProductID]],products[],2,FALSE)</f>
        <v>Rssle Sauerkraut</v>
      </c>
      <c r="J1965" t="str">
        <f>VLOOKUP(order_details__2[[#This Row],[SupplierID]],suppliers[],2,FALSE)</f>
        <v>Plutzer Lebensmittelgromrkte AG</v>
      </c>
      <c r="K1965" t="str">
        <f>VLOOKUP(order_details__2[[#This Row],[OrderID]],orders[],14,FALSE)</f>
        <v>Austria</v>
      </c>
      <c r="L1965">
        <f>VLOOKUP(order_details__2[[#This Row],[OrderID]],orders[],7,FALSE)</f>
        <v>3</v>
      </c>
      <c r="M1965" t="str">
        <f>VLOOKUP(order_details__2[[#This Row],[ShipVia ]],shippers[],2,FALSE)</f>
        <v>Federal Shipping</v>
      </c>
      <c r="N1965" t="str">
        <f>VLOOKUP(order_details__2[[#This Row],[OrderID]],orders[],2,FALSE)</f>
        <v>ERNSH</v>
      </c>
      <c r="O1965" t="str">
        <f>VLOOKUP(order_details__2[[#This Row],[OrderID]],orders[],18,FALSE)</f>
        <v xml:space="preserve">Westerns                                          </v>
      </c>
      <c r="P1965">
        <f>VLOOKUP(order_details__2[[#This Row],[ProductID]],products[],4,FALSE)</f>
        <v>7</v>
      </c>
      <c r="Q1965" t="str">
        <f>VLOOKUP(order_details__2[[#This Row],[CategoryID]],categories[],2,FALSE)</f>
        <v>Produce</v>
      </c>
      <c r="R1965">
        <f>VLOOKUP(order_details__2[[#This Row],[OrderID]],orders[],21,FALSE)</f>
        <v>4</v>
      </c>
    </row>
    <row r="1966" spans="1:18" x14ac:dyDescent="0.2">
      <c r="A1966">
        <v>11008</v>
      </c>
      <c r="B1966">
        <v>34</v>
      </c>
      <c r="C1966">
        <v>14</v>
      </c>
      <c r="D1966">
        <v>90</v>
      </c>
      <c r="E1966">
        <v>0</v>
      </c>
      <c r="F1966">
        <f>order_details__2[[#This Row],[UnitPrice]]*order_details__2[[#This Row],[Quantity]]</f>
        <v>1260</v>
      </c>
      <c r="G1966">
        <f>VLOOKUP(order_details__2[[#This Row],[ProductID]],products[],3,FALSE)</f>
        <v>16</v>
      </c>
      <c r="H1966">
        <f>VLOOKUP(order_details__2[[#This Row],[OrderID]],orders[],20,FALSE)</f>
        <v>1998</v>
      </c>
      <c r="I1966" t="str">
        <f>VLOOKUP(order_details__2[[#This Row],[ProductID]],products[],2,FALSE)</f>
        <v>Sasquatch Ale</v>
      </c>
      <c r="J1966" t="str">
        <f>VLOOKUP(order_details__2[[#This Row],[SupplierID]],suppliers[],2,FALSE)</f>
        <v>Bigfoot Breweries</v>
      </c>
      <c r="K1966" t="str">
        <f>VLOOKUP(order_details__2[[#This Row],[OrderID]],orders[],14,FALSE)</f>
        <v>Austria</v>
      </c>
      <c r="L1966">
        <f>VLOOKUP(order_details__2[[#This Row],[OrderID]],orders[],7,FALSE)</f>
        <v>3</v>
      </c>
      <c r="M1966" t="str">
        <f>VLOOKUP(order_details__2[[#This Row],[ShipVia ]],shippers[],2,FALSE)</f>
        <v>Federal Shipping</v>
      </c>
      <c r="N1966" t="str">
        <f>VLOOKUP(order_details__2[[#This Row],[OrderID]],orders[],2,FALSE)</f>
        <v>ERNSH</v>
      </c>
      <c r="O1966" t="str">
        <f>VLOOKUP(order_details__2[[#This Row],[OrderID]],orders[],18,FALSE)</f>
        <v xml:space="preserve">Westerns                                          </v>
      </c>
      <c r="P1966">
        <f>VLOOKUP(order_details__2[[#This Row],[ProductID]],products[],4,FALSE)</f>
        <v>1</v>
      </c>
      <c r="Q1966" t="str">
        <f>VLOOKUP(order_details__2[[#This Row],[CategoryID]],categories[],2,FALSE)</f>
        <v>Beverages</v>
      </c>
      <c r="R1966">
        <f>VLOOKUP(order_details__2[[#This Row],[OrderID]],orders[],21,FALSE)</f>
        <v>4</v>
      </c>
    </row>
    <row r="1967" spans="1:18" x14ac:dyDescent="0.2">
      <c r="A1967">
        <v>11008</v>
      </c>
      <c r="B1967">
        <v>71</v>
      </c>
      <c r="C1967">
        <v>21.5</v>
      </c>
      <c r="D1967">
        <v>21</v>
      </c>
      <c r="E1967">
        <v>0</v>
      </c>
      <c r="F1967">
        <f>order_details__2[[#This Row],[UnitPrice]]*order_details__2[[#This Row],[Quantity]]</f>
        <v>451.5</v>
      </c>
      <c r="G1967">
        <f>VLOOKUP(order_details__2[[#This Row],[ProductID]],products[],3,FALSE)</f>
        <v>15</v>
      </c>
      <c r="H1967">
        <f>VLOOKUP(order_details__2[[#This Row],[OrderID]],orders[],20,FALSE)</f>
        <v>1998</v>
      </c>
      <c r="I1967" t="str">
        <f>VLOOKUP(order_details__2[[#This Row],[ProductID]],products[],2,FALSE)</f>
        <v>Flotemysost</v>
      </c>
      <c r="J1967" t="str">
        <f>VLOOKUP(order_details__2[[#This Row],[SupplierID]],suppliers[],2,FALSE)</f>
        <v>Norske Meierier</v>
      </c>
      <c r="K1967" t="str">
        <f>VLOOKUP(order_details__2[[#This Row],[OrderID]],orders[],14,FALSE)</f>
        <v>Austria</v>
      </c>
      <c r="L1967">
        <f>VLOOKUP(order_details__2[[#This Row],[OrderID]],orders[],7,FALSE)</f>
        <v>3</v>
      </c>
      <c r="M1967" t="str">
        <f>VLOOKUP(order_details__2[[#This Row],[ShipVia ]],shippers[],2,FALSE)</f>
        <v>Federal Shipping</v>
      </c>
      <c r="N1967" t="str">
        <f>VLOOKUP(order_details__2[[#This Row],[OrderID]],orders[],2,FALSE)</f>
        <v>ERNSH</v>
      </c>
      <c r="O1967" t="str">
        <f>VLOOKUP(order_details__2[[#This Row],[OrderID]],orders[],18,FALSE)</f>
        <v xml:space="preserve">Westerns                                          </v>
      </c>
      <c r="P1967">
        <f>VLOOKUP(order_details__2[[#This Row],[ProductID]],products[],4,FALSE)</f>
        <v>4</v>
      </c>
      <c r="Q1967" t="str">
        <f>VLOOKUP(order_details__2[[#This Row],[CategoryID]],categories[],2,FALSE)</f>
        <v>Dairy Products</v>
      </c>
      <c r="R1967">
        <f>VLOOKUP(order_details__2[[#This Row],[OrderID]],orders[],21,FALSE)</f>
        <v>4</v>
      </c>
    </row>
    <row r="1968" spans="1:18" x14ac:dyDescent="0.2">
      <c r="A1968">
        <v>11009</v>
      </c>
      <c r="B1968">
        <v>24</v>
      </c>
      <c r="C1968">
        <v>4.5</v>
      </c>
      <c r="D1968">
        <v>12</v>
      </c>
      <c r="E1968">
        <v>0</v>
      </c>
      <c r="F1968">
        <f>order_details__2[[#This Row],[UnitPrice]]*order_details__2[[#This Row],[Quantity]]</f>
        <v>54</v>
      </c>
      <c r="G1968">
        <f>VLOOKUP(order_details__2[[#This Row],[ProductID]],products[],3,FALSE)</f>
        <v>10</v>
      </c>
      <c r="H1968">
        <f>VLOOKUP(order_details__2[[#This Row],[OrderID]],orders[],20,FALSE)</f>
        <v>1998</v>
      </c>
      <c r="I1968" t="str">
        <f>VLOOKUP(order_details__2[[#This Row],[ProductID]],products[],2,FALSE)</f>
        <v>Guaran Fantstica</v>
      </c>
      <c r="J1968" t="str">
        <f>VLOOKUP(order_details__2[[#This Row],[SupplierID]],suppliers[],2,FALSE)</f>
        <v>Refrescos Americanas LTDA</v>
      </c>
      <c r="K1968" t="str">
        <f>VLOOKUP(order_details__2[[#This Row],[OrderID]],orders[],14,FALSE)</f>
        <v>Spain</v>
      </c>
      <c r="L1968">
        <f>VLOOKUP(order_details__2[[#This Row],[OrderID]],orders[],7,FALSE)</f>
        <v>1</v>
      </c>
      <c r="M1968" t="str">
        <f>VLOOKUP(order_details__2[[#This Row],[ShipVia ]],shippers[],2,FALSE)</f>
        <v>Speedy Express</v>
      </c>
      <c r="N1968" t="str">
        <f>VLOOKUP(order_details__2[[#This Row],[OrderID]],orders[],2,FALSE)</f>
        <v>GODOS</v>
      </c>
      <c r="O1968" t="str">
        <f>VLOOKUP(order_details__2[[#This Row],[OrderID]],orders[],18,FALSE)</f>
        <v xml:space="preserve">Eastern                                           </v>
      </c>
      <c r="P1968">
        <f>VLOOKUP(order_details__2[[#This Row],[ProductID]],products[],4,FALSE)</f>
        <v>1</v>
      </c>
      <c r="Q1968" t="str">
        <f>VLOOKUP(order_details__2[[#This Row],[CategoryID]],categories[],2,FALSE)</f>
        <v>Beverages</v>
      </c>
      <c r="R1968">
        <f>VLOOKUP(order_details__2[[#This Row],[OrderID]],orders[],21,FALSE)</f>
        <v>4</v>
      </c>
    </row>
    <row r="1969" spans="1:18" x14ac:dyDescent="0.2">
      <c r="A1969">
        <v>11009</v>
      </c>
      <c r="B1969">
        <v>36</v>
      </c>
      <c r="C1969">
        <v>19</v>
      </c>
      <c r="D1969">
        <v>18</v>
      </c>
      <c r="E1969">
        <v>0</v>
      </c>
      <c r="F1969">
        <f>order_details__2[[#This Row],[UnitPrice]]*order_details__2[[#This Row],[Quantity]]</f>
        <v>342</v>
      </c>
      <c r="G1969">
        <f>VLOOKUP(order_details__2[[#This Row],[ProductID]],products[],3,FALSE)</f>
        <v>17</v>
      </c>
      <c r="H1969">
        <f>VLOOKUP(order_details__2[[#This Row],[OrderID]],orders[],20,FALSE)</f>
        <v>1998</v>
      </c>
      <c r="I1969" t="str">
        <f>VLOOKUP(order_details__2[[#This Row],[ProductID]],products[],2,FALSE)</f>
        <v>Inlagd Sill</v>
      </c>
      <c r="J1969" t="str">
        <f>VLOOKUP(order_details__2[[#This Row],[SupplierID]],suppliers[],2,FALSE)</f>
        <v>Svensk Sjfda AB</v>
      </c>
      <c r="K1969" t="str">
        <f>VLOOKUP(order_details__2[[#This Row],[OrderID]],orders[],14,FALSE)</f>
        <v>Spain</v>
      </c>
      <c r="L1969">
        <f>VLOOKUP(order_details__2[[#This Row],[OrderID]],orders[],7,FALSE)</f>
        <v>1</v>
      </c>
      <c r="M1969" t="str">
        <f>VLOOKUP(order_details__2[[#This Row],[ShipVia ]],shippers[],2,FALSE)</f>
        <v>Speedy Express</v>
      </c>
      <c r="N1969" t="str">
        <f>VLOOKUP(order_details__2[[#This Row],[OrderID]],orders[],2,FALSE)</f>
        <v>GODOS</v>
      </c>
      <c r="O1969" t="str">
        <f>VLOOKUP(order_details__2[[#This Row],[OrderID]],orders[],18,FALSE)</f>
        <v xml:space="preserve">Eastern                                           </v>
      </c>
      <c r="P1969">
        <f>VLOOKUP(order_details__2[[#This Row],[ProductID]],products[],4,FALSE)</f>
        <v>8</v>
      </c>
      <c r="Q1969" t="str">
        <f>VLOOKUP(order_details__2[[#This Row],[CategoryID]],categories[],2,FALSE)</f>
        <v>Seafood</v>
      </c>
      <c r="R1969">
        <f>VLOOKUP(order_details__2[[#This Row],[OrderID]],orders[],21,FALSE)</f>
        <v>4</v>
      </c>
    </row>
    <row r="1970" spans="1:18" x14ac:dyDescent="0.2">
      <c r="A1970">
        <v>11009</v>
      </c>
      <c r="B1970">
        <v>60</v>
      </c>
      <c r="C1970">
        <v>34</v>
      </c>
      <c r="D1970">
        <v>9</v>
      </c>
      <c r="E1970">
        <v>0</v>
      </c>
      <c r="F1970">
        <f>order_details__2[[#This Row],[UnitPrice]]*order_details__2[[#This Row],[Quantity]]</f>
        <v>306</v>
      </c>
      <c r="G1970">
        <f>VLOOKUP(order_details__2[[#This Row],[ProductID]],products[],3,FALSE)</f>
        <v>28</v>
      </c>
      <c r="H1970">
        <f>VLOOKUP(order_details__2[[#This Row],[OrderID]],orders[],20,FALSE)</f>
        <v>1998</v>
      </c>
      <c r="I1970" t="str">
        <f>VLOOKUP(order_details__2[[#This Row],[ProductID]],products[],2,FALSE)</f>
        <v>Camembert Pierrot</v>
      </c>
      <c r="J1970" t="str">
        <f>VLOOKUP(order_details__2[[#This Row],[SupplierID]],suppliers[],2,FALSE)</f>
        <v>Gai pturage</v>
      </c>
      <c r="K1970" t="str">
        <f>VLOOKUP(order_details__2[[#This Row],[OrderID]],orders[],14,FALSE)</f>
        <v>Spain</v>
      </c>
      <c r="L1970">
        <f>VLOOKUP(order_details__2[[#This Row],[OrderID]],orders[],7,FALSE)</f>
        <v>1</v>
      </c>
      <c r="M1970" t="str">
        <f>VLOOKUP(order_details__2[[#This Row],[ShipVia ]],shippers[],2,FALSE)</f>
        <v>Speedy Express</v>
      </c>
      <c r="N1970" t="str">
        <f>VLOOKUP(order_details__2[[#This Row],[OrderID]],orders[],2,FALSE)</f>
        <v>GODOS</v>
      </c>
      <c r="O1970" t="str">
        <f>VLOOKUP(order_details__2[[#This Row],[OrderID]],orders[],18,FALSE)</f>
        <v xml:space="preserve">Eastern                                           </v>
      </c>
      <c r="P1970">
        <f>VLOOKUP(order_details__2[[#This Row],[ProductID]],products[],4,FALSE)</f>
        <v>4</v>
      </c>
      <c r="Q1970" t="str">
        <f>VLOOKUP(order_details__2[[#This Row],[CategoryID]],categories[],2,FALSE)</f>
        <v>Dairy Products</v>
      </c>
      <c r="R1970">
        <f>VLOOKUP(order_details__2[[#This Row],[OrderID]],orders[],21,FALSE)</f>
        <v>4</v>
      </c>
    </row>
    <row r="1971" spans="1:18" x14ac:dyDescent="0.2">
      <c r="A1971">
        <v>11010</v>
      </c>
      <c r="B1971">
        <v>7</v>
      </c>
      <c r="C1971">
        <v>30</v>
      </c>
      <c r="D1971">
        <v>20</v>
      </c>
      <c r="E1971">
        <v>0</v>
      </c>
      <c r="F1971">
        <f>order_details__2[[#This Row],[UnitPrice]]*order_details__2[[#This Row],[Quantity]]</f>
        <v>600</v>
      </c>
      <c r="G1971">
        <f>VLOOKUP(order_details__2[[#This Row],[ProductID]],products[],3,FALSE)</f>
        <v>3</v>
      </c>
      <c r="H1971">
        <f>VLOOKUP(order_details__2[[#This Row],[OrderID]],orders[],20,FALSE)</f>
        <v>1998</v>
      </c>
      <c r="I1971" t="str">
        <f>VLOOKUP(order_details__2[[#This Row],[ProductID]],products[],2,FALSE)</f>
        <v>Uncle Bob's Organic Dried Pears</v>
      </c>
      <c r="J1971" t="str">
        <f>VLOOKUP(order_details__2[[#This Row],[SupplierID]],suppliers[],2,FALSE)</f>
        <v>Grandma Kelly's Homestead</v>
      </c>
      <c r="K1971" t="str">
        <f>VLOOKUP(order_details__2[[#This Row],[OrderID]],orders[],14,FALSE)</f>
        <v>Italy</v>
      </c>
      <c r="L1971">
        <f>VLOOKUP(order_details__2[[#This Row],[OrderID]],orders[],7,FALSE)</f>
        <v>2</v>
      </c>
      <c r="M1971" t="str">
        <f>VLOOKUP(order_details__2[[#This Row],[ShipVia ]],shippers[],2,FALSE)</f>
        <v>United Package</v>
      </c>
      <c r="N1971" t="str">
        <f>VLOOKUP(order_details__2[[#This Row],[OrderID]],orders[],2,FALSE)</f>
        <v>REGGC</v>
      </c>
      <c r="O1971" t="str">
        <f>VLOOKUP(order_details__2[[#This Row],[OrderID]],orders[],18,FALSE)</f>
        <v xml:space="preserve">Eastern                                           </v>
      </c>
      <c r="P1971">
        <f>VLOOKUP(order_details__2[[#This Row],[ProductID]],products[],4,FALSE)</f>
        <v>7</v>
      </c>
      <c r="Q1971" t="str">
        <f>VLOOKUP(order_details__2[[#This Row],[CategoryID]],categories[],2,FALSE)</f>
        <v>Produce</v>
      </c>
      <c r="R1971">
        <f>VLOOKUP(order_details__2[[#This Row],[OrderID]],orders[],21,FALSE)</f>
        <v>4</v>
      </c>
    </row>
    <row r="1972" spans="1:18" x14ac:dyDescent="0.2">
      <c r="A1972">
        <v>11010</v>
      </c>
      <c r="B1972">
        <v>24</v>
      </c>
      <c r="C1972">
        <v>4.5</v>
      </c>
      <c r="D1972">
        <v>10</v>
      </c>
      <c r="E1972">
        <v>0</v>
      </c>
      <c r="F1972">
        <f>order_details__2[[#This Row],[UnitPrice]]*order_details__2[[#This Row],[Quantity]]</f>
        <v>45</v>
      </c>
      <c r="G1972">
        <f>VLOOKUP(order_details__2[[#This Row],[ProductID]],products[],3,FALSE)</f>
        <v>10</v>
      </c>
      <c r="H1972">
        <f>VLOOKUP(order_details__2[[#This Row],[OrderID]],orders[],20,FALSE)</f>
        <v>1998</v>
      </c>
      <c r="I1972" t="str">
        <f>VLOOKUP(order_details__2[[#This Row],[ProductID]],products[],2,FALSE)</f>
        <v>Guaran Fantstica</v>
      </c>
      <c r="J1972" t="str">
        <f>VLOOKUP(order_details__2[[#This Row],[SupplierID]],suppliers[],2,FALSE)</f>
        <v>Refrescos Americanas LTDA</v>
      </c>
      <c r="K1972" t="str">
        <f>VLOOKUP(order_details__2[[#This Row],[OrderID]],orders[],14,FALSE)</f>
        <v>Italy</v>
      </c>
      <c r="L1972">
        <f>VLOOKUP(order_details__2[[#This Row],[OrderID]],orders[],7,FALSE)</f>
        <v>2</v>
      </c>
      <c r="M1972" t="str">
        <f>VLOOKUP(order_details__2[[#This Row],[ShipVia ]],shippers[],2,FALSE)</f>
        <v>United Package</v>
      </c>
      <c r="N1972" t="str">
        <f>VLOOKUP(order_details__2[[#This Row],[OrderID]],orders[],2,FALSE)</f>
        <v>REGGC</v>
      </c>
      <c r="O1972" t="str">
        <f>VLOOKUP(order_details__2[[#This Row],[OrderID]],orders[],18,FALSE)</f>
        <v xml:space="preserve">Eastern                                           </v>
      </c>
      <c r="P1972">
        <f>VLOOKUP(order_details__2[[#This Row],[ProductID]],products[],4,FALSE)</f>
        <v>1</v>
      </c>
      <c r="Q1972" t="str">
        <f>VLOOKUP(order_details__2[[#This Row],[CategoryID]],categories[],2,FALSE)</f>
        <v>Beverages</v>
      </c>
      <c r="R1972">
        <f>VLOOKUP(order_details__2[[#This Row],[OrderID]],orders[],21,FALSE)</f>
        <v>4</v>
      </c>
    </row>
    <row r="1973" spans="1:18" x14ac:dyDescent="0.2">
      <c r="A1973">
        <v>11011</v>
      </c>
      <c r="B1973">
        <v>58</v>
      </c>
      <c r="C1973">
        <v>13.25</v>
      </c>
      <c r="D1973">
        <v>40</v>
      </c>
      <c r="E1973">
        <v>0</v>
      </c>
      <c r="F1973">
        <f>order_details__2[[#This Row],[UnitPrice]]*order_details__2[[#This Row],[Quantity]]</f>
        <v>530</v>
      </c>
      <c r="G1973">
        <f>VLOOKUP(order_details__2[[#This Row],[ProductID]],products[],3,FALSE)</f>
        <v>27</v>
      </c>
      <c r="H1973">
        <f>VLOOKUP(order_details__2[[#This Row],[OrderID]],orders[],20,FALSE)</f>
        <v>1998</v>
      </c>
      <c r="I1973" t="str">
        <f>VLOOKUP(order_details__2[[#This Row],[ProductID]],products[],2,FALSE)</f>
        <v>Escargots de Bourgogne</v>
      </c>
      <c r="J1973" t="str">
        <f>VLOOKUP(order_details__2[[#This Row],[SupplierID]],suppliers[],2,FALSE)</f>
        <v>Escargots Nouveaux</v>
      </c>
      <c r="K1973" t="str">
        <f>VLOOKUP(order_details__2[[#This Row],[OrderID]],orders[],14,FALSE)</f>
        <v>Germany</v>
      </c>
      <c r="L1973">
        <f>VLOOKUP(order_details__2[[#This Row],[OrderID]],orders[],7,FALSE)</f>
        <v>1</v>
      </c>
      <c r="M1973" t="str">
        <f>VLOOKUP(order_details__2[[#This Row],[ShipVia ]],shippers[],2,FALSE)</f>
        <v>Speedy Express</v>
      </c>
      <c r="N1973" t="str">
        <f>VLOOKUP(order_details__2[[#This Row],[OrderID]],orders[],2,FALSE)</f>
        <v>ALFKI</v>
      </c>
      <c r="O1973" t="str">
        <f>VLOOKUP(order_details__2[[#This Row],[OrderID]],orders[],18,FALSE)</f>
        <v xml:space="preserve">Southern                                          </v>
      </c>
      <c r="P1973">
        <f>VLOOKUP(order_details__2[[#This Row],[ProductID]],products[],4,FALSE)</f>
        <v>8</v>
      </c>
      <c r="Q1973" t="str">
        <f>VLOOKUP(order_details__2[[#This Row],[CategoryID]],categories[],2,FALSE)</f>
        <v>Seafood</v>
      </c>
      <c r="R1973">
        <f>VLOOKUP(order_details__2[[#This Row],[OrderID]],orders[],21,FALSE)</f>
        <v>4</v>
      </c>
    </row>
    <row r="1974" spans="1:18" x14ac:dyDescent="0.2">
      <c r="A1974">
        <v>11011</v>
      </c>
      <c r="B1974">
        <v>71</v>
      </c>
      <c r="C1974">
        <v>21.5</v>
      </c>
      <c r="D1974">
        <v>20</v>
      </c>
      <c r="E1974">
        <v>0</v>
      </c>
      <c r="F1974">
        <f>order_details__2[[#This Row],[UnitPrice]]*order_details__2[[#This Row],[Quantity]]</f>
        <v>430</v>
      </c>
      <c r="G1974">
        <f>VLOOKUP(order_details__2[[#This Row],[ProductID]],products[],3,FALSE)</f>
        <v>15</v>
      </c>
      <c r="H1974">
        <f>VLOOKUP(order_details__2[[#This Row],[OrderID]],orders[],20,FALSE)</f>
        <v>1998</v>
      </c>
      <c r="I1974" t="str">
        <f>VLOOKUP(order_details__2[[#This Row],[ProductID]],products[],2,FALSE)</f>
        <v>Flotemysost</v>
      </c>
      <c r="J1974" t="str">
        <f>VLOOKUP(order_details__2[[#This Row],[SupplierID]],suppliers[],2,FALSE)</f>
        <v>Norske Meierier</v>
      </c>
      <c r="K1974" t="str">
        <f>VLOOKUP(order_details__2[[#This Row],[OrderID]],orders[],14,FALSE)</f>
        <v>Germany</v>
      </c>
      <c r="L1974">
        <f>VLOOKUP(order_details__2[[#This Row],[OrderID]],orders[],7,FALSE)</f>
        <v>1</v>
      </c>
      <c r="M1974" t="str">
        <f>VLOOKUP(order_details__2[[#This Row],[ShipVia ]],shippers[],2,FALSE)</f>
        <v>Speedy Express</v>
      </c>
      <c r="N1974" t="str">
        <f>VLOOKUP(order_details__2[[#This Row],[OrderID]],orders[],2,FALSE)</f>
        <v>ALFKI</v>
      </c>
      <c r="O1974" t="str">
        <f>VLOOKUP(order_details__2[[#This Row],[OrderID]],orders[],18,FALSE)</f>
        <v xml:space="preserve">Southern                                          </v>
      </c>
      <c r="P1974">
        <f>VLOOKUP(order_details__2[[#This Row],[ProductID]],products[],4,FALSE)</f>
        <v>4</v>
      </c>
      <c r="Q1974" t="str">
        <f>VLOOKUP(order_details__2[[#This Row],[CategoryID]],categories[],2,FALSE)</f>
        <v>Dairy Products</v>
      </c>
      <c r="R1974">
        <f>VLOOKUP(order_details__2[[#This Row],[OrderID]],orders[],21,FALSE)</f>
        <v>4</v>
      </c>
    </row>
    <row r="1975" spans="1:18" x14ac:dyDescent="0.2">
      <c r="A1975">
        <v>11012</v>
      </c>
      <c r="B1975">
        <v>19</v>
      </c>
      <c r="C1975">
        <v>9.1999999999999993</v>
      </c>
      <c r="D1975">
        <v>50</v>
      </c>
      <c r="E1975">
        <v>0</v>
      </c>
      <c r="F1975">
        <f>order_details__2[[#This Row],[UnitPrice]]*order_details__2[[#This Row],[Quantity]]</f>
        <v>459.99999999999994</v>
      </c>
      <c r="G1975">
        <f>VLOOKUP(order_details__2[[#This Row],[ProductID]],products[],3,FALSE)</f>
        <v>8</v>
      </c>
      <c r="H1975">
        <f>VLOOKUP(order_details__2[[#This Row],[OrderID]],orders[],20,FALSE)</f>
        <v>1998</v>
      </c>
      <c r="I1975" t="str">
        <f>VLOOKUP(order_details__2[[#This Row],[ProductID]],products[],2,FALSE)</f>
        <v>Teatime Chocolate Biscuits</v>
      </c>
      <c r="J1975" t="str">
        <f>VLOOKUP(order_details__2[[#This Row],[SupplierID]],suppliers[],2,FALSE)</f>
        <v>Specialty Biscuits, Ltd.</v>
      </c>
      <c r="K1975" t="str">
        <f>VLOOKUP(order_details__2[[#This Row],[OrderID]],orders[],14,FALSE)</f>
        <v>Germany</v>
      </c>
      <c r="L1975">
        <f>VLOOKUP(order_details__2[[#This Row],[OrderID]],orders[],7,FALSE)</f>
        <v>3</v>
      </c>
      <c r="M1975" t="str">
        <f>VLOOKUP(order_details__2[[#This Row],[ShipVia ]],shippers[],2,FALSE)</f>
        <v>Federal Shipping</v>
      </c>
      <c r="N1975" t="str">
        <f>VLOOKUP(order_details__2[[#This Row],[OrderID]],orders[],2,FALSE)</f>
        <v>FRANK</v>
      </c>
      <c r="O1975" t="str">
        <f>VLOOKUP(order_details__2[[#This Row],[OrderID]],orders[],18,FALSE)</f>
        <v xml:space="preserve">Eastern                                           </v>
      </c>
      <c r="P1975">
        <f>VLOOKUP(order_details__2[[#This Row],[ProductID]],products[],4,FALSE)</f>
        <v>3</v>
      </c>
      <c r="Q1975" t="str">
        <f>VLOOKUP(order_details__2[[#This Row],[CategoryID]],categories[],2,FALSE)</f>
        <v>Confections</v>
      </c>
      <c r="R1975">
        <f>VLOOKUP(order_details__2[[#This Row],[OrderID]],orders[],21,FALSE)</f>
        <v>4</v>
      </c>
    </row>
    <row r="1976" spans="1:18" x14ac:dyDescent="0.2">
      <c r="A1976">
        <v>11012</v>
      </c>
      <c r="B1976">
        <v>60</v>
      </c>
      <c r="C1976">
        <v>34</v>
      </c>
      <c r="D1976">
        <v>36</v>
      </c>
      <c r="E1976">
        <v>0</v>
      </c>
      <c r="F1976">
        <f>order_details__2[[#This Row],[UnitPrice]]*order_details__2[[#This Row],[Quantity]]</f>
        <v>1224</v>
      </c>
      <c r="G1976">
        <f>VLOOKUP(order_details__2[[#This Row],[ProductID]],products[],3,FALSE)</f>
        <v>28</v>
      </c>
      <c r="H1976">
        <f>VLOOKUP(order_details__2[[#This Row],[OrderID]],orders[],20,FALSE)</f>
        <v>1998</v>
      </c>
      <c r="I1976" t="str">
        <f>VLOOKUP(order_details__2[[#This Row],[ProductID]],products[],2,FALSE)</f>
        <v>Camembert Pierrot</v>
      </c>
      <c r="J1976" t="str">
        <f>VLOOKUP(order_details__2[[#This Row],[SupplierID]],suppliers[],2,FALSE)</f>
        <v>Gai pturage</v>
      </c>
      <c r="K1976" t="str">
        <f>VLOOKUP(order_details__2[[#This Row],[OrderID]],orders[],14,FALSE)</f>
        <v>Germany</v>
      </c>
      <c r="L1976">
        <f>VLOOKUP(order_details__2[[#This Row],[OrderID]],orders[],7,FALSE)</f>
        <v>3</v>
      </c>
      <c r="M1976" t="str">
        <f>VLOOKUP(order_details__2[[#This Row],[ShipVia ]],shippers[],2,FALSE)</f>
        <v>Federal Shipping</v>
      </c>
      <c r="N1976" t="str">
        <f>VLOOKUP(order_details__2[[#This Row],[OrderID]],orders[],2,FALSE)</f>
        <v>FRANK</v>
      </c>
      <c r="O1976" t="str">
        <f>VLOOKUP(order_details__2[[#This Row],[OrderID]],orders[],18,FALSE)</f>
        <v xml:space="preserve">Eastern                                           </v>
      </c>
      <c r="P1976">
        <f>VLOOKUP(order_details__2[[#This Row],[ProductID]],products[],4,FALSE)</f>
        <v>4</v>
      </c>
      <c r="Q1976" t="str">
        <f>VLOOKUP(order_details__2[[#This Row],[CategoryID]],categories[],2,FALSE)</f>
        <v>Dairy Products</v>
      </c>
      <c r="R1976">
        <f>VLOOKUP(order_details__2[[#This Row],[OrderID]],orders[],21,FALSE)</f>
        <v>4</v>
      </c>
    </row>
    <row r="1977" spans="1:18" x14ac:dyDescent="0.2">
      <c r="A1977">
        <v>11012</v>
      </c>
      <c r="B1977">
        <v>71</v>
      </c>
      <c r="C1977">
        <v>21.5</v>
      </c>
      <c r="D1977">
        <v>60</v>
      </c>
      <c r="E1977">
        <v>0</v>
      </c>
      <c r="F1977">
        <f>order_details__2[[#This Row],[UnitPrice]]*order_details__2[[#This Row],[Quantity]]</f>
        <v>1290</v>
      </c>
      <c r="G1977">
        <f>VLOOKUP(order_details__2[[#This Row],[ProductID]],products[],3,FALSE)</f>
        <v>15</v>
      </c>
      <c r="H1977">
        <f>VLOOKUP(order_details__2[[#This Row],[OrderID]],orders[],20,FALSE)</f>
        <v>1998</v>
      </c>
      <c r="I1977" t="str">
        <f>VLOOKUP(order_details__2[[#This Row],[ProductID]],products[],2,FALSE)</f>
        <v>Flotemysost</v>
      </c>
      <c r="J1977" t="str">
        <f>VLOOKUP(order_details__2[[#This Row],[SupplierID]],suppliers[],2,FALSE)</f>
        <v>Norske Meierier</v>
      </c>
      <c r="K1977" t="str">
        <f>VLOOKUP(order_details__2[[#This Row],[OrderID]],orders[],14,FALSE)</f>
        <v>Germany</v>
      </c>
      <c r="L1977">
        <f>VLOOKUP(order_details__2[[#This Row],[OrderID]],orders[],7,FALSE)</f>
        <v>3</v>
      </c>
      <c r="M1977" t="str">
        <f>VLOOKUP(order_details__2[[#This Row],[ShipVia ]],shippers[],2,FALSE)</f>
        <v>Federal Shipping</v>
      </c>
      <c r="N1977" t="str">
        <f>VLOOKUP(order_details__2[[#This Row],[OrderID]],orders[],2,FALSE)</f>
        <v>FRANK</v>
      </c>
      <c r="O1977" t="str">
        <f>VLOOKUP(order_details__2[[#This Row],[OrderID]],orders[],18,FALSE)</f>
        <v xml:space="preserve">Eastern                                           </v>
      </c>
      <c r="P1977">
        <f>VLOOKUP(order_details__2[[#This Row],[ProductID]],products[],4,FALSE)</f>
        <v>4</v>
      </c>
      <c r="Q1977" t="str">
        <f>VLOOKUP(order_details__2[[#This Row],[CategoryID]],categories[],2,FALSE)</f>
        <v>Dairy Products</v>
      </c>
      <c r="R1977">
        <f>VLOOKUP(order_details__2[[#This Row],[OrderID]],orders[],21,FALSE)</f>
        <v>4</v>
      </c>
    </row>
    <row r="1978" spans="1:18" x14ac:dyDescent="0.2">
      <c r="A1978">
        <v>11013</v>
      </c>
      <c r="B1978">
        <v>23</v>
      </c>
      <c r="C1978">
        <v>9</v>
      </c>
      <c r="D1978">
        <v>10</v>
      </c>
      <c r="E1978">
        <v>0</v>
      </c>
      <c r="F1978">
        <f>order_details__2[[#This Row],[UnitPrice]]*order_details__2[[#This Row],[Quantity]]</f>
        <v>90</v>
      </c>
      <c r="G1978">
        <f>VLOOKUP(order_details__2[[#This Row],[ProductID]],products[],3,FALSE)</f>
        <v>9</v>
      </c>
      <c r="H1978">
        <f>VLOOKUP(order_details__2[[#This Row],[OrderID]],orders[],20,FALSE)</f>
        <v>1998</v>
      </c>
      <c r="I1978" t="str">
        <f>VLOOKUP(order_details__2[[#This Row],[ProductID]],products[],2,FALSE)</f>
        <v>Tunnbrd</v>
      </c>
      <c r="J1978" t="str">
        <f>VLOOKUP(order_details__2[[#This Row],[SupplierID]],suppliers[],2,FALSE)</f>
        <v>PB Knckebrd AB</v>
      </c>
      <c r="K1978" t="str">
        <f>VLOOKUP(order_details__2[[#This Row],[OrderID]],orders[],14,FALSE)</f>
        <v>Spain</v>
      </c>
      <c r="L1978">
        <f>VLOOKUP(order_details__2[[#This Row],[OrderID]],orders[],7,FALSE)</f>
        <v>1</v>
      </c>
      <c r="M1978" t="str">
        <f>VLOOKUP(order_details__2[[#This Row],[ShipVia ]],shippers[],2,FALSE)</f>
        <v>Speedy Express</v>
      </c>
      <c r="N1978" t="str">
        <f>VLOOKUP(order_details__2[[#This Row],[OrderID]],orders[],2,FALSE)</f>
        <v>ROMEY</v>
      </c>
      <c r="O1978" t="str">
        <f>VLOOKUP(order_details__2[[#This Row],[OrderID]],orders[],18,FALSE)</f>
        <v xml:space="preserve">Eastern                                           </v>
      </c>
      <c r="P1978">
        <f>VLOOKUP(order_details__2[[#This Row],[ProductID]],products[],4,FALSE)</f>
        <v>5</v>
      </c>
      <c r="Q1978" t="str">
        <f>VLOOKUP(order_details__2[[#This Row],[CategoryID]],categories[],2,FALSE)</f>
        <v>Grains/Cereals</v>
      </c>
      <c r="R1978">
        <f>VLOOKUP(order_details__2[[#This Row],[OrderID]],orders[],21,FALSE)</f>
        <v>4</v>
      </c>
    </row>
    <row r="1979" spans="1:18" x14ac:dyDescent="0.2">
      <c r="A1979">
        <v>11013</v>
      </c>
      <c r="B1979">
        <v>42</v>
      </c>
      <c r="C1979">
        <v>14</v>
      </c>
      <c r="D1979">
        <v>4</v>
      </c>
      <c r="E1979">
        <v>0</v>
      </c>
      <c r="F1979">
        <f>order_details__2[[#This Row],[UnitPrice]]*order_details__2[[#This Row],[Quantity]]</f>
        <v>56</v>
      </c>
      <c r="G1979">
        <f>VLOOKUP(order_details__2[[#This Row],[ProductID]],products[],3,FALSE)</f>
        <v>20</v>
      </c>
      <c r="H1979">
        <f>VLOOKUP(order_details__2[[#This Row],[OrderID]],orders[],20,FALSE)</f>
        <v>1998</v>
      </c>
      <c r="I1979" t="str">
        <f>VLOOKUP(order_details__2[[#This Row],[ProductID]],products[],2,FALSE)</f>
        <v>Singaporean Hokkien Fried Mee</v>
      </c>
      <c r="J1979" t="str">
        <f>VLOOKUP(order_details__2[[#This Row],[SupplierID]],suppliers[],2,FALSE)</f>
        <v>Leka Trading</v>
      </c>
      <c r="K1979" t="str">
        <f>VLOOKUP(order_details__2[[#This Row],[OrderID]],orders[],14,FALSE)</f>
        <v>Spain</v>
      </c>
      <c r="L1979">
        <f>VLOOKUP(order_details__2[[#This Row],[OrderID]],orders[],7,FALSE)</f>
        <v>1</v>
      </c>
      <c r="M1979" t="str">
        <f>VLOOKUP(order_details__2[[#This Row],[ShipVia ]],shippers[],2,FALSE)</f>
        <v>Speedy Express</v>
      </c>
      <c r="N1979" t="str">
        <f>VLOOKUP(order_details__2[[#This Row],[OrderID]],orders[],2,FALSE)</f>
        <v>ROMEY</v>
      </c>
      <c r="O1979" t="str">
        <f>VLOOKUP(order_details__2[[#This Row],[OrderID]],orders[],18,FALSE)</f>
        <v xml:space="preserve">Eastern                                           </v>
      </c>
      <c r="P1979">
        <f>VLOOKUP(order_details__2[[#This Row],[ProductID]],products[],4,FALSE)</f>
        <v>5</v>
      </c>
      <c r="Q1979" t="str">
        <f>VLOOKUP(order_details__2[[#This Row],[CategoryID]],categories[],2,FALSE)</f>
        <v>Grains/Cereals</v>
      </c>
      <c r="R1979">
        <f>VLOOKUP(order_details__2[[#This Row],[OrderID]],orders[],21,FALSE)</f>
        <v>4</v>
      </c>
    </row>
    <row r="1980" spans="1:18" x14ac:dyDescent="0.2">
      <c r="A1980">
        <v>11013</v>
      </c>
      <c r="B1980">
        <v>45</v>
      </c>
      <c r="C1980">
        <v>9.5</v>
      </c>
      <c r="D1980">
        <v>20</v>
      </c>
      <c r="E1980">
        <v>0</v>
      </c>
      <c r="F1980">
        <f>order_details__2[[#This Row],[UnitPrice]]*order_details__2[[#This Row],[Quantity]]</f>
        <v>190</v>
      </c>
      <c r="G1980">
        <f>VLOOKUP(order_details__2[[#This Row],[ProductID]],products[],3,FALSE)</f>
        <v>21</v>
      </c>
      <c r="H1980">
        <f>VLOOKUP(order_details__2[[#This Row],[OrderID]],orders[],20,FALSE)</f>
        <v>1998</v>
      </c>
      <c r="I1980" t="str">
        <f>VLOOKUP(order_details__2[[#This Row],[ProductID]],products[],2,FALSE)</f>
        <v>Rogede sild</v>
      </c>
      <c r="J1980" t="str">
        <f>VLOOKUP(order_details__2[[#This Row],[SupplierID]],suppliers[],2,FALSE)</f>
        <v>Lyngbysild</v>
      </c>
      <c r="K1980" t="str">
        <f>VLOOKUP(order_details__2[[#This Row],[OrderID]],orders[],14,FALSE)</f>
        <v>Spain</v>
      </c>
      <c r="L1980">
        <f>VLOOKUP(order_details__2[[#This Row],[OrderID]],orders[],7,FALSE)</f>
        <v>1</v>
      </c>
      <c r="M1980" t="str">
        <f>VLOOKUP(order_details__2[[#This Row],[ShipVia ]],shippers[],2,FALSE)</f>
        <v>Speedy Express</v>
      </c>
      <c r="N1980" t="str">
        <f>VLOOKUP(order_details__2[[#This Row],[OrderID]],orders[],2,FALSE)</f>
        <v>ROMEY</v>
      </c>
      <c r="O1980" t="str">
        <f>VLOOKUP(order_details__2[[#This Row],[OrderID]],orders[],18,FALSE)</f>
        <v xml:space="preserve">Eastern                                           </v>
      </c>
      <c r="P1980">
        <f>VLOOKUP(order_details__2[[#This Row],[ProductID]],products[],4,FALSE)</f>
        <v>8</v>
      </c>
      <c r="Q1980" t="str">
        <f>VLOOKUP(order_details__2[[#This Row],[CategoryID]],categories[],2,FALSE)</f>
        <v>Seafood</v>
      </c>
      <c r="R1980">
        <f>VLOOKUP(order_details__2[[#This Row],[OrderID]],orders[],21,FALSE)</f>
        <v>4</v>
      </c>
    </row>
    <row r="1981" spans="1:18" x14ac:dyDescent="0.2">
      <c r="A1981">
        <v>11013</v>
      </c>
      <c r="B1981">
        <v>68</v>
      </c>
      <c r="C1981">
        <v>12.5</v>
      </c>
      <c r="D1981">
        <v>2</v>
      </c>
      <c r="E1981">
        <v>0</v>
      </c>
      <c r="F1981">
        <f>order_details__2[[#This Row],[UnitPrice]]*order_details__2[[#This Row],[Quantity]]</f>
        <v>25</v>
      </c>
      <c r="G1981">
        <f>VLOOKUP(order_details__2[[#This Row],[ProductID]],products[],3,FALSE)</f>
        <v>8</v>
      </c>
      <c r="H1981">
        <f>VLOOKUP(order_details__2[[#This Row],[OrderID]],orders[],20,FALSE)</f>
        <v>1998</v>
      </c>
      <c r="I1981" t="str">
        <f>VLOOKUP(order_details__2[[#This Row],[ProductID]],products[],2,FALSE)</f>
        <v>Scottish Longbreads</v>
      </c>
      <c r="J1981" t="str">
        <f>VLOOKUP(order_details__2[[#This Row],[SupplierID]],suppliers[],2,FALSE)</f>
        <v>Specialty Biscuits, Ltd.</v>
      </c>
      <c r="K1981" t="str">
        <f>VLOOKUP(order_details__2[[#This Row],[OrderID]],orders[],14,FALSE)</f>
        <v>Spain</v>
      </c>
      <c r="L1981">
        <f>VLOOKUP(order_details__2[[#This Row],[OrderID]],orders[],7,FALSE)</f>
        <v>1</v>
      </c>
      <c r="M1981" t="str">
        <f>VLOOKUP(order_details__2[[#This Row],[ShipVia ]],shippers[],2,FALSE)</f>
        <v>Speedy Express</v>
      </c>
      <c r="N1981" t="str">
        <f>VLOOKUP(order_details__2[[#This Row],[OrderID]],orders[],2,FALSE)</f>
        <v>ROMEY</v>
      </c>
      <c r="O1981" t="str">
        <f>VLOOKUP(order_details__2[[#This Row],[OrderID]],orders[],18,FALSE)</f>
        <v xml:space="preserve">Eastern                                           </v>
      </c>
      <c r="P1981">
        <f>VLOOKUP(order_details__2[[#This Row],[ProductID]],products[],4,FALSE)</f>
        <v>3</v>
      </c>
      <c r="Q1981" t="str">
        <f>VLOOKUP(order_details__2[[#This Row],[CategoryID]],categories[],2,FALSE)</f>
        <v>Confections</v>
      </c>
      <c r="R1981">
        <f>VLOOKUP(order_details__2[[#This Row],[OrderID]],orders[],21,FALSE)</f>
        <v>4</v>
      </c>
    </row>
    <row r="1982" spans="1:18" x14ac:dyDescent="0.2">
      <c r="A1982">
        <v>11014</v>
      </c>
      <c r="B1982">
        <v>41</v>
      </c>
      <c r="C1982">
        <v>9.65</v>
      </c>
      <c r="D1982">
        <v>28</v>
      </c>
      <c r="E1982">
        <v>0</v>
      </c>
      <c r="F1982">
        <f>order_details__2[[#This Row],[UnitPrice]]*order_details__2[[#This Row],[Quantity]]</f>
        <v>270.2</v>
      </c>
      <c r="G1982">
        <f>VLOOKUP(order_details__2[[#This Row],[ProductID]],products[],3,FALSE)</f>
        <v>19</v>
      </c>
      <c r="H1982">
        <f>VLOOKUP(order_details__2[[#This Row],[OrderID]],orders[],20,FALSE)</f>
        <v>1998</v>
      </c>
      <c r="I1982" t="str">
        <f>VLOOKUP(order_details__2[[#This Row],[ProductID]],products[],2,FALSE)</f>
        <v>Jack's New England Clam Chowder</v>
      </c>
      <c r="J1982" t="str">
        <f>VLOOKUP(order_details__2[[#This Row],[SupplierID]],suppliers[],2,FALSE)</f>
        <v>New England Seafood Cannery</v>
      </c>
      <c r="K1982" t="str">
        <f>VLOOKUP(order_details__2[[#This Row],[OrderID]],orders[],14,FALSE)</f>
        <v>Venezuela</v>
      </c>
      <c r="L1982">
        <f>VLOOKUP(order_details__2[[#This Row],[OrderID]],orders[],7,FALSE)</f>
        <v>3</v>
      </c>
      <c r="M1982" t="str">
        <f>VLOOKUP(order_details__2[[#This Row],[ShipVia ]],shippers[],2,FALSE)</f>
        <v>Federal Shipping</v>
      </c>
      <c r="N1982" t="str">
        <f>VLOOKUP(order_details__2[[#This Row],[OrderID]],orders[],2,FALSE)</f>
        <v>LINOD</v>
      </c>
      <c r="O1982" t="str">
        <f>VLOOKUP(order_details__2[[#This Row],[OrderID]],orders[],18,FALSE)</f>
        <v xml:space="preserve">Eastern                                           </v>
      </c>
      <c r="P1982">
        <f>VLOOKUP(order_details__2[[#This Row],[ProductID]],products[],4,FALSE)</f>
        <v>8</v>
      </c>
      <c r="Q1982" t="str">
        <f>VLOOKUP(order_details__2[[#This Row],[CategoryID]],categories[],2,FALSE)</f>
        <v>Seafood</v>
      </c>
      <c r="R1982">
        <f>VLOOKUP(order_details__2[[#This Row],[OrderID]],orders[],21,FALSE)</f>
        <v>4</v>
      </c>
    </row>
    <row r="1983" spans="1:18" x14ac:dyDescent="0.2">
      <c r="A1983">
        <v>11015</v>
      </c>
      <c r="B1983">
        <v>30</v>
      </c>
      <c r="C1983">
        <v>25.89</v>
      </c>
      <c r="D1983">
        <v>15</v>
      </c>
      <c r="E1983">
        <v>0</v>
      </c>
      <c r="F1983">
        <f>order_details__2[[#This Row],[UnitPrice]]*order_details__2[[#This Row],[Quantity]]</f>
        <v>388.35</v>
      </c>
      <c r="G1983">
        <f>VLOOKUP(order_details__2[[#This Row],[ProductID]],products[],3,FALSE)</f>
        <v>13</v>
      </c>
      <c r="H1983">
        <f>VLOOKUP(order_details__2[[#This Row],[OrderID]],orders[],20,FALSE)</f>
        <v>1998</v>
      </c>
      <c r="I1983" t="str">
        <f>VLOOKUP(order_details__2[[#This Row],[ProductID]],products[],2,FALSE)</f>
        <v>Nord-Ost Matjeshering</v>
      </c>
      <c r="J1983" t="str">
        <f>VLOOKUP(order_details__2[[#This Row],[SupplierID]],suppliers[],2,FALSE)</f>
        <v>Nord-Ost-Fisch Handelsgesellschaft mbH</v>
      </c>
      <c r="K1983" t="str">
        <f>VLOOKUP(order_details__2[[#This Row],[OrderID]],orders[],14,FALSE)</f>
        <v>Norway</v>
      </c>
      <c r="L1983">
        <f>VLOOKUP(order_details__2[[#This Row],[OrderID]],orders[],7,FALSE)</f>
        <v>2</v>
      </c>
      <c r="M1983" t="str">
        <f>VLOOKUP(order_details__2[[#This Row],[ShipVia ]],shippers[],2,FALSE)</f>
        <v>United Package</v>
      </c>
      <c r="N1983" t="str">
        <f>VLOOKUP(order_details__2[[#This Row],[OrderID]],orders[],2,FALSE)</f>
        <v>SANTG</v>
      </c>
      <c r="O1983" t="str">
        <f>VLOOKUP(order_details__2[[#This Row],[OrderID]],orders[],18,FALSE)</f>
        <v xml:space="preserve">Eastern                                           </v>
      </c>
      <c r="P1983">
        <f>VLOOKUP(order_details__2[[#This Row],[ProductID]],products[],4,FALSE)</f>
        <v>8</v>
      </c>
      <c r="Q1983" t="str">
        <f>VLOOKUP(order_details__2[[#This Row],[CategoryID]],categories[],2,FALSE)</f>
        <v>Seafood</v>
      </c>
      <c r="R1983">
        <f>VLOOKUP(order_details__2[[#This Row],[OrderID]],orders[],21,FALSE)</f>
        <v>4</v>
      </c>
    </row>
    <row r="1984" spans="1:18" x14ac:dyDescent="0.2">
      <c r="A1984">
        <v>11015</v>
      </c>
      <c r="B1984">
        <v>77</v>
      </c>
      <c r="C1984">
        <v>13</v>
      </c>
      <c r="D1984">
        <v>18</v>
      </c>
      <c r="E1984">
        <v>0</v>
      </c>
      <c r="F1984">
        <f>order_details__2[[#This Row],[UnitPrice]]*order_details__2[[#This Row],[Quantity]]</f>
        <v>234</v>
      </c>
      <c r="G1984">
        <f>VLOOKUP(order_details__2[[#This Row],[ProductID]],products[],3,FALSE)</f>
        <v>12</v>
      </c>
      <c r="H1984">
        <f>VLOOKUP(order_details__2[[#This Row],[OrderID]],orders[],20,FALSE)</f>
        <v>1998</v>
      </c>
      <c r="I1984" t="str">
        <f>VLOOKUP(order_details__2[[#This Row],[ProductID]],products[],2,FALSE)</f>
        <v>Original Frankfurter grne Soe</v>
      </c>
      <c r="J1984" t="str">
        <f>VLOOKUP(order_details__2[[#This Row],[SupplierID]],suppliers[],2,FALSE)</f>
        <v>Plutzer Lebensmittelgromrkte AG</v>
      </c>
      <c r="K1984" t="str">
        <f>VLOOKUP(order_details__2[[#This Row],[OrderID]],orders[],14,FALSE)</f>
        <v>Norway</v>
      </c>
      <c r="L1984">
        <f>VLOOKUP(order_details__2[[#This Row],[OrderID]],orders[],7,FALSE)</f>
        <v>2</v>
      </c>
      <c r="M1984" t="str">
        <f>VLOOKUP(order_details__2[[#This Row],[ShipVia ]],shippers[],2,FALSE)</f>
        <v>United Package</v>
      </c>
      <c r="N1984" t="str">
        <f>VLOOKUP(order_details__2[[#This Row],[OrderID]],orders[],2,FALSE)</f>
        <v>SANTG</v>
      </c>
      <c r="O1984" t="str">
        <f>VLOOKUP(order_details__2[[#This Row],[OrderID]],orders[],18,FALSE)</f>
        <v xml:space="preserve">Eastern                                           </v>
      </c>
      <c r="P1984">
        <f>VLOOKUP(order_details__2[[#This Row],[ProductID]],products[],4,FALSE)</f>
        <v>2</v>
      </c>
      <c r="Q1984" t="str">
        <f>VLOOKUP(order_details__2[[#This Row],[CategoryID]],categories[],2,FALSE)</f>
        <v>Condiments</v>
      </c>
      <c r="R1984">
        <f>VLOOKUP(order_details__2[[#This Row],[OrderID]],orders[],21,FALSE)</f>
        <v>4</v>
      </c>
    </row>
    <row r="1985" spans="1:18" x14ac:dyDescent="0.2">
      <c r="A1985">
        <v>11016</v>
      </c>
      <c r="B1985">
        <v>31</v>
      </c>
      <c r="C1985">
        <v>12.5</v>
      </c>
      <c r="D1985">
        <v>15</v>
      </c>
      <c r="E1985">
        <v>0</v>
      </c>
      <c r="F1985">
        <f>order_details__2[[#This Row],[UnitPrice]]*order_details__2[[#This Row],[Quantity]]</f>
        <v>187.5</v>
      </c>
      <c r="G1985">
        <f>VLOOKUP(order_details__2[[#This Row],[ProductID]],products[],3,FALSE)</f>
        <v>14</v>
      </c>
      <c r="H1985">
        <f>VLOOKUP(order_details__2[[#This Row],[OrderID]],orders[],20,FALSE)</f>
        <v>1998</v>
      </c>
      <c r="I1985" t="str">
        <f>VLOOKUP(order_details__2[[#This Row],[ProductID]],products[],2,FALSE)</f>
        <v>Gorgonzola Telino</v>
      </c>
      <c r="J1985" t="str">
        <f>VLOOKUP(order_details__2[[#This Row],[SupplierID]],suppliers[],2,FALSE)</f>
        <v>Formaggi Fortini s.r.l.</v>
      </c>
      <c r="K1985" t="str">
        <f>VLOOKUP(order_details__2[[#This Row],[OrderID]],orders[],14,FALSE)</f>
        <v>UK</v>
      </c>
      <c r="L1985">
        <f>VLOOKUP(order_details__2[[#This Row],[OrderID]],orders[],7,FALSE)</f>
        <v>2</v>
      </c>
      <c r="M1985" t="str">
        <f>VLOOKUP(order_details__2[[#This Row],[ShipVia ]],shippers[],2,FALSE)</f>
        <v>United Package</v>
      </c>
      <c r="N1985" t="str">
        <f>VLOOKUP(order_details__2[[#This Row],[OrderID]],orders[],2,FALSE)</f>
        <v>AROUT</v>
      </c>
      <c r="O1985" t="str">
        <f>VLOOKUP(order_details__2[[#This Row],[OrderID]],orders[],18,FALSE)</f>
        <v xml:space="preserve">Northern                                          </v>
      </c>
      <c r="P1985">
        <f>VLOOKUP(order_details__2[[#This Row],[ProductID]],products[],4,FALSE)</f>
        <v>4</v>
      </c>
      <c r="Q1985" t="str">
        <f>VLOOKUP(order_details__2[[#This Row],[CategoryID]],categories[],2,FALSE)</f>
        <v>Dairy Products</v>
      </c>
      <c r="R1985">
        <f>VLOOKUP(order_details__2[[#This Row],[OrderID]],orders[],21,FALSE)</f>
        <v>4</v>
      </c>
    </row>
    <row r="1986" spans="1:18" x14ac:dyDescent="0.2">
      <c r="A1986">
        <v>11016</v>
      </c>
      <c r="B1986">
        <v>36</v>
      </c>
      <c r="C1986">
        <v>19</v>
      </c>
      <c r="D1986">
        <v>16</v>
      </c>
      <c r="E1986">
        <v>0</v>
      </c>
      <c r="F1986">
        <f>order_details__2[[#This Row],[UnitPrice]]*order_details__2[[#This Row],[Quantity]]</f>
        <v>304</v>
      </c>
      <c r="G1986">
        <f>VLOOKUP(order_details__2[[#This Row],[ProductID]],products[],3,FALSE)</f>
        <v>17</v>
      </c>
      <c r="H1986">
        <f>VLOOKUP(order_details__2[[#This Row],[OrderID]],orders[],20,FALSE)</f>
        <v>1998</v>
      </c>
      <c r="I1986" t="str">
        <f>VLOOKUP(order_details__2[[#This Row],[ProductID]],products[],2,FALSE)</f>
        <v>Inlagd Sill</v>
      </c>
      <c r="J1986" t="str">
        <f>VLOOKUP(order_details__2[[#This Row],[SupplierID]],suppliers[],2,FALSE)</f>
        <v>Svensk Sjfda AB</v>
      </c>
      <c r="K1986" t="str">
        <f>VLOOKUP(order_details__2[[#This Row],[OrderID]],orders[],14,FALSE)</f>
        <v>UK</v>
      </c>
      <c r="L1986">
        <f>VLOOKUP(order_details__2[[#This Row],[OrderID]],orders[],7,FALSE)</f>
        <v>2</v>
      </c>
      <c r="M1986" t="str">
        <f>VLOOKUP(order_details__2[[#This Row],[ShipVia ]],shippers[],2,FALSE)</f>
        <v>United Package</v>
      </c>
      <c r="N1986" t="str">
        <f>VLOOKUP(order_details__2[[#This Row],[OrderID]],orders[],2,FALSE)</f>
        <v>AROUT</v>
      </c>
      <c r="O1986" t="str">
        <f>VLOOKUP(order_details__2[[#This Row],[OrderID]],orders[],18,FALSE)</f>
        <v xml:space="preserve">Northern                                          </v>
      </c>
      <c r="P1986">
        <f>VLOOKUP(order_details__2[[#This Row],[ProductID]],products[],4,FALSE)</f>
        <v>8</v>
      </c>
      <c r="Q1986" t="str">
        <f>VLOOKUP(order_details__2[[#This Row],[CategoryID]],categories[],2,FALSE)</f>
        <v>Seafood</v>
      </c>
      <c r="R1986">
        <f>VLOOKUP(order_details__2[[#This Row],[OrderID]],orders[],21,FALSE)</f>
        <v>4</v>
      </c>
    </row>
    <row r="1987" spans="1:18" x14ac:dyDescent="0.2">
      <c r="A1987">
        <v>11017</v>
      </c>
      <c r="B1987">
        <v>3</v>
      </c>
      <c r="C1987">
        <v>10</v>
      </c>
      <c r="D1987">
        <v>25</v>
      </c>
      <c r="E1987">
        <v>0</v>
      </c>
      <c r="F1987">
        <f>order_details__2[[#This Row],[UnitPrice]]*order_details__2[[#This Row],[Quantity]]</f>
        <v>250</v>
      </c>
      <c r="G1987">
        <f>VLOOKUP(order_details__2[[#This Row],[ProductID]],products[],3,FALSE)</f>
        <v>1</v>
      </c>
      <c r="H1987">
        <f>VLOOKUP(order_details__2[[#This Row],[OrderID]],orders[],20,FALSE)</f>
        <v>1998</v>
      </c>
      <c r="I1987" t="str">
        <f>VLOOKUP(order_details__2[[#This Row],[ProductID]],products[],2,FALSE)</f>
        <v>Aniseed Syrup</v>
      </c>
      <c r="J1987" t="str">
        <f>VLOOKUP(order_details__2[[#This Row],[SupplierID]],suppliers[],2,FALSE)</f>
        <v>Exotic Liquids</v>
      </c>
      <c r="K1987" t="str">
        <f>VLOOKUP(order_details__2[[#This Row],[OrderID]],orders[],14,FALSE)</f>
        <v>Austria</v>
      </c>
      <c r="L1987">
        <f>VLOOKUP(order_details__2[[#This Row],[OrderID]],orders[],7,FALSE)</f>
        <v>2</v>
      </c>
      <c r="M1987" t="str">
        <f>VLOOKUP(order_details__2[[#This Row],[ShipVia ]],shippers[],2,FALSE)</f>
        <v>United Package</v>
      </c>
      <c r="N1987" t="str">
        <f>VLOOKUP(order_details__2[[#This Row],[OrderID]],orders[],2,FALSE)</f>
        <v>ERNSH</v>
      </c>
      <c r="O1987" t="str">
        <f>VLOOKUP(order_details__2[[#This Row],[OrderID]],orders[],18,FALSE)</f>
        <v xml:space="preserve">Northern                                          </v>
      </c>
      <c r="P1987">
        <f>VLOOKUP(order_details__2[[#This Row],[ProductID]],products[],4,FALSE)</f>
        <v>2</v>
      </c>
      <c r="Q1987" t="str">
        <f>VLOOKUP(order_details__2[[#This Row],[CategoryID]],categories[],2,FALSE)</f>
        <v>Condiments</v>
      </c>
      <c r="R1987">
        <f>VLOOKUP(order_details__2[[#This Row],[OrderID]],orders[],21,FALSE)</f>
        <v>4</v>
      </c>
    </row>
    <row r="1988" spans="1:18" x14ac:dyDescent="0.2">
      <c r="A1988">
        <v>11017</v>
      </c>
      <c r="B1988">
        <v>59</v>
      </c>
      <c r="C1988">
        <v>55</v>
      </c>
      <c r="D1988">
        <v>110</v>
      </c>
      <c r="E1988">
        <v>0</v>
      </c>
      <c r="F1988">
        <f>order_details__2[[#This Row],[UnitPrice]]*order_details__2[[#This Row],[Quantity]]</f>
        <v>6050</v>
      </c>
      <c r="G1988">
        <f>VLOOKUP(order_details__2[[#This Row],[ProductID]],products[],3,FALSE)</f>
        <v>28</v>
      </c>
      <c r="H1988">
        <f>VLOOKUP(order_details__2[[#This Row],[OrderID]],orders[],20,FALSE)</f>
        <v>1998</v>
      </c>
      <c r="I1988" t="str">
        <f>VLOOKUP(order_details__2[[#This Row],[ProductID]],products[],2,FALSE)</f>
        <v>Raclette Courdavault</v>
      </c>
      <c r="J1988" t="str">
        <f>VLOOKUP(order_details__2[[#This Row],[SupplierID]],suppliers[],2,FALSE)</f>
        <v>Gai pturage</v>
      </c>
      <c r="K1988" t="str">
        <f>VLOOKUP(order_details__2[[#This Row],[OrderID]],orders[],14,FALSE)</f>
        <v>Austria</v>
      </c>
      <c r="L1988">
        <f>VLOOKUP(order_details__2[[#This Row],[OrderID]],orders[],7,FALSE)</f>
        <v>2</v>
      </c>
      <c r="M1988" t="str">
        <f>VLOOKUP(order_details__2[[#This Row],[ShipVia ]],shippers[],2,FALSE)</f>
        <v>United Package</v>
      </c>
      <c r="N1988" t="str">
        <f>VLOOKUP(order_details__2[[#This Row],[OrderID]],orders[],2,FALSE)</f>
        <v>ERNSH</v>
      </c>
      <c r="O1988" t="str">
        <f>VLOOKUP(order_details__2[[#This Row],[OrderID]],orders[],18,FALSE)</f>
        <v xml:space="preserve">Northern                                          </v>
      </c>
      <c r="P1988">
        <f>VLOOKUP(order_details__2[[#This Row],[ProductID]],products[],4,FALSE)</f>
        <v>4</v>
      </c>
      <c r="Q1988" t="str">
        <f>VLOOKUP(order_details__2[[#This Row],[CategoryID]],categories[],2,FALSE)</f>
        <v>Dairy Products</v>
      </c>
      <c r="R1988">
        <f>VLOOKUP(order_details__2[[#This Row],[OrderID]],orders[],21,FALSE)</f>
        <v>4</v>
      </c>
    </row>
    <row r="1989" spans="1:18" x14ac:dyDescent="0.2">
      <c r="A1989">
        <v>11017</v>
      </c>
      <c r="B1989">
        <v>70</v>
      </c>
      <c r="C1989">
        <v>15</v>
      </c>
      <c r="D1989">
        <v>30</v>
      </c>
      <c r="E1989">
        <v>0</v>
      </c>
      <c r="F1989">
        <f>order_details__2[[#This Row],[UnitPrice]]*order_details__2[[#This Row],[Quantity]]</f>
        <v>450</v>
      </c>
      <c r="G1989">
        <f>VLOOKUP(order_details__2[[#This Row],[ProductID]],products[],3,FALSE)</f>
        <v>7</v>
      </c>
      <c r="H1989">
        <f>VLOOKUP(order_details__2[[#This Row],[OrderID]],orders[],20,FALSE)</f>
        <v>1998</v>
      </c>
      <c r="I1989" t="str">
        <f>VLOOKUP(order_details__2[[#This Row],[ProductID]],products[],2,FALSE)</f>
        <v>Outback Lager</v>
      </c>
      <c r="J1989" t="str">
        <f>VLOOKUP(order_details__2[[#This Row],[SupplierID]],suppliers[],2,FALSE)</f>
        <v>Pavlova, Ltd.</v>
      </c>
      <c r="K1989" t="str">
        <f>VLOOKUP(order_details__2[[#This Row],[OrderID]],orders[],14,FALSE)</f>
        <v>Austria</v>
      </c>
      <c r="L1989">
        <f>VLOOKUP(order_details__2[[#This Row],[OrderID]],orders[],7,FALSE)</f>
        <v>2</v>
      </c>
      <c r="M1989" t="str">
        <f>VLOOKUP(order_details__2[[#This Row],[ShipVia ]],shippers[],2,FALSE)</f>
        <v>United Package</v>
      </c>
      <c r="N1989" t="str">
        <f>VLOOKUP(order_details__2[[#This Row],[OrderID]],orders[],2,FALSE)</f>
        <v>ERNSH</v>
      </c>
      <c r="O1989" t="str">
        <f>VLOOKUP(order_details__2[[#This Row],[OrderID]],orders[],18,FALSE)</f>
        <v xml:space="preserve">Northern                                          </v>
      </c>
      <c r="P1989">
        <f>VLOOKUP(order_details__2[[#This Row],[ProductID]],products[],4,FALSE)</f>
        <v>1</v>
      </c>
      <c r="Q1989" t="str">
        <f>VLOOKUP(order_details__2[[#This Row],[CategoryID]],categories[],2,FALSE)</f>
        <v>Beverages</v>
      </c>
      <c r="R1989">
        <f>VLOOKUP(order_details__2[[#This Row],[OrderID]],orders[],21,FALSE)</f>
        <v>4</v>
      </c>
    </row>
    <row r="1990" spans="1:18" x14ac:dyDescent="0.2">
      <c r="A1990">
        <v>11018</v>
      </c>
      <c r="B1990">
        <v>12</v>
      </c>
      <c r="C1990">
        <v>38</v>
      </c>
      <c r="D1990">
        <v>20</v>
      </c>
      <c r="E1990">
        <v>0</v>
      </c>
      <c r="F1990">
        <f>order_details__2[[#This Row],[UnitPrice]]*order_details__2[[#This Row],[Quantity]]</f>
        <v>760</v>
      </c>
      <c r="G1990">
        <f>VLOOKUP(order_details__2[[#This Row],[ProductID]],products[],3,FALSE)</f>
        <v>5</v>
      </c>
      <c r="H1990">
        <f>VLOOKUP(order_details__2[[#This Row],[OrderID]],orders[],20,FALSE)</f>
        <v>1998</v>
      </c>
      <c r="I1990" t="str">
        <f>VLOOKUP(order_details__2[[#This Row],[ProductID]],products[],2,FALSE)</f>
        <v>Queso Manchego La Pastora</v>
      </c>
      <c r="J1990" t="str">
        <f>VLOOKUP(order_details__2[[#This Row],[SupplierID]],suppliers[],2,FALSE)</f>
        <v>Cooperativa de Quesos 'Las Cabras'</v>
      </c>
      <c r="K1990" t="str">
        <f>VLOOKUP(order_details__2[[#This Row],[OrderID]],orders[],14,FALSE)</f>
        <v>USA</v>
      </c>
      <c r="L1990">
        <f>VLOOKUP(order_details__2[[#This Row],[OrderID]],orders[],7,FALSE)</f>
        <v>2</v>
      </c>
      <c r="M1990" t="str">
        <f>VLOOKUP(order_details__2[[#This Row],[ShipVia ]],shippers[],2,FALSE)</f>
        <v>United Package</v>
      </c>
      <c r="N1990" t="str">
        <f>VLOOKUP(order_details__2[[#This Row],[OrderID]],orders[],2,FALSE)</f>
        <v>LONEP</v>
      </c>
      <c r="O1990" t="str">
        <f>VLOOKUP(order_details__2[[#This Row],[OrderID]],orders[],18,FALSE)</f>
        <v xml:space="preserve">Eastern                                           </v>
      </c>
      <c r="P1990">
        <f>VLOOKUP(order_details__2[[#This Row],[ProductID]],products[],4,FALSE)</f>
        <v>4</v>
      </c>
      <c r="Q1990" t="str">
        <f>VLOOKUP(order_details__2[[#This Row],[CategoryID]],categories[],2,FALSE)</f>
        <v>Dairy Products</v>
      </c>
      <c r="R1990">
        <f>VLOOKUP(order_details__2[[#This Row],[OrderID]],orders[],21,FALSE)</f>
        <v>4</v>
      </c>
    </row>
    <row r="1991" spans="1:18" x14ac:dyDescent="0.2">
      <c r="A1991">
        <v>11018</v>
      </c>
      <c r="B1991">
        <v>18</v>
      </c>
      <c r="C1991">
        <v>62.5</v>
      </c>
      <c r="D1991">
        <v>10</v>
      </c>
      <c r="E1991">
        <v>0</v>
      </c>
      <c r="F1991">
        <f>order_details__2[[#This Row],[UnitPrice]]*order_details__2[[#This Row],[Quantity]]</f>
        <v>625</v>
      </c>
      <c r="G1991">
        <f>VLOOKUP(order_details__2[[#This Row],[ProductID]],products[],3,FALSE)</f>
        <v>7</v>
      </c>
      <c r="H1991">
        <f>VLOOKUP(order_details__2[[#This Row],[OrderID]],orders[],20,FALSE)</f>
        <v>1998</v>
      </c>
      <c r="I1991" t="str">
        <f>VLOOKUP(order_details__2[[#This Row],[ProductID]],products[],2,FALSE)</f>
        <v>Carnarvon Tigers</v>
      </c>
      <c r="J1991" t="str">
        <f>VLOOKUP(order_details__2[[#This Row],[SupplierID]],suppliers[],2,FALSE)</f>
        <v>Pavlova, Ltd.</v>
      </c>
      <c r="K1991" t="str">
        <f>VLOOKUP(order_details__2[[#This Row],[OrderID]],orders[],14,FALSE)</f>
        <v>USA</v>
      </c>
      <c r="L1991">
        <f>VLOOKUP(order_details__2[[#This Row],[OrderID]],orders[],7,FALSE)</f>
        <v>2</v>
      </c>
      <c r="M1991" t="str">
        <f>VLOOKUP(order_details__2[[#This Row],[ShipVia ]],shippers[],2,FALSE)</f>
        <v>United Package</v>
      </c>
      <c r="N1991" t="str">
        <f>VLOOKUP(order_details__2[[#This Row],[OrderID]],orders[],2,FALSE)</f>
        <v>LONEP</v>
      </c>
      <c r="O1991" t="str">
        <f>VLOOKUP(order_details__2[[#This Row],[OrderID]],orders[],18,FALSE)</f>
        <v xml:space="preserve">Eastern                                           </v>
      </c>
      <c r="P1991">
        <f>VLOOKUP(order_details__2[[#This Row],[ProductID]],products[],4,FALSE)</f>
        <v>8</v>
      </c>
      <c r="Q1991" t="str">
        <f>VLOOKUP(order_details__2[[#This Row],[CategoryID]],categories[],2,FALSE)</f>
        <v>Seafood</v>
      </c>
      <c r="R1991">
        <f>VLOOKUP(order_details__2[[#This Row],[OrderID]],orders[],21,FALSE)</f>
        <v>4</v>
      </c>
    </row>
    <row r="1992" spans="1:18" x14ac:dyDescent="0.2">
      <c r="A1992">
        <v>11018</v>
      </c>
      <c r="B1992">
        <v>56</v>
      </c>
      <c r="C1992">
        <v>38</v>
      </c>
      <c r="D1992">
        <v>5</v>
      </c>
      <c r="E1992">
        <v>0</v>
      </c>
      <c r="F1992">
        <f>order_details__2[[#This Row],[UnitPrice]]*order_details__2[[#This Row],[Quantity]]</f>
        <v>190</v>
      </c>
      <c r="G1992">
        <f>VLOOKUP(order_details__2[[#This Row],[ProductID]],products[],3,FALSE)</f>
        <v>26</v>
      </c>
      <c r="H1992">
        <f>VLOOKUP(order_details__2[[#This Row],[OrderID]],orders[],20,FALSE)</f>
        <v>1998</v>
      </c>
      <c r="I1992" t="str">
        <f>VLOOKUP(order_details__2[[#This Row],[ProductID]],products[],2,FALSE)</f>
        <v>Gnocchi di nonna Alice</v>
      </c>
      <c r="J1992" t="str">
        <f>VLOOKUP(order_details__2[[#This Row],[SupplierID]],suppliers[],2,FALSE)</f>
        <v>Pasta Buttini s.r.l.</v>
      </c>
      <c r="K1992" t="str">
        <f>VLOOKUP(order_details__2[[#This Row],[OrderID]],orders[],14,FALSE)</f>
        <v>USA</v>
      </c>
      <c r="L1992">
        <f>VLOOKUP(order_details__2[[#This Row],[OrderID]],orders[],7,FALSE)</f>
        <v>2</v>
      </c>
      <c r="M1992" t="str">
        <f>VLOOKUP(order_details__2[[#This Row],[ShipVia ]],shippers[],2,FALSE)</f>
        <v>United Package</v>
      </c>
      <c r="N1992" t="str">
        <f>VLOOKUP(order_details__2[[#This Row],[OrderID]],orders[],2,FALSE)</f>
        <v>LONEP</v>
      </c>
      <c r="O1992" t="str">
        <f>VLOOKUP(order_details__2[[#This Row],[OrderID]],orders[],18,FALSE)</f>
        <v xml:space="preserve">Eastern                                           </v>
      </c>
      <c r="P1992">
        <f>VLOOKUP(order_details__2[[#This Row],[ProductID]],products[],4,FALSE)</f>
        <v>5</v>
      </c>
      <c r="Q1992" t="str">
        <f>VLOOKUP(order_details__2[[#This Row],[CategoryID]],categories[],2,FALSE)</f>
        <v>Grains/Cereals</v>
      </c>
      <c r="R1992">
        <f>VLOOKUP(order_details__2[[#This Row],[OrderID]],orders[],21,FALSE)</f>
        <v>4</v>
      </c>
    </row>
    <row r="1993" spans="1:18" x14ac:dyDescent="0.2">
      <c r="A1993">
        <v>11019</v>
      </c>
      <c r="B1993">
        <v>46</v>
      </c>
      <c r="C1993">
        <v>12</v>
      </c>
      <c r="D1993">
        <v>3</v>
      </c>
      <c r="E1993">
        <v>0</v>
      </c>
      <c r="F1993">
        <f>order_details__2[[#This Row],[UnitPrice]]*order_details__2[[#This Row],[Quantity]]</f>
        <v>36</v>
      </c>
      <c r="G1993">
        <f>VLOOKUP(order_details__2[[#This Row],[ProductID]],products[],3,FALSE)</f>
        <v>21</v>
      </c>
      <c r="H1993">
        <f>VLOOKUP(order_details__2[[#This Row],[OrderID]],orders[],20,FALSE)</f>
        <v>1998</v>
      </c>
      <c r="I1993" t="str">
        <f>VLOOKUP(order_details__2[[#This Row],[ProductID]],products[],2,FALSE)</f>
        <v>Spegesild</v>
      </c>
      <c r="J1993" t="str">
        <f>VLOOKUP(order_details__2[[#This Row],[SupplierID]],suppliers[],2,FALSE)</f>
        <v>Lyngbysild</v>
      </c>
      <c r="K1993" t="str">
        <f>VLOOKUP(order_details__2[[#This Row],[OrderID]],orders[],14,FALSE)</f>
        <v>Argentina</v>
      </c>
      <c r="L1993">
        <f>VLOOKUP(order_details__2[[#This Row],[OrderID]],orders[],7,FALSE)</f>
        <v>3</v>
      </c>
      <c r="M1993" t="str">
        <f>VLOOKUP(order_details__2[[#This Row],[ShipVia ]],shippers[],2,FALSE)</f>
        <v>Federal Shipping</v>
      </c>
      <c r="N1993" t="str">
        <f>VLOOKUP(order_details__2[[#This Row],[OrderID]],orders[],2,FALSE)</f>
        <v>RANCH</v>
      </c>
      <c r="O1993" t="str">
        <f>VLOOKUP(order_details__2[[#This Row],[OrderID]],orders[],18,FALSE)</f>
        <v xml:space="preserve">Westerns                                          </v>
      </c>
      <c r="P1993">
        <f>VLOOKUP(order_details__2[[#This Row],[ProductID]],products[],4,FALSE)</f>
        <v>8</v>
      </c>
      <c r="Q1993" t="str">
        <f>VLOOKUP(order_details__2[[#This Row],[CategoryID]],categories[],2,FALSE)</f>
        <v>Seafood</v>
      </c>
      <c r="R1993">
        <f>VLOOKUP(order_details__2[[#This Row],[OrderID]],orders[],21,FALSE)</f>
        <v>4</v>
      </c>
    </row>
    <row r="1994" spans="1:18" x14ac:dyDescent="0.2">
      <c r="A1994">
        <v>11019</v>
      </c>
      <c r="B1994">
        <v>49</v>
      </c>
      <c r="C1994">
        <v>20</v>
      </c>
      <c r="D1994">
        <v>2</v>
      </c>
      <c r="E1994">
        <v>0</v>
      </c>
      <c r="F1994">
        <f>order_details__2[[#This Row],[UnitPrice]]*order_details__2[[#This Row],[Quantity]]</f>
        <v>40</v>
      </c>
      <c r="G1994">
        <f>VLOOKUP(order_details__2[[#This Row],[ProductID]],products[],3,FALSE)</f>
        <v>23</v>
      </c>
      <c r="H1994">
        <f>VLOOKUP(order_details__2[[#This Row],[OrderID]],orders[],20,FALSE)</f>
        <v>1998</v>
      </c>
      <c r="I1994" t="str">
        <f>VLOOKUP(order_details__2[[#This Row],[ProductID]],products[],2,FALSE)</f>
        <v>Maxilaku</v>
      </c>
      <c r="J1994" t="str">
        <f>VLOOKUP(order_details__2[[#This Row],[SupplierID]],suppliers[],2,FALSE)</f>
        <v>Karkki Oy</v>
      </c>
      <c r="K1994" t="str">
        <f>VLOOKUP(order_details__2[[#This Row],[OrderID]],orders[],14,FALSE)</f>
        <v>Argentina</v>
      </c>
      <c r="L1994">
        <f>VLOOKUP(order_details__2[[#This Row],[OrderID]],orders[],7,FALSE)</f>
        <v>3</v>
      </c>
      <c r="M1994" t="str">
        <f>VLOOKUP(order_details__2[[#This Row],[ShipVia ]],shippers[],2,FALSE)</f>
        <v>Federal Shipping</v>
      </c>
      <c r="N1994" t="str">
        <f>VLOOKUP(order_details__2[[#This Row],[OrderID]],orders[],2,FALSE)</f>
        <v>RANCH</v>
      </c>
      <c r="O1994" t="str">
        <f>VLOOKUP(order_details__2[[#This Row],[OrderID]],orders[],18,FALSE)</f>
        <v xml:space="preserve">Westerns                                          </v>
      </c>
      <c r="P1994">
        <f>VLOOKUP(order_details__2[[#This Row],[ProductID]],products[],4,FALSE)</f>
        <v>3</v>
      </c>
      <c r="Q1994" t="str">
        <f>VLOOKUP(order_details__2[[#This Row],[CategoryID]],categories[],2,FALSE)</f>
        <v>Confections</v>
      </c>
      <c r="R1994">
        <f>VLOOKUP(order_details__2[[#This Row],[OrderID]],orders[],21,FALSE)</f>
        <v>4</v>
      </c>
    </row>
    <row r="1995" spans="1:18" x14ac:dyDescent="0.2">
      <c r="A1995">
        <v>11020</v>
      </c>
      <c r="B1995">
        <v>10</v>
      </c>
      <c r="C1995">
        <v>31</v>
      </c>
      <c r="D1995">
        <v>24</v>
      </c>
      <c r="E1995">
        <v>0</v>
      </c>
      <c r="F1995">
        <f>order_details__2[[#This Row],[UnitPrice]]*order_details__2[[#This Row],[Quantity]]</f>
        <v>744</v>
      </c>
      <c r="G1995">
        <f>VLOOKUP(order_details__2[[#This Row],[ProductID]],products[],3,FALSE)</f>
        <v>4</v>
      </c>
      <c r="H1995">
        <f>VLOOKUP(order_details__2[[#This Row],[OrderID]],orders[],20,FALSE)</f>
        <v>1998</v>
      </c>
      <c r="I1995" t="str">
        <f>VLOOKUP(order_details__2[[#This Row],[ProductID]],products[],2,FALSE)</f>
        <v>Ikura</v>
      </c>
      <c r="J1995" t="str">
        <f>VLOOKUP(order_details__2[[#This Row],[SupplierID]],suppliers[],2,FALSE)</f>
        <v>Tokyo Traders</v>
      </c>
      <c r="K1995" t="str">
        <f>VLOOKUP(order_details__2[[#This Row],[OrderID]],orders[],14,FALSE)</f>
        <v>Germany</v>
      </c>
      <c r="L1995">
        <f>VLOOKUP(order_details__2[[#This Row],[OrderID]],orders[],7,FALSE)</f>
        <v>2</v>
      </c>
      <c r="M1995" t="str">
        <f>VLOOKUP(order_details__2[[#This Row],[ShipVia ]],shippers[],2,FALSE)</f>
        <v>United Package</v>
      </c>
      <c r="N1995" t="str">
        <f>VLOOKUP(order_details__2[[#This Row],[OrderID]],orders[],2,FALSE)</f>
        <v>OTTIK</v>
      </c>
      <c r="O1995" t="str">
        <f>VLOOKUP(order_details__2[[#This Row],[OrderID]],orders[],18,FALSE)</f>
        <v xml:space="preserve">Eastern                                           </v>
      </c>
      <c r="P1995">
        <f>VLOOKUP(order_details__2[[#This Row],[ProductID]],products[],4,FALSE)</f>
        <v>8</v>
      </c>
      <c r="Q1995" t="str">
        <f>VLOOKUP(order_details__2[[#This Row],[CategoryID]],categories[],2,FALSE)</f>
        <v>Seafood</v>
      </c>
      <c r="R1995">
        <f>VLOOKUP(order_details__2[[#This Row],[OrderID]],orders[],21,FALSE)</f>
        <v>4</v>
      </c>
    </row>
    <row r="1996" spans="1:18" x14ac:dyDescent="0.2">
      <c r="A1996">
        <v>11021</v>
      </c>
      <c r="B1996">
        <v>2</v>
      </c>
      <c r="C1996">
        <v>19</v>
      </c>
      <c r="D1996">
        <v>11</v>
      </c>
      <c r="E1996">
        <v>0</v>
      </c>
      <c r="F1996">
        <f>order_details__2[[#This Row],[UnitPrice]]*order_details__2[[#This Row],[Quantity]]</f>
        <v>209</v>
      </c>
      <c r="G1996">
        <f>VLOOKUP(order_details__2[[#This Row],[ProductID]],products[],3,FALSE)</f>
        <v>1</v>
      </c>
      <c r="H1996">
        <f>VLOOKUP(order_details__2[[#This Row],[OrderID]],orders[],20,FALSE)</f>
        <v>1998</v>
      </c>
      <c r="I1996" t="str">
        <f>VLOOKUP(order_details__2[[#This Row],[ProductID]],products[],2,FALSE)</f>
        <v>Chang</v>
      </c>
      <c r="J1996" t="str">
        <f>VLOOKUP(order_details__2[[#This Row],[SupplierID]],suppliers[],2,FALSE)</f>
        <v>Exotic Liquids</v>
      </c>
      <c r="K1996" t="str">
        <f>VLOOKUP(order_details__2[[#This Row],[OrderID]],orders[],14,FALSE)</f>
        <v>Germany</v>
      </c>
      <c r="L1996">
        <f>VLOOKUP(order_details__2[[#This Row],[OrderID]],orders[],7,FALSE)</f>
        <v>1</v>
      </c>
      <c r="M1996" t="str">
        <f>VLOOKUP(order_details__2[[#This Row],[ShipVia ]],shippers[],2,FALSE)</f>
        <v>Speedy Express</v>
      </c>
      <c r="N1996" t="str">
        <f>VLOOKUP(order_details__2[[#This Row],[OrderID]],orders[],2,FALSE)</f>
        <v>QUICK</v>
      </c>
      <c r="O1996" t="str">
        <f>VLOOKUP(order_details__2[[#This Row],[OrderID]],orders[],18,FALSE)</f>
        <v xml:space="preserve">Southern                                          </v>
      </c>
      <c r="P1996">
        <f>VLOOKUP(order_details__2[[#This Row],[ProductID]],products[],4,FALSE)</f>
        <v>1</v>
      </c>
      <c r="Q1996" t="str">
        <f>VLOOKUP(order_details__2[[#This Row],[CategoryID]],categories[],2,FALSE)</f>
        <v>Beverages</v>
      </c>
      <c r="R1996">
        <f>VLOOKUP(order_details__2[[#This Row],[OrderID]],orders[],21,FALSE)</f>
        <v>4</v>
      </c>
    </row>
    <row r="1997" spans="1:18" x14ac:dyDescent="0.2">
      <c r="A1997">
        <v>11021</v>
      </c>
      <c r="B1997">
        <v>20</v>
      </c>
      <c r="C1997">
        <v>81</v>
      </c>
      <c r="D1997">
        <v>15</v>
      </c>
      <c r="E1997">
        <v>0</v>
      </c>
      <c r="F1997">
        <f>order_details__2[[#This Row],[UnitPrice]]*order_details__2[[#This Row],[Quantity]]</f>
        <v>1215</v>
      </c>
      <c r="G1997">
        <f>VLOOKUP(order_details__2[[#This Row],[ProductID]],products[],3,FALSE)</f>
        <v>8</v>
      </c>
      <c r="H1997">
        <f>VLOOKUP(order_details__2[[#This Row],[OrderID]],orders[],20,FALSE)</f>
        <v>1998</v>
      </c>
      <c r="I1997" t="str">
        <f>VLOOKUP(order_details__2[[#This Row],[ProductID]],products[],2,FALSE)</f>
        <v>Sir Rodney's Marmalade</v>
      </c>
      <c r="J1997" t="str">
        <f>VLOOKUP(order_details__2[[#This Row],[SupplierID]],suppliers[],2,FALSE)</f>
        <v>Specialty Biscuits, Ltd.</v>
      </c>
      <c r="K1997" t="str">
        <f>VLOOKUP(order_details__2[[#This Row],[OrderID]],orders[],14,FALSE)</f>
        <v>Germany</v>
      </c>
      <c r="L1997">
        <f>VLOOKUP(order_details__2[[#This Row],[OrderID]],orders[],7,FALSE)</f>
        <v>1</v>
      </c>
      <c r="M1997" t="str">
        <f>VLOOKUP(order_details__2[[#This Row],[ShipVia ]],shippers[],2,FALSE)</f>
        <v>Speedy Express</v>
      </c>
      <c r="N1997" t="str">
        <f>VLOOKUP(order_details__2[[#This Row],[OrderID]],orders[],2,FALSE)</f>
        <v>QUICK</v>
      </c>
      <c r="O1997" t="str">
        <f>VLOOKUP(order_details__2[[#This Row],[OrderID]],orders[],18,FALSE)</f>
        <v xml:space="preserve">Southern                                          </v>
      </c>
      <c r="P1997">
        <f>VLOOKUP(order_details__2[[#This Row],[ProductID]],products[],4,FALSE)</f>
        <v>3</v>
      </c>
      <c r="Q1997" t="str">
        <f>VLOOKUP(order_details__2[[#This Row],[CategoryID]],categories[],2,FALSE)</f>
        <v>Confections</v>
      </c>
      <c r="R1997">
        <f>VLOOKUP(order_details__2[[#This Row],[OrderID]],orders[],21,FALSE)</f>
        <v>4</v>
      </c>
    </row>
    <row r="1998" spans="1:18" x14ac:dyDescent="0.2">
      <c r="A1998">
        <v>11021</v>
      </c>
      <c r="B1998">
        <v>26</v>
      </c>
      <c r="C1998">
        <v>31.23</v>
      </c>
      <c r="D1998">
        <v>63</v>
      </c>
      <c r="E1998">
        <v>0</v>
      </c>
      <c r="F1998">
        <f>order_details__2[[#This Row],[UnitPrice]]*order_details__2[[#This Row],[Quantity]]</f>
        <v>1967.49</v>
      </c>
      <c r="G1998">
        <f>VLOOKUP(order_details__2[[#This Row],[ProductID]],products[],3,FALSE)</f>
        <v>11</v>
      </c>
      <c r="H1998">
        <f>VLOOKUP(order_details__2[[#This Row],[OrderID]],orders[],20,FALSE)</f>
        <v>1998</v>
      </c>
      <c r="I1998" t="str">
        <f>VLOOKUP(order_details__2[[#This Row],[ProductID]],products[],2,FALSE)</f>
        <v>Gumbr Gummibrchen</v>
      </c>
      <c r="J1998" t="str">
        <f>VLOOKUP(order_details__2[[#This Row],[SupplierID]],suppliers[],2,FALSE)</f>
        <v>Heli Swaren GmbH &amp; Co. KG</v>
      </c>
      <c r="K1998" t="str">
        <f>VLOOKUP(order_details__2[[#This Row],[OrderID]],orders[],14,FALSE)</f>
        <v>Germany</v>
      </c>
      <c r="L1998">
        <f>VLOOKUP(order_details__2[[#This Row],[OrderID]],orders[],7,FALSE)</f>
        <v>1</v>
      </c>
      <c r="M1998" t="str">
        <f>VLOOKUP(order_details__2[[#This Row],[ShipVia ]],shippers[],2,FALSE)</f>
        <v>Speedy Express</v>
      </c>
      <c r="N1998" t="str">
        <f>VLOOKUP(order_details__2[[#This Row],[OrderID]],orders[],2,FALSE)</f>
        <v>QUICK</v>
      </c>
      <c r="O1998" t="str">
        <f>VLOOKUP(order_details__2[[#This Row],[OrderID]],orders[],18,FALSE)</f>
        <v xml:space="preserve">Southern                                          </v>
      </c>
      <c r="P1998">
        <f>VLOOKUP(order_details__2[[#This Row],[ProductID]],products[],4,FALSE)</f>
        <v>3</v>
      </c>
      <c r="Q1998" t="str">
        <f>VLOOKUP(order_details__2[[#This Row],[CategoryID]],categories[],2,FALSE)</f>
        <v>Confections</v>
      </c>
      <c r="R1998">
        <f>VLOOKUP(order_details__2[[#This Row],[OrderID]],orders[],21,FALSE)</f>
        <v>4</v>
      </c>
    </row>
    <row r="1999" spans="1:18" x14ac:dyDescent="0.2">
      <c r="A1999">
        <v>11021</v>
      </c>
      <c r="B1999">
        <v>51</v>
      </c>
      <c r="C1999">
        <v>53</v>
      </c>
      <c r="D1999">
        <v>44</v>
      </c>
      <c r="E1999">
        <v>0</v>
      </c>
      <c r="F1999">
        <f>order_details__2[[#This Row],[UnitPrice]]*order_details__2[[#This Row],[Quantity]]</f>
        <v>2332</v>
      </c>
      <c r="G1999">
        <f>VLOOKUP(order_details__2[[#This Row],[ProductID]],products[],3,FALSE)</f>
        <v>24</v>
      </c>
      <c r="H1999">
        <f>VLOOKUP(order_details__2[[#This Row],[OrderID]],orders[],20,FALSE)</f>
        <v>1998</v>
      </c>
      <c r="I1999" t="str">
        <f>VLOOKUP(order_details__2[[#This Row],[ProductID]],products[],2,FALSE)</f>
        <v>Manjimup Dried Apples</v>
      </c>
      <c r="J1999" t="str">
        <f>VLOOKUP(order_details__2[[#This Row],[SupplierID]],suppliers[],2,FALSE)</f>
        <v>G'day, Mate</v>
      </c>
      <c r="K1999" t="str">
        <f>VLOOKUP(order_details__2[[#This Row],[OrderID]],orders[],14,FALSE)</f>
        <v>Germany</v>
      </c>
      <c r="L1999">
        <f>VLOOKUP(order_details__2[[#This Row],[OrderID]],orders[],7,FALSE)</f>
        <v>1</v>
      </c>
      <c r="M1999" t="str">
        <f>VLOOKUP(order_details__2[[#This Row],[ShipVia ]],shippers[],2,FALSE)</f>
        <v>Speedy Express</v>
      </c>
      <c r="N1999" t="str">
        <f>VLOOKUP(order_details__2[[#This Row],[OrderID]],orders[],2,FALSE)</f>
        <v>QUICK</v>
      </c>
      <c r="O1999" t="str">
        <f>VLOOKUP(order_details__2[[#This Row],[OrderID]],orders[],18,FALSE)</f>
        <v xml:space="preserve">Southern                                          </v>
      </c>
      <c r="P1999">
        <f>VLOOKUP(order_details__2[[#This Row],[ProductID]],products[],4,FALSE)</f>
        <v>7</v>
      </c>
      <c r="Q1999" t="str">
        <f>VLOOKUP(order_details__2[[#This Row],[CategoryID]],categories[],2,FALSE)</f>
        <v>Produce</v>
      </c>
      <c r="R1999">
        <f>VLOOKUP(order_details__2[[#This Row],[OrderID]],orders[],21,FALSE)</f>
        <v>4</v>
      </c>
    </row>
    <row r="2000" spans="1:18" x14ac:dyDescent="0.2">
      <c r="A2000">
        <v>11021</v>
      </c>
      <c r="B2000">
        <v>72</v>
      </c>
      <c r="C2000">
        <v>34.799999999999997</v>
      </c>
      <c r="D2000">
        <v>35</v>
      </c>
      <c r="E2000">
        <v>0</v>
      </c>
      <c r="F2000">
        <f>order_details__2[[#This Row],[UnitPrice]]*order_details__2[[#This Row],[Quantity]]</f>
        <v>1218</v>
      </c>
      <c r="G2000">
        <f>VLOOKUP(order_details__2[[#This Row],[ProductID]],products[],3,FALSE)</f>
        <v>14</v>
      </c>
      <c r="H2000">
        <f>VLOOKUP(order_details__2[[#This Row],[OrderID]],orders[],20,FALSE)</f>
        <v>1998</v>
      </c>
      <c r="I2000" t="str">
        <f>VLOOKUP(order_details__2[[#This Row],[ProductID]],products[],2,FALSE)</f>
        <v>Mozzarella di Giovanni</v>
      </c>
      <c r="J2000" t="str">
        <f>VLOOKUP(order_details__2[[#This Row],[SupplierID]],suppliers[],2,FALSE)</f>
        <v>Formaggi Fortini s.r.l.</v>
      </c>
      <c r="K2000" t="str">
        <f>VLOOKUP(order_details__2[[#This Row],[OrderID]],orders[],14,FALSE)</f>
        <v>Germany</v>
      </c>
      <c r="L2000">
        <f>VLOOKUP(order_details__2[[#This Row],[OrderID]],orders[],7,FALSE)</f>
        <v>1</v>
      </c>
      <c r="M2000" t="str">
        <f>VLOOKUP(order_details__2[[#This Row],[ShipVia ]],shippers[],2,FALSE)</f>
        <v>Speedy Express</v>
      </c>
      <c r="N2000" t="str">
        <f>VLOOKUP(order_details__2[[#This Row],[OrderID]],orders[],2,FALSE)</f>
        <v>QUICK</v>
      </c>
      <c r="O2000" t="str">
        <f>VLOOKUP(order_details__2[[#This Row],[OrderID]],orders[],18,FALSE)</f>
        <v xml:space="preserve">Southern                                          </v>
      </c>
      <c r="P2000">
        <f>VLOOKUP(order_details__2[[#This Row],[ProductID]],products[],4,FALSE)</f>
        <v>4</v>
      </c>
      <c r="Q2000" t="str">
        <f>VLOOKUP(order_details__2[[#This Row],[CategoryID]],categories[],2,FALSE)</f>
        <v>Dairy Products</v>
      </c>
      <c r="R2000">
        <f>VLOOKUP(order_details__2[[#This Row],[OrderID]],orders[],21,FALSE)</f>
        <v>4</v>
      </c>
    </row>
    <row r="2001" spans="1:18" x14ac:dyDescent="0.2">
      <c r="A2001">
        <v>11022</v>
      </c>
      <c r="B2001">
        <v>19</v>
      </c>
      <c r="C2001">
        <v>9.1999999999999993</v>
      </c>
      <c r="D2001">
        <v>35</v>
      </c>
      <c r="E2001">
        <v>0</v>
      </c>
      <c r="F2001">
        <f>order_details__2[[#This Row],[UnitPrice]]*order_details__2[[#This Row],[Quantity]]</f>
        <v>322</v>
      </c>
      <c r="G2001">
        <f>VLOOKUP(order_details__2[[#This Row],[ProductID]],products[],3,FALSE)</f>
        <v>8</v>
      </c>
      <c r="H2001">
        <f>VLOOKUP(order_details__2[[#This Row],[OrderID]],orders[],20,FALSE)</f>
        <v>1998</v>
      </c>
      <c r="I2001" t="str">
        <f>VLOOKUP(order_details__2[[#This Row],[ProductID]],products[],2,FALSE)</f>
        <v>Teatime Chocolate Biscuits</v>
      </c>
      <c r="J2001" t="str">
        <f>VLOOKUP(order_details__2[[#This Row],[SupplierID]],suppliers[],2,FALSE)</f>
        <v>Specialty Biscuits, Ltd.</v>
      </c>
      <c r="K2001" t="str">
        <f>VLOOKUP(order_details__2[[#This Row],[OrderID]],orders[],14,FALSE)</f>
        <v>Brazil</v>
      </c>
      <c r="L2001">
        <f>VLOOKUP(order_details__2[[#This Row],[OrderID]],orders[],7,FALSE)</f>
        <v>2</v>
      </c>
      <c r="M2001" t="str">
        <f>VLOOKUP(order_details__2[[#This Row],[ShipVia ]],shippers[],2,FALSE)</f>
        <v>United Package</v>
      </c>
      <c r="N2001" t="str">
        <f>VLOOKUP(order_details__2[[#This Row],[OrderID]],orders[],2,FALSE)</f>
        <v>HANAR</v>
      </c>
      <c r="O2001" t="str">
        <f>VLOOKUP(order_details__2[[#This Row],[OrderID]],orders[],18,FALSE)</f>
        <v xml:space="preserve">Northern                                          </v>
      </c>
      <c r="P2001">
        <f>VLOOKUP(order_details__2[[#This Row],[ProductID]],products[],4,FALSE)</f>
        <v>3</v>
      </c>
      <c r="Q2001" t="str">
        <f>VLOOKUP(order_details__2[[#This Row],[CategoryID]],categories[],2,FALSE)</f>
        <v>Confections</v>
      </c>
      <c r="R2001">
        <f>VLOOKUP(order_details__2[[#This Row],[OrderID]],orders[],21,FALSE)</f>
        <v>4</v>
      </c>
    </row>
    <row r="2002" spans="1:18" x14ac:dyDescent="0.2">
      <c r="A2002">
        <v>11022</v>
      </c>
      <c r="B2002">
        <v>69</v>
      </c>
      <c r="C2002">
        <v>36</v>
      </c>
      <c r="D2002">
        <v>30</v>
      </c>
      <c r="E2002">
        <v>0</v>
      </c>
      <c r="F2002">
        <f>order_details__2[[#This Row],[UnitPrice]]*order_details__2[[#This Row],[Quantity]]</f>
        <v>1080</v>
      </c>
      <c r="G2002">
        <f>VLOOKUP(order_details__2[[#This Row],[ProductID]],products[],3,FALSE)</f>
        <v>15</v>
      </c>
      <c r="H2002">
        <f>VLOOKUP(order_details__2[[#This Row],[OrderID]],orders[],20,FALSE)</f>
        <v>1998</v>
      </c>
      <c r="I2002" t="str">
        <f>VLOOKUP(order_details__2[[#This Row],[ProductID]],products[],2,FALSE)</f>
        <v>Gudbrandsdalsost</v>
      </c>
      <c r="J2002" t="str">
        <f>VLOOKUP(order_details__2[[#This Row],[SupplierID]],suppliers[],2,FALSE)</f>
        <v>Norske Meierier</v>
      </c>
      <c r="K2002" t="str">
        <f>VLOOKUP(order_details__2[[#This Row],[OrderID]],orders[],14,FALSE)</f>
        <v>Brazil</v>
      </c>
      <c r="L2002">
        <f>VLOOKUP(order_details__2[[#This Row],[OrderID]],orders[],7,FALSE)</f>
        <v>2</v>
      </c>
      <c r="M2002" t="str">
        <f>VLOOKUP(order_details__2[[#This Row],[ShipVia ]],shippers[],2,FALSE)</f>
        <v>United Package</v>
      </c>
      <c r="N2002" t="str">
        <f>VLOOKUP(order_details__2[[#This Row],[OrderID]],orders[],2,FALSE)</f>
        <v>HANAR</v>
      </c>
      <c r="O2002" t="str">
        <f>VLOOKUP(order_details__2[[#This Row],[OrderID]],orders[],18,FALSE)</f>
        <v xml:space="preserve">Northern                                          </v>
      </c>
      <c r="P2002">
        <f>VLOOKUP(order_details__2[[#This Row],[ProductID]],products[],4,FALSE)</f>
        <v>4</v>
      </c>
      <c r="Q2002" t="str">
        <f>VLOOKUP(order_details__2[[#This Row],[CategoryID]],categories[],2,FALSE)</f>
        <v>Dairy Products</v>
      </c>
      <c r="R2002">
        <f>VLOOKUP(order_details__2[[#This Row],[OrderID]],orders[],21,FALSE)</f>
        <v>4</v>
      </c>
    </row>
    <row r="2003" spans="1:18" x14ac:dyDescent="0.2">
      <c r="A2003">
        <v>11023</v>
      </c>
      <c r="B2003">
        <v>7</v>
      </c>
      <c r="C2003">
        <v>30</v>
      </c>
      <c r="D2003">
        <v>4</v>
      </c>
      <c r="E2003">
        <v>0</v>
      </c>
      <c r="F2003">
        <f>order_details__2[[#This Row],[UnitPrice]]*order_details__2[[#This Row],[Quantity]]</f>
        <v>120</v>
      </c>
      <c r="G2003">
        <f>VLOOKUP(order_details__2[[#This Row],[ProductID]],products[],3,FALSE)</f>
        <v>3</v>
      </c>
      <c r="H2003">
        <f>VLOOKUP(order_details__2[[#This Row],[OrderID]],orders[],20,FALSE)</f>
        <v>1998</v>
      </c>
      <c r="I2003" t="str">
        <f>VLOOKUP(order_details__2[[#This Row],[ProductID]],products[],2,FALSE)</f>
        <v>Uncle Bob's Organic Dried Pears</v>
      </c>
      <c r="J2003" t="str">
        <f>VLOOKUP(order_details__2[[#This Row],[SupplierID]],suppliers[],2,FALSE)</f>
        <v>Grandma Kelly's Homestead</v>
      </c>
      <c r="K2003" t="str">
        <f>VLOOKUP(order_details__2[[#This Row],[OrderID]],orders[],14,FALSE)</f>
        <v>UK</v>
      </c>
      <c r="L2003">
        <f>VLOOKUP(order_details__2[[#This Row],[OrderID]],orders[],7,FALSE)</f>
        <v>2</v>
      </c>
      <c r="M2003" t="str">
        <f>VLOOKUP(order_details__2[[#This Row],[ShipVia ]],shippers[],2,FALSE)</f>
        <v>United Package</v>
      </c>
      <c r="N2003" t="str">
        <f>VLOOKUP(order_details__2[[#This Row],[OrderID]],orders[],2,FALSE)</f>
        <v>BSBEV</v>
      </c>
      <c r="O2003" t="str">
        <f>VLOOKUP(order_details__2[[#This Row],[OrderID]],orders[],18,FALSE)</f>
        <v xml:space="preserve">Eastern                                           </v>
      </c>
      <c r="P2003">
        <f>VLOOKUP(order_details__2[[#This Row],[ProductID]],products[],4,FALSE)</f>
        <v>7</v>
      </c>
      <c r="Q2003" t="str">
        <f>VLOOKUP(order_details__2[[#This Row],[CategoryID]],categories[],2,FALSE)</f>
        <v>Produce</v>
      </c>
      <c r="R2003">
        <f>VLOOKUP(order_details__2[[#This Row],[OrderID]],orders[],21,FALSE)</f>
        <v>4</v>
      </c>
    </row>
    <row r="2004" spans="1:18" x14ac:dyDescent="0.2">
      <c r="A2004">
        <v>11023</v>
      </c>
      <c r="B2004">
        <v>43</v>
      </c>
      <c r="C2004">
        <v>46</v>
      </c>
      <c r="D2004">
        <v>30</v>
      </c>
      <c r="E2004">
        <v>0</v>
      </c>
      <c r="F2004">
        <f>order_details__2[[#This Row],[UnitPrice]]*order_details__2[[#This Row],[Quantity]]</f>
        <v>1380</v>
      </c>
      <c r="G2004">
        <f>VLOOKUP(order_details__2[[#This Row],[ProductID]],products[],3,FALSE)</f>
        <v>20</v>
      </c>
      <c r="H2004">
        <f>VLOOKUP(order_details__2[[#This Row],[OrderID]],orders[],20,FALSE)</f>
        <v>1998</v>
      </c>
      <c r="I2004" t="str">
        <f>VLOOKUP(order_details__2[[#This Row],[ProductID]],products[],2,FALSE)</f>
        <v>Ipoh Coffee</v>
      </c>
      <c r="J2004" t="str">
        <f>VLOOKUP(order_details__2[[#This Row],[SupplierID]],suppliers[],2,FALSE)</f>
        <v>Leka Trading</v>
      </c>
      <c r="K2004" t="str">
        <f>VLOOKUP(order_details__2[[#This Row],[OrderID]],orders[],14,FALSE)</f>
        <v>UK</v>
      </c>
      <c r="L2004">
        <f>VLOOKUP(order_details__2[[#This Row],[OrderID]],orders[],7,FALSE)</f>
        <v>2</v>
      </c>
      <c r="M2004" t="str">
        <f>VLOOKUP(order_details__2[[#This Row],[ShipVia ]],shippers[],2,FALSE)</f>
        <v>United Package</v>
      </c>
      <c r="N2004" t="str">
        <f>VLOOKUP(order_details__2[[#This Row],[OrderID]],orders[],2,FALSE)</f>
        <v>BSBEV</v>
      </c>
      <c r="O2004" t="str">
        <f>VLOOKUP(order_details__2[[#This Row],[OrderID]],orders[],18,FALSE)</f>
        <v xml:space="preserve">Eastern                                           </v>
      </c>
      <c r="P2004">
        <f>VLOOKUP(order_details__2[[#This Row],[ProductID]],products[],4,FALSE)</f>
        <v>1</v>
      </c>
      <c r="Q2004" t="str">
        <f>VLOOKUP(order_details__2[[#This Row],[CategoryID]],categories[],2,FALSE)</f>
        <v>Beverages</v>
      </c>
      <c r="R2004">
        <f>VLOOKUP(order_details__2[[#This Row],[OrderID]],orders[],21,FALSE)</f>
        <v>4</v>
      </c>
    </row>
    <row r="2005" spans="1:18" x14ac:dyDescent="0.2">
      <c r="A2005">
        <v>11024</v>
      </c>
      <c r="B2005">
        <v>26</v>
      </c>
      <c r="C2005">
        <v>31.23</v>
      </c>
      <c r="D2005">
        <v>12</v>
      </c>
      <c r="E2005">
        <v>0</v>
      </c>
      <c r="F2005">
        <f>order_details__2[[#This Row],[UnitPrice]]*order_details__2[[#This Row],[Quantity]]</f>
        <v>374.76</v>
      </c>
      <c r="G2005">
        <f>VLOOKUP(order_details__2[[#This Row],[ProductID]],products[],3,FALSE)</f>
        <v>11</v>
      </c>
      <c r="H2005">
        <f>VLOOKUP(order_details__2[[#This Row],[OrderID]],orders[],20,FALSE)</f>
        <v>1998</v>
      </c>
      <c r="I2005" t="str">
        <f>VLOOKUP(order_details__2[[#This Row],[ProductID]],products[],2,FALSE)</f>
        <v>Gumbr Gummibrchen</v>
      </c>
      <c r="J2005" t="str">
        <f>VLOOKUP(order_details__2[[#This Row],[SupplierID]],suppliers[],2,FALSE)</f>
        <v>Heli Swaren GmbH &amp; Co. KG</v>
      </c>
      <c r="K2005" t="str">
        <f>VLOOKUP(order_details__2[[#This Row],[OrderID]],orders[],14,FALSE)</f>
        <v>UK</v>
      </c>
      <c r="L2005">
        <f>VLOOKUP(order_details__2[[#This Row],[OrderID]],orders[],7,FALSE)</f>
        <v>1</v>
      </c>
      <c r="M2005" t="str">
        <f>VLOOKUP(order_details__2[[#This Row],[ShipVia ]],shippers[],2,FALSE)</f>
        <v>Speedy Express</v>
      </c>
      <c r="N2005" t="str">
        <f>VLOOKUP(order_details__2[[#This Row],[OrderID]],orders[],2,FALSE)</f>
        <v>EASTC</v>
      </c>
      <c r="O2005" t="str">
        <f>VLOOKUP(order_details__2[[#This Row],[OrderID]],orders[],18,FALSE)</f>
        <v xml:space="preserve">Eastern                                           </v>
      </c>
      <c r="P2005">
        <f>VLOOKUP(order_details__2[[#This Row],[ProductID]],products[],4,FALSE)</f>
        <v>3</v>
      </c>
      <c r="Q2005" t="str">
        <f>VLOOKUP(order_details__2[[#This Row],[CategoryID]],categories[],2,FALSE)</f>
        <v>Confections</v>
      </c>
      <c r="R2005">
        <f>VLOOKUP(order_details__2[[#This Row],[OrderID]],orders[],21,FALSE)</f>
        <v>4</v>
      </c>
    </row>
    <row r="2006" spans="1:18" x14ac:dyDescent="0.2">
      <c r="A2006">
        <v>11024</v>
      </c>
      <c r="B2006">
        <v>33</v>
      </c>
      <c r="C2006">
        <v>2.5</v>
      </c>
      <c r="D2006">
        <v>30</v>
      </c>
      <c r="E2006">
        <v>0</v>
      </c>
      <c r="F2006">
        <f>order_details__2[[#This Row],[UnitPrice]]*order_details__2[[#This Row],[Quantity]]</f>
        <v>75</v>
      </c>
      <c r="G2006">
        <f>VLOOKUP(order_details__2[[#This Row],[ProductID]],products[],3,FALSE)</f>
        <v>15</v>
      </c>
      <c r="H2006">
        <f>VLOOKUP(order_details__2[[#This Row],[OrderID]],orders[],20,FALSE)</f>
        <v>1998</v>
      </c>
      <c r="I2006" t="str">
        <f>VLOOKUP(order_details__2[[#This Row],[ProductID]],products[],2,FALSE)</f>
        <v>Geitost</v>
      </c>
      <c r="J2006" t="str">
        <f>VLOOKUP(order_details__2[[#This Row],[SupplierID]],suppliers[],2,FALSE)</f>
        <v>Norske Meierier</v>
      </c>
      <c r="K2006" t="str">
        <f>VLOOKUP(order_details__2[[#This Row],[OrderID]],orders[],14,FALSE)</f>
        <v>UK</v>
      </c>
      <c r="L2006">
        <f>VLOOKUP(order_details__2[[#This Row],[OrderID]],orders[],7,FALSE)</f>
        <v>1</v>
      </c>
      <c r="M2006" t="str">
        <f>VLOOKUP(order_details__2[[#This Row],[ShipVia ]],shippers[],2,FALSE)</f>
        <v>Speedy Express</v>
      </c>
      <c r="N2006" t="str">
        <f>VLOOKUP(order_details__2[[#This Row],[OrderID]],orders[],2,FALSE)</f>
        <v>EASTC</v>
      </c>
      <c r="O2006" t="str">
        <f>VLOOKUP(order_details__2[[#This Row],[OrderID]],orders[],18,FALSE)</f>
        <v xml:space="preserve">Eastern                                           </v>
      </c>
      <c r="P2006">
        <f>VLOOKUP(order_details__2[[#This Row],[ProductID]],products[],4,FALSE)</f>
        <v>4</v>
      </c>
      <c r="Q2006" t="str">
        <f>VLOOKUP(order_details__2[[#This Row],[CategoryID]],categories[],2,FALSE)</f>
        <v>Dairy Products</v>
      </c>
      <c r="R2006">
        <f>VLOOKUP(order_details__2[[#This Row],[OrderID]],orders[],21,FALSE)</f>
        <v>4</v>
      </c>
    </row>
    <row r="2007" spans="1:18" x14ac:dyDescent="0.2">
      <c r="A2007">
        <v>11024</v>
      </c>
      <c r="B2007">
        <v>65</v>
      </c>
      <c r="C2007">
        <v>21.05</v>
      </c>
      <c r="D2007">
        <v>21</v>
      </c>
      <c r="E2007">
        <v>0</v>
      </c>
      <c r="F2007">
        <f>order_details__2[[#This Row],[UnitPrice]]*order_details__2[[#This Row],[Quantity]]</f>
        <v>442.05</v>
      </c>
      <c r="G2007">
        <f>VLOOKUP(order_details__2[[#This Row],[ProductID]],products[],3,FALSE)</f>
        <v>2</v>
      </c>
      <c r="H2007">
        <f>VLOOKUP(order_details__2[[#This Row],[OrderID]],orders[],20,FALSE)</f>
        <v>1998</v>
      </c>
      <c r="I2007" t="str">
        <f>VLOOKUP(order_details__2[[#This Row],[ProductID]],products[],2,FALSE)</f>
        <v>Louisiana Fiery Hot Pepper Sauce</v>
      </c>
      <c r="J2007" t="str">
        <f>VLOOKUP(order_details__2[[#This Row],[SupplierID]],suppliers[],2,FALSE)</f>
        <v>New Orleans Cajun Delights</v>
      </c>
      <c r="K2007" t="str">
        <f>VLOOKUP(order_details__2[[#This Row],[OrderID]],orders[],14,FALSE)</f>
        <v>UK</v>
      </c>
      <c r="L2007">
        <f>VLOOKUP(order_details__2[[#This Row],[OrderID]],orders[],7,FALSE)</f>
        <v>1</v>
      </c>
      <c r="M2007" t="str">
        <f>VLOOKUP(order_details__2[[#This Row],[ShipVia ]],shippers[],2,FALSE)</f>
        <v>Speedy Express</v>
      </c>
      <c r="N2007" t="str">
        <f>VLOOKUP(order_details__2[[#This Row],[OrderID]],orders[],2,FALSE)</f>
        <v>EASTC</v>
      </c>
      <c r="O2007" t="str">
        <f>VLOOKUP(order_details__2[[#This Row],[OrderID]],orders[],18,FALSE)</f>
        <v xml:space="preserve">Eastern                                           </v>
      </c>
      <c r="P2007">
        <f>VLOOKUP(order_details__2[[#This Row],[ProductID]],products[],4,FALSE)</f>
        <v>2</v>
      </c>
      <c r="Q2007" t="str">
        <f>VLOOKUP(order_details__2[[#This Row],[CategoryID]],categories[],2,FALSE)</f>
        <v>Condiments</v>
      </c>
      <c r="R2007">
        <f>VLOOKUP(order_details__2[[#This Row],[OrderID]],orders[],21,FALSE)</f>
        <v>4</v>
      </c>
    </row>
    <row r="2008" spans="1:18" x14ac:dyDescent="0.2">
      <c r="A2008">
        <v>11024</v>
      </c>
      <c r="B2008">
        <v>71</v>
      </c>
      <c r="C2008">
        <v>21.5</v>
      </c>
      <c r="D2008">
        <v>50</v>
      </c>
      <c r="E2008">
        <v>0</v>
      </c>
      <c r="F2008">
        <f>order_details__2[[#This Row],[UnitPrice]]*order_details__2[[#This Row],[Quantity]]</f>
        <v>1075</v>
      </c>
      <c r="G2008">
        <f>VLOOKUP(order_details__2[[#This Row],[ProductID]],products[],3,FALSE)</f>
        <v>15</v>
      </c>
      <c r="H2008">
        <f>VLOOKUP(order_details__2[[#This Row],[OrderID]],orders[],20,FALSE)</f>
        <v>1998</v>
      </c>
      <c r="I2008" t="str">
        <f>VLOOKUP(order_details__2[[#This Row],[ProductID]],products[],2,FALSE)</f>
        <v>Flotemysost</v>
      </c>
      <c r="J2008" t="str">
        <f>VLOOKUP(order_details__2[[#This Row],[SupplierID]],suppliers[],2,FALSE)</f>
        <v>Norske Meierier</v>
      </c>
      <c r="K2008" t="str">
        <f>VLOOKUP(order_details__2[[#This Row],[OrderID]],orders[],14,FALSE)</f>
        <v>UK</v>
      </c>
      <c r="L2008">
        <f>VLOOKUP(order_details__2[[#This Row],[OrderID]],orders[],7,FALSE)</f>
        <v>1</v>
      </c>
      <c r="M2008" t="str">
        <f>VLOOKUP(order_details__2[[#This Row],[ShipVia ]],shippers[],2,FALSE)</f>
        <v>Speedy Express</v>
      </c>
      <c r="N2008" t="str">
        <f>VLOOKUP(order_details__2[[#This Row],[OrderID]],orders[],2,FALSE)</f>
        <v>EASTC</v>
      </c>
      <c r="O2008" t="str">
        <f>VLOOKUP(order_details__2[[#This Row],[OrderID]],orders[],18,FALSE)</f>
        <v xml:space="preserve">Eastern                                           </v>
      </c>
      <c r="P2008">
        <f>VLOOKUP(order_details__2[[#This Row],[ProductID]],products[],4,FALSE)</f>
        <v>4</v>
      </c>
      <c r="Q2008" t="str">
        <f>VLOOKUP(order_details__2[[#This Row],[CategoryID]],categories[],2,FALSE)</f>
        <v>Dairy Products</v>
      </c>
      <c r="R2008">
        <f>VLOOKUP(order_details__2[[#This Row],[OrderID]],orders[],21,FALSE)</f>
        <v>4</v>
      </c>
    </row>
    <row r="2009" spans="1:18" x14ac:dyDescent="0.2">
      <c r="A2009">
        <v>11025</v>
      </c>
      <c r="B2009">
        <v>1</v>
      </c>
      <c r="C2009">
        <v>18</v>
      </c>
      <c r="D2009">
        <v>10</v>
      </c>
      <c r="E2009">
        <v>0</v>
      </c>
      <c r="F2009">
        <f>order_details__2[[#This Row],[UnitPrice]]*order_details__2[[#This Row],[Quantity]]</f>
        <v>180</v>
      </c>
      <c r="G2009">
        <f>VLOOKUP(order_details__2[[#This Row],[ProductID]],products[],3,FALSE)</f>
        <v>1</v>
      </c>
      <c r="H2009">
        <f>VLOOKUP(order_details__2[[#This Row],[OrderID]],orders[],20,FALSE)</f>
        <v>1998</v>
      </c>
      <c r="I2009" t="str">
        <f>VLOOKUP(order_details__2[[#This Row],[ProductID]],products[],2,FALSE)</f>
        <v>Chai</v>
      </c>
      <c r="J2009" t="str">
        <f>VLOOKUP(order_details__2[[#This Row],[SupplierID]],suppliers[],2,FALSE)</f>
        <v>Exotic Liquids</v>
      </c>
      <c r="K2009" t="str">
        <f>VLOOKUP(order_details__2[[#This Row],[OrderID]],orders[],14,FALSE)</f>
        <v>Finland</v>
      </c>
      <c r="L2009">
        <f>VLOOKUP(order_details__2[[#This Row],[OrderID]],orders[],7,FALSE)</f>
        <v>3</v>
      </c>
      <c r="M2009" t="str">
        <f>VLOOKUP(order_details__2[[#This Row],[ShipVia ]],shippers[],2,FALSE)</f>
        <v>Federal Shipping</v>
      </c>
      <c r="N2009" t="str">
        <f>VLOOKUP(order_details__2[[#This Row],[OrderID]],orders[],2,FALSE)</f>
        <v>WARTH</v>
      </c>
      <c r="O2009" t="str">
        <f>VLOOKUP(order_details__2[[#This Row],[OrderID]],orders[],18,FALSE)</f>
        <v xml:space="preserve">Westerns                                          </v>
      </c>
      <c r="P2009">
        <f>VLOOKUP(order_details__2[[#This Row],[ProductID]],products[],4,FALSE)</f>
        <v>1</v>
      </c>
      <c r="Q2009" t="str">
        <f>VLOOKUP(order_details__2[[#This Row],[CategoryID]],categories[],2,FALSE)</f>
        <v>Beverages</v>
      </c>
      <c r="R2009">
        <f>VLOOKUP(order_details__2[[#This Row],[OrderID]],orders[],21,FALSE)</f>
        <v>4</v>
      </c>
    </row>
    <row r="2010" spans="1:18" x14ac:dyDescent="0.2">
      <c r="A2010">
        <v>11025</v>
      </c>
      <c r="B2010">
        <v>13</v>
      </c>
      <c r="C2010">
        <v>6</v>
      </c>
      <c r="D2010">
        <v>20</v>
      </c>
      <c r="E2010">
        <v>0</v>
      </c>
      <c r="F2010">
        <f>order_details__2[[#This Row],[UnitPrice]]*order_details__2[[#This Row],[Quantity]]</f>
        <v>120</v>
      </c>
      <c r="G2010">
        <f>VLOOKUP(order_details__2[[#This Row],[ProductID]],products[],3,FALSE)</f>
        <v>6</v>
      </c>
      <c r="H2010">
        <f>VLOOKUP(order_details__2[[#This Row],[OrderID]],orders[],20,FALSE)</f>
        <v>1998</v>
      </c>
      <c r="I2010" t="str">
        <f>VLOOKUP(order_details__2[[#This Row],[ProductID]],products[],2,FALSE)</f>
        <v>Konbu</v>
      </c>
      <c r="J2010" t="str">
        <f>VLOOKUP(order_details__2[[#This Row],[SupplierID]],suppliers[],2,FALSE)</f>
        <v>Mayumi's</v>
      </c>
      <c r="K2010" t="str">
        <f>VLOOKUP(order_details__2[[#This Row],[OrderID]],orders[],14,FALSE)</f>
        <v>Finland</v>
      </c>
      <c r="L2010">
        <f>VLOOKUP(order_details__2[[#This Row],[OrderID]],orders[],7,FALSE)</f>
        <v>3</v>
      </c>
      <c r="M2010" t="str">
        <f>VLOOKUP(order_details__2[[#This Row],[ShipVia ]],shippers[],2,FALSE)</f>
        <v>Federal Shipping</v>
      </c>
      <c r="N2010" t="str">
        <f>VLOOKUP(order_details__2[[#This Row],[OrderID]],orders[],2,FALSE)</f>
        <v>WARTH</v>
      </c>
      <c r="O2010" t="str">
        <f>VLOOKUP(order_details__2[[#This Row],[OrderID]],orders[],18,FALSE)</f>
        <v xml:space="preserve">Westerns                                          </v>
      </c>
      <c r="P2010">
        <f>VLOOKUP(order_details__2[[#This Row],[ProductID]],products[],4,FALSE)</f>
        <v>8</v>
      </c>
      <c r="Q2010" t="str">
        <f>VLOOKUP(order_details__2[[#This Row],[CategoryID]],categories[],2,FALSE)</f>
        <v>Seafood</v>
      </c>
      <c r="R2010">
        <f>VLOOKUP(order_details__2[[#This Row],[OrderID]],orders[],21,FALSE)</f>
        <v>4</v>
      </c>
    </row>
    <row r="2011" spans="1:18" x14ac:dyDescent="0.2">
      <c r="A2011">
        <v>11026</v>
      </c>
      <c r="B2011">
        <v>18</v>
      </c>
      <c r="C2011">
        <v>62.5</v>
      </c>
      <c r="D2011">
        <v>8</v>
      </c>
      <c r="E2011">
        <v>0</v>
      </c>
      <c r="F2011">
        <f>order_details__2[[#This Row],[UnitPrice]]*order_details__2[[#This Row],[Quantity]]</f>
        <v>500</v>
      </c>
      <c r="G2011">
        <f>VLOOKUP(order_details__2[[#This Row],[ProductID]],products[],3,FALSE)</f>
        <v>7</v>
      </c>
      <c r="H2011">
        <f>VLOOKUP(order_details__2[[#This Row],[OrderID]],orders[],20,FALSE)</f>
        <v>1998</v>
      </c>
      <c r="I2011" t="str">
        <f>VLOOKUP(order_details__2[[#This Row],[ProductID]],products[],2,FALSE)</f>
        <v>Carnarvon Tigers</v>
      </c>
      <c r="J2011" t="str">
        <f>VLOOKUP(order_details__2[[#This Row],[SupplierID]],suppliers[],2,FALSE)</f>
        <v>Pavlova, Ltd.</v>
      </c>
      <c r="K2011" t="str">
        <f>VLOOKUP(order_details__2[[#This Row],[OrderID]],orders[],14,FALSE)</f>
        <v>Italy</v>
      </c>
      <c r="L2011">
        <f>VLOOKUP(order_details__2[[#This Row],[OrderID]],orders[],7,FALSE)</f>
        <v>1</v>
      </c>
      <c r="M2011" t="str">
        <f>VLOOKUP(order_details__2[[#This Row],[ShipVia ]],shippers[],2,FALSE)</f>
        <v>Speedy Express</v>
      </c>
      <c r="N2011" t="str">
        <f>VLOOKUP(order_details__2[[#This Row],[OrderID]],orders[],2,FALSE)</f>
        <v>FRANS</v>
      </c>
      <c r="O2011" t="str">
        <f>VLOOKUP(order_details__2[[#This Row],[OrderID]],orders[],18,FALSE)</f>
        <v xml:space="preserve">Eastern                                           </v>
      </c>
      <c r="P2011">
        <f>VLOOKUP(order_details__2[[#This Row],[ProductID]],products[],4,FALSE)</f>
        <v>8</v>
      </c>
      <c r="Q2011" t="str">
        <f>VLOOKUP(order_details__2[[#This Row],[CategoryID]],categories[],2,FALSE)</f>
        <v>Seafood</v>
      </c>
      <c r="R2011">
        <f>VLOOKUP(order_details__2[[#This Row],[OrderID]],orders[],21,FALSE)</f>
        <v>4</v>
      </c>
    </row>
    <row r="2012" spans="1:18" x14ac:dyDescent="0.2">
      <c r="A2012">
        <v>11026</v>
      </c>
      <c r="B2012">
        <v>51</v>
      </c>
      <c r="C2012">
        <v>53</v>
      </c>
      <c r="D2012">
        <v>10</v>
      </c>
      <c r="E2012">
        <v>0</v>
      </c>
      <c r="F2012">
        <f>order_details__2[[#This Row],[UnitPrice]]*order_details__2[[#This Row],[Quantity]]</f>
        <v>530</v>
      </c>
      <c r="G2012">
        <f>VLOOKUP(order_details__2[[#This Row],[ProductID]],products[],3,FALSE)</f>
        <v>24</v>
      </c>
      <c r="H2012">
        <f>VLOOKUP(order_details__2[[#This Row],[OrderID]],orders[],20,FALSE)</f>
        <v>1998</v>
      </c>
      <c r="I2012" t="str">
        <f>VLOOKUP(order_details__2[[#This Row],[ProductID]],products[],2,FALSE)</f>
        <v>Manjimup Dried Apples</v>
      </c>
      <c r="J2012" t="str">
        <f>VLOOKUP(order_details__2[[#This Row],[SupplierID]],suppliers[],2,FALSE)</f>
        <v>G'day, Mate</v>
      </c>
      <c r="K2012" t="str">
        <f>VLOOKUP(order_details__2[[#This Row],[OrderID]],orders[],14,FALSE)</f>
        <v>Italy</v>
      </c>
      <c r="L2012">
        <f>VLOOKUP(order_details__2[[#This Row],[OrderID]],orders[],7,FALSE)</f>
        <v>1</v>
      </c>
      <c r="M2012" t="str">
        <f>VLOOKUP(order_details__2[[#This Row],[ShipVia ]],shippers[],2,FALSE)</f>
        <v>Speedy Express</v>
      </c>
      <c r="N2012" t="str">
        <f>VLOOKUP(order_details__2[[#This Row],[OrderID]],orders[],2,FALSE)</f>
        <v>FRANS</v>
      </c>
      <c r="O2012" t="str">
        <f>VLOOKUP(order_details__2[[#This Row],[OrderID]],orders[],18,FALSE)</f>
        <v xml:space="preserve">Eastern                                           </v>
      </c>
      <c r="P2012">
        <f>VLOOKUP(order_details__2[[#This Row],[ProductID]],products[],4,FALSE)</f>
        <v>7</v>
      </c>
      <c r="Q2012" t="str">
        <f>VLOOKUP(order_details__2[[#This Row],[CategoryID]],categories[],2,FALSE)</f>
        <v>Produce</v>
      </c>
      <c r="R2012">
        <f>VLOOKUP(order_details__2[[#This Row],[OrderID]],orders[],21,FALSE)</f>
        <v>4</v>
      </c>
    </row>
    <row r="2013" spans="1:18" x14ac:dyDescent="0.2">
      <c r="A2013">
        <v>11027</v>
      </c>
      <c r="B2013">
        <v>24</v>
      </c>
      <c r="C2013">
        <v>4.5</v>
      </c>
      <c r="D2013">
        <v>30</v>
      </c>
      <c r="E2013">
        <v>0</v>
      </c>
      <c r="F2013">
        <f>order_details__2[[#This Row],[UnitPrice]]*order_details__2[[#This Row],[Quantity]]</f>
        <v>135</v>
      </c>
      <c r="G2013">
        <f>VLOOKUP(order_details__2[[#This Row],[ProductID]],products[],3,FALSE)</f>
        <v>10</v>
      </c>
      <c r="H2013">
        <f>VLOOKUP(order_details__2[[#This Row],[OrderID]],orders[],20,FALSE)</f>
        <v>1998</v>
      </c>
      <c r="I2013" t="str">
        <f>VLOOKUP(order_details__2[[#This Row],[ProductID]],products[],2,FALSE)</f>
        <v>Guaran Fantstica</v>
      </c>
      <c r="J2013" t="str">
        <f>VLOOKUP(order_details__2[[#This Row],[SupplierID]],suppliers[],2,FALSE)</f>
        <v>Refrescos Americanas LTDA</v>
      </c>
      <c r="K2013" t="str">
        <f>VLOOKUP(order_details__2[[#This Row],[OrderID]],orders[],14,FALSE)</f>
        <v>Canada</v>
      </c>
      <c r="L2013">
        <f>VLOOKUP(order_details__2[[#This Row],[OrderID]],orders[],7,FALSE)</f>
        <v>1</v>
      </c>
      <c r="M2013" t="str">
        <f>VLOOKUP(order_details__2[[#This Row],[ShipVia ]],shippers[],2,FALSE)</f>
        <v>Speedy Express</v>
      </c>
      <c r="N2013" t="str">
        <f>VLOOKUP(order_details__2[[#This Row],[OrderID]],orders[],2,FALSE)</f>
        <v>BOTTM</v>
      </c>
      <c r="O2013" t="str">
        <f>VLOOKUP(order_details__2[[#This Row],[OrderID]],orders[],18,FALSE)</f>
        <v xml:space="preserve">Eastern                                           </v>
      </c>
      <c r="P2013">
        <f>VLOOKUP(order_details__2[[#This Row],[ProductID]],products[],4,FALSE)</f>
        <v>1</v>
      </c>
      <c r="Q2013" t="str">
        <f>VLOOKUP(order_details__2[[#This Row],[CategoryID]],categories[],2,FALSE)</f>
        <v>Beverages</v>
      </c>
      <c r="R2013">
        <f>VLOOKUP(order_details__2[[#This Row],[OrderID]],orders[],21,FALSE)</f>
        <v>4</v>
      </c>
    </row>
    <row r="2014" spans="1:18" x14ac:dyDescent="0.2">
      <c r="A2014">
        <v>11027</v>
      </c>
      <c r="B2014">
        <v>62</v>
      </c>
      <c r="C2014">
        <v>49.3</v>
      </c>
      <c r="D2014">
        <v>21</v>
      </c>
      <c r="E2014">
        <v>0</v>
      </c>
      <c r="F2014">
        <f>order_details__2[[#This Row],[UnitPrice]]*order_details__2[[#This Row],[Quantity]]</f>
        <v>1035.3</v>
      </c>
      <c r="G2014">
        <f>VLOOKUP(order_details__2[[#This Row],[ProductID]],products[],3,FALSE)</f>
        <v>29</v>
      </c>
      <c r="H2014">
        <f>VLOOKUP(order_details__2[[#This Row],[OrderID]],orders[],20,FALSE)</f>
        <v>1998</v>
      </c>
      <c r="I2014" t="str">
        <f>VLOOKUP(order_details__2[[#This Row],[ProductID]],products[],2,FALSE)</f>
        <v>Tarte au sucre</v>
      </c>
      <c r="J2014" t="str">
        <f>VLOOKUP(order_details__2[[#This Row],[SupplierID]],suppliers[],2,FALSE)</f>
        <v>Forts d'rables</v>
      </c>
      <c r="K2014" t="str">
        <f>VLOOKUP(order_details__2[[#This Row],[OrderID]],orders[],14,FALSE)</f>
        <v>Canada</v>
      </c>
      <c r="L2014">
        <f>VLOOKUP(order_details__2[[#This Row],[OrderID]],orders[],7,FALSE)</f>
        <v>1</v>
      </c>
      <c r="M2014" t="str">
        <f>VLOOKUP(order_details__2[[#This Row],[ShipVia ]],shippers[],2,FALSE)</f>
        <v>Speedy Express</v>
      </c>
      <c r="N2014" t="str">
        <f>VLOOKUP(order_details__2[[#This Row],[OrderID]],orders[],2,FALSE)</f>
        <v>BOTTM</v>
      </c>
      <c r="O2014" t="str">
        <f>VLOOKUP(order_details__2[[#This Row],[OrderID]],orders[],18,FALSE)</f>
        <v xml:space="preserve">Eastern                                           </v>
      </c>
      <c r="P2014">
        <f>VLOOKUP(order_details__2[[#This Row],[ProductID]],products[],4,FALSE)</f>
        <v>3</v>
      </c>
      <c r="Q2014" t="str">
        <f>VLOOKUP(order_details__2[[#This Row],[CategoryID]],categories[],2,FALSE)</f>
        <v>Confections</v>
      </c>
      <c r="R2014">
        <f>VLOOKUP(order_details__2[[#This Row],[OrderID]],orders[],21,FALSE)</f>
        <v>4</v>
      </c>
    </row>
    <row r="2015" spans="1:18" x14ac:dyDescent="0.2">
      <c r="A2015">
        <v>11028</v>
      </c>
      <c r="B2015">
        <v>55</v>
      </c>
      <c r="C2015">
        <v>24</v>
      </c>
      <c r="D2015">
        <v>35</v>
      </c>
      <c r="E2015">
        <v>0</v>
      </c>
      <c r="F2015">
        <f>order_details__2[[#This Row],[UnitPrice]]*order_details__2[[#This Row],[Quantity]]</f>
        <v>840</v>
      </c>
      <c r="G2015">
        <f>VLOOKUP(order_details__2[[#This Row],[ProductID]],products[],3,FALSE)</f>
        <v>25</v>
      </c>
      <c r="H2015">
        <f>VLOOKUP(order_details__2[[#This Row],[OrderID]],orders[],20,FALSE)</f>
        <v>1998</v>
      </c>
      <c r="I2015" t="str">
        <f>VLOOKUP(order_details__2[[#This Row],[ProductID]],products[],2,FALSE)</f>
        <v>Pt chinois</v>
      </c>
      <c r="J2015" t="str">
        <f>VLOOKUP(order_details__2[[#This Row],[SupplierID]],suppliers[],2,FALSE)</f>
        <v>Ma Maison</v>
      </c>
      <c r="K2015" t="str">
        <f>VLOOKUP(order_details__2[[#This Row],[OrderID]],orders[],14,FALSE)</f>
        <v>Germany</v>
      </c>
      <c r="L2015">
        <f>VLOOKUP(order_details__2[[#This Row],[OrderID]],orders[],7,FALSE)</f>
        <v>1</v>
      </c>
      <c r="M2015" t="str">
        <f>VLOOKUP(order_details__2[[#This Row],[ShipVia ]],shippers[],2,FALSE)</f>
        <v>Speedy Express</v>
      </c>
      <c r="N2015" t="str">
        <f>VLOOKUP(order_details__2[[#This Row],[OrderID]],orders[],2,FALSE)</f>
        <v>KOENE</v>
      </c>
      <c r="O2015" t="str">
        <f>VLOOKUP(order_details__2[[#This Row],[OrderID]],orders[],18,FALSE)</f>
        <v xml:space="preserve">Eastern                                           </v>
      </c>
      <c r="P2015">
        <f>VLOOKUP(order_details__2[[#This Row],[ProductID]],products[],4,FALSE)</f>
        <v>6</v>
      </c>
      <c r="Q2015" t="str">
        <f>VLOOKUP(order_details__2[[#This Row],[CategoryID]],categories[],2,FALSE)</f>
        <v>Meat/Poultry</v>
      </c>
      <c r="R2015">
        <f>VLOOKUP(order_details__2[[#This Row],[OrderID]],orders[],21,FALSE)</f>
        <v>4</v>
      </c>
    </row>
    <row r="2016" spans="1:18" x14ac:dyDescent="0.2">
      <c r="A2016">
        <v>11028</v>
      </c>
      <c r="B2016">
        <v>59</v>
      </c>
      <c r="C2016">
        <v>55</v>
      </c>
      <c r="D2016">
        <v>24</v>
      </c>
      <c r="E2016">
        <v>0</v>
      </c>
      <c r="F2016">
        <f>order_details__2[[#This Row],[UnitPrice]]*order_details__2[[#This Row],[Quantity]]</f>
        <v>1320</v>
      </c>
      <c r="G2016">
        <f>VLOOKUP(order_details__2[[#This Row],[ProductID]],products[],3,FALSE)</f>
        <v>28</v>
      </c>
      <c r="H2016">
        <f>VLOOKUP(order_details__2[[#This Row],[OrderID]],orders[],20,FALSE)</f>
        <v>1998</v>
      </c>
      <c r="I2016" t="str">
        <f>VLOOKUP(order_details__2[[#This Row],[ProductID]],products[],2,FALSE)</f>
        <v>Raclette Courdavault</v>
      </c>
      <c r="J2016" t="str">
        <f>VLOOKUP(order_details__2[[#This Row],[SupplierID]],suppliers[],2,FALSE)</f>
        <v>Gai pturage</v>
      </c>
      <c r="K2016" t="str">
        <f>VLOOKUP(order_details__2[[#This Row],[OrderID]],orders[],14,FALSE)</f>
        <v>Germany</v>
      </c>
      <c r="L2016">
        <f>VLOOKUP(order_details__2[[#This Row],[OrderID]],orders[],7,FALSE)</f>
        <v>1</v>
      </c>
      <c r="M2016" t="str">
        <f>VLOOKUP(order_details__2[[#This Row],[ShipVia ]],shippers[],2,FALSE)</f>
        <v>Speedy Express</v>
      </c>
      <c r="N2016" t="str">
        <f>VLOOKUP(order_details__2[[#This Row],[OrderID]],orders[],2,FALSE)</f>
        <v>KOENE</v>
      </c>
      <c r="O2016" t="str">
        <f>VLOOKUP(order_details__2[[#This Row],[OrderID]],orders[],18,FALSE)</f>
        <v xml:space="preserve">Eastern                                           </v>
      </c>
      <c r="P2016">
        <f>VLOOKUP(order_details__2[[#This Row],[ProductID]],products[],4,FALSE)</f>
        <v>4</v>
      </c>
      <c r="Q2016" t="str">
        <f>VLOOKUP(order_details__2[[#This Row],[CategoryID]],categories[],2,FALSE)</f>
        <v>Dairy Products</v>
      </c>
      <c r="R2016">
        <f>VLOOKUP(order_details__2[[#This Row],[OrderID]],orders[],21,FALSE)</f>
        <v>4</v>
      </c>
    </row>
    <row r="2017" spans="1:18" x14ac:dyDescent="0.2">
      <c r="A2017">
        <v>11029</v>
      </c>
      <c r="B2017">
        <v>56</v>
      </c>
      <c r="C2017">
        <v>38</v>
      </c>
      <c r="D2017">
        <v>20</v>
      </c>
      <c r="E2017">
        <v>0</v>
      </c>
      <c r="F2017">
        <f>order_details__2[[#This Row],[UnitPrice]]*order_details__2[[#This Row],[Quantity]]</f>
        <v>760</v>
      </c>
      <c r="G2017">
        <f>VLOOKUP(order_details__2[[#This Row],[ProductID]],products[],3,FALSE)</f>
        <v>26</v>
      </c>
      <c r="H2017">
        <f>VLOOKUP(order_details__2[[#This Row],[OrderID]],orders[],20,FALSE)</f>
        <v>1998</v>
      </c>
      <c r="I2017" t="str">
        <f>VLOOKUP(order_details__2[[#This Row],[ProductID]],products[],2,FALSE)</f>
        <v>Gnocchi di nonna Alice</v>
      </c>
      <c r="J2017" t="str">
        <f>VLOOKUP(order_details__2[[#This Row],[SupplierID]],suppliers[],2,FALSE)</f>
        <v>Pasta Buttini s.r.l.</v>
      </c>
      <c r="K2017" t="str">
        <f>VLOOKUP(order_details__2[[#This Row],[OrderID]],orders[],14,FALSE)</f>
        <v>Switzerland</v>
      </c>
      <c r="L2017">
        <f>VLOOKUP(order_details__2[[#This Row],[OrderID]],orders[],7,FALSE)</f>
        <v>1</v>
      </c>
      <c r="M2017" t="str">
        <f>VLOOKUP(order_details__2[[#This Row],[ShipVia ]],shippers[],2,FALSE)</f>
        <v>Speedy Express</v>
      </c>
      <c r="N2017" t="str">
        <f>VLOOKUP(order_details__2[[#This Row],[OrderID]],orders[],2,FALSE)</f>
        <v>CHOPS</v>
      </c>
      <c r="O2017" t="str">
        <f>VLOOKUP(order_details__2[[#This Row],[OrderID]],orders[],18,FALSE)</f>
        <v xml:space="preserve">Eastern                                           </v>
      </c>
      <c r="P2017">
        <f>VLOOKUP(order_details__2[[#This Row],[ProductID]],products[],4,FALSE)</f>
        <v>5</v>
      </c>
      <c r="Q2017" t="str">
        <f>VLOOKUP(order_details__2[[#This Row],[CategoryID]],categories[],2,FALSE)</f>
        <v>Grains/Cereals</v>
      </c>
      <c r="R2017">
        <f>VLOOKUP(order_details__2[[#This Row],[OrderID]],orders[],21,FALSE)</f>
        <v>4</v>
      </c>
    </row>
    <row r="2018" spans="1:18" x14ac:dyDescent="0.2">
      <c r="A2018">
        <v>11029</v>
      </c>
      <c r="B2018">
        <v>63</v>
      </c>
      <c r="C2018">
        <v>43.9</v>
      </c>
      <c r="D2018">
        <v>12</v>
      </c>
      <c r="E2018">
        <v>0</v>
      </c>
      <c r="F2018">
        <f>order_details__2[[#This Row],[UnitPrice]]*order_details__2[[#This Row],[Quantity]]</f>
        <v>526.79999999999995</v>
      </c>
      <c r="G2018">
        <f>VLOOKUP(order_details__2[[#This Row],[ProductID]],products[],3,FALSE)</f>
        <v>7</v>
      </c>
      <c r="H2018">
        <f>VLOOKUP(order_details__2[[#This Row],[OrderID]],orders[],20,FALSE)</f>
        <v>1998</v>
      </c>
      <c r="I2018" t="str">
        <f>VLOOKUP(order_details__2[[#This Row],[ProductID]],products[],2,FALSE)</f>
        <v>Vegie-spread</v>
      </c>
      <c r="J2018" t="str">
        <f>VLOOKUP(order_details__2[[#This Row],[SupplierID]],suppliers[],2,FALSE)</f>
        <v>Pavlova, Ltd.</v>
      </c>
      <c r="K2018" t="str">
        <f>VLOOKUP(order_details__2[[#This Row],[OrderID]],orders[],14,FALSE)</f>
        <v>Switzerland</v>
      </c>
      <c r="L2018">
        <f>VLOOKUP(order_details__2[[#This Row],[OrderID]],orders[],7,FALSE)</f>
        <v>1</v>
      </c>
      <c r="M2018" t="str">
        <f>VLOOKUP(order_details__2[[#This Row],[ShipVia ]],shippers[],2,FALSE)</f>
        <v>Speedy Express</v>
      </c>
      <c r="N2018" t="str">
        <f>VLOOKUP(order_details__2[[#This Row],[OrderID]],orders[],2,FALSE)</f>
        <v>CHOPS</v>
      </c>
      <c r="O2018" t="str">
        <f>VLOOKUP(order_details__2[[#This Row],[OrderID]],orders[],18,FALSE)</f>
        <v xml:space="preserve">Eastern                                           </v>
      </c>
      <c r="P2018">
        <f>VLOOKUP(order_details__2[[#This Row],[ProductID]],products[],4,FALSE)</f>
        <v>2</v>
      </c>
      <c r="Q2018" t="str">
        <f>VLOOKUP(order_details__2[[#This Row],[CategoryID]],categories[],2,FALSE)</f>
        <v>Condiments</v>
      </c>
      <c r="R2018">
        <f>VLOOKUP(order_details__2[[#This Row],[OrderID]],orders[],21,FALSE)</f>
        <v>4</v>
      </c>
    </row>
    <row r="2019" spans="1:18" x14ac:dyDescent="0.2">
      <c r="A2019">
        <v>11030</v>
      </c>
      <c r="B2019">
        <v>2</v>
      </c>
      <c r="C2019">
        <v>19</v>
      </c>
      <c r="D2019">
        <v>100</v>
      </c>
      <c r="E2019">
        <v>0</v>
      </c>
      <c r="F2019">
        <f>order_details__2[[#This Row],[UnitPrice]]*order_details__2[[#This Row],[Quantity]]</f>
        <v>1900</v>
      </c>
      <c r="G2019">
        <f>VLOOKUP(order_details__2[[#This Row],[ProductID]],products[],3,FALSE)</f>
        <v>1</v>
      </c>
      <c r="H2019">
        <f>VLOOKUP(order_details__2[[#This Row],[OrderID]],orders[],20,FALSE)</f>
        <v>1998</v>
      </c>
      <c r="I2019" t="str">
        <f>VLOOKUP(order_details__2[[#This Row],[ProductID]],products[],2,FALSE)</f>
        <v>Chang</v>
      </c>
      <c r="J2019" t="str">
        <f>VLOOKUP(order_details__2[[#This Row],[SupplierID]],suppliers[],2,FALSE)</f>
        <v>Exotic Liquids</v>
      </c>
      <c r="K2019" t="str">
        <f>VLOOKUP(order_details__2[[#This Row],[OrderID]],orders[],14,FALSE)</f>
        <v>USA</v>
      </c>
      <c r="L2019">
        <f>VLOOKUP(order_details__2[[#This Row],[OrderID]],orders[],7,FALSE)</f>
        <v>2</v>
      </c>
      <c r="M2019" t="str">
        <f>VLOOKUP(order_details__2[[#This Row],[ShipVia ]],shippers[],2,FALSE)</f>
        <v>United Package</v>
      </c>
      <c r="N2019" t="str">
        <f>VLOOKUP(order_details__2[[#This Row],[OrderID]],orders[],2,FALSE)</f>
        <v>SAVEA</v>
      </c>
      <c r="O2019" t="str">
        <f>VLOOKUP(order_details__2[[#This Row],[OrderID]],orders[],18,FALSE)</f>
        <v xml:space="preserve">Westerns                                          </v>
      </c>
      <c r="P2019">
        <f>VLOOKUP(order_details__2[[#This Row],[ProductID]],products[],4,FALSE)</f>
        <v>1</v>
      </c>
      <c r="Q2019" t="str">
        <f>VLOOKUP(order_details__2[[#This Row],[CategoryID]],categories[],2,FALSE)</f>
        <v>Beverages</v>
      </c>
      <c r="R2019">
        <f>VLOOKUP(order_details__2[[#This Row],[OrderID]],orders[],21,FALSE)</f>
        <v>4</v>
      </c>
    </row>
    <row r="2020" spans="1:18" x14ac:dyDescent="0.2">
      <c r="A2020">
        <v>11030</v>
      </c>
      <c r="B2020">
        <v>5</v>
      </c>
      <c r="C2020">
        <v>21.35</v>
      </c>
      <c r="D2020">
        <v>70</v>
      </c>
      <c r="E2020">
        <v>0</v>
      </c>
      <c r="F2020">
        <f>order_details__2[[#This Row],[UnitPrice]]*order_details__2[[#This Row],[Quantity]]</f>
        <v>1494.5</v>
      </c>
      <c r="G2020">
        <f>VLOOKUP(order_details__2[[#This Row],[ProductID]],products[],3,FALSE)</f>
        <v>2</v>
      </c>
      <c r="H2020">
        <f>VLOOKUP(order_details__2[[#This Row],[OrderID]],orders[],20,FALSE)</f>
        <v>1998</v>
      </c>
      <c r="I2020" t="str">
        <f>VLOOKUP(order_details__2[[#This Row],[ProductID]],products[],2,FALSE)</f>
        <v>Chef Anton's Gumbo Mix</v>
      </c>
      <c r="J2020" t="str">
        <f>VLOOKUP(order_details__2[[#This Row],[SupplierID]],suppliers[],2,FALSE)</f>
        <v>New Orleans Cajun Delights</v>
      </c>
      <c r="K2020" t="str">
        <f>VLOOKUP(order_details__2[[#This Row],[OrderID]],orders[],14,FALSE)</f>
        <v>USA</v>
      </c>
      <c r="L2020">
        <f>VLOOKUP(order_details__2[[#This Row],[OrderID]],orders[],7,FALSE)</f>
        <v>2</v>
      </c>
      <c r="M2020" t="str">
        <f>VLOOKUP(order_details__2[[#This Row],[ShipVia ]],shippers[],2,FALSE)</f>
        <v>United Package</v>
      </c>
      <c r="N2020" t="str">
        <f>VLOOKUP(order_details__2[[#This Row],[OrderID]],orders[],2,FALSE)</f>
        <v>SAVEA</v>
      </c>
      <c r="O2020" t="str">
        <f>VLOOKUP(order_details__2[[#This Row],[OrderID]],orders[],18,FALSE)</f>
        <v xml:space="preserve">Westerns                                          </v>
      </c>
      <c r="P2020">
        <f>VLOOKUP(order_details__2[[#This Row],[ProductID]],products[],4,FALSE)</f>
        <v>2</v>
      </c>
      <c r="Q2020" t="str">
        <f>VLOOKUP(order_details__2[[#This Row],[CategoryID]],categories[],2,FALSE)</f>
        <v>Condiments</v>
      </c>
      <c r="R2020">
        <f>VLOOKUP(order_details__2[[#This Row],[OrderID]],orders[],21,FALSE)</f>
        <v>4</v>
      </c>
    </row>
    <row r="2021" spans="1:18" x14ac:dyDescent="0.2">
      <c r="A2021">
        <v>11030</v>
      </c>
      <c r="B2021">
        <v>29</v>
      </c>
      <c r="C2021">
        <v>123.79</v>
      </c>
      <c r="D2021">
        <v>60</v>
      </c>
      <c r="E2021">
        <v>0</v>
      </c>
      <c r="F2021">
        <f>order_details__2[[#This Row],[UnitPrice]]*order_details__2[[#This Row],[Quantity]]</f>
        <v>7427.4000000000005</v>
      </c>
      <c r="G2021">
        <f>VLOOKUP(order_details__2[[#This Row],[ProductID]],products[],3,FALSE)</f>
        <v>12</v>
      </c>
      <c r="H2021">
        <f>VLOOKUP(order_details__2[[#This Row],[OrderID]],orders[],20,FALSE)</f>
        <v>1998</v>
      </c>
      <c r="I2021" t="str">
        <f>VLOOKUP(order_details__2[[#This Row],[ProductID]],products[],2,FALSE)</f>
        <v>Thringer Rostbratwurst</v>
      </c>
      <c r="J2021" t="str">
        <f>VLOOKUP(order_details__2[[#This Row],[SupplierID]],suppliers[],2,FALSE)</f>
        <v>Plutzer Lebensmittelgromrkte AG</v>
      </c>
      <c r="K2021" t="str">
        <f>VLOOKUP(order_details__2[[#This Row],[OrderID]],orders[],14,FALSE)</f>
        <v>USA</v>
      </c>
      <c r="L2021">
        <f>VLOOKUP(order_details__2[[#This Row],[OrderID]],orders[],7,FALSE)</f>
        <v>2</v>
      </c>
      <c r="M2021" t="str">
        <f>VLOOKUP(order_details__2[[#This Row],[ShipVia ]],shippers[],2,FALSE)</f>
        <v>United Package</v>
      </c>
      <c r="N2021" t="str">
        <f>VLOOKUP(order_details__2[[#This Row],[OrderID]],orders[],2,FALSE)</f>
        <v>SAVEA</v>
      </c>
      <c r="O2021" t="str">
        <f>VLOOKUP(order_details__2[[#This Row],[OrderID]],orders[],18,FALSE)</f>
        <v xml:space="preserve">Westerns                                          </v>
      </c>
      <c r="P2021">
        <f>VLOOKUP(order_details__2[[#This Row],[ProductID]],products[],4,FALSE)</f>
        <v>6</v>
      </c>
      <c r="Q2021" t="str">
        <f>VLOOKUP(order_details__2[[#This Row],[CategoryID]],categories[],2,FALSE)</f>
        <v>Meat/Poultry</v>
      </c>
      <c r="R2021">
        <f>VLOOKUP(order_details__2[[#This Row],[OrderID]],orders[],21,FALSE)</f>
        <v>4</v>
      </c>
    </row>
    <row r="2022" spans="1:18" x14ac:dyDescent="0.2">
      <c r="A2022">
        <v>11030</v>
      </c>
      <c r="B2022">
        <v>59</v>
      </c>
      <c r="C2022">
        <v>55</v>
      </c>
      <c r="D2022">
        <v>100</v>
      </c>
      <c r="E2022">
        <v>0</v>
      </c>
      <c r="F2022">
        <f>order_details__2[[#This Row],[UnitPrice]]*order_details__2[[#This Row],[Quantity]]</f>
        <v>5500</v>
      </c>
      <c r="G2022">
        <f>VLOOKUP(order_details__2[[#This Row],[ProductID]],products[],3,FALSE)</f>
        <v>28</v>
      </c>
      <c r="H2022">
        <f>VLOOKUP(order_details__2[[#This Row],[OrderID]],orders[],20,FALSE)</f>
        <v>1998</v>
      </c>
      <c r="I2022" t="str">
        <f>VLOOKUP(order_details__2[[#This Row],[ProductID]],products[],2,FALSE)</f>
        <v>Raclette Courdavault</v>
      </c>
      <c r="J2022" t="str">
        <f>VLOOKUP(order_details__2[[#This Row],[SupplierID]],suppliers[],2,FALSE)</f>
        <v>Gai pturage</v>
      </c>
      <c r="K2022" t="str">
        <f>VLOOKUP(order_details__2[[#This Row],[OrderID]],orders[],14,FALSE)</f>
        <v>USA</v>
      </c>
      <c r="L2022">
        <f>VLOOKUP(order_details__2[[#This Row],[OrderID]],orders[],7,FALSE)</f>
        <v>2</v>
      </c>
      <c r="M2022" t="str">
        <f>VLOOKUP(order_details__2[[#This Row],[ShipVia ]],shippers[],2,FALSE)</f>
        <v>United Package</v>
      </c>
      <c r="N2022" t="str">
        <f>VLOOKUP(order_details__2[[#This Row],[OrderID]],orders[],2,FALSE)</f>
        <v>SAVEA</v>
      </c>
      <c r="O2022" t="str">
        <f>VLOOKUP(order_details__2[[#This Row],[OrderID]],orders[],18,FALSE)</f>
        <v xml:space="preserve">Westerns                                          </v>
      </c>
      <c r="P2022">
        <f>VLOOKUP(order_details__2[[#This Row],[ProductID]],products[],4,FALSE)</f>
        <v>4</v>
      </c>
      <c r="Q2022" t="str">
        <f>VLOOKUP(order_details__2[[#This Row],[CategoryID]],categories[],2,FALSE)</f>
        <v>Dairy Products</v>
      </c>
      <c r="R2022">
        <f>VLOOKUP(order_details__2[[#This Row],[OrderID]],orders[],21,FALSE)</f>
        <v>4</v>
      </c>
    </row>
    <row r="2023" spans="1:18" x14ac:dyDescent="0.2">
      <c r="A2023">
        <v>11031</v>
      </c>
      <c r="B2023">
        <v>1</v>
      </c>
      <c r="C2023">
        <v>18</v>
      </c>
      <c r="D2023">
        <v>45</v>
      </c>
      <c r="E2023">
        <v>0</v>
      </c>
      <c r="F2023">
        <f>order_details__2[[#This Row],[UnitPrice]]*order_details__2[[#This Row],[Quantity]]</f>
        <v>810</v>
      </c>
      <c r="G2023">
        <f>VLOOKUP(order_details__2[[#This Row],[ProductID]],products[],3,FALSE)</f>
        <v>1</v>
      </c>
      <c r="H2023">
        <f>VLOOKUP(order_details__2[[#This Row],[OrderID]],orders[],20,FALSE)</f>
        <v>1998</v>
      </c>
      <c r="I2023" t="str">
        <f>VLOOKUP(order_details__2[[#This Row],[ProductID]],products[],2,FALSE)</f>
        <v>Chai</v>
      </c>
      <c r="J2023" t="str">
        <f>VLOOKUP(order_details__2[[#This Row],[SupplierID]],suppliers[],2,FALSE)</f>
        <v>Exotic Liquids</v>
      </c>
      <c r="K2023" t="str">
        <f>VLOOKUP(order_details__2[[#This Row],[OrderID]],orders[],14,FALSE)</f>
        <v>USA</v>
      </c>
      <c r="L2023">
        <f>VLOOKUP(order_details__2[[#This Row],[OrderID]],orders[],7,FALSE)</f>
        <v>2</v>
      </c>
      <c r="M2023" t="str">
        <f>VLOOKUP(order_details__2[[#This Row],[ShipVia ]],shippers[],2,FALSE)</f>
        <v>United Package</v>
      </c>
      <c r="N2023" t="str">
        <f>VLOOKUP(order_details__2[[#This Row],[OrderID]],orders[],2,FALSE)</f>
        <v>SAVEA</v>
      </c>
      <c r="O2023" t="str">
        <f>VLOOKUP(order_details__2[[#This Row],[OrderID]],orders[],18,FALSE)</f>
        <v xml:space="preserve">Westerns                                          </v>
      </c>
      <c r="P2023">
        <f>VLOOKUP(order_details__2[[#This Row],[ProductID]],products[],4,FALSE)</f>
        <v>1</v>
      </c>
      <c r="Q2023" t="str">
        <f>VLOOKUP(order_details__2[[#This Row],[CategoryID]],categories[],2,FALSE)</f>
        <v>Beverages</v>
      </c>
      <c r="R2023">
        <f>VLOOKUP(order_details__2[[#This Row],[OrderID]],orders[],21,FALSE)</f>
        <v>4</v>
      </c>
    </row>
    <row r="2024" spans="1:18" x14ac:dyDescent="0.2">
      <c r="A2024">
        <v>11031</v>
      </c>
      <c r="B2024">
        <v>13</v>
      </c>
      <c r="C2024">
        <v>6</v>
      </c>
      <c r="D2024">
        <v>80</v>
      </c>
      <c r="E2024">
        <v>0</v>
      </c>
      <c r="F2024">
        <f>order_details__2[[#This Row],[UnitPrice]]*order_details__2[[#This Row],[Quantity]]</f>
        <v>480</v>
      </c>
      <c r="G2024">
        <f>VLOOKUP(order_details__2[[#This Row],[ProductID]],products[],3,FALSE)</f>
        <v>6</v>
      </c>
      <c r="H2024">
        <f>VLOOKUP(order_details__2[[#This Row],[OrderID]],orders[],20,FALSE)</f>
        <v>1998</v>
      </c>
      <c r="I2024" t="str">
        <f>VLOOKUP(order_details__2[[#This Row],[ProductID]],products[],2,FALSE)</f>
        <v>Konbu</v>
      </c>
      <c r="J2024" t="str">
        <f>VLOOKUP(order_details__2[[#This Row],[SupplierID]],suppliers[],2,FALSE)</f>
        <v>Mayumi's</v>
      </c>
      <c r="K2024" t="str">
        <f>VLOOKUP(order_details__2[[#This Row],[OrderID]],orders[],14,FALSE)</f>
        <v>USA</v>
      </c>
      <c r="L2024">
        <f>VLOOKUP(order_details__2[[#This Row],[OrderID]],orders[],7,FALSE)</f>
        <v>2</v>
      </c>
      <c r="M2024" t="str">
        <f>VLOOKUP(order_details__2[[#This Row],[ShipVia ]],shippers[],2,FALSE)</f>
        <v>United Package</v>
      </c>
      <c r="N2024" t="str">
        <f>VLOOKUP(order_details__2[[#This Row],[OrderID]],orders[],2,FALSE)</f>
        <v>SAVEA</v>
      </c>
      <c r="O2024" t="str">
        <f>VLOOKUP(order_details__2[[#This Row],[OrderID]],orders[],18,FALSE)</f>
        <v xml:space="preserve">Westerns                                          </v>
      </c>
      <c r="P2024">
        <f>VLOOKUP(order_details__2[[#This Row],[ProductID]],products[],4,FALSE)</f>
        <v>8</v>
      </c>
      <c r="Q2024" t="str">
        <f>VLOOKUP(order_details__2[[#This Row],[CategoryID]],categories[],2,FALSE)</f>
        <v>Seafood</v>
      </c>
      <c r="R2024">
        <f>VLOOKUP(order_details__2[[#This Row],[OrderID]],orders[],21,FALSE)</f>
        <v>4</v>
      </c>
    </row>
    <row r="2025" spans="1:18" x14ac:dyDescent="0.2">
      <c r="A2025">
        <v>11031</v>
      </c>
      <c r="B2025">
        <v>24</v>
      </c>
      <c r="C2025">
        <v>4.5</v>
      </c>
      <c r="D2025">
        <v>21</v>
      </c>
      <c r="E2025">
        <v>0</v>
      </c>
      <c r="F2025">
        <f>order_details__2[[#This Row],[UnitPrice]]*order_details__2[[#This Row],[Quantity]]</f>
        <v>94.5</v>
      </c>
      <c r="G2025">
        <f>VLOOKUP(order_details__2[[#This Row],[ProductID]],products[],3,FALSE)</f>
        <v>10</v>
      </c>
      <c r="H2025">
        <f>VLOOKUP(order_details__2[[#This Row],[OrderID]],orders[],20,FALSE)</f>
        <v>1998</v>
      </c>
      <c r="I2025" t="str">
        <f>VLOOKUP(order_details__2[[#This Row],[ProductID]],products[],2,FALSE)</f>
        <v>Guaran Fantstica</v>
      </c>
      <c r="J2025" t="str">
        <f>VLOOKUP(order_details__2[[#This Row],[SupplierID]],suppliers[],2,FALSE)</f>
        <v>Refrescos Americanas LTDA</v>
      </c>
      <c r="K2025" t="str">
        <f>VLOOKUP(order_details__2[[#This Row],[OrderID]],orders[],14,FALSE)</f>
        <v>USA</v>
      </c>
      <c r="L2025">
        <f>VLOOKUP(order_details__2[[#This Row],[OrderID]],orders[],7,FALSE)</f>
        <v>2</v>
      </c>
      <c r="M2025" t="str">
        <f>VLOOKUP(order_details__2[[#This Row],[ShipVia ]],shippers[],2,FALSE)</f>
        <v>United Package</v>
      </c>
      <c r="N2025" t="str">
        <f>VLOOKUP(order_details__2[[#This Row],[OrderID]],orders[],2,FALSE)</f>
        <v>SAVEA</v>
      </c>
      <c r="O2025" t="str">
        <f>VLOOKUP(order_details__2[[#This Row],[OrderID]],orders[],18,FALSE)</f>
        <v xml:space="preserve">Westerns                                          </v>
      </c>
      <c r="P2025">
        <f>VLOOKUP(order_details__2[[#This Row],[ProductID]],products[],4,FALSE)</f>
        <v>1</v>
      </c>
      <c r="Q2025" t="str">
        <f>VLOOKUP(order_details__2[[#This Row],[CategoryID]],categories[],2,FALSE)</f>
        <v>Beverages</v>
      </c>
      <c r="R2025">
        <f>VLOOKUP(order_details__2[[#This Row],[OrderID]],orders[],21,FALSE)</f>
        <v>4</v>
      </c>
    </row>
    <row r="2026" spans="1:18" x14ac:dyDescent="0.2">
      <c r="A2026">
        <v>11031</v>
      </c>
      <c r="B2026">
        <v>64</v>
      </c>
      <c r="C2026">
        <v>33.25</v>
      </c>
      <c r="D2026">
        <v>20</v>
      </c>
      <c r="E2026">
        <v>0</v>
      </c>
      <c r="F2026">
        <f>order_details__2[[#This Row],[UnitPrice]]*order_details__2[[#This Row],[Quantity]]</f>
        <v>665</v>
      </c>
      <c r="G2026">
        <f>VLOOKUP(order_details__2[[#This Row],[ProductID]],products[],3,FALSE)</f>
        <v>12</v>
      </c>
      <c r="H2026">
        <f>VLOOKUP(order_details__2[[#This Row],[OrderID]],orders[],20,FALSE)</f>
        <v>1998</v>
      </c>
      <c r="I2026" t="str">
        <f>VLOOKUP(order_details__2[[#This Row],[ProductID]],products[],2,FALSE)</f>
        <v>Wimmers gute Semmelkndel</v>
      </c>
      <c r="J2026" t="str">
        <f>VLOOKUP(order_details__2[[#This Row],[SupplierID]],suppliers[],2,FALSE)</f>
        <v>Plutzer Lebensmittelgromrkte AG</v>
      </c>
      <c r="K2026" t="str">
        <f>VLOOKUP(order_details__2[[#This Row],[OrderID]],orders[],14,FALSE)</f>
        <v>USA</v>
      </c>
      <c r="L2026">
        <f>VLOOKUP(order_details__2[[#This Row],[OrderID]],orders[],7,FALSE)</f>
        <v>2</v>
      </c>
      <c r="M2026" t="str">
        <f>VLOOKUP(order_details__2[[#This Row],[ShipVia ]],shippers[],2,FALSE)</f>
        <v>United Package</v>
      </c>
      <c r="N2026" t="str">
        <f>VLOOKUP(order_details__2[[#This Row],[OrderID]],orders[],2,FALSE)</f>
        <v>SAVEA</v>
      </c>
      <c r="O2026" t="str">
        <f>VLOOKUP(order_details__2[[#This Row],[OrderID]],orders[],18,FALSE)</f>
        <v xml:space="preserve">Westerns                                          </v>
      </c>
      <c r="P2026">
        <f>VLOOKUP(order_details__2[[#This Row],[ProductID]],products[],4,FALSE)</f>
        <v>5</v>
      </c>
      <c r="Q2026" t="str">
        <f>VLOOKUP(order_details__2[[#This Row],[CategoryID]],categories[],2,FALSE)</f>
        <v>Grains/Cereals</v>
      </c>
      <c r="R2026">
        <f>VLOOKUP(order_details__2[[#This Row],[OrderID]],orders[],21,FALSE)</f>
        <v>4</v>
      </c>
    </row>
    <row r="2027" spans="1:18" x14ac:dyDescent="0.2">
      <c r="A2027">
        <v>11031</v>
      </c>
      <c r="B2027">
        <v>71</v>
      </c>
      <c r="C2027">
        <v>21.5</v>
      </c>
      <c r="D2027">
        <v>16</v>
      </c>
      <c r="E2027">
        <v>0</v>
      </c>
      <c r="F2027">
        <f>order_details__2[[#This Row],[UnitPrice]]*order_details__2[[#This Row],[Quantity]]</f>
        <v>344</v>
      </c>
      <c r="G2027">
        <f>VLOOKUP(order_details__2[[#This Row],[ProductID]],products[],3,FALSE)</f>
        <v>15</v>
      </c>
      <c r="H2027">
        <f>VLOOKUP(order_details__2[[#This Row],[OrderID]],orders[],20,FALSE)</f>
        <v>1998</v>
      </c>
      <c r="I2027" t="str">
        <f>VLOOKUP(order_details__2[[#This Row],[ProductID]],products[],2,FALSE)</f>
        <v>Flotemysost</v>
      </c>
      <c r="J2027" t="str">
        <f>VLOOKUP(order_details__2[[#This Row],[SupplierID]],suppliers[],2,FALSE)</f>
        <v>Norske Meierier</v>
      </c>
      <c r="K2027" t="str">
        <f>VLOOKUP(order_details__2[[#This Row],[OrderID]],orders[],14,FALSE)</f>
        <v>USA</v>
      </c>
      <c r="L2027">
        <f>VLOOKUP(order_details__2[[#This Row],[OrderID]],orders[],7,FALSE)</f>
        <v>2</v>
      </c>
      <c r="M2027" t="str">
        <f>VLOOKUP(order_details__2[[#This Row],[ShipVia ]],shippers[],2,FALSE)</f>
        <v>United Package</v>
      </c>
      <c r="N2027" t="str">
        <f>VLOOKUP(order_details__2[[#This Row],[OrderID]],orders[],2,FALSE)</f>
        <v>SAVEA</v>
      </c>
      <c r="O2027" t="str">
        <f>VLOOKUP(order_details__2[[#This Row],[OrderID]],orders[],18,FALSE)</f>
        <v xml:space="preserve">Westerns                                          </v>
      </c>
      <c r="P2027">
        <f>VLOOKUP(order_details__2[[#This Row],[ProductID]],products[],4,FALSE)</f>
        <v>4</v>
      </c>
      <c r="Q2027" t="str">
        <f>VLOOKUP(order_details__2[[#This Row],[CategoryID]],categories[],2,FALSE)</f>
        <v>Dairy Products</v>
      </c>
      <c r="R2027">
        <f>VLOOKUP(order_details__2[[#This Row],[OrderID]],orders[],21,FALSE)</f>
        <v>4</v>
      </c>
    </row>
    <row r="2028" spans="1:18" x14ac:dyDescent="0.2">
      <c r="A2028">
        <v>11032</v>
      </c>
      <c r="B2028">
        <v>36</v>
      </c>
      <c r="C2028">
        <v>19</v>
      </c>
      <c r="D2028">
        <v>35</v>
      </c>
      <c r="E2028">
        <v>0</v>
      </c>
      <c r="F2028">
        <f>order_details__2[[#This Row],[UnitPrice]]*order_details__2[[#This Row],[Quantity]]</f>
        <v>665</v>
      </c>
      <c r="G2028">
        <f>VLOOKUP(order_details__2[[#This Row],[ProductID]],products[],3,FALSE)</f>
        <v>17</v>
      </c>
      <c r="H2028">
        <f>VLOOKUP(order_details__2[[#This Row],[OrderID]],orders[],20,FALSE)</f>
        <v>1998</v>
      </c>
      <c r="I2028" t="str">
        <f>VLOOKUP(order_details__2[[#This Row],[ProductID]],products[],2,FALSE)</f>
        <v>Inlagd Sill</v>
      </c>
      <c r="J2028" t="str">
        <f>VLOOKUP(order_details__2[[#This Row],[SupplierID]],suppliers[],2,FALSE)</f>
        <v>Svensk Sjfda AB</v>
      </c>
      <c r="K2028" t="str">
        <f>VLOOKUP(order_details__2[[#This Row],[OrderID]],orders[],14,FALSE)</f>
        <v>USA</v>
      </c>
      <c r="L2028">
        <f>VLOOKUP(order_details__2[[#This Row],[OrderID]],orders[],7,FALSE)</f>
        <v>3</v>
      </c>
      <c r="M2028" t="str">
        <f>VLOOKUP(order_details__2[[#This Row],[ShipVia ]],shippers[],2,FALSE)</f>
        <v>Federal Shipping</v>
      </c>
      <c r="N2028" t="str">
        <f>VLOOKUP(order_details__2[[#This Row],[OrderID]],orders[],2,FALSE)</f>
        <v>WHITC</v>
      </c>
      <c r="O2028" t="str">
        <f>VLOOKUP(order_details__2[[#This Row],[OrderID]],orders[],18,FALSE)</f>
        <v xml:space="preserve">Eastern                                           </v>
      </c>
      <c r="P2028">
        <f>VLOOKUP(order_details__2[[#This Row],[ProductID]],products[],4,FALSE)</f>
        <v>8</v>
      </c>
      <c r="Q2028" t="str">
        <f>VLOOKUP(order_details__2[[#This Row],[CategoryID]],categories[],2,FALSE)</f>
        <v>Seafood</v>
      </c>
      <c r="R2028">
        <f>VLOOKUP(order_details__2[[#This Row],[OrderID]],orders[],21,FALSE)</f>
        <v>4</v>
      </c>
    </row>
    <row r="2029" spans="1:18" x14ac:dyDescent="0.2">
      <c r="A2029">
        <v>11032</v>
      </c>
      <c r="B2029">
        <v>38</v>
      </c>
      <c r="C2029">
        <v>263.5</v>
      </c>
      <c r="D2029">
        <v>25</v>
      </c>
      <c r="E2029">
        <v>0</v>
      </c>
      <c r="F2029">
        <f>order_details__2[[#This Row],[UnitPrice]]*order_details__2[[#This Row],[Quantity]]</f>
        <v>6587.5</v>
      </c>
      <c r="G2029">
        <f>VLOOKUP(order_details__2[[#This Row],[ProductID]],products[],3,FALSE)</f>
        <v>18</v>
      </c>
      <c r="H2029">
        <f>VLOOKUP(order_details__2[[#This Row],[OrderID]],orders[],20,FALSE)</f>
        <v>1998</v>
      </c>
      <c r="I2029" t="str">
        <f>VLOOKUP(order_details__2[[#This Row],[ProductID]],products[],2,FALSE)</f>
        <v>Cte de Blaye</v>
      </c>
      <c r="J2029" t="str">
        <f>VLOOKUP(order_details__2[[#This Row],[SupplierID]],suppliers[],2,FALSE)</f>
        <v>Aux joyeux ecclsiastiques</v>
      </c>
      <c r="K2029" t="str">
        <f>VLOOKUP(order_details__2[[#This Row],[OrderID]],orders[],14,FALSE)</f>
        <v>USA</v>
      </c>
      <c r="L2029">
        <f>VLOOKUP(order_details__2[[#This Row],[OrderID]],orders[],7,FALSE)</f>
        <v>3</v>
      </c>
      <c r="M2029" t="str">
        <f>VLOOKUP(order_details__2[[#This Row],[ShipVia ]],shippers[],2,FALSE)</f>
        <v>Federal Shipping</v>
      </c>
      <c r="N2029" t="str">
        <f>VLOOKUP(order_details__2[[#This Row],[OrderID]],orders[],2,FALSE)</f>
        <v>WHITC</v>
      </c>
      <c r="O2029" t="str">
        <f>VLOOKUP(order_details__2[[#This Row],[OrderID]],orders[],18,FALSE)</f>
        <v xml:space="preserve">Eastern                                           </v>
      </c>
      <c r="P2029">
        <f>VLOOKUP(order_details__2[[#This Row],[ProductID]],products[],4,FALSE)</f>
        <v>1</v>
      </c>
      <c r="Q2029" t="str">
        <f>VLOOKUP(order_details__2[[#This Row],[CategoryID]],categories[],2,FALSE)</f>
        <v>Beverages</v>
      </c>
      <c r="R2029">
        <f>VLOOKUP(order_details__2[[#This Row],[OrderID]],orders[],21,FALSE)</f>
        <v>4</v>
      </c>
    </row>
    <row r="2030" spans="1:18" x14ac:dyDescent="0.2">
      <c r="A2030">
        <v>11032</v>
      </c>
      <c r="B2030">
        <v>59</v>
      </c>
      <c r="C2030">
        <v>55</v>
      </c>
      <c r="D2030">
        <v>30</v>
      </c>
      <c r="E2030">
        <v>0</v>
      </c>
      <c r="F2030">
        <f>order_details__2[[#This Row],[UnitPrice]]*order_details__2[[#This Row],[Quantity]]</f>
        <v>1650</v>
      </c>
      <c r="G2030">
        <f>VLOOKUP(order_details__2[[#This Row],[ProductID]],products[],3,FALSE)</f>
        <v>28</v>
      </c>
      <c r="H2030">
        <f>VLOOKUP(order_details__2[[#This Row],[OrderID]],orders[],20,FALSE)</f>
        <v>1998</v>
      </c>
      <c r="I2030" t="str">
        <f>VLOOKUP(order_details__2[[#This Row],[ProductID]],products[],2,FALSE)</f>
        <v>Raclette Courdavault</v>
      </c>
      <c r="J2030" t="str">
        <f>VLOOKUP(order_details__2[[#This Row],[SupplierID]],suppliers[],2,FALSE)</f>
        <v>Gai pturage</v>
      </c>
      <c r="K2030" t="str">
        <f>VLOOKUP(order_details__2[[#This Row],[OrderID]],orders[],14,FALSE)</f>
        <v>USA</v>
      </c>
      <c r="L2030">
        <f>VLOOKUP(order_details__2[[#This Row],[OrderID]],orders[],7,FALSE)</f>
        <v>3</v>
      </c>
      <c r="M2030" t="str">
        <f>VLOOKUP(order_details__2[[#This Row],[ShipVia ]],shippers[],2,FALSE)</f>
        <v>Federal Shipping</v>
      </c>
      <c r="N2030" t="str">
        <f>VLOOKUP(order_details__2[[#This Row],[OrderID]],orders[],2,FALSE)</f>
        <v>WHITC</v>
      </c>
      <c r="O2030" t="str">
        <f>VLOOKUP(order_details__2[[#This Row],[OrderID]],orders[],18,FALSE)</f>
        <v xml:space="preserve">Eastern                                           </v>
      </c>
      <c r="P2030">
        <f>VLOOKUP(order_details__2[[#This Row],[ProductID]],products[],4,FALSE)</f>
        <v>4</v>
      </c>
      <c r="Q2030" t="str">
        <f>VLOOKUP(order_details__2[[#This Row],[CategoryID]],categories[],2,FALSE)</f>
        <v>Dairy Products</v>
      </c>
      <c r="R2030">
        <f>VLOOKUP(order_details__2[[#This Row],[OrderID]],orders[],21,FALSE)</f>
        <v>4</v>
      </c>
    </row>
    <row r="2031" spans="1:18" x14ac:dyDescent="0.2">
      <c r="A2031">
        <v>11033</v>
      </c>
      <c r="B2031">
        <v>53</v>
      </c>
      <c r="C2031">
        <v>32.799999999999997</v>
      </c>
      <c r="D2031">
        <v>70</v>
      </c>
      <c r="E2031">
        <v>0</v>
      </c>
      <c r="F2031">
        <f>order_details__2[[#This Row],[UnitPrice]]*order_details__2[[#This Row],[Quantity]]</f>
        <v>2296</v>
      </c>
      <c r="G2031">
        <f>VLOOKUP(order_details__2[[#This Row],[ProductID]],products[],3,FALSE)</f>
        <v>24</v>
      </c>
      <c r="H2031">
        <f>VLOOKUP(order_details__2[[#This Row],[OrderID]],orders[],20,FALSE)</f>
        <v>1998</v>
      </c>
      <c r="I2031" t="str">
        <f>VLOOKUP(order_details__2[[#This Row],[ProductID]],products[],2,FALSE)</f>
        <v>Perth Pasties</v>
      </c>
      <c r="J2031" t="str">
        <f>VLOOKUP(order_details__2[[#This Row],[SupplierID]],suppliers[],2,FALSE)</f>
        <v>G'day, Mate</v>
      </c>
      <c r="K2031" t="str">
        <f>VLOOKUP(order_details__2[[#This Row],[OrderID]],orders[],14,FALSE)</f>
        <v>Switzerland</v>
      </c>
      <c r="L2031">
        <f>VLOOKUP(order_details__2[[#This Row],[OrderID]],orders[],7,FALSE)</f>
        <v>3</v>
      </c>
      <c r="M2031" t="str">
        <f>VLOOKUP(order_details__2[[#This Row],[ShipVia ]],shippers[],2,FALSE)</f>
        <v>Federal Shipping</v>
      </c>
      <c r="N2031" t="str">
        <f>VLOOKUP(order_details__2[[#This Row],[OrderID]],orders[],2,FALSE)</f>
        <v>RICSU</v>
      </c>
      <c r="O2031" t="str">
        <f>VLOOKUP(order_details__2[[#This Row],[OrderID]],orders[],18,FALSE)</f>
        <v xml:space="preserve">Westerns                                          </v>
      </c>
      <c r="P2031">
        <f>VLOOKUP(order_details__2[[#This Row],[ProductID]],products[],4,FALSE)</f>
        <v>6</v>
      </c>
      <c r="Q2031" t="str">
        <f>VLOOKUP(order_details__2[[#This Row],[CategoryID]],categories[],2,FALSE)</f>
        <v>Meat/Poultry</v>
      </c>
      <c r="R2031">
        <f>VLOOKUP(order_details__2[[#This Row],[OrderID]],orders[],21,FALSE)</f>
        <v>4</v>
      </c>
    </row>
    <row r="2032" spans="1:18" x14ac:dyDescent="0.2">
      <c r="A2032">
        <v>11033</v>
      </c>
      <c r="B2032">
        <v>69</v>
      </c>
      <c r="C2032">
        <v>36</v>
      </c>
      <c r="D2032">
        <v>36</v>
      </c>
      <c r="E2032">
        <v>0</v>
      </c>
      <c r="F2032">
        <f>order_details__2[[#This Row],[UnitPrice]]*order_details__2[[#This Row],[Quantity]]</f>
        <v>1296</v>
      </c>
      <c r="G2032">
        <f>VLOOKUP(order_details__2[[#This Row],[ProductID]],products[],3,FALSE)</f>
        <v>15</v>
      </c>
      <c r="H2032">
        <f>VLOOKUP(order_details__2[[#This Row],[OrderID]],orders[],20,FALSE)</f>
        <v>1998</v>
      </c>
      <c r="I2032" t="str">
        <f>VLOOKUP(order_details__2[[#This Row],[ProductID]],products[],2,FALSE)</f>
        <v>Gudbrandsdalsost</v>
      </c>
      <c r="J2032" t="str">
        <f>VLOOKUP(order_details__2[[#This Row],[SupplierID]],suppliers[],2,FALSE)</f>
        <v>Norske Meierier</v>
      </c>
      <c r="K2032" t="str">
        <f>VLOOKUP(order_details__2[[#This Row],[OrderID]],orders[],14,FALSE)</f>
        <v>Switzerland</v>
      </c>
      <c r="L2032">
        <f>VLOOKUP(order_details__2[[#This Row],[OrderID]],orders[],7,FALSE)</f>
        <v>3</v>
      </c>
      <c r="M2032" t="str">
        <f>VLOOKUP(order_details__2[[#This Row],[ShipVia ]],shippers[],2,FALSE)</f>
        <v>Federal Shipping</v>
      </c>
      <c r="N2032" t="str">
        <f>VLOOKUP(order_details__2[[#This Row],[OrderID]],orders[],2,FALSE)</f>
        <v>RICSU</v>
      </c>
      <c r="O2032" t="str">
        <f>VLOOKUP(order_details__2[[#This Row],[OrderID]],orders[],18,FALSE)</f>
        <v xml:space="preserve">Westerns                                          </v>
      </c>
      <c r="P2032">
        <f>VLOOKUP(order_details__2[[#This Row],[ProductID]],products[],4,FALSE)</f>
        <v>4</v>
      </c>
      <c r="Q2032" t="str">
        <f>VLOOKUP(order_details__2[[#This Row],[CategoryID]],categories[],2,FALSE)</f>
        <v>Dairy Products</v>
      </c>
      <c r="R2032">
        <f>VLOOKUP(order_details__2[[#This Row],[OrderID]],orders[],21,FALSE)</f>
        <v>4</v>
      </c>
    </row>
    <row r="2033" spans="1:18" x14ac:dyDescent="0.2">
      <c r="A2033">
        <v>11034</v>
      </c>
      <c r="B2033">
        <v>21</v>
      </c>
      <c r="C2033">
        <v>10</v>
      </c>
      <c r="D2033">
        <v>15</v>
      </c>
      <c r="E2033">
        <v>0</v>
      </c>
      <c r="F2033">
        <f>order_details__2[[#This Row],[UnitPrice]]*order_details__2[[#This Row],[Quantity]]</f>
        <v>150</v>
      </c>
      <c r="G2033">
        <f>VLOOKUP(order_details__2[[#This Row],[ProductID]],products[],3,FALSE)</f>
        <v>8</v>
      </c>
      <c r="H2033">
        <f>VLOOKUP(order_details__2[[#This Row],[OrderID]],orders[],20,FALSE)</f>
        <v>1998</v>
      </c>
      <c r="I2033" t="str">
        <f>VLOOKUP(order_details__2[[#This Row],[ProductID]],products[],2,FALSE)</f>
        <v>Sir Rodney's Scones</v>
      </c>
      <c r="J2033" t="str">
        <f>VLOOKUP(order_details__2[[#This Row],[SupplierID]],suppliers[],2,FALSE)</f>
        <v>Specialty Biscuits, Ltd.</v>
      </c>
      <c r="K2033" t="str">
        <f>VLOOKUP(order_details__2[[#This Row],[OrderID]],orders[],14,FALSE)</f>
        <v>USA</v>
      </c>
      <c r="L2033">
        <f>VLOOKUP(order_details__2[[#This Row],[OrderID]],orders[],7,FALSE)</f>
        <v>1</v>
      </c>
      <c r="M2033" t="str">
        <f>VLOOKUP(order_details__2[[#This Row],[ShipVia ]],shippers[],2,FALSE)</f>
        <v>Speedy Express</v>
      </c>
      <c r="N2033" t="str">
        <f>VLOOKUP(order_details__2[[#This Row],[OrderID]],orders[],2,FALSE)</f>
        <v>OLDWO</v>
      </c>
      <c r="O2033" t="str">
        <f>VLOOKUP(order_details__2[[#This Row],[OrderID]],orders[],18,FALSE)</f>
        <v xml:space="preserve">Northern                                          </v>
      </c>
      <c r="P2033">
        <f>VLOOKUP(order_details__2[[#This Row],[ProductID]],products[],4,FALSE)</f>
        <v>3</v>
      </c>
      <c r="Q2033" t="str">
        <f>VLOOKUP(order_details__2[[#This Row],[CategoryID]],categories[],2,FALSE)</f>
        <v>Confections</v>
      </c>
      <c r="R2033">
        <f>VLOOKUP(order_details__2[[#This Row],[OrderID]],orders[],21,FALSE)</f>
        <v>4</v>
      </c>
    </row>
    <row r="2034" spans="1:18" x14ac:dyDescent="0.2">
      <c r="A2034">
        <v>11034</v>
      </c>
      <c r="B2034">
        <v>44</v>
      </c>
      <c r="C2034">
        <v>19.45</v>
      </c>
      <c r="D2034">
        <v>12</v>
      </c>
      <c r="E2034">
        <v>0</v>
      </c>
      <c r="F2034">
        <f>order_details__2[[#This Row],[UnitPrice]]*order_details__2[[#This Row],[Quantity]]</f>
        <v>233.39999999999998</v>
      </c>
      <c r="G2034">
        <f>VLOOKUP(order_details__2[[#This Row],[ProductID]],products[],3,FALSE)</f>
        <v>20</v>
      </c>
      <c r="H2034">
        <f>VLOOKUP(order_details__2[[#This Row],[OrderID]],orders[],20,FALSE)</f>
        <v>1998</v>
      </c>
      <c r="I2034" t="str">
        <f>VLOOKUP(order_details__2[[#This Row],[ProductID]],products[],2,FALSE)</f>
        <v>Gula Malacca</v>
      </c>
      <c r="J2034" t="str">
        <f>VLOOKUP(order_details__2[[#This Row],[SupplierID]],suppliers[],2,FALSE)</f>
        <v>Leka Trading</v>
      </c>
      <c r="K2034" t="str">
        <f>VLOOKUP(order_details__2[[#This Row],[OrderID]],orders[],14,FALSE)</f>
        <v>USA</v>
      </c>
      <c r="L2034">
        <f>VLOOKUP(order_details__2[[#This Row],[OrderID]],orders[],7,FALSE)</f>
        <v>1</v>
      </c>
      <c r="M2034" t="str">
        <f>VLOOKUP(order_details__2[[#This Row],[ShipVia ]],shippers[],2,FALSE)</f>
        <v>Speedy Express</v>
      </c>
      <c r="N2034" t="str">
        <f>VLOOKUP(order_details__2[[#This Row],[OrderID]],orders[],2,FALSE)</f>
        <v>OLDWO</v>
      </c>
      <c r="O2034" t="str">
        <f>VLOOKUP(order_details__2[[#This Row],[OrderID]],orders[],18,FALSE)</f>
        <v xml:space="preserve">Northern                                          </v>
      </c>
      <c r="P2034">
        <f>VLOOKUP(order_details__2[[#This Row],[ProductID]],products[],4,FALSE)</f>
        <v>2</v>
      </c>
      <c r="Q2034" t="str">
        <f>VLOOKUP(order_details__2[[#This Row],[CategoryID]],categories[],2,FALSE)</f>
        <v>Condiments</v>
      </c>
      <c r="R2034">
        <f>VLOOKUP(order_details__2[[#This Row],[OrderID]],orders[],21,FALSE)</f>
        <v>4</v>
      </c>
    </row>
    <row r="2035" spans="1:18" x14ac:dyDescent="0.2">
      <c r="A2035">
        <v>11034</v>
      </c>
      <c r="B2035">
        <v>61</v>
      </c>
      <c r="C2035">
        <v>28.5</v>
      </c>
      <c r="D2035">
        <v>6</v>
      </c>
      <c r="E2035">
        <v>0</v>
      </c>
      <c r="F2035">
        <f>order_details__2[[#This Row],[UnitPrice]]*order_details__2[[#This Row],[Quantity]]</f>
        <v>171</v>
      </c>
      <c r="G2035">
        <f>VLOOKUP(order_details__2[[#This Row],[ProductID]],products[],3,FALSE)</f>
        <v>29</v>
      </c>
      <c r="H2035">
        <f>VLOOKUP(order_details__2[[#This Row],[OrderID]],orders[],20,FALSE)</f>
        <v>1998</v>
      </c>
      <c r="I2035" t="str">
        <f>VLOOKUP(order_details__2[[#This Row],[ProductID]],products[],2,FALSE)</f>
        <v>Sirop d'rable</v>
      </c>
      <c r="J2035" t="str">
        <f>VLOOKUP(order_details__2[[#This Row],[SupplierID]],suppliers[],2,FALSE)</f>
        <v>Forts d'rables</v>
      </c>
      <c r="K2035" t="str">
        <f>VLOOKUP(order_details__2[[#This Row],[OrderID]],orders[],14,FALSE)</f>
        <v>USA</v>
      </c>
      <c r="L2035">
        <f>VLOOKUP(order_details__2[[#This Row],[OrderID]],orders[],7,FALSE)</f>
        <v>1</v>
      </c>
      <c r="M2035" t="str">
        <f>VLOOKUP(order_details__2[[#This Row],[ShipVia ]],shippers[],2,FALSE)</f>
        <v>Speedy Express</v>
      </c>
      <c r="N2035" t="str">
        <f>VLOOKUP(order_details__2[[#This Row],[OrderID]],orders[],2,FALSE)</f>
        <v>OLDWO</v>
      </c>
      <c r="O2035" t="str">
        <f>VLOOKUP(order_details__2[[#This Row],[OrderID]],orders[],18,FALSE)</f>
        <v xml:space="preserve">Northern                                          </v>
      </c>
      <c r="P2035">
        <f>VLOOKUP(order_details__2[[#This Row],[ProductID]],products[],4,FALSE)</f>
        <v>2</v>
      </c>
      <c r="Q2035" t="str">
        <f>VLOOKUP(order_details__2[[#This Row],[CategoryID]],categories[],2,FALSE)</f>
        <v>Condiments</v>
      </c>
      <c r="R2035">
        <f>VLOOKUP(order_details__2[[#This Row],[OrderID]],orders[],21,FALSE)</f>
        <v>4</v>
      </c>
    </row>
    <row r="2036" spans="1:18" x14ac:dyDescent="0.2">
      <c r="A2036">
        <v>11035</v>
      </c>
      <c r="B2036">
        <v>1</v>
      </c>
      <c r="C2036">
        <v>18</v>
      </c>
      <c r="D2036">
        <v>10</v>
      </c>
      <c r="E2036">
        <v>0</v>
      </c>
      <c r="F2036">
        <f>order_details__2[[#This Row],[UnitPrice]]*order_details__2[[#This Row],[Quantity]]</f>
        <v>180</v>
      </c>
      <c r="G2036">
        <f>VLOOKUP(order_details__2[[#This Row],[ProductID]],products[],3,FALSE)</f>
        <v>1</v>
      </c>
      <c r="H2036">
        <f>VLOOKUP(order_details__2[[#This Row],[OrderID]],orders[],20,FALSE)</f>
        <v>1998</v>
      </c>
      <c r="I2036" t="str">
        <f>VLOOKUP(order_details__2[[#This Row],[ProductID]],products[],2,FALSE)</f>
        <v>Chai</v>
      </c>
      <c r="J2036" t="str">
        <f>VLOOKUP(order_details__2[[#This Row],[SupplierID]],suppliers[],2,FALSE)</f>
        <v>Exotic Liquids</v>
      </c>
      <c r="K2036" t="str">
        <f>VLOOKUP(order_details__2[[#This Row],[OrderID]],orders[],14,FALSE)</f>
        <v>Belgium</v>
      </c>
      <c r="L2036">
        <f>VLOOKUP(order_details__2[[#This Row],[OrderID]],orders[],7,FALSE)</f>
        <v>2</v>
      </c>
      <c r="M2036" t="str">
        <f>VLOOKUP(order_details__2[[#This Row],[ShipVia ]],shippers[],2,FALSE)</f>
        <v>United Package</v>
      </c>
      <c r="N2036" t="str">
        <f>VLOOKUP(order_details__2[[#This Row],[OrderID]],orders[],2,FALSE)</f>
        <v>SUPRD</v>
      </c>
      <c r="O2036" t="str">
        <f>VLOOKUP(order_details__2[[#This Row],[OrderID]],orders[],18,FALSE)</f>
        <v xml:space="preserve">Eastern                                           </v>
      </c>
      <c r="P2036">
        <f>VLOOKUP(order_details__2[[#This Row],[ProductID]],products[],4,FALSE)</f>
        <v>1</v>
      </c>
      <c r="Q2036" t="str">
        <f>VLOOKUP(order_details__2[[#This Row],[CategoryID]],categories[],2,FALSE)</f>
        <v>Beverages</v>
      </c>
      <c r="R2036">
        <f>VLOOKUP(order_details__2[[#This Row],[OrderID]],orders[],21,FALSE)</f>
        <v>4</v>
      </c>
    </row>
    <row r="2037" spans="1:18" x14ac:dyDescent="0.2">
      <c r="A2037">
        <v>11035</v>
      </c>
      <c r="B2037">
        <v>35</v>
      </c>
      <c r="C2037">
        <v>18</v>
      </c>
      <c r="D2037">
        <v>60</v>
      </c>
      <c r="E2037">
        <v>0</v>
      </c>
      <c r="F2037">
        <f>order_details__2[[#This Row],[UnitPrice]]*order_details__2[[#This Row],[Quantity]]</f>
        <v>1080</v>
      </c>
      <c r="G2037">
        <f>VLOOKUP(order_details__2[[#This Row],[ProductID]],products[],3,FALSE)</f>
        <v>16</v>
      </c>
      <c r="H2037">
        <f>VLOOKUP(order_details__2[[#This Row],[OrderID]],orders[],20,FALSE)</f>
        <v>1998</v>
      </c>
      <c r="I2037" t="str">
        <f>VLOOKUP(order_details__2[[#This Row],[ProductID]],products[],2,FALSE)</f>
        <v>Steeleye Stout</v>
      </c>
      <c r="J2037" t="str">
        <f>VLOOKUP(order_details__2[[#This Row],[SupplierID]],suppliers[],2,FALSE)</f>
        <v>Bigfoot Breweries</v>
      </c>
      <c r="K2037" t="str">
        <f>VLOOKUP(order_details__2[[#This Row],[OrderID]],orders[],14,FALSE)</f>
        <v>Belgium</v>
      </c>
      <c r="L2037">
        <f>VLOOKUP(order_details__2[[#This Row],[OrderID]],orders[],7,FALSE)</f>
        <v>2</v>
      </c>
      <c r="M2037" t="str">
        <f>VLOOKUP(order_details__2[[#This Row],[ShipVia ]],shippers[],2,FALSE)</f>
        <v>United Package</v>
      </c>
      <c r="N2037" t="str">
        <f>VLOOKUP(order_details__2[[#This Row],[OrderID]],orders[],2,FALSE)</f>
        <v>SUPRD</v>
      </c>
      <c r="O2037" t="str">
        <f>VLOOKUP(order_details__2[[#This Row],[OrderID]],orders[],18,FALSE)</f>
        <v xml:space="preserve">Eastern                                           </v>
      </c>
      <c r="P2037">
        <f>VLOOKUP(order_details__2[[#This Row],[ProductID]],products[],4,FALSE)</f>
        <v>1</v>
      </c>
      <c r="Q2037" t="str">
        <f>VLOOKUP(order_details__2[[#This Row],[CategoryID]],categories[],2,FALSE)</f>
        <v>Beverages</v>
      </c>
      <c r="R2037">
        <f>VLOOKUP(order_details__2[[#This Row],[OrderID]],orders[],21,FALSE)</f>
        <v>4</v>
      </c>
    </row>
    <row r="2038" spans="1:18" x14ac:dyDescent="0.2">
      <c r="A2038">
        <v>11035</v>
      </c>
      <c r="B2038">
        <v>42</v>
      </c>
      <c r="C2038">
        <v>14</v>
      </c>
      <c r="D2038">
        <v>30</v>
      </c>
      <c r="E2038">
        <v>0</v>
      </c>
      <c r="F2038">
        <f>order_details__2[[#This Row],[UnitPrice]]*order_details__2[[#This Row],[Quantity]]</f>
        <v>420</v>
      </c>
      <c r="G2038">
        <f>VLOOKUP(order_details__2[[#This Row],[ProductID]],products[],3,FALSE)</f>
        <v>20</v>
      </c>
      <c r="H2038">
        <f>VLOOKUP(order_details__2[[#This Row],[OrderID]],orders[],20,FALSE)</f>
        <v>1998</v>
      </c>
      <c r="I2038" t="str">
        <f>VLOOKUP(order_details__2[[#This Row],[ProductID]],products[],2,FALSE)</f>
        <v>Singaporean Hokkien Fried Mee</v>
      </c>
      <c r="J2038" t="str">
        <f>VLOOKUP(order_details__2[[#This Row],[SupplierID]],suppliers[],2,FALSE)</f>
        <v>Leka Trading</v>
      </c>
      <c r="K2038" t="str">
        <f>VLOOKUP(order_details__2[[#This Row],[OrderID]],orders[],14,FALSE)</f>
        <v>Belgium</v>
      </c>
      <c r="L2038">
        <f>VLOOKUP(order_details__2[[#This Row],[OrderID]],orders[],7,FALSE)</f>
        <v>2</v>
      </c>
      <c r="M2038" t="str">
        <f>VLOOKUP(order_details__2[[#This Row],[ShipVia ]],shippers[],2,FALSE)</f>
        <v>United Package</v>
      </c>
      <c r="N2038" t="str">
        <f>VLOOKUP(order_details__2[[#This Row],[OrderID]],orders[],2,FALSE)</f>
        <v>SUPRD</v>
      </c>
      <c r="O2038" t="str">
        <f>VLOOKUP(order_details__2[[#This Row],[OrderID]],orders[],18,FALSE)</f>
        <v xml:space="preserve">Eastern                                           </v>
      </c>
      <c r="P2038">
        <f>VLOOKUP(order_details__2[[#This Row],[ProductID]],products[],4,FALSE)</f>
        <v>5</v>
      </c>
      <c r="Q2038" t="str">
        <f>VLOOKUP(order_details__2[[#This Row],[CategoryID]],categories[],2,FALSE)</f>
        <v>Grains/Cereals</v>
      </c>
      <c r="R2038">
        <f>VLOOKUP(order_details__2[[#This Row],[OrderID]],orders[],21,FALSE)</f>
        <v>4</v>
      </c>
    </row>
    <row r="2039" spans="1:18" x14ac:dyDescent="0.2">
      <c r="A2039">
        <v>11035</v>
      </c>
      <c r="B2039">
        <v>54</v>
      </c>
      <c r="C2039">
        <v>7.45</v>
      </c>
      <c r="D2039">
        <v>10</v>
      </c>
      <c r="E2039">
        <v>0</v>
      </c>
      <c r="F2039">
        <f>order_details__2[[#This Row],[UnitPrice]]*order_details__2[[#This Row],[Quantity]]</f>
        <v>74.5</v>
      </c>
      <c r="G2039">
        <f>VLOOKUP(order_details__2[[#This Row],[ProductID]],products[],3,FALSE)</f>
        <v>25</v>
      </c>
      <c r="H2039">
        <f>VLOOKUP(order_details__2[[#This Row],[OrderID]],orders[],20,FALSE)</f>
        <v>1998</v>
      </c>
      <c r="I2039" t="str">
        <f>VLOOKUP(order_details__2[[#This Row],[ProductID]],products[],2,FALSE)</f>
        <v>Tourtire</v>
      </c>
      <c r="J2039" t="str">
        <f>VLOOKUP(order_details__2[[#This Row],[SupplierID]],suppliers[],2,FALSE)</f>
        <v>Ma Maison</v>
      </c>
      <c r="K2039" t="str">
        <f>VLOOKUP(order_details__2[[#This Row],[OrderID]],orders[],14,FALSE)</f>
        <v>Belgium</v>
      </c>
      <c r="L2039">
        <f>VLOOKUP(order_details__2[[#This Row],[OrderID]],orders[],7,FALSE)</f>
        <v>2</v>
      </c>
      <c r="M2039" t="str">
        <f>VLOOKUP(order_details__2[[#This Row],[ShipVia ]],shippers[],2,FALSE)</f>
        <v>United Package</v>
      </c>
      <c r="N2039" t="str">
        <f>VLOOKUP(order_details__2[[#This Row],[OrderID]],orders[],2,FALSE)</f>
        <v>SUPRD</v>
      </c>
      <c r="O2039" t="str">
        <f>VLOOKUP(order_details__2[[#This Row],[OrderID]],orders[],18,FALSE)</f>
        <v xml:space="preserve">Eastern                                           </v>
      </c>
      <c r="P2039">
        <f>VLOOKUP(order_details__2[[#This Row],[ProductID]],products[],4,FALSE)</f>
        <v>6</v>
      </c>
      <c r="Q2039" t="str">
        <f>VLOOKUP(order_details__2[[#This Row],[CategoryID]],categories[],2,FALSE)</f>
        <v>Meat/Poultry</v>
      </c>
      <c r="R2039">
        <f>VLOOKUP(order_details__2[[#This Row],[OrderID]],orders[],21,FALSE)</f>
        <v>4</v>
      </c>
    </row>
    <row r="2040" spans="1:18" x14ac:dyDescent="0.2">
      <c r="A2040">
        <v>11036</v>
      </c>
      <c r="B2040">
        <v>13</v>
      </c>
      <c r="C2040">
        <v>6</v>
      </c>
      <c r="D2040">
        <v>7</v>
      </c>
      <c r="E2040">
        <v>0</v>
      </c>
      <c r="F2040">
        <f>order_details__2[[#This Row],[UnitPrice]]*order_details__2[[#This Row],[Quantity]]</f>
        <v>42</v>
      </c>
      <c r="G2040">
        <f>VLOOKUP(order_details__2[[#This Row],[ProductID]],products[],3,FALSE)</f>
        <v>6</v>
      </c>
      <c r="H2040">
        <f>VLOOKUP(order_details__2[[#This Row],[OrderID]],orders[],20,FALSE)</f>
        <v>1998</v>
      </c>
      <c r="I2040" t="str">
        <f>VLOOKUP(order_details__2[[#This Row],[ProductID]],products[],2,FALSE)</f>
        <v>Konbu</v>
      </c>
      <c r="J2040" t="str">
        <f>VLOOKUP(order_details__2[[#This Row],[SupplierID]],suppliers[],2,FALSE)</f>
        <v>Mayumi's</v>
      </c>
      <c r="K2040" t="str">
        <f>VLOOKUP(order_details__2[[#This Row],[OrderID]],orders[],14,FALSE)</f>
        <v>Germany</v>
      </c>
      <c r="L2040">
        <f>VLOOKUP(order_details__2[[#This Row],[OrderID]],orders[],7,FALSE)</f>
        <v>3</v>
      </c>
      <c r="M2040" t="str">
        <f>VLOOKUP(order_details__2[[#This Row],[ShipVia ]],shippers[],2,FALSE)</f>
        <v>Federal Shipping</v>
      </c>
      <c r="N2040" t="str">
        <f>VLOOKUP(order_details__2[[#This Row],[OrderID]],orders[],2,FALSE)</f>
        <v>DRACD</v>
      </c>
      <c r="O2040" t="str">
        <f>VLOOKUP(order_details__2[[#This Row],[OrderID]],orders[],18,FALSE)</f>
        <v xml:space="preserve">Northern                                          </v>
      </c>
      <c r="P2040">
        <f>VLOOKUP(order_details__2[[#This Row],[ProductID]],products[],4,FALSE)</f>
        <v>8</v>
      </c>
      <c r="Q2040" t="str">
        <f>VLOOKUP(order_details__2[[#This Row],[CategoryID]],categories[],2,FALSE)</f>
        <v>Seafood</v>
      </c>
      <c r="R2040">
        <f>VLOOKUP(order_details__2[[#This Row],[OrderID]],orders[],21,FALSE)</f>
        <v>4</v>
      </c>
    </row>
    <row r="2041" spans="1:18" x14ac:dyDescent="0.2">
      <c r="A2041">
        <v>11036</v>
      </c>
      <c r="B2041">
        <v>59</v>
      </c>
      <c r="C2041">
        <v>55</v>
      </c>
      <c r="D2041">
        <v>30</v>
      </c>
      <c r="E2041">
        <v>0</v>
      </c>
      <c r="F2041">
        <f>order_details__2[[#This Row],[UnitPrice]]*order_details__2[[#This Row],[Quantity]]</f>
        <v>1650</v>
      </c>
      <c r="G2041">
        <f>VLOOKUP(order_details__2[[#This Row],[ProductID]],products[],3,FALSE)</f>
        <v>28</v>
      </c>
      <c r="H2041">
        <f>VLOOKUP(order_details__2[[#This Row],[OrderID]],orders[],20,FALSE)</f>
        <v>1998</v>
      </c>
      <c r="I2041" t="str">
        <f>VLOOKUP(order_details__2[[#This Row],[ProductID]],products[],2,FALSE)</f>
        <v>Raclette Courdavault</v>
      </c>
      <c r="J2041" t="str">
        <f>VLOOKUP(order_details__2[[#This Row],[SupplierID]],suppliers[],2,FALSE)</f>
        <v>Gai pturage</v>
      </c>
      <c r="K2041" t="str">
        <f>VLOOKUP(order_details__2[[#This Row],[OrderID]],orders[],14,FALSE)</f>
        <v>Germany</v>
      </c>
      <c r="L2041">
        <f>VLOOKUP(order_details__2[[#This Row],[OrderID]],orders[],7,FALSE)</f>
        <v>3</v>
      </c>
      <c r="M2041" t="str">
        <f>VLOOKUP(order_details__2[[#This Row],[ShipVia ]],shippers[],2,FALSE)</f>
        <v>Federal Shipping</v>
      </c>
      <c r="N2041" t="str">
        <f>VLOOKUP(order_details__2[[#This Row],[OrderID]],orders[],2,FALSE)</f>
        <v>DRACD</v>
      </c>
      <c r="O2041" t="str">
        <f>VLOOKUP(order_details__2[[#This Row],[OrderID]],orders[],18,FALSE)</f>
        <v xml:space="preserve">Northern                                          </v>
      </c>
      <c r="P2041">
        <f>VLOOKUP(order_details__2[[#This Row],[ProductID]],products[],4,FALSE)</f>
        <v>4</v>
      </c>
      <c r="Q2041" t="str">
        <f>VLOOKUP(order_details__2[[#This Row],[CategoryID]],categories[],2,FALSE)</f>
        <v>Dairy Products</v>
      </c>
      <c r="R2041">
        <f>VLOOKUP(order_details__2[[#This Row],[OrderID]],orders[],21,FALSE)</f>
        <v>4</v>
      </c>
    </row>
    <row r="2042" spans="1:18" x14ac:dyDescent="0.2">
      <c r="A2042">
        <v>11037</v>
      </c>
      <c r="B2042">
        <v>70</v>
      </c>
      <c r="C2042">
        <v>15</v>
      </c>
      <c r="D2042">
        <v>4</v>
      </c>
      <c r="E2042">
        <v>0</v>
      </c>
      <c r="F2042">
        <f>order_details__2[[#This Row],[UnitPrice]]*order_details__2[[#This Row],[Quantity]]</f>
        <v>60</v>
      </c>
      <c r="G2042">
        <f>VLOOKUP(order_details__2[[#This Row],[ProductID]],products[],3,FALSE)</f>
        <v>7</v>
      </c>
      <c r="H2042">
        <f>VLOOKUP(order_details__2[[#This Row],[OrderID]],orders[],20,FALSE)</f>
        <v>1998</v>
      </c>
      <c r="I2042" t="str">
        <f>VLOOKUP(order_details__2[[#This Row],[ProductID]],products[],2,FALSE)</f>
        <v>Outback Lager</v>
      </c>
      <c r="J2042" t="str">
        <f>VLOOKUP(order_details__2[[#This Row],[SupplierID]],suppliers[],2,FALSE)</f>
        <v>Pavlova, Ltd.</v>
      </c>
      <c r="K2042" t="str">
        <f>VLOOKUP(order_details__2[[#This Row],[OrderID]],orders[],14,FALSE)</f>
        <v>Spain</v>
      </c>
      <c r="L2042">
        <f>VLOOKUP(order_details__2[[#This Row],[OrderID]],orders[],7,FALSE)</f>
        <v>1</v>
      </c>
      <c r="M2042" t="str">
        <f>VLOOKUP(order_details__2[[#This Row],[ShipVia ]],shippers[],2,FALSE)</f>
        <v>Speedy Express</v>
      </c>
      <c r="N2042" t="str">
        <f>VLOOKUP(order_details__2[[#This Row],[OrderID]],orders[],2,FALSE)</f>
        <v>GODOS</v>
      </c>
      <c r="O2042" t="str">
        <f>VLOOKUP(order_details__2[[#This Row],[OrderID]],orders[],18,FALSE)</f>
        <v xml:space="preserve">Westerns                                          </v>
      </c>
      <c r="P2042">
        <f>VLOOKUP(order_details__2[[#This Row],[ProductID]],products[],4,FALSE)</f>
        <v>1</v>
      </c>
      <c r="Q2042" t="str">
        <f>VLOOKUP(order_details__2[[#This Row],[CategoryID]],categories[],2,FALSE)</f>
        <v>Beverages</v>
      </c>
      <c r="R2042">
        <f>VLOOKUP(order_details__2[[#This Row],[OrderID]],orders[],21,FALSE)</f>
        <v>4</v>
      </c>
    </row>
    <row r="2043" spans="1:18" x14ac:dyDescent="0.2">
      <c r="A2043">
        <v>11038</v>
      </c>
      <c r="B2043">
        <v>40</v>
      </c>
      <c r="C2043">
        <v>18.399999999999999</v>
      </c>
      <c r="D2043">
        <v>5</v>
      </c>
      <c r="E2043">
        <v>0</v>
      </c>
      <c r="F2043">
        <f>order_details__2[[#This Row],[UnitPrice]]*order_details__2[[#This Row],[Quantity]]</f>
        <v>92</v>
      </c>
      <c r="G2043">
        <f>VLOOKUP(order_details__2[[#This Row],[ProductID]],products[],3,FALSE)</f>
        <v>19</v>
      </c>
      <c r="H2043">
        <f>VLOOKUP(order_details__2[[#This Row],[OrderID]],orders[],20,FALSE)</f>
        <v>1998</v>
      </c>
      <c r="I2043" t="str">
        <f>VLOOKUP(order_details__2[[#This Row],[ProductID]],products[],2,FALSE)</f>
        <v>Boston Crab Meat</v>
      </c>
      <c r="J2043" t="str">
        <f>VLOOKUP(order_details__2[[#This Row],[SupplierID]],suppliers[],2,FALSE)</f>
        <v>New England Seafood Cannery</v>
      </c>
      <c r="K2043" t="str">
        <f>VLOOKUP(order_details__2[[#This Row],[OrderID]],orders[],14,FALSE)</f>
        <v>Belgium</v>
      </c>
      <c r="L2043">
        <f>VLOOKUP(order_details__2[[#This Row],[OrderID]],orders[],7,FALSE)</f>
        <v>2</v>
      </c>
      <c r="M2043" t="str">
        <f>VLOOKUP(order_details__2[[#This Row],[ShipVia ]],shippers[],2,FALSE)</f>
        <v>United Package</v>
      </c>
      <c r="N2043" t="str">
        <f>VLOOKUP(order_details__2[[#This Row],[OrderID]],orders[],2,FALSE)</f>
        <v>SUPRD</v>
      </c>
      <c r="O2043" t="str">
        <f>VLOOKUP(order_details__2[[#This Row],[OrderID]],orders[],18,FALSE)</f>
        <v xml:space="preserve">Eastern                                           </v>
      </c>
      <c r="P2043">
        <f>VLOOKUP(order_details__2[[#This Row],[ProductID]],products[],4,FALSE)</f>
        <v>8</v>
      </c>
      <c r="Q2043" t="str">
        <f>VLOOKUP(order_details__2[[#This Row],[CategoryID]],categories[],2,FALSE)</f>
        <v>Seafood</v>
      </c>
      <c r="R2043">
        <f>VLOOKUP(order_details__2[[#This Row],[OrderID]],orders[],21,FALSE)</f>
        <v>4</v>
      </c>
    </row>
    <row r="2044" spans="1:18" x14ac:dyDescent="0.2">
      <c r="A2044">
        <v>11038</v>
      </c>
      <c r="B2044">
        <v>52</v>
      </c>
      <c r="C2044">
        <v>7</v>
      </c>
      <c r="D2044">
        <v>2</v>
      </c>
      <c r="E2044">
        <v>0</v>
      </c>
      <c r="F2044">
        <f>order_details__2[[#This Row],[UnitPrice]]*order_details__2[[#This Row],[Quantity]]</f>
        <v>14</v>
      </c>
      <c r="G2044">
        <f>VLOOKUP(order_details__2[[#This Row],[ProductID]],products[],3,FALSE)</f>
        <v>24</v>
      </c>
      <c r="H2044">
        <f>VLOOKUP(order_details__2[[#This Row],[OrderID]],orders[],20,FALSE)</f>
        <v>1998</v>
      </c>
      <c r="I2044" t="str">
        <f>VLOOKUP(order_details__2[[#This Row],[ProductID]],products[],2,FALSE)</f>
        <v>Filo Mix</v>
      </c>
      <c r="J2044" t="str">
        <f>VLOOKUP(order_details__2[[#This Row],[SupplierID]],suppliers[],2,FALSE)</f>
        <v>G'day, Mate</v>
      </c>
      <c r="K2044" t="str">
        <f>VLOOKUP(order_details__2[[#This Row],[OrderID]],orders[],14,FALSE)</f>
        <v>Belgium</v>
      </c>
      <c r="L2044">
        <f>VLOOKUP(order_details__2[[#This Row],[OrderID]],orders[],7,FALSE)</f>
        <v>2</v>
      </c>
      <c r="M2044" t="str">
        <f>VLOOKUP(order_details__2[[#This Row],[ShipVia ]],shippers[],2,FALSE)</f>
        <v>United Package</v>
      </c>
      <c r="N2044" t="str">
        <f>VLOOKUP(order_details__2[[#This Row],[OrderID]],orders[],2,FALSE)</f>
        <v>SUPRD</v>
      </c>
      <c r="O2044" t="str">
        <f>VLOOKUP(order_details__2[[#This Row],[OrderID]],orders[],18,FALSE)</f>
        <v xml:space="preserve">Eastern                                           </v>
      </c>
      <c r="P2044">
        <f>VLOOKUP(order_details__2[[#This Row],[ProductID]],products[],4,FALSE)</f>
        <v>5</v>
      </c>
      <c r="Q2044" t="str">
        <f>VLOOKUP(order_details__2[[#This Row],[CategoryID]],categories[],2,FALSE)</f>
        <v>Grains/Cereals</v>
      </c>
      <c r="R2044">
        <f>VLOOKUP(order_details__2[[#This Row],[OrderID]],orders[],21,FALSE)</f>
        <v>4</v>
      </c>
    </row>
    <row r="2045" spans="1:18" x14ac:dyDescent="0.2">
      <c r="A2045">
        <v>11038</v>
      </c>
      <c r="B2045">
        <v>71</v>
      </c>
      <c r="C2045">
        <v>21.5</v>
      </c>
      <c r="D2045">
        <v>30</v>
      </c>
      <c r="E2045">
        <v>0</v>
      </c>
      <c r="F2045">
        <f>order_details__2[[#This Row],[UnitPrice]]*order_details__2[[#This Row],[Quantity]]</f>
        <v>645</v>
      </c>
      <c r="G2045">
        <f>VLOOKUP(order_details__2[[#This Row],[ProductID]],products[],3,FALSE)</f>
        <v>15</v>
      </c>
      <c r="H2045">
        <f>VLOOKUP(order_details__2[[#This Row],[OrderID]],orders[],20,FALSE)</f>
        <v>1998</v>
      </c>
      <c r="I2045" t="str">
        <f>VLOOKUP(order_details__2[[#This Row],[ProductID]],products[],2,FALSE)</f>
        <v>Flotemysost</v>
      </c>
      <c r="J2045" t="str">
        <f>VLOOKUP(order_details__2[[#This Row],[SupplierID]],suppliers[],2,FALSE)</f>
        <v>Norske Meierier</v>
      </c>
      <c r="K2045" t="str">
        <f>VLOOKUP(order_details__2[[#This Row],[OrderID]],orders[],14,FALSE)</f>
        <v>Belgium</v>
      </c>
      <c r="L2045">
        <f>VLOOKUP(order_details__2[[#This Row],[OrderID]],orders[],7,FALSE)</f>
        <v>2</v>
      </c>
      <c r="M2045" t="str">
        <f>VLOOKUP(order_details__2[[#This Row],[ShipVia ]],shippers[],2,FALSE)</f>
        <v>United Package</v>
      </c>
      <c r="N2045" t="str">
        <f>VLOOKUP(order_details__2[[#This Row],[OrderID]],orders[],2,FALSE)</f>
        <v>SUPRD</v>
      </c>
      <c r="O2045" t="str">
        <f>VLOOKUP(order_details__2[[#This Row],[OrderID]],orders[],18,FALSE)</f>
        <v xml:space="preserve">Eastern                                           </v>
      </c>
      <c r="P2045">
        <f>VLOOKUP(order_details__2[[#This Row],[ProductID]],products[],4,FALSE)</f>
        <v>4</v>
      </c>
      <c r="Q2045" t="str">
        <f>VLOOKUP(order_details__2[[#This Row],[CategoryID]],categories[],2,FALSE)</f>
        <v>Dairy Products</v>
      </c>
      <c r="R2045">
        <f>VLOOKUP(order_details__2[[#This Row],[OrderID]],orders[],21,FALSE)</f>
        <v>4</v>
      </c>
    </row>
    <row r="2046" spans="1:18" x14ac:dyDescent="0.2">
      <c r="A2046">
        <v>11039</v>
      </c>
      <c r="B2046">
        <v>28</v>
      </c>
      <c r="C2046">
        <v>45.6</v>
      </c>
      <c r="D2046">
        <v>20</v>
      </c>
      <c r="E2046">
        <v>0</v>
      </c>
      <c r="F2046">
        <f>order_details__2[[#This Row],[UnitPrice]]*order_details__2[[#This Row],[Quantity]]</f>
        <v>912</v>
      </c>
      <c r="G2046">
        <f>VLOOKUP(order_details__2[[#This Row],[ProductID]],products[],3,FALSE)</f>
        <v>12</v>
      </c>
      <c r="H2046">
        <f>VLOOKUP(order_details__2[[#This Row],[OrderID]],orders[],20,FALSE)</f>
        <v>1998</v>
      </c>
      <c r="I2046" t="str">
        <f>VLOOKUP(order_details__2[[#This Row],[ProductID]],products[],2,FALSE)</f>
        <v>Rssle Sauerkraut</v>
      </c>
      <c r="J2046" t="str">
        <f>VLOOKUP(order_details__2[[#This Row],[SupplierID]],suppliers[],2,FALSE)</f>
        <v>Plutzer Lebensmittelgromrkte AG</v>
      </c>
      <c r="K2046" t="str">
        <f>VLOOKUP(order_details__2[[#This Row],[OrderID]],orders[],14,FALSE)</f>
        <v>Venezuela</v>
      </c>
      <c r="L2046">
        <f>VLOOKUP(order_details__2[[#This Row],[OrderID]],orders[],7,FALSE)</f>
        <v>2</v>
      </c>
      <c r="M2046" t="str">
        <f>VLOOKUP(order_details__2[[#This Row],[ShipVia ]],shippers[],2,FALSE)</f>
        <v>United Package</v>
      </c>
      <c r="N2046" t="str">
        <f>VLOOKUP(order_details__2[[#This Row],[OrderID]],orders[],2,FALSE)</f>
        <v>LINOD</v>
      </c>
      <c r="O2046" t="str">
        <f>VLOOKUP(order_details__2[[#This Row],[OrderID]],orders[],18,FALSE)</f>
        <v xml:space="preserve">Eastern                                           </v>
      </c>
      <c r="P2046">
        <f>VLOOKUP(order_details__2[[#This Row],[ProductID]],products[],4,FALSE)</f>
        <v>7</v>
      </c>
      <c r="Q2046" t="str">
        <f>VLOOKUP(order_details__2[[#This Row],[CategoryID]],categories[],2,FALSE)</f>
        <v>Produce</v>
      </c>
      <c r="R2046">
        <f>VLOOKUP(order_details__2[[#This Row],[OrderID]],orders[],21,FALSE)</f>
        <v>4</v>
      </c>
    </row>
    <row r="2047" spans="1:18" x14ac:dyDescent="0.2">
      <c r="A2047">
        <v>11039</v>
      </c>
      <c r="B2047">
        <v>35</v>
      </c>
      <c r="C2047">
        <v>18</v>
      </c>
      <c r="D2047">
        <v>24</v>
      </c>
      <c r="E2047">
        <v>0</v>
      </c>
      <c r="F2047">
        <f>order_details__2[[#This Row],[UnitPrice]]*order_details__2[[#This Row],[Quantity]]</f>
        <v>432</v>
      </c>
      <c r="G2047">
        <f>VLOOKUP(order_details__2[[#This Row],[ProductID]],products[],3,FALSE)</f>
        <v>16</v>
      </c>
      <c r="H2047">
        <f>VLOOKUP(order_details__2[[#This Row],[OrderID]],orders[],20,FALSE)</f>
        <v>1998</v>
      </c>
      <c r="I2047" t="str">
        <f>VLOOKUP(order_details__2[[#This Row],[ProductID]],products[],2,FALSE)</f>
        <v>Steeleye Stout</v>
      </c>
      <c r="J2047" t="str">
        <f>VLOOKUP(order_details__2[[#This Row],[SupplierID]],suppliers[],2,FALSE)</f>
        <v>Bigfoot Breweries</v>
      </c>
      <c r="K2047" t="str">
        <f>VLOOKUP(order_details__2[[#This Row],[OrderID]],orders[],14,FALSE)</f>
        <v>Venezuela</v>
      </c>
      <c r="L2047">
        <f>VLOOKUP(order_details__2[[#This Row],[OrderID]],orders[],7,FALSE)</f>
        <v>2</v>
      </c>
      <c r="M2047" t="str">
        <f>VLOOKUP(order_details__2[[#This Row],[ShipVia ]],shippers[],2,FALSE)</f>
        <v>United Package</v>
      </c>
      <c r="N2047" t="str">
        <f>VLOOKUP(order_details__2[[#This Row],[OrderID]],orders[],2,FALSE)</f>
        <v>LINOD</v>
      </c>
      <c r="O2047" t="str">
        <f>VLOOKUP(order_details__2[[#This Row],[OrderID]],orders[],18,FALSE)</f>
        <v xml:space="preserve">Eastern                                           </v>
      </c>
      <c r="P2047">
        <f>VLOOKUP(order_details__2[[#This Row],[ProductID]],products[],4,FALSE)</f>
        <v>1</v>
      </c>
      <c r="Q2047" t="str">
        <f>VLOOKUP(order_details__2[[#This Row],[CategoryID]],categories[],2,FALSE)</f>
        <v>Beverages</v>
      </c>
      <c r="R2047">
        <f>VLOOKUP(order_details__2[[#This Row],[OrderID]],orders[],21,FALSE)</f>
        <v>4</v>
      </c>
    </row>
    <row r="2048" spans="1:18" x14ac:dyDescent="0.2">
      <c r="A2048">
        <v>11039</v>
      </c>
      <c r="B2048">
        <v>49</v>
      </c>
      <c r="C2048">
        <v>20</v>
      </c>
      <c r="D2048">
        <v>60</v>
      </c>
      <c r="E2048">
        <v>0</v>
      </c>
      <c r="F2048">
        <f>order_details__2[[#This Row],[UnitPrice]]*order_details__2[[#This Row],[Quantity]]</f>
        <v>1200</v>
      </c>
      <c r="G2048">
        <f>VLOOKUP(order_details__2[[#This Row],[ProductID]],products[],3,FALSE)</f>
        <v>23</v>
      </c>
      <c r="H2048">
        <f>VLOOKUP(order_details__2[[#This Row],[OrderID]],orders[],20,FALSE)</f>
        <v>1998</v>
      </c>
      <c r="I2048" t="str">
        <f>VLOOKUP(order_details__2[[#This Row],[ProductID]],products[],2,FALSE)</f>
        <v>Maxilaku</v>
      </c>
      <c r="J2048" t="str">
        <f>VLOOKUP(order_details__2[[#This Row],[SupplierID]],suppliers[],2,FALSE)</f>
        <v>Karkki Oy</v>
      </c>
      <c r="K2048" t="str">
        <f>VLOOKUP(order_details__2[[#This Row],[OrderID]],orders[],14,FALSE)</f>
        <v>Venezuela</v>
      </c>
      <c r="L2048">
        <f>VLOOKUP(order_details__2[[#This Row],[OrderID]],orders[],7,FALSE)</f>
        <v>2</v>
      </c>
      <c r="M2048" t="str">
        <f>VLOOKUP(order_details__2[[#This Row],[ShipVia ]],shippers[],2,FALSE)</f>
        <v>United Package</v>
      </c>
      <c r="N2048" t="str">
        <f>VLOOKUP(order_details__2[[#This Row],[OrderID]],orders[],2,FALSE)</f>
        <v>LINOD</v>
      </c>
      <c r="O2048" t="str">
        <f>VLOOKUP(order_details__2[[#This Row],[OrderID]],orders[],18,FALSE)</f>
        <v xml:space="preserve">Eastern                                           </v>
      </c>
      <c r="P2048">
        <f>VLOOKUP(order_details__2[[#This Row],[ProductID]],products[],4,FALSE)</f>
        <v>3</v>
      </c>
      <c r="Q2048" t="str">
        <f>VLOOKUP(order_details__2[[#This Row],[CategoryID]],categories[],2,FALSE)</f>
        <v>Confections</v>
      </c>
      <c r="R2048">
        <f>VLOOKUP(order_details__2[[#This Row],[OrderID]],orders[],21,FALSE)</f>
        <v>4</v>
      </c>
    </row>
    <row r="2049" spans="1:18" x14ac:dyDescent="0.2">
      <c r="A2049">
        <v>11039</v>
      </c>
      <c r="B2049">
        <v>57</v>
      </c>
      <c r="C2049">
        <v>19.5</v>
      </c>
      <c r="D2049">
        <v>28</v>
      </c>
      <c r="E2049">
        <v>0</v>
      </c>
      <c r="F2049">
        <f>order_details__2[[#This Row],[UnitPrice]]*order_details__2[[#This Row],[Quantity]]</f>
        <v>546</v>
      </c>
      <c r="G2049">
        <f>VLOOKUP(order_details__2[[#This Row],[ProductID]],products[],3,FALSE)</f>
        <v>26</v>
      </c>
      <c r="H2049">
        <f>VLOOKUP(order_details__2[[#This Row],[OrderID]],orders[],20,FALSE)</f>
        <v>1998</v>
      </c>
      <c r="I2049" t="str">
        <f>VLOOKUP(order_details__2[[#This Row],[ProductID]],products[],2,FALSE)</f>
        <v>Ravioli Angelo</v>
      </c>
      <c r="J2049" t="str">
        <f>VLOOKUP(order_details__2[[#This Row],[SupplierID]],suppliers[],2,FALSE)</f>
        <v>Pasta Buttini s.r.l.</v>
      </c>
      <c r="K2049" t="str">
        <f>VLOOKUP(order_details__2[[#This Row],[OrderID]],orders[],14,FALSE)</f>
        <v>Venezuela</v>
      </c>
      <c r="L2049">
        <f>VLOOKUP(order_details__2[[#This Row],[OrderID]],orders[],7,FALSE)</f>
        <v>2</v>
      </c>
      <c r="M2049" t="str">
        <f>VLOOKUP(order_details__2[[#This Row],[ShipVia ]],shippers[],2,FALSE)</f>
        <v>United Package</v>
      </c>
      <c r="N2049" t="str">
        <f>VLOOKUP(order_details__2[[#This Row],[OrderID]],orders[],2,FALSE)</f>
        <v>LINOD</v>
      </c>
      <c r="O2049" t="str">
        <f>VLOOKUP(order_details__2[[#This Row],[OrderID]],orders[],18,FALSE)</f>
        <v xml:space="preserve">Eastern                                           </v>
      </c>
      <c r="P2049">
        <f>VLOOKUP(order_details__2[[#This Row],[ProductID]],products[],4,FALSE)</f>
        <v>5</v>
      </c>
      <c r="Q2049" t="str">
        <f>VLOOKUP(order_details__2[[#This Row],[CategoryID]],categories[],2,FALSE)</f>
        <v>Grains/Cereals</v>
      </c>
      <c r="R2049">
        <f>VLOOKUP(order_details__2[[#This Row],[OrderID]],orders[],21,FALSE)</f>
        <v>4</v>
      </c>
    </row>
    <row r="2050" spans="1:18" x14ac:dyDescent="0.2">
      <c r="A2050">
        <v>11040</v>
      </c>
      <c r="B2050">
        <v>21</v>
      </c>
      <c r="C2050">
        <v>10</v>
      </c>
      <c r="D2050">
        <v>20</v>
      </c>
      <c r="E2050">
        <v>0</v>
      </c>
      <c r="F2050">
        <f>order_details__2[[#This Row],[UnitPrice]]*order_details__2[[#This Row],[Quantity]]</f>
        <v>200</v>
      </c>
      <c r="G2050">
        <f>VLOOKUP(order_details__2[[#This Row],[ProductID]],products[],3,FALSE)</f>
        <v>8</v>
      </c>
      <c r="H2050">
        <f>VLOOKUP(order_details__2[[#This Row],[OrderID]],orders[],20,FALSE)</f>
        <v>1998</v>
      </c>
      <c r="I2050" t="str">
        <f>VLOOKUP(order_details__2[[#This Row],[ProductID]],products[],2,FALSE)</f>
        <v>Sir Rodney's Scones</v>
      </c>
      <c r="J2050" t="str">
        <f>VLOOKUP(order_details__2[[#This Row],[SupplierID]],suppliers[],2,FALSE)</f>
        <v>Specialty Biscuits, Ltd.</v>
      </c>
      <c r="K2050" t="str">
        <f>VLOOKUP(order_details__2[[#This Row],[OrderID]],orders[],14,FALSE)</f>
        <v>USA</v>
      </c>
      <c r="L2050">
        <f>VLOOKUP(order_details__2[[#This Row],[OrderID]],orders[],7,FALSE)</f>
        <v>3</v>
      </c>
      <c r="M2050" t="str">
        <f>VLOOKUP(order_details__2[[#This Row],[ShipVia ]],shippers[],2,FALSE)</f>
        <v>Federal Shipping</v>
      </c>
      <c r="N2050" t="str">
        <f>VLOOKUP(order_details__2[[#This Row],[OrderID]],orders[],2,FALSE)</f>
        <v>GREAL</v>
      </c>
      <c r="O2050" t="str">
        <f>VLOOKUP(order_details__2[[#This Row],[OrderID]],orders[],18,FALSE)</f>
        <v xml:space="preserve">Eastern                                           </v>
      </c>
      <c r="P2050">
        <f>VLOOKUP(order_details__2[[#This Row],[ProductID]],products[],4,FALSE)</f>
        <v>3</v>
      </c>
      <c r="Q2050" t="str">
        <f>VLOOKUP(order_details__2[[#This Row],[CategoryID]],categories[],2,FALSE)</f>
        <v>Confections</v>
      </c>
      <c r="R2050">
        <f>VLOOKUP(order_details__2[[#This Row],[OrderID]],orders[],21,FALSE)</f>
        <v>4</v>
      </c>
    </row>
    <row r="2051" spans="1:18" x14ac:dyDescent="0.2">
      <c r="A2051">
        <v>11041</v>
      </c>
      <c r="B2051">
        <v>2</v>
      </c>
      <c r="C2051">
        <v>19</v>
      </c>
      <c r="D2051">
        <v>30</v>
      </c>
      <c r="E2051">
        <v>0</v>
      </c>
      <c r="F2051">
        <f>order_details__2[[#This Row],[UnitPrice]]*order_details__2[[#This Row],[Quantity]]</f>
        <v>570</v>
      </c>
      <c r="G2051">
        <f>VLOOKUP(order_details__2[[#This Row],[ProductID]],products[],3,FALSE)</f>
        <v>1</v>
      </c>
      <c r="H2051">
        <f>VLOOKUP(order_details__2[[#This Row],[OrderID]],orders[],20,FALSE)</f>
        <v>1998</v>
      </c>
      <c r="I2051" t="str">
        <f>VLOOKUP(order_details__2[[#This Row],[ProductID]],products[],2,FALSE)</f>
        <v>Chang</v>
      </c>
      <c r="J2051" t="str">
        <f>VLOOKUP(order_details__2[[#This Row],[SupplierID]],suppliers[],2,FALSE)</f>
        <v>Exotic Liquids</v>
      </c>
      <c r="K2051" t="str">
        <f>VLOOKUP(order_details__2[[#This Row],[OrderID]],orders[],14,FALSE)</f>
        <v>Switzerland</v>
      </c>
      <c r="L2051">
        <f>VLOOKUP(order_details__2[[#This Row],[OrderID]],orders[],7,FALSE)</f>
        <v>2</v>
      </c>
      <c r="M2051" t="str">
        <f>VLOOKUP(order_details__2[[#This Row],[ShipVia ]],shippers[],2,FALSE)</f>
        <v>United Package</v>
      </c>
      <c r="N2051" t="str">
        <f>VLOOKUP(order_details__2[[#This Row],[OrderID]],orders[],2,FALSE)</f>
        <v>CHOPS</v>
      </c>
      <c r="O2051" t="str">
        <f>VLOOKUP(order_details__2[[#This Row],[OrderID]],orders[],18,FALSE)</f>
        <v xml:space="preserve">Southern                                          </v>
      </c>
      <c r="P2051">
        <f>VLOOKUP(order_details__2[[#This Row],[ProductID]],products[],4,FALSE)</f>
        <v>1</v>
      </c>
      <c r="Q2051" t="str">
        <f>VLOOKUP(order_details__2[[#This Row],[CategoryID]],categories[],2,FALSE)</f>
        <v>Beverages</v>
      </c>
      <c r="R2051">
        <f>VLOOKUP(order_details__2[[#This Row],[OrderID]],orders[],21,FALSE)</f>
        <v>4</v>
      </c>
    </row>
    <row r="2052" spans="1:18" x14ac:dyDescent="0.2">
      <c r="A2052">
        <v>11041</v>
      </c>
      <c r="B2052">
        <v>63</v>
      </c>
      <c r="C2052">
        <v>43.9</v>
      </c>
      <c r="D2052">
        <v>30</v>
      </c>
      <c r="E2052">
        <v>0</v>
      </c>
      <c r="F2052">
        <f>order_details__2[[#This Row],[UnitPrice]]*order_details__2[[#This Row],[Quantity]]</f>
        <v>1317</v>
      </c>
      <c r="G2052">
        <f>VLOOKUP(order_details__2[[#This Row],[ProductID]],products[],3,FALSE)</f>
        <v>7</v>
      </c>
      <c r="H2052">
        <f>VLOOKUP(order_details__2[[#This Row],[OrderID]],orders[],20,FALSE)</f>
        <v>1998</v>
      </c>
      <c r="I2052" t="str">
        <f>VLOOKUP(order_details__2[[#This Row],[ProductID]],products[],2,FALSE)</f>
        <v>Vegie-spread</v>
      </c>
      <c r="J2052" t="str">
        <f>VLOOKUP(order_details__2[[#This Row],[SupplierID]],suppliers[],2,FALSE)</f>
        <v>Pavlova, Ltd.</v>
      </c>
      <c r="K2052" t="str">
        <f>VLOOKUP(order_details__2[[#This Row],[OrderID]],orders[],14,FALSE)</f>
        <v>Switzerland</v>
      </c>
      <c r="L2052">
        <f>VLOOKUP(order_details__2[[#This Row],[OrderID]],orders[],7,FALSE)</f>
        <v>2</v>
      </c>
      <c r="M2052" t="str">
        <f>VLOOKUP(order_details__2[[#This Row],[ShipVia ]],shippers[],2,FALSE)</f>
        <v>United Package</v>
      </c>
      <c r="N2052" t="str">
        <f>VLOOKUP(order_details__2[[#This Row],[OrderID]],orders[],2,FALSE)</f>
        <v>CHOPS</v>
      </c>
      <c r="O2052" t="str">
        <f>VLOOKUP(order_details__2[[#This Row],[OrderID]],orders[],18,FALSE)</f>
        <v xml:space="preserve">Southern                                          </v>
      </c>
      <c r="P2052">
        <f>VLOOKUP(order_details__2[[#This Row],[ProductID]],products[],4,FALSE)</f>
        <v>2</v>
      </c>
      <c r="Q2052" t="str">
        <f>VLOOKUP(order_details__2[[#This Row],[CategoryID]],categories[],2,FALSE)</f>
        <v>Condiments</v>
      </c>
      <c r="R2052">
        <f>VLOOKUP(order_details__2[[#This Row],[OrderID]],orders[],21,FALSE)</f>
        <v>4</v>
      </c>
    </row>
    <row r="2053" spans="1:18" x14ac:dyDescent="0.2">
      <c r="A2053">
        <v>11042</v>
      </c>
      <c r="B2053">
        <v>44</v>
      </c>
      <c r="C2053">
        <v>19.45</v>
      </c>
      <c r="D2053">
        <v>15</v>
      </c>
      <c r="E2053">
        <v>0</v>
      </c>
      <c r="F2053">
        <f>order_details__2[[#This Row],[UnitPrice]]*order_details__2[[#This Row],[Quantity]]</f>
        <v>291.75</v>
      </c>
      <c r="G2053">
        <f>VLOOKUP(order_details__2[[#This Row],[ProductID]],products[],3,FALSE)</f>
        <v>20</v>
      </c>
      <c r="H2053">
        <f>VLOOKUP(order_details__2[[#This Row],[OrderID]],orders[],20,FALSE)</f>
        <v>1998</v>
      </c>
      <c r="I2053" t="str">
        <f>VLOOKUP(order_details__2[[#This Row],[ProductID]],products[],2,FALSE)</f>
        <v>Gula Malacca</v>
      </c>
      <c r="J2053" t="str">
        <f>VLOOKUP(order_details__2[[#This Row],[SupplierID]],suppliers[],2,FALSE)</f>
        <v>Leka Trading</v>
      </c>
      <c r="K2053" t="str">
        <f>VLOOKUP(order_details__2[[#This Row],[OrderID]],orders[],14,FALSE)</f>
        <v>Brazil</v>
      </c>
      <c r="L2053">
        <f>VLOOKUP(order_details__2[[#This Row],[OrderID]],orders[],7,FALSE)</f>
        <v>1</v>
      </c>
      <c r="M2053" t="str">
        <f>VLOOKUP(order_details__2[[#This Row],[ShipVia ]],shippers[],2,FALSE)</f>
        <v>Speedy Express</v>
      </c>
      <c r="N2053" t="str">
        <f>VLOOKUP(order_details__2[[#This Row],[OrderID]],orders[],2,FALSE)</f>
        <v>COMMI</v>
      </c>
      <c r="O2053" t="str">
        <f>VLOOKUP(order_details__2[[#This Row],[OrderID]],orders[],18,FALSE)</f>
        <v xml:space="preserve">Eastern                                           </v>
      </c>
      <c r="P2053">
        <f>VLOOKUP(order_details__2[[#This Row],[ProductID]],products[],4,FALSE)</f>
        <v>2</v>
      </c>
      <c r="Q2053" t="str">
        <f>VLOOKUP(order_details__2[[#This Row],[CategoryID]],categories[],2,FALSE)</f>
        <v>Condiments</v>
      </c>
      <c r="R2053">
        <f>VLOOKUP(order_details__2[[#This Row],[OrderID]],orders[],21,FALSE)</f>
        <v>4</v>
      </c>
    </row>
    <row r="2054" spans="1:18" x14ac:dyDescent="0.2">
      <c r="A2054">
        <v>11042</v>
      </c>
      <c r="B2054">
        <v>61</v>
      </c>
      <c r="C2054">
        <v>28.5</v>
      </c>
      <c r="D2054">
        <v>4</v>
      </c>
      <c r="E2054">
        <v>0</v>
      </c>
      <c r="F2054">
        <f>order_details__2[[#This Row],[UnitPrice]]*order_details__2[[#This Row],[Quantity]]</f>
        <v>114</v>
      </c>
      <c r="G2054">
        <f>VLOOKUP(order_details__2[[#This Row],[ProductID]],products[],3,FALSE)</f>
        <v>29</v>
      </c>
      <c r="H2054">
        <f>VLOOKUP(order_details__2[[#This Row],[OrderID]],orders[],20,FALSE)</f>
        <v>1998</v>
      </c>
      <c r="I2054" t="str">
        <f>VLOOKUP(order_details__2[[#This Row],[ProductID]],products[],2,FALSE)</f>
        <v>Sirop d'rable</v>
      </c>
      <c r="J2054" t="str">
        <f>VLOOKUP(order_details__2[[#This Row],[SupplierID]],suppliers[],2,FALSE)</f>
        <v>Forts d'rables</v>
      </c>
      <c r="K2054" t="str">
        <f>VLOOKUP(order_details__2[[#This Row],[OrderID]],orders[],14,FALSE)</f>
        <v>Brazil</v>
      </c>
      <c r="L2054">
        <f>VLOOKUP(order_details__2[[#This Row],[OrderID]],orders[],7,FALSE)</f>
        <v>1</v>
      </c>
      <c r="M2054" t="str">
        <f>VLOOKUP(order_details__2[[#This Row],[ShipVia ]],shippers[],2,FALSE)</f>
        <v>Speedy Express</v>
      </c>
      <c r="N2054" t="str">
        <f>VLOOKUP(order_details__2[[#This Row],[OrderID]],orders[],2,FALSE)</f>
        <v>COMMI</v>
      </c>
      <c r="O2054" t="str">
        <f>VLOOKUP(order_details__2[[#This Row],[OrderID]],orders[],18,FALSE)</f>
        <v xml:space="preserve">Eastern                                           </v>
      </c>
      <c r="P2054">
        <f>VLOOKUP(order_details__2[[#This Row],[ProductID]],products[],4,FALSE)</f>
        <v>2</v>
      </c>
      <c r="Q2054" t="str">
        <f>VLOOKUP(order_details__2[[#This Row],[CategoryID]],categories[],2,FALSE)</f>
        <v>Condiments</v>
      </c>
      <c r="R2054">
        <f>VLOOKUP(order_details__2[[#This Row],[OrderID]],orders[],21,FALSE)</f>
        <v>4</v>
      </c>
    </row>
    <row r="2055" spans="1:18" x14ac:dyDescent="0.2">
      <c r="A2055">
        <v>11043</v>
      </c>
      <c r="B2055">
        <v>11</v>
      </c>
      <c r="C2055">
        <v>21</v>
      </c>
      <c r="D2055">
        <v>10</v>
      </c>
      <c r="E2055">
        <v>0</v>
      </c>
      <c r="F2055">
        <f>order_details__2[[#This Row],[UnitPrice]]*order_details__2[[#This Row],[Quantity]]</f>
        <v>210</v>
      </c>
      <c r="G2055">
        <f>VLOOKUP(order_details__2[[#This Row],[ProductID]],products[],3,FALSE)</f>
        <v>5</v>
      </c>
      <c r="H2055">
        <f>VLOOKUP(order_details__2[[#This Row],[OrderID]],orders[],20,FALSE)</f>
        <v>1998</v>
      </c>
      <c r="I2055" t="str">
        <f>VLOOKUP(order_details__2[[#This Row],[ProductID]],products[],2,FALSE)</f>
        <v>Queso Cabrales</v>
      </c>
      <c r="J2055" t="str">
        <f>VLOOKUP(order_details__2[[#This Row],[SupplierID]],suppliers[],2,FALSE)</f>
        <v>Cooperativa de Quesos 'Las Cabras'</v>
      </c>
      <c r="K2055" t="str">
        <f>VLOOKUP(order_details__2[[#This Row],[OrderID]],orders[],14,FALSE)</f>
        <v>France</v>
      </c>
      <c r="L2055">
        <f>VLOOKUP(order_details__2[[#This Row],[OrderID]],orders[],7,FALSE)</f>
        <v>2</v>
      </c>
      <c r="M2055" t="str">
        <f>VLOOKUP(order_details__2[[#This Row],[ShipVia ]],shippers[],2,FALSE)</f>
        <v>United Package</v>
      </c>
      <c r="N2055" t="str">
        <f>VLOOKUP(order_details__2[[#This Row],[OrderID]],orders[],2,FALSE)</f>
        <v>SPECD</v>
      </c>
      <c r="O2055" t="str">
        <f>VLOOKUP(order_details__2[[#This Row],[OrderID]],orders[],18,FALSE)</f>
        <v xml:space="preserve">Eastern                                           </v>
      </c>
      <c r="P2055">
        <f>VLOOKUP(order_details__2[[#This Row],[ProductID]],products[],4,FALSE)</f>
        <v>4</v>
      </c>
      <c r="Q2055" t="str">
        <f>VLOOKUP(order_details__2[[#This Row],[CategoryID]],categories[],2,FALSE)</f>
        <v>Dairy Products</v>
      </c>
      <c r="R2055">
        <f>VLOOKUP(order_details__2[[#This Row],[OrderID]],orders[],21,FALSE)</f>
        <v>4</v>
      </c>
    </row>
    <row r="2056" spans="1:18" x14ac:dyDescent="0.2">
      <c r="A2056">
        <v>11044</v>
      </c>
      <c r="B2056">
        <v>62</v>
      </c>
      <c r="C2056">
        <v>49.3</v>
      </c>
      <c r="D2056">
        <v>12</v>
      </c>
      <c r="E2056">
        <v>0</v>
      </c>
      <c r="F2056">
        <f>order_details__2[[#This Row],[UnitPrice]]*order_details__2[[#This Row],[Quantity]]</f>
        <v>591.59999999999991</v>
      </c>
      <c r="G2056">
        <f>VLOOKUP(order_details__2[[#This Row],[ProductID]],products[],3,FALSE)</f>
        <v>29</v>
      </c>
      <c r="H2056">
        <f>VLOOKUP(order_details__2[[#This Row],[OrderID]],orders[],20,FALSE)</f>
        <v>1998</v>
      </c>
      <c r="I2056" t="str">
        <f>VLOOKUP(order_details__2[[#This Row],[ProductID]],products[],2,FALSE)</f>
        <v>Tarte au sucre</v>
      </c>
      <c r="J2056" t="str">
        <f>VLOOKUP(order_details__2[[#This Row],[SupplierID]],suppliers[],2,FALSE)</f>
        <v>Forts d'rables</v>
      </c>
      <c r="K2056" t="str">
        <f>VLOOKUP(order_details__2[[#This Row],[OrderID]],orders[],14,FALSE)</f>
        <v>Poland</v>
      </c>
      <c r="L2056">
        <f>VLOOKUP(order_details__2[[#This Row],[OrderID]],orders[],7,FALSE)</f>
        <v>1</v>
      </c>
      <c r="M2056" t="str">
        <f>VLOOKUP(order_details__2[[#This Row],[ShipVia ]],shippers[],2,FALSE)</f>
        <v>Speedy Express</v>
      </c>
      <c r="N2056" t="str">
        <f>VLOOKUP(order_details__2[[#This Row],[OrderID]],orders[],2,FALSE)</f>
        <v>WOLZA</v>
      </c>
      <c r="O2056" t="str">
        <f>VLOOKUP(order_details__2[[#This Row],[OrderID]],orders[],18,FALSE)</f>
        <v xml:space="preserve">Eastern                                           </v>
      </c>
      <c r="P2056">
        <f>VLOOKUP(order_details__2[[#This Row],[ProductID]],products[],4,FALSE)</f>
        <v>3</v>
      </c>
      <c r="Q2056" t="str">
        <f>VLOOKUP(order_details__2[[#This Row],[CategoryID]],categories[],2,FALSE)</f>
        <v>Confections</v>
      </c>
      <c r="R2056">
        <f>VLOOKUP(order_details__2[[#This Row],[OrderID]],orders[],21,FALSE)</f>
        <v>4</v>
      </c>
    </row>
    <row r="2057" spans="1:18" x14ac:dyDescent="0.2">
      <c r="A2057">
        <v>11045</v>
      </c>
      <c r="B2057">
        <v>33</v>
      </c>
      <c r="C2057">
        <v>2.5</v>
      </c>
      <c r="D2057">
        <v>15</v>
      </c>
      <c r="E2057">
        <v>0</v>
      </c>
      <c r="F2057">
        <f>order_details__2[[#This Row],[UnitPrice]]*order_details__2[[#This Row],[Quantity]]</f>
        <v>37.5</v>
      </c>
      <c r="G2057">
        <f>VLOOKUP(order_details__2[[#This Row],[ProductID]],products[],3,FALSE)</f>
        <v>15</v>
      </c>
      <c r="H2057">
        <f>VLOOKUP(order_details__2[[#This Row],[OrderID]],orders[],20,FALSE)</f>
        <v>1998</v>
      </c>
      <c r="I2057" t="str">
        <f>VLOOKUP(order_details__2[[#This Row],[ProductID]],products[],2,FALSE)</f>
        <v>Geitost</v>
      </c>
      <c r="J2057" t="str">
        <f>VLOOKUP(order_details__2[[#This Row],[SupplierID]],suppliers[],2,FALSE)</f>
        <v>Norske Meierier</v>
      </c>
      <c r="K2057" t="str">
        <f>VLOOKUP(order_details__2[[#This Row],[OrderID]],orders[],14,FALSE)</f>
        <v>Canada</v>
      </c>
      <c r="L2057">
        <f>VLOOKUP(order_details__2[[#This Row],[OrderID]],orders[],7,FALSE)</f>
        <v>2</v>
      </c>
      <c r="M2057" t="str">
        <f>VLOOKUP(order_details__2[[#This Row],[ShipVia ]],shippers[],2,FALSE)</f>
        <v>United Package</v>
      </c>
      <c r="N2057" t="str">
        <f>VLOOKUP(order_details__2[[#This Row],[OrderID]],orders[],2,FALSE)</f>
        <v>BOTTM</v>
      </c>
      <c r="O2057" t="str">
        <f>VLOOKUP(order_details__2[[#This Row],[OrderID]],orders[],18,FALSE)</f>
        <v xml:space="preserve">Westerns                                          </v>
      </c>
      <c r="P2057">
        <f>VLOOKUP(order_details__2[[#This Row],[ProductID]],products[],4,FALSE)</f>
        <v>4</v>
      </c>
      <c r="Q2057" t="str">
        <f>VLOOKUP(order_details__2[[#This Row],[CategoryID]],categories[],2,FALSE)</f>
        <v>Dairy Products</v>
      </c>
      <c r="R2057">
        <f>VLOOKUP(order_details__2[[#This Row],[OrderID]],orders[],21,FALSE)</f>
        <v>4</v>
      </c>
    </row>
    <row r="2058" spans="1:18" x14ac:dyDescent="0.2">
      <c r="A2058">
        <v>11045</v>
      </c>
      <c r="B2058">
        <v>51</v>
      </c>
      <c r="C2058">
        <v>53</v>
      </c>
      <c r="D2058">
        <v>24</v>
      </c>
      <c r="E2058">
        <v>0</v>
      </c>
      <c r="F2058">
        <f>order_details__2[[#This Row],[UnitPrice]]*order_details__2[[#This Row],[Quantity]]</f>
        <v>1272</v>
      </c>
      <c r="G2058">
        <f>VLOOKUP(order_details__2[[#This Row],[ProductID]],products[],3,FALSE)</f>
        <v>24</v>
      </c>
      <c r="H2058">
        <f>VLOOKUP(order_details__2[[#This Row],[OrderID]],orders[],20,FALSE)</f>
        <v>1998</v>
      </c>
      <c r="I2058" t="str">
        <f>VLOOKUP(order_details__2[[#This Row],[ProductID]],products[],2,FALSE)</f>
        <v>Manjimup Dried Apples</v>
      </c>
      <c r="J2058" t="str">
        <f>VLOOKUP(order_details__2[[#This Row],[SupplierID]],suppliers[],2,FALSE)</f>
        <v>G'day, Mate</v>
      </c>
      <c r="K2058" t="str">
        <f>VLOOKUP(order_details__2[[#This Row],[OrderID]],orders[],14,FALSE)</f>
        <v>Canada</v>
      </c>
      <c r="L2058">
        <f>VLOOKUP(order_details__2[[#This Row],[OrderID]],orders[],7,FALSE)</f>
        <v>2</v>
      </c>
      <c r="M2058" t="str">
        <f>VLOOKUP(order_details__2[[#This Row],[ShipVia ]],shippers[],2,FALSE)</f>
        <v>United Package</v>
      </c>
      <c r="N2058" t="str">
        <f>VLOOKUP(order_details__2[[#This Row],[OrderID]],orders[],2,FALSE)</f>
        <v>BOTTM</v>
      </c>
      <c r="O2058" t="str">
        <f>VLOOKUP(order_details__2[[#This Row],[OrderID]],orders[],18,FALSE)</f>
        <v xml:space="preserve">Westerns                                          </v>
      </c>
      <c r="P2058">
        <f>VLOOKUP(order_details__2[[#This Row],[ProductID]],products[],4,FALSE)</f>
        <v>7</v>
      </c>
      <c r="Q2058" t="str">
        <f>VLOOKUP(order_details__2[[#This Row],[CategoryID]],categories[],2,FALSE)</f>
        <v>Produce</v>
      </c>
      <c r="R2058">
        <f>VLOOKUP(order_details__2[[#This Row],[OrderID]],orders[],21,FALSE)</f>
        <v>4</v>
      </c>
    </row>
    <row r="2059" spans="1:18" x14ac:dyDescent="0.2">
      <c r="A2059">
        <v>11046</v>
      </c>
      <c r="B2059">
        <v>12</v>
      </c>
      <c r="C2059">
        <v>38</v>
      </c>
      <c r="D2059">
        <v>20</v>
      </c>
      <c r="E2059">
        <v>0</v>
      </c>
      <c r="F2059">
        <f>order_details__2[[#This Row],[UnitPrice]]*order_details__2[[#This Row],[Quantity]]</f>
        <v>760</v>
      </c>
      <c r="G2059">
        <f>VLOOKUP(order_details__2[[#This Row],[ProductID]],products[],3,FALSE)</f>
        <v>5</v>
      </c>
      <c r="H2059">
        <f>VLOOKUP(order_details__2[[#This Row],[OrderID]],orders[],20,FALSE)</f>
        <v>1998</v>
      </c>
      <c r="I2059" t="str">
        <f>VLOOKUP(order_details__2[[#This Row],[ProductID]],products[],2,FALSE)</f>
        <v>Queso Manchego La Pastora</v>
      </c>
      <c r="J2059" t="str">
        <f>VLOOKUP(order_details__2[[#This Row],[SupplierID]],suppliers[],2,FALSE)</f>
        <v>Cooperativa de Quesos 'Las Cabras'</v>
      </c>
      <c r="K2059" t="str">
        <f>VLOOKUP(order_details__2[[#This Row],[OrderID]],orders[],14,FALSE)</f>
        <v>Germany</v>
      </c>
      <c r="L2059">
        <f>VLOOKUP(order_details__2[[#This Row],[OrderID]],orders[],7,FALSE)</f>
        <v>2</v>
      </c>
      <c r="M2059" t="str">
        <f>VLOOKUP(order_details__2[[#This Row],[ShipVia ]],shippers[],2,FALSE)</f>
        <v>United Package</v>
      </c>
      <c r="N2059" t="str">
        <f>VLOOKUP(order_details__2[[#This Row],[OrderID]],orders[],2,FALSE)</f>
        <v>WANDK</v>
      </c>
      <c r="O2059" t="str">
        <f>VLOOKUP(order_details__2[[#This Row],[OrderID]],orders[],18,FALSE)</f>
        <v xml:space="preserve">Northern                                          </v>
      </c>
      <c r="P2059">
        <f>VLOOKUP(order_details__2[[#This Row],[ProductID]],products[],4,FALSE)</f>
        <v>4</v>
      </c>
      <c r="Q2059" t="str">
        <f>VLOOKUP(order_details__2[[#This Row],[CategoryID]],categories[],2,FALSE)</f>
        <v>Dairy Products</v>
      </c>
      <c r="R2059">
        <f>VLOOKUP(order_details__2[[#This Row],[OrderID]],orders[],21,FALSE)</f>
        <v>4</v>
      </c>
    </row>
    <row r="2060" spans="1:18" x14ac:dyDescent="0.2">
      <c r="A2060">
        <v>11046</v>
      </c>
      <c r="B2060">
        <v>32</v>
      </c>
      <c r="C2060">
        <v>32</v>
      </c>
      <c r="D2060">
        <v>15</v>
      </c>
      <c r="E2060">
        <v>0</v>
      </c>
      <c r="F2060">
        <f>order_details__2[[#This Row],[UnitPrice]]*order_details__2[[#This Row],[Quantity]]</f>
        <v>480</v>
      </c>
      <c r="G2060">
        <f>VLOOKUP(order_details__2[[#This Row],[ProductID]],products[],3,FALSE)</f>
        <v>14</v>
      </c>
      <c r="H2060">
        <f>VLOOKUP(order_details__2[[#This Row],[OrderID]],orders[],20,FALSE)</f>
        <v>1998</v>
      </c>
      <c r="I2060" t="str">
        <f>VLOOKUP(order_details__2[[#This Row],[ProductID]],products[],2,FALSE)</f>
        <v>Mascarpone Fabioli</v>
      </c>
      <c r="J2060" t="str">
        <f>VLOOKUP(order_details__2[[#This Row],[SupplierID]],suppliers[],2,FALSE)</f>
        <v>Formaggi Fortini s.r.l.</v>
      </c>
      <c r="K2060" t="str">
        <f>VLOOKUP(order_details__2[[#This Row],[OrderID]],orders[],14,FALSE)</f>
        <v>Germany</v>
      </c>
      <c r="L2060">
        <f>VLOOKUP(order_details__2[[#This Row],[OrderID]],orders[],7,FALSE)</f>
        <v>2</v>
      </c>
      <c r="M2060" t="str">
        <f>VLOOKUP(order_details__2[[#This Row],[ShipVia ]],shippers[],2,FALSE)</f>
        <v>United Package</v>
      </c>
      <c r="N2060" t="str">
        <f>VLOOKUP(order_details__2[[#This Row],[OrderID]],orders[],2,FALSE)</f>
        <v>WANDK</v>
      </c>
      <c r="O2060" t="str">
        <f>VLOOKUP(order_details__2[[#This Row],[OrderID]],orders[],18,FALSE)</f>
        <v xml:space="preserve">Northern                                          </v>
      </c>
      <c r="P2060">
        <f>VLOOKUP(order_details__2[[#This Row],[ProductID]],products[],4,FALSE)</f>
        <v>4</v>
      </c>
      <c r="Q2060" t="str">
        <f>VLOOKUP(order_details__2[[#This Row],[CategoryID]],categories[],2,FALSE)</f>
        <v>Dairy Products</v>
      </c>
      <c r="R2060">
        <f>VLOOKUP(order_details__2[[#This Row],[OrderID]],orders[],21,FALSE)</f>
        <v>4</v>
      </c>
    </row>
    <row r="2061" spans="1:18" x14ac:dyDescent="0.2">
      <c r="A2061">
        <v>11046</v>
      </c>
      <c r="B2061">
        <v>35</v>
      </c>
      <c r="C2061">
        <v>18</v>
      </c>
      <c r="D2061">
        <v>18</v>
      </c>
      <c r="E2061">
        <v>0</v>
      </c>
      <c r="F2061">
        <f>order_details__2[[#This Row],[UnitPrice]]*order_details__2[[#This Row],[Quantity]]</f>
        <v>324</v>
      </c>
      <c r="G2061">
        <f>VLOOKUP(order_details__2[[#This Row],[ProductID]],products[],3,FALSE)</f>
        <v>16</v>
      </c>
      <c r="H2061">
        <f>VLOOKUP(order_details__2[[#This Row],[OrderID]],orders[],20,FALSE)</f>
        <v>1998</v>
      </c>
      <c r="I2061" t="str">
        <f>VLOOKUP(order_details__2[[#This Row],[ProductID]],products[],2,FALSE)</f>
        <v>Steeleye Stout</v>
      </c>
      <c r="J2061" t="str">
        <f>VLOOKUP(order_details__2[[#This Row],[SupplierID]],suppliers[],2,FALSE)</f>
        <v>Bigfoot Breweries</v>
      </c>
      <c r="K2061" t="str">
        <f>VLOOKUP(order_details__2[[#This Row],[OrderID]],orders[],14,FALSE)</f>
        <v>Germany</v>
      </c>
      <c r="L2061">
        <f>VLOOKUP(order_details__2[[#This Row],[OrderID]],orders[],7,FALSE)</f>
        <v>2</v>
      </c>
      <c r="M2061" t="str">
        <f>VLOOKUP(order_details__2[[#This Row],[ShipVia ]],shippers[],2,FALSE)</f>
        <v>United Package</v>
      </c>
      <c r="N2061" t="str">
        <f>VLOOKUP(order_details__2[[#This Row],[OrderID]],orders[],2,FALSE)</f>
        <v>WANDK</v>
      </c>
      <c r="O2061" t="str">
        <f>VLOOKUP(order_details__2[[#This Row],[OrderID]],orders[],18,FALSE)</f>
        <v xml:space="preserve">Northern                                          </v>
      </c>
      <c r="P2061">
        <f>VLOOKUP(order_details__2[[#This Row],[ProductID]],products[],4,FALSE)</f>
        <v>1</v>
      </c>
      <c r="Q2061" t="str">
        <f>VLOOKUP(order_details__2[[#This Row],[CategoryID]],categories[],2,FALSE)</f>
        <v>Beverages</v>
      </c>
      <c r="R2061">
        <f>VLOOKUP(order_details__2[[#This Row],[OrderID]],orders[],21,FALSE)</f>
        <v>4</v>
      </c>
    </row>
    <row r="2062" spans="1:18" x14ac:dyDescent="0.2">
      <c r="A2062">
        <v>11047</v>
      </c>
      <c r="B2062">
        <v>1</v>
      </c>
      <c r="C2062">
        <v>18</v>
      </c>
      <c r="D2062">
        <v>25</v>
      </c>
      <c r="E2062">
        <v>0</v>
      </c>
      <c r="F2062">
        <f>order_details__2[[#This Row],[UnitPrice]]*order_details__2[[#This Row],[Quantity]]</f>
        <v>450</v>
      </c>
      <c r="G2062">
        <f>VLOOKUP(order_details__2[[#This Row],[ProductID]],products[],3,FALSE)</f>
        <v>1</v>
      </c>
      <c r="H2062">
        <f>VLOOKUP(order_details__2[[#This Row],[OrderID]],orders[],20,FALSE)</f>
        <v>1998</v>
      </c>
      <c r="I2062" t="str">
        <f>VLOOKUP(order_details__2[[#This Row],[ProductID]],products[],2,FALSE)</f>
        <v>Chai</v>
      </c>
      <c r="J2062" t="str">
        <f>VLOOKUP(order_details__2[[#This Row],[SupplierID]],suppliers[],2,FALSE)</f>
        <v>Exotic Liquids</v>
      </c>
      <c r="K2062" t="str">
        <f>VLOOKUP(order_details__2[[#This Row],[OrderID]],orders[],14,FALSE)</f>
        <v>UK</v>
      </c>
      <c r="L2062">
        <f>VLOOKUP(order_details__2[[#This Row],[OrderID]],orders[],7,FALSE)</f>
        <v>3</v>
      </c>
      <c r="M2062" t="str">
        <f>VLOOKUP(order_details__2[[#This Row],[ShipVia ]],shippers[],2,FALSE)</f>
        <v>Federal Shipping</v>
      </c>
      <c r="N2062" t="str">
        <f>VLOOKUP(order_details__2[[#This Row],[OrderID]],orders[],2,FALSE)</f>
        <v>EASTC</v>
      </c>
      <c r="O2062" t="str">
        <f>VLOOKUP(order_details__2[[#This Row],[OrderID]],orders[],18,FALSE)</f>
        <v xml:space="preserve">Westerns                                          </v>
      </c>
      <c r="P2062">
        <f>VLOOKUP(order_details__2[[#This Row],[ProductID]],products[],4,FALSE)</f>
        <v>1</v>
      </c>
      <c r="Q2062" t="str">
        <f>VLOOKUP(order_details__2[[#This Row],[CategoryID]],categories[],2,FALSE)</f>
        <v>Beverages</v>
      </c>
      <c r="R2062">
        <f>VLOOKUP(order_details__2[[#This Row],[OrderID]],orders[],21,FALSE)</f>
        <v>4</v>
      </c>
    </row>
    <row r="2063" spans="1:18" x14ac:dyDescent="0.2">
      <c r="A2063">
        <v>11047</v>
      </c>
      <c r="B2063">
        <v>5</v>
      </c>
      <c r="C2063">
        <v>21.35</v>
      </c>
      <c r="D2063">
        <v>30</v>
      </c>
      <c r="E2063">
        <v>0</v>
      </c>
      <c r="F2063">
        <f>order_details__2[[#This Row],[UnitPrice]]*order_details__2[[#This Row],[Quantity]]</f>
        <v>640.5</v>
      </c>
      <c r="G2063">
        <f>VLOOKUP(order_details__2[[#This Row],[ProductID]],products[],3,FALSE)</f>
        <v>2</v>
      </c>
      <c r="H2063">
        <f>VLOOKUP(order_details__2[[#This Row],[OrderID]],orders[],20,FALSE)</f>
        <v>1998</v>
      </c>
      <c r="I2063" t="str">
        <f>VLOOKUP(order_details__2[[#This Row],[ProductID]],products[],2,FALSE)</f>
        <v>Chef Anton's Gumbo Mix</v>
      </c>
      <c r="J2063" t="str">
        <f>VLOOKUP(order_details__2[[#This Row],[SupplierID]],suppliers[],2,FALSE)</f>
        <v>New Orleans Cajun Delights</v>
      </c>
      <c r="K2063" t="str">
        <f>VLOOKUP(order_details__2[[#This Row],[OrderID]],orders[],14,FALSE)</f>
        <v>UK</v>
      </c>
      <c r="L2063">
        <f>VLOOKUP(order_details__2[[#This Row],[OrderID]],orders[],7,FALSE)</f>
        <v>3</v>
      </c>
      <c r="M2063" t="str">
        <f>VLOOKUP(order_details__2[[#This Row],[ShipVia ]],shippers[],2,FALSE)</f>
        <v>Federal Shipping</v>
      </c>
      <c r="N2063" t="str">
        <f>VLOOKUP(order_details__2[[#This Row],[OrderID]],orders[],2,FALSE)</f>
        <v>EASTC</v>
      </c>
      <c r="O2063" t="str">
        <f>VLOOKUP(order_details__2[[#This Row],[OrderID]],orders[],18,FALSE)</f>
        <v xml:space="preserve">Westerns                                          </v>
      </c>
      <c r="P2063">
        <f>VLOOKUP(order_details__2[[#This Row],[ProductID]],products[],4,FALSE)</f>
        <v>2</v>
      </c>
      <c r="Q2063" t="str">
        <f>VLOOKUP(order_details__2[[#This Row],[CategoryID]],categories[],2,FALSE)</f>
        <v>Condiments</v>
      </c>
      <c r="R2063">
        <f>VLOOKUP(order_details__2[[#This Row],[OrderID]],orders[],21,FALSE)</f>
        <v>4</v>
      </c>
    </row>
    <row r="2064" spans="1:18" x14ac:dyDescent="0.2">
      <c r="A2064">
        <v>11048</v>
      </c>
      <c r="B2064">
        <v>68</v>
      </c>
      <c r="C2064">
        <v>12.5</v>
      </c>
      <c r="D2064">
        <v>42</v>
      </c>
      <c r="E2064">
        <v>0</v>
      </c>
      <c r="F2064">
        <f>order_details__2[[#This Row],[UnitPrice]]*order_details__2[[#This Row],[Quantity]]</f>
        <v>525</v>
      </c>
      <c r="G2064">
        <f>VLOOKUP(order_details__2[[#This Row],[ProductID]],products[],3,FALSE)</f>
        <v>8</v>
      </c>
      <c r="H2064">
        <f>VLOOKUP(order_details__2[[#This Row],[OrderID]],orders[],20,FALSE)</f>
        <v>1998</v>
      </c>
      <c r="I2064" t="str">
        <f>VLOOKUP(order_details__2[[#This Row],[ProductID]],products[],2,FALSE)</f>
        <v>Scottish Longbreads</v>
      </c>
      <c r="J2064" t="str">
        <f>VLOOKUP(order_details__2[[#This Row],[SupplierID]],suppliers[],2,FALSE)</f>
        <v>Specialty Biscuits, Ltd.</v>
      </c>
      <c r="K2064" t="str">
        <f>VLOOKUP(order_details__2[[#This Row],[OrderID]],orders[],14,FALSE)</f>
        <v>Canada</v>
      </c>
      <c r="L2064">
        <f>VLOOKUP(order_details__2[[#This Row],[OrderID]],orders[],7,FALSE)</f>
        <v>3</v>
      </c>
      <c r="M2064" t="str">
        <f>VLOOKUP(order_details__2[[#This Row],[ShipVia ]],shippers[],2,FALSE)</f>
        <v>Federal Shipping</v>
      </c>
      <c r="N2064" t="str">
        <f>VLOOKUP(order_details__2[[#This Row],[OrderID]],orders[],2,FALSE)</f>
        <v>BOTTM</v>
      </c>
      <c r="O2064" t="str">
        <f>VLOOKUP(order_details__2[[#This Row],[OrderID]],orders[],18,FALSE)</f>
        <v xml:space="preserve">Westerns                                          </v>
      </c>
      <c r="P2064">
        <f>VLOOKUP(order_details__2[[#This Row],[ProductID]],products[],4,FALSE)</f>
        <v>3</v>
      </c>
      <c r="Q2064" t="str">
        <f>VLOOKUP(order_details__2[[#This Row],[CategoryID]],categories[],2,FALSE)</f>
        <v>Confections</v>
      </c>
      <c r="R2064">
        <f>VLOOKUP(order_details__2[[#This Row],[OrderID]],orders[],21,FALSE)</f>
        <v>4</v>
      </c>
    </row>
    <row r="2065" spans="1:18" x14ac:dyDescent="0.2">
      <c r="A2065">
        <v>11049</v>
      </c>
      <c r="B2065">
        <v>2</v>
      </c>
      <c r="C2065">
        <v>19</v>
      </c>
      <c r="D2065">
        <v>10</v>
      </c>
      <c r="E2065">
        <v>0</v>
      </c>
      <c r="F2065">
        <f>order_details__2[[#This Row],[UnitPrice]]*order_details__2[[#This Row],[Quantity]]</f>
        <v>190</v>
      </c>
      <c r="G2065">
        <f>VLOOKUP(order_details__2[[#This Row],[ProductID]],products[],3,FALSE)</f>
        <v>1</v>
      </c>
      <c r="H2065">
        <f>VLOOKUP(order_details__2[[#This Row],[OrderID]],orders[],20,FALSE)</f>
        <v>1998</v>
      </c>
      <c r="I2065" t="str">
        <f>VLOOKUP(order_details__2[[#This Row],[ProductID]],products[],2,FALSE)</f>
        <v>Chang</v>
      </c>
      <c r="J2065" t="str">
        <f>VLOOKUP(order_details__2[[#This Row],[SupplierID]],suppliers[],2,FALSE)</f>
        <v>Exotic Liquids</v>
      </c>
      <c r="K2065" t="str">
        <f>VLOOKUP(order_details__2[[#This Row],[OrderID]],orders[],14,FALSE)</f>
        <v>Brazil</v>
      </c>
      <c r="L2065">
        <f>VLOOKUP(order_details__2[[#This Row],[OrderID]],orders[],7,FALSE)</f>
        <v>1</v>
      </c>
      <c r="M2065" t="str">
        <f>VLOOKUP(order_details__2[[#This Row],[ShipVia ]],shippers[],2,FALSE)</f>
        <v>Speedy Express</v>
      </c>
      <c r="N2065" t="str">
        <f>VLOOKUP(order_details__2[[#This Row],[OrderID]],orders[],2,FALSE)</f>
        <v>GOURL</v>
      </c>
      <c r="O2065" t="str">
        <f>VLOOKUP(order_details__2[[#This Row],[OrderID]],orders[],18,FALSE)</f>
        <v xml:space="preserve">Southern                                          </v>
      </c>
      <c r="P2065">
        <f>VLOOKUP(order_details__2[[#This Row],[ProductID]],products[],4,FALSE)</f>
        <v>1</v>
      </c>
      <c r="Q2065" t="str">
        <f>VLOOKUP(order_details__2[[#This Row],[CategoryID]],categories[],2,FALSE)</f>
        <v>Beverages</v>
      </c>
      <c r="R2065">
        <f>VLOOKUP(order_details__2[[#This Row],[OrderID]],orders[],21,FALSE)</f>
        <v>4</v>
      </c>
    </row>
    <row r="2066" spans="1:18" x14ac:dyDescent="0.2">
      <c r="A2066">
        <v>11049</v>
      </c>
      <c r="B2066">
        <v>12</v>
      </c>
      <c r="C2066">
        <v>38</v>
      </c>
      <c r="D2066">
        <v>4</v>
      </c>
      <c r="E2066">
        <v>0</v>
      </c>
      <c r="F2066">
        <f>order_details__2[[#This Row],[UnitPrice]]*order_details__2[[#This Row],[Quantity]]</f>
        <v>152</v>
      </c>
      <c r="G2066">
        <f>VLOOKUP(order_details__2[[#This Row],[ProductID]],products[],3,FALSE)</f>
        <v>5</v>
      </c>
      <c r="H2066">
        <f>VLOOKUP(order_details__2[[#This Row],[OrderID]],orders[],20,FALSE)</f>
        <v>1998</v>
      </c>
      <c r="I2066" t="str">
        <f>VLOOKUP(order_details__2[[#This Row],[ProductID]],products[],2,FALSE)</f>
        <v>Queso Manchego La Pastora</v>
      </c>
      <c r="J2066" t="str">
        <f>VLOOKUP(order_details__2[[#This Row],[SupplierID]],suppliers[],2,FALSE)</f>
        <v>Cooperativa de Quesos 'Las Cabras'</v>
      </c>
      <c r="K2066" t="str">
        <f>VLOOKUP(order_details__2[[#This Row],[OrderID]],orders[],14,FALSE)</f>
        <v>Brazil</v>
      </c>
      <c r="L2066">
        <f>VLOOKUP(order_details__2[[#This Row],[OrderID]],orders[],7,FALSE)</f>
        <v>1</v>
      </c>
      <c r="M2066" t="str">
        <f>VLOOKUP(order_details__2[[#This Row],[ShipVia ]],shippers[],2,FALSE)</f>
        <v>Speedy Express</v>
      </c>
      <c r="N2066" t="str">
        <f>VLOOKUP(order_details__2[[#This Row],[OrderID]],orders[],2,FALSE)</f>
        <v>GOURL</v>
      </c>
      <c r="O2066" t="str">
        <f>VLOOKUP(order_details__2[[#This Row],[OrderID]],orders[],18,FALSE)</f>
        <v xml:space="preserve">Southern                                          </v>
      </c>
      <c r="P2066">
        <f>VLOOKUP(order_details__2[[#This Row],[ProductID]],products[],4,FALSE)</f>
        <v>4</v>
      </c>
      <c r="Q2066" t="str">
        <f>VLOOKUP(order_details__2[[#This Row],[CategoryID]],categories[],2,FALSE)</f>
        <v>Dairy Products</v>
      </c>
      <c r="R2066">
        <f>VLOOKUP(order_details__2[[#This Row],[OrderID]],orders[],21,FALSE)</f>
        <v>4</v>
      </c>
    </row>
    <row r="2067" spans="1:18" x14ac:dyDescent="0.2">
      <c r="A2067">
        <v>11050</v>
      </c>
      <c r="B2067">
        <v>76</v>
      </c>
      <c r="C2067">
        <v>18</v>
      </c>
      <c r="D2067">
        <v>50</v>
      </c>
      <c r="E2067">
        <v>0</v>
      </c>
      <c r="F2067">
        <f>order_details__2[[#This Row],[UnitPrice]]*order_details__2[[#This Row],[Quantity]]</f>
        <v>900</v>
      </c>
      <c r="G2067">
        <f>VLOOKUP(order_details__2[[#This Row],[ProductID]],products[],3,FALSE)</f>
        <v>23</v>
      </c>
      <c r="H2067">
        <f>VLOOKUP(order_details__2[[#This Row],[OrderID]],orders[],20,FALSE)</f>
        <v>1998</v>
      </c>
      <c r="I2067" t="str">
        <f>VLOOKUP(order_details__2[[#This Row],[ProductID]],products[],2,FALSE)</f>
        <v>Lakkalikri</v>
      </c>
      <c r="J2067" t="str">
        <f>VLOOKUP(order_details__2[[#This Row],[SupplierID]],suppliers[],2,FALSE)</f>
        <v>Karkki Oy</v>
      </c>
      <c r="K2067" t="str">
        <f>VLOOKUP(order_details__2[[#This Row],[OrderID]],orders[],14,FALSE)</f>
        <v>Sweden</v>
      </c>
      <c r="L2067">
        <f>VLOOKUP(order_details__2[[#This Row],[OrderID]],orders[],7,FALSE)</f>
        <v>2</v>
      </c>
      <c r="M2067" t="str">
        <f>VLOOKUP(order_details__2[[#This Row],[ShipVia ]],shippers[],2,FALSE)</f>
        <v>United Package</v>
      </c>
      <c r="N2067" t="str">
        <f>VLOOKUP(order_details__2[[#This Row],[OrderID]],orders[],2,FALSE)</f>
        <v>FOLKO</v>
      </c>
      <c r="O2067" t="str">
        <f>VLOOKUP(order_details__2[[#This Row],[OrderID]],orders[],18,FALSE)</f>
        <v xml:space="preserve">Northern                                          </v>
      </c>
      <c r="P2067">
        <f>VLOOKUP(order_details__2[[#This Row],[ProductID]],products[],4,FALSE)</f>
        <v>1</v>
      </c>
      <c r="Q2067" t="str">
        <f>VLOOKUP(order_details__2[[#This Row],[CategoryID]],categories[],2,FALSE)</f>
        <v>Beverages</v>
      </c>
      <c r="R2067">
        <f>VLOOKUP(order_details__2[[#This Row],[OrderID]],orders[],21,FALSE)</f>
        <v>4</v>
      </c>
    </row>
    <row r="2068" spans="1:18" x14ac:dyDescent="0.2">
      <c r="A2068">
        <v>11051</v>
      </c>
      <c r="B2068">
        <v>24</v>
      </c>
      <c r="C2068">
        <v>4.5</v>
      </c>
      <c r="D2068">
        <v>10</v>
      </c>
      <c r="E2068">
        <v>0</v>
      </c>
      <c r="F2068">
        <f>order_details__2[[#This Row],[UnitPrice]]*order_details__2[[#This Row],[Quantity]]</f>
        <v>45</v>
      </c>
      <c r="G2068">
        <f>VLOOKUP(order_details__2[[#This Row],[ProductID]],products[],3,FALSE)</f>
        <v>10</v>
      </c>
      <c r="H2068">
        <f>VLOOKUP(order_details__2[[#This Row],[OrderID]],orders[],20,FALSE)</f>
        <v>1998</v>
      </c>
      <c r="I2068" t="str">
        <f>VLOOKUP(order_details__2[[#This Row],[ProductID]],products[],2,FALSE)</f>
        <v>Guaran Fantstica</v>
      </c>
      <c r="J2068" t="str">
        <f>VLOOKUP(order_details__2[[#This Row],[SupplierID]],suppliers[],2,FALSE)</f>
        <v>Refrescos Americanas LTDA</v>
      </c>
      <c r="K2068" t="str">
        <f>VLOOKUP(order_details__2[[#This Row],[OrderID]],orders[],14,FALSE)</f>
        <v>France</v>
      </c>
      <c r="L2068">
        <f>VLOOKUP(order_details__2[[#This Row],[OrderID]],orders[],7,FALSE)</f>
        <v>3</v>
      </c>
      <c r="M2068" t="str">
        <f>VLOOKUP(order_details__2[[#This Row],[ShipVia ]],shippers[],2,FALSE)</f>
        <v>Federal Shipping</v>
      </c>
      <c r="N2068" t="str">
        <f>VLOOKUP(order_details__2[[#This Row],[OrderID]],orders[],2,FALSE)</f>
        <v>LAMAI</v>
      </c>
      <c r="O2068" t="str">
        <f>VLOOKUP(order_details__2[[#This Row],[OrderID]],orders[],18,FALSE)</f>
        <v xml:space="preserve">Westerns                                          </v>
      </c>
      <c r="P2068">
        <f>VLOOKUP(order_details__2[[#This Row],[ProductID]],products[],4,FALSE)</f>
        <v>1</v>
      </c>
      <c r="Q2068" t="str">
        <f>VLOOKUP(order_details__2[[#This Row],[CategoryID]],categories[],2,FALSE)</f>
        <v>Beverages</v>
      </c>
      <c r="R2068">
        <f>VLOOKUP(order_details__2[[#This Row],[OrderID]],orders[],21,FALSE)</f>
        <v>4</v>
      </c>
    </row>
    <row r="2069" spans="1:18" x14ac:dyDescent="0.2">
      <c r="A2069">
        <v>11052</v>
      </c>
      <c r="B2069">
        <v>43</v>
      </c>
      <c r="C2069">
        <v>46</v>
      </c>
      <c r="D2069">
        <v>30</v>
      </c>
      <c r="E2069">
        <v>0</v>
      </c>
      <c r="F2069">
        <f>order_details__2[[#This Row],[UnitPrice]]*order_details__2[[#This Row],[Quantity]]</f>
        <v>1380</v>
      </c>
      <c r="G2069">
        <f>VLOOKUP(order_details__2[[#This Row],[ProductID]],products[],3,FALSE)</f>
        <v>20</v>
      </c>
      <c r="H2069">
        <f>VLOOKUP(order_details__2[[#This Row],[OrderID]],orders[],20,FALSE)</f>
        <v>1998</v>
      </c>
      <c r="I2069" t="str">
        <f>VLOOKUP(order_details__2[[#This Row],[ProductID]],products[],2,FALSE)</f>
        <v>Ipoh Coffee</v>
      </c>
      <c r="J2069" t="str">
        <f>VLOOKUP(order_details__2[[#This Row],[SupplierID]],suppliers[],2,FALSE)</f>
        <v>Leka Trading</v>
      </c>
      <c r="K2069" t="str">
        <f>VLOOKUP(order_details__2[[#This Row],[OrderID]],orders[],14,FALSE)</f>
        <v>Brazil</v>
      </c>
      <c r="L2069">
        <f>VLOOKUP(order_details__2[[#This Row],[OrderID]],orders[],7,FALSE)</f>
        <v>1</v>
      </c>
      <c r="M2069" t="str">
        <f>VLOOKUP(order_details__2[[#This Row],[ShipVia ]],shippers[],2,FALSE)</f>
        <v>Speedy Express</v>
      </c>
      <c r="N2069" t="str">
        <f>VLOOKUP(order_details__2[[#This Row],[OrderID]],orders[],2,FALSE)</f>
        <v>HANAR</v>
      </c>
      <c r="O2069" t="str">
        <f>VLOOKUP(order_details__2[[#This Row],[OrderID]],orders[],18,FALSE)</f>
        <v xml:space="preserve">Southern                                          </v>
      </c>
      <c r="P2069">
        <f>VLOOKUP(order_details__2[[#This Row],[ProductID]],products[],4,FALSE)</f>
        <v>1</v>
      </c>
      <c r="Q2069" t="str">
        <f>VLOOKUP(order_details__2[[#This Row],[CategoryID]],categories[],2,FALSE)</f>
        <v>Beverages</v>
      </c>
      <c r="R2069">
        <f>VLOOKUP(order_details__2[[#This Row],[OrderID]],orders[],21,FALSE)</f>
        <v>4</v>
      </c>
    </row>
    <row r="2070" spans="1:18" x14ac:dyDescent="0.2">
      <c r="A2070">
        <v>11052</v>
      </c>
      <c r="B2070">
        <v>61</v>
      </c>
      <c r="C2070">
        <v>28.5</v>
      </c>
      <c r="D2070">
        <v>10</v>
      </c>
      <c r="E2070">
        <v>0</v>
      </c>
      <c r="F2070">
        <f>order_details__2[[#This Row],[UnitPrice]]*order_details__2[[#This Row],[Quantity]]</f>
        <v>285</v>
      </c>
      <c r="G2070">
        <f>VLOOKUP(order_details__2[[#This Row],[ProductID]],products[],3,FALSE)</f>
        <v>29</v>
      </c>
      <c r="H2070">
        <f>VLOOKUP(order_details__2[[#This Row],[OrderID]],orders[],20,FALSE)</f>
        <v>1998</v>
      </c>
      <c r="I2070" t="str">
        <f>VLOOKUP(order_details__2[[#This Row],[ProductID]],products[],2,FALSE)</f>
        <v>Sirop d'rable</v>
      </c>
      <c r="J2070" t="str">
        <f>VLOOKUP(order_details__2[[#This Row],[SupplierID]],suppliers[],2,FALSE)</f>
        <v>Forts d'rables</v>
      </c>
      <c r="K2070" t="str">
        <f>VLOOKUP(order_details__2[[#This Row],[OrderID]],orders[],14,FALSE)</f>
        <v>Brazil</v>
      </c>
      <c r="L2070">
        <f>VLOOKUP(order_details__2[[#This Row],[OrderID]],orders[],7,FALSE)</f>
        <v>1</v>
      </c>
      <c r="M2070" t="str">
        <f>VLOOKUP(order_details__2[[#This Row],[ShipVia ]],shippers[],2,FALSE)</f>
        <v>Speedy Express</v>
      </c>
      <c r="N2070" t="str">
        <f>VLOOKUP(order_details__2[[#This Row],[OrderID]],orders[],2,FALSE)</f>
        <v>HANAR</v>
      </c>
      <c r="O2070" t="str">
        <f>VLOOKUP(order_details__2[[#This Row],[OrderID]],orders[],18,FALSE)</f>
        <v xml:space="preserve">Southern                                          </v>
      </c>
      <c r="P2070">
        <f>VLOOKUP(order_details__2[[#This Row],[ProductID]],products[],4,FALSE)</f>
        <v>2</v>
      </c>
      <c r="Q2070" t="str">
        <f>VLOOKUP(order_details__2[[#This Row],[CategoryID]],categories[],2,FALSE)</f>
        <v>Condiments</v>
      </c>
      <c r="R2070">
        <f>VLOOKUP(order_details__2[[#This Row],[OrderID]],orders[],21,FALSE)</f>
        <v>4</v>
      </c>
    </row>
    <row r="2071" spans="1:18" x14ac:dyDescent="0.2">
      <c r="A2071">
        <v>11053</v>
      </c>
      <c r="B2071">
        <v>18</v>
      </c>
      <c r="C2071">
        <v>62.5</v>
      </c>
      <c r="D2071">
        <v>35</v>
      </c>
      <c r="E2071">
        <v>0</v>
      </c>
      <c r="F2071">
        <f>order_details__2[[#This Row],[UnitPrice]]*order_details__2[[#This Row],[Quantity]]</f>
        <v>2187.5</v>
      </c>
      <c r="G2071">
        <f>VLOOKUP(order_details__2[[#This Row],[ProductID]],products[],3,FALSE)</f>
        <v>7</v>
      </c>
      <c r="H2071">
        <f>VLOOKUP(order_details__2[[#This Row],[OrderID]],orders[],20,FALSE)</f>
        <v>1998</v>
      </c>
      <c r="I2071" t="str">
        <f>VLOOKUP(order_details__2[[#This Row],[ProductID]],products[],2,FALSE)</f>
        <v>Carnarvon Tigers</v>
      </c>
      <c r="J2071" t="str">
        <f>VLOOKUP(order_details__2[[#This Row],[SupplierID]],suppliers[],2,FALSE)</f>
        <v>Pavlova, Ltd.</v>
      </c>
      <c r="K2071" t="str">
        <f>VLOOKUP(order_details__2[[#This Row],[OrderID]],orders[],14,FALSE)</f>
        <v>Austria</v>
      </c>
      <c r="L2071">
        <f>VLOOKUP(order_details__2[[#This Row],[OrderID]],orders[],7,FALSE)</f>
        <v>2</v>
      </c>
      <c r="M2071" t="str">
        <f>VLOOKUP(order_details__2[[#This Row],[ShipVia ]],shippers[],2,FALSE)</f>
        <v>United Package</v>
      </c>
      <c r="N2071" t="str">
        <f>VLOOKUP(order_details__2[[#This Row],[OrderID]],orders[],2,FALSE)</f>
        <v>PICCO</v>
      </c>
      <c r="O2071" t="str">
        <f>VLOOKUP(order_details__2[[#This Row],[OrderID]],orders[],18,FALSE)</f>
        <v xml:space="preserve">Eastern                                           </v>
      </c>
      <c r="P2071">
        <f>VLOOKUP(order_details__2[[#This Row],[ProductID]],products[],4,FALSE)</f>
        <v>8</v>
      </c>
      <c r="Q2071" t="str">
        <f>VLOOKUP(order_details__2[[#This Row],[CategoryID]],categories[],2,FALSE)</f>
        <v>Seafood</v>
      </c>
      <c r="R2071">
        <f>VLOOKUP(order_details__2[[#This Row],[OrderID]],orders[],21,FALSE)</f>
        <v>4</v>
      </c>
    </row>
    <row r="2072" spans="1:18" x14ac:dyDescent="0.2">
      <c r="A2072">
        <v>11053</v>
      </c>
      <c r="B2072">
        <v>32</v>
      </c>
      <c r="C2072">
        <v>32</v>
      </c>
      <c r="D2072">
        <v>20</v>
      </c>
      <c r="E2072">
        <v>0</v>
      </c>
      <c r="F2072">
        <f>order_details__2[[#This Row],[UnitPrice]]*order_details__2[[#This Row],[Quantity]]</f>
        <v>640</v>
      </c>
      <c r="G2072">
        <f>VLOOKUP(order_details__2[[#This Row],[ProductID]],products[],3,FALSE)</f>
        <v>14</v>
      </c>
      <c r="H2072">
        <f>VLOOKUP(order_details__2[[#This Row],[OrderID]],orders[],20,FALSE)</f>
        <v>1998</v>
      </c>
      <c r="I2072" t="str">
        <f>VLOOKUP(order_details__2[[#This Row],[ProductID]],products[],2,FALSE)</f>
        <v>Mascarpone Fabioli</v>
      </c>
      <c r="J2072" t="str">
        <f>VLOOKUP(order_details__2[[#This Row],[SupplierID]],suppliers[],2,FALSE)</f>
        <v>Formaggi Fortini s.r.l.</v>
      </c>
      <c r="K2072" t="str">
        <f>VLOOKUP(order_details__2[[#This Row],[OrderID]],orders[],14,FALSE)</f>
        <v>Austria</v>
      </c>
      <c r="L2072">
        <f>VLOOKUP(order_details__2[[#This Row],[OrderID]],orders[],7,FALSE)</f>
        <v>2</v>
      </c>
      <c r="M2072" t="str">
        <f>VLOOKUP(order_details__2[[#This Row],[ShipVia ]],shippers[],2,FALSE)</f>
        <v>United Package</v>
      </c>
      <c r="N2072" t="str">
        <f>VLOOKUP(order_details__2[[#This Row],[OrderID]],orders[],2,FALSE)</f>
        <v>PICCO</v>
      </c>
      <c r="O2072" t="str">
        <f>VLOOKUP(order_details__2[[#This Row],[OrderID]],orders[],18,FALSE)</f>
        <v xml:space="preserve">Eastern                                           </v>
      </c>
      <c r="P2072">
        <f>VLOOKUP(order_details__2[[#This Row],[ProductID]],products[],4,FALSE)</f>
        <v>4</v>
      </c>
      <c r="Q2072" t="str">
        <f>VLOOKUP(order_details__2[[#This Row],[CategoryID]],categories[],2,FALSE)</f>
        <v>Dairy Products</v>
      </c>
      <c r="R2072">
        <f>VLOOKUP(order_details__2[[#This Row],[OrderID]],orders[],21,FALSE)</f>
        <v>4</v>
      </c>
    </row>
    <row r="2073" spans="1:18" x14ac:dyDescent="0.2">
      <c r="A2073">
        <v>11053</v>
      </c>
      <c r="B2073">
        <v>64</v>
      </c>
      <c r="C2073">
        <v>33.25</v>
      </c>
      <c r="D2073">
        <v>25</v>
      </c>
      <c r="E2073">
        <v>0</v>
      </c>
      <c r="F2073">
        <f>order_details__2[[#This Row],[UnitPrice]]*order_details__2[[#This Row],[Quantity]]</f>
        <v>831.25</v>
      </c>
      <c r="G2073">
        <f>VLOOKUP(order_details__2[[#This Row],[ProductID]],products[],3,FALSE)</f>
        <v>12</v>
      </c>
      <c r="H2073">
        <f>VLOOKUP(order_details__2[[#This Row],[OrderID]],orders[],20,FALSE)</f>
        <v>1998</v>
      </c>
      <c r="I2073" t="str">
        <f>VLOOKUP(order_details__2[[#This Row],[ProductID]],products[],2,FALSE)</f>
        <v>Wimmers gute Semmelkndel</v>
      </c>
      <c r="J2073" t="str">
        <f>VLOOKUP(order_details__2[[#This Row],[SupplierID]],suppliers[],2,FALSE)</f>
        <v>Plutzer Lebensmittelgromrkte AG</v>
      </c>
      <c r="K2073" t="str">
        <f>VLOOKUP(order_details__2[[#This Row],[OrderID]],orders[],14,FALSE)</f>
        <v>Austria</v>
      </c>
      <c r="L2073">
        <f>VLOOKUP(order_details__2[[#This Row],[OrderID]],orders[],7,FALSE)</f>
        <v>2</v>
      </c>
      <c r="M2073" t="str">
        <f>VLOOKUP(order_details__2[[#This Row],[ShipVia ]],shippers[],2,FALSE)</f>
        <v>United Package</v>
      </c>
      <c r="N2073" t="str">
        <f>VLOOKUP(order_details__2[[#This Row],[OrderID]],orders[],2,FALSE)</f>
        <v>PICCO</v>
      </c>
      <c r="O2073" t="str">
        <f>VLOOKUP(order_details__2[[#This Row],[OrderID]],orders[],18,FALSE)</f>
        <v xml:space="preserve">Eastern                                           </v>
      </c>
      <c r="P2073">
        <f>VLOOKUP(order_details__2[[#This Row],[ProductID]],products[],4,FALSE)</f>
        <v>5</v>
      </c>
      <c r="Q2073" t="str">
        <f>VLOOKUP(order_details__2[[#This Row],[CategoryID]],categories[],2,FALSE)</f>
        <v>Grains/Cereals</v>
      </c>
      <c r="R2073">
        <f>VLOOKUP(order_details__2[[#This Row],[OrderID]],orders[],21,FALSE)</f>
        <v>4</v>
      </c>
    </row>
    <row r="2074" spans="1:18" x14ac:dyDescent="0.2">
      <c r="A2074">
        <v>11054</v>
      </c>
      <c r="B2074">
        <v>33</v>
      </c>
      <c r="C2074">
        <v>2.5</v>
      </c>
      <c r="D2074">
        <v>10</v>
      </c>
      <c r="E2074">
        <v>0</v>
      </c>
      <c r="F2074">
        <f>order_details__2[[#This Row],[UnitPrice]]*order_details__2[[#This Row],[Quantity]]</f>
        <v>25</v>
      </c>
      <c r="G2074">
        <f>VLOOKUP(order_details__2[[#This Row],[ProductID]],products[],3,FALSE)</f>
        <v>15</v>
      </c>
      <c r="H2074">
        <f>VLOOKUP(order_details__2[[#This Row],[OrderID]],orders[],20,FALSE)</f>
        <v>1998</v>
      </c>
      <c r="I2074" t="str">
        <f>VLOOKUP(order_details__2[[#This Row],[ProductID]],products[],2,FALSE)</f>
        <v>Geitost</v>
      </c>
      <c r="J2074" t="str">
        <f>VLOOKUP(order_details__2[[#This Row],[SupplierID]],suppliers[],2,FALSE)</f>
        <v>Norske Meierier</v>
      </c>
      <c r="K2074" t="str">
        <f>VLOOKUP(order_details__2[[#This Row],[OrderID]],orders[],14,FALSE)</f>
        <v>Argentina</v>
      </c>
      <c r="L2074">
        <f>VLOOKUP(order_details__2[[#This Row],[OrderID]],orders[],7,FALSE)</f>
        <v>1</v>
      </c>
      <c r="M2074" t="str">
        <f>VLOOKUP(order_details__2[[#This Row],[ShipVia ]],shippers[],2,FALSE)</f>
        <v>Speedy Express</v>
      </c>
      <c r="N2074" t="str">
        <f>VLOOKUP(order_details__2[[#This Row],[OrderID]],orders[],2,FALSE)</f>
        <v>CACTU</v>
      </c>
      <c r="O2074" t="str">
        <f>VLOOKUP(order_details__2[[#This Row],[OrderID]],orders[],18,FALSE)</f>
        <v xml:space="preserve">Northern                                          </v>
      </c>
      <c r="P2074">
        <f>VLOOKUP(order_details__2[[#This Row],[ProductID]],products[],4,FALSE)</f>
        <v>4</v>
      </c>
      <c r="Q2074" t="str">
        <f>VLOOKUP(order_details__2[[#This Row],[CategoryID]],categories[],2,FALSE)</f>
        <v>Dairy Products</v>
      </c>
      <c r="R2074">
        <f>VLOOKUP(order_details__2[[#This Row],[OrderID]],orders[],21,FALSE)</f>
        <v>4</v>
      </c>
    </row>
    <row r="2075" spans="1:18" x14ac:dyDescent="0.2">
      <c r="A2075">
        <v>11054</v>
      </c>
      <c r="B2075">
        <v>67</v>
      </c>
      <c r="C2075">
        <v>14</v>
      </c>
      <c r="D2075">
        <v>20</v>
      </c>
      <c r="E2075">
        <v>0</v>
      </c>
      <c r="F2075">
        <f>order_details__2[[#This Row],[UnitPrice]]*order_details__2[[#This Row],[Quantity]]</f>
        <v>280</v>
      </c>
      <c r="G2075">
        <f>VLOOKUP(order_details__2[[#This Row],[ProductID]],products[],3,FALSE)</f>
        <v>16</v>
      </c>
      <c r="H2075">
        <f>VLOOKUP(order_details__2[[#This Row],[OrderID]],orders[],20,FALSE)</f>
        <v>1998</v>
      </c>
      <c r="I2075" t="str">
        <f>VLOOKUP(order_details__2[[#This Row],[ProductID]],products[],2,FALSE)</f>
        <v>Laughing Lumberjack Lager</v>
      </c>
      <c r="J2075" t="str">
        <f>VLOOKUP(order_details__2[[#This Row],[SupplierID]],suppliers[],2,FALSE)</f>
        <v>Bigfoot Breweries</v>
      </c>
      <c r="K2075" t="str">
        <f>VLOOKUP(order_details__2[[#This Row],[OrderID]],orders[],14,FALSE)</f>
        <v>Argentina</v>
      </c>
      <c r="L2075">
        <f>VLOOKUP(order_details__2[[#This Row],[OrderID]],orders[],7,FALSE)</f>
        <v>1</v>
      </c>
      <c r="M2075" t="str">
        <f>VLOOKUP(order_details__2[[#This Row],[ShipVia ]],shippers[],2,FALSE)</f>
        <v>Speedy Express</v>
      </c>
      <c r="N2075" t="str">
        <f>VLOOKUP(order_details__2[[#This Row],[OrderID]],orders[],2,FALSE)</f>
        <v>CACTU</v>
      </c>
      <c r="O2075" t="str">
        <f>VLOOKUP(order_details__2[[#This Row],[OrderID]],orders[],18,FALSE)</f>
        <v xml:space="preserve">Northern                                          </v>
      </c>
      <c r="P2075">
        <f>VLOOKUP(order_details__2[[#This Row],[ProductID]],products[],4,FALSE)</f>
        <v>1</v>
      </c>
      <c r="Q2075" t="str">
        <f>VLOOKUP(order_details__2[[#This Row],[CategoryID]],categories[],2,FALSE)</f>
        <v>Beverages</v>
      </c>
      <c r="R2075">
        <f>VLOOKUP(order_details__2[[#This Row],[OrderID]],orders[],21,FALSE)</f>
        <v>4</v>
      </c>
    </row>
    <row r="2076" spans="1:18" x14ac:dyDescent="0.2">
      <c r="A2076">
        <v>11055</v>
      </c>
      <c r="B2076">
        <v>24</v>
      </c>
      <c r="C2076">
        <v>4.5</v>
      </c>
      <c r="D2076">
        <v>15</v>
      </c>
      <c r="E2076">
        <v>0</v>
      </c>
      <c r="F2076">
        <f>order_details__2[[#This Row],[UnitPrice]]*order_details__2[[#This Row],[Quantity]]</f>
        <v>67.5</v>
      </c>
      <c r="G2076">
        <f>VLOOKUP(order_details__2[[#This Row],[ProductID]],products[],3,FALSE)</f>
        <v>10</v>
      </c>
      <c r="H2076">
        <f>VLOOKUP(order_details__2[[#This Row],[OrderID]],orders[],20,FALSE)</f>
        <v>1998</v>
      </c>
      <c r="I2076" t="str">
        <f>VLOOKUP(order_details__2[[#This Row],[ProductID]],products[],2,FALSE)</f>
        <v>Guaran Fantstica</v>
      </c>
      <c r="J2076" t="str">
        <f>VLOOKUP(order_details__2[[#This Row],[SupplierID]],suppliers[],2,FALSE)</f>
        <v>Refrescos Americanas LTDA</v>
      </c>
      <c r="K2076" t="str">
        <f>VLOOKUP(order_details__2[[#This Row],[OrderID]],orders[],14,FALSE)</f>
        <v>Venezuela</v>
      </c>
      <c r="L2076">
        <f>VLOOKUP(order_details__2[[#This Row],[OrderID]],orders[],7,FALSE)</f>
        <v>2</v>
      </c>
      <c r="M2076" t="str">
        <f>VLOOKUP(order_details__2[[#This Row],[ShipVia ]],shippers[],2,FALSE)</f>
        <v>United Package</v>
      </c>
      <c r="N2076" t="str">
        <f>VLOOKUP(order_details__2[[#This Row],[OrderID]],orders[],2,FALSE)</f>
        <v>HILAA</v>
      </c>
      <c r="O2076" t="str">
        <f>VLOOKUP(order_details__2[[#This Row],[OrderID]],orders[],18,FALSE)</f>
        <v xml:space="preserve">Westerns                                          </v>
      </c>
      <c r="P2076">
        <f>VLOOKUP(order_details__2[[#This Row],[ProductID]],products[],4,FALSE)</f>
        <v>1</v>
      </c>
      <c r="Q2076" t="str">
        <f>VLOOKUP(order_details__2[[#This Row],[CategoryID]],categories[],2,FALSE)</f>
        <v>Beverages</v>
      </c>
      <c r="R2076">
        <f>VLOOKUP(order_details__2[[#This Row],[OrderID]],orders[],21,FALSE)</f>
        <v>4</v>
      </c>
    </row>
    <row r="2077" spans="1:18" x14ac:dyDescent="0.2">
      <c r="A2077">
        <v>11055</v>
      </c>
      <c r="B2077">
        <v>25</v>
      </c>
      <c r="C2077">
        <v>14</v>
      </c>
      <c r="D2077">
        <v>15</v>
      </c>
      <c r="E2077">
        <v>0</v>
      </c>
      <c r="F2077">
        <f>order_details__2[[#This Row],[UnitPrice]]*order_details__2[[#This Row],[Quantity]]</f>
        <v>210</v>
      </c>
      <c r="G2077">
        <f>VLOOKUP(order_details__2[[#This Row],[ProductID]],products[],3,FALSE)</f>
        <v>11</v>
      </c>
      <c r="H2077">
        <f>VLOOKUP(order_details__2[[#This Row],[OrderID]],orders[],20,FALSE)</f>
        <v>1998</v>
      </c>
      <c r="I2077" t="str">
        <f>VLOOKUP(order_details__2[[#This Row],[ProductID]],products[],2,FALSE)</f>
        <v>NuNuCa Nu-Nougat-Creme</v>
      </c>
      <c r="J2077" t="str">
        <f>VLOOKUP(order_details__2[[#This Row],[SupplierID]],suppliers[],2,FALSE)</f>
        <v>Heli Swaren GmbH &amp; Co. KG</v>
      </c>
      <c r="K2077" t="str">
        <f>VLOOKUP(order_details__2[[#This Row],[OrderID]],orders[],14,FALSE)</f>
        <v>Venezuela</v>
      </c>
      <c r="L2077">
        <f>VLOOKUP(order_details__2[[#This Row],[OrderID]],orders[],7,FALSE)</f>
        <v>2</v>
      </c>
      <c r="M2077" t="str">
        <f>VLOOKUP(order_details__2[[#This Row],[ShipVia ]],shippers[],2,FALSE)</f>
        <v>United Package</v>
      </c>
      <c r="N2077" t="str">
        <f>VLOOKUP(order_details__2[[#This Row],[OrderID]],orders[],2,FALSE)</f>
        <v>HILAA</v>
      </c>
      <c r="O2077" t="str">
        <f>VLOOKUP(order_details__2[[#This Row],[OrderID]],orders[],18,FALSE)</f>
        <v xml:space="preserve">Westerns                                          </v>
      </c>
      <c r="P2077">
        <f>VLOOKUP(order_details__2[[#This Row],[ProductID]],products[],4,FALSE)</f>
        <v>3</v>
      </c>
      <c r="Q2077" t="str">
        <f>VLOOKUP(order_details__2[[#This Row],[CategoryID]],categories[],2,FALSE)</f>
        <v>Confections</v>
      </c>
      <c r="R2077">
        <f>VLOOKUP(order_details__2[[#This Row],[OrderID]],orders[],21,FALSE)</f>
        <v>4</v>
      </c>
    </row>
    <row r="2078" spans="1:18" x14ac:dyDescent="0.2">
      <c r="A2078">
        <v>11055</v>
      </c>
      <c r="B2078">
        <v>51</v>
      </c>
      <c r="C2078">
        <v>53</v>
      </c>
      <c r="D2078">
        <v>20</v>
      </c>
      <c r="E2078">
        <v>0</v>
      </c>
      <c r="F2078">
        <f>order_details__2[[#This Row],[UnitPrice]]*order_details__2[[#This Row],[Quantity]]</f>
        <v>1060</v>
      </c>
      <c r="G2078">
        <f>VLOOKUP(order_details__2[[#This Row],[ProductID]],products[],3,FALSE)</f>
        <v>24</v>
      </c>
      <c r="H2078">
        <f>VLOOKUP(order_details__2[[#This Row],[OrderID]],orders[],20,FALSE)</f>
        <v>1998</v>
      </c>
      <c r="I2078" t="str">
        <f>VLOOKUP(order_details__2[[#This Row],[ProductID]],products[],2,FALSE)</f>
        <v>Manjimup Dried Apples</v>
      </c>
      <c r="J2078" t="str">
        <f>VLOOKUP(order_details__2[[#This Row],[SupplierID]],suppliers[],2,FALSE)</f>
        <v>G'day, Mate</v>
      </c>
      <c r="K2078" t="str">
        <f>VLOOKUP(order_details__2[[#This Row],[OrderID]],orders[],14,FALSE)</f>
        <v>Venezuela</v>
      </c>
      <c r="L2078">
        <f>VLOOKUP(order_details__2[[#This Row],[OrderID]],orders[],7,FALSE)</f>
        <v>2</v>
      </c>
      <c r="M2078" t="str">
        <f>VLOOKUP(order_details__2[[#This Row],[ShipVia ]],shippers[],2,FALSE)</f>
        <v>United Package</v>
      </c>
      <c r="N2078" t="str">
        <f>VLOOKUP(order_details__2[[#This Row],[OrderID]],orders[],2,FALSE)</f>
        <v>HILAA</v>
      </c>
      <c r="O2078" t="str">
        <f>VLOOKUP(order_details__2[[#This Row],[OrderID]],orders[],18,FALSE)</f>
        <v xml:space="preserve">Westerns                                          </v>
      </c>
      <c r="P2078">
        <f>VLOOKUP(order_details__2[[#This Row],[ProductID]],products[],4,FALSE)</f>
        <v>7</v>
      </c>
      <c r="Q2078" t="str">
        <f>VLOOKUP(order_details__2[[#This Row],[CategoryID]],categories[],2,FALSE)</f>
        <v>Produce</v>
      </c>
      <c r="R2078">
        <f>VLOOKUP(order_details__2[[#This Row],[OrderID]],orders[],21,FALSE)</f>
        <v>4</v>
      </c>
    </row>
    <row r="2079" spans="1:18" x14ac:dyDescent="0.2">
      <c r="A2079">
        <v>11055</v>
      </c>
      <c r="B2079">
        <v>57</v>
      </c>
      <c r="C2079">
        <v>19.5</v>
      </c>
      <c r="D2079">
        <v>20</v>
      </c>
      <c r="E2079">
        <v>0</v>
      </c>
      <c r="F2079">
        <f>order_details__2[[#This Row],[UnitPrice]]*order_details__2[[#This Row],[Quantity]]</f>
        <v>390</v>
      </c>
      <c r="G2079">
        <f>VLOOKUP(order_details__2[[#This Row],[ProductID]],products[],3,FALSE)</f>
        <v>26</v>
      </c>
      <c r="H2079">
        <f>VLOOKUP(order_details__2[[#This Row],[OrderID]],orders[],20,FALSE)</f>
        <v>1998</v>
      </c>
      <c r="I2079" t="str">
        <f>VLOOKUP(order_details__2[[#This Row],[ProductID]],products[],2,FALSE)</f>
        <v>Ravioli Angelo</v>
      </c>
      <c r="J2079" t="str">
        <f>VLOOKUP(order_details__2[[#This Row],[SupplierID]],suppliers[],2,FALSE)</f>
        <v>Pasta Buttini s.r.l.</v>
      </c>
      <c r="K2079" t="str">
        <f>VLOOKUP(order_details__2[[#This Row],[OrderID]],orders[],14,FALSE)</f>
        <v>Venezuela</v>
      </c>
      <c r="L2079">
        <f>VLOOKUP(order_details__2[[#This Row],[OrderID]],orders[],7,FALSE)</f>
        <v>2</v>
      </c>
      <c r="M2079" t="str">
        <f>VLOOKUP(order_details__2[[#This Row],[ShipVia ]],shippers[],2,FALSE)</f>
        <v>United Package</v>
      </c>
      <c r="N2079" t="str">
        <f>VLOOKUP(order_details__2[[#This Row],[OrderID]],orders[],2,FALSE)</f>
        <v>HILAA</v>
      </c>
      <c r="O2079" t="str">
        <f>VLOOKUP(order_details__2[[#This Row],[OrderID]],orders[],18,FALSE)</f>
        <v xml:space="preserve">Westerns                                          </v>
      </c>
      <c r="P2079">
        <f>VLOOKUP(order_details__2[[#This Row],[ProductID]],products[],4,FALSE)</f>
        <v>5</v>
      </c>
      <c r="Q2079" t="str">
        <f>VLOOKUP(order_details__2[[#This Row],[CategoryID]],categories[],2,FALSE)</f>
        <v>Grains/Cereals</v>
      </c>
      <c r="R2079">
        <f>VLOOKUP(order_details__2[[#This Row],[OrderID]],orders[],21,FALSE)</f>
        <v>4</v>
      </c>
    </row>
    <row r="2080" spans="1:18" x14ac:dyDescent="0.2">
      <c r="A2080">
        <v>11056</v>
      </c>
      <c r="B2080">
        <v>7</v>
      </c>
      <c r="C2080">
        <v>30</v>
      </c>
      <c r="D2080">
        <v>40</v>
      </c>
      <c r="E2080">
        <v>0</v>
      </c>
      <c r="F2080">
        <f>order_details__2[[#This Row],[UnitPrice]]*order_details__2[[#This Row],[Quantity]]</f>
        <v>1200</v>
      </c>
      <c r="G2080">
        <f>VLOOKUP(order_details__2[[#This Row],[ProductID]],products[],3,FALSE)</f>
        <v>3</v>
      </c>
      <c r="H2080">
        <f>VLOOKUP(order_details__2[[#This Row],[OrderID]],orders[],20,FALSE)</f>
        <v>1998</v>
      </c>
      <c r="I2080" t="str">
        <f>VLOOKUP(order_details__2[[#This Row],[ProductID]],products[],2,FALSE)</f>
        <v>Uncle Bob's Organic Dried Pears</v>
      </c>
      <c r="J2080" t="str">
        <f>VLOOKUP(order_details__2[[#This Row],[SupplierID]],suppliers[],2,FALSE)</f>
        <v>Grandma Kelly's Homestead</v>
      </c>
      <c r="K2080" t="str">
        <f>VLOOKUP(order_details__2[[#This Row],[OrderID]],orders[],14,FALSE)</f>
        <v>UK</v>
      </c>
      <c r="L2080">
        <f>VLOOKUP(order_details__2[[#This Row],[OrderID]],orders[],7,FALSE)</f>
        <v>2</v>
      </c>
      <c r="M2080" t="str">
        <f>VLOOKUP(order_details__2[[#This Row],[ShipVia ]],shippers[],2,FALSE)</f>
        <v>United Package</v>
      </c>
      <c r="N2080" t="str">
        <f>VLOOKUP(order_details__2[[#This Row],[OrderID]],orders[],2,FALSE)</f>
        <v>EASTC</v>
      </c>
      <c r="O2080" t="str">
        <f>VLOOKUP(order_details__2[[#This Row],[OrderID]],orders[],18,FALSE)</f>
        <v xml:space="preserve">Northern                                          </v>
      </c>
      <c r="P2080">
        <f>VLOOKUP(order_details__2[[#This Row],[ProductID]],products[],4,FALSE)</f>
        <v>7</v>
      </c>
      <c r="Q2080" t="str">
        <f>VLOOKUP(order_details__2[[#This Row],[CategoryID]],categories[],2,FALSE)</f>
        <v>Produce</v>
      </c>
      <c r="R2080">
        <f>VLOOKUP(order_details__2[[#This Row],[OrderID]],orders[],21,FALSE)</f>
        <v>4</v>
      </c>
    </row>
    <row r="2081" spans="1:18" x14ac:dyDescent="0.2">
      <c r="A2081">
        <v>11056</v>
      </c>
      <c r="B2081">
        <v>55</v>
      </c>
      <c r="C2081">
        <v>24</v>
      </c>
      <c r="D2081">
        <v>35</v>
      </c>
      <c r="E2081">
        <v>0</v>
      </c>
      <c r="F2081">
        <f>order_details__2[[#This Row],[UnitPrice]]*order_details__2[[#This Row],[Quantity]]</f>
        <v>840</v>
      </c>
      <c r="G2081">
        <f>VLOOKUP(order_details__2[[#This Row],[ProductID]],products[],3,FALSE)</f>
        <v>25</v>
      </c>
      <c r="H2081">
        <f>VLOOKUP(order_details__2[[#This Row],[OrderID]],orders[],20,FALSE)</f>
        <v>1998</v>
      </c>
      <c r="I2081" t="str">
        <f>VLOOKUP(order_details__2[[#This Row],[ProductID]],products[],2,FALSE)</f>
        <v>Pt chinois</v>
      </c>
      <c r="J2081" t="str">
        <f>VLOOKUP(order_details__2[[#This Row],[SupplierID]],suppliers[],2,FALSE)</f>
        <v>Ma Maison</v>
      </c>
      <c r="K2081" t="str">
        <f>VLOOKUP(order_details__2[[#This Row],[OrderID]],orders[],14,FALSE)</f>
        <v>UK</v>
      </c>
      <c r="L2081">
        <f>VLOOKUP(order_details__2[[#This Row],[OrderID]],orders[],7,FALSE)</f>
        <v>2</v>
      </c>
      <c r="M2081" t="str">
        <f>VLOOKUP(order_details__2[[#This Row],[ShipVia ]],shippers[],2,FALSE)</f>
        <v>United Package</v>
      </c>
      <c r="N2081" t="str">
        <f>VLOOKUP(order_details__2[[#This Row],[OrderID]],orders[],2,FALSE)</f>
        <v>EASTC</v>
      </c>
      <c r="O2081" t="str">
        <f>VLOOKUP(order_details__2[[#This Row],[OrderID]],orders[],18,FALSE)</f>
        <v xml:space="preserve">Northern                                          </v>
      </c>
      <c r="P2081">
        <f>VLOOKUP(order_details__2[[#This Row],[ProductID]],products[],4,FALSE)</f>
        <v>6</v>
      </c>
      <c r="Q2081" t="str">
        <f>VLOOKUP(order_details__2[[#This Row],[CategoryID]],categories[],2,FALSE)</f>
        <v>Meat/Poultry</v>
      </c>
      <c r="R2081">
        <f>VLOOKUP(order_details__2[[#This Row],[OrderID]],orders[],21,FALSE)</f>
        <v>4</v>
      </c>
    </row>
    <row r="2082" spans="1:18" x14ac:dyDescent="0.2">
      <c r="A2082">
        <v>11056</v>
      </c>
      <c r="B2082">
        <v>60</v>
      </c>
      <c r="C2082">
        <v>34</v>
      </c>
      <c r="D2082">
        <v>50</v>
      </c>
      <c r="E2082">
        <v>0</v>
      </c>
      <c r="F2082">
        <f>order_details__2[[#This Row],[UnitPrice]]*order_details__2[[#This Row],[Quantity]]</f>
        <v>1700</v>
      </c>
      <c r="G2082">
        <f>VLOOKUP(order_details__2[[#This Row],[ProductID]],products[],3,FALSE)</f>
        <v>28</v>
      </c>
      <c r="H2082">
        <f>VLOOKUP(order_details__2[[#This Row],[OrderID]],orders[],20,FALSE)</f>
        <v>1998</v>
      </c>
      <c r="I2082" t="str">
        <f>VLOOKUP(order_details__2[[#This Row],[ProductID]],products[],2,FALSE)</f>
        <v>Camembert Pierrot</v>
      </c>
      <c r="J2082" t="str">
        <f>VLOOKUP(order_details__2[[#This Row],[SupplierID]],suppliers[],2,FALSE)</f>
        <v>Gai pturage</v>
      </c>
      <c r="K2082" t="str">
        <f>VLOOKUP(order_details__2[[#This Row],[OrderID]],orders[],14,FALSE)</f>
        <v>UK</v>
      </c>
      <c r="L2082">
        <f>VLOOKUP(order_details__2[[#This Row],[OrderID]],orders[],7,FALSE)</f>
        <v>2</v>
      </c>
      <c r="M2082" t="str">
        <f>VLOOKUP(order_details__2[[#This Row],[ShipVia ]],shippers[],2,FALSE)</f>
        <v>United Package</v>
      </c>
      <c r="N2082" t="str">
        <f>VLOOKUP(order_details__2[[#This Row],[OrderID]],orders[],2,FALSE)</f>
        <v>EASTC</v>
      </c>
      <c r="O2082" t="str">
        <f>VLOOKUP(order_details__2[[#This Row],[OrderID]],orders[],18,FALSE)</f>
        <v xml:space="preserve">Northern                                          </v>
      </c>
      <c r="P2082">
        <f>VLOOKUP(order_details__2[[#This Row],[ProductID]],products[],4,FALSE)</f>
        <v>4</v>
      </c>
      <c r="Q2082" t="str">
        <f>VLOOKUP(order_details__2[[#This Row],[CategoryID]],categories[],2,FALSE)</f>
        <v>Dairy Products</v>
      </c>
      <c r="R2082">
        <f>VLOOKUP(order_details__2[[#This Row],[OrderID]],orders[],21,FALSE)</f>
        <v>4</v>
      </c>
    </row>
    <row r="2083" spans="1:18" x14ac:dyDescent="0.2">
      <c r="A2083">
        <v>11057</v>
      </c>
      <c r="B2083">
        <v>70</v>
      </c>
      <c r="C2083">
        <v>15</v>
      </c>
      <c r="D2083">
        <v>3</v>
      </c>
      <c r="E2083">
        <v>0</v>
      </c>
      <c r="F2083">
        <f>order_details__2[[#This Row],[UnitPrice]]*order_details__2[[#This Row],[Quantity]]</f>
        <v>45</v>
      </c>
      <c r="G2083">
        <f>VLOOKUP(order_details__2[[#This Row],[ProductID]],products[],3,FALSE)</f>
        <v>7</v>
      </c>
      <c r="H2083">
        <f>VLOOKUP(order_details__2[[#This Row],[OrderID]],orders[],20,FALSE)</f>
        <v>1998</v>
      </c>
      <c r="I2083" t="str">
        <f>VLOOKUP(order_details__2[[#This Row],[ProductID]],products[],2,FALSE)</f>
        <v>Outback Lager</v>
      </c>
      <c r="J2083" t="str">
        <f>VLOOKUP(order_details__2[[#This Row],[SupplierID]],suppliers[],2,FALSE)</f>
        <v>Pavlova, Ltd.</v>
      </c>
      <c r="K2083" t="str">
        <f>VLOOKUP(order_details__2[[#This Row],[OrderID]],orders[],14,FALSE)</f>
        <v>UK</v>
      </c>
      <c r="L2083">
        <f>VLOOKUP(order_details__2[[#This Row],[OrderID]],orders[],7,FALSE)</f>
        <v>3</v>
      </c>
      <c r="M2083" t="str">
        <f>VLOOKUP(order_details__2[[#This Row],[ShipVia ]],shippers[],2,FALSE)</f>
        <v>Federal Shipping</v>
      </c>
      <c r="N2083" t="str">
        <f>VLOOKUP(order_details__2[[#This Row],[OrderID]],orders[],2,FALSE)</f>
        <v>NORTS</v>
      </c>
      <c r="O2083" t="str">
        <f>VLOOKUP(order_details__2[[#This Row],[OrderID]],orders[],18,FALSE)</f>
        <v xml:space="preserve">Southern                                          </v>
      </c>
      <c r="P2083">
        <f>VLOOKUP(order_details__2[[#This Row],[ProductID]],products[],4,FALSE)</f>
        <v>1</v>
      </c>
      <c r="Q2083" t="str">
        <f>VLOOKUP(order_details__2[[#This Row],[CategoryID]],categories[],2,FALSE)</f>
        <v>Beverages</v>
      </c>
      <c r="R2083">
        <f>VLOOKUP(order_details__2[[#This Row],[OrderID]],orders[],21,FALSE)</f>
        <v>4</v>
      </c>
    </row>
    <row r="2084" spans="1:18" x14ac:dyDescent="0.2">
      <c r="A2084">
        <v>11058</v>
      </c>
      <c r="B2084">
        <v>21</v>
      </c>
      <c r="C2084">
        <v>10</v>
      </c>
      <c r="D2084">
        <v>3</v>
      </c>
      <c r="E2084">
        <v>0</v>
      </c>
      <c r="F2084">
        <f>order_details__2[[#This Row],[UnitPrice]]*order_details__2[[#This Row],[Quantity]]</f>
        <v>30</v>
      </c>
      <c r="G2084">
        <f>VLOOKUP(order_details__2[[#This Row],[ProductID]],products[],3,FALSE)</f>
        <v>8</v>
      </c>
      <c r="H2084">
        <f>VLOOKUP(order_details__2[[#This Row],[OrderID]],orders[],20,FALSE)</f>
        <v>1998</v>
      </c>
      <c r="I2084" t="str">
        <f>VLOOKUP(order_details__2[[#This Row],[ProductID]],products[],2,FALSE)</f>
        <v>Sir Rodney's Scones</v>
      </c>
      <c r="J2084" t="str">
        <f>VLOOKUP(order_details__2[[#This Row],[SupplierID]],suppliers[],2,FALSE)</f>
        <v>Specialty Biscuits, Ltd.</v>
      </c>
      <c r="K2084" t="str">
        <f>VLOOKUP(order_details__2[[#This Row],[OrderID]],orders[],14,FALSE)</f>
        <v>Germany</v>
      </c>
      <c r="L2084">
        <f>VLOOKUP(order_details__2[[#This Row],[OrderID]],orders[],7,FALSE)</f>
        <v>3</v>
      </c>
      <c r="M2084" t="str">
        <f>VLOOKUP(order_details__2[[#This Row],[ShipVia ]],shippers[],2,FALSE)</f>
        <v>Federal Shipping</v>
      </c>
      <c r="N2084" t="str">
        <f>VLOOKUP(order_details__2[[#This Row],[OrderID]],orders[],2,FALSE)</f>
        <v>BLAUS</v>
      </c>
      <c r="O2084" t="str">
        <f>VLOOKUP(order_details__2[[#This Row],[OrderID]],orders[],18,FALSE)</f>
        <v xml:space="preserve">Northern                                          </v>
      </c>
      <c r="P2084">
        <f>VLOOKUP(order_details__2[[#This Row],[ProductID]],products[],4,FALSE)</f>
        <v>3</v>
      </c>
      <c r="Q2084" t="str">
        <f>VLOOKUP(order_details__2[[#This Row],[CategoryID]],categories[],2,FALSE)</f>
        <v>Confections</v>
      </c>
      <c r="R2084">
        <f>VLOOKUP(order_details__2[[#This Row],[OrderID]],orders[],21,FALSE)</f>
        <v>4</v>
      </c>
    </row>
    <row r="2085" spans="1:18" x14ac:dyDescent="0.2">
      <c r="A2085">
        <v>11058</v>
      </c>
      <c r="B2085">
        <v>60</v>
      </c>
      <c r="C2085">
        <v>34</v>
      </c>
      <c r="D2085">
        <v>21</v>
      </c>
      <c r="E2085">
        <v>0</v>
      </c>
      <c r="F2085">
        <f>order_details__2[[#This Row],[UnitPrice]]*order_details__2[[#This Row],[Quantity]]</f>
        <v>714</v>
      </c>
      <c r="G2085">
        <f>VLOOKUP(order_details__2[[#This Row],[ProductID]],products[],3,FALSE)</f>
        <v>28</v>
      </c>
      <c r="H2085">
        <f>VLOOKUP(order_details__2[[#This Row],[OrderID]],orders[],20,FALSE)</f>
        <v>1998</v>
      </c>
      <c r="I2085" t="str">
        <f>VLOOKUP(order_details__2[[#This Row],[ProductID]],products[],2,FALSE)</f>
        <v>Camembert Pierrot</v>
      </c>
      <c r="J2085" t="str">
        <f>VLOOKUP(order_details__2[[#This Row],[SupplierID]],suppliers[],2,FALSE)</f>
        <v>Gai pturage</v>
      </c>
      <c r="K2085" t="str">
        <f>VLOOKUP(order_details__2[[#This Row],[OrderID]],orders[],14,FALSE)</f>
        <v>Germany</v>
      </c>
      <c r="L2085">
        <f>VLOOKUP(order_details__2[[#This Row],[OrderID]],orders[],7,FALSE)</f>
        <v>3</v>
      </c>
      <c r="M2085" t="str">
        <f>VLOOKUP(order_details__2[[#This Row],[ShipVia ]],shippers[],2,FALSE)</f>
        <v>Federal Shipping</v>
      </c>
      <c r="N2085" t="str">
        <f>VLOOKUP(order_details__2[[#This Row],[OrderID]],orders[],2,FALSE)</f>
        <v>BLAUS</v>
      </c>
      <c r="O2085" t="str">
        <f>VLOOKUP(order_details__2[[#This Row],[OrderID]],orders[],18,FALSE)</f>
        <v xml:space="preserve">Northern                                          </v>
      </c>
      <c r="P2085">
        <f>VLOOKUP(order_details__2[[#This Row],[ProductID]],products[],4,FALSE)</f>
        <v>4</v>
      </c>
      <c r="Q2085" t="str">
        <f>VLOOKUP(order_details__2[[#This Row],[CategoryID]],categories[],2,FALSE)</f>
        <v>Dairy Products</v>
      </c>
      <c r="R2085">
        <f>VLOOKUP(order_details__2[[#This Row],[OrderID]],orders[],21,FALSE)</f>
        <v>4</v>
      </c>
    </row>
    <row r="2086" spans="1:18" x14ac:dyDescent="0.2">
      <c r="A2086">
        <v>11058</v>
      </c>
      <c r="B2086">
        <v>61</v>
      </c>
      <c r="C2086">
        <v>28.5</v>
      </c>
      <c r="D2086">
        <v>4</v>
      </c>
      <c r="E2086">
        <v>0</v>
      </c>
      <c r="F2086">
        <f>order_details__2[[#This Row],[UnitPrice]]*order_details__2[[#This Row],[Quantity]]</f>
        <v>114</v>
      </c>
      <c r="G2086">
        <f>VLOOKUP(order_details__2[[#This Row],[ProductID]],products[],3,FALSE)</f>
        <v>29</v>
      </c>
      <c r="H2086">
        <f>VLOOKUP(order_details__2[[#This Row],[OrderID]],orders[],20,FALSE)</f>
        <v>1998</v>
      </c>
      <c r="I2086" t="str">
        <f>VLOOKUP(order_details__2[[#This Row],[ProductID]],products[],2,FALSE)</f>
        <v>Sirop d'rable</v>
      </c>
      <c r="J2086" t="str">
        <f>VLOOKUP(order_details__2[[#This Row],[SupplierID]],suppliers[],2,FALSE)</f>
        <v>Forts d'rables</v>
      </c>
      <c r="K2086" t="str">
        <f>VLOOKUP(order_details__2[[#This Row],[OrderID]],orders[],14,FALSE)</f>
        <v>Germany</v>
      </c>
      <c r="L2086">
        <f>VLOOKUP(order_details__2[[#This Row],[OrderID]],orders[],7,FALSE)</f>
        <v>3</v>
      </c>
      <c r="M2086" t="str">
        <f>VLOOKUP(order_details__2[[#This Row],[ShipVia ]],shippers[],2,FALSE)</f>
        <v>Federal Shipping</v>
      </c>
      <c r="N2086" t="str">
        <f>VLOOKUP(order_details__2[[#This Row],[OrderID]],orders[],2,FALSE)</f>
        <v>BLAUS</v>
      </c>
      <c r="O2086" t="str">
        <f>VLOOKUP(order_details__2[[#This Row],[OrderID]],orders[],18,FALSE)</f>
        <v xml:space="preserve">Northern                                          </v>
      </c>
      <c r="P2086">
        <f>VLOOKUP(order_details__2[[#This Row],[ProductID]],products[],4,FALSE)</f>
        <v>2</v>
      </c>
      <c r="Q2086" t="str">
        <f>VLOOKUP(order_details__2[[#This Row],[CategoryID]],categories[],2,FALSE)</f>
        <v>Condiments</v>
      </c>
      <c r="R2086">
        <f>VLOOKUP(order_details__2[[#This Row],[OrderID]],orders[],21,FALSE)</f>
        <v>4</v>
      </c>
    </row>
    <row r="2087" spans="1:18" x14ac:dyDescent="0.2">
      <c r="A2087">
        <v>11059</v>
      </c>
      <c r="B2087">
        <v>13</v>
      </c>
      <c r="C2087">
        <v>6</v>
      </c>
      <c r="D2087">
        <v>30</v>
      </c>
      <c r="E2087">
        <v>0</v>
      </c>
      <c r="F2087">
        <f>order_details__2[[#This Row],[UnitPrice]]*order_details__2[[#This Row],[Quantity]]</f>
        <v>180</v>
      </c>
      <c r="G2087">
        <f>VLOOKUP(order_details__2[[#This Row],[ProductID]],products[],3,FALSE)</f>
        <v>6</v>
      </c>
      <c r="H2087">
        <f>VLOOKUP(order_details__2[[#This Row],[OrderID]],orders[],20,FALSE)</f>
        <v>1998</v>
      </c>
      <c r="I2087" t="str">
        <f>VLOOKUP(order_details__2[[#This Row],[ProductID]],products[],2,FALSE)</f>
        <v>Konbu</v>
      </c>
      <c r="J2087" t="str">
        <f>VLOOKUP(order_details__2[[#This Row],[SupplierID]],suppliers[],2,FALSE)</f>
        <v>Mayumi's</v>
      </c>
      <c r="K2087" t="str">
        <f>VLOOKUP(order_details__2[[#This Row],[OrderID]],orders[],14,FALSE)</f>
        <v>Brazil</v>
      </c>
      <c r="L2087">
        <f>VLOOKUP(order_details__2[[#This Row],[OrderID]],orders[],7,FALSE)</f>
        <v>2</v>
      </c>
      <c r="M2087" t="str">
        <f>VLOOKUP(order_details__2[[#This Row],[ShipVia ]],shippers[],2,FALSE)</f>
        <v>United Package</v>
      </c>
      <c r="N2087" t="str">
        <f>VLOOKUP(order_details__2[[#This Row],[OrderID]],orders[],2,FALSE)</f>
        <v>RICAR</v>
      </c>
      <c r="O2087" t="str">
        <f>VLOOKUP(order_details__2[[#This Row],[OrderID]],orders[],18,FALSE)</f>
        <v xml:space="preserve">Eastern                                           </v>
      </c>
      <c r="P2087">
        <f>VLOOKUP(order_details__2[[#This Row],[ProductID]],products[],4,FALSE)</f>
        <v>8</v>
      </c>
      <c r="Q2087" t="str">
        <f>VLOOKUP(order_details__2[[#This Row],[CategoryID]],categories[],2,FALSE)</f>
        <v>Seafood</v>
      </c>
      <c r="R2087">
        <f>VLOOKUP(order_details__2[[#This Row],[OrderID]],orders[],21,FALSE)</f>
        <v>4</v>
      </c>
    </row>
    <row r="2088" spans="1:18" x14ac:dyDescent="0.2">
      <c r="A2088">
        <v>11059</v>
      </c>
      <c r="B2088">
        <v>17</v>
      </c>
      <c r="C2088">
        <v>39</v>
      </c>
      <c r="D2088">
        <v>12</v>
      </c>
      <c r="E2088">
        <v>0</v>
      </c>
      <c r="F2088">
        <f>order_details__2[[#This Row],[UnitPrice]]*order_details__2[[#This Row],[Quantity]]</f>
        <v>468</v>
      </c>
      <c r="G2088">
        <f>VLOOKUP(order_details__2[[#This Row],[ProductID]],products[],3,FALSE)</f>
        <v>7</v>
      </c>
      <c r="H2088">
        <f>VLOOKUP(order_details__2[[#This Row],[OrderID]],orders[],20,FALSE)</f>
        <v>1998</v>
      </c>
      <c r="I2088" t="str">
        <f>VLOOKUP(order_details__2[[#This Row],[ProductID]],products[],2,FALSE)</f>
        <v>Alice Mutton</v>
      </c>
      <c r="J2088" t="str">
        <f>VLOOKUP(order_details__2[[#This Row],[SupplierID]],suppliers[],2,FALSE)</f>
        <v>Pavlova, Ltd.</v>
      </c>
      <c r="K2088" t="str">
        <f>VLOOKUP(order_details__2[[#This Row],[OrderID]],orders[],14,FALSE)</f>
        <v>Brazil</v>
      </c>
      <c r="L2088">
        <f>VLOOKUP(order_details__2[[#This Row],[OrderID]],orders[],7,FALSE)</f>
        <v>2</v>
      </c>
      <c r="M2088" t="str">
        <f>VLOOKUP(order_details__2[[#This Row],[ShipVia ]],shippers[],2,FALSE)</f>
        <v>United Package</v>
      </c>
      <c r="N2088" t="str">
        <f>VLOOKUP(order_details__2[[#This Row],[OrderID]],orders[],2,FALSE)</f>
        <v>RICAR</v>
      </c>
      <c r="O2088" t="str">
        <f>VLOOKUP(order_details__2[[#This Row],[OrderID]],orders[],18,FALSE)</f>
        <v xml:space="preserve">Eastern                                           </v>
      </c>
      <c r="P2088">
        <f>VLOOKUP(order_details__2[[#This Row],[ProductID]],products[],4,FALSE)</f>
        <v>6</v>
      </c>
      <c r="Q2088" t="str">
        <f>VLOOKUP(order_details__2[[#This Row],[CategoryID]],categories[],2,FALSE)</f>
        <v>Meat/Poultry</v>
      </c>
      <c r="R2088">
        <f>VLOOKUP(order_details__2[[#This Row],[OrderID]],orders[],21,FALSE)</f>
        <v>4</v>
      </c>
    </row>
    <row r="2089" spans="1:18" x14ac:dyDescent="0.2">
      <c r="A2089">
        <v>11059</v>
      </c>
      <c r="B2089">
        <v>60</v>
      </c>
      <c r="C2089">
        <v>34</v>
      </c>
      <c r="D2089">
        <v>35</v>
      </c>
      <c r="E2089">
        <v>0</v>
      </c>
      <c r="F2089">
        <f>order_details__2[[#This Row],[UnitPrice]]*order_details__2[[#This Row],[Quantity]]</f>
        <v>1190</v>
      </c>
      <c r="G2089">
        <f>VLOOKUP(order_details__2[[#This Row],[ProductID]],products[],3,FALSE)</f>
        <v>28</v>
      </c>
      <c r="H2089">
        <f>VLOOKUP(order_details__2[[#This Row],[OrderID]],orders[],20,FALSE)</f>
        <v>1998</v>
      </c>
      <c r="I2089" t="str">
        <f>VLOOKUP(order_details__2[[#This Row],[ProductID]],products[],2,FALSE)</f>
        <v>Camembert Pierrot</v>
      </c>
      <c r="J2089" t="str">
        <f>VLOOKUP(order_details__2[[#This Row],[SupplierID]],suppliers[],2,FALSE)</f>
        <v>Gai pturage</v>
      </c>
      <c r="K2089" t="str">
        <f>VLOOKUP(order_details__2[[#This Row],[OrderID]],orders[],14,FALSE)</f>
        <v>Brazil</v>
      </c>
      <c r="L2089">
        <f>VLOOKUP(order_details__2[[#This Row],[OrderID]],orders[],7,FALSE)</f>
        <v>2</v>
      </c>
      <c r="M2089" t="str">
        <f>VLOOKUP(order_details__2[[#This Row],[ShipVia ]],shippers[],2,FALSE)</f>
        <v>United Package</v>
      </c>
      <c r="N2089" t="str">
        <f>VLOOKUP(order_details__2[[#This Row],[OrderID]],orders[],2,FALSE)</f>
        <v>RICAR</v>
      </c>
      <c r="O2089" t="str">
        <f>VLOOKUP(order_details__2[[#This Row],[OrderID]],orders[],18,FALSE)</f>
        <v xml:space="preserve">Eastern                                           </v>
      </c>
      <c r="P2089">
        <f>VLOOKUP(order_details__2[[#This Row],[ProductID]],products[],4,FALSE)</f>
        <v>4</v>
      </c>
      <c r="Q2089" t="str">
        <f>VLOOKUP(order_details__2[[#This Row],[CategoryID]],categories[],2,FALSE)</f>
        <v>Dairy Products</v>
      </c>
      <c r="R2089">
        <f>VLOOKUP(order_details__2[[#This Row],[OrderID]],orders[],21,FALSE)</f>
        <v>4</v>
      </c>
    </row>
    <row r="2090" spans="1:18" x14ac:dyDescent="0.2">
      <c r="A2090">
        <v>11060</v>
      </c>
      <c r="B2090">
        <v>60</v>
      </c>
      <c r="C2090">
        <v>34</v>
      </c>
      <c r="D2090">
        <v>4</v>
      </c>
      <c r="E2090">
        <v>0</v>
      </c>
      <c r="F2090">
        <f>order_details__2[[#This Row],[UnitPrice]]*order_details__2[[#This Row],[Quantity]]</f>
        <v>136</v>
      </c>
      <c r="G2090">
        <f>VLOOKUP(order_details__2[[#This Row],[ProductID]],products[],3,FALSE)</f>
        <v>28</v>
      </c>
      <c r="H2090">
        <f>VLOOKUP(order_details__2[[#This Row],[OrderID]],orders[],20,FALSE)</f>
        <v>1998</v>
      </c>
      <c r="I2090" t="str">
        <f>VLOOKUP(order_details__2[[#This Row],[ProductID]],products[],2,FALSE)</f>
        <v>Camembert Pierrot</v>
      </c>
      <c r="J2090" t="str">
        <f>VLOOKUP(order_details__2[[#This Row],[SupplierID]],suppliers[],2,FALSE)</f>
        <v>Gai pturage</v>
      </c>
      <c r="K2090" t="str">
        <f>VLOOKUP(order_details__2[[#This Row],[OrderID]],orders[],14,FALSE)</f>
        <v>Italy</v>
      </c>
      <c r="L2090">
        <f>VLOOKUP(order_details__2[[#This Row],[OrderID]],orders[],7,FALSE)</f>
        <v>2</v>
      </c>
      <c r="M2090" t="str">
        <f>VLOOKUP(order_details__2[[#This Row],[ShipVia ]],shippers[],2,FALSE)</f>
        <v>United Package</v>
      </c>
      <c r="N2090" t="str">
        <f>VLOOKUP(order_details__2[[#This Row],[OrderID]],orders[],2,FALSE)</f>
        <v>FRANS</v>
      </c>
      <c r="O2090" t="str">
        <f>VLOOKUP(order_details__2[[#This Row],[OrderID]],orders[],18,FALSE)</f>
        <v xml:space="preserve">Eastern                                           </v>
      </c>
      <c r="P2090">
        <f>VLOOKUP(order_details__2[[#This Row],[ProductID]],products[],4,FALSE)</f>
        <v>4</v>
      </c>
      <c r="Q2090" t="str">
        <f>VLOOKUP(order_details__2[[#This Row],[CategoryID]],categories[],2,FALSE)</f>
        <v>Dairy Products</v>
      </c>
      <c r="R2090">
        <f>VLOOKUP(order_details__2[[#This Row],[OrderID]],orders[],21,FALSE)</f>
        <v>4</v>
      </c>
    </row>
    <row r="2091" spans="1:18" x14ac:dyDescent="0.2">
      <c r="A2091">
        <v>11060</v>
      </c>
      <c r="B2091">
        <v>77</v>
      </c>
      <c r="C2091">
        <v>13</v>
      </c>
      <c r="D2091">
        <v>10</v>
      </c>
      <c r="E2091">
        <v>0</v>
      </c>
      <c r="F2091">
        <f>order_details__2[[#This Row],[UnitPrice]]*order_details__2[[#This Row],[Quantity]]</f>
        <v>130</v>
      </c>
      <c r="G2091">
        <f>VLOOKUP(order_details__2[[#This Row],[ProductID]],products[],3,FALSE)</f>
        <v>12</v>
      </c>
      <c r="H2091">
        <f>VLOOKUP(order_details__2[[#This Row],[OrderID]],orders[],20,FALSE)</f>
        <v>1998</v>
      </c>
      <c r="I2091" t="str">
        <f>VLOOKUP(order_details__2[[#This Row],[ProductID]],products[],2,FALSE)</f>
        <v>Original Frankfurter grne Soe</v>
      </c>
      <c r="J2091" t="str">
        <f>VLOOKUP(order_details__2[[#This Row],[SupplierID]],suppliers[],2,FALSE)</f>
        <v>Plutzer Lebensmittelgromrkte AG</v>
      </c>
      <c r="K2091" t="str">
        <f>VLOOKUP(order_details__2[[#This Row],[OrderID]],orders[],14,FALSE)</f>
        <v>Italy</v>
      </c>
      <c r="L2091">
        <f>VLOOKUP(order_details__2[[#This Row],[OrderID]],orders[],7,FALSE)</f>
        <v>2</v>
      </c>
      <c r="M2091" t="str">
        <f>VLOOKUP(order_details__2[[#This Row],[ShipVia ]],shippers[],2,FALSE)</f>
        <v>United Package</v>
      </c>
      <c r="N2091" t="str">
        <f>VLOOKUP(order_details__2[[#This Row],[OrderID]],orders[],2,FALSE)</f>
        <v>FRANS</v>
      </c>
      <c r="O2091" t="str">
        <f>VLOOKUP(order_details__2[[#This Row],[OrderID]],orders[],18,FALSE)</f>
        <v xml:space="preserve">Eastern                                           </v>
      </c>
      <c r="P2091">
        <f>VLOOKUP(order_details__2[[#This Row],[ProductID]],products[],4,FALSE)</f>
        <v>2</v>
      </c>
      <c r="Q2091" t="str">
        <f>VLOOKUP(order_details__2[[#This Row],[CategoryID]],categories[],2,FALSE)</f>
        <v>Condiments</v>
      </c>
      <c r="R2091">
        <f>VLOOKUP(order_details__2[[#This Row],[OrderID]],orders[],21,FALSE)</f>
        <v>4</v>
      </c>
    </row>
    <row r="2092" spans="1:18" x14ac:dyDescent="0.2">
      <c r="A2092">
        <v>11061</v>
      </c>
      <c r="B2092">
        <v>60</v>
      </c>
      <c r="C2092">
        <v>34</v>
      </c>
      <c r="D2092">
        <v>15</v>
      </c>
      <c r="E2092">
        <v>0</v>
      </c>
      <c r="F2092">
        <f>order_details__2[[#This Row],[UnitPrice]]*order_details__2[[#This Row],[Quantity]]</f>
        <v>510</v>
      </c>
      <c r="G2092">
        <f>VLOOKUP(order_details__2[[#This Row],[ProductID]],products[],3,FALSE)</f>
        <v>28</v>
      </c>
      <c r="H2092">
        <f>VLOOKUP(order_details__2[[#This Row],[OrderID]],orders[],20,FALSE)</f>
        <v>1998</v>
      </c>
      <c r="I2092" t="str">
        <f>VLOOKUP(order_details__2[[#This Row],[ProductID]],products[],2,FALSE)</f>
        <v>Camembert Pierrot</v>
      </c>
      <c r="J2092" t="str">
        <f>VLOOKUP(order_details__2[[#This Row],[SupplierID]],suppliers[],2,FALSE)</f>
        <v>Gai pturage</v>
      </c>
      <c r="K2092" t="str">
        <f>VLOOKUP(order_details__2[[#This Row],[OrderID]],orders[],14,FALSE)</f>
        <v>USA</v>
      </c>
      <c r="L2092">
        <f>VLOOKUP(order_details__2[[#This Row],[OrderID]],orders[],7,FALSE)</f>
        <v>3</v>
      </c>
      <c r="M2092" t="str">
        <f>VLOOKUP(order_details__2[[#This Row],[ShipVia ]],shippers[],2,FALSE)</f>
        <v>Federal Shipping</v>
      </c>
      <c r="N2092" t="str">
        <f>VLOOKUP(order_details__2[[#This Row],[OrderID]],orders[],2,FALSE)</f>
        <v>GREAL</v>
      </c>
      <c r="O2092" t="str">
        <f>VLOOKUP(order_details__2[[#This Row],[OrderID]],orders[],18,FALSE)</f>
        <v xml:space="preserve">Eastern                                           </v>
      </c>
      <c r="P2092">
        <f>VLOOKUP(order_details__2[[#This Row],[ProductID]],products[],4,FALSE)</f>
        <v>4</v>
      </c>
      <c r="Q2092" t="str">
        <f>VLOOKUP(order_details__2[[#This Row],[CategoryID]],categories[],2,FALSE)</f>
        <v>Dairy Products</v>
      </c>
      <c r="R2092">
        <f>VLOOKUP(order_details__2[[#This Row],[OrderID]],orders[],21,FALSE)</f>
        <v>4</v>
      </c>
    </row>
    <row r="2093" spans="1:18" x14ac:dyDescent="0.2">
      <c r="A2093">
        <v>11062</v>
      </c>
      <c r="B2093">
        <v>53</v>
      </c>
      <c r="C2093">
        <v>32.799999999999997</v>
      </c>
      <c r="D2093">
        <v>10</v>
      </c>
      <c r="E2093">
        <v>0</v>
      </c>
      <c r="F2093">
        <f>order_details__2[[#This Row],[UnitPrice]]*order_details__2[[#This Row],[Quantity]]</f>
        <v>328</v>
      </c>
      <c r="G2093">
        <f>VLOOKUP(order_details__2[[#This Row],[ProductID]],products[],3,FALSE)</f>
        <v>24</v>
      </c>
      <c r="H2093">
        <f>VLOOKUP(order_details__2[[#This Row],[OrderID]],orders[],20,FALSE)</f>
        <v>1998</v>
      </c>
      <c r="I2093" t="str">
        <f>VLOOKUP(order_details__2[[#This Row],[ProductID]],products[],2,FALSE)</f>
        <v>Perth Pasties</v>
      </c>
      <c r="J2093" t="str">
        <f>VLOOKUP(order_details__2[[#This Row],[SupplierID]],suppliers[],2,FALSE)</f>
        <v>G'day, Mate</v>
      </c>
      <c r="K2093" t="str">
        <f>VLOOKUP(order_details__2[[#This Row],[OrderID]],orders[],14,FALSE)</f>
        <v>Italy</v>
      </c>
      <c r="L2093">
        <f>VLOOKUP(order_details__2[[#This Row],[OrderID]],orders[],7,FALSE)</f>
        <v>2</v>
      </c>
      <c r="M2093" t="str">
        <f>VLOOKUP(order_details__2[[#This Row],[ShipVia ]],shippers[],2,FALSE)</f>
        <v>United Package</v>
      </c>
      <c r="N2093" t="str">
        <f>VLOOKUP(order_details__2[[#This Row],[OrderID]],orders[],2,FALSE)</f>
        <v>REGGC</v>
      </c>
      <c r="O2093" t="str">
        <f>VLOOKUP(order_details__2[[#This Row],[OrderID]],orders[],18,FALSE)</f>
        <v xml:space="preserve">Eastern                                           </v>
      </c>
      <c r="P2093">
        <f>VLOOKUP(order_details__2[[#This Row],[ProductID]],products[],4,FALSE)</f>
        <v>6</v>
      </c>
      <c r="Q2093" t="str">
        <f>VLOOKUP(order_details__2[[#This Row],[CategoryID]],categories[],2,FALSE)</f>
        <v>Meat/Poultry</v>
      </c>
      <c r="R2093">
        <f>VLOOKUP(order_details__2[[#This Row],[OrderID]],orders[],21,FALSE)</f>
        <v>4</v>
      </c>
    </row>
    <row r="2094" spans="1:18" x14ac:dyDescent="0.2">
      <c r="A2094">
        <v>11062</v>
      </c>
      <c r="B2094">
        <v>70</v>
      </c>
      <c r="C2094">
        <v>15</v>
      </c>
      <c r="D2094">
        <v>12</v>
      </c>
      <c r="E2094">
        <v>0</v>
      </c>
      <c r="F2094">
        <f>order_details__2[[#This Row],[UnitPrice]]*order_details__2[[#This Row],[Quantity]]</f>
        <v>180</v>
      </c>
      <c r="G2094">
        <f>VLOOKUP(order_details__2[[#This Row],[ProductID]],products[],3,FALSE)</f>
        <v>7</v>
      </c>
      <c r="H2094">
        <f>VLOOKUP(order_details__2[[#This Row],[OrderID]],orders[],20,FALSE)</f>
        <v>1998</v>
      </c>
      <c r="I2094" t="str">
        <f>VLOOKUP(order_details__2[[#This Row],[ProductID]],products[],2,FALSE)</f>
        <v>Outback Lager</v>
      </c>
      <c r="J2094" t="str">
        <f>VLOOKUP(order_details__2[[#This Row],[SupplierID]],suppliers[],2,FALSE)</f>
        <v>Pavlova, Ltd.</v>
      </c>
      <c r="K2094" t="str">
        <f>VLOOKUP(order_details__2[[#This Row],[OrderID]],orders[],14,FALSE)</f>
        <v>Italy</v>
      </c>
      <c r="L2094">
        <f>VLOOKUP(order_details__2[[#This Row],[OrderID]],orders[],7,FALSE)</f>
        <v>2</v>
      </c>
      <c r="M2094" t="str">
        <f>VLOOKUP(order_details__2[[#This Row],[ShipVia ]],shippers[],2,FALSE)</f>
        <v>United Package</v>
      </c>
      <c r="N2094" t="str">
        <f>VLOOKUP(order_details__2[[#This Row],[OrderID]],orders[],2,FALSE)</f>
        <v>REGGC</v>
      </c>
      <c r="O2094" t="str">
        <f>VLOOKUP(order_details__2[[#This Row],[OrderID]],orders[],18,FALSE)</f>
        <v xml:space="preserve">Eastern                                           </v>
      </c>
      <c r="P2094">
        <f>VLOOKUP(order_details__2[[#This Row],[ProductID]],products[],4,FALSE)</f>
        <v>1</v>
      </c>
      <c r="Q2094" t="str">
        <f>VLOOKUP(order_details__2[[#This Row],[CategoryID]],categories[],2,FALSE)</f>
        <v>Beverages</v>
      </c>
      <c r="R2094">
        <f>VLOOKUP(order_details__2[[#This Row],[OrderID]],orders[],21,FALSE)</f>
        <v>4</v>
      </c>
    </row>
    <row r="2095" spans="1:18" x14ac:dyDescent="0.2">
      <c r="A2095">
        <v>11063</v>
      </c>
      <c r="B2095">
        <v>34</v>
      </c>
      <c r="C2095">
        <v>14</v>
      </c>
      <c r="D2095">
        <v>30</v>
      </c>
      <c r="E2095">
        <v>0</v>
      </c>
      <c r="F2095">
        <f>order_details__2[[#This Row],[UnitPrice]]*order_details__2[[#This Row],[Quantity]]</f>
        <v>420</v>
      </c>
      <c r="G2095">
        <f>VLOOKUP(order_details__2[[#This Row],[ProductID]],products[],3,FALSE)</f>
        <v>16</v>
      </c>
      <c r="H2095">
        <f>VLOOKUP(order_details__2[[#This Row],[OrderID]],orders[],20,FALSE)</f>
        <v>1998</v>
      </c>
      <c r="I2095" t="str">
        <f>VLOOKUP(order_details__2[[#This Row],[ProductID]],products[],2,FALSE)</f>
        <v>Sasquatch Ale</v>
      </c>
      <c r="J2095" t="str">
        <f>VLOOKUP(order_details__2[[#This Row],[SupplierID]],suppliers[],2,FALSE)</f>
        <v>Bigfoot Breweries</v>
      </c>
      <c r="K2095" t="str">
        <f>VLOOKUP(order_details__2[[#This Row],[OrderID]],orders[],14,FALSE)</f>
        <v>Ireland</v>
      </c>
      <c r="L2095">
        <f>VLOOKUP(order_details__2[[#This Row],[OrderID]],orders[],7,FALSE)</f>
        <v>2</v>
      </c>
      <c r="M2095" t="str">
        <f>VLOOKUP(order_details__2[[#This Row],[ShipVia ]],shippers[],2,FALSE)</f>
        <v>United Package</v>
      </c>
      <c r="N2095" t="str">
        <f>VLOOKUP(order_details__2[[#This Row],[OrderID]],orders[],2,FALSE)</f>
        <v>HUNGO</v>
      </c>
      <c r="O2095" t="str">
        <f>VLOOKUP(order_details__2[[#This Row],[OrderID]],orders[],18,FALSE)</f>
        <v xml:space="preserve">Southern                                          </v>
      </c>
      <c r="P2095">
        <f>VLOOKUP(order_details__2[[#This Row],[ProductID]],products[],4,FALSE)</f>
        <v>1</v>
      </c>
      <c r="Q2095" t="str">
        <f>VLOOKUP(order_details__2[[#This Row],[CategoryID]],categories[],2,FALSE)</f>
        <v>Beverages</v>
      </c>
      <c r="R2095">
        <f>VLOOKUP(order_details__2[[#This Row],[OrderID]],orders[],21,FALSE)</f>
        <v>4</v>
      </c>
    </row>
    <row r="2096" spans="1:18" x14ac:dyDescent="0.2">
      <c r="A2096">
        <v>11063</v>
      </c>
      <c r="B2096">
        <v>40</v>
      </c>
      <c r="C2096">
        <v>18.399999999999999</v>
      </c>
      <c r="D2096">
        <v>40</v>
      </c>
      <c r="E2096">
        <v>0</v>
      </c>
      <c r="F2096">
        <f>order_details__2[[#This Row],[UnitPrice]]*order_details__2[[#This Row],[Quantity]]</f>
        <v>736</v>
      </c>
      <c r="G2096">
        <f>VLOOKUP(order_details__2[[#This Row],[ProductID]],products[],3,FALSE)</f>
        <v>19</v>
      </c>
      <c r="H2096">
        <f>VLOOKUP(order_details__2[[#This Row],[OrderID]],orders[],20,FALSE)</f>
        <v>1998</v>
      </c>
      <c r="I2096" t="str">
        <f>VLOOKUP(order_details__2[[#This Row],[ProductID]],products[],2,FALSE)</f>
        <v>Boston Crab Meat</v>
      </c>
      <c r="J2096" t="str">
        <f>VLOOKUP(order_details__2[[#This Row],[SupplierID]],suppliers[],2,FALSE)</f>
        <v>New England Seafood Cannery</v>
      </c>
      <c r="K2096" t="str">
        <f>VLOOKUP(order_details__2[[#This Row],[OrderID]],orders[],14,FALSE)</f>
        <v>Ireland</v>
      </c>
      <c r="L2096">
        <f>VLOOKUP(order_details__2[[#This Row],[OrderID]],orders[],7,FALSE)</f>
        <v>2</v>
      </c>
      <c r="M2096" t="str">
        <f>VLOOKUP(order_details__2[[#This Row],[ShipVia ]],shippers[],2,FALSE)</f>
        <v>United Package</v>
      </c>
      <c r="N2096" t="str">
        <f>VLOOKUP(order_details__2[[#This Row],[OrderID]],orders[],2,FALSE)</f>
        <v>HUNGO</v>
      </c>
      <c r="O2096" t="str">
        <f>VLOOKUP(order_details__2[[#This Row],[OrderID]],orders[],18,FALSE)</f>
        <v xml:space="preserve">Southern                                          </v>
      </c>
      <c r="P2096">
        <f>VLOOKUP(order_details__2[[#This Row],[ProductID]],products[],4,FALSE)</f>
        <v>8</v>
      </c>
      <c r="Q2096" t="str">
        <f>VLOOKUP(order_details__2[[#This Row],[CategoryID]],categories[],2,FALSE)</f>
        <v>Seafood</v>
      </c>
      <c r="R2096">
        <f>VLOOKUP(order_details__2[[#This Row],[OrderID]],orders[],21,FALSE)</f>
        <v>4</v>
      </c>
    </row>
    <row r="2097" spans="1:18" x14ac:dyDescent="0.2">
      <c r="A2097">
        <v>11063</v>
      </c>
      <c r="B2097">
        <v>41</v>
      </c>
      <c r="C2097">
        <v>9.65</v>
      </c>
      <c r="D2097">
        <v>30</v>
      </c>
      <c r="E2097">
        <v>0</v>
      </c>
      <c r="F2097">
        <f>order_details__2[[#This Row],[UnitPrice]]*order_details__2[[#This Row],[Quantity]]</f>
        <v>289.5</v>
      </c>
      <c r="G2097">
        <f>VLOOKUP(order_details__2[[#This Row],[ProductID]],products[],3,FALSE)</f>
        <v>19</v>
      </c>
      <c r="H2097">
        <f>VLOOKUP(order_details__2[[#This Row],[OrderID]],orders[],20,FALSE)</f>
        <v>1998</v>
      </c>
      <c r="I2097" t="str">
        <f>VLOOKUP(order_details__2[[#This Row],[ProductID]],products[],2,FALSE)</f>
        <v>Jack's New England Clam Chowder</v>
      </c>
      <c r="J2097" t="str">
        <f>VLOOKUP(order_details__2[[#This Row],[SupplierID]],suppliers[],2,FALSE)</f>
        <v>New England Seafood Cannery</v>
      </c>
      <c r="K2097" t="str">
        <f>VLOOKUP(order_details__2[[#This Row],[OrderID]],orders[],14,FALSE)</f>
        <v>Ireland</v>
      </c>
      <c r="L2097">
        <f>VLOOKUP(order_details__2[[#This Row],[OrderID]],orders[],7,FALSE)</f>
        <v>2</v>
      </c>
      <c r="M2097" t="str">
        <f>VLOOKUP(order_details__2[[#This Row],[ShipVia ]],shippers[],2,FALSE)</f>
        <v>United Package</v>
      </c>
      <c r="N2097" t="str">
        <f>VLOOKUP(order_details__2[[#This Row],[OrderID]],orders[],2,FALSE)</f>
        <v>HUNGO</v>
      </c>
      <c r="O2097" t="str">
        <f>VLOOKUP(order_details__2[[#This Row],[OrderID]],orders[],18,FALSE)</f>
        <v xml:space="preserve">Southern                                          </v>
      </c>
      <c r="P2097">
        <f>VLOOKUP(order_details__2[[#This Row],[ProductID]],products[],4,FALSE)</f>
        <v>8</v>
      </c>
      <c r="Q2097" t="str">
        <f>VLOOKUP(order_details__2[[#This Row],[CategoryID]],categories[],2,FALSE)</f>
        <v>Seafood</v>
      </c>
      <c r="R2097">
        <f>VLOOKUP(order_details__2[[#This Row],[OrderID]],orders[],21,FALSE)</f>
        <v>4</v>
      </c>
    </row>
    <row r="2098" spans="1:18" x14ac:dyDescent="0.2">
      <c r="A2098">
        <v>11064</v>
      </c>
      <c r="B2098">
        <v>17</v>
      </c>
      <c r="C2098">
        <v>39</v>
      </c>
      <c r="D2098">
        <v>77</v>
      </c>
      <c r="E2098">
        <v>0</v>
      </c>
      <c r="F2098">
        <f>order_details__2[[#This Row],[UnitPrice]]*order_details__2[[#This Row],[Quantity]]</f>
        <v>3003</v>
      </c>
      <c r="G2098">
        <f>VLOOKUP(order_details__2[[#This Row],[ProductID]],products[],3,FALSE)</f>
        <v>7</v>
      </c>
      <c r="H2098">
        <f>VLOOKUP(order_details__2[[#This Row],[OrderID]],orders[],20,FALSE)</f>
        <v>1998</v>
      </c>
      <c r="I2098" t="str">
        <f>VLOOKUP(order_details__2[[#This Row],[ProductID]],products[],2,FALSE)</f>
        <v>Alice Mutton</v>
      </c>
      <c r="J2098" t="str">
        <f>VLOOKUP(order_details__2[[#This Row],[SupplierID]],suppliers[],2,FALSE)</f>
        <v>Pavlova, Ltd.</v>
      </c>
      <c r="K2098" t="str">
        <f>VLOOKUP(order_details__2[[#This Row],[OrderID]],orders[],14,FALSE)</f>
        <v>USA</v>
      </c>
      <c r="L2098">
        <f>VLOOKUP(order_details__2[[#This Row],[OrderID]],orders[],7,FALSE)</f>
        <v>1</v>
      </c>
      <c r="M2098" t="str">
        <f>VLOOKUP(order_details__2[[#This Row],[ShipVia ]],shippers[],2,FALSE)</f>
        <v>Speedy Express</v>
      </c>
      <c r="N2098" t="str">
        <f>VLOOKUP(order_details__2[[#This Row],[OrderID]],orders[],2,FALSE)</f>
        <v>SAVEA</v>
      </c>
      <c r="O2098" t="str">
        <f>VLOOKUP(order_details__2[[#This Row],[OrderID]],orders[],18,FALSE)</f>
        <v xml:space="preserve">Eastern                                           </v>
      </c>
      <c r="P2098">
        <f>VLOOKUP(order_details__2[[#This Row],[ProductID]],products[],4,FALSE)</f>
        <v>6</v>
      </c>
      <c r="Q2098" t="str">
        <f>VLOOKUP(order_details__2[[#This Row],[CategoryID]],categories[],2,FALSE)</f>
        <v>Meat/Poultry</v>
      </c>
      <c r="R2098">
        <f>VLOOKUP(order_details__2[[#This Row],[OrderID]],orders[],21,FALSE)</f>
        <v>5</v>
      </c>
    </row>
    <row r="2099" spans="1:18" x14ac:dyDescent="0.2">
      <c r="A2099">
        <v>11064</v>
      </c>
      <c r="B2099">
        <v>41</v>
      </c>
      <c r="C2099">
        <v>9.65</v>
      </c>
      <c r="D2099">
        <v>12</v>
      </c>
      <c r="E2099">
        <v>0</v>
      </c>
      <c r="F2099">
        <f>order_details__2[[#This Row],[UnitPrice]]*order_details__2[[#This Row],[Quantity]]</f>
        <v>115.80000000000001</v>
      </c>
      <c r="G2099">
        <f>VLOOKUP(order_details__2[[#This Row],[ProductID]],products[],3,FALSE)</f>
        <v>19</v>
      </c>
      <c r="H2099">
        <f>VLOOKUP(order_details__2[[#This Row],[OrderID]],orders[],20,FALSE)</f>
        <v>1998</v>
      </c>
      <c r="I2099" t="str">
        <f>VLOOKUP(order_details__2[[#This Row],[ProductID]],products[],2,FALSE)</f>
        <v>Jack's New England Clam Chowder</v>
      </c>
      <c r="J2099" t="str">
        <f>VLOOKUP(order_details__2[[#This Row],[SupplierID]],suppliers[],2,FALSE)</f>
        <v>New England Seafood Cannery</v>
      </c>
      <c r="K2099" t="str">
        <f>VLOOKUP(order_details__2[[#This Row],[OrderID]],orders[],14,FALSE)</f>
        <v>USA</v>
      </c>
      <c r="L2099">
        <f>VLOOKUP(order_details__2[[#This Row],[OrderID]],orders[],7,FALSE)</f>
        <v>1</v>
      </c>
      <c r="M2099" t="str">
        <f>VLOOKUP(order_details__2[[#This Row],[ShipVia ]],shippers[],2,FALSE)</f>
        <v>Speedy Express</v>
      </c>
      <c r="N2099" t="str">
        <f>VLOOKUP(order_details__2[[#This Row],[OrderID]],orders[],2,FALSE)</f>
        <v>SAVEA</v>
      </c>
      <c r="O2099" t="str">
        <f>VLOOKUP(order_details__2[[#This Row],[OrderID]],orders[],18,FALSE)</f>
        <v xml:space="preserve">Eastern                                           </v>
      </c>
      <c r="P2099">
        <f>VLOOKUP(order_details__2[[#This Row],[ProductID]],products[],4,FALSE)</f>
        <v>8</v>
      </c>
      <c r="Q2099" t="str">
        <f>VLOOKUP(order_details__2[[#This Row],[CategoryID]],categories[],2,FALSE)</f>
        <v>Seafood</v>
      </c>
      <c r="R2099">
        <f>VLOOKUP(order_details__2[[#This Row],[OrderID]],orders[],21,FALSE)</f>
        <v>5</v>
      </c>
    </row>
    <row r="2100" spans="1:18" x14ac:dyDescent="0.2">
      <c r="A2100">
        <v>11064</v>
      </c>
      <c r="B2100">
        <v>53</v>
      </c>
      <c r="C2100">
        <v>32.799999999999997</v>
      </c>
      <c r="D2100">
        <v>25</v>
      </c>
      <c r="E2100">
        <v>0</v>
      </c>
      <c r="F2100">
        <f>order_details__2[[#This Row],[UnitPrice]]*order_details__2[[#This Row],[Quantity]]</f>
        <v>819.99999999999989</v>
      </c>
      <c r="G2100">
        <f>VLOOKUP(order_details__2[[#This Row],[ProductID]],products[],3,FALSE)</f>
        <v>24</v>
      </c>
      <c r="H2100">
        <f>VLOOKUP(order_details__2[[#This Row],[OrderID]],orders[],20,FALSE)</f>
        <v>1998</v>
      </c>
      <c r="I2100" t="str">
        <f>VLOOKUP(order_details__2[[#This Row],[ProductID]],products[],2,FALSE)</f>
        <v>Perth Pasties</v>
      </c>
      <c r="J2100" t="str">
        <f>VLOOKUP(order_details__2[[#This Row],[SupplierID]],suppliers[],2,FALSE)</f>
        <v>G'day, Mate</v>
      </c>
      <c r="K2100" t="str">
        <f>VLOOKUP(order_details__2[[#This Row],[OrderID]],orders[],14,FALSE)</f>
        <v>USA</v>
      </c>
      <c r="L2100">
        <f>VLOOKUP(order_details__2[[#This Row],[OrderID]],orders[],7,FALSE)</f>
        <v>1</v>
      </c>
      <c r="M2100" t="str">
        <f>VLOOKUP(order_details__2[[#This Row],[ShipVia ]],shippers[],2,FALSE)</f>
        <v>Speedy Express</v>
      </c>
      <c r="N2100" t="str">
        <f>VLOOKUP(order_details__2[[#This Row],[OrderID]],orders[],2,FALSE)</f>
        <v>SAVEA</v>
      </c>
      <c r="O2100" t="str">
        <f>VLOOKUP(order_details__2[[#This Row],[OrderID]],orders[],18,FALSE)</f>
        <v xml:space="preserve">Eastern                                           </v>
      </c>
      <c r="P2100">
        <f>VLOOKUP(order_details__2[[#This Row],[ProductID]],products[],4,FALSE)</f>
        <v>6</v>
      </c>
      <c r="Q2100" t="str">
        <f>VLOOKUP(order_details__2[[#This Row],[CategoryID]],categories[],2,FALSE)</f>
        <v>Meat/Poultry</v>
      </c>
      <c r="R2100">
        <f>VLOOKUP(order_details__2[[#This Row],[OrderID]],orders[],21,FALSE)</f>
        <v>5</v>
      </c>
    </row>
    <row r="2101" spans="1:18" x14ac:dyDescent="0.2">
      <c r="A2101">
        <v>11064</v>
      </c>
      <c r="B2101">
        <v>55</v>
      </c>
      <c r="C2101">
        <v>24</v>
      </c>
      <c r="D2101">
        <v>4</v>
      </c>
      <c r="E2101">
        <v>0</v>
      </c>
      <c r="F2101">
        <f>order_details__2[[#This Row],[UnitPrice]]*order_details__2[[#This Row],[Quantity]]</f>
        <v>96</v>
      </c>
      <c r="G2101">
        <f>VLOOKUP(order_details__2[[#This Row],[ProductID]],products[],3,FALSE)</f>
        <v>25</v>
      </c>
      <c r="H2101">
        <f>VLOOKUP(order_details__2[[#This Row],[OrderID]],orders[],20,FALSE)</f>
        <v>1998</v>
      </c>
      <c r="I2101" t="str">
        <f>VLOOKUP(order_details__2[[#This Row],[ProductID]],products[],2,FALSE)</f>
        <v>Pt chinois</v>
      </c>
      <c r="J2101" t="str">
        <f>VLOOKUP(order_details__2[[#This Row],[SupplierID]],suppliers[],2,FALSE)</f>
        <v>Ma Maison</v>
      </c>
      <c r="K2101" t="str">
        <f>VLOOKUP(order_details__2[[#This Row],[OrderID]],orders[],14,FALSE)</f>
        <v>USA</v>
      </c>
      <c r="L2101">
        <f>VLOOKUP(order_details__2[[#This Row],[OrderID]],orders[],7,FALSE)</f>
        <v>1</v>
      </c>
      <c r="M2101" t="str">
        <f>VLOOKUP(order_details__2[[#This Row],[ShipVia ]],shippers[],2,FALSE)</f>
        <v>Speedy Express</v>
      </c>
      <c r="N2101" t="str">
        <f>VLOOKUP(order_details__2[[#This Row],[OrderID]],orders[],2,FALSE)</f>
        <v>SAVEA</v>
      </c>
      <c r="O2101" t="str">
        <f>VLOOKUP(order_details__2[[#This Row],[OrderID]],orders[],18,FALSE)</f>
        <v xml:space="preserve">Eastern                                           </v>
      </c>
      <c r="P2101">
        <f>VLOOKUP(order_details__2[[#This Row],[ProductID]],products[],4,FALSE)</f>
        <v>6</v>
      </c>
      <c r="Q2101" t="str">
        <f>VLOOKUP(order_details__2[[#This Row],[CategoryID]],categories[],2,FALSE)</f>
        <v>Meat/Poultry</v>
      </c>
      <c r="R2101">
        <f>VLOOKUP(order_details__2[[#This Row],[OrderID]],orders[],21,FALSE)</f>
        <v>5</v>
      </c>
    </row>
    <row r="2102" spans="1:18" x14ac:dyDescent="0.2">
      <c r="A2102">
        <v>11064</v>
      </c>
      <c r="B2102">
        <v>68</v>
      </c>
      <c r="C2102">
        <v>12.5</v>
      </c>
      <c r="D2102">
        <v>55</v>
      </c>
      <c r="E2102">
        <v>0</v>
      </c>
      <c r="F2102">
        <f>order_details__2[[#This Row],[UnitPrice]]*order_details__2[[#This Row],[Quantity]]</f>
        <v>687.5</v>
      </c>
      <c r="G2102">
        <f>VLOOKUP(order_details__2[[#This Row],[ProductID]],products[],3,FALSE)</f>
        <v>8</v>
      </c>
      <c r="H2102">
        <f>VLOOKUP(order_details__2[[#This Row],[OrderID]],orders[],20,FALSE)</f>
        <v>1998</v>
      </c>
      <c r="I2102" t="str">
        <f>VLOOKUP(order_details__2[[#This Row],[ProductID]],products[],2,FALSE)</f>
        <v>Scottish Longbreads</v>
      </c>
      <c r="J2102" t="str">
        <f>VLOOKUP(order_details__2[[#This Row],[SupplierID]],suppliers[],2,FALSE)</f>
        <v>Specialty Biscuits, Ltd.</v>
      </c>
      <c r="K2102" t="str">
        <f>VLOOKUP(order_details__2[[#This Row],[OrderID]],orders[],14,FALSE)</f>
        <v>USA</v>
      </c>
      <c r="L2102">
        <f>VLOOKUP(order_details__2[[#This Row],[OrderID]],orders[],7,FALSE)</f>
        <v>1</v>
      </c>
      <c r="M2102" t="str">
        <f>VLOOKUP(order_details__2[[#This Row],[ShipVia ]],shippers[],2,FALSE)</f>
        <v>Speedy Express</v>
      </c>
      <c r="N2102" t="str">
        <f>VLOOKUP(order_details__2[[#This Row],[OrderID]],orders[],2,FALSE)</f>
        <v>SAVEA</v>
      </c>
      <c r="O2102" t="str">
        <f>VLOOKUP(order_details__2[[#This Row],[OrderID]],orders[],18,FALSE)</f>
        <v xml:space="preserve">Eastern                                           </v>
      </c>
      <c r="P2102">
        <f>VLOOKUP(order_details__2[[#This Row],[ProductID]],products[],4,FALSE)</f>
        <v>3</v>
      </c>
      <c r="Q2102" t="str">
        <f>VLOOKUP(order_details__2[[#This Row],[CategoryID]],categories[],2,FALSE)</f>
        <v>Confections</v>
      </c>
      <c r="R2102">
        <f>VLOOKUP(order_details__2[[#This Row],[OrderID]],orders[],21,FALSE)</f>
        <v>5</v>
      </c>
    </row>
    <row r="2103" spans="1:18" x14ac:dyDescent="0.2">
      <c r="A2103">
        <v>11065</v>
      </c>
      <c r="B2103">
        <v>30</v>
      </c>
      <c r="C2103">
        <v>25.89</v>
      </c>
      <c r="D2103">
        <v>4</v>
      </c>
      <c r="E2103">
        <v>0</v>
      </c>
      <c r="F2103">
        <f>order_details__2[[#This Row],[UnitPrice]]*order_details__2[[#This Row],[Quantity]]</f>
        <v>103.56</v>
      </c>
      <c r="G2103">
        <f>VLOOKUP(order_details__2[[#This Row],[ProductID]],products[],3,FALSE)</f>
        <v>13</v>
      </c>
      <c r="H2103">
        <f>VLOOKUP(order_details__2[[#This Row],[OrderID]],orders[],20,FALSE)</f>
        <v>1998</v>
      </c>
      <c r="I2103" t="str">
        <f>VLOOKUP(order_details__2[[#This Row],[ProductID]],products[],2,FALSE)</f>
        <v>Nord-Ost Matjeshering</v>
      </c>
      <c r="J2103" t="str">
        <f>VLOOKUP(order_details__2[[#This Row],[SupplierID]],suppliers[],2,FALSE)</f>
        <v>Nord-Ost-Fisch Handelsgesellschaft mbH</v>
      </c>
      <c r="K2103" t="str">
        <f>VLOOKUP(order_details__2[[#This Row],[OrderID]],orders[],14,FALSE)</f>
        <v>Venezuela</v>
      </c>
      <c r="L2103">
        <f>VLOOKUP(order_details__2[[#This Row],[OrderID]],orders[],7,FALSE)</f>
        <v>1</v>
      </c>
      <c r="M2103" t="str">
        <f>VLOOKUP(order_details__2[[#This Row],[ShipVia ]],shippers[],2,FALSE)</f>
        <v>Speedy Express</v>
      </c>
      <c r="N2103" t="str">
        <f>VLOOKUP(order_details__2[[#This Row],[OrderID]],orders[],2,FALSE)</f>
        <v>LILAS</v>
      </c>
      <c r="O2103" t="str">
        <f>VLOOKUP(order_details__2[[#This Row],[OrderID]],orders[],18,FALSE)</f>
        <v xml:space="preserve">Northern                                          </v>
      </c>
      <c r="P2103">
        <f>VLOOKUP(order_details__2[[#This Row],[ProductID]],products[],4,FALSE)</f>
        <v>8</v>
      </c>
      <c r="Q2103" t="str">
        <f>VLOOKUP(order_details__2[[#This Row],[CategoryID]],categories[],2,FALSE)</f>
        <v>Seafood</v>
      </c>
      <c r="R2103">
        <f>VLOOKUP(order_details__2[[#This Row],[OrderID]],orders[],21,FALSE)</f>
        <v>5</v>
      </c>
    </row>
    <row r="2104" spans="1:18" x14ac:dyDescent="0.2">
      <c r="A2104">
        <v>11065</v>
      </c>
      <c r="B2104">
        <v>54</v>
      </c>
      <c r="C2104">
        <v>7.45</v>
      </c>
      <c r="D2104">
        <v>20</v>
      </c>
      <c r="E2104">
        <v>0</v>
      </c>
      <c r="F2104">
        <f>order_details__2[[#This Row],[UnitPrice]]*order_details__2[[#This Row],[Quantity]]</f>
        <v>149</v>
      </c>
      <c r="G2104">
        <f>VLOOKUP(order_details__2[[#This Row],[ProductID]],products[],3,FALSE)</f>
        <v>25</v>
      </c>
      <c r="H2104">
        <f>VLOOKUP(order_details__2[[#This Row],[OrderID]],orders[],20,FALSE)</f>
        <v>1998</v>
      </c>
      <c r="I2104" t="str">
        <f>VLOOKUP(order_details__2[[#This Row],[ProductID]],products[],2,FALSE)</f>
        <v>Tourtire</v>
      </c>
      <c r="J2104" t="str">
        <f>VLOOKUP(order_details__2[[#This Row],[SupplierID]],suppliers[],2,FALSE)</f>
        <v>Ma Maison</v>
      </c>
      <c r="K2104" t="str">
        <f>VLOOKUP(order_details__2[[#This Row],[OrderID]],orders[],14,FALSE)</f>
        <v>Venezuela</v>
      </c>
      <c r="L2104">
        <f>VLOOKUP(order_details__2[[#This Row],[OrderID]],orders[],7,FALSE)</f>
        <v>1</v>
      </c>
      <c r="M2104" t="str">
        <f>VLOOKUP(order_details__2[[#This Row],[ShipVia ]],shippers[],2,FALSE)</f>
        <v>Speedy Express</v>
      </c>
      <c r="N2104" t="str">
        <f>VLOOKUP(order_details__2[[#This Row],[OrderID]],orders[],2,FALSE)</f>
        <v>LILAS</v>
      </c>
      <c r="O2104" t="str">
        <f>VLOOKUP(order_details__2[[#This Row],[OrderID]],orders[],18,FALSE)</f>
        <v xml:space="preserve">Northern                                          </v>
      </c>
      <c r="P2104">
        <f>VLOOKUP(order_details__2[[#This Row],[ProductID]],products[],4,FALSE)</f>
        <v>6</v>
      </c>
      <c r="Q2104" t="str">
        <f>VLOOKUP(order_details__2[[#This Row],[CategoryID]],categories[],2,FALSE)</f>
        <v>Meat/Poultry</v>
      </c>
      <c r="R2104">
        <f>VLOOKUP(order_details__2[[#This Row],[OrderID]],orders[],21,FALSE)</f>
        <v>5</v>
      </c>
    </row>
    <row r="2105" spans="1:18" x14ac:dyDescent="0.2">
      <c r="A2105">
        <v>11066</v>
      </c>
      <c r="B2105">
        <v>16</v>
      </c>
      <c r="C2105">
        <v>17.45</v>
      </c>
      <c r="D2105">
        <v>3</v>
      </c>
      <c r="E2105">
        <v>0</v>
      </c>
      <c r="F2105">
        <f>order_details__2[[#This Row],[UnitPrice]]*order_details__2[[#This Row],[Quantity]]</f>
        <v>52.349999999999994</v>
      </c>
      <c r="G2105">
        <f>VLOOKUP(order_details__2[[#This Row],[ProductID]],products[],3,FALSE)</f>
        <v>7</v>
      </c>
      <c r="H2105">
        <f>VLOOKUP(order_details__2[[#This Row],[OrderID]],orders[],20,FALSE)</f>
        <v>1998</v>
      </c>
      <c r="I2105" t="str">
        <f>VLOOKUP(order_details__2[[#This Row],[ProductID]],products[],2,FALSE)</f>
        <v>Pavlova</v>
      </c>
      <c r="J2105" t="str">
        <f>VLOOKUP(order_details__2[[#This Row],[SupplierID]],suppliers[],2,FALSE)</f>
        <v>Pavlova, Ltd.</v>
      </c>
      <c r="K2105" t="str">
        <f>VLOOKUP(order_details__2[[#This Row],[OrderID]],orders[],14,FALSE)</f>
        <v>USA</v>
      </c>
      <c r="L2105">
        <f>VLOOKUP(order_details__2[[#This Row],[OrderID]],orders[],7,FALSE)</f>
        <v>2</v>
      </c>
      <c r="M2105" t="str">
        <f>VLOOKUP(order_details__2[[#This Row],[ShipVia ]],shippers[],2,FALSE)</f>
        <v>United Package</v>
      </c>
      <c r="N2105" t="str">
        <f>VLOOKUP(order_details__2[[#This Row],[OrderID]],orders[],2,FALSE)</f>
        <v>WHITC</v>
      </c>
      <c r="O2105" t="str">
        <f>VLOOKUP(order_details__2[[#This Row],[OrderID]],orders[],18,FALSE)</f>
        <v xml:space="preserve">Westerns                                          </v>
      </c>
      <c r="P2105">
        <f>VLOOKUP(order_details__2[[#This Row],[ProductID]],products[],4,FALSE)</f>
        <v>3</v>
      </c>
      <c r="Q2105" t="str">
        <f>VLOOKUP(order_details__2[[#This Row],[CategoryID]],categories[],2,FALSE)</f>
        <v>Confections</v>
      </c>
      <c r="R2105">
        <f>VLOOKUP(order_details__2[[#This Row],[OrderID]],orders[],21,FALSE)</f>
        <v>5</v>
      </c>
    </row>
    <row r="2106" spans="1:18" x14ac:dyDescent="0.2">
      <c r="A2106">
        <v>11066</v>
      </c>
      <c r="B2106">
        <v>19</v>
      </c>
      <c r="C2106">
        <v>9.1999999999999993</v>
      </c>
      <c r="D2106">
        <v>42</v>
      </c>
      <c r="E2106">
        <v>0</v>
      </c>
      <c r="F2106">
        <f>order_details__2[[#This Row],[UnitPrice]]*order_details__2[[#This Row],[Quantity]]</f>
        <v>386.4</v>
      </c>
      <c r="G2106">
        <f>VLOOKUP(order_details__2[[#This Row],[ProductID]],products[],3,FALSE)</f>
        <v>8</v>
      </c>
      <c r="H2106">
        <f>VLOOKUP(order_details__2[[#This Row],[OrderID]],orders[],20,FALSE)</f>
        <v>1998</v>
      </c>
      <c r="I2106" t="str">
        <f>VLOOKUP(order_details__2[[#This Row],[ProductID]],products[],2,FALSE)</f>
        <v>Teatime Chocolate Biscuits</v>
      </c>
      <c r="J2106" t="str">
        <f>VLOOKUP(order_details__2[[#This Row],[SupplierID]],suppliers[],2,FALSE)</f>
        <v>Specialty Biscuits, Ltd.</v>
      </c>
      <c r="K2106" t="str">
        <f>VLOOKUP(order_details__2[[#This Row],[OrderID]],orders[],14,FALSE)</f>
        <v>USA</v>
      </c>
      <c r="L2106">
        <f>VLOOKUP(order_details__2[[#This Row],[OrderID]],orders[],7,FALSE)</f>
        <v>2</v>
      </c>
      <c r="M2106" t="str">
        <f>VLOOKUP(order_details__2[[#This Row],[ShipVia ]],shippers[],2,FALSE)</f>
        <v>United Package</v>
      </c>
      <c r="N2106" t="str">
        <f>VLOOKUP(order_details__2[[#This Row],[OrderID]],orders[],2,FALSE)</f>
        <v>WHITC</v>
      </c>
      <c r="O2106" t="str">
        <f>VLOOKUP(order_details__2[[#This Row],[OrderID]],orders[],18,FALSE)</f>
        <v xml:space="preserve">Westerns                                          </v>
      </c>
      <c r="P2106">
        <f>VLOOKUP(order_details__2[[#This Row],[ProductID]],products[],4,FALSE)</f>
        <v>3</v>
      </c>
      <c r="Q2106" t="str">
        <f>VLOOKUP(order_details__2[[#This Row],[CategoryID]],categories[],2,FALSE)</f>
        <v>Confections</v>
      </c>
      <c r="R2106">
        <f>VLOOKUP(order_details__2[[#This Row],[OrderID]],orders[],21,FALSE)</f>
        <v>5</v>
      </c>
    </row>
    <row r="2107" spans="1:18" x14ac:dyDescent="0.2">
      <c r="A2107">
        <v>11066</v>
      </c>
      <c r="B2107">
        <v>34</v>
      </c>
      <c r="C2107">
        <v>14</v>
      </c>
      <c r="D2107">
        <v>35</v>
      </c>
      <c r="E2107">
        <v>0</v>
      </c>
      <c r="F2107">
        <f>order_details__2[[#This Row],[UnitPrice]]*order_details__2[[#This Row],[Quantity]]</f>
        <v>490</v>
      </c>
      <c r="G2107">
        <f>VLOOKUP(order_details__2[[#This Row],[ProductID]],products[],3,FALSE)</f>
        <v>16</v>
      </c>
      <c r="H2107">
        <f>VLOOKUP(order_details__2[[#This Row],[OrderID]],orders[],20,FALSE)</f>
        <v>1998</v>
      </c>
      <c r="I2107" t="str">
        <f>VLOOKUP(order_details__2[[#This Row],[ProductID]],products[],2,FALSE)</f>
        <v>Sasquatch Ale</v>
      </c>
      <c r="J2107" t="str">
        <f>VLOOKUP(order_details__2[[#This Row],[SupplierID]],suppliers[],2,FALSE)</f>
        <v>Bigfoot Breweries</v>
      </c>
      <c r="K2107" t="str">
        <f>VLOOKUP(order_details__2[[#This Row],[OrderID]],orders[],14,FALSE)</f>
        <v>USA</v>
      </c>
      <c r="L2107">
        <f>VLOOKUP(order_details__2[[#This Row],[OrderID]],orders[],7,FALSE)</f>
        <v>2</v>
      </c>
      <c r="M2107" t="str">
        <f>VLOOKUP(order_details__2[[#This Row],[ShipVia ]],shippers[],2,FALSE)</f>
        <v>United Package</v>
      </c>
      <c r="N2107" t="str">
        <f>VLOOKUP(order_details__2[[#This Row],[OrderID]],orders[],2,FALSE)</f>
        <v>WHITC</v>
      </c>
      <c r="O2107" t="str">
        <f>VLOOKUP(order_details__2[[#This Row],[OrderID]],orders[],18,FALSE)</f>
        <v xml:space="preserve">Westerns                                          </v>
      </c>
      <c r="P2107">
        <f>VLOOKUP(order_details__2[[#This Row],[ProductID]],products[],4,FALSE)</f>
        <v>1</v>
      </c>
      <c r="Q2107" t="str">
        <f>VLOOKUP(order_details__2[[#This Row],[CategoryID]],categories[],2,FALSE)</f>
        <v>Beverages</v>
      </c>
      <c r="R2107">
        <f>VLOOKUP(order_details__2[[#This Row],[OrderID]],orders[],21,FALSE)</f>
        <v>5</v>
      </c>
    </row>
    <row r="2108" spans="1:18" x14ac:dyDescent="0.2">
      <c r="A2108">
        <v>11067</v>
      </c>
      <c r="B2108">
        <v>41</v>
      </c>
      <c r="C2108">
        <v>9.65</v>
      </c>
      <c r="D2108">
        <v>9</v>
      </c>
      <c r="E2108">
        <v>0</v>
      </c>
      <c r="F2108">
        <f>order_details__2[[#This Row],[UnitPrice]]*order_details__2[[#This Row],[Quantity]]</f>
        <v>86.850000000000009</v>
      </c>
      <c r="G2108">
        <f>VLOOKUP(order_details__2[[#This Row],[ProductID]],products[],3,FALSE)</f>
        <v>19</v>
      </c>
      <c r="H2108">
        <f>VLOOKUP(order_details__2[[#This Row],[OrderID]],orders[],20,FALSE)</f>
        <v>1998</v>
      </c>
      <c r="I2108" t="str">
        <f>VLOOKUP(order_details__2[[#This Row],[ProductID]],products[],2,FALSE)</f>
        <v>Jack's New England Clam Chowder</v>
      </c>
      <c r="J2108" t="str">
        <f>VLOOKUP(order_details__2[[#This Row],[SupplierID]],suppliers[],2,FALSE)</f>
        <v>New England Seafood Cannery</v>
      </c>
      <c r="K2108" t="str">
        <f>VLOOKUP(order_details__2[[#This Row],[OrderID]],orders[],14,FALSE)</f>
        <v>Germany</v>
      </c>
      <c r="L2108">
        <f>VLOOKUP(order_details__2[[#This Row],[OrderID]],orders[],7,FALSE)</f>
        <v>2</v>
      </c>
      <c r="M2108" t="str">
        <f>VLOOKUP(order_details__2[[#This Row],[ShipVia ]],shippers[],2,FALSE)</f>
        <v>United Package</v>
      </c>
      <c r="N2108" t="str">
        <f>VLOOKUP(order_details__2[[#This Row],[OrderID]],orders[],2,FALSE)</f>
        <v>DRACD</v>
      </c>
      <c r="O2108" t="str">
        <f>VLOOKUP(order_details__2[[#This Row],[OrderID]],orders[],18,FALSE)</f>
        <v xml:space="preserve">Eastern                                           </v>
      </c>
      <c r="P2108">
        <f>VLOOKUP(order_details__2[[#This Row],[ProductID]],products[],4,FALSE)</f>
        <v>8</v>
      </c>
      <c r="Q2108" t="str">
        <f>VLOOKUP(order_details__2[[#This Row],[CategoryID]],categories[],2,FALSE)</f>
        <v>Seafood</v>
      </c>
      <c r="R2108">
        <f>VLOOKUP(order_details__2[[#This Row],[OrderID]],orders[],21,FALSE)</f>
        <v>5</v>
      </c>
    </row>
    <row r="2109" spans="1:18" x14ac:dyDescent="0.2">
      <c r="A2109">
        <v>11068</v>
      </c>
      <c r="B2109">
        <v>28</v>
      </c>
      <c r="C2109">
        <v>45.6</v>
      </c>
      <c r="D2109">
        <v>8</v>
      </c>
      <c r="E2109">
        <v>0</v>
      </c>
      <c r="F2109">
        <f>order_details__2[[#This Row],[UnitPrice]]*order_details__2[[#This Row],[Quantity]]</f>
        <v>364.8</v>
      </c>
      <c r="G2109">
        <f>VLOOKUP(order_details__2[[#This Row],[ProductID]],products[],3,FALSE)</f>
        <v>12</v>
      </c>
      <c r="H2109">
        <f>VLOOKUP(order_details__2[[#This Row],[OrderID]],orders[],20,FALSE)</f>
        <v>1998</v>
      </c>
      <c r="I2109" t="str">
        <f>VLOOKUP(order_details__2[[#This Row],[ProductID]],products[],2,FALSE)</f>
        <v>Rssle Sauerkraut</v>
      </c>
      <c r="J2109" t="str">
        <f>VLOOKUP(order_details__2[[#This Row],[SupplierID]],suppliers[],2,FALSE)</f>
        <v>Plutzer Lebensmittelgromrkte AG</v>
      </c>
      <c r="K2109" t="str">
        <f>VLOOKUP(order_details__2[[#This Row],[OrderID]],orders[],14,FALSE)</f>
        <v>Brazil</v>
      </c>
      <c r="L2109">
        <f>VLOOKUP(order_details__2[[#This Row],[OrderID]],orders[],7,FALSE)</f>
        <v>2</v>
      </c>
      <c r="M2109" t="str">
        <f>VLOOKUP(order_details__2[[#This Row],[ShipVia ]],shippers[],2,FALSE)</f>
        <v>United Package</v>
      </c>
      <c r="N2109" t="str">
        <f>VLOOKUP(order_details__2[[#This Row],[OrderID]],orders[],2,FALSE)</f>
        <v>QUEEN</v>
      </c>
      <c r="O2109" t="str">
        <f>VLOOKUP(order_details__2[[#This Row],[OrderID]],orders[],18,FALSE)</f>
        <v xml:space="preserve">Northern                                          </v>
      </c>
      <c r="P2109">
        <f>VLOOKUP(order_details__2[[#This Row],[ProductID]],products[],4,FALSE)</f>
        <v>7</v>
      </c>
      <c r="Q2109" t="str">
        <f>VLOOKUP(order_details__2[[#This Row],[CategoryID]],categories[],2,FALSE)</f>
        <v>Produce</v>
      </c>
      <c r="R2109">
        <f>VLOOKUP(order_details__2[[#This Row],[OrderID]],orders[],21,FALSE)</f>
        <v>5</v>
      </c>
    </row>
    <row r="2110" spans="1:18" x14ac:dyDescent="0.2">
      <c r="A2110">
        <v>11068</v>
      </c>
      <c r="B2110">
        <v>43</v>
      </c>
      <c r="C2110">
        <v>46</v>
      </c>
      <c r="D2110">
        <v>36</v>
      </c>
      <c r="E2110">
        <v>0</v>
      </c>
      <c r="F2110">
        <f>order_details__2[[#This Row],[UnitPrice]]*order_details__2[[#This Row],[Quantity]]</f>
        <v>1656</v>
      </c>
      <c r="G2110">
        <f>VLOOKUP(order_details__2[[#This Row],[ProductID]],products[],3,FALSE)</f>
        <v>20</v>
      </c>
      <c r="H2110">
        <f>VLOOKUP(order_details__2[[#This Row],[OrderID]],orders[],20,FALSE)</f>
        <v>1998</v>
      </c>
      <c r="I2110" t="str">
        <f>VLOOKUP(order_details__2[[#This Row],[ProductID]],products[],2,FALSE)</f>
        <v>Ipoh Coffee</v>
      </c>
      <c r="J2110" t="str">
        <f>VLOOKUP(order_details__2[[#This Row],[SupplierID]],suppliers[],2,FALSE)</f>
        <v>Leka Trading</v>
      </c>
      <c r="K2110" t="str">
        <f>VLOOKUP(order_details__2[[#This Row],[OrderID]],orders[],14,FALSE)</f>
        <v>Brazil</v>
      </c>
      <c r="L2110">
        <f>VLOOKUP(order_details__2[[#This Row],[OrderID]],orders[],7,FALSE)</f>
        <v>2</v>
      </c>
      <c r="M2110" t="str">
        <f>VLOOKUP(order_details__2[[#This Row],[ShipVia ]],shippers[],2,FALSE)</f>
        <v>United Package</v>
      </c>
      <c r="N2110" t="str">
        <f>VLOOKUP(order_details__2[[#This Row],[OrderID]],orders[],2,FALSE)</f>
        <v>QUEEN</v>
      </c>
      <c r="O2110" t="str">
        <f>VLOOKUP(order_details__2[[#This Row],[OrderID]],orders[],18,FALSE)</f>
        <v xml:space="preserve">Northern                                          </v>
      </c>
      <c r="P2110">
        <f>VLOOKUP(order_details__2[[#This Row],[ProductID]],products[],4,FALSE)</f>
        <v>1</v>
      </c>
      <c r="Q2110" t="str">
        <f>VLOOKUP(order_details__2[[#This Row],[CategoryID]],categories[],2,FALSE)</f>
        <v>Beverages</v>
      </c>
      <c r="R2110">
        <f>VLOOKUP(order_details__2[[#This Row],[OrderID]],orders[],21,FALSE)</f>
        <v>5</v>
      </c>
    </row>
    <row r="2111" spans="1:18" x14ac:dyDescent="0.2">
      <c r="A2111">
        <v>11068</v>
      </c>
      <c r="B2111">
        <v>77</v>
      </c>
      <c r="C2111">
        <v>13</v>
      </c>
      <c r="D2111">
        <v>28</v>
      </c>
      <c r="E2111">
        <v>0</v>
      </c>
      <c r="F2111">
        <f>order_details__2[[#This Row],[UnitPrice]]*order_details__2[[#This Row],[Quantity]]</f>
        <v>364</v>
      </c>
      <c r="G2111">
        <f>VLOOKUP(order_details__2[[#This Row],[ProductID]],products[],3,FALSE)</f>
        <v>12</v>
      </c>
      <c r="H2111">
        <f>VLOOKUP(order_details__2[[#This Row],[OrderID]],orders[],20,FALSE)</f>
        <v>1998</v>
      </c>
      <c r="I2111" t="str">
        <f>VLOOKUP(order_details__2[[#This Row],[ProductID]],products[],2,FALSE)</f>
        <v>Original Frankfurter grne Soe</v>
      </c>
      <c r="J2111" t="str">
        <f>VLOOKUP(order_details__2[[#This Row],[SupplierID]],suppliers[],2,FALSE)</f>
        <v>Plutzer Lebensmittelgromrkte AG</v>
      </c>
      <c r="K2111" t="str">
        <f>VLOOKUP(order_details__2[[#This Row],[OrderID]],orders[],14,FALSE)</f>
        <v>Brazil</v>
      </c>
      <c r="L2111">
        <f>VLOOKUP(order_details__2[[#This Row],[OrderID]],orders[],7,FALSE)</f>
        <v>2</v>
      </c>
      <c r="M2111" t="str">
        <f>VLOOKUP(order_details__2[[#This Row],[ShipVia ]],shippers[],2,FALSE)</f>
        <v>United Package</v>
      </c>
      <c r="N2111" t="str">
        <f>VLOOKUP(order_details__2[[#This Row],[OrderID]],orders[],2,FALSE)</f>
        <v>QUEEN</v>
      </c>
      <c r="O2111" t="str">
        <f>VLOOKUP(order_details__2[[#This Row],[OrderID]],orders[],18,FALSE)</f>
        <v xml:space="preserve">Northern                                          </v>
      </c>
      <c r="P2111">
        <f>VLOOKUP(order_details__2[[#This Row],[ProductID]],products[],4,FALSE)</f>
        <v>2</v>
      </c>
      <c r="Q2111" t="str">
        <f>VLOOKUP(order_details__2[[#This Row],[CategoryID]],categories[],2,FALSE)</f>
        <v>Condiments</v>
      </c>
      <c r="R2111">
        <f>VLOOKUP(order_details__2[[#This Row],[OrderID]],orders[],21,FALSE)</f>
        <v>5</v>
      </c>
    </row>
    <row r="2112" spans="1:18" x14ac:dyDescent="0.2">
      <c r="A2112">
        <v>11069</v>
      </c>
      <c r="B2112">
        <v>39</v>
      </c>
      <c r="C2112">
        <v>18</v>
      </c>
      <c r="D2112">
        <v>20</v>
      </c>
      <c r="E2112">
        <v>0</v>
      </c>
      <c r="F2112">
        <f>order_details__2[[#This Row],[UnitPrice]]*order_details__2[[#This Row],[Quantity]]</f>
        <v>360</v>
      </c>
      <c r="G2112">
        <f>VLOOKUP(order_details__2[[#This Row],[ProductID]],products[],3,FALSE)</f>
        <v>18</v>
      </c>
      <c r="H2112">
        <f>VLOOKUP(order_details__2[[#This Row],[OrderID]],orders[],20,FALSE)</f>
        <v>1998</v>
      </c>
      <c r="I2112" t="str">
        <f>VLOOKUP(order_details__2[[#This Row],[ProductID]],products[],2,FALSE)</f>
        <v>Chartreuse verte</v>
      </c>
      <c r="J2112" t="str">
        <f>VLOOKUP(order_details__2[[#This Row],[SupplierID]],suppliers[],2,FALSE)</f>
        <v>Aux joyeux ecclsiastiques</v>
      </c>
      <c r="K2112" t="str">
        <f>VLOOKUP(order_details__2[[#This Row],[OrderID]],orders[],14,FALSE)</f>
        <v>Mexico</v>
      </c>
      <c r="L2112">
        <f>VLOOKUP(order_details__2[[#This Row],[OrderID]],orders[],7,FALSE)</f>
        <v>2</v>
      </c>
      <c r="M2112" t="str">
        <f>VLOOKUP(order_details__2[[#This Row],[ShipVia ]],shippers[],2,FALSE)</f>
        <v>United Package</v>
      </c>
      <c r="N2112" t="str">
        <f>VLOOKUP(order_details__2[[#This Row],[OrderID]],orders[],2,FALSE)</f>
        <v>TORTU</v>
      </c>
      <c r="O2112" t="str">
        <f>VLOOKUP(order_details__2[[#This Row],[OrderID]],orders[],18,FALSE)</f>
        <v xml:space="preserve">Eastern                                           </v>
      </c>
      <c r="P2112">
        <f>VLOOKUP(order_details__2[[#This Row],[ProductID]],products[],4,FALSE)</f>
        <v>1</v>
      </c>
      <c r="Q2112" t="str">
        <f>VLOOKUP(order_details__2[[#This Row],[CategoryID]],categories[],2,FALSE)</f>
        <v>Beverages</v>
      </c>
      <c r="R2112">
        <f>VLOOKUP(order_details__2[[#This Row],[OrderID]],orders[],21,FALSE)</f>
        <v>5</v>
      </c>
    </row>
    <row r="2113" spans="1:18" x14ac:dyDescent="0.2">
      <c r="A2113">
        <v>11070</v>
      </c>
      <c r="B2113">
        <v>1</v>
      </c>
      <c r="C2113">
        <v>18</v>
      </c>
      <c r="D2113">
        <v>40</v>
      </c>
      <c r="E2113">
        <v>0</v>
      </c>
      <c r="F2113">
        <f>order_details__2[[#This Row],[UnitPrice]]*order_details__2[[#This Row],[Quantity]]</f>
        <v>720</v>
      </c>
      <c r="G2113">
        <f>VLOOKUP(order_details__2[[#This Row],[ProductID]],products[],3,FALSE)</f>
        <v>1</v>
      </c>
      <c r="H2113">
        <f>VLOOKUP(order_details__2[[#This Row],[OrderID]],orders[],20,FALSE)</f>
        <v>1998</v>
      </c>
      <c r="I2113" t="str">
        <f>VLOOKUP(order_details__2[[#This Row],[ProductID]],products[],2,FALSE)</f>
        <v>Chai</v>
      </c>
      <c r="J2113" t="str">
        <f>VLOOKUP(order_details__2[[#This Row],[SupplierID]],suppliers[],2,FALSE)</f>
        <v>Exotic Liquids</v>
      </c>
      <c r="K2113" t="str">
        <f>VLOOKUP(order_details__2[[#This Row],[OrderID]],orders[],14,FALSE)</f>
        <v>Germany</v>
      </c>
      <c r="L2113">
        <f>VLOOKUP(order_details__2[[#This Row],[OrderID]],orders[],7,FALSE)</f>
        <v>1</v>
      </c>
      <c r="M2113" t="str">
        <f>VLOOKUP(order_details__2[[#This Row],[ShipVia ]],shippers[],2,FALSE)</f>
        <v>Speedy Express</v>
      </c>
      <c r="N2113" t="str">
        <f>VLOOKUP(order_details__2[[#This Row],[OrderID]],orders[],2,FALSE)</f>
        <v>LEHMS</v>
      </c>
      <c r="O2113" t="str">
        <f>VLOOKUP(order_details__2[[#This Row],[OrderID]],orders[],18,FALSE)</f>
        <v xml:space="preserve">Eastern                                           </v>
      </c>
      <c r="P2113">
        <f>VLOOKUP(order_details__2[[#This Row],[ProductID]],products[],4,FALSE)</f>
        <v>1</v>
      </c>
      <c r="Q2113" t="str">
        <f>VLOOKUP(order_details__2[[#This Row],[CategoryID]],categories[],2,FALSE)</f>
        <v>Beverages</v>
      </c>
      <c r="R2113">
        <f>VLOOKUP(order_details__2[[#This Row],[OrderID]],orders[],21,FALSE)</f>
        <v>5</v>
      </c>
    </row>
    <row r="2114" spans="1:18" x14ac:dyDescent="0.2">
      <c r="A2114">
        <v>11070</v>
      </c>
      <c r="B2114">
        <v>2</v>
      </c>
      <c r="C2114">
        <v>19</v>
      </c>
      <c r="D2114">
        <v>20</v>
      </c>
      <c r="E2114">
        <v>0</v>
      </c>
      <c r="F2114">
        <f>order_details__2[[#This Row],[UnitPrice]]*order_details__2[[#This Row],[Quantity]]</f>
        <v>380</v>
      </c>
      <c r="G2114">
        <f>VLOOKUP(order_details__2[[#This Row],[ProductID]],products[],3,FALSE)</f>
        <v>1</v>
      </c>
      <c r="H2114">
        <f>VLOOKUP(order_details__2[[#This Row],[OrderID]],orders[],20,FALSE)</f>
        <v>1998</v>
      </c>
      <c r="I2114" t="str">
        <f>VLOOKUP(order_details__2[[#This Row],[ProductID]],products[],2,FALSE)</f>
        <v>Chang</v>
      </c>
      <c r="J2114" t="str">
        <f>VLOOKUP(order_details__2[[#This Row],[SupplierID]],suppliers[],2,FALSE)</f>
        <v>Exotic Liquids</v>
      </c>
      <c r="K2114" t="str">
        <f>VLOOKUP(order_details__2[[#This Row],[OrderID]],orders[],14,FALSE)</f>
        <v>Germany</v>
      </c>
      <c r="L2114">
        <f>VLOOKUP(order_details__2[[#This Row],[OrderID]],orders[],7,FALSE)</f>
        <v>1</v>
      </c>
      <c r="M2114" t="str">
        <f>VLOOKUP(order_details__2[[#This Row],[ShipVia ]],shippers[],2,FALSE)</f>
        <v>Speedy Express</v>
      </c>
      <c r="N2114" t="str">
        <f>VLOOKUP(order_details__2[[#This Row],[OrderID]],orders[],2,FALSE)</f>
        <v>LEHMS</v>
      </c>
      <c r="O2114" t="str">
        <f>VLOOKUP(order_details__2[[#This Row],[OrderID]],orders[],18,FALSE)</f>
        <v xml:space="preserve">Eastern                                           </v>
      </c>
      <c r="P2114">
        <f>VLOOKUP(order_details__2[[#This Row],[ProductID]],products[],4,FALSE)</f>
        <v>1</v>
      </c>
      <c r="Q2114" t="str">
        <f>VLOOKUP(order_details__2[[#This Row],[CategoryID]],categories[],2,FALSE)</f>
        <v>Beverages</v>
      </c>
      <c r="R2114">
        <f>VLOOKUP(order_details__2[[#This Row],[OrderID]],orders[],21,FALSE)</f>
        <v>5</v>
      </c>
    </row>
    <row r="2115" spans="1:18" x14ac:dyDescent="0.2">
      <c r="A2115">
        <v>11070</v>
      </c>
      <c r="B2115">
        <v>16</v>
      </c>
      <c r="C2115">
        <v>17.45</v>
      </c>
      <c r="D2115">
        <v>30</v>
      </c>
      <c r="E2115">
        <v>0</v>
      </c>
      <c r="F2115">
        <f>order_details__2[[#This Row],[UnitPrice]]*order_details__2[[#This Row],[Quantity]]</f>
        <v>523.5</v>
      </c>
      <c r="G2115">
        <f>VLOOKUP(order_details__2[[#This Row],[ProductID]],products[],3,FALSE)</f>
        <v>7</v>
      </c>
      <c r="H2115">
        <f>VLOOKUP(order_details__2[[#This Row],[OrderID]],orders[],20,FALSE)</f>
        <v>1998</v>
      </c>
      <c r="I2115" t="str">
        <f>VLOOKUP(order_details__2[[#This Row],[ProductID]],products[],2,FALSE)</f>
        <v>Pavlova</v>
      </c>
      <c r="J2115" t="str">
        <f>VLOOKUP(order_details__2[[#This Row],[SupplierID]],suppliers[],2,FALSE)</f>
        <v>Pavlova, Ltd.</v>
      </c>
      <c r="K2115" t="str">
        <f>VLOOKUP(order_details__2[[#This Row],[OrderID]],orders[],14,FALSE)</f>
        <v>Germany</v>
      </c>
      <c r="L2115">
        <f>VLOOKUP(order_details__2[[#This Row],[OrderID]],orders[],7,FALSE)</f>
        <v>1</v>
      </c>
      <c r="M2115" t="str">
        <f>VLOOKUP(order_details__2[[#This Row],[ShipVia ]],shippers[],2,FALSE)</f>
        <v>Speedy Express</v>
      </c>
      <c r="N2115" t="str">
        <f>VLOOKUP(order_details__2[[#This Row],[OrderID]],orders[],2,FALSE)</f>
        <v>LEHMS</v>
      </c>
      <c r="O2115" t="str">
        <f>VLOOKUP(order_details__2[[#This Row],[OrderID]],orders[],18,FALSE)</f>
        <v xml:space="preserve">Eastern                                           </v>
      </c>
      <c r="P2115">
        <f>VLOOKUP(order_details__2[[#This Row],[ProductID]],products[],4,FALSE)</f>
        <v>3</v>
      </c>
      <c r="Q2115" t="str">
        <f>VLOOKUP(order_details__2[[#This Row],[CategoryID]],categories[],2,FALSE)</f>
        <v>Confections</v>
      </c>
      <c r="R2115">
        <f>VLOOKUP(order_details__2[[#This Row],[OrderID]],orders[],21,FALSE)</f>
        <v>5</v>
      </c>
    </row>
    <row r="2116" spans="1:18" x14ac:dyDescent="0.2">
      <c r="A2116">
        <v>11070</v>
      </c>
      <c r="B2116">
        <v>31</v>
      </c>
      <c r="C2116">
        <v>12.5</v>
      </c>
      <c r="D2116">
        <v>20</v>
      </c>
      <c r="E2116">
        <v>0</v>
      </c>
      <c r="F2116">
        <f>order_details__2[[#This Row],[UnitPrice]]*order_details__2[[#This Row],[Quantity]]</f>
        <v>250</v>
      </c>
      <c r="G2116">
        <f>VLOOKUP(order_details__2[[#This Row],[ProductID]],products[],3,FALSE)</f>
        <v>14</v>
      </c>
      <c r="H2116">
        <f>VLOOKUP(order_details__2[[#This Row],[OrderID]],orders[],20,FALSE)</f>
        <v>1998</v>
      </c>
      <c r="I2116" t="str">
        <f>VLOOKUP(order_details__2[[#This Row],[ProductID]],products[],2,FALSE)</f>
        <v>Gorgonzola Telino</v>
      </c>
      <c r="J2116" t="str">
        <f>VLOOKUP(order_details__2[[#This Row],[SupplierID]],suppliers[],2,FALSE)</f>
        <v>Formaggi Fortini s.r.l.</v>
      </c>
      <c r="K2116" t="str">
        <f>VLOOKUP(order_details__2[[#This Row],[OrderID]],orders[],14,FALSE)</f>
        <v>Germany</v>
      </c>
      <c r="L2116">
        <f>VLOOKUP(order_details__2[[#This Row],[OrderID]],orders[],7,FALSE)</f>
        <v>1</v>
      </c>
      <c r="M2116" t="str">
        <f>VLOOKUP(order_details__2[[#This Row],[ShipVia ]],shippers[],2,FALSE)</f>
        <v>Speedy Express</v>
      </c>
      <c r="N2116" t="str">
        <f>VLOOKUP(order_details__2[[#This Row],[OrderID]],orders[],2,FALSE)</f>
        <v>LEHMS</v>
      </c>
      <c r="O2116" t="str">
        <f>VLOOKUP(order_details__2[[#This Row],[OrderID]],orders[],18,FALSE)</f>
        <v xml:space="preserve">Eastern                                           </v>
      </c>
      <c r="P2116">
        <f>VLOOKUP(order_details__2[[#This Row],[ProductID]],products[],4,FALSE)</f>
        <v>4</v>
      </c>
      <c r="Q2116" t="str">
        <f>VLOOKUP(order_details__2[[#This Row],[CategoryID]],categories[],2,FALSE)</f>
        <v>Dairy Products</v>
      </c>
      <c r="R2116">
        <f>VLOOKUP(order_details__2[[#This Row],[OrderID]],orders[],21,FALSE)</f>
        <v>5</v>
      </c>
    </row>
    <row r="2117" spans="1:18" x14ac:dyDescent="0.2">
      <c r="A2117">
        <v>11071</v>
      </c>
      <c r="B2117">
        <v>7</v>
      </c>
      <c r="C2117">
        <v>30</v>
      </c>
      <c r="D2117">
        <v>15</v>
      </c>
      <c r="E2117">
        <v>0</v>
      </c>
      <c r="F2117">
        <f>order_details__2[[#This Row],[UnitPrice]]*order_details__2[[#This Row],[Quantity]]</f>
        <v>450</v>
      </c>
      <c r="G2117">
        <f>VLOOKUP(order_details__2[[#This Row],[ProductID]],products[],3,FALSE)</f>
        <v>3</v>
      </c>
      <c r="H2117">
        <f>VLOOKUP(order_details__2[[#This Row],[OrderID]],orders[],20,FALSE)</f>
        <v>1998</v>
      </c>
      <c r="I2117" t="str">
        <f>VLOOKUP(order_details__2[[#This Row],[ProductID]],products[],2,FALSE)</f>
        <v>Uncle Bob's Organic Dried Pears</v>
      </c>
      <c r="J2117" t="str">
        <f>VLOOKUP(order_details__2[[#This Row],[SupplierID]],suppliers[],2,FALSE)</f>
        <v>Grandma Kelly's Homestead</v>
      </c>
      <c r="K2117" t="str">
        <f>VLOOKUP(order_details__2[[#This Row],[OrderID]],orders[],14,FALSE)</f>
        <v>Venezuela</v>
      </c>
      <c r="L2117">
        <f>VLOOKUP(order_details__2[[#This Row],[OrderID]],orders[],7,FALSE)</f>
        <v>1</v>
      </c>
      <c r="M2117" t="str">
        <f>VLOOKUP(order_details__2[[#This Row],[ShipVia ]],shippers[],2,FALSE)</f>
        <v>Speedy Express</v>
      </c>
      <c r="N2117" t="str">
        <f>VLOOKUP(order_details__2[[#This Row],[OrderID]],orders[],2,FALSE)</f>
        <v>LILAS</v>
      </c>
      <c r="O2117" t="str">
        <f>VLOOKUP(order_details__2[[#This Row],[OrderID]],orders[],18,FALSE)</f>
        <v xml:space="preserve">Eastern                                           </v>
      </c>
      <c r="P2117">
        <f>VLOOKUP(order_details__2[[#This Row],[ProductID]],products[],4,FALSE)</f>
        <v>7</v>
      </c>
      <c r="Q2117" t="str">
        <f>VLOOKUP(order_details__2[[#This Row],[CategoryID]],categories[],2,FALSE)</f>
        <v>Produce</v>
      </c>
      <c r="R2117">
        <f>VLOOKUP(order_details__2[[#This Row],[OrderID]],orders[],21,FALSE)</f>
        <v>5</v>
      </c>
    </row>
    <row r="2118" spans="1:18" x14ac:dyDescent="0.2">
      <c r="A2118">
        <v>11071</v>
      </c>
      <c r="B2118">
        <v>13</v>
      </c>
      <c r="C2118">
        <v>6</v>
      </c>
      <c r="D2118">
        <v>10</v>
      </c>
      <c r="E2118">
        <v>0</v>
      </c>
      <c r="F2118">
        <f>order_details__2[[#This Row],[UnitPrice]]*order_details__2[[#This Row],[Quantity]]</f>
        <v>60</v>
      </c>
      <c r="G2118">
        <f>VLOOKUP(order_details__2[[#This Row],[ProductID]],products[],3,FALSE)</f>
        <v>6</v>
      </c>
      <c r="H2118">
        <f>VLOOKUP(order_details__2[[#This Row],[OrderID]],orders[],20,FALSE)</f>
        <v>1998</v>
      </c>
      <c r="I2118" t="str">
        <f>VLOOKUP(order_details__2[[#This Row],[ProductID]],products[],2,FALSE)</f>
        <v>Konbu</v>
      </c>
      <c r="J2118" t="str">
        <f>VLOOKUP(order_details__2[[#This Row],[SupplierID]],suppliers[],2,FALSE)</f>
        <v>Mayumi's</v>
      </c>
      <c r="K2118" t="str">
        <f>VLOOKUP(order_details__2[[#This Row],[OrderID]],orders[],14,FALSE)</f>
        <v>Venezuela</v>
      </c>
      <c r="L2118">
        <f>VLOOKUP(order_details__2[[#This Row],[OrderID]],orders[],7,FALSE)</f>
        <v>1</v>
      </c>
      <c r="M2118" t="str">
        <f>VLOOKUP(order_details__2[[#This Row],[ShipVia ]],shippers[],2,FALSE)</f>
        <v>Speedy Express</v>
      </c>
      <c r="N2118" t="str">
        <f>VLOOKUP(order_details__2[[#This Row],[OrderID]],orders[],2,FALSE)</f>
        <v>LILAS</v>
      </c>
      <c r="O2118" t="str">
        <f>VLOOKUP(order_details__2[[#This Row],[OrderID]],orders[],18,FALSE)</f>
        <v xml:space="preserve">Eastern                                           </v>
      </c>
      <c r="P2118">
        <f>VLOOKUP(order_details__2[[#This Row],[ProductID]],products[],4,FALSE)</f>
        <v>8</v>
      </c>
      <c r="Q2118" t="str">
        <f>VLOOKUP(order_details__2[[#This Row],[CategoryID]],categories[],2,FALSE)</f>
        <v>Seafood</v>
      </c>
      <c r="R2118">
        <f>VLOOKUP(order_details__2[[#This Row],[OrderID]],orders[],21,FALSE)</f>
        <v>5</v>
      </c>
    </row>
    <row r="2119" spans="1:18" x14ac:dyDescent="0.2">
      <c r="A2119">
        <v>11072</v>
      </c>
      <c r="B2119">
        <v>2</v>
      </c>
      <c r="C2119">
        <v>19</v>
      </c>
      <c r="D2119">
        <v>8</v>
      </c>
      <c r="E2119">
        <v>0</v>
      </c>
      <c r="F2119">
        <f>order_details__2[[#This Row],[UnitPrice]]*order_details__2[[#This Row],[Quantity]]</f>
        <v>152</v>
      </c>
      <c r="G2119">
        <f>VLOOKUP(order_details__2[[#This Row],[ProductID]],products[],3,FALSE)</f>
        <v>1</v>
      </c>
      <c r="H2119">
        <f>VLOOKUP(order_details__2[[#This Row],[OrderID]],orders[],20,FALSE)</f>
        <v>1998</v>
      </c>
      <c r="I2119" t="str">
        <f>VLOOKUP(order_details__2[[#This Row],[ProductID]],products[],2,FALSE)</f>
        <v>Chang</v>
      </c>
      <c r="J2119" t="str">
        <f>VLOOKUP(order_details__2[[#This Row],[SupplierID]],suppliers[],2,FALSE)</f>
        <v>Exotic Liquids</v>
      </c>
      <c r="K2119" t="str">
        <f>VLOOKUP(order_details__2[[#This Row],[OrderID]],orders[],14,FALSE)</f>
        <v>Austria</v>
      </c>
      <c r="L2119">
        <f>VLOOKUP(order_details__2[[#This Row],[OrderID]],orders[],7,FALSE)</f>
        <v>2</v>
      </c>
      <c r="M2119" t="str">
        <f>VLOOKUP(order_details__2[[#This Row],[ShipVia ]],shippers[],2,FALSE)</f>
        <v>United Package</v>
      </c>
      <c r="N2119" t="str">
        <f>VLOOKUP(order_details__2[[#This Row],[OrderID]],orders[],2,FALSE)</f>
        <v>ERNSH</v>
      </c>
      <c r="O2119" t="str">
        <f>VLOOKUP(order_details__2[[#This Row],[OrderID]],orders[],18,FALSE)</f>
        <v xml:space="preserve">Eastern                                           </v>
      </c>
      <c r="P2119">
        <f>VLOOKUP(order_details__2[[#This Row],[ProductID]],products[],4,FALSE)</f>
        <v>1</v>
      </c>
      <c r="Q2119" t="str">
        <f>VLOOKUP(order_details__2[[#This Row],[CategoryID]],categories[],2,FALSE)</f>
        <v>Beverages</v>
      </c>
      <c r="R2119">
        <f>VLOOKUP(order_details__2[[#This Row],[OrderID]],orders[],21,FALSE)</f>
        <v>5</v>
      </c>
    </row>
    <row r="2120" spans="1:18" x14ac:dyDescent="0.2">
      <c r="A2120">
        <v>11072</v>
      </c>
      <c r="B2120">
        <v>41</v>
      </c>
      <c r="C2120">
        <v>9.65</v>
      </c>
      <c r="D2120">
        <v>40</v>
      </c>
      <c r="E2120">
        <v>0</v>
      </c>
      <c r="F2120">
        <f>order_details__2[[#This Row],[UnitPrice]]*order_details__2[[#This Row],[Quantity]]</f>
        <v>386</v>
      </c>
      <c r="G2120">
        <f>VLOOKUP(order_details__2[[#This Row],[ProductID]],products[],3,FALSE)</f>
        <v>19</v>
      </c>
      <c r="H2120">
        <f>VLOOKUP(order_details__2[[#This Row],[OrderID]],orders[],20,FALSE)</f>
        <v>1998</v>
      </c>
      <c r="I2120" t="str">
        <f>VLOOKUP(order_details__2[[#This Row],[ProductID]],products[],2,FALSE)</f>
        <v>Jack's New England Clam Chowder</v>
      </c>
      <c r="J2120" t="str">
        <f>VLOOKUP(order_details__2[[#This Row],[SupplierID]],suppliers[],2,FALSE)</f>
        <v>New England Seafood Cannery</v>
      </c>
      <c r="K2120" t="str">
        <f>VLOOKUP(order_details__2[[#This Row],[OrderID]],orders[],14,FALSE)</f>
        <v>Austria</v>
      </c>
      <c r="L2120">
        <f>VLOOKUP(order_details__2[[#This Row],[OrderID]],orders[],7,FALSE)</f>
        <v>2</v>
      </c>
      <c r="M2120" t="str">
        <f>VLOOKUP(order_details__2[[#This Row],[ShipVia ]],shippers[],2,FALSE)</f>
        <v>United Package</v>
      </c>
      <c r="N2120" t="str">
        <f>VLOOKUP(order_details__2[[#This Row],[OrderID]],orders[],2,FALSE)</f>
        <v>ERNSH</v>
      </c>
      <c r="O2120" t="str">
        <f>VLOOKUP(order_details__2[[#This Row],[OrderID]],orders[],18,FALSE)</f>
        <v xml:space="preserve">Eastern                                           </v>
      </c>
      <c r="P2120">
        <f>VLOOKUP(order_details__2[[#This Row],[ProductID]],products[],4,FALSE)</f>
        <v>8</v>
      </c>
      <c r="Q2120" t="str">
        <f>VLOOKUP(order_details__2[[#This Row],[CategoryID]],categories[],2,FALSE)</f>
        <v>Seafood</v>
      </c>
      <c r="R2120">
        <f>VLOOKUP(order_details__2[[#This Row],[OrderID]],orders[],21,FALSE)</f>
        <v>5</v>
      </c>
    </row>
    <row r="2121" spans="1:18" x14ac:dyDescent="0.2">
      <c r="A2121">
        <v>11072</v>
      </c>
      <c r="B2121">
        <v>50</v>
      </c>
      <c r="C2121">
        <v>16.25</v>
      </c>
      <c r="D2121">
        <v>22</v>
      </c>
      <c r="E2121">
        <v>0</v>
      </c>
      <c r="F2121">
        <f>order_details__2[[#This Row],[UnitPrice]]*order_details__2[[#This Row],[Quantity]]</f>
        <v>357.5</v>
      </c>
      <c r="G2121">
        <f>VLOOKUP(order_details__2[[#This Row],[ProductID]],products[],3,FALSE)</f>
        <v>23</v>
      </c>
      <c r="H2121">
        <f>VLOOKUP(order_details__2[[#This Row],[OrderID]],orders[],20,FALSE)</f>
        <v>1998</v>
      </c>
      <c r="I2121" t="str">
        <f>VLOOKUP(order_details__2[[#This Row],[ProductID]],products[],2,FALSE)</f>
        <v>Valkoinen suklaa</v>
      </c>
      <c r="J2121" t="str">
        <f>VLOOKUP(order_details__2[[#This Row],[SupplierID]],suppliers[],2,FALSE)</f>
        <v>Karkki Oy</v>
      </c>
      <c r="K2121" t="str">
        <f>VLOOKUP(order_details__2[[#This Row],[OrderID]],orders[],14,FALSE)</f>
        <v>Austria</v>
      </c>
      <c r="L2121">
        <f>VLOOKUP(order_details__2[[#This Row],[OrderID]],orders[],7,FALSE)</f>
        <v>2</v>
      </c>
      <c r="M2121" t="str">
        <f>VLOOKUP(order_details__2[[#This Row],[ShipVia ]],shippers[],2,FALSE)</f>
        <v>United Package</v>
      </c>
      <c r="N2121" t="str">
        <f>VLOOKUP(order_details__2[[#This Row],[OrderID]],orders[],2,FALSE)</f>
        <v>ERNSH</v>
      </c>
      <c r="O2121" t="str">
        <f>VLOOKUP(order_details__2[[#This Row],[OrderID]],orders[],18,FALSE)</f>
        <v xml:space="preserve">Eastern                                           </v>
      </c>
      <c r="P2121">
        <f>VLOOKUP(order_details__2[[#This Row],[ProductID]],products[],4,FALSE)</f>
        <v>3</v>
      </c>
      <c r="Q2121" t="str">
        <f>VLOOKUP(order_details__2[[#This Row],[CategoryID]],categories[],2,FALSE)</f>
        <v>Confections</v>
      </c>
      <c r="R2121">
        <f>VLOOKUP(order_details__2[[#This Row],[OrderID]],orders[],21,FALSE)</f>
        <v>5</v>
      </c>
    </row>
    <row r="2122" spans="1:18" x14ac:dyDescent="0.2">
      <c r="A2122">
        <v>11072</v>
      </c>
      <c r="B2122">
        <v>64</v>
      </c>
      <c r="C2122">
        <v>33.25</v>
      </c>
      <c r="D2122">
        <v>130</v>
      </c>
      <c r="E2122">
        <v>0</v>
      </c>
      <c r="F2122">
        <f>order_details__2[[#This Row],[UnitPrice]]*order_details__2[[#This Row],[Quantity]]</f>
        <v>4322.5</v>
      </c>
      <c r="G2122">
        <f>VLOOKUP(order_details__2[[#This Row],[ProductID]],products[],3,FALSE)</f>
        <v>12</v>
      </c>
      <c r="H2122">
        <f>VLOOKUP(order_details__2[[#This Row],[OrderID]],orders[],20,FALSE)</f>
        <v>1998</v>
      </c>
      <c r="I2122" t="str">
        <f>VLOOKUP(order_details__2[[#This Row],[ProductID]],products[],2,FALSE)</f>
        <v>Wimmers gute Semmelkndel</v>
      </c>
      <c r="J2122" t="str">
        <f>VLOOKUP(order_details__2[[#This Row],[SupplierID]],suppliers[],2,FALSE)</f>
        <v>Plutzer Lebensmittelgromrkte AG</v>
      </c>
      <c r="K2122" t="str">
        <f>VLOOKUP(order_details__2[[#This Row],[OrderID]],orders[],14,FALSE)</f>
        <v>Austria</v>
      </c>
      <c r="L2122">
        <f>VLOOKUP(order_details__2[[#This Row],[OrderID]],orders[],7,FALSE)</f>
        <v>2</v>
      </c>
      <c r="M2122" t="str">
        <f>VLOOKUP(order_details__2[[#This Row],[ShipVia ]],shippers[],2,FALSE)</f>
        <v>United Package</v>
      </c>
      <c r="N2122" t="str">
        <f>VLOOKUP(order_details__2[[#This Row],[OrderID]],orders[],2,FALSE)</f>
        <v>ERNSH</v>
      </c>
      <c r="O2122" t="str">
        <f>VLOOKUP(order_details__2[[#This Row],[OrderID]],orders[],18,FALSE)</f>
        <v xml:space="preserve">Eastern                                           </v>
      </c>
      <c r="P2122">
        <f>VLOOKUP(order_details__2[[#This Row],[ProductID]],products[],4,FALSE)</f>
        <v>5</v>
      </c>
      <c r="Q2122" t="str">
        <f>VLOOKUP(order_details__2[[#This Row],[CategoryID]],categories[],2,FALSE)</f>
        <v>Grains/Cereals</v>
      </c>
      <c r="R2122">
        <f>VLOOKUP(order_details__2[[#This Row],[OrderID]],orders[],21,FALSE)</f>
        <v>5</v>
      </c>
    </row>
    <row r="2123" spans="1:18" x14ac:dyDescent="0.2">
      <c r="A2123">
        <v>11073</v>
      </c>
      <c r="B2123">
        <v>11</v>
      </c>
      <c r="C2123">
        <v>21</v>
      </c>
      <c r="D2123">
        <v>10</v>
      </c>
      <c r="E2123">
        <v>0</v>
      </c>
      <c r="F2123">
        <f>order_details__2[[#This Row],[UnitPrice]]*order_details__2[[#This Row],[Quantity]]</f>
        <v>210</v>
      </c>
      <c r="G2123">
        <f>VLOOKUP(order_details__2[[#This Row],[ProductID]],products[],3,FALSE)</f>
        <v>5</v>
      </c>
      <c r="H2123">
        <f>VLOOKUP(order_details__2[[#This Row],[OrderID]],orders[],20,FALSE)</f>
        <v>1998</v>
      </c>
      <c r="I2123" t="str">
        <f>VLOOKUP(order_details__2[[#This Row],[ProductID]],products[],2,FALSE)</f>
        <v>Queso Cabrales</v>
      </c>
      <c r="J2123" t="str">
        <f>VLOOKUP(order_details__2[[#This Row],[SupplierID]],suppliers[],2,FALSE)</f>
        <v>Cooperativa de Quesos 'Las Cabras'</v>
      </c>
      <c r="K2123" t="str">
        <f>VLOOKUP(order_details__2[[#This Row],[OrderID]],orders[],14,FALSE)</f>
        <v>Mexico</v>
      </c>
      <c r="L2123">
        <f>VLOOKUP(order_details__2[[#This Row],[OrderID]],orders[],7,FALSE)</f>
        <v>2</v>
      </c>
      <c r="M2123" t="str">
        <f>VLOOKUP(order_details__2[[#This Row],[ShipVia ]],shippers[],2,FALSE)</f>
        <v>United Package</v>
      </c>
      <c r="N2123" t="str">
        <f>VLOOKUP(order_details__2[[#This Row],[OrderID]],orders[],2,FALSE)</f>
        <v>PERIC</v>
      </c>
      <c r="O2123" t="str">
        <f>VLOOKUP(order_details__2[[#This Row],[OrderID]],orders[],18,FALSE)</f>
        <v xml:space="preserve">Eastern                                           </v>
      </c>
      <c r="P2123">
        <f>VLOOKUP(order_details__2[[#This Row],[ProductID]],products[],4,FALSE)</f>
        <v>4</v>
      </c>
      <c r="Q2123" t="str">
        <f>VLOOKUP(order_details__2[[#This Row],[CategoryID]],categories[],2,FALSE)</f>
        <v>Dairy Products</v>
      </c>
      <c r="R2123">
        <f>VLOOKUP(order_details__2[[#This Row],[OrderID]],orders[],21,FALSE)</f>
        <v>5</v>
      </c>
    </row>
    <row r="2124" spans="1:18" x14ac:dyDescent="0.2">
      <c r="A2124">
        <v>11073</v>
      </c>
      <c r="B2124">
        <v>24</v>
      </c>
      <c r="C2124">
        <v>4.5</v>
      </c>
      <c r="D2124">
        <v>20</v>
      </c>
      <c r="E2124">
        <v>0</v>
      </c>
      <c r="F2124">
        <f>order_details__2[[#This Row],[UnitPrice]]*order_details__2[[#This Row],[Quantity]]</f>
        <v>90</v>
      </c>
      <c r="G2124">
        <f>VLOOKUP(order_details__2[[#This Row],[ProductID]],products[],3,FALSE)</f>
        <v>10</v>
      </c>
      <c r="H2124">
        <f>VLOOKUP(order_details__2[[#This Row],[OrderID]],orders[],20,FALSE)</f>
        <v>1998</v>
      </c>
      <c r="I2124" t="str">
        <f>VLOOKUP(order_details__2[[#This Row],[ProductID]],products[],2,FALSE)</f>
        <v>Guaran Fantstica</v>
      </c>
      <c r="J2124" t="str">
        <f>VLOOKUP(order_details__2[[#This Row],[SupplierID]],suppliers[],2,FALSE)</f>
        <v>Refrescos Americanas LTDA</v>
      </c>
      <c r="K2124" t="str">
        <f>VLOOKUP(order_details__2[[#This Row],[OrderID]],orders[],14,FALSE)</f>
        <v>Mexico</v>
      </c>
      <c r="L2124">
        <f>VLOOKUP(order_details__2[[#This Row],[OrderID]],orders[],7,FALSE)</f>
        <v>2</v>
      </c>
      <c r="M2124" t="str">
        <f>VLOOKUP(order_details__2[[#This Row],[ShipVia ]],shippers[],2,FALSE)</f>
        <v>United Package</v>
      </c>
      <c r="N2124" t="str">
        <f>VLOOKUP(order_details__2[[#This Row],[OrderID]],orders[],2,FALSE)</f>
        <v>PERIC</v>
      </c>
      <c r="O2124" t="str">
        <f>VLOOKUP(order_details__2[[#This Row],[OrderID]],orders[],18,FALSE)</f>
        <v xml:space="preserve">Eastern                                           </v>
      </c>
      <c r="P2124">
        <f>VLOOKUP(order_details__2[[#This Row],[ProductID]],products[],4,FALSE)</f>
        <v>1</v>
      </c>
      <c r="Q2124" t="str">
        <f>VLOOKUP(order_details__2[[#This Row],[CategoryID]],categories[],2,FALSE)</f>
        <v>Beverages</v>
      </c>
      <c r="R2124">
        <f>VLOOKUP(order_details__2[[#This Row],[OrderID]],orders[],21,FALSE)</f>
        <v>5</v>
      </c>
    </row>
    <row r="2125" spans="1:18" x14ac:dyDescent="0.2">
      <c r="A2125">
        <v>11074</v>
      </c>
      <c r="B2125">
        <v>16</v>
      </c>
      <c r="C2125">
        <v>17.45</v>
      </c>
      <c r="D2125">
        <v>14</v>
      </c>
      <c r="E2125">
        <v>0</v>
      </c>
      <c r="F2125">
        <f>order_details__2[[#This Row],[UnitPrice]]*order_details__2[[#This Row],[Quantity]]</f>
        <v>244.29999999999998</v>
      </c>
      <c r="G2125">
        <f>VLOOKUP(order_details__2[[#This Row],[ProductID]],products[],3,FALSE)</f>
        <v>7</v>
      </c>
      <c r="H2125">
        <f>VLOOKUP(order_details__2[[#This Row],[OrderID]],orders[],20,FALSE)</f>
        <v>1998</v>
      </c>
      <c r="I2125" t="str">
        <f>VLOOKUP(order_details__2[[#This Row],[ProductID]],products[],2,FALSE)</f>
        <v>Pavlova</v>
      </c>
      <c r="J2125" t="str">
        <f>VLOOKUP(order_details__2[[#This Row],[SupplierID]],suppliers[],2,FALSE)</f>
        <v>Pavlova, Ltd.</v>
      </c>
      <c r="K2125" t="str">
        <f>VLOOKUP(order_details__2[[#This Row],[OrderID]],orders[],14,FALSE)</f>
        <v>Denmark</v>
      </c>
      <c r="L2125">
        <f>VLOOKUP(order_details__2[[#This Row],[OrderID]],orders[],7,FALSE)</f>
        <v>2</v>
      </c>
      <c r="M2125" t="str">
        <f>VLOOKUP(order_details__2[[#This Row],[ShipVia ]],shippers[],2,FALSE)</f>
        <v>United Package</v>
      </c>
      <c r="N2125" t="str">
        <f>VLOOKUP(order_details__2[[#This Row],[OrderID]],orders[],2,FALSE)</f>
        <v>SIMOB</v>
      </c>
      <c r="O2125" t="str">
        <f>VLOOKUP(order_details__2[[#This Row],[OrderID]],orders[],18,FALSE)</f>
        <v xml:space="preserve">Westerns                                          </v>
      </c>
      <c r="P2125">
        <f>VLOOKUP(order_details__2[[#This Row],[ProductID]],products[],4,FALSE)</f>
        <v>3</v>
      </c>
      <c r="Q2125" t="str">
        <f>VLOOKUP(order_details__2[[#This Row],[CategoryID]],categories[],2,FALSE)</f>
        <v>Confections</v>
      </c>
      <c r="R2125">
        <f>VLOOKUP(order_details__2[[#This Row],[OrderID]],orders[],21,FALSE)</f>
        <v>5</v>
      </c>
    </row>
    <row r="2126" spans="1:18" x14ac:dyDescent="0.2">
      <c r="A2126">
        <v>11075</v>
      </c>
      <c r="B2126">
        <v>2</v>
      </c>
      <c r="C2126">
        <v>19</v>
      </c>
      <c r="D2126">
        <v>10</v>
      </c>
      <c r="E2126">
        <v>0</v>
      </c>
      <c r="F2126">
        <f>order_details__2[[#This Row],[UnitPrice]]*order_details__2[[#This Row],[Quantity]]</f>
        <v>190</v>
      </c>
      <c r="G2126">
        <f>VLOOKUP(order_details__2[[#This Row],[ProductID]],products[],3,FALSE)</f>
        <v>1</v>
      </c>
      <c r="H2126">
        <f>VLOOKUP(order_details__2[[#This Row],[OrderID]],orders[],20,FALSE)</f>
        <v>1998</v>
      </c>
      <c r="I2126" t="str">
        <f>VLOOKUP(order_details__2[[#This Row],[ProductID]],products[],2,FALSE)</f>
        <v>Chang</v>
      </c>
      <c r="J2126" t="str">
        <f>VLOOKUP(order_details__2[[#This Row],[SupplierID]],suppliers[],2,FALSE)</f>
        <v>Exotic Liquids</v>
      </c>
      <c r="K2126" t="str">
        <f>VLOOKUP(order_details__2[[#This Row],[OrderID]],orders[],14,FALSE)</f>
        <v>Switzerland</v>
      </c>
      <c r="L2126">
        <f>VLOOKUP(order_details__2[[#This Row],[OrderID]],orders[],7,FALSE)</f>
        <v>2</v>
      </c>
      <c r="M2126" t="str">
        <f>VLOOKUP(order_details__2[[#This Row],[ShipVia ]],shippers[],2,FALSE)</f>
        <v>United Package</v>
      </c>
      <c r="N2126" t="str">
        <f>VLOOKUP(order_details__2[[#This Row],[OrderID]],orders[],2,FALSE)</f>
        <v>RICSU</v>
      </c>
      <c r="O2126" t="str">
        <f>VLOOKUP(order_details__2[[#This Row],[OrderID]],orders[],18,FALSE)</f>
        <v xml:space="preserve">Northern                                          </v>
      </c>
      <c r="P2126">
        <f>VLOOKUP(order_details__2[[#This Row],[ProductID]],products[],4,FALSE)</f>
        <v>1</v>
      </c>
      <c r="Q2126" t="str">
        <f>VLOOKUP(order_details__2[[#This Row],[CategoryID]],categories[],2,FALSE)</f>
        <v>Beverages</v>
      </c>
      <c r="R2126">
        <f>VLOOKUP(order_details__2[[#This Row],[OrderID]],orders[],21,FALSE)</f>
        <v>5</v>
      </c>
    </row>
    <row r="2127" spans="1:18" x14ac:dyDescent="0.2">
      <c r="A2127">
        <v>11075</v>
      </c>
      <c r="B2127">
        <v>46</v>
      </c>
      <c r="C2127">
        <v>12</v>
      </c>
      <c r="D2127">
        <v>30</v>
      </c>
      <c r="E2127">
        <v>0</v>
      </c>
      <c r="F2127">
        <f>order_details__2[[#This Row],[UnitPrice]]*order_details__2[[#This Row],[Quantity]]</f>
        <v>360</v>
      </c>
      <c r="G2127">
        <f>VLOOKUP(order_details__2[[#This Row],[ProductID]],products[],3,FALSE)</f>
        <v>21</v>
      </c>
      <c r="H2127">
        <f>VLOOKUP(order_details__2[[#This Row],[OrderID]],orders[],20,FALSE)</f>
        <v>1998</v>
      </c>
      <c r="I2127" t="str">
        <f>VLOOKUP(order_details__2[[#This Row],[ProductID]],products[],2,FALSE)</f>
        <v>Spegesild</v>
      </c>
      <c r="J2127" t="str">
        <f>VLOOKUP(order_details__2[[#This Row],[SupplierID]],suppliers[],2,FALSE)</f>
        <v>Lyngbysild</v>
      </c>
      <c r="K2127" t="str">
        <f>VLOOKUP(order_details__2[[#This Row],[OrderID]],orders[],14,FALSE)</f>
        <v>Switzerland</v>
      </c>
      <c r="L2127">
        <f>VLOOKUP(order_details__2[[#This Row],[OrderID]],orders[],7,FALSE)</f>
        <v>2</v>
      </c>
      <c r="M2127" t="str">
        <f>VLOOKUP(order_details__2[[#This Row],[ShipVia ]],shippers[],2,FALSE)</f>
        <v>United Package</v>
      </c>
      <c r="N2127" t="str">
        <f>VLOOKUP(order_details__2[[#This Row],[OrderID]],orders[],2,FALSE)</f>
        <v>RICSU</v>
      </c>
      <c r="O2127" t="str">
        <f>VLOOKUP(order_details__2[[#This Row],[OrderID]],orders[],18,FALSE)</f>
        <v xml:space="preserve">Northern                                          </v>
      </c>
      <c r="P2127">
        <f>VLOOKUP(order_details__2[[#This Row],[ProductID]],products[],4,FALSE)</f>
        <v>8</v>
      </c>
      <c r="Q2127" t="str">
        <f>VLOOKUP(order_details__2[[#This Row],[CategoryID]],categories[],2,FALSE)</f>
        <v>Seafood</v>
      </c>
      <c r="R2127">
        <f>VLOOKUP(order_details__2[[#This Row],[OrderID]],orders[],21,FALSE)</f>
        <v>5</v>
      </c>
    </row>
    <row r="2128" spans="1:18" x14ac:dyDescent="0.2">
      <c r="A2128">
        <v>11075</v>
      </c>
      <c r="B2128">
        <v>76</v>
      </c>
      <c r="C2128">
        <v>18</v>
      </c>
      <c r="D2128">
        <v>2</v>
      </c>
      <c r="E2128">
        <v>0</v>
      </c>
      <c r="F2128">
        <f>order_details__2[[#This Row],[UnitPrice]]*order_details__2[[#This Row],[Quantity]]</f>
        <v>36</v>
      </c>
      <c r="G2128">
        <f>VLOOKUP(order_details__2[[#This Row],[ProductID]],products[],3,FALSE)</f>
        <v>23</v>
      </c>
      <c r="H2128">
        <f>VLOOKUP(order_details__2[[#This Row],[OrderID]],orders[],20,FALSE)</f>
        <v>1998</v>
      </c>
      <c r="I2128" t="str">
        <f>VLOOKUP(order_details__2[[#This Row],[ProductID]],products[],2,FALSE)</f>
        <v>Lakkalikri</v>
      </c>
      <c r="J2128" t="str">
        <f>VLOOKUP(order_details__2[[#This Row],[SupplierID]],suppliers[],2,FALSE)</f>
        <v>Karkki Oy</v>
      </c>
      <c r="K2128" t="str">
        <f>VLOOKUP(order_details__2[[#This Row],[OrderID]],orders[],14,FALSE)</f>
        <v>Switzerland</v>
      </c>
      <c r="L2128">
        <f>VLOOKUP(order_details__2[[#This Row],[OrderID]],orders[],7,FALSE)</f>
        <v>2</v>
      </c>
      <c r="M2128" t="str">
        <f>VLOOKUP(order_details__2[[#This Row],[ShipVia ]],shippers[],2,FALSE)</f>
        <v>United Package</v>
      </c>
      <c r="N2128" t="str">
        <f>VLOOKUP(order_details__2[[#This Row],[OrderID]],orders[],2,FALSE)</f>
        <v>RICSU</v>
      </c>
      <c r="O2128" t="str">
        <f>VLOOKUP(order_details__2[[#This Row],[OrderID]],orders[],18,FALSE)</f>
        <v xml:space="preserve">Northern                                          </v>
      </c>
      <c r="P2128">
        <f>VLOOKUP(order_details__2[[#This Row],[ProductID]],products[],4,FALSE)</f>
        <v>1</v>
      </c>
      <c r="Q2128" t="str">
        <f>VLOOKUP(order_details__2[[#This Row],[CategoryID]],categories[],2,FALSE)</f>
        <v>Beverages</v>
      </c>
      <c r="R2128">
        <f>VLOOKUP(order_details__2[[#This Row],[OrderID]],orders[],21,FALSE)</f>
        <v>5</v>
      </c>
    </row>
    <row r="2129" spans="1:18" x14ac:dyDescent="0.2">
      <c r="A2129">
        <v>11076</v>
      </c>
      <c r="B2129">
        <v>6</v>
      </c>
      <c r="C2129">
        <v>25</v>
      </c>
      <c r="D2129">
        <v>20</v>
      </c>
      <c r="E2129">
        <v>0</v>
      </c>
      <c r="F2129">
        <f>order_details__2[[#This Row],[UnitPrice]]*order_details__2[[#This Row],[Quantity]]</f>
        <v>500</v>
      </c>
      <c r="G2129">
        <f>VLOOKUP(order_details__2[[#This Row],[ProductID]],products[],3,FALSE)</f>
        <v>3</v>
      </c>
      <c r="H2129">
        <f>VLOOKUP(order_details__2[[#This Row],[OrderID]],orders[],20,FALSE)</f>
        <v>1998</v>
      </c>
      <c r="I2129" t="str">
        <f>VLOOKUP(order_details__2[[#This Row],[ProductID]],products[],2,FALSE)</f>
        <v>Grandma's Boysenberry Spread</v>
      </c>
      <c r="J2129" t="str">
        <f>VLOOKUP(order_details__2[[#This Row],[SupplierID]],suppliers[],2,FALSE)</f>
        <v>Grandma Kelly's Homestead</v>
      </c>
      <c r="K2129" t="str">
        <f>VLOOKUP(order_details__2[[#This Row],[OrderID]],orders[],14,FALSE)</f>
        <v>France</v>
      </c>
      <c r="L2129">
        <f>VLOOKUP(order_details__2[[#This Row],[OrderID]],orders[],7,FALSE)</f>
        <v>2</v>
      </c>
      <c r="M2129" t="str">
        <f>VLOOKUP(order_details__2[[#This Row],[ShipVia ]],shippers[],2,FALSE)</f>
        <v>United Package</v>
      </c>
      <c r="N2129" t="str">
        <f>VLOOKUP(order_details__2[[#This Row],[OrderID]],orders[],2,FALSE)</f>
        <v>BONAP</v>
      </c>
      <c r="O2129" t="str">
        <f>VLOOKUP(order_details__2[[#This Row],[OrderID]],orders[],18,FALSE)</f>
        <v xml:space="preserve">Eastern                                           </v>
      </c>
      <c r="P2129">
        <f>VLOOKUP(order_details__2[[#This Row],[ProductID]],products[],4,FALSE)</f>
        <v>2</v>
      </c>
      <c r="Q2129" t="str">
        <f>VLOOKUP(order_details__2[[#This Row],[CategoryID]],categories[],2,FALSE)</f>
        <v>Condiments</v>
      </c>
      <c r="R2129">
        <f>VLOOKUP(order_details__2[[#This Row],[OrderID]],orders[],21,FALSE)</f>
        <v>5</v>
      </c>
    </row>
    <row r="2130" spans="1:18" x14ac:dyDescent="0.2">
      <c r="A2130">
        <v>11076</v>
      </c>
      <c r="B2130">
        <v>14</v>
      </c>
      <c r="C2130">
        <v>23.25</v>
      </c>
      <c r="D2130">
        <v>20</v>
      </c>
      <c r="E2130">
        <v>0</v>
      </c>
      <c r="F2130">
        <f>order_details__2[[#This Row],[UnitPrice]]*order_details__2[[#This Row],[Quantity]]</f>
        <v>465</v>
      </c>
      <c r="G2130">
        <f>VLOOKUP(order_details__2[[#This Row],[ProductID]],products[],3,FALSE)</f>
        <v>6</v>
      </c>
      <c r="H2130">
        <f>VLOOKUP(order_details__2[[#This Row],[OrderID]],orders[],20,FALSE)</f>
        <v>1998</v>
      </c>
      <c r="I2130" t="str">
        <f>VLOOKUP(order_details__2[[#This Row],[ProductID]],products[],2,FALSE)</f>
        <v>Tofu</v>
      </c>
      <c r="J2130" t="str">
        <f>VLOOKUP(order_details__2[[#This Row],[SupplierID]],suppliers[],2,FALSE)</f>
        <v>Mayumi's</v>
      </c>
      <c r="K2130" t="str">
        <f>VLOOKUP(order_details__2[[#This Row],[OrderID]],orders[],14,FALSE)</f>
        <v>France</v>
      </c>
      <c r="L2130">
        <f>VLOOKUP(order_details__2[[#This Row],[OrderID]],orders[],7,FALSE)</f>
        <v>2</v>
      </c>
      <c r="M2130" t="str">
        <f>VLOOKUP(order_details__2[[#This Row],[ShipVia ]],shippers[],2,FALSE)</f>
        <v>United Package</v>
      </c>
      <c r="N2130" t="str">
        <f>VLOOKUP(order_details__2[[#This Row],[OrderID]],orders[],2,FALSE)</f>
        <v>BONAP</v>
      </c>
      <c r="O2130" t="str">
        <f>VLOOKUP(order_details__2[[#This Row],[OrderID]],orders[],18,FALSE)</f>
        <v xml:space="preserve">Eastern                                           </v>
      </c>
      <c r="P2130">
        <f>VLOOKUP(order_details__2[[#This Row],[ProductID]],products[],4,FALSE)</f>
        <v>7</v>
      </c>
      <c r="Q2130" t="str">
        <f>VLOOKUP(order_details__2[[#This Row],[CategoryID]],categories[],2,FALSE)</f>
        <v>Produce</v>
      </c>
      <c r="R2130">
        <f>VLOOKUP(order_details__2[[#This Row],[OrderID]],orders[],21,FALSE)</f>
        <v>5</v>
      </c>
    </row>
    <row r="2131" spans="1:18" x14ac:dyDescent="0.2">
      <c r="A2131">
        <v>11076</v>
      </c>
      <c r="B2131">
        <v>19</v>
      </c>
      <c r="C2131">
        <v>9.1999999999999993</v>
      </c>
      <c r="D2131">
        <v>10</v>
      </c>
      <c r="E2131">
        <v>0</v>
      </c>
      <c r="F2131">
        <f>order_details__2[[#This Row],[UnitPrice]]*order_details__2[[#This Row],[Quantity]]</f>
        <v>92</v>
      </c>
      <c r="G2131">
        <f>VLOOKUP(order_details__2[[#This Row],[ProductID]],products[],3,FALSE)</f>
        <v>8</v>
      </c>
      <c r="H2131">
        <f>VLOOKUP(order_details__2[[#This Row],[OrderID]],orders[],20,FALSE)</f>
        <v>1998</v>
      </c>
      <c r="I2131" t="str">
        <f>VLOOKUP(order_details__2[[#This Row],[ProductID]],products[],2,FALSE)</f>
        <v>Teatime Chocolate Biscuits</v>
      </c>
      <c r="J2131" t="str">
        <f>VLOOKUP(order_details__2[[#This Row],[SupplierID]],suppliers[],2,FALSE)</f>
        <v>Specialty Biscuits, Ltd.</v>
      </c>
      <c r="K2131" t="str">
        <f>VLOOKUP(order_details__2[[#This Row],[OrderID]],orders[],14,FALSE)</f>
        <v>France</v>
      </c>
      <c r="L2131">
        <f>VLOOKUP(order_details__2[[#This Row],[OrderID]],orders[],7,FALSE)</f>
        <v>2</v>
      </c>
      <c r="M2131" t="str">
        <f>VLOOKUP(order_details__2[[#This Row],[ShipVia ]],shippers[],2,FALSE)</f>
        <v>United Package</v>
      </c>
      <c r="N2131" t="str">
        <f>VLOOKUP(order_details__2[[#This Row],[OrderID]],orders[],2,FALSE)</f>
        <v>BONAP</v>
      </c>
      <c r="O2131" t="str">
        <f>VLOOKUP(order_details__2[[#This Row],[OrderID]],orders[],18,FALSE)</f>
        <v xml:space="preserve">Eastern                                           </v>
      </c>
      <c r="P2131">
        <f>VLOOKUP(order_details__2[[#This Row],[ProductID]],products[],4,FALSE)</f>
        <v>3</v>
      </c>
      <c r="Q2131" t="str">
        <f>VLOOKUP(order_details__2[[#This Row],[CategoryID]],categories[],2,FALSE)</f>
        <v>Confections</v>
      </c>
      <c r="R2131">
        <f>VLOOKUP(order_details__2[[#This Row],[OrderID]],orders[],21,FALSE)</f>
        <v>5</v>
      </c>
    </row>
    <row r="2132" spans="1:18" x14ac:dyDescent="0.2">
      <c r="A2132">
        <v>11077</v>
      </c>
      <c r="B2132">
        <v>2</v>
      </c>
      <c r="C2132">
        <v>19</v>
      </c>
      <c r="D2132">
        <v>24</v>
      </c>
      <c r="E2132">
        <v>0</v>
      </c>
      <c r="F2132">
        <f>order_details__2[[#This Row],[UnitPrice]]*order_details__2[[#This Row],[Quantity]]</f>
        <v>456</v>
      </c>
      <c r="G2132">
        <f>VLOOKUP(order_details__2[[#This Row],[ProductID]],products[],3,FALSE)</f>
        <v>1</v>
      </c>
      <c r="H2132">
        <f>VLOOKUP(order_details__2[[#This Row],[OrderID]],orders[],20,FALSE)</f>
        <v>1998</v>
      </c>
      <c r="I2132" t="str">
        <f>VLOOKUP(order_details__2[[#This Row],[ProductID]],products[],2,FALSE)</f>
        <v>Chang</v>
      </c>
      <c r="J2132" t="str">
        <f>VLOOKUP(order_details__2[[#This Row],[SupplierID]],suppliers[],2,FALSE)</f>
        <v>Exotic Liquids</v>
      </c>
      <c r="K2132" t="str">
        <f>VLOOKUP(order_details__2[[#This Row],[OrderID]],orders[],14,FALSE)</f>
        <v>USA</v>
      </c>
      <c r="L2132">
        <f>VLOOKUP(order_details__2[[#This Row],[OrderID]],orders[],7,FALSE)</f>
        <v>2</v>
      </c>
      <c r="M2132" t="str">
        <f>VLOOKUP(order_details__2[[#This Row],[ShipVia ]],shippers[],2,FALSE)</f>
        <v>United Package</v>
      </c>
      <c r="N2132" t="str">
        <f>VLOOKUP(order_details__2[[#This Row],[OrderID]],orders[],2,FALSE)</f>
        <v>RATTC</v>
      </c>
      <c r="O2132" t="str">
        <f>VLOOKUP(order_details__2[[#This Row],[OrderID]],orders[],18,FALSE)</f>
        <v xml:space="preserve">Eastern                                           </v>
      </c>
      <c r="P2132">
        <f>VLOOKUP(order_details__2[[#This Row],[ProductID]],products[],4,FALSE)</f>
        <v>1</v>
      </c>
      <c r="Q2132" t="str">
        <f>VLOOKUP(order_details__2[[#This Row],[CategoryID]],categories[],2,FALSE)</f>
        <v>Beverages</v>
      </c>
      <c r="R2132">
        <f>VLOOKUP(order_details__2[[#This Row],[OrderID]],orders[],21,FALSE)</f>
        <v>5</v>
      </c>
    </row>
    <row r="2133" spans="1:18" x14ac:dyDescent="0.2">
      <c r="A2133">
        <v>11077</v>
      </c>
      <c r="B2133">
        <v>3</v>
      </c>
      <c r="C2133">
        <v>10</v>
      </c>
      <c r="D2133">
        <v>4</v>
      </c>
      <c r="E2133">
        <v>0</v>
      </c>
      <c r="F2133">
        <f>order_details__2[[#This Row],[UnitPrice]]*order_details__2[[#This Row],[Quantity]]</f>
        <v>40</v>
      </c>
      <c r="G2133">
        <f>VLOOKUP(order_details__2[[#This Row],[ProductID]],products[],3,FALSE)</f>
        <v>1</v>
      </c>
      <c r="H2133">
        <f>VLOOKUP(order_details__2[[#This Row],[OrderID]],orders[],20,FALSE)</f>
        <v>1998</v>
      </c>
      <c r="I2133" t="str">
        <f>VLOOKUP(order_details__2[[#This Row],[ProductID]],products[],2,FALSE)</f>
        <v>Aniseed Syrup</v>
      </c>
      <c r="J2133" t="str">
        <f>VLOOKUP(order_details__2[[#This Row],[SupplierID]],suppliers[],2,FALSE)</f>
        <v>Exotic Liquids</v>
      </c>
      <c r="K2133" t="str">
        <f>VLOOKUP(order_details__2[[#This Row],[OrderID]],orders[],14,FALSE)</f>
        <v>USA</v>
      </c>
      <c r="L2133">
        <f>VLOOKUP(order_details__2[[#This Row],[OrderID]],orders[],7,FALSE)</f>
        <v>2</v>
      </c>
      <c r="M2133" t="str">
        <f>VLOOKUP(order_details__2[[#This Row],[ShipVia ]],shippers[],2,FALSE)</f>
        <v>United Package</v>
      </c>
      <c r="N2133" t="str">
        <f>VLOOKUP(order_details__2[[#This Row],[OrderID]],orders[],2,FALSE)</f>
        <v>RATTC</v>
      </c>
      <c r="O2133" t="str">
        <f>VLOOKUP(order_details__2[[#This Row],[OrderID]],orders[],18,FALSE)</f>
        <v xml:space="preserve">Eastern                                           </v>
      </c>
      <c r="P2133">
        <f>VLOOKUP(order_details__2[[#This Row],[ProductID]],products[],4,FALSE)</f>
        <v>2</v>
      </c>
      <c r="Q2133" t="str">
        <f>VLOOKUP(order_details__2[[#This Row],[CategoryID]],categories[],2,FALSE)</f>
        <v>Condiments</v>
      </c>
      <c r="R2133">
        <f>VLOOKUP(order_details__2[[#This Row],[OrderID]],orders[],21,FALSE)</f>
        <v>5</v>
      </c>
    </row>
    <row r="2134" spans="1:18" x14ac:dyDescent="0.2">
      <c r="A2134">
        <v>11077</v>
      </c>
      <c r="B2134">
        <v>4</v>
      </c>
      <c r="C2134">
        <v>22</v>
      </c>
      <c r="D2134">
        <v>1</v>
      </c>
      <c r="E2134">
        <v>0</v>
      </c>
      <c r="F2134">
        <f>order_details__2[[#This Row],[UnitPrice]]*order_details__2[[#This Row],[Quantity]]</f>
        <v>22</v>
      </c>
      <c r="G2134">
        <f>VLOOKUP(order_details__2[[#This Row],[ProductID]],products[],3,FALSE)</f>
        <v>2</v>
      </c>
      <c r="H2134">
        <f>VLOOKUP(order_details__2[[#This Row],[OrderID]],orders[],20,FALSE)</f>
        <v>1998</v>
      </c>
      <c r="I2134" t="str">
        <f>VLOOKUP(order_details__2[[#This Row],[ProductID]],products[],2,FALSE)</f>
        <v>Chef Anton's Cajun Seasoning</v>
      </c>
      <c r="J2134" t="str">
        <f>VLOOKUP(order_details__2[[#This Row],[SupplierID]],suppliers[],2,FALSE)</f>
        <v>New Orleans Cajun Delights</v>
      </c>
      <c r="K2134" t="str">
        <f>VLOOKUP(order_details__2[[#This Row],[OrderID]],orders[],14,FALSE)</f>
        <v>USA</v>
      </c>
      <c r="L2134">
        <f>VLOOKUP(order_details__2[[#This Row],[OrderID]],orders[],7,FALSE)</f>
        <v>2</v>
      </c>
      <c r="M2134" t="str">
        <f>VLOOKUP(order_details__2[[#This Row],[ShipVia ]],shippers[],2,FALSE)</f>
        <v>United Package</v>
      </c>
      <c r="N2134" t="str">
        <f>VLOOKUP(order_details__2[[#This Row],[OrderID]],orders[],2,FALSE)</f>
        <v>RATTC</v>
      </c>
      <c r="O2134" t="str">
        <f>VLOOKUP(order_details__2[[#This Row],[OrderID]],orders[],18,FALSE)</f>
        <v xml:space="preserve">Eastern                                           </v>
      </c>
      <c r="P2134">
        <f>VLOOKUP(order_details__2[[#This Row],[ProductID]],products[],4,FALSE)</f>
        <v>2</v>
      </c>
      <c r="Q2134" t="str">
        <f>VLOOKUP(order_details__2[[#This Row],[CategoryID]],categories[],2,FALSE)</f>
        <v>Condiments</v>
      </c>
      <c r="R2134">
        <f>VLOOKUP(order_details__2[[#This Row],[OrderID]],orders[],21,FALSE)</f>
        <v>5</v>
      </c>
    </row>
    <row r="2135" spans="1:18" x14ac:dyDescent="0.2">
      <c r="A2135">
        <v>11077</v>
      </c>
      <c r="B2135">
        <v>6</v>
      </c>
      <c r="C2135">
        <v>25</v>
      </c>
      <c r="D2135">
        <v>1</v>
      </c>
      <c r="E2135">
        <v>0</v>
      </c>
      <c r="F2135">
        <f>order_details__2[[#This Row],[UnitPrice]]*order_details__2[[#This Row],[Quantity]]</f>
        <v>25</v>
      </c>
      <c r="G2135">
        <f>VLOOKUP(order_details__2[[#This Row],[ProductID]],products[],3,FALSE)</f>
        <v>3</v>
      </c>
      <c r="H2135">
        <f>VLOOKUP(order_details__2[[#This Row],[OrderID]],orders[],20,FALSE)</f>
        <v>1998</v>
      </c>
      <c r="I2135" t="str">
        <f>VLOOKUP(order_details__2[[#This Row],[ProductID]],products[],2,FALSE)</f>
        <v>Grandma's Boysenberry Spread</v>
      </c>
      <c r="J2135" t="str">
        <f>VLOOKUP(order_details__2[[#This Row],[SupplierID]],suppliers[],2,FALSE)</f>
        <v>Grandma Kelly's Homestead</v>
      </c>
      <c r="K2135" t="str">
        <f>VLOOKUP(order_details__2[[#This Row],[OrderID]],orders[],14,FALSE)</f>
        <v>USA</v>
      </c>
      <c r="L2135">
        <f>VLOOKUP(order_details__2[[#This Row],[OrderID]],orders[],7,FALSE)</f>
        <v>2</v>
      </c>
      <c r="M2135" t="str">
        <f>VLOOKUP(order_details__2[[#This Row],[ShipVia ]],shippers[],2,FALSE)</f>
        <v>United Package</v>
      </c>
      <c r="N2135" t="str">
        <f>VLOOKUP(order_details__2[[#This Row],[OrderID]],orders[],2,FALSE)</f>
        <v>RATTC</v>
      </c>
      <c r="O2135" t="str">
        <f>VLOOKUP(order_details__2[[#This Row],[OrderID]],orders[],18,FALSE)</f>
        <v xml:space="preserve">Eastern                                           </v>
      </c>
      <c r="P2135">
        <f>VLOOKUP(order_details__2[[#This Row],[ProductID]],products[],4,FALSE)</f>
        <v>2</v>
      </c>
      <c r="Q2135" t="str">
        <f>VLOOKUP(order_details__2[[#This Row],[CategoryID]],categories[],2,FALSE)</f>
        <v>Condiments</v>
      </c>
      <c r="R2135">
        <f>VLOOKUP(order_details__2[[#This Row],[OrderID]],orders[],21,FALSE)</f>
        <v>5</v>
      </c>
    </row>
    <row r="2136" spans="1:18" x14ac:dyDescent="0.2">
      <c r="A2136">
        <v>11077</v>
      </c>
      <c r="B2136">
        <v>7</v>
      </c>
      <c r="C2136">
        <v>30</v>
      </c>
      <c r="D2136">
        <v>1</v>
      </c>
      <c r="E2136">
        <v>0</v>
      </c>
      <c r="F2136">
        <f>order_details__2[[#This Row],[UnitPrice]]*order_details__2[[#This Row],[Quantity]]</f>
        <v>30</v>
      </c>
      <c r="G2136">
        <f>VLOOKUP(order_details__2[[#This Row],[ProductID]],products[],3,FALSE)</f>
        <v>3</v>
      </c>
      <c r="H2136">
        <f>VLOOKUP(order_details__2[[#This Row],[OrderID]],orders[],20,FALSE)</f>
        <v>1998</v>
      </c>
      <c r="I2136" t="str">
        <f>VLOOKUP(order_details__2[[#This Row],[ProductID]],products[],2,FALSE)</f>
        <v>Uncle Bob's Organic Dried Pears</v>
      </c>
      <c r="J2136" t="str">
        <f>VLOOKUP(order_details__2[[#This Row],[SupplierID]],suppliers[],2,FALSE)</f>
        <v>Grandma Kelly's Homestead</v>
      </c>
      <c r="K2136" t="str">
        <f>VLOOKUP(order_details__2[[#This Row],[OrderID]],orders[],14,FALSE)</f>
        <v>USA</v>
      </c>
      <c r="L2136">
        <f>VLOOKUP(order_details__2[[#This Row],[OrderID]],orders[],7,FALSE)</f>
        <v>2</v>
      </c>
      <c r="M2136" t="str">
        <f>VLOOKUP(order_details__2[[#This Row],[ShipVia ]],shippers[],2,FALSE)</f>
        <v>United Package</v>
      </c>
      <c r="N2136" t="str">
        <f>VLOOKUP(order_details__2[[#This Row],[OrderID]],orders[],2,FALSE)</f>
        <v>RATTC</v>
      </c>
      <c r="O2136" t="str">
        <f>VLOOKUP(order_details__2[[#This Row],[OrderID]],orders[],18,FALSE)</f>
        <v xml:space="preserve">Eastern                                           </v>
      </c>
      <c r="P2136">
        <f>VLOOKUP(order_details__2[[#This Row],[ProductID]],products[],4,FALSE)</f>
        <v>7</v>
      </c>
      <c r="Q2136" t="str">
        <f>VLOOKUP(order_details__2[[#This Row],[CategoryID]],categories[],2,FALSE)</f>
        <v>Produce</v>
      </c>
      <c r="R2136">
        <f>VLOOKUP(order_details__2[[#This Row],[OrderID]],orders[],21,FALSE)</f>
        <v>5</v>
      </c>
    </row>
    <row r="2137" spans="1:18" x14ac:dyDescent="0.2">
      <c r="A2137">
        <v>11077</v>
      </c>
      <c r="B2137">
        <v>8</v>
      </c>
      <c r="C2137">
        <v>40</v>
      </c>
      <c r="D2137">
        <v>2</v>
      </c>
      <c r="E2137">
        <v>0</v>
      </c>
      <c r="F2137">
        <f>order_details__2[[#This Row],[UnitPrice]]*order_details__2[[#This Row],[Quantity]]</f>
        <v>80</v>
      </c>
      <c r="G2137">
        <f>VLOOKUP(order_details__2[[#This Row],[ProductID]],products[],3,FALSE)</f>
        <v>3</v>
      </c>
      <c r="H2137">
        <f>VLOOKUP(order_details__2[[#This Row],[OrderID]],orders[],20,FALSE)</f>
        <v>1998</v>
      </c>
      <c r="I2137" t="str">
        <f>VLOOKUP(order_details__2[[#This Row],[ProductID]],products[],2,FALSE)</f>
        <v>Northwoods Cranberry Sauce</v>
      </c>
      <c r="J2137" t="str">
        <f>VLOOKUP(order_details__2[[#This Row],[SupplierID]],suppliers[],2,FALSE)</f>
        <v>Grandma Kelly's Homestead</v>
      </c>
      <c r="K2137" t="str">
        <f>VLOOKUP(order_details__2[[#This Row],[OrderID]],orders[],14,FALSE)</f>
        <v>USA</v>
      </c>
      <c r="L2137">
        <f>VLOOKUP(order_details__2[[#This Row],[OrderID]],orders[],7,FALSE)</f>
        <v>2</v>
      </c>
      <c r="M2137" t="str">
        <f>VLOOKUP(order_details__2[[#This Row],[ShipVia ]],shippers[],2,FALSE)</f>
        <v>United Package</v>
      </c>
      <c r="N2137" t="str">
        <f>VLOOKUP(order_details__2[[#This Row],[OrderID]],orders[],2,FALSE)</f>
        <v>RATTC</v>
      </c>
      <c r="O2137" t="str">
        <f>VLOOKUP(order_details__2[[#This Row],[OrderID]],orders[],18,FALSE)</f>
        <v xml:space="preserve">Eastern                                           </v>
      </c>
      <c r="P2137">
        <f>VLOOKUP(order_details__2[[#This Row],[ProductID]],products[],4,FALSE)</f>
        <v>2</v>
      </c>
      <c r="Q2137" t="str">
        <f>VLOOKUP(order_details__2[[#This Row],[CategoryID]],categories[],2,FALSE)</f>
        <v>Condiments</v>
      </c>
      <c r="R2137">
        <f>VLOOKUP(order_details__2[[#This Row],[OrderID]],orders[],21,FALSE)</f>
        <v>5</v>
      </c>
    </row>
    <row r="2138" spans="1:18" x14ac:dyDescent="0.2">
      <c r="A2138">
        <v>11077</v>
      </c>
      <c r="B2138">
        <v>10</v>
      </c>
      <c r="C2138">
        <v>31</v>
      </c>
      <c r="D2138">
        <v>1</v>
      </c>
      <c r="E2138">
        <v>0</v>
      </c>
      <c r="F2138">
        <f>order_details__2[[#This Row],[UnitPrice]]*order_details__2[[#This Row],[Quantity]]</f>
        <v>31</v>
      </c>
      <c r="G2138">
        <f>VLOOKUP(order_details__2[[#This Row],[ProductID]],products[],3,FALSE)</f>
        <v>4</v>
      </c>
      <c r="H2138">
        <f>VLOOKUP(order_details__2[[#This Row],[OrderID]],orders[],20,FALSE)</f>
        <v>1998</v>
      </c>
      <c r="I2138" t="str">
        <f>VLOOKUP(order_details__2[[#This Row],[ProductID]],products[],2,FALSE)</f>
        <v>Ikura</v>
      </c>
      <c r="J2138" t="str">
        <f>VLOOKUP(order_details__2[[#This Row],[SupplierID]],suppliers[],2,FALSE)</f>
        <v>Tokyo Traders</v>
      </c>
      <c r="K2138" t="str">
        <f>VLOOKUP(order_details__2[[#This Row],[OrderID]],orders[],14,FALSE)</f>
        <v>USA</v>
      </c>
      <c r="L2138">
        <f>VLOOKUP(order_details__2[[#This Row],[OrderID]],orders[],7,FALSE)</f>
        <v>2</v>
      </c>
      <c r="M2138" t="str">
        <f>VLOOKUP(order_details__2[[#This Row],[ShipVia ]],shippers[],2,FALSE)</f>
        <v>United Package</v>
      </c>
      <c r="N2138" t="str">
        <f>VLOOKUP(order_details__2[[#This Row],[OrderID]],orders[],2,FALSE)</f>
        <v>RATTC</v>
      </c>
      <c r="O2138" t="str">
        <f>VLOOKUP(order_details__2[[#This Row],[OrderID]],orders[],18,FALSE)</f>
        <v xml:space="preserve">Eastern                                           </v>
      </c>
      <c r="P2138">
        <f>VLOOKUP(order_details__2[[#This Row],[ProductID]],products[],4,FALSE)</f>
        <v>8</v>
      </c>
      <c r="Q2138" t="str">
        <f>VLOOKUP(order_details__2[[#This Row],[CategoryID]],categories[],2,FALSE)</f>
        <v>Seafood</v>
      </c>
      <c r="R2138">
        <f>VLOOKUP(order_details__2[[#This Row],[OrderID]],orders[],21,FALSE)</f>
        <v>5</v>
      </c>
    </row>
    <row r="2139" spans="1:18" x14ac:dyDescent="0.2">
      <c r="A2139">
        <v>11077</v>
      </c>
      <c r="B2139">
        <v>12</v>
      </c>
      <c r="C2139">
        <v>38</v>
      </c>
      <c r="D2139">
        <v>2</v>
      </c>
      <c r="E2139">
        <v>0</v>
      </c>
      <c r="F2139">
        <f>order_details__2[[#This Row],[UnitPrice]]*order_details__2[[#This Row],[Quantity]]</f>
        <v>76</v>
      </c>
      <c r="G2139">
        <f>VLOOKUP(order_details__2[[#This Row],[ProductID]],products[],3,FALSE)</f>
        <v>5</v>
      </c>
      <c r="H2139">
        <f>VLOOKUP(order_details__2[[#This Row],[OrderID]],orders[],20,FALSE)</f>
        <v>1998</v>
      </c>
      <c r="I2139" t="str">
        <f>VLOOKUP(order_details__2[[#This Row],[ProductID]],products[],2,FALSE)</f>
        <v>Queso Manchego La Pastora</v>
      </c>
      <c r="J2139" t="str">
        <f>VLOOKUP(order_details__2[[#This Row],[SupplierID]],suppliers[],2,FALSE)</f>
        <v>Cooperativa de Quesos 'Las Cabras'</v>
      </c>
      <c r="K2139" t="str">
        <f>VLOOKUP(order_details__2[[#This Row],[OrderID]],orders[],14,FALSE)</f>
        <v>USA</v>
      </c>
      <c r="L2139">
        <f>VLOOKUP(order_details__2[[#This Row],[OrderID]],orders[],7,FALSE)</f>
        <v>2</v>
      </c>
      <c r="M2139" t="str">
        <f>VLOOKUP(order_details__2[[#This Row],[ShipVia ]],shippers[],2,FALSE)</f>
        <v>United Package</v>
      </c>
      <c r="N2139" t="str">
        <f>VLOOKUP(order_details__2[[#This Row],[OrderID]],orders[],2,FALSE)</f>
        <v>RATTC</v>
      </c>
      <c r="O2139" t="str">
        <f>VLOOKUP(order_details__2[[#This Row],[OrderID]],orders[],18,FALSE)</f>
        <v xml:space="preserve">Eastern                                           </v>
      </c>
      <c r="P2139">
        <f>VLOOKUP(order_details__2[[#This Row],[ProductID]],products[],4,FALSE)</f>
        <v>4</v>
      </c>
      <c r="Q2139" t="str">
        <f>VLOOKUP(order_details__2[[#This Row],[CategoryID]],categories[],2,FALSE)</f>
        <v>Dairy Products</v>
      </c>
      <c r="R2139">
        <f>VLOOKUP(order_details__2[[#This Row],[OrderID]],orders[],21,FALSE)</f>
        <v>5</v>
      </c>
    </row>
    <row r="2140" spans="1:18" x14ac:dyDescent="0.2">
      <c r="A2140">
        <v>11077</v>
      </c>
      <c r="B2140">
        <v>13</v>
      </c>
      <c r="C2140">
        <v>6</v>
      </c>
      <c r="D2140">
        <v>4</v>
      </c>
      <c r="E2140">
        <v>0</v>
      </c>
      <c r="F2140">
        <f>order_details__2[[#This Row],[UnitPrice]]*order_details__2[[#This Row],[Quantity]]</f>
        <v>24</v>
      </c>
      <c r="G2140">
        <f>VLOOKUP(order_details__2[[#This Row],[ProductID]],products[],3,FALSE)</f>
        <v>6</v>
      </c>
      <c r="H2140">
        <f>VLOOKUP(order_details__2[[#This Row],[OrderID]],orders[],20,FALSE)</f>
        <v>1998</v>
      </c>
      <c r="I2140" t="str">
        <f>VLOOKUP(order_details__2[[#This Row],[ProductID]],products[],2,FALSE)</f>
        <v>Konbu</v>
      </c>
      <c r="J2140" t="str">
        <f>VLOOKUP(order_details__2[[#This Row],[SupplierID]],suppliers[],2,FALSE)</f>
        <v>Mayumi's</v>
      </c>
      <c r="K2140" t="str">
        <f>VLOOKUP(order_details__2[[#This Row],[OrderID]],orders[],14,FALSE)</f>
        <v>USA</v>
      </c>
      <c r="L2140">
        <f>VLOOKUP(order_details__2[[#This Row],[OrderID]],orders[],7,FALSE)</f>
        <v>2</v>
      </c>
      <c r="M2140" t="str">
        <f>VLOOKUP(order_details__2[[#This Row],[ShipVia ]],shippers[],2,FALSE)</f>
        <v>United Package</v>
      </c>
      <c r="N2140" t="str">
        <f>VLOOKUP(order_details__2[[#This Row],[OrderID]],orders[],2,FALSE)</f>
        <v>RATTC</v>
      </c>
      <c r="O2140" t="str">
        <f>VLOOKUP(order_details__2[[#This Row],[OrderID]],orders[],18,FALSE)</f>
        <v xml:space="preserve">Eastern                                           </v>
      </c>
      <c r="P2140">
        <f>VLOOKUP(order_details__2[[#This Row],[ProductID]],products[],4,FALSE)</f>
        <v>8</v>
      </c>
      <c r="Q2140" t="str">
        <f>VLOOKUP(order_details__2[[#This Row],[CategoryID]],categories[],2,FALSE)</f>
        <v>Seafood</v>
      </c>
      <c r="R2140">
        <f>VLOOKUP(order_details__2[[#This Row],[OrderID]],orders[],21,FALSE)</f>
        <v>5</v>
      </c>
    </row>
    <row r="2141" spans="1:18" x14ac:dyDescent="0.2">
      <c r="A2141">
        <v>11077</v>
      </c>
      <c r="B2141">
        <v>14</v>
      </c>
      <c r="C2141">
        <v>23.25</v>
      </c>
      <c r="D2141">
        <v>1</v>
      </c>
      <c r="E2141">
        <v>0</v>
      </c>
      <c r="F2141">
        <f>order_details__2[[#This Row],[UnitPrice]]*order_details__2[[#This Row],[Quantity]]</f>
        <v>23.25</v>
      </c>
      <c r="G2141">
        <f>VLOOKUP(order_details__2[[#This Row],[ProductID]],products[],3,FALSE)</f>
        <v>6</v>
      </c>
      <c r="H2141">
        <f>VLOOKUP(order_details__2[[#This Row],[OrderID]],orders[],20,FALSE)</f>
        <v>1998</v>
      </c>
      <c r="I2141" t="str">
        <f>VLOOKUP(order_details__2[[#This Row],[ProductID]],products[],2,FALSE)</f>
        <v>Tofu</v>
      </c>
      <c r="J2141" t="str">
        <f>VLOOKUP(order_details__2[[#This Row],[SupplierID]],suppliers[],2,FALSE)</f>
        <v>Mayumi's</v>
      </c>
      <c r="K2141" t="str">
        <f>VLOOKUP(order_details__2[[#This Row],[OrderID]],orders[],14,FALSE)</f>
        <v>USA</v>
      </c>
      <c r="L2141">
        <f>VLOOKUP(order_details__2[[#This Row],[OrderID]],orders[],7,FALSE)</f>
        <v>2</v>
      </c>
      <c r="M2141" t="str">
        <f>VLOOKUP(order_details__2[[#This Row],[ShipVia ]],shippers[],2,FALSE)</f>
        <v>United Package</v>
      </c>
      <c r="N2141" t="str">
        <f>VLOOKUP(order_details__2[[#This Row],[OrderID]],orders[],2,FALSE)</f>
        <v>RATTC</v>
      </c>
      <c r="O2141" t="str">
        <f>VLOOKUP(order_details__2[[#This Row],[OrderID]],orders[],18,FALSE)</f>
        <v xml:space="preserve">Eastern                                           </v>
      </c>
      <c r="P2141">
        <f>VLOOKUP(order_details__2[[#This Row],[ProductID]],products[],4,FALSE)</f>
        <v>7</v>
      </c>
      <c r="Q2141" t="str">
        <f>VLOOKUP(order_details__2[[#This Row],[CategoryID]],categories[],2,FALSE)</f>
        <v>Produce</v>
      </c>
      <c r="R2141">
        <f>VLOOKUP(order_details__2[[#This Row],[OrderID]],orders[],21,FALSE)</f>
        <v>5</v>
      </c>
    </row>
    <row r="2142" spans="1:18" x14ac:dyDescent="0.2">
      <c r="A2142">
        <v>11077</v>
      </c>
      <c r="B2142">
        <v>16</v>
      </c>
      <c r="C2142">
        <v>17.45</v>
      </c>
      <c r="D2142">
        <v>2</v>
      </c>
      <c r="E2142">
        <v>0</v>
      </c>
      <c r="F2142">
        <f>order_details__2[[#This Row],[UnitPrice]]*order_details__2[[#This Row],[Quantity]]</f>
        <v>34.9</v>
      </c>
      <c r="G2142">
        <f>VLOOKUP(order_details__2[[#This Row],[ProductID]],products[],3,FALSE)</f>
        <v>7</v>
      </c>
      <c r="H2142">
        <f>VLOOKUP(order_details__2[[#This Row],[OrderID]],orders[],20,FALSE)</f>
        <v>1998</v>
      </c>
      <c r="I2142" t="str">
        <f>VLOOKUP(order_details__2[[#This Row],[ProductID]],products[],2,FALSE)</f>
        <v>Pavlova</v>
      </c>
      <c r="J2142" t="str">
        <f>VLOOKUP(order_details__2[[#This Row],[SupplierID]],suppliers[],2,FALSE)</f>
        <v>Pavlova, Ltd.</v>
      </c>
      <c r="K2142" t="str">
        <f>VLOOKUP(order_details__2[[#This Row],[OrderID]],orders[],14,FALSE)</f>
        <v>USA</v>
      </c>
      <c r="L2142">
        <f>VLOOKUP(order_details__2[[#This Row],[OrderID]],orders[],7,FALSE)</f>
        <v>2</v>
      </c>
      <c r="M2142" t="str">
        <f>VLOOKUP(order_details__2[[#This Row],[ShipVia ]],shippers[],2,FALSE)</f>
        <v>United Package</v>
      </c>
      <c r="N2142" t="str">
        <f>VLOOKUP(order_details__2[[#This Row],[OrderID]],orders[],2,FALSE)</f>
        <v>RATTC</v>
      </c>
      <c r="O2142" t="str">
        <f>VLOOKUP(order_details__2[[#This Row],[OrderID]],orders[],18,FALSE)</f>
        <v xml:space="preserve">Eastern                                           </v>
      </c>
      <c r="P2142">
        <f>VLOOKUP(order_details__2[[#This Row],[ProductID]],products[],4,FALSE)</f>
        <v>3</v>
      </c>
      <c r="Q2142" t="str">
        <f>VLOOKUP(order_details__2[[#This Row],[CategoryID]],categories[],2,FALSE)</f>
        <v>Confections</v>
      </c>
      <c r="R2142">
        <f>VLOOKUP(order_details__2[[#This Row],[OrderID]],orders[],21,FALSE)</f>
        <v>5</v>
      </c>
    </row>
    <row r="2143" spans="1:18" x14ac:dyDescent="0.2">
      <c r="A2143">
        <v>11077</v>
      </c>
      <c r="B2143">
        <v>20</v>
      </c>
      <c r="C2143">
        <v>81</v>
      </c>
      <c r="D2143">
        <v>1</v>
      </c>
      <c r="E2143">
        <v>0</v>
      </c>
      <c r="F2143">
        <f>order_details__2[[#This Row],[UnitPrice]]*order_details__2[[#This Row],[Quantity]]</f>
        <v>81</v>
      </c>
      <c r="G2143">
        <f>VLOOKUP(order_details__2[[#This Row],[ProductID]],products[],3,FALSE)</f>
        <v>8</v>
      </c>
      <c r="H2143">
        <f>VLOOKUP(order_details__2[[#This Row],[OrderID]],orders[],20,FALSE)</f>
        <v>1998</v>
      </c>
      <c r="I2143" t="str">
        <f>VLOOKUP(order_details__2[[#This Row],[ProductID]],products[],2,FALSE)</f>
        <v>Sir Rodney's Marmalade</v>
      </c>
      <c r="J2143" t="str">
        <f>VLOOKUP(order_details__2[[#This Row],[SupplierID]],suppliers[],2,FALSE)</f>
        <v>Specialty Biscuits, Ltd.</v>
      </c>
      <c r="K2143" t="str">
        <f>VLOOKUP(order_details__2[[#This Row],[OrderID]],orders[],14,FALSE)</f>
        <v>USA</v>
      </c>
      <c r="L2143">
        <f>VLOOKUP(order_details__2[[#This Row],[OrderID]],orders[],7,FALSE)</f>
        <v>2</v>
      </c>
      <c r="M2143" t="str">
        <f>VLOOKUP(order_details__2[[#This Row],[ShipVia ]],shippers[],2,FALSE)</f>
        <v>United Package</v>
      </c>
      <c r="N2143" t="str">
        <f>VLOOKUP(order_details__2[[#This Row],[OrderID]],orders[],2,FALSE)</f>
        <v>RATTC</v>
      </c>
      <c r="O2143" t="str">
        <f>VLOOKUP(order_details__2[[#This Row],[OrderID]],orders[],18,FALSE)</f>
        <v xml:space="preserve">Eastern                                           </v>
      </c>
      <c r="P2143">
        <f>VLOOKUP(order_details__2[[#This Row],[ProductID]],products[],4,FALSE)</f>
        <v>3</v>
      </c>
      <c r="Q2143" t="str">
        <f>VLOOKUP(order_details__2[[#This Row],[CategoryID]],categories[],2,FALSE)</f>
        <v>Confections</v>
      </c>
      <c r="R2143">
        <f>VLOOKUP(order_details__2[[#This Row],[OrderID]],orders[],21,FALSE)</f>
        <v>5</v>
      </c>
    </row>
    <row r="2144" spans="1:18" x14ac:dyDescent="0.2">
      <c r="A2144">
        <v>11077</v>
      </c>
      <c r="B2144">
        <v>23</v>
      </c>
      <c r="C2144">
        <v>9</v>
      </c>
      <c r="D2144">
        <v>2</v>
      </c>
      <c r="E2144">
        <v>0</v>
      </c>
      <c r="F2144">
        <f>order_details__2[[#This Row],[UnitPrice]]*order_details__2[[#This Row],[Quantity]]</f>
        <v>18</v>
      </c>
      <c r="G2144">
        <f>VLOOKUP(order_details__2[[#This Row],[ProductID]],products[],3,FALSE)</f>
        <v>9</v>
      </c>
      <c r="H2144">
        <f>VLOOKUP(order_details__2[[#This Row],[OrderID]],orders[],20,FALSE)</f>
        <v>1998</v>
      </c>
      <c r="I2144" t="str">
        <f>VLOOKUP(order_details__2[[#This Row],[ProductID]],products[],2,FALSE)</f>
        <v>Tunnbrd</v>
      </c>
      <c r="J2144" t="str">
        <f>VLOOKUP(order_details__2[[#This Row],[SupplierID]],suppliers[],2,FALSE)</f>
        <v>PB Knckebrd AB</v>
      </c>
      <c r="K2144" t="str">
        <f>VLOOKUP(order_details__2[[#This Row],[OrderID]],orders[],14,FALSE)</f>
        <v>USA</v>
      </c>
      <c r="L2144">
        <f>VLOOKUP(order_details__2[[#This Row],[OrderID]],orders[],7,FALSE)</f>
        <v>2</v>
      </c>
      <c r="M2144" t="str">
        <f>VLOOKUP(order_details__2[[#This Row],[ShipVia ]],shippers[],2,FALSE)</f>
        <v>United Package</v>
      </c>
      <c r="N2144" t="str">
        <f>VLOOKUP(order_details__2[[#This Row],[OrderID]],orders[],2,FALSE)</f>
        <v>RATTC</v>
      </c>
      <c r="O2144" t="str">
        <f>VLOOKUP(order_details__2[[#This Row],[OrderID]],orders[],18,FALSE)</f>
        <v xml:space="preserve">Eastern                                           </v>
      </c>
      <c r="P2144">
        <f>VLOOKUP(order_details__2[[#This Row],[ProductID]],products[],4,FALSE)</f>
        <v>5</v>
      </c>
      <c r="Q2144" t="str">
        <f>VLOOKUP(order_details__2[[#This Row],[CategoryID]],categories[],2,FALSE)</f>
        <v>Grains/Cereals</v>
      </c>
      <c r="R2144">
        <f>VLOOKUP(order_details__2[[#This Row],[OrderID]],orders[],21,FALSE)</f>
        <v>5</v>
      </c>
    </row>
    <row r="2145" spans="1:18" x14ac:dyDescent="0.2">
      <c r="A2145">
        <v>11077</v>
      </c>
      <c r="B2145">
        <v>32</v>
      </c>
      <c r="C2145">
        <v>32</v>
      </c>
      <c r="D2145">
        <v>1</v>
      </c>
      <c r="E2145">
        <v>0</v>
      </c>
      <c r="F2145">
        <f>order_details__2[[#This Row],[UnitPrice]]*order_details__2[[#This Row],[Quantity]]</f>
        <v>32</v>
      </c>
      <c r="G2145">
        <f>VLOOKUP(order_details__2[[#This Row],[ProductID]],products[],3,FALSE)</f>
        <v>14</v>
      </c>
      <c r="H2145">
        <f>VLOOKUP(order_details__2[[#This Row],[OrderID]],orders[],20,FALSE)</f>
        <v>1998</v>
      </c>
      <c r="I2145" t="str">
        <f>VLOOKUP(order_details__2[[#This Row],[ProductID]],products[],2,FALSE)</f>
        <v>Mascarpone Fabioli</v>
      </c>
      <c r="J2145" t="str">
        <f>VLOOKUP(order_details__2[[#This Row],[SupplierID]],suppliers[],2,FALSE)</f>
        <v>Formaggi Fortini s.r.l.</v>
      </c>
      <c r="K2145" t="str">
        <f>VLOOKUP(order_details__2[[#This Row],[OrderID]],orders[],14,FALSE)</f>
        <v>USA</v>
      </c>
      <c r="L2145">
        <f>VLOOKUP(order_details__2[[#This Row],[OrderID]],orders[],7,FALSE)</f>
        <v>2</v>
      </c>
      <c r="M2145" t="str">
        <f>VLOOKUP(order_details__2[[#This Row],[ShipVia ]],shippers[],2,FALSE)</f>
        <v>United Package</v>
      </c>
      <c r="N2145" t="str">
        <f>VLOOKUP(order_details__2[[#This Row],[OrderID]],orders[],2,FALSE)</f>
        <v>RATTC</v>
      </c>
      <c r="O2145" t="str">
        <f>VLOOKUP(order_details__2[[#This Row],[OrderID]],orders[],18,FALSE)</f>
        <v xml:space="preserve">Eastern                                           </v>
      </c>
      <c r="P2145">
        <f>VLOOKUP(order_details__2[[#This Row],[ProductID]],products[],4,FALSE)</f>
        <v>4</v>
      </c>
      <c r="Q2145" t="str">
        <f>VLOOKUP(order_details__2[[#This Row],[CategoryID]],categories[],2,FALSE)</f>
        <v>Dairy Products</v>
      </c>
      <c r="R2145">
        <f>VLOOKUP(order_details__2[[#This Row],[OrderID]],orders[],21,FALSE)</f>
        <v>5</v>
      </c>
    </row>
    <row r="2146" spans="1:18" x14ac:dyDescent="0.2">
      <c r="A2146">
        <v>11077</v>
      </c>
      <c r="B2146">
        <v>39</v>
      </c>
      <c r="C2146">
        <v>18</v>
      </c>
      <c r="D2146">
        <v>2</v>
      </c>
      <c r="E2146">
        <v>0</v>
      </c>
      <c r="F2146">
        <f>order_details__2[[#This Row],[UnitPrice]]*order_details__2[[#This Row],[Quantity]]</f>
        <v>36</v>
      </c>
      <c r="G2146">
        <f>VLOOKUP(order_details__2[[#This Row],[ProductID]],products[],3,FALSE)</f>
        <v>18</v>
      </c>
      <c r="H2146">
        <f>VLOOKUP(order_details__2[[#This Row],[OrderID]],orders[],20,FALSE)</f>
        <v>1998</v>
      </c>
      <c r="I2146" t="str">
        <f>VLOOKUP(order_details__2[[#This Row],[ProductID]],products[],2,FALSE)</f>
        <v>Chartreuse verte</v>
      </c>
      <c r="J2146" t="str">
        <f>VLOOKUP(order_details__2[[#This Row],[SupplierID]],suppliers[],2,FALSE)</f>
        <v>Aux joyeux ecclsiastiques</v>
      </c>
      <c r="K2146" t="str">
        <f>VLOOKUP(order_details__2[[#This Row],[OrderID]],orders[],14,FALSE)</f>
        <v>USA</v>
      </c>
      <c r="L2146">
        <f>VLOOKUP(order_details__2[[#This Row],[OrderID]],orders[],7,FALSE)</f>
        <v>2</v>
      </c>
      <c r="M2146" t="str">
        <f>VLOOKUP(order_details__2[[#This Row],[ShipVia ]],shippers[],2,FALSE)</f>
        <v>United Package</v>
      </c>
      <c r="N2146" t="str">
        <f>VLOOKUP(order_details__2[[#This Row],[OrderID]],orders[],2,FALSE)</f>
        <v>RATTC</v>
      </c>
      <c r="O2146" t="str">
        <f>VLOOKUP(order_details__2[[#This Row],[OrderID]],orders[],18,FALSE)</f>
        <v xml:space="preserve">Eastern                                           </v>
      </c>
      <c r="P2146">
        <f>VLOOKUP(order_details__2[[#This Row],[ProductID]],products[],4,FALSE)</f>
        <v>1</v>
      </c>
      <c r="Q2146" t="str">
        <f>VLOOKUP(order_details__2[[#This Row],[CategoryID]],categories[],2,FALSE)</f>
        <v>Beverages</v>
      </c>
      <c r="R2146">
        <f>VLOOKUP(order_details__2[[#This Row],[OrderID]],orders[],21,FALSE)</f>
        <v>5</v>
      </c>
    </row>
    <row r="2147" spans="1:18" x14ac:dyDescent="0.2">
      <c r="A2147">
        <v>11077</v>
      </c>
      <c r="B2147">
        <v>41</v>
      </c>
      <c r="C2147">
        <v>9.65</v>
      </c>
      <c r="D2147">
        <v>3</v>
      </c>
      <c r="E2147">
        <v>0</v>
      </c>
      <c r="F2147">
        <f>order_details__2[[#This Row],[UnitPrice]]*order_details__2[[#This Row],[Quantity]]</f>
        <v>28.950000000000003</v>
      </c>
      <c r="G2147">
        <f>VLOOKUP(order_details__2[[#This Row],[ProductID]],products[],3,FALSE)</f>
        <v>19</v>
      </c>
      <c r="H2147">
        <f>VLOOKUP(order_details__2[[#This Row],[OrderID]],orders[],20,FALSE)</f>
        <v>1998</v>
      </c>
      <c r="I2147" t="str">
        <f>VLOOKUP(order_details__2[[#This Row],[ProductID]],products[],2,FALSE)</f>
        <v>Jack's New England Clam Chowder</v>
      </c>
      <c r="J2147" t="str">
        <f>VLOOKUP(order_details__2[[#This Row],[SupplierID]],suppliers[],2,FALSE)</f>
        <v>New England Seafood Cannery</v>
      </c>
      <c r="K2147" t="str">
        <f>VLOOKUP(order_details__2[[#This Row],[OrderID]],orders[],14,FALSE)</f>
        <v>USA</v>
      </c>
      <c r="L2147">
        <f>VLOOKUP(order_details__2[[#This Row],[OrderID]],orders[],7,FALSE)</f>
        <v>2</v>
      </c>
      <c r="M2147" t="str">
        <f>VLOOKUP(order_details__2[[#This Row],[ShipVia ]],shippers[],2,FALSE)</f>
        <v>United Package</v>
      </c>
      <c r="N2147" t="str">
        <f>VLOOKUP(order_details__2[[#This Row],[OrderID]],orders[],2,FALSE)</f>
        <v>RATTC</v>
      </c>
      <c r="O2147" t="str">
        <f>VLOOKUP(order_details__2[[#This Row],[OrderID]],orders[],18,FALSE)</f>
        <v xml:space="preserve">Eastern                                           </v>
      </c>
      <c r="P2147">
        <f>VLOOKUP(order_details__2[[#This Row],[ProductID]],products[],4,FALSE)</f>
        <v>8</v>
      </c>
      <c r="Q2147" t="str">
        <f>VLOOKUP(order_details__2[[#This Row],[CategoryID]],categories[],2,FALSE)</f>
        <v>Seafood</v>
      </c>
      <c r="R2147">
        <f>VLOOKUP(order_details__2[[#This Row],[OrderID]],orders[],21,FALSE)</f>
        <v>5</v>
      </c>
    </row>
    <row r="2148" spans="1:18" x14ac:dyDescent="0.2">
      <c r="A2148">
        <v>11077</v>
      </c>
      <c r="B2148">
        <v>46</v>
      </c>
      <c r="C2148">
        <v>12</v>
      </c>
      <c r="D2148">
        <v>3</v>
      </c>
      <c r="E2148">
        <v>0</v>
      </c>
      <c r="F2148">
        <f>order_details__2[[#This Row],[UnitPrice]]*order_details__2[[#This Row],[Quantity]]</f>
        <v>36</v>
      </c>
      <c r="G2148">
        <f>VLOOKUP(order_details__2[[#This Row],[ProductID]],products[],3,FALSE)</f>
        <v>21</v>
      </c>
      <c r="H2148">
        <f>VLOOKUP(order_details__2[[#This Row],[OrderID]],orders[],20,FALSE)</f>
        <v>1998</v>
      </c>
      <c r="I2148" t="str">
        <f>VLOOKUP(order_details__2[[#This Row],[ProductID]],products[],2,FALSE)</f>
        <v>Spegesild</v>
      </c>
      <c r="J2148" t="str">
        <f>VLOOKUP(order_details__2[[#This Row],[SupplierID]],suppliers[],2,FALSE)</f>
        <v>Lyngbysild</v>
      </c>
      <c r="K2148" t="str">
        <f>VLOOKUP(order_details__2[[#This Row],[OrderID]],orders[],14,FALSE)</f>
        <v>USA</v>
      </c>
      <c r="L2148">
        <f>VLOOKUP(order_details__2[[#This Row],[OrderID]],orders[],7,FALSE)</f>
        <v>2</v>
      </c>
      <c r="M2148" t="str">
        <f>VLOOKUP(order_details__2[[#This Row],[ShipVia ]],shippers[],2,FALSE)</f>
        <v>United Package</v>
      </c>
      <c r="N2148" t="str">
        <f>VLOOKUP(order_details__2[[#This Row],[OrderID]],orders[],2,FALSE)</f>
        <v>RATTC</v>
      </c>
      <c r="O2148" t="str">
        <f>VLOOKUP(order_details__2[[#This Row],[OrderID]],orders[],18,FALSE)</f>
        <v xml:space="preserve">Eastern                                           </v>
      </c>
      <c r="P2148">
        <f>VLOOKUP(order_details__2[[#This Row],[ProductID]],products[],4,FALSE)</f>
        <v>8</v>
      </c>
      <c r="Q2148" t="str">
        <f>VLOOKUP(order_details__2[[#This Row],[CategoryID]],categories[],2,FALSE)</f>
        <v>Seafood</v>
      </c>
      <c r="R2148">
        <f>VLOOKUP(order_details__2[[#This Row],[OrderID]],orders[],21,FALSE)</f>
        <v>5</v>
      </c>
    </row>
    <row r="2149" spans="1:18" x14ac:dyDescent="0.2">
      <c r="A2149">
        <v>11077</v>
      </c>
      <c r="B2149">
        <v>52</v>
      </c>
      <c r="C2149">
        <v>7</v>
      </c>
      <c r="D2149">
        <v>2</v>
      </c>
      <c r="E2149">
        <v>0</v>
      </c>
      <c r="F2149">
        <f>order_details__2[[#This Row],[UnitPrice]]*order_details__2[[#This Row],[Quantity]]</f>
        <v>14</v>
      </c>
      <c r="G2149">
        <f>VLOOKUP(order_details__2[[#This Row],[ProductID]],products[],3,FALSE)</f>
        <v>24</v>
      </c>
      <c r="H2149">
        <f>VLOOKUP(order_details__2[[#This Row],[OrderID]],orders[],20,FALSE)</f>
        <v>1998</v>
      </c>
      <c r="I2149" t="str">
        <f>VLOOKUP(order_details__2[[#This Row],[ProductID]],products[],2,FALSE)</f>
        <v>Filo Mix</v>
      </c>
      <c r="J2149" t="str">
        <f>VLOOKUP(order_details__2[[#This Row],[SupplierID]],suppliers[],2,FALSE)</f>
        <v>G'day, Mate</v>
      </c>
      <c r="K2149" t="str">
        <f>VLOOKUP(order_details__2[[#This Row],[OrderID]],orders[],14,FALSE)</f>
        <v>USA</v>
      </c>
      <c r="L2149">
        <f>VLOOKUP(order_details__2[[#This Row],[OrderID]],orders[],7,FALSE)</f>
        <v>2</v>
      </c>
      <c r="M2149" t="str">
        <f>VLOOKUP(order_details__2[[#This Row],[ShipVia ]],shippers[],2,FALSE)</f>
        <v>United Package</v>
      </c>
      <c r="N2149" t="str">
        <f>VLOOKUP(order_details__2[[#This Row],[OrderID]],orders[],2,FALSE)</f>
        <v>RATTC</v>
      </c>
      <c r="O2149" t="str">
        <f>VLOOKUP(order_details__2[[#This Row],[OrderID]],orders[],18,FALSE)</f>
        <v xml:space="preserve">Eastern                                           </v>
      </c>
      <c r="P2149">
        <f>VLOOKUP(order_details__2[[#This Row],[ProductID]],products[],4,FALSE)</f>
        <v>5</v>
      </c>
      <c r="Q2149" t="str">
        <f>VLOOKUP(order_details__2[[#This Row],[CategoryID]],categories[],2,FALSE)</f>
        <v>Grains/Cereals</v>
      </c>
      <c r="R2149">
        <f>VLOOKUP(order_details__2[[#This Row],[OrderID]],orders[],21,FALSE)</f>
        <v>5</v>
      </c>
    </row>
    <row r="2150" spans="1:18" x14ac:dyDescent="0.2">
      <c r="A2150">
        <v>11077</v>
      </c>
      <c r="B2150">
        <v>55</v>
      </c>
      <c r="C2150">
        <v>24</v>
      </c>
      <c r="D2150">
        <v>2</v>
      </c>
      <c r="E2150">
        <v>0</v>
      </c>
      <c r="F2150">
        <f>order_details__2[[#This Row],[UnitPrice]]*order_details__2[[#This Row],[Quantity]]</f>
        <v>48</v>
      </c>
      <c r="G2150">
        <f>VLOOKUP(order_details__2[[#This Row],[ProductID]],products[],3,FALSE)</f>
        <v>25</v>
      </c>
      <c r="H2150">
        <f>VLOOKUP(order_details__2[[#This Row],[OrderID]],orders[],20,FALSE)</f>
        <v>1998</v>
      </c>
      <c r="I2150" t="str">
        <f>VLOOKUP(order_details__2[[#This Row],[ProductID]],products[],2,FALSE)</f>
        <v>Pt chinois</v>
      </c>
      <c r="J2150" t="str">
        <f>VLOOKUP(order_details__2[[#This Row],[SupplierID]],suppliers[],2,FALSE)</f>
        <v>Ma Maison</v>
      </c>
      <c r="K2150" t="str">
        <f>VLOOKUP(order_details__2[[#This Row],[OrderID]],orders[],14,FALSE)</f>
        <v>USA</v>
      </c>
      <c r="L2150">
        <f>VLOOKUP(order_details__2[[#This Row],[OrderID]],orders[],7,FALSE)</f>
        <v>2</v>
      </c>
      <c r="M2150" t="str">
        <f>VLOOKUP(order_details__2[[#This Row],[ShipVia ]],shippers[],2,FALSE)</f>
        <v>United Package</v>
      </c>
      <c r="N2150" t="str">
        <f>VLOOKUP(order_details__2[[#This Row],[OrderID]],orders[],2,FALSE)</f>
        <v>RATTC</v>
      </c>
      <c r="O2150" t="str">
        <f>VLOOKUP(order_details__2[[#This Row],[OrderID]],orders[],18,FALSE)</f>
        <v xml:space="preserve">Eastern                                           </v>
      </c>
      <c r="P2150">
        <f>VLOOKUP(order_details__2[[#This Row],[ProductID]],products[],4,FALSE)</f>
        <v>6</v>
      </c>
      <c r="Q2150" t="str">
        <f>VLOOKUP(order_details__2[[#This Row],[CategoryID]],categories[],2,FALSE)</f>
        <v>Meat/Poultry</v>
      </c>
      <c r="R2150">
        <f>VLOOKUP(order_details__2[[#This Row],[OrderID]],orders[],21,FALSE)</f>
        <v>5</v>
      </c>
    </row>
    <row r="2151" spans="1:18" x14ac:dyDescent="0.2">
      <c r="A2151">
        <v>11077</v>
      </c>
      <c r="B2151">
        <v>60</v>
      </c>
      <c r="C2151">
        <v>34</v>
      </c>
      <c r="D2151">
        <v>2</v>
      </c>
      <c r="E2151">
        <v>0</v>
      </c>
      <c r="F2151">
        <f>order_details__2[[#This Row],[UnitPrice]]*order_details__2[[#This Row],[Quantity]]</f>
        <v>68</v>
      </c>
      <c r="G2151">
        <f>VLOOKUP(order_details__2[[#This Row],[ProductID]],products[],3,FALSE)</f>
        <v>28</v>
      </c>
      <c r="H2151">
        <f>VLOOKUP(order_details__2[[#This Row],[OrderID]],orders[],20,FALSE)</f>
        <v>1998</v>
      </c>
      <c r="I2151" t="str">
        <f>VLOOKUP(order_details__2[[#This Row],[ProductID]],products[],2,FALSE)</f>
        <v>Camembert Pierrot</v>
      </c>
      <c r="J2151" t="str">
        <f>VLOOKUP(order_details__2[[#This Row],[SupplierID]],suppliers[],2,FALSE)</f>
        <v>Gai pturage</v>
      </c>
      <c r="K2151" t="str">
        <f>VLOOKUP(order_details__2[[#This Row],[OrderID]],orders[],14,FALSE)</f>
        <v>USA</v>
      </c>
      <c r="L2151">
        <f>VLOOKUP(order_details__2[[#This Row],[OrderID]],orders[],7,FALSE)</f>
        <v>2</v>
      </c>
      <c r="M2151" t="str">
        <f>VLOOKUP(order_details__2[[#This Row],[ShipVia ]],shippers[],2,FALSE)</f>
        <v>United Package</v>
      </c>
      <c r="N2151" t="str">
        <f>VLOOKUP(order_details__2[[#This Row],[OrderID]],orders[],2,FALSE)</f>
        <v>RATTC</v>
      </c>
      <c r="O2151" t="str">
        <f>VLOOKUP(order_details__2[[#This Row],[OrderID]],orders[],18,FALSE)</f>
        <v xml:space="preserve">Eastern                                           </v>
      </c>
      <c r="P2151">
        <f>VLOOKUP(order_details__2[[#This Row],[ProductID]],products[],4,FALSE)</f>
        <v>4</v>
      </c>
      <c r="Q2151" t="str">
        <f>VLOOKUP(order_details__2[[#This Row],[CategoryID]],categories[],2,FALSE)</f>
        <v>Dairy Products</v>
      </c>
      <c r="R2151">
        <f>VLOOKUP(order_details__2[[#This Row],[OrderID]],orders[],21,FALSE)</f>
        <v>5</v>
      </c>
    </row>
    <row r="2152" spans="1:18" x14ac:dyDescent="0.2">
      <c r="A2152">
        <v>11077</v>
      </c>
      <c r="B2152">
        <v>64</v>
      </c>
      <c r="C2152">
        <v>33.25</v>
      </c>
      <c r="D2152">
        <v>2</v>
      </c>
      <c r="E2152">
        <v>0</v>
      </c>
      <c r="F2152">
        <f>order_details__2[[#This Row],[UnitPrice]]*order_details__2[[#This Row],[Quantity]]</f>
        <v>66.5</v>
      </c>
      <c r="G2152">
        <f>VLOOKUP(order_details__2[[#This Row],[ProductID]],products[],3,FALSE)</f>
        <v>12</v>
      </c>
      <c r="H2152">
        <f>VLOOKUP(order_details__2[[#This Row],[OrderID]],orders[],20,FALSE)</f>
        <v>1998</v>
      </c>
      <c r="I2152" t="str">
        <f>VLOOKUP(order_details__2[[#This Row],[ProductID]],products[],2,FALSE)</f>
        <v>Wimmers gute Semmelkndel</v>
      </c>
      <c r="J2152" t="str">
        <f>VLOOKUP(order_details__2[[#This Row],[SupplierID]],suppliers[],2,FALSE)</f>
        <v>Plutzer Lebensmittelgromrkte AG</v>
      </c>
      <c r="K2152" t="str">
        <f>VLOOKUP(order_details__2[[#This Row],[OrderID]],orders[],14,FALSE)</f>
        <v>USA</v>
      </c>
      <c r="L2152">
        <f>VLOOKUP(order_details__2[[#This Row],[OrderID]],orders[],7,FALSE)</f>
        <v>2</v>
      </c>
      <c r="M2152" t="str">
        <f>VLOOKUP(order_details__2[[#This Row],[ShipVia ]],shippers[],2,FALSE)</f>
        <v>United Package</v>
      </c>
      <c r="N2152" t="str">
        <f>VLOOKUP(order_details__2[[#This Row],[OrderID]],orders[],2,FALSE)</f>
        <v>RATTC</v>
      </c>
      <c r="O2152" t="str">
        <f>VLOOKUP(order_details__2[[#This Row],[OrderID]],orders[],18,FALSE)</f>
        <v xml:space="preserve">Eastern                                           </v>
      </c>
      <c r="P2152">
        <f>VLOOKUP(order_details__2[[#This Row],[ProductID]],products[],4,FALSE)</f>
        <v>5</v>
      </c>
      <c r="Q2152" t="str">
        <f>VLOOKUP(order_details__2[[#This Row],[CategoryID]],categories[],2,FALSE)</f>
        <v>Grains/Cereals</v>
      </c>
      <c r="R2152">
        <f>VLOOKUP(order_details__2[[#This Row],[OrderID]],orders[],21,FALSE)</f>
        <v>5</v>
      </c>
    </row>
    <row r="2153" spans="1:18" x14ac:dyDescent="0.2">
      <c r="A2153">
        <v>11077</v>
      </c>
      <c r="B2153">
        <v>66</v>
      </c>
      <c r="C2153">
        <v>17</v>
      </c>
      <c r="D2153">
        <v>1</v>
      </c>
      <c r="E2153">
        <v>0</v>
      </c>
      <c r="F2153">
        <f>order_details__2[[#This Row],[UnitPrice]]*order_details__2[[#This Row],[Quantity]]</f>
        <v>17</v>
      </c>
      <c r="G2153">
        <f>VLOOKUP(order_details__2[[#This Row],[ProductID]],products[],3,FALSE)</f>
        <v>2</v>
      </c>
      <c r="H2153">
        <f>VLOOKUP(order_details__2[[#This Row],[OrderID]],orders[],20,FALSE)</f>
        <v>1998</v>
      </c>
      <c r="I2153" t="str">
        <f>VLOOKUP(order_details__2[[#This Row],[ProductID]],products[],2,FALSE)</f>
        <v>Louisiana Hot Spiced Okra</v>
      </c>
      <c r="J2153" t="str">
        <f>VLOOKUP(order_details__2[[#This Row],[SupplierID]],suppliers[],2,FALSE)</f>
        <v>New Orleans Cajun Delights</v>
      </c>
      <c r="K2153" t="str">
        <f>VLOOKUP(order_details__2[[#This Row],[OrderID]],orders[],14,FALSE)</f>
        <v>USA</v>
      </c>
      <c r="L2153">
        <f>VLOOKUP(order_details__2[[#This Row],[OrderID]],orders[],7,FALSE)</f>
        <v>2</v>
      </c>
      <c r="M2153" t="str">
        <f>VLOOKUP(order_details__2[[#This Row],[ShipVia ]],shippers[],2,FALSE)</f>
        <v>United Package</v>
      </c>
      <c r="N2153" t="str">
        <f>VLOOKUP(order_details__2[[#This Row],[OrderID]],orders[],2,FALSE)</f>
        <v>RATTC</v>
      </c>
      <c r="O2153" t="str">
        <f>VLOOKUP(order_details__2[[#This Row],[OrderID]],orders[],18,FALSE)</f>
        <v xml:space="preserve">Eastern                                           </v>
      </c>
      <c r="P2153">
        <f>VLOOKUP(order_details__2[[#This Row],[ProductID]],products[],4,FALSE)</f>
        <v>2</v>
      </c>
      <c r="Q2153" t="str">
        <f>VLOOKUP(order_details__2[[#This Row],[CategoryID]],categories[],2,FALSE)</f>
        <v>Condiments</v>
      </c>
      <c r="R2153">
        <f>VLOOKUP(order_details__2[[#This Row],[OrderID]],orders[],21,FALSE)</f>
        <v>5</v>
      </c>
    </row>
    <row r="2154" spans="1:18" x14ac:dyDescent="0.2">
      <c r="A2154">
        <v>11077</v>
      </c>
      <c r="B2154">
        <v>73</v>
      </c>
      <c r="C2154">
        <v>15</v>
      </c>
      <c r="D2154">
        <v>2</v>
      </c>
      <c r="E2154">
        <v>0</v>
      </c>
      <c r="F2154">
        <f>order_details__2[[#This Row],[UnitPrice]]*order_details__2[[#This Row],[Quantity]]</f>
        <v>30</v>
      </c>
      <c r="G2154">
        <f>VLOOKUP(order_details__2[[#This Row],[ProductID]],products[],3,FALSE)</f>
        <v>17</v>
      </c>
      <c r="H2154">
        <f>VLOOKUP(order_details__2[[#This Row],[OrderID]],orders[],20,FALSE)</f>
        <v>1998</v>
      </c>
      <c r="I2154" t="str">
        <f>VLOOKUP(order_details__2[[#This Row],[ProductID]],products[],2,FALSE)</f>
        <v>Rd Kaviar</v>
      </c>
      <c r="J2154" t="str">
        <f>VLOOKUP(order_details__2[[#This Row],[SupplierID]],suppliers[],2,FALSE)</f>
        <v>Svensk Sjfda AB</v>
      </c>
      <c r="K2154" t="str">
        <f>VLOOKUP(order_details__2[[#This Row],[OrderID]],orders[],14,FALSE)</f>
        <v>USA</v>
      </c>
      <c r="L2154">
        <f>VLOOKUP(order_details__2[[#This Row],[OrderID]],orders[],7,FALSE)</f>
        <v>2</v>
      </c>
      <c r="M2154" t="str">
        <f>VLOOKUP(order_details__2[[#This Row],[ShipVia ]],shippers[],2,FALSE)</f>
        <v>United Package</v>
      </c>
      <c r="N2154" t="str">
        <f>VLOOKUP(order_details__2[[#This Row],[OrderID]],orders[],2,FALSE)</f>
        <v>RATTC</v>
      </c>
      <c r="O2154" t="str">
        <f>VLOOKUP(order_details__2[[#This Row],[OrderID]],orders[],18,FALSE)</f>
        <v xml:space="preserve">Eastern                                           </v>
      </c>
      <c r="P2154">
        <f>VLOOKUP(order_details__2[[#This Row],[ProductID]],products[],4,FALSE)</f>
        <v>8</v>
      </c>
      <c r="Q2154" t="str">
        <f>VLOOKUP(order_details__2[[#This Row],[CategoryID]],categories[],2,FALSE)</f>
        <v>Seafood</v>
      </c>
      <c r="R2154">
        <f>VLOOKUP(order_details__2[[#This Row],[OrderID]],orders[],21,FALSE)</f>
        <v>5</v>
      </c>
    </row>
    <row r="2155" spans="1:18" x14ac:dyDescent="0.2">
      <c r="A2155">
        <v>11077</v>
      </c>
      <c r="B2155">
        <v>75</v>
      </c>
      <c r="C2155">
        <v>7.75</v>
      </c>
      <c r="D2155">
        <v>4</v>
      </c>
      <c r="E2155">
        <v>0</v>
      </c>
      <c r="F2155">
        <f>order_details__2[[#This Row],[UnitPrice]]*order_details__2[[#This Row],[Quantity]]</f>
        <v>31</v>
      </c>
      <c r="G2155">
        <f>VLOOKUP(order_details__2[[#This Row],[ProductID]],products[],3,FALSE)</f>
        <v>12</v>
      </c>
      <c r="H2155">
        <f>VLOOKUP(order_details__2[[#This Row],[OrderID]],orders[],20,FALSE)</f>
        <v>1998</v>
      </c>
      <c r="I2155" t="str">
        <f>VLOOKUP(order_details__2[[#This Row],[ProductID]],products[],2,FALSE)</f>
        <v>Rhnbru Klosterbier</v>
      </c>
      <c r="J2155" t="str">
        <f>VLOOKUP(order_details__2[[#This Row],[SupplierID]],suppliers[],2,FALSE)</f>
        <v>Plutzer Lebensmittelgromrkte AG</v>
      </c>
      <c r="K2155" t="str">
        <f>VLOOKUP(order_details__2[[#This Row],[OrderID]],orders[],14,FALSE)</f>
        <v>USA</v>
      </c>
      <c r="L2155">
        <f>VLOOKUP(order_details__2[[#This Row],[OrderID]],orders[],7,FALSE)</f>
        <v>2</v>
      </c>
      <c r="M2155" t="str">
        <f>VLOOKUP(order_details__2[[#This Row],[ShipVia ]],shippers[],2,FALSE)</f>
        <v>United Package</v>
      </c>
      <c r="N2155" t="str">
        <f>VLOOKUP(order_details__2[[#This Row],[OrderID]],orders[],2,FALSE)</f>
        <v>RATTC</v>
      </c>
      <c r="O2155" t="str">
        <f>VLOOKUP(order_details__2[[#This Row],[OrderID]],orders[],18,FALSE)</f>
        <v xml:space="preserve">Eastern                                           </v>
      </c>
      <c r="P2155">
        <f>VLOOKUP(order_details__2[[#This Row],[ProductID]],products[],4,FALSE)</f>
        <v>1</v>
      </c>
      <c r="Q2155" t="str">
        <f>VLOOKUP(order_details__2[[#This Row],[CategoryID]],categories[],2,FALSE)</f>
        <v>Beverages</v>
      </c>
      <c r="R2155">
        <f>VLOOKUP(order_details__2[[#This Row],[OrderID]],orders[],21,FALSE)</f>
        <v>5</v>
      </c>
    </row>
    <row r="2156" spans="1:18" x14ac:dyDescent="0.2">
      <c r="A2156">
        <v>11077</v>
      </c>
      <c r="B2156">
        <v>77</v>
      </c>
      <c r="C2156">
        <v>13</v>
      </c>
      <c r="D2156">
        <v>2</v>
      </c>
      <c r="E2156">
        <v>0</v>
      </c>
      <c r="F2156">
        <f>order_details__2[[#This Row],[UnitPrice]]*order_details__2[[#This Row],[Quantity]]</f>
        <v>26</v>
      </c>
      <c r="G2156">
        <f>VLOOKUP(order_details__2[[#This Row],[ProductID]],products[],3,FALSE)</f>
        <v>12</v>
      </c>
      <c r="H2156">
        <f>VLOOKUP(order_details__2[[#This Row],[OrderID]],orders[],20,FALSE)</f>
        <v>1998</v>
      </c>
      <c r="I2156" t="str">
        <f>VLOOKUP(order_details__2[[#This Row],[ProductID]],products[],2,FALSE)</f>
        <v>Original Frankfurter grne Soe</v>
      </c>
      <c r="J2156" t="str">
        <f>VLOOKUP(order_details__2[[#This Row],[SupplierID]],suppliers[],2,FALSE)</f>
        <v>Plutzer Lebensmittelgromrkte AG</v>
      </c>
      <c r="K2156" t="str">
        <f>VLOOKUP(order_details__2[[#This Row],[OrderID]],orders[],14,FALSE)</f>
        <v>USA</v>
      </c>
      <c r="L2156">
        <f>VLOOKUP(order_details__2[[#This Row],[OrderID]],orders[],7,FALSE)</f>
        <v>2</v>
      </c>
      <c r="M2156" t="str">
        <f>VLOOKUP(order_details__2[[#This Row],[ShipVia ]],shippers[],2,FALSE)</f>
        <v>United Package</v>
      </c>
      <c r="N2156" t="str">
        <f>VLOOKUP(order_details__2[[#This Row],[OrderID]],orders[],2,FALSE)</f>
        <v>RATTC</v>
      </c>
      <c r="O2156" t="str">
        <f>VLOOKUP(order_details__2[[#This Row],[OrderID]],orders[],18,FALSE)</f>
        <v xml:space="preserve">Eastern                                           </v>
      </c>
      <c r="P2156">
        <f>VLOOKUP(order_details__2[[#This Row],[ProductID]],products[],4,FALSE)</f>
        <v>2</v>
      </c>
      <c r="Q2156" t="str">
        <f>VLOOKUP(order_details__2[[#This Row],[CategoryID]],categories[],2,FALSE)</f>
        <v>Condiments</v>
      </c>
      <c r="R2156">
        <f>VLOOKUP(order_details__2[[#This Row],[OrderID]],orders[],21,FALSE)</f>
        <v>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C574-6886-7646-8EE1-9BF6AA63F7D6}">
  <dimension ref="A1:K197"/>
  <sheetViews>
    <sheetView topLeftCell="A132" zoomScale="144" workbookViewId="0">
      <selection activeCell="B156" sqref="B145:B156"/>
    </sheetView>
  </sheetViews>
  <sheetFormatPr baseColWidth="10" defaultRowHeight="15" x14ac:dyDescent="0.2"/>
  <cols>
    <col min="1" max="1" width="12" bestFit="1" customWidth="1"/>
    <col min="2" max="2" width="13.83203125" bestFit="1" customWidth="1"/>
    <col min="3" max="3" width="13.5" bestFit="1" customWidth="1"/>
    <col min="4" max="4" width="14.5" bestFit="1" customWidth="1"/>
  </cols>
  <sheetData>
    <row r="1" spans="1:11" x14ac:dyDescent="0.2">
      <c r="A1" s="11"/>
      <c r="B1" s="12"/>
      <c r="C1" s="12"/>
      <c r="D1" s="12"/>
      <c r="E1" s="12"/>
      <c r="F1" s="12"/>
      <c r="G1" s="12"/>
      <c r="H1" s="12"/>
      <c r="I1" s="12"/>
      <c r="J1" s="12"/>
      <c r="K1" s="13"/>
    </row>
    <row r="2" spans="1:11" ht="16" thickBot="1" x14ac:dyDescent="0.25">
      <c r="A2" s="14"/>
      <c r="K2" s="15"/>
    </row>
    <row r="3" spans="1:11" ht="16" thickBot="1" x14ac:dyDescent="0.25">
      <c r="A3" s="26" t="s">
        <v>1299</v>
      </c>
      <c r="B3" s="29" t="s">
        <v>1317</v>
      </c>
      <c r="K3" s="15"/>
    </row>
    <row r="4" spans="1:11" x14ac:dyDescent="0.2">
      <c r="A4" s="27" t="s">
        <v>367</v>
      </c>
      <c r="B4" s="24">
        <v>26865.599999999999</v>
      </c>
      <c r="K4" s="15"/>
    </row>
    <row r="5" spans="1:11" x14ac:dyDescent="0.2">
      <c r="A5" s="21" t="s">
        <v>347</v>
      </c>
      <c r="B5" s="25">
        <v>31987.5</v>
      </c>
      <c r="K5" s="15"/>
    </row>
    <row r="6" spans="1:11" x14ac:dyDescent="0.2">
      <c r="A6" s="21" t="s">
        <v>345</v>
      </c>
      <c r="B6" s="25">
        <v>35482.199999999997</v>
      </c>
      <c r="K6" s="15"/>
    </row>
    <row r="7" spans="1:11" x14ac:dyDescent="0.2">
      <c r="A7" s="21" t="s">
        <v>411</v>
      </c>
      <c r="B7" s="25">
        <v>44742.6</v>
      </c>
      <c r="K7" s="15"/>
    </row>
    <row r="8" spans="1:11" x14ac:dyDescent="0.2">
      <c r="A8" s="21" t="s">
        <v>421</v>
      </c>
      <c r="B8" s="25">
        <v>45121.2</v>
      </c>
      <c r="K8" s="15"/>
    </row>
    <row r="9" spans="1:11" x14ac:dyDescent="0.2">
      <c r="A9" s="21" t="s">
        <v>432</v>
      </c>
      <c r="B9" s="25">
        <v>49827.900000000009</v>
      </c>
      <c r="K9" s="15"/>
    </row>
    <row r="10" spans="1:11" x14ac:dyDescent="0.2">
      <c r="A10" s="21" t="s">
        <v>428</v>
      </c>
      <c r="B10" s="25">
        <v>50286</v>
      </c>
      <c r="K10" s="15"/>
    </row>
    <row r="11" spans="1:11" x14ac:dyDescent="0.2">
      <c r="A11" s="21" t="s">
        <v>426</v>
      </c>
      <c r="B11" s="25">
        <v>76296</v>
      </c>
      <c r="K11" s="15"/>
    </row>
    <row r="12" spans="1:11" x14ac:dyDescent="0.2">
      <c r="A12" s="21" t="s">
        <v>369</v>
      </c>
      <c r="B12" s="25">
        <v>87736.4</v>
      </c>
      <c r="K12" s="15"/>
    </row>
    <row r="13" spans="1:11" ht="16" thickBot="1" x14ac:dyDescent="0.25">
      <c r="A13" s="22" t="s">
        <v>385</v>
      </c>
      <c r="B13" s="25">
        <v>149984.20000000001</v>
      </c>
      <c r="K13" s="15"/>
    </row>
    <row r="14" spans="1:11" ht="16" thickBot="1" x14ac:dyDescent="0.25">
      <c r="A14" s="28" t="s">
        <v>1300</v>
      </c>
      <c r="B14" s="19">
        <v>598329.59999999998</v>
      </c>
      <c r="K14" s="15"/>
    </row>
    <row r="15" spans="1:11" x14ac:dyDescent="0.2">
      <c r="A15" s="14"/>
      <c r="K15" s="15"/>
    </row>
    <row r="16" spans="1:11" x14ac:dyDescent="0.2">
      <c r="A16" s="14"/>
      <c r="K16" s="15"/>
    </row>
    <row r="17" spans="1:11" ht="16" thickBot="1" x14ac:dyDescent="0.25">
      <c r="A17" s="16"/>
      <c r="B17" s="17"/>
      <c r="C17" s="17"/>
      <c r="D17" s="17"/>
      <c r="E17" s="17"/>
      <c r="F17" s="17"/>
      <c r="G17" s="17"/>
      <c r="H17" s="17"/>
      <c r="I17" s="17"/>
      <c r="J17" s="17"/>
      <c r="K17" s="18"/>
    </row>
    <row r="18" spans="1:11" x14ac:dyDescent="0.2">
      <c r="A18" s="11"/>
      <c r="B18" s="12"/>
      <c r="C18" s="12"/>
      <c r="D18" s="12"/>
      <c r="E18" s="12"/>
      <c r="F18" s="12"/>
      <c r="G18" s="12"/>
      <c r="H18" s="12"/>
      <c r="I18" s="12"/>
      <c r="J18" s="12"/>
      <c r="K18" s="13"/>
    </row>
    <row r="19" spans="1:11" x14ac:dyDescent="0.2">
      <c r="A19" s="14"/>
      <c r="K19" s="15"/>
    </row>
    <row r="20" spans="1:11" x14ac:dyDescent="0.2">
      <c r="A20" s="6" t="s">
        <v>1299</v>
      </c>
      <c r="B20" t="s">
        <v>1318</v>
      </c>
      <c r="K20" s="15"/>
    </row>
    <row r="21" spans="1:11" x14ac:dyDescent="0.2">
      <c r="A21" s="7" t="s">
        <v>449</v>
      </c>
      <c r="B21" s="45">
        <v>1057</v>
      </c>
      <c r="K21" s="15"/>
    </row>
    <row r="22" spans="1:11" x14ac:dyDescent="0.2">
      <c r="A22" s="7" t="s">
        <v>315</v>
      </c>
      <c r="B22" s="45">
        <v>1057</v>
      </c>
      <c r="K22" s="15"/>
    </row>
    <row r="23" spans="1:11" x14ac:dyDescent="0.2">
      <c r="A23" s="7" t="s">
        <v>432</v>
      </c>
      <c r="B23" s="45">
        <v>1083</v>
      </c>
      <c r="K23" s="15"/>
    </row>
    <row r="24" spans="1:11" x14ac:dyDescent="0.2">
      <c r="A24" s="7" t="s">
        <v>389</v>
      </c>
      <c r="B24" s="45">
        <v>1103</v>
      </c>
      <c r="K24" s="15"/>
    </row>
    <row r="25" spans="1:11" x14ac:dyDescent="0.2">
      <c r="A25" s="7" t="s">
        <v>359</v>
      </c>
      <c r="B25" s="45">
        <v>1125</v>
      </c>
      <c r="K25" s="15"/>
    </row>
    <row r="26" spans="1:11" x14ac:dyDescent="0.2">
      <c r="A26" s="7" t="s">
        <v>454</v>
      </c>
      <c r="B26" s="45">
        <v>1155</v>
      </c>
      <c r="K26" s="15"/>
    </row>
    <row r="27" spans="1:11" x14ac:dyDescent="0.2">
      <c r="A27" s="7" t="s">
        <v>343</v>
      </c>
      <c r="B27" s="45">
        <v>1158</v>
      </c>
      <c r="K27" s="15"/>
    </row>
    <row r="28" spans="1:11" x14ac:dyDescent="0.2">
      <c r="A28" s="7" t="s">
        <v>421</v>
      </c>
      <c r="B28" s="45">
        <v>1263</v>
      </c>
      <c r="K28" s="15"/>
    </row>
    <row r="29" spans="1:11" x14ac:dyDescent="0.2">
      <c r="A29" s="7" t="s">
        <v>373</v>
      </c>
      <c r="B29" s="45">
        <v>1397</v>
      </c>
      <c r="K29" s="15"/>
    </row>
    <row r="30" spans="1:11" x14ac:dyDescent="0.2">
      <c r="A30" s="7" t="s">
        <v>426</v>
      </c>
      <c r="B30" s="45">
        <v>1496</v>
      </c>
      <c r="K30" s="15"/>
    </row>
    <row r="31" spans="1:11" x14ac:dyDescent="0.2">
      <c r="A31" s="7" t="s">
        <v>428</v>
      </c>
      <c r="B31" s="45">
        <v>1577</v>
      </c>
      <c r="K31" s="15"/>
    </row>
    <row r="32" spans="1:11" x14ac:dyDescent="0.2">
      <c r="A32" s="7" t="s">
        <v>1300</v>
      </c>
      <c r="B32">
        <v>13471</v>
      </c>
      <c r="K32" s="15"/>
    </row>
    <row r="33" spans="1:11" x14ac:dyDescent="0.2">
      <c r="A33" s="14"/>
      <c r="K33" s="15"/>
    </row>
    <row r="34" spans="1:11" ht="16" thickBot="1" x14ac:dyDescent="0.25">
      <c r="A34" s="16"/>
      <c r="B34" s="17"/>
      <c r="C34" s="17"/>
      <c r="D34" s="17"/>
      <c r="E34" s="17"/>
      <c r="F34" s="17"/>
      <c r="G34" s="17"/>
      <c r="H34" s="17"/>
      <c r="I34" s="17"/>
      <c r="J34" s="17"/>
      <c r="K34" s="18"/>
    </row>
    <row r="35" spans="1:11" x14ac:dyDescent="0.2">
      <c r="A35" s="11"/>
      <c r="B35" s="12"/>
      <c r="C35" s="12"/>
      <c r="D35" s="12"/>
      <c r="E35" s="12"/>
      <c r="F35" s="12"/>
      <c r="G35" s="12"/>
      <c r="H35" s="12"/>
      <c r="I35" s="12"/>
      <c r="J35" s="12"/>
      <c r="K35" s="13"/>
    </row>
    <row r="36" spans="1:11" x14ac:dyDescent="0.2">
      <c r="A36" s="14"/>
      <c r="K36" s="15"/>
    </row>
    <row r="37" spans="1:11" ht="16" thickBot="1" x14ac:dyDescent="0.25">
      <c r="A37" s="20" t="s">
        <v>1299</v>
      </c>
      <c r="B37" s="19" t="s">
        <v>1317</v>
      </c>
      <c r="K37" s="15"/>
    </row>
    <row r="38" spans="1:11" x14ac:dyDescent="0.2">
      <c r="A38" s="21" t="s">
        <v>179</v>
      </c>
      <c r="B38" s="25">
        <v>46897.2</v>
      </c>
      <c r="K38" s="15"/>
    </row>
    <row r="39" spans="1:11" x14ac:dyDescent="0.2">
      <c r="A39" s="21" t="s">
        <v>126</v>
      </c>
      <c r="B39" s="25">
        <v>48793.800000000017</v>
      </c>
      <c r="K39" s="15"/>
    </row>
    <row r="40" spans="1:11" x14ac:dyDescent="0.2">
      <c r="A40" s="21" t="s">
        <v>171</v>
      </c>
      <c r="B40" s="25">
        <v>51082.5</v>
      </c>
      <c r="K40" s="15"/>
    </row>
    <row r="41" spans="1:11" x14ac:dyDescent="0.2">
      <c r="A41" s="21" t="s">
        <v>266</v>
      </c>
      <c r="B41" s="25">
        <v>52929</v>
      </c>
      <c r="K41" s="15"/>
    </row>
    <row r="42" spans="1:11" x14ac:dyDescent="0.2">
      <c r="A42" s="21" t="s">
        <v>286</v>
      </c>
      <c r="B42" s="25">
        <v>66266.7</v>
      </c>
      <c r="K42" s="15"/>
    </row>
    <row r="43" spans="1:11" x14ac:dyDescent="0.2">
      <c r="A43" s="21" t="s">
        <v>250</v>
      </c>
      <c r="B43" s="25">
        <v>69636.600000000006</v>
      </c>
      <c r="K43" s="15"/>
    </row>
    <row r="44" spans="1:11" x14ac:dyDescent="0.2">
      <c r="A44" s="21" t="s">
        <v>117</v>
      </c>
      <c r="B44" s="25">
        <v>115386.05000000002</v>
      </c>
      <c r="K44" s="15"/>
    </row>
    <row r="45" spans="1:11" x14ac:dyDescent="0.2">
      <c r="A45" s="21" t="s">
        <v>279</v>
      </c>
      <c r="B45" s="25">
        <v>126582</v>
      </c>
      <c r="K45" s="15"/>
    </row>
    <row r="46" spans="1:11" x14ac:dyDescent="0.2">
      <c r="A46" s="21" t="s">
        <v>156</v>
      </c>
      <c r="B46" s="25">
        <v>155946.54999999996</v>
      </c>
      <c r="K46" s="15"/>
    </row>
    <row r="47" spans="1:11" ht="16" thickBot="1" x14ac:dyDescent="0.25">
      <c r="A47" s="22" t="s">
        <v>201</v>
      </c>
      <c r="B47" s="25">
        <v>163135</v>
      </c>
      <c r="K47" s="15"/>
    </row>
    <row r="48" spans="1:11" ht="16" thickBot="1" x14ac:dyDescent="0.25">
      <c r="A48" s="22" t="s">
        <v>1300</v>
      </c>
      <c r="B48" s="19">
        <v>896655.4</v>
      </c>
      <c r="K48" s="15"/>
    </row>
    <row r="49" spans="1:11" x14ac:dyDescent="0.2">
      <c r="A49" s="23" t="s">
        <v>959</v>
      </c>
      <c r="K49" s="15"/>
    </row>
    <row r="50" spans="1:11" x14ac:dyDescent="0.2">
      <c r="A50" s="14"/>
      <c r="K50" s="15"/>
    </row>
    <row r="51" spans="1:11" ht="16" thickBot="1" x14ac:dyDescent="0.25">
      <c r="A51" s="16"/>
      <c r="B51" s="17"/>
      <c r="C51" s="17"/>
      <c r="D51" s="17"/>
      <c r="E51" s="17"/>
      <c r="F51" s="17"/>
      <c r="G51" s="17"/>
      <c r="H51" s="17"/>
      <c r="I51" s="17"/>
      <c r="J51" s="17"/>
      <c r="K51" s="18"/>
    </row>
    <row r="52" spans="1:11" x14ac:dyDescent="0.2">
      <c r="A52" s="11"/>
      <c r="B52" s="12"/>
      <c r="C52" s="12"/>
      <c r="D52" s="12"/>
      <c r="E52" s="12"/>
      <c r="F52" s="12"/>
      <c r="G52" s="12"/>
      <c r="H52" s="12"/>
      <c r="I52" s="12"/>
      <c r="J52" s="12"/>
      <c r="K52" s="13"/>
    </row>
    <row r="53" spans="1:11" x14ac:dyDescent="0.2">
      <c r="A53" s="14"/>
      <c r="K53" s="15"/>
    </row>
    <row r="54" spans="1:11" ht="16" thickBot="1" x14ac:dyDescent="0.25">
      <c r="A54" s="20" t="s">
        <v>1299</v>
      </c>
      <c r="B54" s="19" t="s">
        <v>1318</v>
      </c>
      <c r="K54" s="15"/>
    </row>
    <row r="55" spans="1:11" x14ac:dyDescent="0.2">
      <c r="A55" s="21" t="s">
        <v>449</v>
      </c>
      <c r="B55" s="46">
        <v>1057</v>
      </c>
      <c r="K55" s="15"/>
    </row>
    <row r="56" spans="1:11" x14ac:dyDescent="0.2">
      <c r="A56" s="21" t="s">
        <v>315</v>
      </c>
      <c r="B56" s="46">
        <v>1057</v>
      </c>
      <c r="K56" s="15"/>
    </row>
    <row r="57" spans="1:11" x14ac:dyDescent="0.2">
      <c r="A57" s="21" t="s">
        <v>432</v>
      </c>
      <c r="B57" s="46">
        <v>1083</v>
      </c>
      <c r="K57" s="15"/>
    </row>
    <row r="58" spans="1:11" x14ac:dyDescent="0.2">
      <c r="A58" s="21" t="s">
        <v>389</v>
      </c>
      <c r="B58" s="46">
        <v>1103</v>
      </c>
      <c r="K58" s="15"/>
    </row>
    <row r="59" spans="1:11" x14ac:dyDescent="0.2">
      <c r="A59" s="21" t="s">
        <v>359</v>
      </c>
      <c r="B59" s="46">
        <v>1125</v>
      </c>
      <c r="K59" s="15"/>
    </row>
    <row r="60" spans="1:11" x14ac:dyDescent="0.2">
      <c r="A60" s="21" t="s">
        <v>454</v>
      </c>
      <c r="B60" s="46">
        <v>1155</v>
      </c>
      <c r="K60" s="15"/>
    </row>
    <row r="61" spans="1:11" x14ac:dyDescent="0.2">
      <c r="A61" s="21" t="s">
        <v>343</v>
      </c>
      <c r="B61" s="46">
        <v>1158</v>
      </c>
      <c r="K61" s="15"/>
    </row>
    <row r="62" spans="1:11" x14ac:dyDescent="0.2">
      <c r="A62" s="21" t="s">
        <v>421</v>
      </c>
      <c r="B62" s="46">
        <v>1263</v>
      </c>
      <c r="K62" s="15"/>
    </row>
    <row r="63" spans="1:11" x14ac:dyDescent="0.2">
      <c r="A63" s="21" t="s">
        <v>373</v>
      </c>
      <c r="B63" s="46">
        <v>1397</v>
      </c>
      <c r="K63" s="15"/>
    </row>
    <row r="64" spans="1:11" x14ac:dyDescent="0.2">
      <c r="A64" s="21" t="s">
        <v>426</v>
      </c>
      <c r="B64" s="46">
        <v>1496</v>
      </c>
      <c r="K64" s="15"/>
    </row>
    <row r="65" spans="1:11" ht="16" thickBot="1" x14ac:dyDescent="0.25">
      <c r="A65" s="22" t="s">
        <v>428</v>
      </c>
      <c r="B65" s="46">
        <v>1577</v>
      </c>
      <c r="K65" s="15"/>
    </row>
    <row r="66" spans="1:11" ht="16" thickBot="1" x14ac:dyDescent="0.25">
      <c r="A66" s="22" t="s">
        <v>1300</v>
      </c>
      <c r="B66" s="19">
        <v>13471</v>
      </c>
      <c r="K66" s="15"/>
    </row>
    <row r="67" spans="1:11" x14ac:dyDescent="0.2">
      <c r="A67" s="14"/>
      <c r="K67" s="15"/>
    </row>
    <row r="68" spans="1:11" ht="16" thickBot="1" x14ac:dyDescent="0.25">
      <c r="A68" s="16"/>
      <c r="B68" s="17"/>
      <c r="C68" s="17"/>
      <c r="D68" s="17"/>
      <c r="E68" s="17"/>
      <c r="F68" s="17"/>
      <c r="G68" s="17"/>
      <c r="H68" s="17"/>
      <c r="I68" s="17"/>
      <c r="J68" s="17"/>
      <c r="K68" s="18"/>
    </row>
    <row r="69" spans="1:11" x14ac:dyDescent="0.2">
      <c r="A69" s="30"/>
      <c r="B69" s="31"/>
      <c r="C69" s="31"/>
      <c r="D69" s="31"/>
      <c r="E69" s="31"/>
      <c r="F69" s="31"/>
      <c r="G69" s="31"/>
      <c r="H69" s="31"/>
      <c r="I69" s="31"/>
      <c r="J69" s="31"/>
      <c r="K69" s="32"/>
    </row>
    <row r="70" spans="1:11" x14ac:dyDescent="0.2">
      <c r="A70" s="33"/>
      <c r="B70" s="34"/>
      <c r="C70" s="34"/>
      <c r="D70" s="34"/>
      <c r="E70" s="34"/>
      <c r="F70" s="34"/>
      <c r="G70" s="34"/>
      <c r="H70" s="34"/>
      <c r="I70" s="34"/>
      <c r="J70" s="34"/>
      <c r="K70" s="35"/>
    </row>
    <row r="71" spans="1:11" ht="16" thickBot="1" x14ac:dyDescent="0.25">
      <c r="A71" s="40" t="s">
        <v>1299</v>
      </c>
      <c r="B71" s="39" t="s">
        <v>1317</v>
      </c>
      <c r="C71" s="34"/>
      <c r="D71" s="34"/>
      <c r="E71" s="34"/>
      <c r="F71" s="34"/>
      <c r="G71" s="34"/>
      <c r="H71" s="34"/>
      <c r="I71" s="34"/>
      <c r="J71" s="34"/>
      <c r="K71" s="35"/>
    </row>
    <row r="72" spans="1:11" x14ac:dyDescent="0.2">
      <c r="A72" s="41">
        <v>1996</v>
      </c>
      <c r="B72" s="25">
        <v>226298.50000000009</v>
      </c>
      <c r="C72" s="34"/>
      <c r="D72" s="34"/>
      <c r="E72" s="34"/>
      <c r="F72" s="34"/>
      <c r="G72" s="34"/>
      <c r="H72" s="34"/>
      <c r="I72" s="34"/>
      <c r="J72" s="34"/>
      <c r="K72" s="35"/>
    </row>
    <row r="73" spans="1:11" x14ac:dyDescent="0.2">
      <c r="A73" s="41">
        <v>1997</v>
      </c>
      <c r="B73" s="25">
        <v>658388.74999999977</v>
      </c>
      <c r="C73" s="34"/>
      <c r="D73" s="34"/>
      <c r="E73" s="34"/>
      <c r="F73" s="34"/>
      <c r="G73" s="34"/>
      <c r="H73" s="34"/>
      <c r="I73" s="34"/>
      <c r="J73" s="34"/>
      <c r="K73" s="35"/>
    </row>
    <row r="74" spans="1:11" ht="16" thickBot="1" x14ac:dyDescent="0.25">
      <c r="A74" s="42">
        <v>1998</v>
      </c>
      <c r="B74" s="25">
        <v>469771.34</v>
      </c>
      <c r="C74" s="34"/>
      <c r="D74" s="34"/>
      <c r="E74" s="34"/>
      <c r="F74" s="34"/>
      <c r="G74" s="34"/>
      <c r="H74" s="34"/>
      <c r="I74" s="34"/>
      <c r="J74" s="34"/>
      <c r="K74" s="35"/>
    </row>
    <row r="75" spans="1:11" ht="16" thickBot="1" x14ac:dyDescent="0.25">
      <c r="A75" s="42" t="s">
        <v>1300</v>
      </c>
      <c r="B75" s="43">
        <v>1354458.5899999999</v>
      </c>
      <c r="C75" s="34"/>
      <c r="D75" s="34"/>
      <c r="E75" s="34"/>
      <c r="F75" s="34"/>
      <c r="G75" s="34"/>
      <c r="H75" s="34"/>
      <c r="I75" s="34"/>
      <c r="J75" s="34"/>
      <c r="K75" s="35"/>
    </row>
    <row r="76" spans="1:11" x14ac:dyDescent="0.2">
      <c r="A76" s="33"/>
      <c r="B76" s="44">
        <f>GETPIVOTDATA("Line Sale",$A$71)</f>
        <v>1354458.5899999999</v>
      </c>
      <c r="C76" s="34"/>
      <c r="D76" s="34"/>
      <c r="E76" s="34"/>
      <c r="F76" s="34"/>
      <c r="G76" s="34"/>
      <c r="H76" s="34"/>
      <c r="I76" s="34"/>
      <c r="J76" s="34"/>
      <c r="K76" s="35"/>
    </row>
    <row r="77" spans="1:11" ht="16" thickBot="1" x14ac:dyDescent="0.25">
      <c r="A77" s="33"/>
      <c r="B77" s="37"/>
      <c r="C77" s="34"/>
      <c r="D77" s="34"/>
      <c r="E77" s="34"/>
      <c r="F77" s="34"/>
      <c r="G77" s="34"/>
      <c r="H77" s="34"/>
      <c r="I77" s="34"/>
      <c r="J77" s="34"/>
      <c r="K77" s="35"/>
    </row>
    <row r="78" spans="1:11" ht="16" thickBot="1" x14ac:dyDescent="0.25">
      <c r="A78" s="36"/>
      <c r="C78" s="37"/>
      <c r="D78" s="37"/>
      <c r="E78" s="37"/>
      <c r="F78" s="37"/>
      <c r="G78" s="37"/>
      <c r="H78" s="37"/>
      <c r="I78" s="37"/>
      <c r="J78" s="37"/>
      <c r="K78" s="38"/>
    </row>
    <row r="79" spans="1:11" x14ac:dyDescent="0.2">
      <c r="A79" s="11"/>
      <c r="B79" s="12"/>
      <c r="C79" s="12"/>
      <c r="D79" s="12"/>
      <c r="E79" s="12"/>
      <c r="F79" s="12"/>
      <c r="G79" s="12"/>
      <c r="H79" s="12"/>
      <c r="I79" s="12"/>
      <c r="J79" s="12"/>
      <c r="K79" s="13"/>
    </row>
    <row r="80" spans="1:11" ht="16" thickBot="1" x14ac:dyDescent="0.25">
      <c r="A80" s="20" t="s">
        <v>1299</v>
      </c>
      <c r="B80" s="19" t="s">
        <v>1317</v>
      </c>
      <c r="K80" s="15"/>
    </row>
    <row r="81" spans="1:11" x14ac:dyDescent="0.2">
      <c r="A81" s="21" t="s">
        <v>1279</v>
      </c>
      <c r="B81" s="25">
        <v>100726.8</v>
      </c>
      <c r="K81" s="15"/>
    </row>
    <row r="82" spans="1:11" x14ac:dyDescent="0.2">
      <c r="A82" s="21" t="s">
        <v>1283</v>
      </c>
      <c r="B82" s="25">
        <v>105268.6</v>
      </c>
      <c r="K82" s="15"/>
    </row>
    <row r="83" spans="1:11" x14ac:dyDescent="0.2">
      <c r="A83" s="21" t="s">
        <v>1273</v>
      </c>
      <c r="B83" s="25">
        <v>113694.75000000001</v>
      </c>
      <c r="K83" s="15"/>
    </row>
    <row r="84" spans="1:11" x14ac:dyDescent="0.2">
      <c r="A84" s="21" t="s">
        <v>1285</v>
      </c>
      <c r="B84" s="25">
        <v>141623.09000000003</v>
      </c>
      <c r="K84" s="15"/>
    </row>
    <row r="85" spans="1:11" x14ac:dyDescent="0.2">
      <c r="A85" s="21" t="s">
        <v>1275</v>
      </c>
      <c r="B85" s="25">
        <v>177099.09999999995</v>
      </c>
      <c r="K85" s="15"/>
    </row>
    <row r="86" spans="1:11" x14ac:dyDescent="0.2">
      <c r="A86" s="21" t="s">
        <v>1281</v>
      </c>
      <c r="B86" s="25">
        <v>178188.80000000002</v>
      </c>
      <c r="K86" s="15"/>
    </row>
    <row r="87" spans="1:11" x14ac:dyDescent="0.2">
      <c r="A87" s="21" t="s">
        <v>1277</v>
      </c>
      <c r="B87" s="25">
        <v>251330.5</v>
      </c>
      <c r="K87" s="15"/>
    </row>
    <row r="88" spans="1:11" ht="16" thickBot="1" x14ac:dyDescent="0.25">
      <c r="A88" s="22" t="s">
        <v>1271</v>
      </c>
      <c r="B88" s="25">
        <v>286526.94999999995</v>
      </c>
      <c r="K88" s="15"/>
    </row>
    <row r="89" spans="1:11" ht="16" thickBot="1" x14ac:dyDescent="0.25">
      <c r="A89" s="22" t="s">
        <v>1300</v>
      </c>
      <c r="B89" s="19">
        <v>1354458.59</v>
      </c>
      <c r="K89" s="15"/>
    </row>
    <row r="90" spans="1:11" x14ac:dyDescent="0.2">
      <c r="A90" s="14"/>
      <c r="K90" s="15"/>
    </row>
    <row r="91" spans="1:11" x14ac:dyDescent="0.2">
      <c r="A91" s="14"/>
      <c r="K91" s="15"/>
    </row>
    <row r="92" spans="1:11" x14ac:dyDescent="0.2">
      <c r="A92" s="14"/>
      <c r="K92" s="15"/>
    </row>
    <row r="93" spans="1:11" x14ac:dyDescent="0.2">
      <c r="A93" s="14"/>
      <c r="K93" s="15"/>
    </row>
    <row r="94" spans="1:11" ht="16" thickBot="1" x14ac:dyDescent="0.25">
      <c r="A94" s="16"/>
      <c r="B94" s="17"/>
      <c r="C94" s="17"/>
      <c r="D94" s="17"/>
      <c r="E94" s="17"/>
      <c r="F94" s="17"/>
      <c r="G94" s="17"/>
      <c r="H94" s="17"/>
      <c r="I94" s="17"/>
      <c r="J94" s="17"/>
      <c r="K94" s="18"/>
    </row>
    <row r="95" spans="1:11" x14ac:dyDescent="0.2">
      <c r="A95" s="11"/>
      <c r="B95" s="12"/>
      <c r="C95" s="12"/>
      <c r="D95" s="12"/>
      <c r="E95" s="12"/>
      <c r="F95" s="12"/>
      <c r="G95" s="12"/>
      <c r="H95" s="12"/>
      <c r="I95" s="12"/>
      <c r="J95" s="12"/>
      <c r="K95" s="13"/>
    </row>
    <row r="96" spans="1:11" x14ac:dyDescent="0.2">
      <c r="A96" s="14"/>
      <c r="K96" s="15"/>
    </row>
    <row r="97" spans="1:11" ht="16" thickBot="1" x14ac:dyDescent="0.25">
      <c r="A97" s="20" t="s">
        <v>1299</v>
      </c>
      <c r="B97" s="19" t="s">
        <v>1317</v>
      </c>
      <c r="K97" s="15"/>
    </row>
    <row r="98" spans="1:11" x14ac:dyDescent="0.2">
      <c r="A98" s="21" t="s">
        <v>827</v>
      </c>
      <c r="B98" s="25">
        <v>8119.0999999999995</v>
      </c>
      <c r="D98" t="str">
        <f>A98</f>
        <v>Argentina</v>
      </c>
      <c r="E98" s="10">
        <f>GETPIVOTDATA("Line Sale",$A$97,"ShipCountry","Argentina")</f>
        <v>8119.0999999999995</v>
      </c>
      <c r="K98" s="15"/>
    </row>
    <row r="99" spans="1:11" x14ac:dyDescent="0.2">
      <c r="A99" s="21" t="s">
        <v>530</v>
      </c>
      <c r="B99" s="25">
        <v>139496.63</v>
      </c>
      <c r="D99" t="str">
        <f t="shared" ref="D99:D118" si="0">A99</f>
        <v>Austria</v>
      </c>
      <c r="E99" s="10">
        <f>GETPIVOTDATA("Line Sale",$A$97,"ShipCountry","Austria")</f>
        <v>139496.63</v>
      </c>
      <c r="K99" s="15"/>
    </row>
    <row r="100" spans="1:11" x14ac:dyDescent="0.2">
      <c r="A100" s="21" t="s">
        <v>500</v>
      </c>
      <c r="B100" s="25">
        <v>35134.979999999996</v>
      </c>
      <c r="D100" t="str">
        <f t="shared" si="0"/>
        <v>Belgium</v>
      </c>
      <c r="E100" s="10">
        <f>GETPIVOTDATA("Line Sale",$A$97,"ShipCountry","Belgium")</f>
        <v>35134.979999999996</v>
      </c>
      <c r="K100" s="15"/>
    </row>
    <row r="101" spans="1:11" x14ac:dyDescent="0.2">
      <c r="A101" s="21" t="s">
        <v>146</v>
      </c>
      <c r="B101" s="25">
        <v>114968.48000000003</v>
      </c>
      <c r="D101" t="str">
        <f t="shared" si="0"/>
        <v>Brazil</v>
      </c>
      <c r="E101" s="10">
        <f>GETPIVOTDATA("Line Sale",$A$97,"ShipCountry","Brazil")</f>
        <v>114968.48000000003</v>
      </c>
      <c r="K101" s="15"/>
    </row>
    <row r="102" spans="1:11" x14ac:dyDescent="0.2">
      <c r="A102" s="21" t="s">
        <v>264</v>
      </c>
      <c r="B102" s="25">
        <v>55334.100000000006</v>
      </c>
      <c r="D102" t="str">
        <f t="shared" si="0"/>
        <v>Canada</v>
      </c>
      <c r="E102" s="10">
        <f>GETPIVOTDATA("Line Sale",$A$97,"ShipCountry","Canada")</f>
        <v>55334.100000000006</v>
      </c>
      <c r="K102" s="15"/>
    </row>
    <row r="103" spans="1:11" x14ac:dyDescent="0.2">
      <c r="A103" s="21" t="s">
        <v>230</v>
      </c>
      <c r="B103" s="25">
        <v>34782.25</v>
      </c>
      <c r="D103" t="str">
        <f t="shared" si="0"/>
        <v>Denmark</v>
      </c>
      <c r="E103" s="10">
        <f>GETPIVOTDATA("Line Sale",$A$97,"ShipCountry","Denmark")</f>
        <v>34782.25</v>
      </c>
      <c r="K103" s="15"/>
    </row>
    <row r="104" spans="1:11" x14ac:dyDescent="0.2">
      <c r="A104" s="21" t="s">
        <v>248</v>
      </c>
      <c r="B104" s="25">
        <v>19778.449999999997</v>
      </c>
      <c r="D104" t="str">
        <f t="shared" si="0"/>
        <v>Finland</v>
      </c>
      <c r="E104" s="10">
        <f>GETPIVOTDATA("Line Sale",$A$97,"ShipCountry","Finland")</f>
        <v>19778.449999999997</v>
      </c>
      <c r="K104" s="15"/>
    </row>
    <row r="105" spans="1:11" x14ac:dyDescent="0.2">
      <c r="A105" s="21" t="s">
        <v>206</v>
      </c>
      <c r="B105" s="25">
        <v>85498.76</v>
      </c>
      <c r="D105" t="str">
        <f t="shared" si="0"/>
        <v>France</v>
      </c>
      <c r="E105" s="10">
        <f>GETPIVOTDATA("Line Sale",$A$97,"ShipCountry","France")</f>
        <v>85498.76</v>
      </c>
      <c r="K105" s="15"/>
    </row>
    <row r="106" spans="1:11" x14ac:dyDescent="0.2">
      <c r="A106" s="21" t="s">
        <v>154</v>
      </c>
      <c r="B106" s="25">
        <v>244640.63000000006</v>
      </c>
      <c r="D106" t="str">
        <f t="shared" si="0"/>
        <v>Germany</v>
      </c>
      <c r="E106" s="10">
        <f>GETPIVOTDATA("Line Sale",$A$97,"ShipCountry","Germany")</f>
        <v>244640.63000000006</v>
      </c>
      <c r="K106" s="15"/>
    </row>
    <row r="107" spans="1:11" x14ac:dyDescent="0.2">
      <c r="A107" s="21" t="s">
        <v>656</v>
      </c>
      <c r="B107" s="25">
        <v>57317.39</v>
      </c>
      <c r="D107" t="str">
        <f t="shared" si="0"/>
        <v>Ireland</v>
      </c>
      <c r="E107" s="10">
        <f>GETPIVOTDATA("Line Sale",$A$97,"ShipCountry","Ireland")</f>
        <v>57317.39</v>
      </c>
      <c r="K107" s="15"/>
    </row>
    <row r="108" spans="1:11" x14ac:dyDescent="0.2">
      <c r="A108" s="21" t="s">
        <v>176</v>
      </c>
      <c r="B108" s="25">
        <v>16705.150000000001</v>
      </c>
      <c r="D108" t="str">
        <f t="shared" si="0"/>
        <v>Italy</v>
      </c>
      <c r="E108" s="10">
        <f>GETPIVOTDATA("Line Sale",$A$97,"ShipCountry","Italy")</f>
        <v>16705.150000000001</v>
      </c>
      <c r="K108" s="15"/>
    </row>
    <row r="109" spans="1:11" x14ac:dyDescent="0.2">
      <c r="A109" s="21" t="s">
        <v>535</v>
      </c>
      <c r="B109" s="25">
        <v>24073.450000000004</v>
      </c>
      <c r="D109" t="str">
        <f t="shared" si="0"/>
        <v>Mexico</v>
      </c>
      <c r="E109" s="10">
        <f>GETPIVOTDATA("Line Sale",$A$97,"ShipCountry","Mexico")</f>
        <v>24073.450000000004</v>
      </c>
      <c r="K109" s="15"/>
    </row>
    <row r="110" spans="1:11" x14ac:dyDescent="0.2">
      <c r="A110" s="21" t="s">
        <v>184</v>
      </c>
      <c r="B110" s="25">
        <v>5735.1500000000005</v>
      </c>
      <c r="D110" t="str">
        <f t="shared" si="0"/>
        <v>Norway</v>
      </c>
      <c r="E110" s="10">
        <f>GETPIVOTDATA("Line Sale",$A$97,"ShipCountry","Norway")</f>
        <v>5735.1500000000005</v>
      </c>
      <c r="K110" s="15"/>
    </row>
    <row r="111" spans="1:11" x14ac:dyDescent="0.2">
      <c r="A111" s="21" t="s">
        <v>794</v>
      </c>
      <c r="B111" s="25">
        <v>3531.95</v>
      </c>
      <c r="D111" t="str">
        <f t="shared" si="0"/>
        <v>Poland</v>
      </c>
      <c r="E111" s="10">
        <f>GETPIVOTDATA("Line Sale",$A$97,"ShipCountry","Poland")</f>
        <v>3531.95</v>
      </c>
      <c r="K111" s="15"/>
    </row>
    <row r="112" spans="1:11" x14ac:dyDescent="0.2">
      <c r="A112" s="21" t="s">
        <v>720</v>
      </c>
      <c r="B112" s="25">
        <v>12468.65</v>
      </c>
      <c r="D112" t="str">
        <f t="shared" si="0"/>
        <v>Portugal</v>
      </c>
      <c r="E112" s="10">
        <f>GETPIVOTDATA("Line Sale",$A$97,"ShipCountry","Portugal")</f>
        <v>12468.65</v>
      </c>
      <c r="K112" s="15"/>
    </row>
    <row r="113" spans="1:11" x14ac:dyDescent="0.2">
      <c r="A113" s="21" t="s">
        <v>108</v>
      </c>
      <c r="B113" s="25">
        <v>19431.89</v>
      </c>
      <c r="D113" t="str">
        <f t="shared" si="0"/>
        <v>Spain</v>
      </c>
      <c r="E113" s="10">
        <f>GETPIVOTDATA("Line Sale",$A$97,"ShipCountry","Spain")</f>
        <v>19431.89</v>
      </c>
      <c r="K113" s="15"/>
    </row>
    <row r="114" spans="1:11" x14ac:dyDescent="0.2">
      <c r="A114" s="21" t="s">
        <v>199</v>
      </c>
      <c r="B114" s="25">
        <v>59523.700000000012</v>
      </c>
      <c r="D114" t="str">
        <f t="shared" si="0"/>
        <v>Sweden</v>
      </c>
      <c r="E114" s="10">
        <f>GETPIVOTDATA("Line Sale",$A$97,"ShipCountry","Sweden")</f>
        <v>59523.700000000012</v>
      </c>
      <c r="K114" s="15"/>
    </row>
    <row r="115" spans="1:11" x14ac:dyDescent="0.2">
      <c r="A115" s="21" t="s">
        <v>506</v>
      </c>
      <c r="B115" s="25">
        <v>32919.5</v>
      </c>
      <c r="D115" t="str">
        <f t="shared" si="0"/>
        <v>Switzerland</v>
      </c>
      <c r="E115" s="10">
        <f>GETPIVOTDATA("Line Sale",$A$97,"ShipCountry","Switzerland")</f>
        <v>32919.5</v>
      </c>
      <c r="K115" s="15"/>
    </row>
    <row r="116" spans="1:11" x14ac:dyDescent="0.2">
      <c r="A116" s="21" t="s">
        <v>73</v>
      </c>
      <c r="B116" s="25">
        <v>60616.510000000009</v>
      </c>
      <c r="D116" t="str">
        <f t="shared" si="0"/>
        <v>UK</v>
      </c>
      <c r="E116" s="10">
        <f>GETPIVOTDATA("Line Sale",$A$97,"ShipCountry","UK")</f>
        <v>60616.510000000009</v>
      </c>
      <c r="K116" s="15"/>
    </row>
    <row r="117" spans="1:11" x14ac:dyDescent="0.2">
      <c r="A117" s="21" t="s">
        <v>82</v>
      </c>
      <c r="B117" s="25">
        <v>263566.98000000004</v>
      </c>
      <c r="D117" t="str">
        <f t="shared" si="0"/>
        <v>USA</v>
      </c>
      <c r="E117" s="10">
        <f>GETPIVOTDATA("Line Sale",$A$97,"ShipCountry","USA")</f>
        <v>263566.98000000004</v>
      </c>
      <c r="K117" s="15"/>
    </row>
    <row r="118" spans="1:11" ht="16" thickBot="1" x14ac:dyDescent="0.25">
      <c r="A118" s="22" t="s">
        <v>524</v>
      </c>
      <c r="B118" s="25">
        <v>60814.889999999992</v>
      </c>
      <c r="D118" t="str">
        <f t="shared" si="0"/>
        <v>Venezuela</v>
      </c>
      <c r="E118" s="10">
        <f>GETPIVOTDATA("Line Sale",$A$97,"ShipCountry","Venezuela")</f>
        <v>60814.889999999992</v>
      </c>
      <c r="K118" s="15"/>
    </row>
    <row r="119" spans="1:11" ht="16" thickBot="1" x14ac:dyDescent="0.25">
      <c r="A119" s="22" t="s">
        <v>1300</v>
      </c>
      <c r="B119" s="19">
        <v>1354458.59</v>
      </c>
      <c r="K119" s="15"/>
    </row>
    <row r="120" spans="1:11" x14ac:dyDescent="0.2">
      <c r="A120" s="14"/>
      <c r="K120" s="15"/>
    </row>
    <row r="121" spans="1:11" ht="16" thickBot="1" x14ac:dyDescent="0.25">
      <c r="A121" s="16"/>
      <c r="B121" s="17"/>
      <c r="C121" s="17"/>
      <c r="D121" s="17"/>
      <c r="E121" s="17"/>
      <c r="F121" s="17"/>
      <c r="G121" s="17"/>
      <c r="H121" s="17"/>
      <c r="I121" s="17"/>
      <c r="J121" s="17"/>
      <c r="K121" s="18"/>
    </row>
    <row r="122" spans="1:11" x14ac:dyDescent="0.2">
      <c r="A122" s="11"/>
      <c r="B122" s="12"/>
      <c r="C122" s="12"/>
      <c r="D122" s="12"/>
      <c r="E122" s="12"/>
      <c r="F122" s="12"/>
      <c r="G122" s="12"/>
      <c r="H122" s="12"/>
      <c r="I122" s="12"/>
      <c r="J122" s="12"/>
      <c r="K122" s="13"/>
    </row>
    <row r="123" spans="1:11" ht="16" thickBot="1" x14ac:dyDescent="0.25">
      <c r="A123" s="20" t="s">
        <v>1299</v>
      </c>
      <c r="B123" s="19" t="s">
        <v>1317</v>
      </c>
      <c r="K123" s="15"/>
    </row>
    <row r="124" spans="1:11" x14ac:dyDescent="0.2">
      <c r="A124" s="21" t="s">
        <v>300</v>
      </c>
      <c r="B124" s="50">
        <v>0.52098172303665624</v>
      </c>
      <c r="K124" s="15"/>
    </row>
    <row r="125" spans="1:11" x14ac:dyDescent="0.2">
      <c r="A125" s="21" t="s">
        <v>302</v>
      </c>
      <c r="B125" s="50">
        <v>0.15966898626262171</v>
      </c>
      <c r="K125" s="15"/>
    </row>
    <row r="126" spans="1:11" x14ac:dyDescent="0.2">
      <c r="A126" s="21" t="s">
        <v>303</v>
      </c>
      <c r="B126" s="50">
        <v>0.15729628175638796</v>
      </c>
      <c r="K126" s="15"/>
    </row>
    <row r="127" spans="1:11" ht="16" thickBot="1" x14ac:dyDescent="0.25">
      <c r="A127" s="22" t="s">
        <v>301</v>
      </c>
      <c r="B127" s="50">
        <v>0.162053008944334</v>
      </c>
      <c r="K127" s="15"/>
    </row>
    <row r="128" spans="1:11" ht="16" thickBot="1" x14ac:dyDescent="0.25">
      <c r="A128" s="22" t="s">
        <v>1300</v>
      </c>
      <c r="B128" s="48">
        <v>1</v>
      </c>
      <c r="K128" s="15"/>
    </row>
    <row r="129" spans="1:11" x14ac:dyDescent="0.2">
      <c r="A129" s="14"/>
      <c r="K129" s="15"/>
    </row>
    <row r="130" spans="1:11" x14ac:dyDescent="0.2">
      <c r="A130" s="14"/>
      <c r="K130" s="15"/>
    </row>
    <row r="131" spans="1:11" x14ac:dyDescent="0.2">
      <c r="A131" s="14"/>
      <c r="K131" s="15"/>
    </row>
    <row r="132" spans="1:11" x14ac:dyDescent="0.2">
      <c r="A132" s="14"/>
      <c r="K132" s="15"/>
    </row>
    <row r="133" spans="1:11" x14ac:dyDescent="0.2">
      <c r="A133" s="14"/>
      <c r="K133" s="15"/>
    </row>
    <row r="134" spans="1:11" x14ac:dyDescent="0.2">
      <c r="A134" s="14"/>
      <c r="K134" s="15"/>
    </row>
    <row r="135" spans="1:11" x14ac:dyDescent="0.2">
      <c r="A135" s="14"/>
      <c r="K135" s="15"/>
    </row>
    <row r="136" spans="1:11" x14ac:dyDescent="0.2">
      <c r="A136" s="14"/>
      <c r="K136" s="15"/>
    </row>
    <row r="137" spans="1:11" ht="16" thickBot="1" x14ac:dyDescent="0.25">
      <c r="A137" s="16"/>
      <c r="B137" s="17"/>
      <c r="C137" s="17"/>
      <c r="D137" s="17"/>
      <c r="E137" s="17"/>
      <c r="F137" s="17"/>
      <c r="G137" s="17"/>
      <c r="H137" s="17"/>
      <c r="I137" s="17"/>
      <c r="J137" s="17"/>
      <c r="K137" s="18"/>
    </row>
    <row r="138" spans="1:11" x14ac:dyDescent="0.2">
      <c r="A138" s="11"/>
      <c r="B138" s="12"/>
      <c r="C138" s="12"/>
      <c r="D138" s="12"/>
      <c r="E138" s="12"/>
      <c r="F138" s="12"/>
      <c r="G138" s="12"/>
      <c r="H138" s="12"/>
      <c r="I138" s="12"/>
      <c r="J138" s="12"/>
      <c r="K138" s="13"/>
    </row>
    <row r="139" spans="1:11" ht="16" thickBot="1" x14ac:dyDescent="0.25">
      <c r="A139" s="16" t="s">
        <v>1320</v>
      </c>
      <c r="B139" s="18" t="s">
        <v>1318</v>
      </c>
      <c r="K139" s="15"/>
    </row>
    <row r="140" spans="1:11" ht="16" thickBot="1" x14ac:dyDescent="0.25">
      <c r="A140" s="16">
        <v>2155</v>
      </c>
      <c r="B140" s="18">
        <v>51317</v>
      </c>
      <c r="K140" s="15"/>
    </row>
    <row r="141" spans="1:11" x14ac:dyDescent="0.2">
      <c r="A141" s="14">
        <f>GETPIVOTDATA("OrderID",$A$139)</f>
        <v>2155</v>
      </c>
      <c r="B141" s="49">
        <f>GETPIVOTDATA("Sum of Quantity",$A$139)</f>
        <v>51317</v>
      </c>
      <c r="K141" s="15"/>
    </row>
    <row r="142" spans="1:11" ht="16" thickBot="1" x14ac:dyDescent="0.25">
      <c r="A142" s="16"/>
      <c r="B142" s="17"/>
      <c r="C142" s="17"/>
      <c r="D142" s="17"/>
      <c r="E142" s="17"/>
      <c r="F142" s="17"/>
      <c r="G142" s="17"/>
      <c r="H142" s="17"/>
      <c r="I142" s="17"/>
      <c r="J142" s="17"/>
      <c r="K142" s="18"/>
    </row>
    <row r="144" spans="1:11" ht="16" thickBot="1" x14ac:dyDescent="0.25">
      <c r="A144" s="47" t="s">
        <v>1299</v>
      </c>
      <c r="B144" s="19" t="s">
        <v>1317</v>
      </c>
    </row>
    <row r="145" spans="1:2" x14ac:dyDescent="0.2">
      <c r="A145" s="23">
        <v>1</v>
      </c>
      <c r="B145" s="51">
        <v>167547.51999999999</v>
      </c>
    </row>
    <row r="146" spans="1:2" x14ac:dyDescent="0.2">
      <c r="A146" s="23">
        <v>2</v>
      </c>
      <c r="B146" s="51">
        <v>145769.15000000002</v>
      </c>
    </row>
    <row r="147" spans="1:2" x14ac:dyDescent="0.2">
      <c r="A147" s="23">
        <v>3</v>
      </c>
      <c r="B147" s="51">
        <v>149805.35</v>
      </c>
    </row>
    <row r="148" spans="1:2" x14ac:dyDescent="0.2">
      <c r="A148" s="23">
        <v>4</v>
      </c>
      <c r="B148" s="51">
        <v>190329.95</v>
      </c>
    </row>
    <row r="149" spans="1:2" x14ac:dyDescent="0.2">
      <c r="A149" s="23">
        <v>5</v>
      </c>
      <c r="B149" s="51">
        <v>76722.36</v>
      </c>
    </row>
    <row r="150" spans="1:2" x14ac:dyDescent="0.2">
      <c r="A150" s="23">
        <v>6</v>
      </c>
      <c r="B150" s="51">
        <v>39088</v>
      </c>
    </row>
    <row r="151" spans="1:2" x14ac:dyDescent="0.2">
      <c r="A151" s="23">
        <v>7</v>
      </c>
      <c r="B151" s="51">
        <v>85657.030000000013</v>
      </c>
    </row>
    <row r="152" spans="1:2" x14ac:dyDescent="0.2">
      <c r="A152" s="23">
        <v>8</v>
      </c>
      <c r="B152" s="51">
        <v>76591.090000000011</v>
      </c>
    </row>
    <row r="153" spans="1:2" x14ac:dyDescent="0.2">
      <c r="A153" s="23">
        <v>9</v>
      </c>
      <c r="B153" s="51">
        <v>87369.01999999999</v>
      </c>
    </row>
    <row r="154" spans="1:2" x14ac:dyDescent="0.2">
      <c r="A154" s="23">
        <v>10</v>
      </c>
      <c r="B154" s="51">
        <v>111532.09999999996</v>
      </c>
    </row>
    <row r="155" spans="1:2" x14ac:dyDescent="0.2">
      <c r="A155" s="23">
        <v>11</v>
      </c>
      <c r="B155" s="51">
        <v>95617.36</v>
      </c>
    </row>
    <row r="156" spans="1:2" x14ac:dyDescent="0.2">
      <c r="A156" s="23">
        <v>12</v>
      </c>
      <c r="B156" s="51">
        <v>128429.66000000002</v>
      </c>
    </row>
    <row r="157" spans="1:2" ht="16" thickBot="1" x14ac:dyDescent="0.25">
      <c r="A157" s="22" t="s">
        <v>1300</v>
      </c>
      <c r="B157" s="19">
        <v>1354458.5899999999</v>
      </c>
    </row>
    <row r="171" ht="16" thickBot="1" x14ac:dyDescent="0.25"/>
    <row r="184" ht="16" thickBot="1" x14ac:dyDescent="0.25"/>
    <row r="197" ht="16" thickBot="1" x14ac:dyDescent="0.25"/>
  </sheetData>
  <pageMargins left="0.7" right="0.7" top="0.75" bottom="0.75" header="0.3" footer="0.3"/>
  <pageSetup paperSize="9" orientation="portrait" horizontalDpi="0" verticalDpi="0"/>
  <drawing r:id="rId11"/>
  <extLst>
    <ext xmlns:x14="http://schemas.microsoft.com/office/spreadsheetml/2009/9/main" uri="{A8765BA9-456A-4dab-B4F3-ACF838C121DE}">
      <x14:slicerList>
        <x14:slicer r:id="rId1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34234-00EE-F84A-9877-2F74194781EE}">
  <dimension ref="A1:F2156"/>
  <sheetViews>
    <sheetView topLeftCell="A31" workbookViewId="0">
      <selection activeCell="F6" sqref="F6"/>
    </sheetView>
  </sheetViews>
  <sheetFormatPr baseColWidth="10" defaultRowHeight="15" x14ac:dyDescent="0.2"/>
  <cols>
    <col min="1" max="1" width="9.6640625" bestFit="1" customWidth="1"/>
    <col min="2" max="2" width="11.33203125" bestFit="1" customWidth="1"/>
    <col min="4" max="4" width="11" customWidth="1"/>
    <col min="5" max="5" width="10.33203125" bestFit="1" customWidth="1"/>
    <col min="6" max="6" width="16" customWidth="1"/>
  </cols>
  <sheetData>
    <row r="1" spans="1:6" x14ac:dyDescent="0.2">
      <c r="A1" s="1" t="s">
        <v>460</v>
      </c>
    </row>
    <row r="2" spans="1:6" x14ac:dyDescent="0.2">
      <c r="A2" s="2">
        <v>10248</v>
      </c>
    </row>
    <row r="3" spans="1:6" x14ac:dyDescent="0.2">
      <c r="A3" s="3">
        <v>10248</v>
      </c>
      <c r="C3" t="s">
        <v>460</v>
      </c>
      <c r="D3" t="s">
        <v>1289</v>
      </c>
      <c r="E3" t="s">
        <v>1294</v>
      </c>
      <c r="F3" t="s">
        <v>1295</v>
      </c>
    </row>
    <row r="4" spans="1:6" x14ac:dyDescent="0.2">
      <c r="A4" s="2">
        <v>10248</v>
      </c>
      <c r="C4">
        <v>10248</v>
      </c>
      <c r="D4">
        <f>SUMIF(order_details__2[OrderID],order_details!C4,order_details__2[Line Sale])</f>
        <v>440</v>
      </c>
      <c r="E4">
        <f>VLOOKUP(Table15[[#This Row],[OrderID]],orders[],7,FALSE)</f>
        <v>3</v>
      </c>
      <c r="F4">
        <f>SUMIF(order_details__2[OrderID],Table15[[#This Row],[OrderID]],order_details__2[Quantity])</f>
        <v>27</v>
      </c>
    </row>
    <row r="5" spans="1:6" x14ac:dyDescent="0.2">
      <c r="A5" s="3">
        <v>10249</v>
      </c>
      <c r="C5">
        <v>10249</v>
      </c>
      <c r="D5">
        <f>SUMIF(order_details__2[OrderID],order_details!C5,order_details__2[Line Sale])</f>
        <v>1863.4</v>
      </c>
      <c r="E5">
        <f>VLOOKUP(Table15[[#This Row],[OrderID]],orders[],7,FALSE)</f>
        <v>1</v>
      </c>
      <c r="F5">
        <f>SUMIF(order_details__2[OrderID],Table15[[#This Row],[OrderID]],order_details__2[Quantity])</f>
        <v>49</v>
      </c>
    </row>
    <row r="6" spans="1:6" x14ac:dyDescent="0.2">
      <c r="A6" s="2">
        <v>10249</v>
      </c>
      <c r="C6">
        <v>10250</v>
      </c>
      <c r="D6">
        <f>SUMIF(order_details__2[OrderID],order_details!C6,order_details__2[Line Sale])</f>
        <v>1813</v>
      </c>
      <c r="E6">
        <f>VLOOKUP(Table15[[#This Row],[OrderID]],orders[],7,FALSE)</f>
        <v>2</v>
      </c>
      <c r="F6">
        <f>SUMIF(order_details__2[OrderID],Table15[[#This Row],[OrderID]],order_details__2[Quantity])</f>
        <v>60</v>
      </c>
    </row>
    <row r="7" spans="1:6" x14ac:dyDescent="0.2">
      <c r="A7" s="3">
        <v>10250</v>
      </c>
      <c r="C7">
        <v>10251</v>
      </c>
      <c r="D7">
        <f>SUMIF(order_details__2[OrderID],order_details!C7,order_details__2[Line Sale])</f>
        <v>670.8</v>
      </c>
      <c r="E7">
        <f>VLOOKUP(Table15[[#This Row],[OrderID]],orders[],7,FALSE)</f>
        <v>1</v>
      </c>
      <c r="F7">
        <f>SUMIF(order_details__2[OrderID],Table15[[#This Row],[OrderID]],order_details__2[Quantity])</f>
        <v>41</v>
      </c>
    </row>
    <row r="8" spans="1:6" x14ac:dyDescent="0.2">
      <c r="A8" s="2">
        <v>10250</v>
      </c>
      <c r="C8">
        <v>10252</v>
      </c>
      <c r="D8">
        <f>SUMIF(order_details__2[OrderID],order_details!C8,order_details__2[Line Sale])</f>
        <v>3730</v>
      </c>
      <c r="E8">
        <f>VLOOKUP(Table15[[#This Row],[OrderID]],orders[],7,FALSE)</f>
        <v>2</v>
      </c>
      <c r="F8">
        <f>SUMIF(order_details__2[OrderID],Table15[[#This Row],[OrderID]],order_details__2[Quantity])</f>
        <v>105</v>
      </c>
    </row>
    <row r="9" spans="1:6" x14ac:dyDescent="0.2">
      <c r="A9" s="3">
        <v>10250</v>
      </c>
      <c r="C9">
        <v>10253</v>
      </c>
      <c r="D9">
        <f>SUMIF(order_details__2[OrderID],order_details!C9,order_details__2[Line Sale])</f>
        <v>1444.8000000000002</v>
      </c>
      <c r="E9">
        <f>VLOOKUP(Table15[[#This Row],[OrderID]],orders[],7,FALSE)</f>
        <v>2</v>
      </c>
      <c r="F9">
        <f>SUMIF(order_details__2[OrderID],Table15[[#This Row],[OrderID]],order_details__2[Quantity])</f>
        <v>102</v>
      </c>
    </row>
    <row r="10" spans="1:6" x14ac:dyDescent="0.2">
      <c r="A10" s="2">
        <v>10251</v>
      </c>
      <c r="C10">
        <v>10254</v>
      </c>
      <c r="D10">
        <f>SUMIF(order_details__2[OrderID],order_details!C10,order_details__2[Line Sale])</f>
        <v>625.20000000000005</v>
      </c>
      <c r="E10">
        <f>VLOOKUP(Table15[[#This Row],[OrderID]],orders[],7,FALSE)</f>
        <v>2</v>
      </c>
      <c r="F10">
        <f>SUMIF(order_details__2[OrderID],Table15[[#This Row],[OrderID]],order_details__2[Quantity])</f>
        <v>57</v>
      </c>
    </row>
    <row r="11" spans="1:6" x14ac:dyDescent="0.2">
      <c r="A11" s="3">
        <v>10251</v>
      </c>
      <c r="C11">
        <v>10255</v>
      </c>
      <c r="D11">
        <f>SUMIF(order_details__2[OrderID],order_details!C11,order_details__2[Line Sale])</f>
        <v>2490.5</v>
      </c>
      <c r="E11">
        <f>VLOOKUP(Table15[[#This Row],[OrderID]],orders[],7,FALSE)</f>
        <v>3</v>
      </c>
      <c r="F11">
        <f>SUMIF(order_details__2[OrderID],Table15[[#This Row],[OrderID]],order_details__2[Quantity])</f>
        <v>110</v>
      </c>
    </row>
    <row r="12" spans="1:6" x14ac:dyDescent="0.2">
      <c r="A12" s="2">
        <v>10251</v>
      </c>
      <c r="C12">
        <v>10256</v>
      </c>
      <c r="D12">
        <f>SUMIF(order_details__2[OrderID],order_details!C12,order_details__2[Line Sale])</f>
        <v>517.79999999999995</v>
      </c>
      <c r="E12">
        <f>VLOOKUP(Table15[[#This Row],[OrderID]],orders[],7,FALSE)</f>
        <v>2</v>
      </c>
      <c r="F12">
        <f>SUMIF(order_details__2[OrderID],Table15[[#This Row],[OrderID]],order_details__2[Quantity])</f>
        <v>27</v>
      </c>
    </row>
    <row r="13" spans="1:6" x14ac:dyDescent="0.2">
      <c r="A13" s="3">
        <v>10252</v>
      </c>
      <c r="C13">
        <v>10257</v>
      </c>
      <c r="D13">
        <f>SUMIF(order_details__2[OrderID],order_details!C13,order_details__2[Line Sale])</f>
        <v>1119.9000000000001</v>
      </c>
      <c r="E13">
        <f>VLOOKUP(Table15[[#This Row],[OrderID]],orders[],7,FALSE)</f>
        <v>3</v>
      </c>
      <c r="F13">
        <f>SUMIF(order_details__2[OrderID],Table15[[#This Row],[OrderID]],order_details__2[Quantity])</f>
        <v>46</v>
      </c>
    </row>
    <row r="14" spans="1:6" x14ac:dyDescent="0.2">
      <c r="A14" s="2">
        <v>10252</v>
      </c>
      <c r="C14">
        <v>10258</v>
      </c>
      <c r="D14">
        <f>SUMIF(order_details__2[OrderID],order_details!C14,order_details__2[Line Sale])</f>
        <v>2018.6</v>
      </c>
      <c r="E14">
        <f>VLOOKUP(Table15[[#This Row],[OrderID]],orders[],7,FALSE)</f>
        <v>1</v>
      </c>
      <c r="F14">
        <f>SUMIF(order_details__2[OrderID],Table15[[#This Row],[OrderID]],order_details__2[Quantity])</f>
        <v>121</v>
      </c>
    </row>
    <row r="15" spans="1:6" x14ac:dyDescent="0.2">
      <c r="A15" s="3">
        <v>10252</v>
      </c>
      <c r="C15">
        <v>10259</v>
      </c>
      <c r="D15">
        <f>SUMIF(order_details__2[OrderID],order_details!C15,order_details__2[Line Sale])</f>
        <v>100.8</v>
      </c>
      <c r="E15">
        <f>VLOOKUP(Table15[[#This Row],[OrderID]],orders[],7,FALSE)</f>
        <v>3</v>
      </c>
      <c r="F15">
        <f>SUMIF(order_details__2[OrderID],Table15[[#This Row],[OrderID]],order_details__2[Quantity])</f>
        <v>11</v>
      </c>
    </row>
    <row r="16" spans="1:6" x14ac:dyDescent="0.2">
      <c r="A16" s="2">
        <v>10253</v>
      </c>
      <c r="C16">
        <v>10260</v>
      </c>
      <c r="D16">
        <f>SUMIF(order_details__2[OrderID],order_details!C16,order_details__2[Line Sale])</f>
        <v>1746.2</v>
      </c>
      <c r="E16">
        <f>VLOOKUP(Table15[[#This Row],[OrderID]],orders[],7,FALSE)</f>
        <v>1</v>
      </c>
      <c r="F16">
        <f>SUMIF(order_details__2[OrderID],Table15[[#This Row],[OrderID]],order_details__2[Quantity])</f>
        <v>102</v>
      </c>
    </row>
    <row r="17" spans="1:6" x14ac:dyDescent="0.2">
      <c r="A17" s="3">
        <v>10253</v>
      </c>
      <c r="C17">
        <v>10261</v>
      </c>
      <c r="D17">
        <f>SUMIF(order_details__2[OrderID],order_details!C17,order_details__2[Line Sale])</f>
        <v>448</v>
      </c>
      <c r="E17">
        <f>VLOOKUP(Table15[[#This Row],[OrderID]],orders[],7,FALSE)</f>
        <v>2</v>
      </c>
      <c r="F17">
        <f>SUMIF(order_details__2[OrderID],Table15[[#This Row],[OrderID]],order_details__2[Quantity])</f>
        <v>40</v>
      </c>
    </row>
    <row r="18" spans="1:6" x14ac:dyDescent="0.2">
      <c r="A18" s="2">
        <v>10253</v>
      </c>
      <c r="C18">
        <v>10262</v>
      </c>
      <c r="D18">
        <f>SUMIF(order_details__2[OrderID],order_details!C18,order_details__2[Line Sale])</f>
        <v>624.79999999999995</v>
      </c>
      <c r="E18">
        <f>VLOOKUP(Table15[[#This Row],[OrderID]],orders[],7,FALSE)</f>
        <v>3</v>
      </c>
      <c r="F18">
        <f>SUMIF(order_details__2[OrderID],Table15[[#This Row],[OrderID]],order_details__2[Quantity])</f>
        <v>29</v>
      </c>
    </row>
    <row r="19" spans="1:6" x14ac:dyDescent="0.2">
      <c r="A19" s="3">
        <v>10254</v>
      </c>
      <c r="C19">
        <v>10263</v>
      </c>
      <c r="D19">
        <f>SUMIF(order_details__2[OrderID],order_details!C19,order_details__2[Line Sale])</f>
        <v>2464.8000000000002</v>
      </c>
      <c r="E19">
        <f>VLOOKUP(Table15[[#This Row],[OrderID]],orders[],7,FALSE)</f>
        <v>3</v>
      </c>
      <c r="F19">
        <f>SUMIF(order_details__2[OrderID],Table15[[#This Row],[OrderID]],order_details__2[Quantity])</f>
        <v>184</v>
      </c>
    </row>
    <row r="20" spans="1:6" x14ac:dyDescent="0.2">
      <c r="A20" s="2">
        <v>10254</v>
      </c>
      <c r="C20">
        <v>10264</v>
      </c>
      <c r="D20">
        <f>SUMIF(order_details__2[OrderID],order_details!C20,order_details__2[Line Sale])</f>
        <v>724.5</v>
      </c>
      <c r="E20">
        <f>VLOOKUP(Table15[[#This Row],[OrderID]],orders[],7,FALSE)</f>
        <v>3</v>
      </c>
      <c r="F20">
        <f>SUMIF(order_details__2[OrderID],Table15[[#This Row],[OrderID]],order_details__2[Quantity])</f>
        <v>60</v>
      </c>
    </row>
    <row r="21" spans="1:6" x14ac:dyDescent="0.2">
      <c r="A21" s="3">
        <v>10254</v>
      </c>
      <c r="C21">
        <v>10265</v>
      </c>
      <c r="D21">
        <f>SUMIF(order_details__2[OrderID],order_details!C21,order_details__2[Line Sale])</f>
        <v>1176</v>
      </c>
      <c r="E21">
        <f>VLOOKUP(Table15[[#This Row],[OrderID]],orders[],7,FALSE)</f>
        <v>1</v>
      </c>
      <c r="F21">
        <f>SUMIF(order_details__2[OrderID],Table15[[#This Row],[OrderID]],order_details__2[Quantity])</f>
        <v>50</v>
      </c>
    </row>
    <row r="22" spans="1:6" x14ac:dyDescent="0.2">
      <c r="A22" s="2">
        <v>10255</v>
      </c>
      <c r="C22">
        <v>10266</v>
      </c>
      <c r="D22">
        <f>SUMIF(order_details__2[OrderID],order_details!C22,order_details__2[Line Sale])</f>
        <v>364.79999999999995</v>
      </c>
      <c r="E22">
        <f>VLOOKUP(Table15[[#This Row],[OrderID]],orders[],7,FALSE)</f>
        <v>3</v>
      </c>
      <c r="F22">
        <f>SUMIF(order_details__2[OrderID],Table15[[#This Row],[OrderID]],order_details__2[Quantity])</f>
        <v>12</v>
      </c>
    </row>
    <row r="23" spans="1:6" x14ac:dyDescent="0.2">
      <c r="A23" s="3">
        <v>10255</v>
      </c>
      <c r="C23">
        <v>10267</v>
      </c>
      <c r="D23">
        <f>SUMIF(order_details__2[OrderID],order_details!C23,order_details__2[Line Sale])</f>
        <v>4031</v>
      </c>
      <c r="E23">
        <f>VLOOKUP(Table15[[#This Row],[OrderID]],orders[],7,FALSE)</f>
        <v>1</v>
      </c>
      <c r="F23">
        <f>SUMIF(order_details__2[OrderID],Table15[[#This Row],[OrderID]],order_details__2[Quantity])</f>
        <v>135</v>
      </c>
    </row>
    <row r="24" spans="1:6" x14ac:dyDescent="0.2">
      <c r="A24" s="2">
        <v>10255</v>
      </c>
      <c r="C24">
        <v>10268</v>
      </c>
      <c r="D24">
        <f>SUMIF(order_details__2[OrderID],order_details!C24,order_details__2[Line Sale])</f>
        <v>1101.2</v>
      </c>
      <c r="E24">
        <f>VLOOKUP(Table15[[#This Row],[OrderID]],orders[],7,FALSE)</f>
        <v>3</v>
      </c>
      <c r="F24">
        <f>SUMIF(order_details__2[OrderID],Table15[[#This Row],[OrderID]],order_details__2[Quantity])</f>
        <v>14</v>
      </c>
    </row>
    <row r="25" spans="1:6" x14ac:dyDescent="0.2">
      <c r="A25" s="3">
        <v>10255</v>
      </c>
      <c r="C25">
        <v>10269</v>
      </c>
      <c r="D25">
        <f>SUMIF(order_details__2[OrderID],order_details!C25,order_details__2[Line Sale])</f>
        <v>676</v>
      </c>
      <c r="E25">
        <f>VLOOKUP(Table15[[#This Row],[OrderID]],orders[],7,FALSE)</f>
        <v>1</v>
      </c>
      <c r="F25">
        <f>SUMIF(order_details__2[OrderID],Table15[[#This Row],[OrderID]],order_details__2[Quantity])</f>
        <v>80</v>
      </c>
    </row>
    <row r="26" spans="1:6" x14ac:dyDescent="0.2">
      <c r="A26" s="2">
        <v>10256</v>
      </c>
      <c r="C26">
        <v>10270</v>
      </c>
      <c r="D26">
        <f>SUMIF(order_details__2[OrderID],order_details!C26,order_details__2[Line Sale])</f>
        <v>1376</v>
      </c>
      <c r="E26">
        <f>VLOOKUP(Table15[[#This Row],[OrderID]],orders[],7,FALSE)</f>
        <v>1</v>
      </c>
      <c r="F26">
        <f>SUMIF(order_details__2[OrderID],Table15[[#This Row],[OrderID]],order_details__2[Quantity])</f>
        <v>55</v>
      </c>
    </row>
    <row r="27" spans="1:6" x14ac:dyDescent="0.2">
      <c r="A27" s="3">
        <v>10256</v>
      </c>
      <c r="C27">
        <v>10271</v>
      </c>
      <c r="D27">
        <f>SUMIF(order_details__2[OrderID],order_details!C27,order_details__2[Line Sale])</f>
        <v>48</v>
      </c>
      <c r="E27">
        <f>VLOOKUP(Table15[[#This Row],[OrderID]],orders[],7,FALSE)</f>
        <v>2</v>
      </c>
      <c r="F27">
        <f>SUMIF(order_details__2[OrderID],Table15[[#This Row],[OrderID]],order_details__2[Quantity])</f>
        <v>24</v>
      </c>
    </row>
    <row r="28" spans="1:6" x14ac:dyDescent="0.2">
      <c r="A28" s="2">
        <v>10257</v>
      </c>
      <c r="C28">
        <v>10272</v>
      </c>
      <c r="D28">
        <f>SUMIF(order_details__2[OrderID],order_details!C28,order_details__2[Line Sale])</f>
        <v>1456</v>
      </c>
      <c r="E28">
        <f>VLOOKUP(Table15[[#This Row],[OrderID]],orders[],7,FALSE)</f>
        <v>2</v>
      </c>
      <c r="F28">
        <f>SUMIF(order_details__2[OrderID],Table15[[#This Row],[OrderID]],order_details__2[Quantity])</f>
        <v>70</v>
      </c>
    </row>
    <row r="29" spans="1:6" x14ac:dyDescent="0.2">
      <c r="A29" s="3">
        <v>10257</v>
      </c>
      <c r="C29">
        <v>10273</v>
      </c>
      <c r="D29">
        <f>SUMIF(order_details__2[OrderID],order_details!C29,order_details__2[Line Sale])</f>
        <v>2142.4</v>
      </c>
      <c r="E29">
        <f>VLOOKUP(Table15[[#This Row],[OrderID]],orders[],7,FALSE)</f>
        <v>3</v>
      </c>
      <c r="F29">
        <f>SUMIF(order_details__2[OrderID],Table15[[#This Row],[OrderID]],order_details__2[Quantity])</f>
        <v>152</v>
      </c>
    </row>
    <row r="30" spans="1:6" x14ac:dyDescent="0.2">
      <c r="A30" s="2">
        <v>10257</v>
      </c>
      <c r="C30">
        <v>10274</v>
      </c>
      <c r="D30">
        <f>SUMIF(order_details__2[OrderID],order_details!C30,order_details__2[Line Sale])</f>
        <v>538.6</v>
      </c>
      <c r="E30">
        <f>VLOOKUP(Table15[[#This Row],[OrderID]],orders[],7,FALSE)</f>
        <v>1</v>
      </c>
      <c r="F30">
        <f>SUMIF(order_details__2[OrderID],Table15[[#This Row],[OrderID]],order_details__2[Quantity])</f>
        <v>27</v>
      </c>
    </row>
    <row r="31" spans="1:6" x14ac:dyDescent="0.2">
      <c r="A31" s="3">
        <v>10258</v>
      </c>
      <c r="C31">
        <v>10275</v>
      </c>
      <c r="D31">
        <f>SUMIF(order_details__2[OrderID],order_details!C31,order_details__2[Line Sale])</f>
        <v>307.2</v>
      </c>
      <c r="E31">
        <f>VLOOKUP(Table15[[#This Row],[OrderID]],orders[],7,FALSE)</f>
        <v>1</v>
      </c>
      <c r="F31">
        <f>SUMIF(order_details__2[OrderID],Table15[[#This Row],[OrderID]],order_details__2[Quantity])</f>
        <v>18</v>
      </c>
    </row>
    <row r="32" spans="1:6" x14ac:dyDescent="0.2">
      <c r="A32" s="2">
        <v>10258</v>
      </c>
      <c r="C32">
        <v>10276</v>
      </c>
      <c r="D32">
        <f>SUMIF(order_details__2[OrderID],order_details!C32,order_details__2[Line Sale])</f>
        <v>420</v>
      </c>
      <c r="E32">
        <f>VLOOKUP(Table15[[#This Row],[OrderID]],orders[],7,FALSE)</f>
        <v>3</v>
      </c>
      <c r="F32">
        <f>SUMIF(order_details__2[OrderID],Table15[[#This Row],[OrderID]],order_details__2[Quantity])</f>
        <v>25</v>
      </c>
    </row>
    <row r="33" spans="1:6" x14ac:dyDescent="0.2">
      <c r="A33" s="3">
        <v>10258</v>
      </c>
      <c r="C33">
        <v>10277</v>
      </c>
      <c r="D33">
        <f>SUMIF(order_details__2[OrderID],order_details!C33,order_details__2[Line Sale])</f>
        <v>1200.8</v>
      </c>
      <c r="E33">
        <f>VLOOKUP(Table15[[#This Row],[OrderID]],orders[],7,FALSE)</f>
        <v>3</v>
      </c>
      <c r="F33">
        <f>SUMIF(order_details__2[OrderID],Table15[[#This Row],[OrderID]],order_details__2[Quantity])</f>
        <v>32</v>
      </c>
    </row>
    <row r="34" spans="1:6" x14ac:dyDescent="0.2">
      <c r="A34" s="2">
        <v>10259</v>
      </c>
      <c r="C34">
        <v>10278</v>
      </c>
      <c r="D34">
        <f>SUMIF(order_details__2[OrderID],order_details!C34,order_details__2[Line Sale])</f>
        <v>1488.8</v>
      </c>
      <c r="E34">
        <f>VLOOKUP(Table15[[#This Row],[OrderID]],orders[],7,FALSE)</f>
        <v>2</v>
      </c>
      <c r="F34">
        <f>SUMIF(order_details__2[OrderID],Table15[[#This Row],[OrderID]],order_details__2[Quantity])</f>
        <v>64</v>
      </c>
    </row>
    <row r="35" spans="1:6" x14ac:dyDescent="0.2">
      <c r="A35" s="3">
        <v>10259</v>
      </c>
      <c r="C35">
        <v>10279</v>
      </c>
      <c r="D35">
        <f>SUMIF(order_details__2[OrderID],order_details!C35,order_details__2[Line Sale])</f>
        <v>468</v>
      </c>
      <c r="E35">
        <f>VLOOKUP(Table15[[#This Row],[OrderID]],orders[],7,FALSE)</f>
        <v>2</v>
      </c>
      <c r="F35">
        <f>SUMIF(order_details__2[OrderID],Table15[[#This Row],[OrderID]],order_details__2[Quantity])</f>
        <v>15</v>
      </c>
    </row>
    <row r="36" spans="1:6" x14ac:dyDescent="0.2">
      <c r="A36" s="2">
        <v>10260</v>
      </c>
      <c r="C36">
        <v>10280</v>
      </c>
      <c r="D36">
        <f>SUMIF(order_details__2[OrderID],order_details!C36,order_details__2[Line Sale])</f>
        <v>613.20000000000005</v>
      </c>
      <c r="E36">
        <f>VLOOKUP(Table15[[#This Row],[OrderID]],orders[],7,FALSE)</f>
        <v>1</v>
      </c>
      <c r="F36">
        <f>SUMIF(order_details__2[OrderID],Table15[[#This Row],[OrderID]],order_details__2[Quantity])</f>
        <v>62</v>
      </c>
    </row>
    <row r="37" spans="1:6" x14ac:dyDescent="0.2">
      <c r="A37" s="3">
        <v>10260</v>
      </c>
      <c r="C37">
        <v>10281</v>
      </c>
      <c r="D37">
        <f>SUMIF(order_details__2[OrderID],order_details!C37,order_details__2[Line Sale])</f>
        <v>86.5</v>
      </c>
      <c r="E37">
        <f>VLOOKUP(Table15[[#This Row],[OrderID]],orders[],7,FALSE)</f>
        <v>1</v>
      </c>
      <c r="F37">
        <f>SUMIF(order_details__2[OrderID],Table15[[#This Row],[OrderID]],order_details__2[Quantity])</f>
        <v>11</v>
      </c>
    </row>
    <row r="38" spans="1:6" x14ac:dyDescent="0.2">
      <c r="A38" s="2">
        <v>10260</v>
      </c>
      <c r="C38">
        <v>10282</v>
      </c>
      <c r="D38">
        <f>SUMIF(order_details__2[OrderID],order_details!C38,order_details__2[Line Sale])</f>
        <v>155.39999999999998</v>
      </c>
      <c r="E38">
        <f>VLOOKUP(Table15[[#This Row],[OrderID]],orders[],7,FALSE)</f>
        <v>1</v>
      </c>
      <c r="F38">
        <f>SUMIF(order_details__2[OrderID],Table15[[#This Row],[OrderID]],order_details__2[Quantity])</f>
        <v>8</v>
      </c>
    </row>
    <row r="39" spans="1:6" x14ac:dyDescent="0.2">
      <c r="A39" s="3">
        <v>10260</v>
      </c>
      <c r="C39">
        <v>10283</v>
      </c>
      <c r="D39">
        <f>SUMIF(order_details__2[OrderID],order_details!C39,order_details__2[Line Sale])</f>
        <v>1414.8000000000002</v>
      </c>
      <c r="E39">
        <f>VLOOKUP(Table15[[#This Row],[OrderID]],orders[],7,FALSE)</f>
        <v>3</v>
      </c>
      <c r="F39">
        <f>SUMIF(order_details__2[OrderID],Table15[[#This Row],[OrderID]],order_details__2[Quantity])</f>
        <v>76</v>
      </c>
    </row>
    <row r="40" spans="1:6" x14ac:dyDescent="0.2">
      <c r="A40" s="2">
        <v>10261</v>
      </c>
      <c r="C40">
        <v>10284</v>
      </c>
      <c r="D40">
        <f>SUMIF(order_details__2[OrderID],order_details!C40,order_details__2[Line Sale])</f>
        <v>1452</v>
      </c>
      <c r="E40">
        <f>VLOOKUP(Table15[[#This Row],[OrderID]],orders[],7,FALSE)</f>
        <v>1</v>
      </c>
      <c r="F40">
        <f>SUMIF(order_details__2[OrderID],Table15[[#This Row],[OrderID]],order_details__2[Quantity])</f>
        <v>61</v>
      </c>
    </row>
    <row r="41" spans="1:6" x14ac:dyDescent="0.2">
      <c r="A41" s="3">
        <v>10261</v>
      </c>
      <c r="C41">
        <v>10285</v>
      </c>
      <c r="D41">
        <f>SUMIF(order_details__2[OrderID],order_details!C41,order_details__2[Line Sale])</f>
        <v>2179.1999999999998</v>
      </c>
      <c r="E41">
        <f>VLOOKUP(Table15[[#This Row],[OrderID]],orders[],7,FALSE)</f>
        <v>2</v>
      </c>
      <c r="F41">
        <f>SUMIF(order_details__2[OrderID],Table15[[#This Row],[OrderID]],order_details__2[Quantity])</f>
        <v>121</v>
      </c>
    </row>
    <row r="42" spans="1:6" x14ac:dyDescent="0.2">
      <c r="A42" s="2">
        <v>10262</v>
      </c>
      <c r="C42">
        <v>10286</v>
      </c>
      <c r="D42">
        <f>SUMIF(order_details__2[OrderID],order_details!C42,order_details__2[Line Sale])</f>
        <v>3016</v>
      </c>
      <c r="E42">
        <f>VLOOKUP(Table15[[#This Row],[OrderID]],orders[],7,FALSE)</f>
        <v>3</v>
      </c>
      <c r="F42">
        <f>SUMIF(order_details__2[OrderID],Table15[[#This Row],[OrderID]],order_details__2[Quantity])</f>
        <v>140</v>
      </c>
    </row>
    <row r="43" spans="1:6" x14ac:dyDescent="0.2">
      <c r="A43" s="3">
        <v>10262</v>
      </c>
      <c r="C43">
        <v>10287</v>
      </c>
      <c r="D43">
        <f>SUMIF(order_details__2[OrderID],order_details!C43,order_details__2[Line Sale])</f>
        <v>924</v>
      </c>
      <c r="E43">
        <f>VLOOKUP(Table15[[#This Row],[OrderID]],orders[],7,FALSE)</f>
        <v>3</v>
      </c>
      <c r="F43">
        <f>SUMIF(order_details__2[OrderID],Table15[[#This Row],[OrderID]],order_details__2[Quantity])</f>
        <v>75</v>
      </c>
    </row>
    <row r="44" spans="1:6" x14ac:dyDescent="0.2">
      <c r="A44" s="2">
        <v>10262</v>
      </c>
      <c r="C44">
        <v>10288</v>
      </c>
      <c r="D44">
        <f>SUMIF(order_details__2[OrderID],order_details!C44,order_details__2[Line Sale])</f>
        <v>89</v>
      </c>
      <c r="E44">
        <f>VLOOKUP(Table15[[#This Row],[OrderID]],orders[],7,FALSE)</f>
        <v>1</v>
      </c>
      <c r="F44">
        <f>SUMIF(order_details__2[OrderID],Table15[[#This Row],[OrderID]],order_details__2[Quantity])</f>
        <v>13</v>
      </c>
    </row>
    <row r="45" spans="1:6" x14ac:dyDescent="0.2">
      <c r="A45" s="3">
        <v>10263</v>
      </c>
      <c r="C45">
        <v>10289</v>
      </c>
      <c r="D45">
        <f>SUMIF(order_details__2[OrderID],order_details!C45,order_details__2[Line Sale])</f>
        <v>479.4</v>
      </c>
      <c r="E45">
        <f>VLOOKUP(Table15[[#This Row],[OrderID]],orders[],7,FALSE)</f>
        <v>3</v>
      </c>
      <c r="F45">
        <f>SUMIF(order_details__2[OrderID],Table15[[#This Row],[OrderID]],order_details__2[Quantity])</f>
        <v>39</v>
      </c>
    </row>
    <row r="46" spans="1:6" x14ac:dyDescent="0.2">
      <c r="A46" s="2">
        <v>10263</v>
      </c>
      <c r="C46">
        <v>10290</v>
      </c>
      <c r="D46">
        <f>SUMIF(order_details__2[OrderID],order_details!C46,order_details__2[Line Sale])</f>
        <v>2169</v>
      </c>
      <c r="E46">
        <f>VLOOKUP(Table15[[#This Row],[OrderID]],orders[],7,FALSE)</f>
        <v>1</v>
      </c>
      <c r="F46">
        <f>SUMIF(order_details__2[OrderID],Table15[[#This Row],[OrderID]],order_details__2[Quantity])</f>
        <v>60</v>
      </c>
    </row>
    <row r="47" spans="1:6" x14ac:dyDescent="0.2">
      <c r="A47" s="3">
        <v>10263</v>
      </c>
      <c r="C47">
        <v>10291</v>
      </c>
      <c r="D47">
        <f>SUMIF(order_details__2[OrderID],order_details!C47,order_details__2[Line Sale])</f>
        <v>552.79999999999995</v>
      </c>
      <c r="E47">
        <f>VLOOKUP(Table15[[#This Row],[OrderID]],orders[],7,FALSE)</f>
        <v>2</v>
      </c>
      <c r="F47">
        <f>SUMIF(order_details__2[OrderID],Table15[[#This Row],[OrderID]],order_details__2[Quantity])</f>
        <v>46</v>
      </c>
    </row>
    <row r="48" spans="1:6" x14ac:dyDescent="0.2">
      <c r="A48" s="2">
        <v>10263</v>
      </c>
      <c r="C48">
        <v>10292</v>
      </c>
      <c r="D48">
        <f>SUMIF(order_details__2[OrderID],order_details!C48,order_details__2[Line Sale])</f>
        <v>1296</v>
      </c>
      <c r="E48">
        <f>VLOOKUP(Table15[[#This Row],[OrderID]],orders[],7,FALSE)</f>
        <v>2</v>
      </c>
      <c r="F48">
        <f>SUMIF(order_details__2[OrderID],Table15[[#This Row],[OrderID]],order_details__2[Quantity])</f>
        <v>20</v>
      </c>
    </row>
    <row r="49" spans="1:6" x14ac:dyDescent="0.2">
      <c r="A49" s="3">
        <v>10264</v>
      </c>
      <c r="C49">
        <v>10293</v>
      </c>
      <c r="D49">
        <f>SUMIF(order_details__2[OrderID],order_details!C49,order_details__2[Line Sale])</f>
        <v>848.7</v>
      </c>
      <c r="E49">
        <f>VLOOKUP(Table15[[#This Row],[OrderID]],orders[],7,FALSE)</f>
        <v>3</v>
      </c>
      <c r="F49">
        <f>SUMIF(order_details__2[OrderID],Table15[[#This Row],[OrderID]],order_details__2[Quantity])</f>
        <v>33</v>
      </c>
    </row>
    <row r="50" spans="1:6" x14ac:dyDescent="0.2">
      <c r="A50" s="2">
        <v>10264</v>
      </c>
      <c r="C50">
        <v>10294</v>
      </c>
      <c r="D50">
        <f>SUMIF(order_details__2[OrderID],order_details!C50,order_details__2[Line Sale])</f>
        <v>1887.6000000000001</v>
      </c>
      <c r="E50">
        <f>VLOOKUP(Table15[[#This Row],[OrderID]],orders[],7,FALSE)</f>
        <v>2</v>
      </c>
      <c r="F50">
        <f>SUMIF(order_details__2[OrderID],Table15[[#This Row],[OrderID]],order_details__2[Quantity])</f>
        <v>75</v>
      </c>
    </row>
    <row r="51" spans="1:6" x14ac:dyDescent="0.2">
      <c r="A51" s="3">
        <v>10265</v>
      </c>
      <c r="C51">
        <v>10295</v>
      </c>
      <c r="D51">
        <f>SUMIF(order_details__2[OrderID],order_details!C51,order_details__2[Line Sale])</f>
        <v>121.6</v>
      </c>
      <c r="E51">
        <f>VLOOKUP(Table15[[#This Row],[OrderID]],orders[],7,FALSE)</f>
        <v>2</v>
      </c>
      <c r="F51">
        <f>SUMIF(order_details__2[OrderID],Table15[[#This Row],[OrderID]],order_details__2[Quantity])</f>
        <v>4</v>
      </c>
    </row>
    <row r="52" spans="1:6" x14ac:dyDescent="0.2">
      <c r="A52" s="2">
        <v>10265</v>
      </c>
      <c r="C52">
        <v>10296</v>
      </c>
      <c r="D52">
        <f>SUMIF(order_details__2[OrderID],order_details!C52,order_details__2[Line Sale])</f>
        <v>1050.5999999999999</v>
      </c>
      <c r="E52">
        <f>VLOOKUP(Table15[[#This Row],[OrderID]],orders[],7,FALSE)</f>
        <v>1</v>
      </c>
      <c r="F52">
        <f>SUMIF(order_details__2[OrderID],Table15[[#This Row],[OrderID]],order_details__2[Quantity])</f>
        <v>57</v>
      </c>
    </row>
    <row r="53" spans="1:6" x14ac:dyDescent="0.2">
      <c r="A53" s="3">
        <v>10266</v>
      </c>
      <c r="C53">
        <v>10297</v>
      </c>
      <c r="D53">
        <f>SUMIF(order_details__2[OrderID],order_details!C53,order_details__2[Line Sale])</f>
        <v>1420</v>
      </c>
      <c r="E53">
        <f>VLOOKUP(Table15[[#This Row],[OrderID]],orders[],7,FALSE)</f>
        <v>2</v>
      </c>
      <c r="F53">
        <f>SUMIF(order_details__2[OrderID],Table15[[#This Row],[OrderID]],order_details__2[Quantity])</f>
        <v>80</v>
      </c>
    </row>
    <row r="54" spans="1:6" x14ac:dyDescent="0.2">
      <c r="A54" s="2">
        <v>10267</v>
      </c>
      <c r="C54">
        <v>10298</v>
      </c>
      <c r="D54">
        <f>SUMIF(order_details__2[OrderID],order_details!C54,order_details__2[Line Sale])</f>
        <v>3127</v>
      </c>
      <c r="E54">
        <f>VLOOKUP(Table15[[#This Row],[OrderID]],orders[],7,FALSE)</f>
        <v>2</v>
      </c>
      <c r="F54">
        <f>SUMIF(order_details__2[OrderID],Table15[[#This Row],[OrderID]],order_details__2[Quantity])</f>
        <v>125</v>
      </c>
    </row>
    <row r="55" spans="1:6" x14ac:dyDescent="0.2">
      <c r="A55" s="3">
        <v>10267</v>
      </c>
      <c r="C55">
        <v>10299</v>
      </c>
      <c r="D55">
        <f>SUMIF(order_details__2[OrderID],order_details!C55,order_details__2[Line Sale])</f>
        <v>349.5</v>
      </c>
      <c r="E55">
        <f>VLOOKUP(Table15[[#This Row],[OrderID]],orders[],7,FALSE)</f>
        <v>2</v>
      </c>
      <c r="F55">
        <f>SUMIF(order_details__2[OrderID],Table15[[#This Row],[OrderID]],order_details__2[Quantity])</f>
        <v>35</v>
      </c>
    </row>
    <row r="56" spans="1:6" x14ac:dyDescent="0.2">
      <c r="A56" s="2">
        <v>10267</v>
      </c>
      <c r="C56">
        <v>10300</v>
      </c>
      <c r="D56">
        <f>SUMIF(order_details__2[OrderID],order_details!C56,order_details__2[Line Sale])</f>
        <v>608</v>
      </c>
      <c r="E56">
        <f>VLOOKUP(Table15[[#This Row],[OrderID]],orders[],7,FALSE)</f>
        <v>2</v>
      </c>
      <c r="F56">
        <f>SUMIF(order_details__2[OrderID],Table15[[#This Row],[OrderID]],order_details__2[Quantity])</f>
        <v>50</v>
      </c>
    </row>
    <row r="57" spans="1:6" x14ac:dyDescent="0.2">
      <c r="A57" s="3">
        <v>10268</v>
      </c>
      <c r="C57">
        <v>10301</v>
      </c>
      <c r="D57">
        <f>SUMIF(order_details__2[OrderID],order_details!C57,order_details__2[Line Sale])</f>
        <v>755</v>
      </c>
      <c r="E57">
        <f>VLOOKUP(Table15[[#This Row],[OrderID]],orders[],7,FALSE)</f>
        <v>2</v>
      </c>
      <c r="F57">
        <f>SUMIF(order_details__2[OrderID],Table15[[#This Row],[OrderID]],order_details__2[Quantity])</f>
        <v>30</v>
      </c>
    </row>
    <row r="58" spans="1:6" x14ac:dyDescent="0.2">
      <c r="A58" s="2">
        <v>10268</v>
      </c>
      <c r="C58">
        <v>10302</v>
      </c>
      <c r="D58">
        <f>SUMIF(order_details__2[OrderID],order_details!C58,order_details__2[Line Sale])</f>
        <v>2708.7999999999997</v>
      </c>
      <c r="E58">
        <f>VLOOKUP(Table15[[#This Row],[OrderID]],orders[],7,FALSE)</f>
        <v>2</v>
      </c>
      <c r="F58">
        <f>SUMIF(order_details__2[OrderID],Table15[[#This Row],[OrderID]],order_details__2[Quantity])</f>
        <v>80</v>
      </c>
    </row>
    <row r="59" spans="1:6" x14ac:dyDescent="0.2">
      <c r="A59" s="3">
        <v>10269</v>
      </c>
      <c r="C59">
        <v>10303</v>
      </c>
      <c r="D59">
        <f>SUMIF(order_details__2[OrderID],order_details!C59,order_details__2[Line Sale])</f>
        <v>1242</v>
      </c>
      <c r="E59">
        <f>VLOOKUP(Table15[[#This Row],[OrderID]],orders[],7,FALSE)</f>
        <v>2</v>
      </c>
      <c r="F59">
        <f>SUMIF(order_details__2[OrderID],Table15[[#This Row],[OrderID]],order_details__2[Quantity])</f>
        <v>85</v>
      </c>
    </row>
    <row r="60" spans="1:6" x14ac:dyDescent="0.2">
      <c r="A60" s="2">
        <v>10269</v>
      </c>
      <c r="C60">
        <v>10304</v>
      </c>
      <c r="D60">
        <f>SUMIF(order_details__2[OrderID],order_details!C60,order_details__2[Line Sale])</f>
        <v>954.4</v>
      </c>
      <c r="E60">
        <f>VLOOKUP(Table15[[#This Row],[OrderID]],orders[],7,FALSE)</f>
        <v>2</v>
      </c>
      <c r="F60">
        <f>SUMIF(order_details__2[OrderID],Table15[[#This Row],[OrderID]],order_details__2[Quantity])</f>
        <v>42</v>
      </c>
    </row>
    <row r="61" spans="1:6" x14ac:dyDescent="0.2">
      <c r="A61" s="3">
        <v>10270</v>
      </c>
      <c r="C61">
        <v>10305</v>
      </c>
      <c r="D61">
        <f>SUMIF(order_details__2[OrderID],order_details!C61,order_details__2[Line Sale])</f>
        <v>4157</v>
      </c>
      <c r="E61">
        <f>VLOOKUP(Table15[[#This Row],[OrderID]],orders[],7,FALSE)</f>
        <v>3</v>
      </c>
      <c r="F61">
        <f>SUMIF(order_details__2[OrderID],Table15[[#This Row],[OrderID]],order_details__2[Quantity])</f>
        <v>80</v>
      </c>
    </row>
    <row r="62" spans="1:6" x14ac:dyDescent="0.2">
      <c r="A62" s="2">
        <v>10270</v>
      </c>
      <c r="C62">
        <v>10306</v>
      </c>
      <c r="D62">
        <f>SUMIF(order_details__2[OrderID],order_details!C62,order_details__2[Line Sale])</f>
        <v>498.5</v>
      </c>
      <c r="E62">
        <f>VLOOKUP(Table15[[#This Row],[OrderID]],orders[],7,FALSE)</f>
        <v>3</v>
      </c>
      <c r="F62">
        <f>SUMIF(order_details__2[OrderID],Table15[[#This Row],[OrderID]],order_details__2[Quantity])</f>
        <v>25</v>
      </c>
    </row>
    <row r="63" spans="1:6" x14ac:dyDescent="0.2">
      <c r="A63" s="3">
        <v>10271</v>
      </c>
      <c r="C63">
        <v>10307</v>
      </c>
      <c r="D63">
        <f>SUMIF(order_details__2[OrderID],order_details!C63,order_details__2[Line Sale])</f>
        <v>424</v>
      </c>
      <c r="E63">
        <f>VLOOKUP(Table15[[#This Row],[OrderID]],orders[],7,FALSE)</f>
        <v>2</v>
      </c>
      <c r="F63">
        <f>SUMIF(order_details__2[OrderID],Table15[[#This Row],[OrderID]],order_details__2[Quantity])</f>
        <v>13</v>
      </c>
    </row>
    <row r="64" spans="1:6" x14ac:dyDescent="0.2">
      <c r="A64" s="2">
        <v>10272</v>
      </c>
      <c r="C64">
        <v>10308</v>
      </c>
      <c r="D64">
        <f>SUMIF(order_details__2[OrderID],order_details!C64,order_details__2[Line Sale])</f>
        <v>88.8</v>
      </c>
      <c r="E64">
        <f>VLOOKUP(Table15[[#This Row],[OrderID]],orders[],7,FALSE)</f>
        <v>3</v>
      </c>
      <c r="F64">
        <f>SUMIF(order_details__2[OrderID],Table15[[#This Row],[OrderID]],order_details__2[Quantity])</f>
        <v>6</v>
      </c>
    </row>
    <row r="65" spans="1:6" x14ac:dyDescent="0.2">
      <c r="A65" s="3">
        <v>10272</v>
      </c>
      <c r="C65">
        <v>10309</v>
      </c>
      <c r="D65">
        <f>SUMIF(order_details__2[OrderID],order_details!C65,order_details__2[Line Sale])</f>
        <v>1762</v>
      </c>
      <c r="E65">
        <f>VLOOKUP(Table15[[#This Row],[OrderID]],orders[],7,FALSE)</f>
        <v>1</v>
      </c>
      <c r="F65">
        <f>SUMIF(order_details__2[OrderID],Table15[[#This Row],[OrderID]],order_details__2[Quantity])</f>
        <v>75</v>
      </c>
    </row>
    <row r="66" spans="1:6" x14ac:dyDescent="0.2">
      <c r="A66" s="2">
        <v>10272</v>
      </c>
      <c r="C66">
        <v>10310</v>
      </c>
      <c r="D66">
        <f>SUMIF(order_details__2[OrderID],order_details!C66,order_details__2[Line Sale])</f>
        <v>336</v>
      </c>
      <c r="E66">
        <f>VLOOKUP(Table15[[#This Row],[OrderID]],orders[],7,FALSE)</f>
        <v>2</v>
      </c>
      <c r="F66">
        <f>SUMIF(order_details__2[OrderID],Table15[[#This Row],[OrderID]],order_details__2[Quantity])</f>
        <v>15</v>
      </c>
    </row>
    <row r="67" spans="1:6" x14ac:dyDescent="0.2">
      <c r="A67" s="3">
        <v>10273</v>
      </c>
      <c r="C67">
        <v>10311</v>
      </c>
      <c r="D67">
        <f>SUMIF(order_details__2[OrderID],order_details!C67,order_details__2[Line Sale])</f>
        <v>268.79999999999995</v>
      </c>
      <c r="E67">
        <f>VLOOKUP(Table15[[#This Row],[OrderID]],orders[],7,FALSE)</f>
        <v>3</v>
      </c>
      <c r="F67">
        <f>SUMIF(order_details__2[OrderID],Table15[[#This Row],[OrderID]],order_details__2[Quantity])</f>
        <v>13</v>
      </c>
    </row>
    <row r="68" spans="1:6" x14ac:dyDescent="0.2">
      <c r="A68" s="2">
        <v>10273</v>
      </c>
      <c r="C68">
        <v>10312</v>
      </c>
      <c r="D68">
        <f>SUMIF(order_details__2[OrderID],order_details!C68,order_details__2[Line Sale])</f>
        <v>1614.8</v>
      </c>
      <c r="E68">
        <f>VLOOKUP(Table15[[#This Row],[OrderID]],orders[],7,FALSE)</f>
        <v>2</v>
      </c>
      <c r="F68">
        <f>SUMIF(order_details__2[OrderID],Table15[[#This Row],[OrderID]],order_details__2[Quantity])</f>
        <v>58</v>
      </c>
    </row>
    <row r="69" spans="1:6" x14ac:dyDescent="0.2">
      <c r="A69" s="3">
        <v>10273</v>
      </c>
      <c r="C69">
        <v>10313</v>
      </c>
      <c r="D69">
        <f>SUMIF(order_details__2[OrderID],order_details!C69,order_details__2[Line Sale])</f>
        <v>182.39999999999998</v>
      </c>
      <c r="E69">
        <f>VLOOKUP(Table15[[#This Row],[OrderID]],orders[],7,FALSE)</f>
        <v>2</v>
      </c>
      <c r="F69">
        <f>SUMIF(order_details__2[OrderID],Table15[[#This Row],[OrderID]],order_details__2[Quantity])</f>
        <v>12</v>
      </c>
    </row>
    <row r="70" spans="1:6" x14ac:dyDescent="0.2">
      <c r="A70" s="2">
        <v>10273</v>
      </c>
      <c r="C70">
        <v>10314</v>
      </c>
      <c r="D70">
        <f>SUMIF(order_details__2[OrderID],order_details!C70,order_details__2[Line Sale])</f>
        <v>2327</v>
      </c>
      <c r="E70">
        <f>VLOOKUP(Table15[[#This Row],[OrderID]],orders[],7,FALSE)</f>
        <v>2</v>
      </c>
      <c r="F70">
        <f>SUMIF(order_details__2[OrderID],Table15[[#This Row],[OrderID]],order_details__2[Quantity])</f>
        <v>95</v>
      </c>
    </row>
    <row r="71" spans="1:6" x14ac:dyDescent="0.2">
      <c r="A71" s="3">
        <v>10273</v>
      </c>
      <c r="C71">
        <v>10315</v>
      </c>
      <c r="D71">
        <f>SUMIF(order_details__2[OrderID],order_details!C71,order_details__2[Line Sale])</f>
        <v>516.79999999999995</v>
      </c>
      <c r="E71">
        <f>VLOOKUP(Table15[[#This Row],[OrderID]],orders[],7,FALSE)</f>
        <v>2</v>
      </c>
      <c r="F71">
        <f>SUMIF(order_details__2[OrderID],Table15[[#This Row],[OrderID]],order_details__2[Quantity])</f>
        <v>44</v>
      </c>
    </row>
    <row r="72" spans="1:6" x14ac:dyDescent="0.2">
      <c r="A72" s="2">
        <v>10274</v>
      </c>
      <c r="C72">
        <v>10316</v>
      </c>
      <c r="D72">
        <f>SUMIF(order_details__2[OrderID],order_details!C72,order_details__2[Line Sale])</f>
        <v>2835</v>
      </c>
      <c r="E72">
        <f>VLOOKUP(Table15[[#This Row],[OrderID]],orders[],7,FALSE)</f>
        <v>3</v>
      </c>
      <c r="F72">
        <f>SUMIF(order_details__2[OrderID],Table15[[#This Row],[OrderID]],order_details__2[Quantity])</f>
        <v>80</v>
      </c>
    </row>
    <row r="73" spans="1:6" x14ac:dyDescent="0.2">
      <c r="A73" s="3">
        <v>10274</v>
      </c>
      <c r="C73">
        <v>10317</v>
      </c>
      <c r="D73">
        <f>SUMIF(order_details__2[OrderID],order_details!C73,order_details__2[Line Sale])</f>
        <v>288</v>
      </c>
      <c r="E73">
        <f>VLOOKUP(Table15[[#This Row],[OrderID]],orders[],7,FALSE)</f>
        <v>1</v>
      </c>
      <c r="F73">
        <f>SUMIF(order_details__2[OrderID],Table15[[#This Row],[OrderID]],order_details__2[Quantity])</f>
        <v>20</v>
      </c>
    </row>
    <row r="74" spans="1:6" x14ac:dyDescent="0.2">
      <c r="A74" s="2">
        <v>10275</v>
      </c>
      <c r="C74">
        <v>10318</v>
      </c>
      <c r="D74">
        <f>SUMIF(order_details__2[OrderID],order_details!C74,order_details__2[Line Sale])</f>
        <v>240.4</v>
      </c>
      <c r="E74">
        <f>VLOOKUP(Table15[[#This Row],[OrderID]],orders[],7,FALSE)</f>
        <v>2</v>
      </c>
      <c r="F74">
        <f>SUMIF(order_details__2[OrderID],Table15[[#This Row],[OrderID]],order_details__2[Quantity])</f>
        <v>26</v>
      </c>
    </row>
    <row r="75" spans="1:6" x14ac:dyDescent="0.2">
      <c r="A75" s="3">
        <v>10275</v>
      </c>
      <c r="C75">
        <v>10319</v>
      </c>
      <c r="D75">
        <f>SUMIF(order_details__2[OrderID],order_details!C75,order_details__2[Line Sale])</f>
        <v>1191.1999999999998</v>
      </c>
      <c r="E75">
        <f>VLOOKUP(Table15[[#This Row],[OrderID]],orders[],7,FALSE)</f>
        <v>3</v>
      </c>
      <c r="F75">
        <f>SUMIF(order_details__2[OrderID],Table15[[#This Row],[OrderID]],order_details__2[Quantity])</f>
        <v>52</v>
      </c>
    </row>
    <row r="76" spans="1:6" x14ac:dyDescent="0.2">
      <c r="A76" s="2">
        <v>10276</v>
      </c>
      <c r="C76">
        <v>10320</v>
      </c>
      <c r="D76">
        <f>SUMIF(order_details__2[OrderID],order_details!C76,order_details__2[Line Sale])</f>
        <v>516</v>
      </c>
      <c r="E76">
        <f>VLOOKUP(Table15[[#This Row],[OrderID]],orders[],7,FALSE)</f>
        <v>3</v>
      </c>
      <c r="F76">
        <f>SUMIF(order_details__2[OrderID],Table15[[#This Row],[OrderID]],order_details__2[Quantity])</f>
        <v>30</v>
      </c>
    </row>
    <row r="77" spans="1:6" x14ac:dyDescent="0.2">
      <c r="A77" s="3">
        <v>10276</v>
      </c>
      <c r="C77">
        <v>10321</v>
      </c>
      <c r="D77">
        <f>SUMIF(order_details__2[OrderID],order_details!C77,order_details__2[Line Sale])</f>
        <v>144</v>
      </c>
      <c r="E77">
        <f>VLOOKUP(Table15[[#This Row],[OrderID]],orders[],7,FALSE)</f>
        <v>2</v>
      </c>
      <c r="F77">
        <f>SUMIF(order_details__2[OrderID],Table15[[#This Row],[OrderID]],order_details__2[Quantity])</f>
        <v>10</v>
      </c>
    </row>
    <row r="78" spans="1:6" x14ac:dyDescent="0.2">
      <c r="A78" s="2">
        <v>10277</v>
      </c>
      <c r="C78">
        <v>10322</v>
      </c>
      <c r="D78">
        <f>SUMIF(order_details__2[OrderID],order_details!C78,order_details__2[Line Sale])</f>
        <v>112</v>
      </c>
      <c r="E78">
        <f>VLOOKUP(Table15[[#This Row],[OrderID]],orders[],7,FALSE)</f>
        <v>3</v>
      </c>
      <c r="F78">
        <f>SUMIF(order_details__2[OrderID],Table15[[#This Row],[OrderID]],order_details__2[Quantity])</f>
        <v>20</v>
      </c>
    </row>
    <row r="79" spans="1:6" x14ac:dyDescent="0.2">
      <c r="A79" s="3">
        <v>10277</v>
      </c>
      <c r="C79">
        <v>10323</v>
      </c>
      <c r="D79">
        <f>SUMIF(order_details__2[OrderID],order_details!C79,order_details__2[Line Sale])</f>
        <v>164.4</v>
      </c>
      <c r="E79">
        <f>VLOOKUP(Table15[[#This Row],[OrderID]],orders[],7,FALSE)</f>
        <v>1</v>
      </c>
      <c r="F79">
        <f>SUMIF(order_details__2[OrderID],Table15[[#This Row],[OrderID]],order_details__2[Quantity])</f>
        <v>13</v>
      </c>
    </row>
    <row r="80" spans="1:6" x14ac:dyDescent="0.2">
      <c r="A80" s="2">
        <v>10278</v>
      </c>
      <c r="C80">
        <v>10324</v>
      </c>
      <c r="D80">
        <f>SUMIF(order_details__2[OrderID],order_details!C80,order_details__2[Line Sale])</f>
        <v>6155.9</v>
      </c>
      <c r="E80">
        <f>VLOOKUP(Table15[[#This Row],[OrderID]],orders[],7,FALSE)</f>
        <v>1</v>
      </c>
      <c r="F80">
        <f>SUMIF(order_details__2[OrderID],Table15[[#This Row],[OrderID]],order_details__2[Quantity])</f>
        <v>241</v>
      </c>
    </row>
    <row r="81" spans="1:6" x14ac:dyDescent="0.2">
      <c r="A81" s="3">
        <v>10278</v>
      </c>
      <c r="C81">
        <v>10325</v>
      </c>
      <c r="D81">
        <f>SUMIF(order_details__2[OrderID],order_details!C81,order_details__2[Line Sale])</f>
        <v>1497</v>
      </c>
      <c r="E81">
        <f>VLOOKUP(Table15[[#This Row],[OrderID]],orders[],7,FALSE)</f>
        <v>3</v>
      </c>
      <c r="F81">
        <f>SUMIF(order_details__2[OrderID],Table15[[#This Row],[OrderID]],order_details__2[Quantity])</f>
        <v>71</v>
      </c>
    </row>
    <row r="82" spans="1:6" x14ac:dyDescent="0.2">
      <c r="A82" s="2">
        <v>10278</v>
      </c>
      <c r="C82">
        <v>10326</v>
      </c>
      <c r="D82">
        <f>SUMIF(order_details__2[OrderID],order_details!C82,order_details__2[Line Sale])</f>
        <v>982</v>
      </c>
      <c r="E82">
        <f>VLOOKUP(Table15[[#This Row],[OrderID]],orders[],7,FALSE)</f>
        <v>2</v>
      </c>
      <c r="F82">
        <f>SUMIF(order_details__2[OrderID],Table15[[#This Row],[OrderID]],order_details__2[Quantity])</f>
        <v>90</v>
      </c>
    </row>
    <row r="83" spans="1:6" x14ac:dyDescent="0.2">
      <c r="A83" s="3">
        <v>10278</v>
      </c>
      <c r="C83">
        <v>10327</v>
      </c>
      <c r="D83">
        <f>SUMIF(order_details__2[OrderID],order_details!C83,order_details__2[Line Sale])</f>
        <v>2262.5</v>
      </c>
      <c r="E83">
        <f>VLOOKUP(Table15[[#This Row],[OrderID]],orders[],7,FALSE)</f>
        <v>1</v>
      </c>
      <c r="F83">
        <f>SUMIF(order_details__2[OrderID],Table15[[#This Row],[OrderID]],order_details__2[Quantity])</f>
        <v>140</v>
      </c>
    </row>
    <row r="84" spans="1:6" x14ac:dyDescent="0.2">
      <c r="A84" s="2">
        <v>10279</v>
      </c>
      <c r="C84">
        <v>10328</v>
      </c>
      <c r="D84">
        <f>SUMIF(order_details__2[OrderID],order_details!C84,order_details__2[Line Sale])</f>
        <v>1168</v>
      </c>
      <c r="E84">
        <f>VLOOKUP(Table15[[#This Row],[OrderID]],orders[],7,FALSE)</f>
        <v>3</v>
      </c>
      <c r="F84">
        <f>SUMIF(order_details__2[OrderID],Table15[[#This Row],[OrderID]],order_details__2[Quantity])</f>
        <v>59</v>
      </c>
    </row>
    <row r="85" spans="1:6" x14ac:dyDescent="0.2">
      <c r="A85" s="3">
        <v>10280</v>
      </c>
      <c r="C85">
        <v>10329</v>
      </c>
      <c r="D85">
        <f>SUMIF(order_details__2[OrderID],order_details!C85,order_details__2[Line Sale])</f>
        <v>4819.4000000000005</v>
      </c>
      <c r="E85">
        <f>VLOOKUP(Table15[[#This Row],[OrderID]],orders[],7,FALSE)</f>
        <v>2</v>
      </c>
      <c r="F85">
        <f>SUMIF(order_details__2[OrderID],Table15[[#This Row],[OrderID]],order_details__2[Quantity])</f>
        <v>50</v>
      </c>
    </row>
    <row r="86" spans="1:6" x14ac:dyDescent="0.2">
      <c r="A86" s="2">
        <v>10280</v>
      </c>
      <c r="C86">
        <v>10330</v>
      </c>
      <c r="D86">
        <f>SUMIF(order_details__2[OrderID],order_details!C86,order_details__2[Line Sale])</f>
        <v>1940</v>
      </c>
      <c r="E86">
        <f>VLOOKUP(Table15[[#This Row],[OrderID]],orders[],7,FALSE)</f>
        <v>1</v>
      </c>
      <c r="F86">
        <f>SUMIF(order_details__2[OrderID],Table15[[#This Row],[OrderID]],order_details__2[Quantity])</f>
        <v>75</v>
      </c>
    </row>
    <row r="87" spans="1:6" x14ac:dyDescent="0.2">
      <c r="A87" s="3">
        <v>10280</v>
      </c>
      <c r="C87">
        <v>10331</v>
      </c>
      <c r="D87">
        <f>SUMIF(order_details__2[OrderID],order_details!C87,order_details__2[Line Sale])</f>
        <v>88.5</v>
      </c>
      <c r="E87">
        <f>VLOOKUP(Table15[[#This Row],[OrderID]],orders[],7,FALSE)</f>
        <v>1</v>
      </c>
      <c r="F87">
        <f>SUMIF(order_details__2[OrderID],Table15[[#This Row],[OrderID]],order_details__2[Quantity])</f>
        <v>15</v>
      </c>
    </row>
    <row r="88" spans="1:6" x14ac:dyDescent="0.2">
      <c r="A88" s="2">
        <v>10281</v>
      </c>
      <c r="C88">
        <v>10332</v>
      </c>
      <c r="D88">
        <f>SUMIF(order_details__2[OrderID],order_details!C88,order_details__2[Line Sale])</f>
        <v>2233.6</v>
      </c>
      <c r="E88">
        <f>VLOOKUP(Table15[[#This Row],[OrderID]],orders[],7,FALSE)</f>
        <v>2</v>
      </c>
      <c r="F88">
        <f>SUMIF(order_details__2[OrderID],Table15[[#This Row],[OrderID]],order_details__2[Quantity])</f>
        <v>66</v>
      </c>
    </row>
    <row r="89" spans="1:6" x14ac:dyDescent="0.2">
      <c r="A89" s="3">
        <v>10281</v>
      </c>
      <c r="C89">
        <v>10333</v>
      </c>
      <c r="D89">
        <f>SUMIF(order_details__2[OrderID],order_details!C89,order_details__2[Line Sale])</f>
        <v>954</v>
      </c>
      <c r="E89">
        <f>VLOOKUP(Table15[[#This Row],[OrderID]],orders[],7,FALSE)</f>
        <v>3</v>
      </c>
      <c r="F89">
        <f>SUMIF(order_details__2[OrderID],Table15[[#This Row],[OrderID]],order_details__2[Quantity])</f>
        <v>60</v>
      </c>
    </row>
    <row r="90" spans="1:6" x14ac:dyDescent="0.2">
      <c r="A90" s="2">
        <v>10281</v>
      </c>
      <c r="C90">
        <v>10334</v>
      </c>
      <c r="D90">
        <f>SUMIF(order_details__2[OrderID],order_details!C90,order_details__2[Line Sale])</f>
        <v>144.80000000000001</v>
      </c>
      <c r="E90">
        <f>VLOOKUP(Table15[[#This Row],[OrderID]],orders[],7,FALSE)</f>
        <v>2</v>
      </c>
      <c r="F90">
        <f>SUMIF(order_details__2[OrderID],Table15[[#This Row],[OrderID]],order_details__2[Quantity])</f>
        <v>18</v>
      </c>
    </row>
    <row r="91" spans="1:6" x14ac:dyDescent="0.2">
      <c r="A91" s="3">
        <v>10282</v>
      </c>
      <c r="C91">
        <v>10335</v>
      </c>
      <c r="D91">
        <f>SUMIF(order_details__2[OrderID],order_details!C91,order_details__2[Line Sale])</f>
        <v>2545.1999999999998</v>
      </c>
      <c r="E91">
        <f>VLOOKUP(Table15[[#This Row],[OrderID]],orders[],7,FALSE)</f>
        <v>2</v>
      </c>
      <c r="F91">
        <f>SUMIF(order_details__2[OrderID],Table15[[#This Row],[OrderID]],order_details__2[Quantity])</f>
        <v>86</v>
      </c>
    </row>
    <row r="92" spans="1:6" x14ac:dyDescent="0.2">
      <c r="A92" s="2">
        <v>10282</v>
      </c>
      <c r="C92">
        <v>10336</v>
      </c>
      <c r="D92">
        <f>SUMIF(order_details__2[OrderID],order_details!C92,order_details__2[Line Sale])</f>
        <v>316.8</v>
      </c>
      <c r="E92">
        <f>VLOOKUP(Table15[[#This Row],[OrderID]],orders[],7,FALSE)</f>
        <v>2</v>
      </c>
      <c r="F92">
        <f>SUMIF(order_details__2[OrderID],Table15[[#This Row],[OrderID]],order_details__2[Quantity])</f>
        <v>18</v>
      </c>
    </row>
    <row r="93" spans="1:6" x14ac:dyDescent="0.2">
      <c r="A93" s="3">
        <v>10283</v>
      </c>
      <c r="C93">
        <v>10337</v>
      </c>
      <c r="D93">
        <f>SUMIF(order_details__2[OrderID],order_details!C93,order_details__2[Line Sale])</f>
        <v>2467</v>
      </c>
      <c r="E93">
        <f>VLOOKUP(Table15[[#This Row],[OrderID]],orders[],7,FALSE)</f>
        <v>3</v>
      </c>
      <c r="F93">
        <f>SUMIF(order_details__2[OrderID],Table15[[#This Row],[OrderID]],order_details__2[Quantity])</f>
        <v>137</v>
      </c>
    </row>
    <row r="94" spans="1:6" x14ac:dyDescent="0.2">
      <c r="A94" s="2">
        <v>10283</v>
      </c>
      <c r="C94">
        <v>10338</v>
      </c>
      <c r="D94">
        <f>SUMIF(order_details__2[OrderID],order_details!C94,order_details__2[Line Sale])</f>
        <v>934.5</v>
      </c>
      <c r="E94">
        <f>VLOOKUP(Table15[[#This Row],[OrderID]],orders[],7,FALSE)</f>
        <v>3</v>
      </c>
      <c r="F94">
        <f>SUMIF(order_details__2[OrderID],Table15[[#This Row],[OrderID]],order_details__2[Quantity])</f>
        <v>35</v>
      </c>
    </row>
    <row r="95" spans="1:6" x14ac:dyDescent="0.2">
      <c r="A95" s="3">
        <v>10283</v>
      </c>
      <c r="C95">
        <v>10339</v>
      </c>
      <c r="D95">
        <f>SUMIF(order_details__2[OrderID],order_details!C95,order_details__2[Line Sale])</f>
        <v>3463.2</v>
      </c>
      <c r="E95">
        <f>VLOOKUP(Table15[[#This Row],[OrderID]],orders[],7,FALSE)</f>
        <v>2</v>
      </c>
      <c r="F95">
        <f>SUMIF(order_details__2[OrderID],Table15[[#This Row],[OrderID]],order_details__2[Quantity])</f>
        <v>108</v>
      </c>
    </row>
    <row r="96" spans="1:6" x14ac:dyDescent="0.2">
      <c r="A96" s="2">
        <v>10283</v>
      </c>
      <c r="C96">
        <v>10340</v>
      </c>
      <c r="D96">
        <f>SUMIF(order_details__2[OrderID],order_details!C96,order_details__2[Line Sale])</f>
        <v>2564.4</v>
      </c>
      <c r="E96">
        <f>VLOOKUP(Table15[[#This Row],[OrderID]],orders[],7,FALSE)</f>
        <v>3</v>
      </c>
      <c r="F96">
        <f>SUMIF(order_details__2[OrderID],Table15[[#This Row],[OrderID]],order_details__2[Quantity])</f>
        <v>72</v>
      </c>
    </row>
    <row r="97" spans="1:6" x14ac:dyDescent="0.2">
      <c r="A97" s="3">
        <v>10284</v>
      </c>
      <c r="C97">
        <v>10341</v>
      </c>
      <c r="D97">
        <f>SUMIF(order_details__2[OrderID],order_details!C97,order_details__2[Line Sale])</f>
        <v>412</v>
      </c>
      <c r="E97">
        <f>VLOOKUP(Table15[[#This Row],[OrderID]],orders[],7,FALSE)</f>
        <v>3</v>
      </c>
      <c r="F97">
        <f>SUMIF(order_details__2[OrderID],Table15[[#This Row],[OrderID]],order_details__2[Quantity])</f>
        <v>17</v>
      </c>
    </row>
    <row r="98" spans="1:6" x14ac:dyDescent="0.2">
      <c r="A98" s="2">
        <v>10284</v>
      </c>
      <c r="C98">
        <v>10342</v>
      </c>
      <c r="D98">
        <f>SUMIF(order_details__2[OrderID],order_details!C98,order_details__2[Line Sale])</f>
        <v>2300.8000000000002</v>
      </c>
      <c r="E98">
        <f>VLOOKUP(Table15[[#This Row],[OrderID]],orders[],7,FALSE)</f>
        <v>2</v>
      </c>
      <c r="F98">
        <f>SUMIF(order_details__2[OrderID],Table15[[#This Row],[OrderID]],order_details__2[Quantity])</f>
        <v>160</v>
      </c>
    </row>
    <row r="99" spans="1:6" x14ac:dyDescent="0.2">
      <c r="A99" s="3">
        <v>10284</v>
      </c>
      <c r="C99">
        <v>10343</v>
      </c>
      <c r="D99">
        <f>SUMIF(order_details__2[OrderID],order_details!C99,order_details__2[Line Sale])</f>
        <v>1586</v>
      </c>
      <c r="E99">
        <f>VLOOKUP(Table15[[#This Row],[OrderID]],orders[],7,FALSE)</f>
        <v>1</v>
      </c>
      <c r="F99">
        <f>SUMIF(order_details__2[OrderID],Table15[[#This Row],[OrderID]],order_details__2[Quantity])</f>
        <v>69</v>
      </c>
    </row>
    <row r="100" spans="1:6" x14ac:dyDescent="0.2">
      <c r="A100" s="2">
        <v>10284</v>
      </c>
      <c r="C100">
        <v>10344</v>
      </c>
      <c r="D100">
        <f>SUMIF(order_details__2[OrderID],order_details!C100,order_details__2[Line Sale])</f>
        <v>2856</v>
      </c>
      <c r="E100">
        <f>VLOOKUP(Table15[[#This Row],[OrderID]],orders[],7,FALSE)</f>
        <v>2</v>
      </c>
      <c r="F100">
        <f>SUMIF(order_details__2[OrderID],Table15[[#This Row],[OrderID]],order_details__2[Quantity])</f>
        <v>105</v>
      </c>
    </row>
    <row r="101" spans="1:6" x14ac:dyDescent="0.2">
      <c r="A101" s="3">
        <v>10285</v>
      </c>
      <c r="C101">
        <v>10345</v>
      </c>
      <c r="D101">
        <f>SUMIF(order_details__2[OrderID],order_details!C101,order_details__2[Line Sale])</f>
        <v>2924.8</v>
      </c>
      <c r="E101">
        <f>VLOOKUP(Table15[[#This Row],[OrderID]],orders[],7,FALSE)</f>
        <v>2</v>
      </c>
      <c r="F101">
        <f>SUMIF(order_details__2[OrderID],Table15[[#This Row],[OrderID]],order_details__2[Quantity])</f>
        <v>159</v>
      </c>
    </row>
    <row r="102" spans="1:6" x14ac:dyDescent="0.2">
      <c r="A102" s="2">
        <v>10285</v>
      </c>
      <c r="C102">
        <v>10346</v>
      </c>
      <c r="D102">
        <f>SUMIF(order_details__2[OrderID],order_details!C102,order_details__2[Line Sale])</f>
        <v>1731.2</v>
      </c>
      <c r="E102">
        <f>VLOOKUP(Table15[[#This Row],[OrderID]],orders[],7,FALSE)</f>
        <v>3</v>
      </c>
      <c r="F102">
        <f>SUMIF(order_details__2[OrderID],Table15[[#This Row],[OrderID]],order_details__2[Quantity])</f>
        <v>56</v>
      </c>
    </row>
    <row r="103" spans="1:6" x14ac:dyDescent="0.2">
      <c r="A103" s="3">
        <v>10285</v>
      </c>
      <c r="C103">
        <v>10347</v>
      </c>
      <c r="D103">
        <f>SUMIF(order_details__2[OrderID],order_details!C103,order_details__2[Line Sale])</f>
        <v>928</v>
      </c>
      <c r="E103">
        <f>VLOOKUP(Table15[[#This Row],[OrderID]],orders[],7,FALSE)</f>
        <v>3</v>
      </c>
      <c r="F103">
        <f>SUMIF(order_details__2[OrderID],Table15[[#This Row],[OrderID]],order_details__2[Quantity])</f>
        <v>70</v>
      </c>
    </row>
    <row r="104" spans="1:6" x14ac:dyDescent="0.2">
      <c r="A104" s="2">
        <v>10286</v>
      </c>
      <c r="C104">
        <v>10348</v>
      </c>
      <c r="D104">
        <f>SUMIF(order_details__2[OrderID],order_details!C104,order_details__2[Line Sale])</f>
        <v>396</v>
      </c>
      <c r="E104">
        <f>VLOOKUP(Table15[[#This Row],[OrderID]],orders[],7,FALSE)</f>
        <v>2</v>
      </c>
      <c r="F104">
        <f>SUMIF(order_details__2[OrderID],Table15[[#This Row],[OrderID]],order_details__2[Quantity])</f>
        <v>40</v>
      </c>
    </row>
    <row r="105" spans="1:6" x14ac:dyDescent="0.2">
      <c r="A105" s="3">
        <v>10286</v>
      </c>
      <c r="C105">
        <v>10349</v>
      </c>
      <c r="D105">
        <f>SUMIF(order_details__2[OrderID],order_details!C105,order_details__2[Line Sale])</f>
        <v>141.60000000000002</v>
      </c>
      <c r="E105">
        <f>VLOOKUP(Table15[[#This Row],[OrderID]],orders[],7,FALSE)</f>
        <v>1</v>
      </c>
      <c r="F105">
        <f>SUMIF(order_details__2[OrderID],Table15[[#This Row],[OrderID]],order_details__2[Quantity])</f>
        <v>24</v>
      </c>
    </row>
    <row r="106" spans="1:6" x14ac:dyDescent="0.2">
      <c r="A106" s="2">
        <v>10287</v>
      </c>
      <c r="C106">
        <v>10350</v>
      </c>
      <c r="D106">
        <f>SUMIF(order_details__2[OrderID],order_details!C106,order_details__2[Line Sale])</f>
        <v>713.4</v>
      </c>
      <c r="E106">
        <f>VLOOKUP(Table15[[#This Row],[OrderID]],orders[],7,FALSE)</f>
        <v>2</v>
      </c>
      <c r="F106">
        <f>SUMIF(order_details__2[OrderID],Table15[[#This Row],[OrderID]],order_details__2[Quantity])</f>
        <v>33</v>
      </c>
    </row>
    <row r="107" spans="1:6" x14ac:dyDescent="0.2">
      <c r="A107" s="3">
        <v>10287</v>
      </c>
      <c r="C107">
        <v>10351</v>
      </c>
      <c r="D107">
        <f>SUMIF(order_details__2[OrderID],order_details!C107,order_details__2[Line Sale])</f>
        <v>5677.6</v>
      </c>
      <c r="E107">
        <f>VLOOKUP(Table15[[#This Row],[OrderID]],orders[],7,FALSE)</f>
        <v>1</v>
      </c>
      <c r="F107">
        <f>SUMIF(order_details__2[OrderID],Table15[[#This Row],[OrderID]],order_details__2[Quantity])</f>
        <v>120</v>
      </c>
    </row>
    <row r="108" spans="1:6" x14ac:dyDescent="0.2">
      <c r="A108" s="2">
        <v>10287</v>
      </c>
      <c r="C108">
        <v>10352</v>
      </c>
      <c r="D108">
        <f>SUMIF(order_details__2[OrderID],order_details!C108,order_details__2[Line Sale])</f>
        <v>154</v>
      </c>
      <c r="E108">
        <f>VLOOKUP(Table15[[#This Row],[OrderID]],orders[],7,FALSE)</f>
        <v>3</v>
      </c>
      <c r="F108">
        <f>SUMIF(order_details__2[OrderID],Table15[[#This Row],[OrderID]],order_details__2[Quantity])</f>
        <v>30</v>
      </c>
    </row>
    <row r="109" spans="1:6" x14ac:dyDescent="0.2">
      <c r="A109" s="3">
        <v>10288</v>
      </c>
      <c r="C109">
        <v>10353</v>
      </c>
      <c r="D109">
        <f>SUMIF(order_details__2[OrderID],order_details!C109,order_details__2[Line Sale])</f>
        <v>10741.6</v>
      </c>
      <c r="E109">
        <f>VLOOKUP(Table15[[#This Row],[OrderID]],orders[],7,FALSE)</f>
        <v>3</v>
      </c>
      <c r="F109">
        <f>SUMIF(order_details__2[OrderID],Table15[[#This Row],[OrderID]],order_details__2[Quantity])</f>
        <v>62</v>
      </c>
    </row>
    <row r="110" spans="1:6" x14ac:dyDescent="0.2">
      <c r="A110" s="2">
        <v>10288</v>
      </c>
      <c r="C110">
        <v>10354</v>
      </c>
      <c r="D110">
        <f>SUMIF(order_details__2[OrderID],order_details!C110,order_details__2[Line Sale])</f>
        <v>568.79999999999995</v>
      </c>
      <c r="E110">
        <f>VLOOKUP(Table15[[#This Row],[OrderID]],orders[],7,FALSE)</f>
        <v>3</v>
      </c>
      <c r="F110">
        <f>SUMIF(order_details__2[OrderID],Table15[[#This Row],[OrderID]],order_details__2[Quantity])</f>
        <v>16</v>
      </c>
    </row>
    <row r="111" spans="1:6" x14ac:dyDescent="0.2">
      <c r="A111" s="3">
        <v>10289</v>
      </c>
      <c r="C111">
        <v>10355</v>
      </c>
      <c r="D111">
        <f>SUMIF(order_details__2[OrderID],order_details!C111,order_details__2[Line Sale])</f>
        <v>480</v>
      </c>
      <c r="E111">
        <f>VLOOKUP(Table15[[#This Row],[OrderID]],orders[],7,FALSE)</f>
        <v>1</v>
      </c>
      <c r="F111">
        <f>SUMIF(order_details__2[OrderID],Table15[[#This Row],[OrderID]],order_details__2[Quantity])</f>
        <v>50</v>
      </c>
    </row>
    <row r="112" spans="1:6" x14ac:dyDescent="0.2">
      <c r="A112" s="2">
        <v>10289</v>
      </c>
      <c r="C112">
        <v>10356</v>
      </c>
      <c r="D112">
        <f>SUMIF(order_details__2[OrderID],order_details!C112,order_details__2[Line Sale])</f>
        <v>1106.4000000000001</v>
      </c>
      <c r="E112">
        <f>VLOOKUP(Table15[[#This Row],[OrderID]],orders[],7,FALSE)</f>
        <v>2</v>
      </c>
      <c r="F112">
        <f>SUMIF(order_details__2[OrderID],Table15[[#This Row],[OrderID]],order_details__2[Quantity])</f>
        <v>62</v>
      </c>
    </row>
    <row r="113" spans="1:6" x14ac:dyDescent="0.2">
      <c r="A113" s="3">
        <v>10290</v>
      </c>
      <c r="C113">
        <v>10357</v>
      </c>
      <c r="D113">
        <f>SUMIF(order_details__2[OrderID],order_details!C113,order_details__2[Line Sale])</f>
        <v>1360</v>
      </c>
      <c r="E113">
        <f>VLOOKUP(Table15[[#This Row],[OrderID]],orders[],7,FALSE)</f>
        <v>3</v>
      </c>
      <c r="F113">
        <f>SUMIF(order_details__2[OrderID],Table15[[#This Row],[OrderID]],order_details__2[Quantity])</f>
        <v>54</v>
      </c>
    </row>
    <row r="114" spans="1:6" x14ac:dyDescent="0.2">
      <c r="A114" s="2">
        <v>10290</v>
      </c>
      <c r="C114">
        <v>10358</v>
      </c>
      <c r="D114">
        <f>SUMIF(order_details__2[OrderID],order_details!C114,order_details__2[Line Sale])</f>
        <v>452</v>
      </c>
      <c r="E114">
        <f>VLOOKUP(Table15[[#This Row],[OrderID]],orders[],7,FALSE)</f>
        <v>1</v>
      </c>
      <c r="F114">
        <f>SUMIF(order_details__2[OrderID],Table15[[#This Row],[OrderID]],order_details__2[Quantity])</f>
        <v>40</v>
      </c>
    </row>
    <row r="115" spans="1:6" x14ac:dyDescent="0.2">
      <c r="A115" s="3">
        <v>10290</v>
      </c>
      <c r="C115">
        <v>10359</v>
      </c>
      <c r="D115">
        <f>SUMIF(order_details__2[OrderID],order_details!C115,order_details__2[Line Sale])</f>
        <v>3654.4</v>
      </c>
      <c r="E115">
        <f>VLOOKUP(Table15[[#This Row],[OrderID]],orders[],7,FALSE)</f>
        <v>3</v>
      </c>
      <c r="F115">
        <f>SUMIF(order_details__2[OrderID],Table15[[#This Row],[OrderID]],order_details__2[Quantity])</f>
        <v>206</v>
      </c>
    </row>
    <row r="116" spans="1:6" x14ac:dyDescent="0.2">
      <c r="A116" s="2">
        <v>10290</v>
      </c>
      <c r="C116">
        <v>10360</v>
      </c>
      <c r="D116">
        <f>SUMIF(order_details__2[OrderID],order_details!C116,order_details__2[Line Sale])</f>
        <v>7390.2</v>
      </c>
      <c r="E116">
        <f>VLOOKUP(Table15[[#This Row],[OrderID]],orders[],7,FALSE)</f>
        <v>3</v>
      </c>
      <c r="F116">
        <f>SUMIF(order_details__2[OrderID],Table15[[#This Row],[OrderID]],order_details__2[Quantity])</f>
        <v>138</v>
      </c>
    </row>
    <row r="117" spans="1:6" x14ac:dyDescent="0.2">
      <c r="A117" s="3">
        <v>10291</v>
      </c>
      <c r="C117">
        <v>10361</v>
      </c>
      <c r="D117">
        <f>SUMIF(order_details__2[OrderID],order_details!C117,order_details__2[Line Sale])</f>
        <v>2273.6</v>
      </c>
      <c r="E117">
        <f>VLOOKUP(Table15[[#This Row],[OrderID]],orders[],7,FALSE)</f>
        <v>2</v>
      </c>
      <c r="F117">
        <f>SUMIF(order_details__2[OrderID],Table15[[#This Row],[OrderID]],order_details__2[Quantity])</f>
        <v>109</v>
      </c>
    </row>
    <row r="118" spans="1:6" x14ac:dyDescent="0.2">
      <c r="A118" s="2">
        <v>10291</v>
      </c>
      <c r="C118">
        <v>10362</v>
      </c>
      <c r="D118">
        <f>SUMIF(order_details__2[OrderID],order_details!C118,order_details__2[Line Sale])</f>
        <v>1549.6</v>
      </c>
      <c r="E118">
        <f>VLOOKUP(Table15[[#This Row],[OrderID]],orders[],7,FALSE)</f>
        <v>1</v>
      </c>
      <c r="F118">
        <f>SUMIF(order_details__2[OrderID],Table15[[#This Row],[OrderID]],order_details__2[Quantity])</f>
        <v>94</v>
      </c>
    </row>
    <row r="119" spans="1:6" x14ac:dyDescent="0.2">
      <c r="A119" s="3">
        <v>10291</v>
      </c>
      <c r="C119">
        <v>10363</v>
      </c>
      <c r="D119">
        <f>SUMIF(order_details__2[OrderID],order_details!C119,order_details__2[Line Sale])</f>
        <v>447.2</v>
      </c>
      <c r="E119">
        <f>VLOOKUP(Table15[[#This Row],[OrderID]],orders[],7,FALSE)</f>
        <v>3</v>
      </c>
      <c r="F119">
        <f>SUMIF(order_details__2[OrderID],Table15[[#This Row],[OrderID]],order_details__2[Quantity])</f>
        <v>44</v>
      </c>
    </row>
    <row r="120" spans="1:6" x14ac:dyDescent="0.2">
      <c r="A120" s="2">
        <v>10292</v>
      </c>
      <c r="C120">
        <v>10364</v>
      </c>
      <c r="D120">
        <f>SUMIF(order_details__2[OrderID],order_details!C120,order_details__2[Line Sale])</f>
        <v>950</v>
      </c>
      <c r="E120">
        <f>VLOOKUP(Table15[[#This Row],[OrderID]],orders[],7,FALSE)</f>
        <v>1</v>
      </c>
      <c r="F120">
        <f>SUMIF(order_details__2[OrderID],Table15[[#This Row],[OrderID]],order_details__2[Quantity])</f>
        <v>35</v>
      </c>
    </row>
    <row r="121" spans="1:6" x14ac:dyDescent="0.2">
      <c r="A121" s="3">
        <v>10293</v>
      </c>
      <c r="C121">
        <v>10365</v>
      </c>
      <c r="D121">
        <f>SUMIF(order_details__2[OrderID],order_details!C121,order_details__2[Line Sale])</f>
        <v>403.20000000000005</v>
      </c>
      <c r="E121">
        <f>VLOOKUP(Table15[[#This Row],[OrderID]],orders[],7,FALSE)</f>
        <v>2</v>
      </c>
      <c r="F121">
        <f>SUMIF(order_details__2[OrderID],Table15[[#This Row],[OrderID]],order_details__2[Quantity])</f>
        <v>24</v>
      </c>
    </row>
    <row r="122" spans="1:6" x14ac:dyDescent="0.2">
      <c r="A122" s="2">
        <v>10293</v>
      </c>
      <c r="C122">
        <v>10366</v>
      </c>
      <c r="D122">
        <f>SUMIF(order_details__2[OrderID],order_details!C122,order_details__2[Line Sale])</f>
        <v>136</v>
      </c>
      <c r="E122">
        <f>VLOOKUP(Table15[[#This Row],[OrderID]],orders[],7,FALSE)</f>
        <v>2</v>
      </c>
      <c r="F122">
        <f>SUMIF(order_details__2[OrderID],Table15[[#This Row],[OrderID]],order_details__2[Quantity])</f>
        <v>10</v>
      </c>
    </row>
    <row r="123" spans="1:6" x14ac:dyDescent="0.2">
      <c r="A123" s="3">
        <v>10293</v>
      </c>
      <c r="C123">
        <v>10367</v>
      </c>
      <c r="D123">
        <f>SUMIF(order_details__2[OrderID],order_details!C123,order_details__2[Line Sale])</f>
        <v>834.19999999999993</v>
      </c>
      <c r="E123">
        <f>VLOOKUP(Table15[[#This Row],[OrderID]],orders[],7,FALSE)</f>
        <v>3</v>
      </c>
      <c r="F123">
        <f>SUMIF(order_details__2[OrderID],Table15[[#This Row],[OrderID]],order_details__2[Quantity])</f>
        <v>76</v>
      </c>
    </row>
    <row r="124" spans="1:6" x14ac:dyDescent="0.2">
      <c r="A124" s="2">
        <v>10293</v>
      </c>
      <c r="C124">
        <v>10368</v>
      </c>
      <c r="D124">
        <f>SUMIF(order_details__2[OrderID],order_details!C124,order_details__2[Line Sale])</f>
        <v>1834.2</v>
      </c>
      <c r="E124">
        <f>VLOOKUP(Table15[[#This Row],[OrderID]],orders[],7,FALSE)</f>
        <v>2</v>
      </c>
      <c r="F124">
        <f>SUMIF(order_details__2[OrderID],Table15[[#This Row],[OrderID]],order_details__2[Quantity])</f>
        <v>78</v>
      </c>
    </row>
    <row r="125" spans="1:6" x14ac:dyDescent="0.2">
      <c r="A125" s="3">
        <v>10294</v>
      </c>
      <c r="C125">
        <v>10369</v>
      </c>
      <c r="D125">
        <f>SUMIF(order_details__2[OrderID],order_details!C125,order_details__2[Line Sale])</f>
        <v>2527.1999999999998</v>
      </c>
      <c r="E125">
        <f>VLOOKUP(Table15[[#This Row],[OrderID]],orders[],7,FALSE)</f>
        <v>2</v>
      </c>
      <c r="F125">
        <f>SUMIF(order_details__2[OrderID],Table15[[#This Row],[OrderID]],order_details__2[Quantity])</f>
        <v>38</v>
      </c>
    </row>
    <row r="126" spans="1:6" x14ac:dyDescent="0.2">
      <c r="A126" s="2">
        <v>10294</v>
      </c>
      <c r="C126">
        <v>10370</v>
      </c>
      <c r="D126">
        <f>SUMIF(order_details__2[OrderID],order_details!C126,order_details__2[Line Sale])</f>
        <v>1174</v>
      </c>
      <c r="E126">
        <f>VLOOKUP(Table15[[#This Row],[OrderID]],orders[],7,FALSE)</f>
        <v>2</v>
      </c>
      <c r="F126">
        <f>SUMIF(order_details__2[OrderID],Table15[[#This Row],[OrderID]],order_details__2[Quantity])</f>
        <v>65</v>
      </c>
    </row>
    <row r="127" spans="1:6" x14ac:dyDescent="0.2">
      <c r="A127" s="3">
        <v>10294</v>
      </c>
      <c r="C127">
        <v>10371</v>
      </c>
      <c r="D127">
        <f>SUMIF(order_details__2[OrderID],order_details!C127,order_details__2[Line Sale])</f>
        <v>91.199999999999989</v>
      </c>
      <c r="E127">
        <f>VLOOKUP(Table15[[#This Row],[OrderID]],orders[],7,FALSE)</f>
        <v>1</v>
      </c>
      <c r="F127">
        <f>SUMIF(order_details__2[OrderID],Table15[[#This Row],[OrderID]],order_details__2[Quantity])</f>
        <v>6</v>
      </c>
    </row>
    <row r="128" spans="1:6" x14ac:dyDescent="0.2">
      <c r="A128" s="2">
        <v>10294</v>
      </c>
      <c r="C128">
        <v>10372</v>
      </c>
      <c r="D128">
        <f>SUMIF(order_details__2[OrderID],order_details!C128,order_details__2[Line Sale])</f>
        <v>12281.2</v>
      </c>
      <c r="E128">
        <f>VLOOKUP(Table15[[#This Row],[OrderID]],orders[],7,FALSE)</f>
        <v>2</v>
      </c>
      <c r="F128">
        <f>SUMIF(order_details__2[OrderID],Table15[[#This Row],[OrderID]],order_details__2[Quantity])</f>
        <v>164</v>
      </c>
    </row>
    <row r="129" spans="1:6" x14ac:dyDescent="0.2">
      <c r="A129" s="3">
        <v>10294</v>
      </c>
      <c r="C129">
        <v>10373</v>
      </c>
      <c r="D129">
        <f>SUMIF(order_details__2[OrderID],order_details!C129,order_details__2[Line Sale])</f>
        <v>1708</v>
      </c>
      <c r="E129">
        <f>VLOOKUP(Table15[[#This Row],[OrderID]],orders[],7,FALSE)</f>
        <v>3</v>
      </c>
      <c r="F129">
        <f>SUMIF(order_details__2[OrderID],Table15[[#This Row],[OrderID]],order_details__2[Quantity])</f>
        <v>130</v>
      </c>
    </row>
    <row r="130" spans="1:6" x14ac:dyDescent="0.2">
      <c r="A130" s="2">
        <v>10295</v>
      </c>
      <c r="C130">
        <v>10374</v>
      </c>
      <c r="D130">
        <f>SUMIF(order_details__2[OrderID],order_details!C130,order_details__2[Line Sale])</f>
        <v>459</v>
      </c>
      <c r="E130">
        <f>VLOOKUP(Table15[[#This Row],[OrderID]],orders[],7,FALSE)</f>
        <v>3</v>
      </c>
      <c r="F130">
        <f>SUMIF(order_details__2[OrderID],Table15[[#This Row],[OrderID]],order_details__2[Quantity])</f>
        <v>45</v>
      </c>
    </row>
    <row r="131" spans="1:6" x14ac:dyDescent="0.2">
      <c r="A131" s="3">
        <v>10296</v>
      </c>
      <c r="C131">
        <v>10375</v>
      </c>
      <c r="D131">
        <f>SUMIF(order_details__2[OrderID],order_details!C131,order_details__2[Line Sale])</f>
        <v>338</v>
      </c>
      <c r="E131">
        <f>VLOOKUP(Table15[[#This Row],[OrderID]],orders[],7,FALSE)</f>
        <v>2</v>
      </c>
      <c r="F131">
        <f>SUMIF(order_details__2[OrderID],Table15[[#This Row],[OrderID]],order_details__2[Quantity])</f>
        <v>25</v>
      </c>
    </row>
    <row r="132" spans="1:6" x14ac:dyDescent="0.2">
      <c r="A132" s="2">
        <v>10296</v>
      </c>
      <c r="C132">
        <v>10376</v>
      </c>
      <c r="D132">
        <f>SUMIF(order_details__2[OrderID],order_details!C132,order_details__2[Line Sale])</f>
        <v>420</v>
      </c>
      <c r="E132">
        <f>VLOOKUP(Table15[[#This Row],[OrderID]],orders[],7,FALSE)</f>
        <v>2</v>
      </c>
      <c r="F132">
        <f>SUMIF(order_details__2[OrderID],Table15[[#This Row],[OrderID]],order_details__2[Quantity])</f>
        <v>42</v>
      </c>
    </row>
    <row r="133" spans="1:6" x14ac:dyDescent="0.2">
      <c r="A133" s="3">
        <v>10296</v>
      </c>
      <c r="C133">
        <v>10377</v>
      </c>
      <c r="D133">
        <f>SUMIF(order_details__2[OrderID],order_details!C133,order_details__2[Line Sale])</f>
        <v>1016</v>
      </c>
      <c r="E133">
        <f>VLOOKUP(Table15[[#This Row],[OrderID]],orders[],7,FALSE)</f>
        <v>3</v>
      </c>
      <c r="F133">
        <f>SUMIF(order_details__2[OrderID],Table15[[#This Row],[OrderID]],order_details__2[Quantity])</f>
        <v>40</v>
      </c>
    </row>
    <row r="134" spans="1:6" x14ac:dyDescent="0.2">
      <c r="A134" s="2">
        <v>10297</v>
      </c>
      <c r="C134">
        <v>10378</v>
      </c>
      <c r="D134">
        <f>SUMIF(order_details__2[OrderID],order_details!C134,order_details__2[Line Sale])</f>
        <v>103.19999999999999</v>
      </c>
      <c r="E134">
        <f>VLOOKUP(Table15[[#This Row],[OrderID]],orders[],7,FALSE)</f>
        <v>3</v>
      </c>
      <c r="F134">
        <f>SUMIF(order_details__2[OrderID],Table15[[#This Row],[OrderID]],order_details__2[Quantity])</f>
        <v>6</v>
      </c>
    </row>
    <row r="135" spans="1:6" x14ac:dyDescent="0.2">
      <c r="A135" s="3">
        <v>10297</v>
      </c>
      <c r="C135">
        <v>10379</v>
      </c>
      <c r="D135">
        <f>SUMIF(order_details__2[OrderID],order_details!C135,order_details__2[Line Sale])</f>
        <v>959.2</v>
      </c>
      <c r="E135">
        <f>VLOOKUP(Table15[[#This Row],[OrderID]],orders[],7,FALSE)</f>
        <v>1</v>
      </c>
      <c r="F135">
        <f>SUMIF(order_details__2[OrderID],Table15[[#This Row],[OrderID]],order_details__2[Quantity])</f>
        <v>44</v>
      </c>
    </row>
    <row r="136" spans="1:6" x14ac:dyDescent="0.2">
      <c r="A136" s="2">
        <v>10298</v>
      </c>
      <c r="C136">
        <v>10380</v>
      </c>
      <c r="D136">
        <f>SUMIF(order_details__2[OrderID],order_details!C136,order_details__2[Line Sale])</f>
        <v>1419.8</v>
      </c>
      <c r="E136">
        <f>VLOOKUP(Table15[[#This Row],[OrderID]],orders[],7,FALSE)</f>
        <v>3</v>
      </c>
      <c r="F136">
        <f>SUMIF(order_details__2[OrderID],Table15[[#This Row],[OrderID]],order_details__2[Quantity])</f>
        <v>74</v>
      </c>
    </row>
    <row r="137" spans="1:6" x14ac:dyDescent="0.2">
      <c r="A137" s="3">
        <v>10298</v>
      </c>
      <c r="C137">
        <v>10381</v>
      </c>
      <c r="D137">
        <f>SUMIF(order_details__2[OrderID],order_details!C137,order_details__2[Line Sale])</f>
        <v>112</v>
      </c>
      <c r="E137">
        <f>VLOOKUP(Table15[[#This Row],[OrderID]],orders[],7,FALSE)</f>
        <v>3</v>
      </c>
      <c r="F137">
        <f>SUMIF(order_details__2[OrderID],Table15[[#This Row],[OrderID]],order_details__2[Quantity])</f>
        <v>14</v>
      </c>
    </row>
    <row r="138" spans="1:6" x14ac:dyDescent="0.2">
      <c r="A138" s="2">
        <v>10298</v>
      </c>
      <c r="C138">
        <v>10382</v>
      </c>
      <c r="D138">
        <f>SUMIF(order_details__2[OrderID],order_details!C138,order_details__2[Line Sale])</f>
        <v>2900</v>
      </c>
      <c r="E138">
        <f>VLOOKUP(Table15[[#This Row],[OrderID]],orders[],7,FALSE)</f>
        <v>1</v>
      </c>
      <c r="F138">
        <f>SUMIF(order_details__2[OrderID],Table15[[#This Row],[OrderID]],order_details__2[Quantity])</f>
        <v>165</v>
      </c>
    </row>
    <row r="139" spans="1:6" x14ac:dyDescent="0.2">
      <c r="A139" s="3">
        <v>10298</v>
      </c>
      <c r="C139">
        <v>10383</v>
      </c>
      <c r="D139">
        <f>SUMIF(order_details__2[OrderID],order_details!C139,order_details__2[Line Sale])</f>
        <v>899</v>
      </c>
      <c r="E139">
        <f>VLOOKUP(Table15[[#This Row],[OrderID]],orders[],7,FALSE)</f>
        <v>3</v>
      </c>
      <c r="F139">
        <f>SUMIF(order_details__2[OrderID],Table15[[#This Row],[OrderID]],order_details__2[Quantity])</f>
        <v>55</v>
      </c>
    </row>
    <row r="140" spans="1:6" x14ac:dyDescent="0.2">
      <c r="A140" s="2">
        <v>10299</v>
      </c>
      <c r="C140">
        <v>10384</v>
      </c>
      <c r="D140">
        <f>SUMIF(order_details__2[OrderID],order_details!C140,order_details__2[Line Sale])</f>
        <v>2222.3999999999996</v>
      </c>
      <c r="E140">
        <f>VLOOKUP(Table15[[#This Row],[OrderID]],orders[],7,FALSE)</f>
        <v>3</v>
      </c>
      <c r="F140">
        <f>SUMIF(order_details__2[OrderID],Table15[[#This Row],[OrderID]],order_details__2[Quantity])</f>
        <v>43</v>
      </c>
    </row>
    <row r="141" spans="1:6" x14ac:dyDescent="0.2">
      <c r="A141" s="3">
        <v>10299</v>
      </c>
      <c r="C141">
        <v>10385</v>
      </c>
      <c r="D141">
        <f>SUMIF(order_details__2[OrderID],order_details!C141,order_details__2[Line Sale])</f>
        <v>864</v>
      </c>
      <c r="E141">
        <f>VLOOKUP(Table15[[#This Row],[OrderID]],orders[],7,FALSE)</f>
        <v>2</v>
      </c>
      <c r="F141">
        <f>SUMIF(order_details__2[OrderID],Table15[[#This Row],[OrderID]],order_details__2[Quantity])</f>
        <v>38</v>
      </c>
    </row>
    <row r="142" spans="1:6" x14ac:dyDescent="0.2">
      <c r="A142" s="2">
        <v>10300</v>
      </c>
      <c r="C142">
        <v>10386</v>
      </c>
      <c r="D142">
        <f>SUMIF(order_details__2[OrderID],order_details!C142,order_details__2[Line Sale])</f>
        <v>166</v>
      </c>
      <c r="E142">
        <f>VLOOKUP(Table15[[#This Row],[OrderID]],orders[],7,FALSE)</f>
        <v>3</v>
      </c>
      <c r="F142">
        <f>SUMIF(order_details__2[OrderID],Table15[[#This Row],[OrderID]],order_details__2[Quantity])</f>
        <v>25</v>
      </c>
    </row>
    <row r="143" spans="1:6" x14ac:dyDescent="0.2">
      <c r="A143" s="3">
        <v>10300</v>
      </c>
      <c r="C143">
        <v>10387</v>
      </c>
      <c r="D143">
        <f>SUMIF(order_details__2[OrderID],order_details!C143,order_details__2[Line Sale])</f>
        <v>1058.4000000000001</v>
      </c>
      <c r="E143">
        <f>VLOOKUP(Table15[[#This Row],[OrderID]],orders[],7,FALSE)</f>
        <v>2</v>
      </c>
      <c r="F143">
        <f>SUMIF(order_details__2[OrderID],Table15[[#This Row],[OrderID]],order_details__2[Quantity])</f>
        <v>48</v>
      </c>
    </row>
    <row r="144" spans="1:6" x14ac:dyDescent="0.2">
      <c r="A144" s="2">
        <v>10301</v>
      </c>
      <c r="C144">
        <v>10388</v>
      </c>
      <c r="D144">
        <f>SUMIF(order_details__2[OrderID],order_details!C144,order_details__2[Line Sale])</f>
        <v>1274</v>
      </c>
      <c r="E144">
        <f>VLOOKUP(Table15[[#This Row],[OrderID]],orders[],7,FALSE)</f>
        <v>1</v>
      </c>
      <c r="F144">
        <f>SUMIF(order_details__2[OrderID],Table15[[#This Row],[OrderID]],order_details__2[Quantity])</f>
        <v>75</v>
      </c>
    </row>
    <row r="145" spans="1:6" x14ac:dyDescent="0.2">
      <c r="A145" s="3">
        <v>10301</v>
      </c>
      <c r="C145">
        <v>10389</v>
      </c>
      <c r="D145">
        <f>SUMIF(order_details__2[OrderID],order_details!C145,order_details__2[Line Sale])</f>
        <v>1832.8</v>
      </c>
      <c r="E145">
        <f>VLOOKUP(Table15[[#This Row],[OrderID]],orders[],7,FALSE)</f>
        <v>2</v>
      </c>
      <c r="F145">
        <f>SUMIF(order_details__2[OrderID],Table15[[#This Row],[OrderID]],order_details__2[Quantity])</f>
        <v>81</v>
      </c>
    </row>
    <row r="146" spans="1:6" x14ac:dyDescent="0.2">
      <c r="A146" s="2">
        <v>10302</v>
      </c>
      <c r="C146">
        <v>10390</v>
      </c>
      <c r="D146">
        <f>SUMIF(order_details__2[OrderID],order_details!C146,order_details__2[Line Sale])</f>
        <v>2275.1999999999998</v>
      </c>
      <c r="E146">
        <f>VLOOKUP(Table15[[#This Row],[OrderID]],orders[],7,FALSE)</f>
        <v>1</v>
      </c>
      <c r="F146">
        <f>SUMIF(order_details__2[OrderID],Table15[[#This Row],[OrderID]],order_details__2[Quantity])</f>
        <v>169</v>
      </c>
    </row>
    <row r="147" spans="1:6" x14ac:dyDescent="0.2">
      <c r="A147" s="3">
        <v>10302</v>
      </c>
      <c r="C147">
        <v>10391</v>
      </c>
      <c r="D147">
        <f>SUMIF(order_details__2[OrderID],order_details!C147,order_details__2[Line Sale])</f>
        <v>86.399999999999991</v>
      </c>
      <c r="E147">
        <f>VLOOKUP(Table15[[#This Row],[OrderID]],orders[],7,FALSE)</f>
        <v>3</v>
      </c>
      <c r="F147">
        <f>SUMIF(order_details__2[OrderID],Table15[[#This Row],[OrderID]],order_details__2[Quantity])</f>
        <v>18</v>
      </c>
    </row>
    <row r="148" spans="1:6" x14ac:dyDescent="0.2">
      <c r="A148" s="2">
        <v>10302</v>
      </c>
      <c r="C148">
        <v>10392</v>
      </c>
      <c r="D148">
        <f>SUMIF(order_details__2[OrderID],order_details!C148,order_details__2[Line Sale])</f>
        <v>1440</v>
      </c>
      <c r="E148">
        <f>VLOOKUP(Table15[[#This Row],[OrderID]],orders[],7,FALSE)</f>
        <v>3</v>
      </c>
      <c r="F148">
        <f>SUMIF(order_details__2[OrderID],Table15[[#This Row],[OrderID]],order_details__2[Quantity])</f>
        <v>50</v>
      </c>
    </row>
    <row r="149" spans="1:6" x14ac:dyDescent="0.2">
      <c r="A149" s="3">
        <v>10303</v>
      </c>
      <c r="C149">
        <v>10393</v>
      </c>
      <c r="D149">
        <f>SUMIF(order_details__2[OrderID],order_details!C149,order_details__2[Line Sale])</f>
        <v>3302.6000000000004</v>
      </c>
      <c r="E149">
        <f>VLOOKUP(Table15[[#This Row],[OrderID]],orders[],7,FALSE)</f>
        <v>3</v>
      </c>
      <c r="F149">
        <f>SUMIF(order_details__2[OrderID],Table15[[#This Row],[OrderID]],order_details__2[Quantity])</f>
        <v>176</v>
      </c>
    </row>
    <row r="150" spans="1:6" x14ac:dyDescent="0.2">
      <c r="A150" s="2">
        <v>10303</v>
      </c>
      <c r="C150">
        <v>10394</v>
      </c>
      <c r="D150">
        <f>SUMIF(order_details__2[OrderID],order_details!C150,order_details__2[Line Sale])</f>
        <v>442</v>
      </c>
      <c r="E150">
        <f>VLOOKUP(Table15[[#This Row],[OrderID]],orders[],7,FALSE)</f>
        <v>3</v>
      </c>
      <c r="F150">
        <f>SUMIF(order_details__2[OrderID],Table15[[#This Row],[OrderID]],order_details__2[Quantity])</f>
        <v>20</v>
      </c>
    </row>
    <row r="151" spans="1:6" x14ac:dyDescent="0.2">
      <c r="A151" s="3">
        <v>10303</v>
      </c>
      <c r="C151">
        <v>10395</v>
      </c>
      <c r="D151">
        <f>SUMIF(order_details__2[OrderID],order_details!C151,order_details__2[Line Sale])</f>
        <v>2333.2000000000003</v>
      </c>
      <c r="E151">
        <f>VLOOKUP(Table15[[#This Row],[OrderID]],orders[],7,FALSE)</f>
        <v>1</v>
      </c>
      <c r="F151">
        <f>SUMIF(order_details__2[OrderID],Table15[[#This Row],[OrderID]],order_details__2[Quantity])</f>
        <v>106</v>
      </c>
    </row>
    <row r="152" spans="1:6" x14ac:dyDescent="0.2">
      <c r="A152" s="2">
        <v>10304</v>
      </c>
      <c r="C152">
        <v>10396</v>
      </c>
      <c r="D152">
        <f>SUMIF(order_details__2[OrderID],order_details!C152,order_details__2[Line Sale])</f>
        <v>1903.8000000000002</v>
      </c>
      <c r="E152">
        <f>VLOOKUP(Table15[[#This Row],[OrderID]],orders[],7,FALSE)</f>
        <v>3</v>
      </c>
      <c r="F152">
        <f>SUMIF(order_details__2[OrderID],Table15[[#This Row],[OrderID]],order_details__2[Quantity])</f>
        <v>121</v>
      </c>
    </row>
    <row r="153" spans="1:6" x14ac:dyDescent="0.2">
      <c r="A153" s="3">
        <v>10304</v>
      </c>
      <c r="C153">
        <v>10397</v>
      </c>
      <c r="D153">
        <f>SUMIF(order_details__2[OrderID],order_details!C153,order_details__2[Line Sale])</f>
        <v>843.19999999999993</v>
      </c>
      <c r="E153">
        <f>VLOOKUP(Table15[[#This Row],[OrderID]],orders[],7,FALSE)</f>
        <v>1</v>
      </c>
      <c r="F153">
        <f>SUMIF(order_details__2[OrderID],Table15[[#This Row],[OrderID]],order_details__2[Quantity])</f>
        <v>28</v>
      </c>
    </row>
    <row r="154" spans="1:6" x14ac:dyDescent="0.2">
      <c r="A154" s="2">
        <v>10304</v>
      </c>
      <c r="C154">
        <v>10398</v>
      </c>
      <c r="D154">
        <f>SUMIF(order_details__2[OrderID],order_details!C154,order_details__2[Line Sale])</f>
        <v>2736</v>
      </c>
      <c r="E154">
        <f>VLOOKUP(Table15[[#This Row],[OrderID]],orders[],7,FALSE)</f>
        <v>3</v>
      </c>
      <c r="F154">
        <f>SUMIF(order_details__2[OrderID],Table15[[#This Row],[OrderID]],order_details__2[Quantity])</f>
        <v>150</v>
      </c>
    </row>
    <row r="155" spans="1:6" x14ac:dyDescent="0.2">
      <c r="A155" s="3">
        <v>10305</v>
      </c>
      <c r="C155">
        <v>10399</v>
      </c>
      <c r="D155">
        <f>SUMIF(order_details__2[OrderID],order_details!C155,order_details__2[Line Sale])</f>
        <v>1765.6</v>
      </c>
      <c r="E155">
        <f>VLOOKUP(Table15[[#This Row],[OrderID]],orders[],7,FALSE)</f>
        <v>3</v>
      </c>
      <c r="F155">
        <f>SUMIF(order_details__2[OrderID],Table15[[#This Row],[OrderID]],order_details__2[Quantity])</f>
        <v>139</v>
      </c>
    </row>
    <row r="156" spans="1:6" x14ac:dyDescent="0.2">
      <c r="A156" s="2">
        <v>10305</v>
      </c>
      <c r="C156">
        <v>10400</v>
      </c>
      <c r="D156">
        <f>SUMIF(order_details__2[OrderID],order_details!C156,order_details__2[Line Sale])</f>
        <v>3063</v>
      </c>
      <c r="E156">
        <f>VLOOKUP(Table15[[#This Row],[OrderID]],orders[],7,FALSE)</f>
        <v>3</v>
      </c>
      <c r="F156">
        <f>SUMIF(order_details__2[OrderID],Table15[[#This Row],[OrderID]],order_details__2[Quantity])</f>
        <v>86</v>
      </c>
    </row>
    <row r="157" spans="1:6" x14ac:dyDescent="0.2">
      <c r="A157" s="3">
        <v>10305</v>
      </c>
      <c r="C157">
        <v>10401</v>
      </c>
      <c r="D157">
        <f>SUMIF(order_details__2[OrderID],order_details!C157,order_details__2[Line Sale])</f>
        <v>3868.6</v>
      </c>
      <c r="E157">
        <f>VLOOKUP(Table15[[#This Row],[OrderID]],orders[],7,FALSE)</f>
        <v>1</v>
      </c>
      <c r="F157">
        <f>SUMIF(order_details__2[OrderID],Table15[[#This Row],[OrderID]],order_details__2[Quantity])</f>
        <v>168</v>
      </c>
    </row>
    <row r="158" spans="1:6" x14ac:dyDescent="0.2">
      <c r="A158" s="2">
        <v>10306</v>
      </c>
      <c r="C158">
        <v>10402</v>
      </c>
      <c r="D158">
        <f>SUMIF(order_details__2[OrderID],order_details!C158,order_details__2[Line Sale])</f>
        <v>2713.5</v>
      </c>
      <c r="E158">
        <f>VLOOKUP(Table15[[#This Row],[OrderID]],orders[],7,FALSE)</f>
        <v>2</v>
      </c>
      <c r="F158">
        <f>SUMIF(order_details__2[OrderID],Table15[[#This Row],[OrderID]],order_details__2[Quantity])</f>
        <v>125</v>
      </c>
    </row>
    <row r="159" spans="1:6" x14ac:dyDescent="0.2">
      <c r="A159" s="3">
        <v>10306</v>
      </c>
      <c r="C159">
        <v>10403</v>
      </c>
      <c r="D159">
        <f>SUMIF(order_details__2[OrderID],order_details!C159,order_details__2[Line Sale])</f>
        <v>1005.9000000000001</v>
      </c>
      <c r="E159">
        <f>VLOOKUP(Table15[[#This Row],[OrderID]],orders[],7,FALSE)</f>
        <v>3</v>
      </c>
      <c r="F159">
        <f>SUMIF(order_details__2[OrderID],Table15[[#This Row],[OrderID]],order_details__2[Quantity])</f>
        <v>91</v>
      </c>
    </row>
    <row r="160" spans="1:6" x14ac:dyDescent="0.2">
      <c r="A160" s="2">
        <v>10306</v>
      </c>
      <c r="C160">
        <v>10404</v>
      </c>
      <c r="D160">
        <f>SUMIF(order_details__2[OrderID],order_details!C160,order_details__2[Line Sale])</f>
        <v>1675</v>
      </c>
      <c r="E160">
        <f>VLOOKUP(Table15[[#This Row],[OrderID]],orders[],7,FALSE)</f>
        <v>1</v>
      </c>
      <c r="F160">
        <f>SUMIF(order_details__2[OrderID],Table15[[#This Row],[OrderID]],order_details__2[Quantity])</f>
        <v>100</v>
      </c>
    </row>
    <row r="161" spans="1:6" x14ac:dyDescent="0.2">
      <c r="A161" s="3">
        <v>10307</v>
      </c>
      <c r="C161">
        <v>10405</v>
      </c>
      <c r="D161">
        <f>SUMIF(order_details__2[OrderID],order_details!C161,order_details__2[Line Sale])</f>
        <v>400</v>
      </c>
      <c r="E161">
        <f>VLOOKUP(Table15[[#This Row],[OrderID]],orders[],7,FALSE)</f>
        <v>1</v>
      </c>
      <c r="F161">
        <f>SUMIF(order_details__2[OrderID],Table15[[#This Row],[OrderID]],order_details__2[Quantity])</f>
        <v>50</v>
      </c>
    </row>
    <row r="162" spans="1:6" x14ac:dyDescent="0.2">
      <c r="A162" s="2">
        <v>10307</v>
      </c>
      <c r="C162">
        <v>10406</v>
      </c>
      <c r="D162">
        <f>SUMIF(order_details__2[OrderID],order_details!C162,order_details__2[Line Sale])</f>
        <v>2018.2</v>
      </c>
      <c r="E162">
        <f>VLOOKUP(Table15[[#This Row],[OrderID]],orders[],7,FALSE)</f>
        <v>1</v>
      </c>
      <c r="F162">
        <f>SUMIF(order_details__2[OrderID],Table15[[#This Row],[OrderID]],order_details__2[Quantity])</f>
        <v>89</v>
      </c>
    </row>
    <row r="163" spans="1:6" x14ac:dyDescent="0.2">
      <c r="A163" s="3">
        <v>10308</v>
      </c>
      <c r="C163">
        <v>10407</v>
      </c>
      <c r="D163">
        <f>SUMIF(order_details__2[OrderID],order_details!C163,order_details__2[Line Sale])</f>
        <v>1194</v>
      </c>
      <c r="E163">
        <f>VLOOKUP(Table15[[#This Row],[OrderID]],orders[],7,FALSE)</f>
        <v>2</v>
      </c>
      <c r="F163">
        <f>SUMIF(order_details__2[OrderID],Table15[[#This Row],[OrderID]],order_details__2[Quantity])</f>
        <v>60</v>
      </c>
    </row>
    <row r="164" spans="1:6" x14ac:dyDescent="0.2">
      <c r="A164" s="2">
        <v>10308</v>
      </c>
      <c r="C164">
        <v>10408</v>
      </c>
      <c r="D164">
        <f>SUMIF(order_details__2[OrderID],order_details!C164,order_details__2[Line Sale])</f>
        <v>1622.4</v>
      </c>
      <c r="E164">
        <f>VLOOKUP(Table15[[#This Row],[OrderID]],orders[],7,FALSE)</f>
        <v>1</v>
      </c>
      <c r="F164">
        <f>SUMIF(order_details__2[OrderID],Table15[[#This Row],[OrderID]],order_details__2[Quantity])</f>
        <v>51</v>
      </c>
    </row>
    <row r="165" spans="1:6" x14ac:dyDescent="0.2">
      <c r="A165" s="3">
        <v>10309</v>
      </c>
      <c r="C165">
        <v>10409</v>
      </c>
      <c r="D165">
        <f>SUMIF(order_details__2[OrderID],order_details!C165,order_details__2[Line Sale])</f>
        <v>319.20000000000005</v>
      </c>
      <c r="E165">
        <f>VLOOKUP(Table15[[#This Row],[OrderID]],orders[],7,FALSE)</f>
        <v>1</v>
      </c>
      <c r="F165">
        <f>SUMIF(order_details__2[OrderID],Table15[[#This Row],[OrderID]],order_details__2[Quantity])</f>
        <v>24</v>
      </c>
    </row>
    <row r="166" spans="1:6" x14ac:dyDescent="0.2">
      <c r="A166" s="2">
        <v>10309</v>
      </c>
      <c r="C166">
        <v>10410</v>
      </c>
      <c r="D166">
        <f>SUMIF(order_details__2[OrderID],order_details!C166,order_details__2[Line Sale])</f>
        <v>802</v>
      </c>
      <c r="E166">
        <f>VLOOKUP(Table15[[#This Row],[OrderID]],orders[],7,FALSE)</f>
        <v>3</v>
      </c>
      <c r="F166">
        <f>SUMIF(order_details__2[OrderID],Table15[[#This Row],[OrderID]],order_details__2[Quantity])</f>
        <v>65</v>
      </c>
    </row>
    <row r="167" spans="1:6" x14ac:dyDescent="0.2">
      <c r="A167" s="3">
        <v>10309</v>
      </c>
      <c r="C167">
        <v>10411</v>
      </c>
      <c r="D167">
        <f>SUMIF(order_details__2[OrderID],order_details!C167,order_details__2[Line Sale])</f>
        <v>1208.5</v>
      </c>
      <c r="E167">
        <f>VLOOKUP(Table15[[#This Row],[OrderID]],orders[],7,FALSE)</f>
        <v>3</v>
      </c>
      <c r="F167">
        <f>SUMIF(order_details__2[OrderID],Table15[[#This Row],[OrderID]],order_details__2[Quantity])</f>
        <v>74</v>
      </c>
    </row>
    <row r="168" spans="1:6" x14ac:dyDescent="0.2">
      <c r="A168" s="2">
        <v>10309</v>
      </c>
      <c r="C168">
        <v>10412</v>
      </c>
      <c r="D168">
        <f>SUMIF(order_details__2[OrderID],order_details!C168,order_details__2[Line Sale])</f>
        <v>372</v>
      </c>
      <c r="E168">
        <f>VLOOKUP(Table15[[#This Row],[OrderID]],orders[],7,FALSE)</f>
        <v>2</v>
      </c>
      <c r="F168">
        <f>SUMIF(order_details__2[OrderID],Table15[[#This Row],[OrderID]],order_details__2[Quantity])</f>
        <v>20</v>
      </c>
    </row>
    <row r="169" spans="1:6" x14ac:dyDescent="0.2">
      <c r="A169" s="3">
        <v>10309</v>
      </c>
      <c r="C169">
        <v>10413</v>
      </c>
      <c r="D169">
        <f>SUMIF(order_details__2[OrderID],order_details!C169,order_details__2[Line Sale])</f>
        <v>2123.1999999999998</v>
      </c>
      <c r="E169">
        <f>VLOOKUP(Table15[[#This Row],[OrderID]],orders[],7,FALSE)</f>
        <v>2</v>
      </c>
      <c r="F169">
        <f>SUMIF(order_details__2[OrderID],Table15[[#This Row],[OrderID]],order_details__2[Quantity])</f>
        <v>78</v>
      </c>
    </row>
    <row r="170" spans="1:6" x14ac:dyDescent="0.2">
      <c r="A170" s="2">
        <v>10310</v>
      </c>
      <c r="C170">
        <v>10414</v>
      </c>
      <c r="D170">
        <f>SUMIF(order_details__2[OrderID],order_details!C170,order_details__2[Line Sale])</f>
        <v>231.4</v>
      </c>
      <c r="E170">
        <f>VLOOKUP(Table15[[#This Row],[OrderID]],orders[],7,FALSE)</f>
        <v>3</v>
      </c>
      <c r="F170">
        <f>SUMIF(order_details__2[OrderID],Table15[[#This Row],[OrderID]],order_details__2[Quantity])</f>
        <v>68</v>
      </c>
    </row>
    <row r="171" spans="1:6" x14ac:dyDescent="0.2">
      <c r="A171" s="3">
        <v>10310</v>
      </c>
      <c r="C171">
        <v>10415</v>
      </c>
      <c r="D171">
        <f>SUMIF(order_details__2[OrderID],order_details!C171,order_details__2[Line Sale])</f>
        <v>102.4</v>
      </c>
      <c r="E171">
        <f>VLOOKUP(Table15[[#This Row],[OrderID]],orders[],7,FALSE)</f>
        <v>1</v>
      </c>
      <c r="F171">
        <f>SUMIF(order_details__2[OrderID],Table15[[#This Row],[OrderID]],order_details__2[Quantity])</f>
        <v>22</v>
      </c>
    </row>
    <row r="172" spans="1:6" x14ac:dyDescent="0.2">
      <c r="A172" s="2">
        <v>10311</v>
      </c>
      <c r="C172">
        <v>10416</v>
      </c>
      <c r="D172">
        <f>SUMIF(order_details__2[OrderID],order_details!C172,order_details__2[Line Sale])</f>
        <v>720</v>
      </c>
      <c r="E172">
        <f>VLOOKUP(Table15[[#This Row],[OrderID]],orders[],7,FALSE)</f>
        <v>3</v>
      </c>
      <c r="F172">
        <f>SUMIF(order_details__2[OrderID],Table15[[#This Row],[OrderID]],order_details__2[Quantity])</f>
        <v>50</v>
      </c>
    </row>
    <row r="173" spans="1:6" x14ac:dyDescent="0.2">
      <c r="A173" s="3">
        <v>10311</v>
      </c>
      <c r="C173">
        <v>10417</v>
      </c>
      <c r="D173">
        <f>SUMIF(order_details__2[OrderID],order_details!C173,order_details__2[Line Sale])</f>
        <v>11283.2</v>
      </c>
      <c r="E173">
        <f>VLOOKUP(Table15[[#This Row],[OrderID]],orders[],7,FALSE)</f>
        <v>3</v>
      </c>
      <c r="F173">
        <f>SUMIF(order_details__2[OrderID],Table15[[#This Row],[OrderID]],order_details__2[Quantity])</f>
        <v>123</v>
      </c>
    </row>
    <row r="174" spans="1:6" x14ac:dyDescent="0.2">
      <c r="A174" s="2">
        <v>10312</v>
      </c>
      <c r="C174">
        <v>10418</v>
      </c>
      <c r="D174">
        <f>SUMIF(order_details__2[OrderID],order_details!C174,order_details__2[Line Sale])</f>
        <v>1814.8</v>
      </c>
      <c r="E174">
        <f>VLOOKUP(Table15[[#This Row],[OrderID]],orders[],7,FALSE)</f>
        <v>1</v>
      </c>
      <c r="F174">
        <f>SUMIF(order_details__2[OrderID],Table15[[#This Row],[OrderID]],order_details__2[Quantity])</f>
        <v>146</v>
      </c>
    </row>
    <row r="175" spans="1:6" x14ac:dyDescent="0.2">
      <c r="A175" s="3">
        <v>10312</v>
      </c>
      <c r="C175">
        <v>10419</v>
      </c>
      <c r="D175">
        <f>SUMIF(order_details__2[OrderID],order_details!C175,order_details__2[Line Sale])</f>
        <v>2208</v>
      </c>
      <c r="E175">
        <f>VLOOKUP(Table15[[#This Row],[OrderID]],orders[],7,FALSE)</f>
        <v>2</v>
      </c>
      <c r="F175">
        <f>SUMIF(order_details__2[OrderID],Table15[[#This Row],[OrderID]],order_details__2[Quantity])</f>
        <v>80</v>
      </c>
    </row>
    <row r="176" spans="1:6" x14ac:dyDescent="0.2">
      <c r="A176" s="2">
        <v>10312</v>
      </c>
      <c r="C176">
        <v>10420</v>
      </c>
      <c r="D176">
        <f>SUMIF(order_details__2[OrderID],order_details!C176,order_details__2[Line Sale])</f>
        <v>1897.6</v>
      </c>
      <c r="E176">
        <f>VLOOKUP(Table15[[#This Row],[OrderID]],orders[],7,FALSE)</f>
        <v>1</v>
      </c>
      <c r="F176">
        <f>SUMIF(order_details__2[OrderID],Table15[[#This Row],[OrderID]],order_details__2[Quantity])</f>
        <v>50</v>
      </c>
    </row>
    <row r="177" spans="1:6" x14ac:dyDescent="0.2">
      <c r="A177" s="3">
        <v>10312</v>
      </c>
      <c r="C177">
        <v>10421</v>
      </c>
      <c r="D177">
        <f>SUMIF(order_details__2[OrderID],order_details!C177,order_details__2[Line Sale])</f>
        <v>1273.2</v>
      </c>
      <c r="E177">
        <f>VLOOKUP(Table15[[#This Row],[OrderID]],orders[],7,FALSE)</f>
        <v>1</v>
      </c>
      <c r="F177">
        <f>SUMIF(order_details__2[OrderID],Table15[[#This Row],[OrderID]],order_details__2[Quantity])</f>
        <v>59</v>
      </c>
    </row>
    <row r="178" spans="1:6" x14ac:dyDescent="0.2">
      <c r="A178" s="2">
        <v>10313</v>
      </c>
      <c r="C178">
        <v>10422</v>
      </c>
      <c r="D178">
        <f>SUMIF(order_details__2[OrderID],order_details!C178,order_details__2[Line Sale])</f>
        <v>49.8</v>
      </c>
      <c r="E178">
        <f>VLOOKUP(Table15[[#This Row],[OrderID]],orders[],7,FALSE)</f>
        <v>1</v>
      </c>
      <c r="F178">
        <f>SUMIF(order_details__2[OrderID],Table15[[#This Row],[OrderID]],order_details__2[Quantity])</f>
        <v>2</v>
      </c>
    </row>
    <row r="179" spans="1:6" x14ac:dyDescent="0.2">
      <c r="A179" s="3">
        <v>10314</v>
      </c>
      <c r="C179">
        <v>10423</v>
      </c>
      <c r="D179">
        <f>SUMIF(order_details__2[OrderID],order_details!C179,order_details__2[Line Sale])</f>
        <v>1020</v>
      </c>
      <c r="E179">
        <f>VLOOKUP(Table15[[#This Row],[OrderID]],orders[],7,FALSE)</f>
        <v>3</v>
      </c>
      <c r="F179">
        <f>SUMIF(order_details__2[OrderID],Table15[[#This Row],[OrderID]],order_details__2[Quantity])</f>
        <v>34</v>
      </c>
    </row>
    <row r="180" spans="1:6" x14ac:dyDescent="0.2">
      <c r="A180" s="2">
        <v>10314</v>
      </c>
      <c r="C180">
        <v>10424</v>
      </c>
      <c r="D180">
        <f>SUMIF(order_details__2[OrderID],order_details!C180,order_details__2[Line Sale])</f>
        <v>11493.2</v>
      </c>
      <c r="E180">
        <f>VLOOKUP(Table15[[#This Row],[OrderID]],orders[],7,FALSE)</f>
        <v>2</v>
      </c>
      <c r="F180">
        <f>SUMIF(order_details__2[OrderID],Table15[[#This Row],[OrderID]],order_details__2[Quantity])</f>
        <v>139</v>
      </c>
    </row>
    <row r="181" spans="1:6" x14ac:dyDescent="0.2">
      <c r="A181" s="3">
        <v>10314</v>
      </c>
      <c r="C181">
        <v>10425</v>
      </c>
      <c r="D181">
        <f>SUMIF(order_details__2[OrderID],order_details!C181,order_details__2[Line Sale])</f>
        <v>480</v>
      </c>
      <c r="E181">
        <f>VLOOKUP(Table15[[#This Row],[OrderID]],orders[],7,FALSE)</f>
        <v>2</v>
      </c>
      <c r="F181">
        <f>SUMIF(order_details__2[OrderID],Table15[[#This Row],[OrderID]],order_details__2[Quantity])</f>
        <v>30</v>
      </c>
    </row>
    <row r="182" spans="1:6" x14ac:dyDescent="0.2">
      <c r="A182" s="2">
        <v>10315</v>
      </c>
      <c r="C182">
        <v>10426</v>
      </c>
      <c r="D182">
        <f>SUMIF(order_details__2[OrderID],order_details!C182,order_details__2[Line Sale])</f>
        <v>338.20000000000005</v>
      </c>
      <c r="E182">
        <f>VLOOKUP(Table15[[#This Row],[OrderID]],orders[],7,FALSE)</f>
        <v>1</v>
      </c>
      <c r="F182">
        <f>SUMIF(order_details__2[OrderID],Table15[[#This Row],[OrderID]],order_details__2[Quantity])</f>
        <v>12</v>
      </c>
    </row>
    <row r="183" spans="1:6" x14ac:dyDescent="0.2">
      <c r="A183" s="3">
        <v>10315</v>
      </c>
      <c r="C183">
        <v>10427</v>
      </c>
      <c r="D183">
        <f>SUMIF(order_details__2[OrderID],order_details!C183,order_details__2[Line Sale])</f>
        <v>651</v>
      </c>
      <c r="E183">
        <f>VLOOKUP(Table15[[#This Row],[OrderID]],orders[],7,FALSE)</f>
        <v>2</v>
      </c>
      <c r="F183">
        <f>SUMIF(order_details__2[OrderID],Table15[[#This Row],[OrderID]],order_details__2[Quantity])</f>
        <v>35</v>
      </c>
    </row>
    <row r="184" spans="1:6" x14ac:dyDescent="0.2">
      <c r="A184" s="2">
        <v>10316</v>
      </c>
      <c r="C184">
        <v>10428</v>
      </c>
      <c r="D184">
        <f>SUMIF(order_details__2[OrderID],order_details!C184,order_details__2[Line Sale])</f>
        <v>192</v>
      </c>
      <c r="E184">
        <f>VLOOKUP(Table15[[#This Row],[OrderID]],orders[],7,FALSE)</f>
        <v>1</v>
      </c>
      <c r="F184">
        <f>SUMIF(order_details__2[OrderID],Table15[[#This Row],[OrderID]],order_details__2[Quantity])</f>
        <v>20</v>
      </c>
    </row>
    <row r="185" spans="1:6" x14ac:dyDescent="0.2">
      <c r="A185" s="3">
        <v>10316</v>
      </c>
      <c r="C185">
        <v>10429</v>
      </c>
      <c r="D185">
        <f>SUMIF(order_details__2[OrderID],order_details!C185,order_details__2[Line Sale])</f>
        <v>1748.5</v>
      </c>
      <c r="E185">
        <f>VLOOKUP(Table15[[#This Row],[OrderID]],orders[],7,FALSE)</f>
        <v>2</v>
      </c>
      <c r="F185">
        <f>SUMIF(order_details__2[OrderID],Table15[[#This Row],[OrderID]],order_details__2[Quantity])</f>
        <v>75</v>
      </c>
    </row>
    <row r="186" spans="1:6" x14ac:dyDescent="0.2">
      <c r="A186" s="2">
        <v>10317</v>
      </c>
      <c r="C186">
        <v>10430</v>
      </c>
      <c r="D186">
        <f>SUMIF(order_details__2[OrderID],order_details!C186,order_details__2[Line Sale])</f>
        <v>5796</v>
      </c>
      <c r="E186">
        <f>VLOOKUP(Table15[[#This Row],[OrderID]],orders[],7,FALSE)</f>
        <v>1</v>
      </c>
      <c r="F186">
        <f>SUMIF(order_details__2[OrderID],Table15[[#This Row],[OrderID]],order_details__2[Quantity])</f>
        <v>195</v>
      </c>
    </row>
    <row r="187" spans="1:6" x14ac:dyDescent="0.2">
      <c r="A187" s="3">
        <v>10318</v>
      </c>
      <c r="C187">
        <v>10431</v>
      </c>
      <c r="D187">
        <f>SUMIF(order_details__2[OrderID],order_details!C187,order_details__2[Line Sale])</f>
        <v>2523</v>
      </c>
      <c r="E187">
        <f>VLOOKUP(Table15[[#This Row],[OrderID]],orders[],7,FALSE)</f>
        <v>2</v>
      </c>
      <c r="F187">
        <f>SUMIF(order_details__2[OrderID],Table15[[#This Row],[OrderID]],order_details__2[Quantity])</f>
        <v>130</v>
      </c>
    </row>
    <row r="188" spans="1:6" x14ac:dyDescent="0.2">
      <c r="A188" s="2">
        <v>10318</v>
      </c>
      <c r="C188">
        <v>10432</v>
      </c>
      <c r="D188">
        <f>SUMIF(order_details__2[OrderID],order_details!C188,order_details__2[Line Sale])</f>
        <v>485</v>
      </c>
      <c r="E188">
        <f>VLOOKUP(Table15[[#This Row],[OrderID]],orders[],7,FALSE)</f>
        <v>2</v>
      </c>
      <c r="F188">
        <f>SUMIF(order_details__2[OrderID],Table15[[#This Row],[OrderID]],order_details__2[Quantity])</f>
        <v>50</v>
      </c>
    </row>
    <row r="189" spans="1:6" x14ac:dyDescent="0.2">
      <c r="A189" s="3">
        <v>10319</v>
      </c>
      <c r="C189">
        <v>10433</v>
      </c>
      <c r="D189">
        <f>SUMIF(order_details__2[OrderID],order_details!C189,order_details__2[Line Sale])</f>
        <v>851.19999999999993</v>
      </c>
      <c r="E189">
        <f>VLOOKUP(Table15[[#This Row],[OrderID]],orders[],7,FALSE)</f>
        <v>3</v>
      </c>
      <c r="F189">
        <f>SUMIF(order_details__2[OrderID],Table15[[#This Row],[OrderID]],order_details__2[Quantity])</f>
        <v>28</v>
      </c>
    </row>
    <row r="190" spans="1:6" x14ac:dyDescent="0.2">
      <c r="A190" s="2">
        <v>10319</v>
      </c>
      <c r="C190">
        <v>10434</v>
      </c>
      <c r="D190">
        <f>SUMIF(order_details__2[OrderID],order_details!C190,order_details__2[Line Sale])</f>
        <v>360</v>
      </c>
      <c r="E190">
        <f>VLOOKUP(Table15[[#This Row],[OrderID]],orders[],7,FALSE)</f>
        <v>2</v>
      </c>
      <c r="F190">
        <f>SUMIF(order_details__2[OrderID],Table15[[#This Row],[OrderID]],order_details__2[Quantity])</f>
        <v>24</v>
      </c>
    </row>
    <row r="191" spans="1:6" x14ac:dyDescent="0.2">
      <c r="A191" s="3">
        <v>10319</v>
      </c>
      <c r="C191">
        <v>10435</v>
      </c>
      <c r="D191">
        <f>SUMIF(order_details__2[OrderID],order_details!C191,order_details__2[Line Sale])</f>
        <v>631.6</v>
      </c>
      <c r="E191">
        <f>VLOOKUP(Table15[[#This Row],[OrderID]],orders[],7,FALSE)</f>
        <v>2</v>
      </c>
      <c r="F191">
        <f>SUMIF(order_details__2[OrderID],Table15[[#This Row],[OrderID]],order_details__2[Quantity])</f>
        <v>32</v>
      </c>
    </row>
    <row r="192" spans="1:6" x14ac:dyDescent="0.2">
      <c r="A192" s="2">
        <v>10320</v>
      </c>
      <c r="C192">
        <v>10436</v>
      </c>
      <c r="D192">
        <f>SUMIF(order_details__2[OrderID],order_details!C192,order_details__2[Line Sale])</f>
        <v>2210.8000000000002</v>
      </c>
      <c r="E192">
        <f>VLOOKUP(Table15[[#This Row],[OrderID]],orders[],7,FALSE)</f>
        <v>2</v>
      </c>
      <c r="F192">
        <f>SUMIF(order_details__2[OrderID],Table15[[#This Row],[OrderID]],order_details__2[Quantity])</f>
        <v>99</v>
      </c>
    </row>
    <row r="193" spans="1:6" x14ac:dyDescent="0.2">
      <c r="A193" s="3">
        <v>10321</v>
      </c>
      <c r="C193">
        <v>10437</v>
      </c>
      <c r="D193">
        <f>SUMIF(order_details__2[OrderID],order_details!C193,order_details__2[Line Sale])</f>
        <v>393</v>
      </c>
      <c r="E193">
        <f>VLOOKUP(Table15[[#This Row],[OrderID]],orders[],7,FALSE)</f>
        <v>1</v>
      </c>
      <c r="F193">
        <f>SUMIF(order_details__2[OrderID],Table15[[#This Row],[OrderID]],order_details__2[Quantity])</f>
        <v>15</v>
      </c>
    </row>
    <row r="194" spans="1:6" x14ac:dyDescent="0.2">
      <c r="A194" s="2">
        <v>10322</v>
      </c>
      <c r="C194">
        <v>10438</v>
      </c>
      <c r="D194">
        <f>SUMIF(order_details__2[OrderID],order_details!C194,order_details__2[Line Sale])</f>
        <v>567.5</v>
      </c>
      <c r="E194">
        <f>VLOOKUP(Table15[[#This Row],[OrderID]],orders[],7,FALSE)</f>
        <v>2</v>
      </c>
      <c r="F194">
        <f>SUMIF(order_details__2[OrderID],Table15[[#This Row],[OrderID]],order_details__2[Quantity])</f>
        <v>50</v>
      </c>
    </row>
    <row r="195" spans="1:6" x14ac:dyDescent="0.2">
      <c r="A195" s="3">
        <v>10323</v>
      </c>
      <c r="C195">
        <v>10439</v>
      </c>
      <c r="D195">
        <f>SUMIF(order_details__2[OrderID],order_details!C195,order_details__2[Line Sale])</f>
        <v>1078</v>
      </c>
      <c r="E195">
        <f>VLOOKUP(Table15[[#This Row],[OrderID]],orders[],7,FALSE)</f>
        <v>3</v>
      </c>
      <c r="F195">
        <f>SUMIF(order_details__2[OrderID],Table15[[#This Row],[OrderID]],order_details__2[Quantity])</f>
        <v>67</v>
      </c>
    </row>
    <row r="196" spans="1:6" x14ac:dyDescent="0.2">
      <c r="A196" s="2">
        <v>10323</v>
      </c>
      <c r="C196">
        <v>10440</v>
      </c>
      <c r="D196">
        <f>SUMIF(order_details__2[OrderID],order_details!C196,order_details__2[Line Sale])</f>
        <v>5793.1</v>
      </c>
      <c r="E196">
        <f>VLOOKUP(Table15[[#This Row],[OrderID]],orders[],7,FALSE)</f>
        <v>2</v>
      </c>
      <c r="F196">
        <f>SUMIF(order_details__2[OrderID],Table15[[#This Row],[OrderID]],order_details__2[Quantity])</f>
        <v>208</v>
      </c>
    </row>
    <row r="197" spans="1:6" x14ac:dyDescent="0.2">
      <c r="A197" s="3">
        <v>10323</v>
      </c>
      <c r="C197">
        <v>10441</v>
      </c>
      <c r="D197">
        <f>SUMIF(order_details__2[OrderID],order_details!C197,order_details__2[Line Sale])</f>
        <v>1755</v>
      </c>
      <c r="E197">
        <f>VLOOKUP(Table15[[#This Row],[OrderID]],orders[],7,FALSE)</f>
        <v>2</v>
      </c>
      <c r="F197">
        <f>SUMIF(order_details__2[OrderID],Table15[[#This Row],[OrderID]],order_details__2[Quantity])</f>
        <v>50</v>
      </c>
    </row>
    <row r="198" spans="1:6" x14ac:dyDescent="0.2">
      <c r="A198" s="2">
        <v>10324</v>
      </c>
      <c r="C198">
        <v>10442</v>
      </c>
      <c r="D198">
        <f>SUMIF(order_details__2[OrderID],order_details!C198,order_details__2[Line Sale])</f>
        <v>1792</v>
      </c>
      <c r="E198">
        <f>VLOOKUP(Table15[[#This Row],[OrderID]],orders[],7,FALSE)</f>
        <v>2</v>
      </c>
      <c r="F198">
        <f>SUMIF(order_details__2[OrderID],Table15[[#This Row],[OrderID]],order_details__2[Quantity])</f>
        <v>170</v>
      </c>
    </row>
    <row r="199" spans="1:6" x14ac:dyDescent="0.2">
      <c r="A199" s="3">
        <v>10324</v>
      </c>
      <c r="C199">
        <v>10443</v>
      </c>
      <c r="D199">
        <f>SUMIF(order_details__2[OrderID],order_details!C199,order_details__2[Line Sale])</f>
        <v>537.59999999999991</v>
      </c>
      <c r="E199">
        <f>VLOOKUP(Table15[[#This Row],[OrderID]],orders[],7,FALSE)</f>
        <v>1</v>
      </c>
      <c r="F199">
        <f>SUMIF(order_details__2[OrderID],Table15[[#This Row],[OrderID]],order_details__2[Quantity])</f>
        <v>18</v>
      </c>
    </row>
    <row r="200" spans="1:6" x14ac:dyDescent="0.2">
      <c r="A200" s="2">
        <v>10324</v>
      </c>
      <c r="C200">
        <v>10444</v>
      </c>
      <c r="D200">
        <f>SUMIF(order_details__2[OrderID],order_details!C200,order_details__2[Line Sale])</f>
        <v>1031.7</v>
      </c>
      <c r="E200">
        <f>VLOOKUP(Table15[[#This Row],[OrderID]],orders[],7,FALSE)</f>
        <v>3</v>
      </c>
      <c r="F200">
        <f>SUMIF(order_details__2[OrderID],Table15[[#This Row],[OrderID]],order_details__2[Quantity])</f>
        <v>63</v>
      </c>
    </row>
    <row r="201" spans="1:6" x14ac:dyDescent="0.2">
      <c r="A201" s="3">
        <v>10324</v>
      </c>
      <c r="C201">
        <v>10445</v>
      </c>
      <c r="D201">
        <f>SUMIF(order_details__2[OrderID],order_details!C201,order_details__2[Line Sale])</f>
        <v>174.9</v>
      </c>
      <c r="E201">
        <f>VLOOKUP(Table15[[#This Row],[OrderID]],orders[],7,FALSE)</f>
        <v>1</v>
      </c>
      <c r="F201">
        <f>SUMIF(order_details__2[OrderID],Table15[[#This Row],[OrderID]],order_details__2[Quantity])</f>
        <v>21</v>
      </c>
    </row>
    <row r="202" spans="1:6" x14ac:dyDescent="0.2">
      <c r="A202" s="2">
        <v>10324</v>
      </c>
      <c r="C202">
        <v>10446</v>
      </c>
      <c r="D202">
        <f>SUMIF(order_details__2[OrderID],order_details!C202,order_details__2[Line Sale])</f>
        <v>273.60000000000002</v>
      </c>
      <c r="E202">
        <f>VLOOKUP(Table15[[#This Row],[OrderID]],orders[],7,FALSE)</f>
        <v>1</v>
      </c>
      <c r="F202">
        <f>SUMIF(order_details__2[OrderID],Table15[[#This Row],[OrderID]],order_details__2[Quantity])</f>
        <v>50</v>
      </c>
    </row>
    <row r="203" spans="1:6" x14ac:dyDescent="0.2">
      <c r="A203" s="3">
        <v>10325</v>
      </c>
      <c r="C203">
        <v>10447</v>
      </c>
      <c r="D203">
        <f>SUMIF(order_details__2[OrderID],order_details!C203,order_details__2[Line Sale])</f>
        <v>914.4</v>
      </c>
      <c r="E203">
        <f>VLOOKUP(Table15[[#This Row],[OrderID]],orders[],7,FALSE)</f>
        <v>2</v>
      </c>
      <c r="F203">
        <f>SUMIF(order_details__2[OrderID],Table15[[#This Row],[OrderID]],order_details__2[Quantity])</f>
        <v>77</v>
      </c>
    </row>
    <row r="204" spans="1:6" x14ac:dyDescent="0.2">
      <c r="A204" s="2">
        <v>10325</v>
      </c>
      <c r="C204">
        <v>10448</v>
      </c>
      <c r="D204">
        <f>SUMIF(order_details__2[OrderID],order_details!C204,order_details__2[Line Sale])</f>
        <v>443.4</v>
      </c>
      <c r="E204">
        <f>VLOOKUP(Table15[[#This Row],[OrderID]],orders[],7,FALSE)</f>
        <v>2</v>
      </c>
      <c r="F204">
        <f>SUMIF(order_details__2[OrderID],Table15[[#This Row],[OrderID]],order_details__2[Quantity])</f>
        <v>26</v>
      </c>
    </row>
    <row r="205" spans="1:6" x14ac:dyDescent="0.2">
      <c r="A205" s="3">
        <v>10325</v>
      </c>
      <c r="C205">
        <v>10449</v>
      </c>
      <c r="D205">
        <f>SUMIF(order_details__2[OrderID],order_details!C205,order_details__2[Line Sale])</f>
        <v>1838.2</v>
      </c>
      <c r="E205">
        <f>VLOOKUP(Table15[[#This Row],[OrderID]],orders[],7,FALSE)</f>
        <v>2</v>
      </c>
      <c r="F205">
        <f>SUMIF(order_details__2[OrderID],Table15[[#This Row],[OrderID]],order_details__2[Quantity])</f>
        <v>69</v>
      </c>
    </row>
    <row r="206" spans="1:6" x14ac:dyDescent="0.2">
      <c r="A206" s="2">
        <v>10325</v>
      </c>
      <c r="C206">
        <v>10450</v>
      </c>
      <c r="D206">
        <f>SUMIF(order_details__2[OrderID],order_details!C206,order_details__2[Line Sale])</f>
        <v>531.4</v>
      </c>
      <c r="E206">
        <f>VLOOKUP(Table15[[#This Row],[OrderID]],orders[],7,FALSE)</f>
        <v>2</v>
      </c>
      <c r="F206">
        <f>SUMIF(order_details__2[OrderID],Table15[[#This Row],[OrderID]],order_details__2[Quantity])</f>
        <v>26</v>
      </c>
    </row>
    <row r="207" spans="1:6" x14ac:dyDescent="0.2">
      <c r="A207" s="3">
        <v>10325</v>
      </c>
      <c r="C207">
        <v>10451</v>
      </c>
      <c r="D207">
        <f>SUMIF(order_details__2[OrderID],order_details!C207,order_details__2[Line Sale])</f>
        <v>4277.3999999999996</v>
      </c>
      <c r="E207">
        <f>VLOOKUP(Table15[[#This Row],[OrderID]],orders[],7,FALSE)</f>
        <v>3</v>
      </c>
      <c r="F207">
        <f>SUMIF(order_details__2[OrderID],Table15[[#This Row],[OrderID]],order_details__2[Quantity])</f>
        <v>238</v>
      </c>
    </row>
    <row r="208" spans="1:6" x14ac:dyDescent="0.2">
      <c r="A208" s="2">
        <v>10326</v>
      </c>
      <c r="C208">
        <v>10452</v>
      </c>
      <c r="D208">
        <f>SUMIF(order_details__2[OrderID],order_details!C208,order_details__2[Line Sale])</f>
        <v>2096</v>
      </c>
      <c r="E208">
        <f>VLOOKUP(Table15[[#This Row],[OrderID]],orders[],7,FALSE)</f>
        <v>1</v>
      </c>
      <c r="F208">
        <f>SUMIF(order_details__2[OrderID],Table15[[#This Row],[OrderID]],order_details__2[Quantity])</f>
        <v>115</v>
      </c>
    </row>
    <row r="209" spans="1:6" x14ac:dyDescent="0.2">
      <c r="A209" s="3">
        <v>10326</v>
      </c>
      <c r="C209">
        <v>10453</v>
      </c>
      <c r="D209">
        <f>SUMIF(order_details__2[OrderID],order_details!C209,order_details__2[Line Sale])</f>
        <v>453</v>
      </c>
      <c r="E209">
        <f>VLOOKUP(Table15[[#This Row],[OrderID]],orders[],7,FALSE)</f>
        <v>2</v>
      </c>
      <c r="F209">
        <f>SUMIF(order_details__2[OrderID],Table15[[#This Row],[OrderID]],order_details__2[Quantity])</f>
        <v>40</v>
      </c>
    </row>
    <row r="210" spans="1:6" x14ac:dyDescent="0.2">
      <c r="A210" s="2">
        <v>10326</v>
      </c>
      <c r="C210">
        <v>10454</v>
      </c>
      <c r="D210">
        <f>SUMIF(order_details__2[OrderID],order_details!C210,order_details__2[Line Sale])</f>
        <v>414</v>
      </c>
      <c r="E210">
        <f>VLOOKUP(Table15[[#This Row],[OrderID]],orders[],7,FALSE)</f>
        <v>3</v>
      </c>
      <c r="F210">
        <f>SUMIF(order_details__2[OrderID],Table15[[#This Row],[OrderID]],order_details__2[Quantity])</f>
        <v>50</v>
      </c>
    </row>
    <row r="211" spans="1:6" x14ac:dyDescent="0.2">
      <c r="A211" s="3">
        <v>10327</v>
      </c>
      <c r="C211">
        <v>10455</v>
      </c>
      <c r="D211">
        <f>SUMIF(order_details__2[OrderID],order_details!C211,order_details__2[Line Sale])</f>
        <v>2684</v>
      </c>
      <c r="E211">
        <f>VLOOKUP(Table15[[#This Row],[OrderID]],orders[],7,FALSE)</f>
        <v>2</v>
      </c>
      <c r="F211">
        <f>SUMIF(order_details__2[OrderID],Table15[[#This Row],[OrderID]],order_details__2[Quantity])</f>
        <v>125</v>
      </c>
    </row>
    <row r="212" spans="1:6" x14ac:dyDescent="0.2">
      <c r="A212" s="2">
        <v>10327</v>
      </c>
      <c r="C212">
        <v>10456</v>
      </c>
      <c r="D212">
        <f>SUMIF(order_details__2[OrderID],order_details!C212,order_details__2[Line Sale])</f>
        <v>656</v>
      </c>
      <c r="E212">
        <f>VLOOKUP(Table15[[#This Row],[OrderID]],orders[],7,FALSE)</f>
        <v>2</v>
      </c>
      <c r="F212">
        <f>SUMIF(order_details__2[OrderID],Table15[[#This Row],[OrderID]],order_details__2[Quantity])</f>
        <v>61</v>
      </c>
    </row>
    <row r="213" spans="1:6" x14ac:dyDescent="0.2">
      <c r="A213" s="3">
        <v>10327</v>
      </c>
      <c r="C213">
        <v>10457</v>
      </c>
      <c r="D213">
        <f>SUMIF(order_details__2[OrderID],order_details!C213,order_details__2[Line Sale])</f>
        <v>1584</v>
      </c>
      <c r="E213">
        <f>VLOOKUP(Table15[[#This Row],[OrderID]],orders[],7,FALSE)</f>
        <v>1</v>
      </c>
      <c r="F213">
        <f>SUMIF(order_details__2[OrderID],Table15[[#This Row],[OrderID]],order_details__2[Quantity])</f>
        <v>36</v>
      </c>
    </row>
    <row r="214" spans="1:6" x14ac:dyDescent="0.2">
      <c r="A214" s="2">
        <v>10327</v>
      </c>
      <c r="C214">
        <v>10458</v>
      </c>
      <c r="D214">
        <f>SUMIF(order_details__2[OrderID],order_details!C214,order_details__2[Line Sale])</f>
        <v>3891</v>
      </c>
      <c r="E214">
        <f>VLOOKUP(Table15[[#This Row],[OrderID]],orders[],7,FALSE)</f>
        <v>3</v>
      </c>
      <c r="F214">
        <f>SUMIF(order_details__2[OrderID],Table15[[#This Row],[OrderID]],order_details__2[Quantity])</f>
        <v>145</v>
      </c>
    </row>
    <row r="215" spans="1:6" x14ac:dyDescent="0.2">
      <c r="A215" s="3">
        <v>10328</v>
      </c>
      <c r="C215">
        <v>10459</v>
      </c>
      <c r="D215">
        <f>SUMIF(order_details__2[OrderID],order_details!C215,order_details__2[Line Sale])</f>
        <v>1688</v>
      </c>
      <c r="E215">
        <f>VLOOKUP(Table15[[#This Row],[OrderID]],orders[],7,FALSE)</f>
        <v>2</v>
      </c>
      <c r="F215">
        <f>SUMIF(order_details__2[OrderID],Table15[[#This Row],[OrderID]],order_details__2[Quantity])</f>
        <v>76</v>
      </c>
    </row>
    <row r="216" spans="1:6" x14ac:dyDescent="0.2">
      <c r="A216" s="2">
        <v>10328</v>
      </c>
      <c r="C216">
        <v>10460</v>
      </c>
      <c r="D216">
        <f>SUMIF(order_details__2[OrderID],order_details!C216,order_details__2[Line Sale])</f>
        <v>234.8</v>
      </c>
      <c r="E216">
        <f>VLOOKUP(Table15[[#This Row],[OrderID]],orders[],7,FALSE)</f>
        <v>1</v>
      </c>
      <c r="F216">
        <f>SUMIF(order_details__2[OrderID],Table15[[#This Row],[OrderID]],order_details__2[Quantity])</f>
        <v>25</v>
      </c>
    </row>
    <row r="217" spans="1:6" x14ac:dyDescent="0.2">
      <c r="A217" s="3">
        <v>10328</v>
      </c>
      <c r="C217">
        <v>10461</v>
      </c>
      <c r="D217">
        <f>SUMIF(order_details__2[OrderID],order_details!C217,order_details__2[Line Sale])</f>
        <v>2051.6</v>
      </c>
      <c r="E217">
        <f>VLOOKUP(Table15[[#This Row],[OrderID]],orders[],7,FALSE)</f>
        <v>3</v>
      </c>
      <c r="F217">
        <f>SUMIF(order_details__2[OrderID],Table15[[#This Row],[OrderID]],order_details__2[Quantity])</f>
        <v>128</v>
      </c>
    </row>
    <row r="218" spans="1:6" x14ac:dyDescent="0.2">
      <c r="A218" s="2">
        <v>10329</v>
      </c>
      <c r="C218">
        <v>10462</v>
      </c>
      <c r="D218">
        <f>SUMIF(order_details__2[OrderID],order_details!C218,order_details__2[Line Sale])</f>
        <v>156.00000000000003</v>
      </c>
      <c r="E218">
        <f>VLOOKUP(Table15[[#This Row],[OrderID]],orders[],7,FALSE)</f>
        <v>1</v>
      </c>
      <c r="F218">
        <f>SUMIF(order_details__2[OrderID],Table15[[#This Row],[OrderID]],order_details__2[Quantity])</f>
        <v>22</v>
      </c>
    </row>
    <row r="219" spans="1:6" x14ac:dyDescent="0.2">
      <c r="A219" s="3">
        <v>10329</v>
      </c>
      <c r="C219">
        <v>10463</v>
      </c>
      <c r="D219">
        <f>SUMIF(order_details__2[OrderID],order_details!C219,order_details__2[Line Sale])</f>
        <v>713.3</v>
      </c>
      <c r="E219">
        <f>VLOOKUP(Table15[[#This Row],[OrderID]],orders[],7,FALSE)</f>
        <v>3</v>
      </c>
      <c r="F219">
        <f>SUMIF(order_details__2[OrderID],Table15[[#This Row],[OrderID]],order_details__2[Quantity])</f>
        <v>71</v>
      </c>
    </row>
    <row r="220" spans="1:6" x14ac:dyDescent="0.2">
      <c r="A220" s="2">
        <v>10329</v>
      </c>
      <c r="C220">
        <v>10464</v>
      </c>
      <c r="D220">
        <f>SUMIF(order_details__2[OrderID],order_details!C220,order_details__2[Line Sale])</f>
        <v>1848</v>
      </c>
      <c r="E220">
        <f>VLOOKUP(Table15[[#This Row],[OrderID]],orders[],7,FALSE)</f>
        <v>2</v>
      </c>
      <c r="F220">
        <f>SUMIF(order_details__2[OrderID],Table15[[#This Row],[OrderID]],order_details__2[Quantity])</f>
        <v>69</v>
      </c>
    </row>
    <row r="221" spans="1:6" x14ac:dyDescent="0.2">
      <c r="A221" s="3">
        <v>10329</v>
      </c>
      <c r="C221">
        <v>10465</v>
      </c>
      <c r="D221">
        <f>SUMIF(order_details__2[OrderID],order_details!C221,order_details__2[Line Sale])</f>
        <v>2719</v>
      </c>
      <c r="E221">
        <f>VLOOKUP(Table15[[#This Row],[OrderID]],orders[],7,FALSE)</f>
        <v>3</v>
      </c>
      <c r="F221">
        <f>SUMIF(order_details__2[OrderID],Table15[[#This Row],[OrderID]],order_details__2[Quantity])</f>
        <v>118</v>
      </c>
    </row>
    <row r="222" spans="1:6" x14ac:dyDescent="0.2">
      <c r="A222" s="2">
        <v>10330</v>
      </c>
      <c r="C222">
        <v>10466</v>
      </c>
      <c r="D222">
        <f>SUMIF(order_details__2[OrderID],order_details!C222,order_details__2[Line Sale])</f>
        <v>216</v>
      </c>
      <c r="E222">
        <f>VLOOKUP(Table15[[#This Row],[OrderID]],orders[],7,FALSE)</f>
        <v>1</v>
      </c>
      <c r="F222">
        <f>SUMIF(order_details__2[OrderID],Table15[[#This Row],[OrderID]],order_details__2[Quantity])</f>
        <v>15</v>
      </c>
    </row>
    <row r="223" spans="1:6" x14ac:dyDescent="0.2">
      <c r="A223" s="3">
        <v>10330</v>
      </c>
      <c r="C223">
        <v>10467</v>
      </c>
      <c r="D223">
        <f>SUMIF(order_details__2[OrderID],order_details!C223,order_details__2[Line Sale])</f>
        <v>235.2</v>
      </c>
      <c r="E223">
        <f>VLOOKUP(Table15[[#This Row],[OrderID]],orders[],7,FALSE)</f>
        <v>2</v>
      </c>
      <c r="F223">
        <f>SUMIF(order_details__2[OrderID],Table15[[#This Row],[OrderID]],order_details__2[Quantity])</f>
        <v>40</v>
      </c>
    </row>
    <row r="224" spans="1:6" x14ac:dyDescent="0.2">
      <c r="A224" s="2">
        <v>10331</v>
      </c>
      <c r="C224">
        <v>10468</v>
      </c>
      <c r="D224">
        <f>SUMIF(order_details__2[OrderID],order_details!C224,order_details__2[Line Sale])</f>
        <v>717.6</v>
      </c>
      <c r="E224">
        <f>VLOOKUP(Table15[[#This Row],[OrderID]],orders[],7,FALSE)</f>
        <v>3</v>
      </c>
      <c r="F224">
        <f>SUMIF(order_details__2[OrderID],Table15[[#This Row],[OrderID]],order_details__2[Quantity])</f>
        <v>23</v>
      </c>
    </row>
    <row r="225" spans="1:6" x14ac:dyDescent="0.2">
      <c r="A225" s="3">
        <v>10332</v>
      </c>
      <c r="C225">
        <v>10469</v>
      </c>
      <c r="D225">
        <f>SUMIF(order_details__2[OrderID],order_details!C225,order_details__2[Line Sale])</f>
        <v>1125.5</v>
      </c>
      <c r="E225">
        <f>VLOOKUP(Table15[[#This Row],[OrderID]],orders[],7,FALSE)</f>
        <v>1</v>
      </c>
      <c r="F225">
        <f>SUMIF(order_details__2[OrderID],Table15[[#This Row],[OrderID]],order_details__2[Quantity])</f>
        <v>77</v>
      </c>
    </row>
    <row r="226" spans="1:6" x14ac:dyDescent="0.2">
      <c r="A226" s="2">
        <v>10332</v>
      </c>
      <c r="C226">
        <v>10470</v>
      </c>
      <c r="D226">
        <f>SUMIF(order_details__2[OrderID],order_details!C226,order_details__2[Line Sale])</f>
        <v>1820.8</v>
      </c>
      <c r="E226">
        <f>VLOOKUP(Table15[[#This Row],[OrderID]],orders[],7,FALSE)</f>
        <v>2</v>
      </c>
      <c r="F226">
        <f>SUMIF(order_details__2[OrderID],Table15[[#This Row],[OrderID]],order_details__2[Quantity])</f>
        <v>53</v>
      </c>
    </row>
    <row r="227" spans="1:6" x14ac:dyDescent="0.2">
      <c r="A227" s="3">
        <v>10332</v>
      </c>
      <c r="C227">
        <v>10471</v>
      </c>
      <c r="D227">
        <f>SUMIF(order_details__2[OrderID],order_details!C227,order_details__2[Line Sale])</f>
        <v>1328</v>
      </c>
      <c r="E227">
        <f>VLOOKUP(Table15[[#This Row],[OrderID]],orders[],7,FALSE)</f>
        <v>3</v>
      </c>
      <c r="F227">
        <f>SUMIF(order_details__2[OrderID],Table15[[#This Row],[OrderID]],order_details__2[Quantity])</f>
        <v>50</v>
      </c>
    </row>
    <row r="228" spans="1:6" x14ac:dyDescent="0.2">
      <c r="A228" s="2">
        <v>10333</v>
      </c>
      <c r="C228">
        <v>10472</v>
      </c>
      <c r="D228">
        <f>SUMIF(order_details__2[OrderID],order_details!C228,order_details__2[Line Sale])</f>
        <v>1051.1999999999998</v>
      </c>
      <c r="E228">
        <f>VLOOKUP(Table15[[#This Row],[OrderID]],orders[],7,FALSE)</f>
        <v>1</v>
      </c>
      <c r="F228">
        <f>SUMIF(order_details__2[OrderID],Table15[[#This Row],[OrderID]],order_details__2[Quantity])</f>
        <v>98</v>
      </c>
    </row>
    <row r="229" spans="1:6" x14ac:dyDescent="0.2">
      <c r="A229" s="3">
        <v>10333</v>
      </c>
      <c r="C229">
        <v>10473</v>
      </c>
      <c r="D229">
        <f>SUMIF(order_details__2[OrderID],order_details!C229,order_details__2[Line Sale])</f>
        <v>230.39999999999998</v>
      </c>
      <c r="E229">
        <f>VLOOKUP(Table15[[#This Row],[OrderID]],orders[],7,FALSE)</f>
        <v>3</v>
      </c>
      <c r="F229">
        <f>SUMIF(order_details__2[OrderID],Table15[[#This Row],[OrderID]],order_details__2[Quantity])</f>
        <v>24</v>
      </c>
    </row>
    <row r="230" spans="1:6" x14ac:dyDescent="0.2">
      <c r="A230" s="2">
        <v>10333</v>
      </c>
      <c r="C230">
        <v>10474</v>
      </c>
      <c r="D230">
        <f>SUMIF(order_details__2[OrderID],order_details!C230,order_details__2[Line Sale])</f>
        <v>1249.0999999999999</v>
      </c>
      <c r="E230">
        <f>VLOOKUP(Table15[[#This Row],[OrderID]],orders[],7,FALSE)</f>
        <v>2</v>
      </c>
      <c r="F230">
        <f>SUMIF(order_details__2[OrderID],Table15[[#This Row],[OrderID]],order_details__2[Quantity])</f>
        <v>61</v>
      </c>
    </row>
    <row r="231" spans="1:6" x14ac:dyDescent="0.2">
      <c r="A231" s="3">
        <v>10334</v>
      </c>
      <c r="C231">
        <v>10475</v>
      </c>
      <c r="D231">
        <f>SUMIF(order_details__2[OrderID],order_details!C231,order_details__2[Line Sale])</f>
        <v>1770.8000000000002</v>
      </c>
      <c r="E231">
        <f>VLOOKUP(Table15[[#This Row],[OrderID]],orders[],7,FALSE)</f>
        <v>1</v>
      </c>
      <c r="F231">
        <f>SUMIF(order_details__2[OrderID],Table15[[#This Row],[OrderID]],order_details__2[Quantity])</f>
        <v>137</v>
      </c>
    </row>
    <row r="232" spans="1:6" x14ac:dyDescent="0.2">
      <c r="A232" s="2">
        <v>10334</v>
      </c>
      <c r="C232">
        <v>10476</v>
      </c>
      <c r="D232">
        <f>SUMIF(order_details__2[OrderID],order_details!C232,order_details__2[Line Sale])</f>
        <v>182.4</v>
      </c>
      <c r="E232">
        <f>VLOOKUP(Table15[[#This Row],[OrderID]],orders[],7,FALSE)</f>
        <v>3</v>
      </c>
      <c r="F232">
        <f>SUMIF(order_details__2[OrderID],Table15[[#This Row],[OrderID]],order_details__2[Quantity])</f>
        <v>14</v>
      </c>
    </row>
    <row r="233" spans="1:6" x14ac:dyDescent="0.2">
      <c r="A233" s="3">
        <v>10335</v>
      </c>
      <c r="C233">
        <v>10477</v>
      </c>
      <c r="D233">
        <f>SUMIF(order_details__2[OrderID],order_details!C233,order_details__2[Line Sale])</f>
        <v>672</v>
      </c>
      <c r="E233">
        <f>VLOOKUP(Table15[[#This Row],[OrderID]],orders[],7,FALSE)</f>
        <v>2</v>
      </c>
      <c r="F233">
        <f>SUMIF(order_details__2[OrderID],Table15[[#This Row],[OrderID]],order_details__2[Quantity])</f>
        <v>56</v>
      </c>
    </row>
    <row r="234" spans="1:6" x14ac:dyDescent="0.2">
      <c r="A234" s="2">
        <v>10335</v>
      </c>
      <c r="C234">
        <v>10478</v>
      </c>
      <c r="D234">
        <f>SUMIF(order_details__2[OrderID],order_details!C234,order_details__2[Line Sale])</f>
        <v>496</v>
      </c>
      <c r="E234">
        <f>VLOOKUP(Table15[[#This Row],[OrderID]],orders[],7,FALSE)</f>
        <v>3</v>
      </c>
      <c r="F234">
        <f>SUMIF(order_details__2[OrderID],Table15[[#This Row],[OrderID]],order_details__2[Quantity])</f>
        <v>20</v>
      </c>
    </row>
    <row r="235" spans="1:6" x14ac:dyDescent="0.2">
      <c r="A235" s="3">
        <v>10335</v>
      </c>
      <c r="C235">
        <v>10479</v>
      </c>
      <c r="D235">
        <f>SUMIF(order_details__2[OrderID],order_details!C235,order_details__2[Line Sale])</f>
        <v>10495.6</v>
      </c>
      <c r="E235">
        <f>VLOOKUP(Table15[[#This Row],[OrderID]],orders[],7,FALSE)</f>
        <v>3</v>
      </c>
      <c r="F235">
        <f>SUMIF(order_details__2[OrderID],Table15[[#This Row],[OrderID]],order_details__2[Quantity])</f>
        <v>148</v>
      </c>
    </row>
    <row r="236" spans="1:6" x14ac:dyDescent="0.2">
      <c r="A236" s="2">
        <v>10335</v>
      </c>
      <c r="C236">
        <v>10480</v>
      </c>
      <c r="D236">
        <f>SUMIF(order_details__2[OrderID],order_details!C236,order_details__2[Line Sale])</f>
        <v>756</v>
      </c>
      <c r="E236">
        <f>VLOOKUP(Table15[[#This Row],[OrderID]],orders[],7,FALSE)</f>
        <v>2</v>
      </c>
      <c r="F236">
        <f>SUMIF(order_details__2[OrderID],Table15[[#This Row],[OrderID]],order_details__2[Quantity])</f>
        <v>42</v>
      </c>
    </row>
    <row r="237" spans="1:6" x14ac:dyDescent="0.2">
      <c r="A237" s="3">
        <v>10336</v>
      </c>
      <c r="C237">
        <v>10481</v>
      </c>
      <c r="D237">
        <f>SUMIF(order_details__2[OrderID],order_details!C237,order_details__2[Line Sale])</f>
        <v>1472</v>
      </c>
      <c r="E237">
        <f>VLOOKUP(Table15[[#This Row],[OrderID]],orders[],7,FALSE)</f>
        <v>2</v>
      </c>
      <c r="F237">
        <f>SUMIF(order_details__2[OrderID],Table15[[#This Row],[OrderID]],order_details__2[Quantity])</f>
        <v>64</v>
      </c>
    </row>
    <row r="238" spans="1:6" x14ac:dyDescent="0.2">
      <c r="A238" s="2">
        <v>10337</v>
      </c>
      <c r="C238">
        <v>10482</v>
      </c>
      <c r="D238">
        <f>SUMIF(order_details__2[OrderID],order_details!C238,order_details__2[Line Sale])</f>
        <v>147</v>
      </c>
      <c r="E238">
        <f>VLOOKUP(Table15[[#This Row],[OrderID]],orders[],7,FALSE)</f>
        <v>3</v>
      </c>
      <c r="F238">
        <f>SUMIF(order_details__2[OrderID],Table15[[#This Row],[OrderID]],order_details__2[Quantity])</f>
        <v>10</v>
      </c>
    </row>
    <row r="239" spans="1:6" x14ac:dyDescent="0.2">
      <c r="A239" s="3">
        <v>10337</v>
      </c>
      <c r="C239">
        <v>10483</v>
      </c>
      <c r="D239">
        <f>SUMIF(order_details__2[OrderID],order_details!C239,order_details__2[Line Sale])</f>
        <v>704</v>
      </c>
      <c r="E239">
        <f>VLOOKUP(Table15[[#This Row],[OrderID]],orders[],7,FALSE)</f>
        <v>2</v>
      </c>
      <c r="F239">
        <f>SUMIF(order_details__2[OrderID],Table15[[#This Row],[OrderID]],order_details__2[Quantity])</f>
        <v>65</v>
      </c>
    </row>
    <row r="240" spans="1:6" x14ac:dyDescent="0.2">
      <c r="A240" s="2">
        <v>10337</v>
      </c>
      <c r="C240">
        <v>10484</v>
      </c>
      <c r="D240">
        <f>SUMIF(order_details__2[OrderID],order_details!C240,order_details__2[Line Sale])</f>
        <v>386.2</v>
      </c>
      <c r="E240">
        <f>VLOOKUP(Table15[[#This Row],[OrderID]],orders[],7,FALSE)</f>
        <v>3</v>
      </c>
      <c r="F240">
        <f>SUMIF(order_details__2[OrderID],Table15[[#This Row],[OrderID]],order_details__2[Quantity])</f>
        <v>27</v>
      </c>
    </row>
    <row r="241" spans="1:6" x14ac:dyDescent="0.2">
      <c r="A241" s="3">
        <v>10337</v>
      </c>
      <c r="C241">
        <v>10485</v>
      </c>
      <c r="D241">
        <f>SUMIF(order_details__2[OrderID],order_details!C241,order_details__2[Line Sale])</f>
        <v>1760</v>
      </c>
      <c r="E241">
        <f>VLOOKUP(Table15[[#This Row],[OrderID]],orders[],7,FALSE)</f>
        <v>2</v>
      </c>
      <c r="F241">
        <f>SUMIF(order_details__2[OrderID],Table15[[#This Row],[OrderID]],order_details__2[Quantity])</f>
        <v>130</v>
      </c>
    </row>
    <row r="242" spans="1:6" x14ac:dyDescent="0.2">
      <c r="A242" s="2">
        <v>10337</v>
      </c>
      <c r="C242">
        <v>10486</v>
      </c>
      <c r="D242">
        <f>SUMIF(order_details__2[OrderID],order_details!C242,order_details__2[Line Sale])</f>
        <v>1272</v>
      </c>
      <c r="E242">
        <f>VLOOKUP(Table15[[#This Row],[OrderID]],orders[],7,FALSE)</f>
        <v>2</v>
      </c>
      <c r="F242">
        <f>SUMIF(order_details__2[OrderID],Table15[[#This Row],[OrderID]],order_details__2[Quantity])</f>
        <v>46</v>
      </c>
    </row>
    <row r="243" spans="1:6" x14ac:dyDescent="0.2">
      <c r="A243" s="3">
        <v>10338</v>
      </c>
      <c r="C243">
        <v>10487</v>
      </c>
      <c r="D243">
        <f>SUMIF(order_details__2[OrderID],order_details!C243,order_details__2[Line Sale])</f>
        <v>925.1</v>
      </c>
      <c r="E243">
        <f>VLOOKUP(Table15[[#This Row],[OrderID]],orders[],7,FALSE)</f>
        <v>2</v>
      </c>
      <c r="F243">
        <f>SUMIF(order_details__2[OrderID],Table15[[#This Row],[OrderID]],order_details__2[Quantity])</f>
        <v>59</v>
      </c>
    </row>
    <row r="244" spans="1:6" x14ac:dyDescent="0.2">
      <c r="A244" s="2">
        <v>10338</v>
      </c>
      <c r="C244">
        <v>10488</v>
      </c>
      <c r="D244">
        <f>SUMIF(order_details__2[OrderID],order_details!C244,order_details__2[Line Sale])</f>
        <v>1560</v>
      </c>
      <c r="E244">
        <f>VLOOKUP(Table15[[#This Row],[OrderID]],orders[],7,FALSE)</f>
        <v>2</v>
      </c>
      <c r="F244">
        <f>SUMIF(order_details__2[OrderID],Table15[[#This Row],[OrderID]],order_details__2[Quantity])</f>
        <v>50</v>
      </c>
    </row>
    <row r="245" spans="1:6" x14ac:dyDescent="0.2">
      <c r="A245" s="3">
        <v>10339</v>
      </c>
      <c r="C245">
        <v>10489</v>
      </c>
      <c r="D245">
        <f>SUMIF(order_details__2[OrderID],order_details!C245,order_details__2[Line Sale])</f>
        <v>502.20000000000005</v>
      </c>
      <c r="E245">
        <f>VLOOKUP(Table15[[#This Row],[OrderID]],orders[],7,FALSE)</f>
        <v>2</v>
      </c>
      <c r="F245">
        <f>SUMIF(order_details__2[OrderID],Table15[[#This Row],[OrderID]],order_details__2[Quantity])</f>
        <v>33</v>
      </c>
    </row>
    <row r="246" spans="1:6" x14ac:dyDescent="0.2">
      <c r="A246" s="2">
        <v>10339</v>
      </c>
      <c r="C246">
        <v>10490</v>
      </c>
      <c r="D246">
        <f>SUMIF(order_details__2[OrderID],order_details!C246,order_details__2[Line Sale])</f>
        <v>3163.2</v>
      </c>
      <c r="E246">
        <f>VLOOKUP(Table15[[#This Row],[OrderID]],orders[],7,FALSE)</f>
        <v>2</v>
      </c>
      <c r="F246">
        <f>SUMIF(order_details__2[OrderID],Table15[[#This Row],[OrderID]],order_details__2[Quantity])</f>
        <v>126</v>
      </c>
    </row>
    <row r="247" spans="1:6" x14ac:dyDescent="0.2">
      <c r="A247" s="3">
        <v>10339</v>
      </c>
      <c r="C247">
        <v>10491</v>
      </c>
      <c r="D247">
        <f>SUMIF(order_details__2[OrderID],order_details!C247,order_details__2[Line Sale])</f>
        <v>305.3</v>
      </c>
      <c r="E247">
        <f>VLOOKUP(Table15[[#This Row],[OrderID]],orders[],7,FALSE)</f>
        <v>3</v>
      </c>
      <c r="F247">
        <f>SUMIF(order_details__2[OrderID],Table15[[#This Row],[OrderID]],order_details__2[Quantity])</f>
        <v>22</v>
      </c>
    </row>
    <row r="248" spans="1:6" x14ac:dyDescent="0.2">
      <c r="A248" s="2">
        <v>10340</v>
      </c>
      <c r="C248">
        <v>10492</v>
      </c>
      <c r="D248">
        <f>SUMIF(order_details__2[OrderID],order_details!C248,order_details__2[Line Sale])</f>
        <v>896</v>
      </c>
      <c r="E248">
        <f>VLOOKUP(Table15[[#This Row],[OrderID]],orders[],7,FALSE)</f>
        <v>1</v>
      </c>
      <c r="F248">
        <f>SUMIF(order_details__2[OrderID],Table15[[#This Row],[OrderID]],order_details__2[Quantity])</f>
        <v>80</v>
      </c>
    </row>
    <row r="249" spans="1:6" x14ac:dyDescent="0.2">
      <c r="A249" s="3">
        <v>10340</v>
      </c>
      <c r="C249">
        <v>10493</v>
      </c>
      <c r="D249">
        <f>SUMIF(order_details__2[OrderID],order_details!C249,order_details__2[Line Sale])</f>
        <v>676</v>
      </c>
      <c r="E249">
        <f>VLOOKUP(Table15[[#This Row],[OrderID]],orders[],7,FALSE)</f>
        <v>3</v>
      </c>
      <c r="F249">
        <f>SUMIF(order_details__2[OrderID],Table15[[#This Row],[OrderID]],order_details__2[Quantity])</f>
        <v>35</v>
      </c>
    </row>
    <row r="250" spans="1:6" x14ac:dyDescent="0.2">
      <c r="A250" s="2">
        <v>10340</v>
      </c>
      <c r="C250">
        <v>10494</v>
      </c>
      <c r="D250">
        <f>SUMIF(order_details__2[OrderID],order_details!C250,order_details__2[Line Sale])</f>
        <v>912</v>
      </c>
      <c r="E250">
        <f>VLOOKUP(Table15[[#This Row],[OrderID]],orders[],7,FALSE)</f>
        <v>2</v>
      </c>
      <c r="F250">
        <f>SUMIF(order_details__2[OrderID],Table15[[#This Row],[OrderID]],order_details__2[Quantity])</f>
        <v>30</v>
      </c>
    </row>
    <row r="251" spans="1:6" x14ac:dyDescent="0.2">
      <c r="A251" s="3">
        <v>10341</v>
      </c>
      <c r="C251">
        <v>10495</v>
      </c>
      <c r="D251">
        <f>SUMIF(order_details__2[OrderID],order_details!C251,order_details__2[Line Sale])</f>
        <v>278</v>
      </c>
      <c r="E251">
        <f>VLOOKUP(Table15[[#This Row],[OrderID]],orders[],7,FALSE)</f>
        <v>3</v>
      </c>
      <c r="F251">
        <f>SUMIF(order_details__2[OrderID],Table15[[#This Row],[OrderID]],order_details__2[Quantity])</f>
        <v>35</v>
      </c>
    </row>
    <row r="252" spans="1:6" x14ac:dyDescent="0.2">
      <c r="A252" s="2">
        <v>10341</v>
      </c>
      <c r="C252">
        <v>10496</v>
      </c>
      <c r="D252">
        <f>SUMIF(order_details__2[OrderID],order_details!C252,order_details__2[Line Sale])</f>
        <v>200</v>
      </c>
      <c r="E252">
        <f>VLOOKUP(Table15[[#This Row],[OrderID]],orders[],7,FALSE)</f>
        <v>2</v>
      </c>
      <c r="F252">
        <f>SUMIF(order_details__2[OrderID],Table15[[#This Row],[OrderID]],order_details__2[Quantity])</f>
        <v>20</v>
      </c>
    </row>
    <row r="253" spans="1:6" x14ac:dyDescent="0.2">
      <c r="A253" s="3">
        <v>10342</v>
      </c>
      <c r="C253">
        <v>10497</v>
      </c>
      <c r="D253">
        <f>SUMIF(order_details__2[OrderID],order_details!C253,order_details__2[Line Sale])</f>
        <v>1380.6</v>
      </c>
      <c r="E253">
        <f>VLOOKUP(Table15[[#This Row],[OrderID]],orders[],7,FALSE)</f>
        <v>1</v>
      </c>
      <c r="F253">
        <f>SUMIF(order_details__2[OrderID],Table15[[#This Row],[OrderID]],order_details__2[Quantity])</f>
        <v>64</v>
      </c>
    </row>
    <row r="254" spans="1:6" x14ac:dyDescent="0.2">
      <c r="A254" s="2">
        <v>10342</v>
      </c>
      <c r="C254">
        <v>10498</v>
      </c>
      <c r="D254">
        <f>SUMIF(order_details__2[OrderID],order_details!C254,order_details__2[Line Sale])</f>
        <v>575</v>
      </c>
      <c r="E254">
        <f>VLOOKUP(Table15[[#This Row],[OrderID]],orders[],7,FALSE)</f>
        <v>2</v>
      </c>
      <c r="F254">
        <f>SUMIF(order_details__2[OrderID],Table15[[#This Row],[OrderID]],order_details__2[Quantity])</f>
        <v>49</v>
      </c>
    </row>
    <row r="255" spans="1:6" x14ac:dyDescent="0.2">
      <c r="A255" s="3">
        <v>10342</v>
      </c>
      <c r="C255">
        <v>10499</v>
      </c>
      <c r="D255">
        <f>SUMIF(order_details__2[OrderID],order_details!C255,order_details__2[Line Sale])</f>
        <v>1412</v>
      </c>
      <c r="E255">
        <f>VLOOKUP(Table15[[#This Row],[OrderID]],orders[],7,FALSE)</f>
        <v>2</v>
      </c>
      <c r="F255">
        <f>SUMIF(order_details__2[OrderID],Table15[[#This Row],[OrderID]],order_details__2[Quantity])</f>
        <v>45</v>
      </c>
    </row>
    <row r="256" spans="1:6" x14ac:dyDescent="0.2">
      <c r="A256" s="2">
        <v>10342</v>
      </c>
      <c r="C256">
        <v>10500</v>
      </c>
      <c r="D256">
        <f>SUMIF(order_details__2[OrderID],order_details!C256,order_details__2[Line Sale])</f>
        <v>550.79999999999995</v>
      </c>
      <c r="E256">
        <f>VLOOKUP(Table15[[#This Row],[OrderID]],orders[],7,FALSE)</f>
        <v>1</v>
      </c>
      <c r="F256">
        <f>SUMIF(order_details__2[OrderID],Table15[[#This Row],[OrderID]],order_details__2[Quantity])</f>
        <v>20</v>
      </c>
    </row>
    <row r="257" spans="1:6" x14ac:dyDescent="0.2">
      <c r="A257" s="3">
        <v>10343</v>
      </c>
      <c r="C257">
        <v>10501</v>
      </c>
      <c r="D257">
        <f>SUMIF(order_details__2[OrderID],order_details!C257,order_details__2[Line Sale])</f>
        <v>149</v>
      </c>
      <c r="E257">
        <f>VLOOKUP(Table15[[#This Row],[OrderID]],orders[],7,FALSE)</f>
        <v>3</v>
      </c>
      <c r="F257">
        <f>SUMIF(order_details__2[OrderID],Table15[[#This Row],[OrderID]],order_details__2[Quantity])</f>
        <v>20</v>
      </c>
    </row>
    <row r="258" spans="1:6" x14ac:dyDescent="0.2">
      <c r="A258" s="2">
        <v>10343</v>
      </c>
      <c r="C258">
        <v>10502</v>
      </c>
      <c r="D258">
        <f>SUMIF(order_details__2[OrderID],order_details!C258,order_details__2[Line Sale])</f>
        <v>816.3</v>
      </c>
      <c r="E258">
        <f>VLOOKUP(Table15[[#This Row],[OrderID]],orders[],7,FALSE)</f>
        <v>1</v>
      </c>
      <c r="F258">
        <f>SUMIF(order_details__2[OrderID],Table15[[#This Row],[OrderID]],order_details__2[Quantity])</f>
        <v>57</v>
      </c>
    </row>
    <row r="259" spans="1:6" x14ac:dyDescent="0.2">
      <c r="A259" s="3">
        <v>10343</v>
      </c>
      <c r="C259">
        <v>10503</v>
      </c>
      <c r="D259">
        <f>SUMIF(order_details__2[OrderID],order_details!C259,order_details__2[Line Sale])</f>
        <v>2048.5</v>
      </c>
      <c r="E259">
        <f>VLOOKUP(Table15[[#This Row],[OrderID]],orders[],7,FALSE)</f>
        <v>2</v>
      </c>
      <c r="F259">
        <f>SUMIF(order_details__2[OrderID],Table15[[#This Row],[OrderID]],order_details__2[Quantity])</f>
        <v>90</v>
      </c>
    </row>
    <row r="260" spans="1:6" x14ac:dyDescent="0.2">
      <c r="A260" s="2">
        <v>10344</v>
      </c>
      <c r="C260">
        <v>10504</v>
      </c>
      <c r="D260">
        <f>SUMIF(order_details__2[OrderID],order_details!C260,order_details__2[Line Sale])</f>
        <v>1388.5</v>
      </c>
      <c r="E260">
        <f>VLOOKUP(Table15[[#This Row],[OrderID]],orders[],7,FALSE)</f>
        <v>3</v>
      </c>
      <c r="F260">
        <f>SUMIF(order_details__2[OrderID],Table15[[#This Row],[OrderID]],order_details__2[Quantity])</f>
        <v>59</v>
      </c>
    </row>
    <row r="261" spans="1:6" x14ac:dyDescent="0.2">
      <c r="A261" s="3">
        <v>10344</v>
      </c>
      <c r="C261">
        <v>10505</v>
      </c>
      <c r="D261">
        <f>SUMIF(order_details__2[OrderID],order_details!C261,order_details__2[Line Sale])</f>
        <v>147.89999999999998</v>
      </c>
      <c r="E261">
        <f>VLOOKUP(Table15[[#This Row],[OrderID]],orders[],7,FALSE)</f>
        <v>3</v>
      </c>
      <c r="F261">
        <f>SUMIF(order_details__2[OrderID],Table15[[#This Row],[OrderID]],order_details__2[Quantity])</f>
        <v>3</v>
      </c>
    </row>
    <row r="262" spans="1:6" x14ac:dyDescent="0.2">
      <c r="A262" s="2">
        <v>10345</v>
      </c>
      <c r="C262">
        <v>10506</v>
      </c>
      <c r="D262">
        <f>SUMIF(order_details__2[OrderID],order_details!C262,order_details__2[Line Sale])</f>
        <v>462</v>
      </c>
      <c r="E262">
        <f>VLOOKUP(Table15[[#This Row],[OrderID]],orders[],7,FALSE)</f>
        <v>2</v>
      </c>
      <c r="F262">
        <f>SUMIF(order_details__2[OrderID],Table15[[#This Row],[OrderID]],order_details__2[Quantity])</f>
        <v>32</v>
      </c>
    </row>
    <row r="263" spans="1:6" x14ac:dyDescent="0.2">
      <c r="A263" s="3">
        <v>10345</v>
      </c>
      <c r="C263">
        <v>10507</v>
      </c>
      <c r="D263">
        <f>SUMIF(order_details__2[OrderID],order_details!C263,order_details__2[Line Sale])</f>
        <v>881.25</v>
      </c>
      <c r="E263">
        <f>VLOOKUP(Table15[[#This Row],[OrderID]],orders[],7,FALSE)</f>
        <v>1</v>
      </c>
      <c r="F263">
        <f>SUMIF(order_details__2[OrderID],Table15[[#This Row],[OrderID]],order_details__2[Quantity])</f>
        <v>30</v>
      </c>
    </row>
    <row r="264" spans="1:6" x14ac:dyDescent="0.2">
      <c r="A264" s="2">
        <v>10345</v>
      </c>
      <c r="C264">
        <v>10508</v>
      </c>
      <c r="D264">
        <f>SUMIF(order_details__2[OrderID],order_details!C264,order_details__2[Line Sale])</f>
        <v>240</v>
      </c>
      <c r="E264">
        <f>VLOOKUP(Table15[[#This Row],[OrderID]],orders[],7,FALSE)</f>
        <v>2</v>
      </c>
      <c r="F264">
        <f>SUMIF(order_details__2[OrderID],Table15[[#This Row],[OrderID]],order_details__2[Quantity])</f>
        <v>20</v>
      </c>
    </row>
    <row r="265" spans="1:6" x14ac:dyDescent="0.2">
      <c r="A265" s="3">
        <v>10346</v>
      </c>
      <c r="C265">
        <v>10509</v>
      </c>
      <c r="D265">
        <f>SUMIF(order_details__2[OrderID],order_details!C265,order_details__2[Line Sale])</f>
        <v>136.80000000000001</v>
      </c>
      <c r="E265">
        <f>VLOOKUP(Table15[[#This Row],[OrderID]],orders[],7,FALSE)</f>
        <v>1</v>
      </c>
      <c r="F265">
        <f>SUMIF(order_details__2[OrderID],Table15[[#This Row],[OrderID]],order_details__2[Quantity])</f>
        <v>3</v>
      </c>
    </row>
    <row r="266" spans="1:6" x14ac:dyDescent="0.2">
      <c r="A266" s="2">
        <v>10346</v>
      </c>
      <c r="C266">
        <v>10510</v>
      </c>
      <c r="D266">
        <f>SUMIF(order_details__2[OrderID],order_details!C266,order_details__2[Line Sale])</f>
        <v>4735.4400000000005</v>
      </c>
      <c r="E266">
        <f>VLOOKUP(Table15[[#This Row],[OrderID]],orders[],7,FALSE)</f>
        <v>3</v>
      </c>
      <c r="F266">
        <f>SUMIF(order_details__2[OrderID],Table15[[#This Row],[OrderID]],order_details__2[Quantity])</f>
        <v>72</v>
      </c>
    </row>
    <row r="267" spans="1:6" x14ac:dyDescent="0.2">
      <c r="A267" s="3">
        <v>10347</v>
      </c>
      <c r="C267">
        <v>10511</v>
      </c>
      <c r="D267">
        <f>SUMIF(order_details__2[OrderID],order_details!C267,order_details__2[Line Sale])</f>
        <v>3000</v>
      </c>
      <c r="E267">
        <f>VLOOKUP(Table15[[#This Row],[OrderID]],orders[],7,FALSE)</f>
        <v>3</v>
      </c>
      <c r="F267">
        <f>SUMIF(order_details__2[OrderID],Table15[[#This Row],[OrderID]],order_details__2[Quantity])</f>
        <v>110</v>
      </c>
    </row>
    <row r="268" spans="1:6" x14ac:dyDescent="0.2">
      <c r="A268" s="2">
        <v>10347</v>
      </c>
      <c r="C268">
        <v>10512</v>
      </c>
      <c r="D268">
        <f>SUMIF(order_details__2[OrderID],order_details!C268,order_details__2[Line Sale])</f>
        <v>618</v>
      </c>
      <c r="E268">
        <f>VLOOKUP(Table15[[#This Row],[OrderID]],orders[],7,FALSE)</f>
        <v>2</v>
      </c>
      <c r="F268">
        <f>SUMIF(order_details__2[OrderID],Table15[[#This Row],[OrderID]],order_details__2[Quantity])</f>
        <v>37</v>
      </c>
    </row>
    <row r="269" spans="1:6" x14ac:dyDescent="0.2">
      <c r="A269" s="3">
        <v>10347</v>
      </c>
      <c r="C269">
        <v>10513</v>
      </c>
      <c r="D269">
        <f>SUMIF(order_details__2[OrderID],order_details!C269,order_details__2[Line Sale])</f>
        <v>2427.5</v>
      </c>
      <c r="E269">
        <f>VLOOKUP(Table15[[#This Row],[OrderID]],orders[],7,FALSE)</f>
        <v>1</v>
      </c>
      <c r="F269">
        <f>SUMIF(order_details__2[OrderID],Table15[[#This Row],[OrderID]],order_details__2[Quantity])</f>
        <v>105</v>
      </c>
    </row>
    <row r="270" spans="1:6" x14ac:dyDescent="0.2">
      <c r="A270" s="2">
        <v>10347</v>
      </c>
      <c r="C270">
        <v>10514</v>
      </c>
      <c r="D270">
        <f>SUMIF(order_details__2[OrderID],order_details!C270,order_details__2[Line Sale])</f>
        <v>8623.4500000000007</v>
      </c>
      <c r="E270">
        <f>VLOOKUP(Table15[[#This Row],[OrderID]],orders[],7,FALSE)</f>
        <v>2</v>
      </c>
      <c r="F270">
        <f>SUMIF(order_details__2[OrderID],Table15[[#This Row],[OrderID]],order_details__2[Quantity])</f>
        <v>233</v>
      </c>
    </row>
    <row r="271" spans="1:6" x14ac:dyDescent="0.2">
      <c r="A271" s="3">
        <v>10348</v>
      </c>
      <c r="C271">
        <v>10515</v>
      </c>
      <c r="D271">
        <f>SUMIF(order_details__2[OrderID],order_details!C271,order_details__2[Line Sale])</f>
        <v>10588.5</v>
      </c>
      <c r="E271">
        <f>VLOOKUP(Table15[[#This Row],[OrderID]],orders[],7,FALSE)</f>
        <v>1</v>
      </c>
      <c r="F271">
        <f>SUMIF(order_details__2[OrderID],Table15[[#This Row],[OrderID]],order_details__2[Quantity])</f>
        <v>286</v>
      </c>
    </row>
    <row r="272" spans="1:6" x14ac:dyDescent="0.2">
      <c r="A272" s="2">
        <v>10348</v>
      </c>
      <c r="C272">
        <v>10516</v>
      </c>
      <c r="D272">
        <f>SUMIF(order_details__2[OrderID],order_details!C272,order_details__2[Line Sale])</f>
        <v>2614.5</v>
      </c>
      <c r="E272">
        <f>VLOOKUP(Table15[[#This Row],[OrderID]],orders[],7,FALSE)</f>
        <v>3</v>
      </c>
      <c r="F272">
        <f>SUMIF(order_details__2[OrderID],Table15[[#This Row],[OrderID]],order_details__2[Quantity])</f>
        <v>125</v>
      </c>
    </row>
    <row r="273" spans="1:6" x14ac:dyDescent="0.2">
      <c r="A273" s="3">
        <v>10349</v>
      </c>
      <c r="C273">
        <v>10517</v>
      </c>
      <c r="D273">
        <f>SUMIF(order_details__2[OrderID],order_details!C273,order_details__2[Line Sale])</f>
        <v>352</v>
      </c>
      <c r="E273">
        <f>VLOOKUP(Table15[[#This Row],[OrderID]],orders[],7,FALSE)</f>
        <v>3</v>
      </c>
      <c r="F273">
        <f>SUMIF(order_details__2[OrderID],Table15[[#This Row],[OrderID]],order_details__2[Quantity])</f>
        <v>16</v>
      </c>
    </row>
    <row r="274" spans="1:6" x14ac:dyDescent="0.2">
      <c r="A274" s="2">
        <v>10350</v>
      </c>
      <c r="C274">
        <v>10518</v>
      </c>
      <c r="D274">
        <f>SUMIF(order_details__2[OrderID],order_details!C274,order_details__2[Line Sale])</f>
        <v>4150.05</v>
      </c>
      <c r="E274">
        <f>VLOOKUP(Table15[[#This Row],[OrderID]],orders[],7,FALSE)</f>
        <v>2</v>
      </c>
      <c r="F274">
        <f>SUMIF(order_details__2[OrderID],Table15[[#This Row],[OrderID]],order_details__2[Quantity])</f>
        <v>29</v>
      </c>
    </row>
    <row r="275" spans="1:6" x14ac:dyDescent="0.2">
      <c r="A275" s="3">
        <v>10350</v>
      </c>
      <c r="C275">
        <v>10519</v>
      </c>
      <c r="D275">
        <f>SUMIF(order_details__2[OrderID],order_details!C275,order_details__2[Line Sale])</f>
        <v>2356</v>
      </c>
      <c r="E275">
        <f>VLOOKUP(Table15[[#This Row],[OrderID]],orders[],7,FALSE)</f>
        <v>3</v>
      </c>
      <c r="F275">
        <f>SUMIF(order_details__2[OrderID],Table15[[#This Row],[OrderID]],order_details__2[Quantity])</f>
        <v>66</v>
      </c>
    </row>
    <row r="276" spans="1:6" x14ac:dyDescent="0.2">
      <c r="A276" s="2">
        <v>10351</v>
      </c>
      <c r="C276">
        <v>10520</v>
      </c>
      <c r="D276">
        <f>SUMIF(order_details__2[OrderID],order_details!C276,order_details__2[Line Sale])</f>
        <v>200</v>
      </c>
      <c r="E276">
        <f>VLOOKUP(Table15[[#This Row],[OrderID]],orders[],7,FALSE)</f>
        <v>1</v>
      </c>
      <c r="F276">
        <f>SUMIF(order_details__2[OrderID],Table15[[#This Row],[OrderID]],order_details__2[Quantity])</f>
        <v>13</v>
      </c>
    </row>
    <row r="277" spans="1:6" x14ac:dyDescent="0.2">
      <c r="A277" s="3">
        <v>10351</v>
      </c>
      <c r="C277">
        <v>10521</v>
      </c>
      <c r="D277">
        <f>SUMIF(order_details__2[OrderID],order_details!C277,order_details__2[Line Sale])</f>
        <v>225.5</v>
      </c>
      <c r="E277">
        <f>VLOOKUP(Table15[[#This Row],[OrderID]],orders[],7,FALSE)</f>
        <v>2</v>
      </c>
      <c r="F277">
        <f>SUMIF(order_details__2[OrderID],Table15[[#This Row],[OrderID]],order_details__2[Quantity])</f>
        <v>19</v>
      </c>
    </row>
    <row r="278" spans="1:6" x14ac:dyDescent="0.2">
      <c r="A278" s="2">
        <v>10351</v>
      </c>
      <c r="C278">
        <v>10522</v>
      </c>
      <c r="D278">
        <f>SUMIF(order_details__2[OrderID],order_details!C278,order_details__2[Line Sale])</f>
        <v>2657.8</v>
      </c>
      <c r="E278">
        <f>VLOOKUP(Table15[[#This Row],[OrderID]],orders[],7,FALSE)</f>
        <v>1</v>
      </c>
      <c r="F278">
        <f>SUMIF(order_details__2[OrderID],Table15[[#This Row],[OrderID]],order_details__2[Quantity])</f>
        <v>109</v>
      </c>
    </row>
    <row r="279" spans="1:6" x14ac:dyDescent="0.2">
      <c r="A279" s="3">
        <v>10351</v>
      </c>
      <c r="C279">
        <v>10523</v>
      </c>
      <c r="D279">
        <f>SUMIF(order_details__2[OrderID],order_details!C279,order_details__2[Line Sale])</f>
        <v>2715.9</v>
      </c>
      <c r="E279">
        <f>VLOOKUP(Table15[[#This Row],[OrderID]],orders[],7,FALSE)</f>
        <v>2</v>
      </c>
      <c r="F279">
        <f>SUMIF(order_details__2[OrderID],Table15[[#This Row],[OrderID]],order_details__2[Quantity])</f>
        <v>64</v>
      </c>
    </row>
    <row r="280" spans="1:6" x14ac:dyDescent="0.2">
      <c r="A280" s="2">
        <v>10352</v>
      </c>
      <c r="C280">
        <v>10524</v>
      </c>
      <c r="D280">
        <f>SUMIF(order_details__2[OrderID],order_details!C280,order_details__2[Line Sale])</f>
        <v>3192.65</v>
      </c>
      <c r="E280">
        <f>VLOOKUP(Table15[[#This Row],[OrderID]],orders[],7,FALSE)</f>
        <v>2</v>
      </c>
      <c r="F280">
        <f>SUMIF(order_details__2[OrderID],Table15[[#This Row],[OrderID]],order_details__2[Quantity])</f>
        <v>87</v>
      </c>
    </row>
    <row r="281" spans="1:6" x14ac:dyDescent="0.2">
      <c r="A281" s="3">
        <v>10352</v>
      </c>
      <c r="C281">
        <v>10525</v>
      </c>
      <c r="D281">
        <f>SUMIF(order_details__2[OrderID],order_details!C281,order_details__2[Line Sale])</f>
        <v>846</v>
      </c>
      <c r="E281">
        <f>VLOOKUP(Table15[[#This Row],[OrderID]],orders[],7,FALSE)</f>
        <v>2</v>
      </c>
      <c r="F281">
        <f>SUMIF(order_details__2[OrderID],Table15[[#This Row],[OrderID]],order_details__2[Quantity])</f>
        <v>45</v>
      </c>
    </row>
    <row r="282" spans="1:6" x14ac:dyDescent="0.2">
      <c r="A282" s="2">
        <v>10353</v>
      </c>
      <c r="C282">
        <v>10526</v>
      </c>
      <c r="D282">
        <f>SUMIF(order_details__2[OrderID],order_details!C282,order_details__2[Line Sale])</f>
        <v>1344</v>
      </c>
      <c r="E282">
        <f>VLOOKUP(Table15[[#This Row],[OrderID]],orders[],7,FALSE)</f>
        <v>2</v>
      </c>
      <c r="F282">
        <f>SUMIF(order_details__2[OrderID],Table15[[#This Row],[OrderID]],order_details__2[Quantity])</f>
        <v>48</v>
      </c>
    </row>
    <row r="283" spans="1:6" x14ac:dyDescent="0.2">
      <c r="A283" s="3">
        <v>10353</v>
      </c>
      <c r="C283">
        <v>10527</v>
      </c>
      <c r="D283">
        <f>SUMIF(order_details__2[OrderID],order_details!C283,order_details__2[Line Sale])</f>
        <v>1670</v>
      </c>
      <c r="E283">
        <f>VLOOKUP(Table15[[#This Row],[OrderID]],orders[],7,FALSE)</f>
        <v>1</v>
      </c>
      <c r="F283">
        <f>SUMIF(order_details__2[OrderID],Table15[[#This Row],[OrderID]],order_details__2[Quantity])</f>
        <v>80</v>
      </c>
    </row>
    <row r="284" spans="1:6" x14ac:dyDescent="0.2">
      <c r="A284" s="2">
        <v>10354</v>
      </c>
      <c r="C284">
        <v>10528</v>
      </c>
      <c r="D284">
        <f>SUMIF(order_details__2[OrderID],order_details!C284,order_details__2[Line Sale])</f>
        <v>396.2</v>
      </c>
      <c r="E284">
        <f>VLOOKUP(Table15[[#This Row],[OrderID]],orders[],7,FALSE)</f>
        <v>2</v>
      </c>
      <c r="F284">
        <f>SUMIF(order_details__2[OrderID],Table15[[#This Row],[OrderID]],order_details__2[Quantity])</f>
        <v>20</v>
      </c>
    </row>
    <row r="285" spans="1:6" x14ac:dyDescent="0.2">
      <c r="A285" s="3">
        <v>10354</v>
      </c>
      <c r="C285">
        <v>10529</v>
      </c>
      <c r="D285">
        <f>SUMIF(order_details__2[OrderID],order_details!C285,order_details__2[Line Sale])</f>
        <v>946</v>
      </c>
      <c r="E285">
        <f>VLOOKUP(Table15[[#This Row],[OrderID]],orders[],7,FALSE)</f>
        <v>2</v>
      </c>
      <c r="F285">
        <f>SUMIF(order_details__2[OrderID],Table15[[#This Row],[OrderID]],order_details__2[Quantity])</f>
        <v>44</v>
      </c>
    </row>
    <row r="286" spans="1:6" x14ac:dyDescent="0.2">
      <c r="A286" s="2">
        <v>10355</v>
      </c>
      <c r="C286">
        <v>10530</v>
      </c>
      <c r="D286">
        <f>SUMIF(order_details__2[OrderID],order_details!C286,order_details__2[Line Sale])</f>
        <v>4180</v>
      </c>
      <c r="E286">
        <f>VLOOKUP(Table15[[#This Row],[OrderID]],orders[],7,FALSE)</f>
        <v>2</v>
      </c>
      <c r="F286">
        <f>SUMIF(order_details__2[OrderID],Table15[[#This Row],[OrderID]],order_details__2[Quantity])</f>
        <v>135</v>
      </c>
    </row>
    <row r="287" spans="1:6" x14ac:dyDescent="0.2">
      <c r="A287" s="3">
        <v>10355</v>
      </c>
      <c r="C287">
        <v>10531</v>
      </c>
      <c r="D287">
        <f>SUMIF(order_details__2[OrderID],order_details!C287,order_details__2[Line Sale])</f>
        <v>110</v>
      </c>
      <c r="E287">
        <f>VLOOKUP(Table15[[#This Row],[OrderID]],orders[],7,FALSE)</f>
        <v>1</v>
      </c>
      <c r="F287">
        <f>SUMIF(order_details__2[OrderID],Table15[[#This Row],[OrderID]],order_details__2[Quantity])</f>
        <v>2</v>
      </c>
    </row>
    <row r="288" spans="1:6" x14ac:dyDescent="0.2">
      <c r="A288" s="2">
        <v>10356</v>
      </c>
      <c r="C288">
        <v>10532</v>
      </c>
      <c r="D288">
        <f>SUMIF(order_details__2[OrderID],order_details!C288,order_details__2[Line Sale])</f>
        <v>796.35</v>
      </c>
      <c r="E288">
        <f>VLOOKUP(Table15[[#This Row],[OrderID]],orders[],7,FALSE)</f>
        <v>3</v>
      </c>
      <c r="F288">
        <f>SUMIF(order_details__2[OrderID],Table15[[#This Row],[OrderID]],order_details__2[Quantity])</f>
        <v>39</v>
      </c>
    </row>
    <row r="289" spans="1:6" x14ac:dyDescent="0.2">
      <c r="A289" s="3">
        <v>10356</v>
      </c>
      <c r="C289">
        <v>10533</v>
      </c>
      <c r="D289">
        <f>SUMIF(order_details__2[OrderID],order_details!C289,order_details__2[Line Sale])</f>
        <v>2295.1999999999998</v>
      </c>
      <c r="E289">
        <f>VLOOKUP(Table15[[#This Row],[OrderID]],orders[],7,FALSE)</f>
        <v>1</v>
      </c>
      <c r="F289">
        <f>SUMIF(order_details__2[OrderID],Table15[[#This Row],[OrderID]],order_details__2[Quantity])</f>
        <v>98</v>
      </c>
    </row>
    <row r="290" spans="1:6" x14ac:dyDescent="0.2">
      <c r="A290" s="2">
        <v>10356</v>
      </c>
      <c r="C290">
        <v>10534</v>
      </c>
      <c r="D290">
        <f>SUMIF(order_details__2[OrderID],order_details!C290,order_details__2[Line Sale])</f>
        <v>517.4</v>
      </c>
      <c r="E290">
        <f>VLOOKUP(Table15[[#This Row],[OrderID]],orders[],7,FALSE)</f>
        <v>2</v>
      </c>
      <c r="F290">
        <f>SUMIF(order_details__2[OrderID],Table15[[#This Row],[OrderID]],order_details__2[Quantity])</f>
        <v>30</v>
      </c>
    </row>
    <row r="291" spans="1:6" x14ac:dyDescent="0.2">
      <c r="A291" s="3">
        <v>10357</v>
      </c>
      <c r="C291">
        <v>10535</v>
      </c>
      <c r="D291">
        <f>SUMIF(order_details__2[OrderID],order_details!C291,order_details__2[Line Sale])</f>
        <v>2156.5</v>
      </c>
      <c r="E291">
        <f>VLOOKUP(Table15[[#This Row],[OrderID]],orders[],7,FALSE)</f>
        <v>1</v>
      </c>
      <c r="F291">
        <f>SUMIF(order_details__2[OrderID],Table15[[#This Row],[OrderID]],order_details__2[Quantity])</f>
        <v>80</v>
      </c>
    </row>
    <row r="292" spans="1:6" x14ac:dyDescent="0.2">
      <c r="A292" s="2">
        <v>10357</v>
      </c>
      <c r="C292">
        <v>10536</v>
      </c>
      <c r="D292">
        <f>SUMIF(order_details__2[OrderID],order_details!C292,order_details__2[Line Sale])</f>
        <v>2085</v>
      </c>
      <c r="E292">
        <f>VLOOKUP(Table15[[#This Row],[OrderID]],orders[],7,FALSE)</f>
        <v>2</v>
      </c>
      <c r="F292">
        <f>SUMIF(order_details__2[OrderID],Table15[[#This Row],[OrderID]],order_details__2[Quantity])</f>
        <v>100</v>
      </c>
    </row>
    <row r="293" spans="1:6" x14ac:dyDescent="0.2">
      <c r="A293" s="3">
        <v>10357</v>
      </c>
      <c r="C293">
        <v>10537</v>
      </c>
      <c r="D293">
        <f>SUMIF(order_details__2[OrderID],order_details!C293,order_details__2[Line Sale])</f>
        <v>1823.8</v>
      </c>
      <c r="E293">
        <f>VLOOKUP(Table15[[#This Row],[OrderID]],orders[],7,FALSE)</f>
        <v>1</v>
      </c>
      <c r="F293">
        <f>SUMIF(order_details__2[OrderID],Table15[[#This Row],[OrderID]],order_details__2[Quantity])</f>
        <v>86</v>
      </c>
    </row>
    <row r="294" spans="1:6" x14ac:dyDescent="0.2">
      <c r="A294" s="2">
        <v>10358</v>
      </c>
      <c r="C294">
        <v>10538</v>
      </c>
      <c r="D294">
        <f>SUMIF(order_details__2[OrderID],order_details!C294,order_details__2[Line Sale])</f>
        <v>139.80000000000001</v>
      </c>
      <c r="E294">
        <f>VLOOKUP(Table15[[#This Row],[OrderID]],orders[],7,FALSE)</f>
        <v>3</v>
      </c>
      <c r="F294">
        <f>SUMIF(order_details__2[OrderID],Table15[[#This Row],[OrderID]],order_details__2[Quantity])</f>
        <v>8</v>
      </c>
    </row>
    <row r="295" spans="1:6" x14ac:dyDescent="0.2">
      <c r="A295" s="3">
        <v>10358</v>
      </c>
      <c r="C295">
        <v>10539</v>
      </c>
      <c r="D295">
        <f>SUMIF(order_details__2[OrderID],order_details!C295,order_details__2[Line Sale])</f>
        <v>355.5</v>
      </c>
      <c r="E295">
        <f>VLOOKUP(Table15[[#This Row],[OrderID]],orders[],7,FALSE)</f>
        <v>3</v>
      </c>
      <c r="F295">
        <f>SUMIF(order_details__2[OrderID],Table15[[#This Row],[OrderID]],order_details__2[Quantity])</f>
        <v>44</v>
      </c>
    </row>
    <row r="296" spans="1:6" x14ac:dyDescent="0.2">
      <c r="A296" s="2">
        <v>10358</v>
      </c>
      <c r="C296">
        <v>10540</v>
      </c>
      <c r="D296">
        <f>SUMIF(order_details__2[OrderID],order_details!C296,order_details__2[Line Sale])</f>
        <v>10191.700000000001</v>
      </c>
      <c r="E296">
        <f>VLOOKUP(Table15[[#This Row],[OrderID]],orders[],7,FALSE)</f>
        <v>3</v>
      </c>
      <c r="F296">
        <f>SUMIF(order_details__2[OrderID],Table15[[#This Row],[OrderID]],order_details__2[Quantity])</f>
        <v>165</v>
      </c>
    </row>
    <row r="297" spans="1:6" x14ac:dyDescent="0.2">
      <c r="A297" s="3">
        <v>10359</v>
      </c>
      <c r="C297">
        <v>10541</v>
      </c>
      <c r="D297">
        <f>SUMIF(order_details__2[OrderID],order_details!C297,order_details__2[Line Sale])</f>
        <v>2162.8000000000002</v>
      </c>
      <c r="E297">
        <f>VLOOKUP(Table15[[#This Row],[OrderID]],orders[],7,FALSE)</f>
        <v>1</v>
      </c>
      <c r="F297">
        <f>SUMIF(order_details__2[OrderID],Table15[[#This Row],[OrderID]],order_details__2[Quantity])</f>
        <v>84</v>
      </c>
    </row>
    <row r="298" spans="1:6" x14ac:dyDescent="0.2">
      <c r="A298" s="2">
        <v>10359</v>
      </c>
      <c r="C298">
        <v>10542</v>
      </c>
      <c r="D298">
        <f>SUMIF(order_details__2[OrderID],order_details!C298,order_details__2[Line Sale])</f>
        <v>493.8</v>
      </c>
      <c r="E298">
        <f>VLOOKUP(Table15[[#This Row],[OrderID]],orders[],7,FALSE)</f>
        <v>3</v>
      </c>
      <c r="F298">
        <f>SUMIF(order_details__2[OrderID],Table15[[#This Row],[OrderID]],order_details__2[Quantity])</f>
        <v>39</v>
      </c>
    </row>
    <row r="299" spans="1:6" x14ac:dyDescent="0.2">
      <c r="A299" s="3">
        <v>10359</v>
      </c>
      <c r="C299">
        <v>10543</v>
      </c>
      <c r="D299">
        <f>SUMIF(order_details__2[OrderID],order_details!C299,order_details__2[Line Sale])</f>
        <v>1770</v>
      </c>
      <c r="E299">
        <f>VLOOKUP(Table15[[#This Row],[OrderID]],orders[],7,FALSE)</f>
        <v>2</v>
      </c>
      <c r="F299">
        <f>SUMIF(order_details__2[OrderID],Table15[[#This Row],[OrderID]],order_details__2[Quantity])</f>
        <v>100</v>
      </c>
    </row>
    <row r="300" spans="1:6" x14ac:dyDescent="0.2">
      <c r="A300" s="2">
        <v>10360</v>
      </c>
      <c r="C300">
        <v>10544</v>
      </c>
      <c r="D300">
        <f>SUMIF(order_details__2[OrderID],order_details!C300,order_details__2[Line Sale])</f>
        <v>417.2</v>
      </c>
      <c r="E300">
        <f>VLOOKUP(Table15[[#This Row],[OrderID]],orders[],7,FALSE)</f>
        <v>1</v>
      </c>
      <c r="F300">
        <f>SUMIF(order_details__2[OrderID],Table15[[#This Row],[OrderID]],order_details__2[Quantity])</f>
        <v>14</v>
      </c>
    </row>
    <row r="301" spans="1:6" x14ac:dyDescent="0.2">
      <c r="A301" s="3">
        <v>10360</v>
      </c>
      <c r="C301">
        <v>10545</v>
      </c>
      <c r="D301">
        <f>SUMIF(order_details__2[OrderID],order_details!C301,order_details__2[Line Sale])</f>
        <v>210</v>
      </c>
      <c r="E301">
        <f>VLOOKUP(Table15[[#This Row],[OrderID]],orders[],7,FALSE)</f>
        <v>2</v>
      </c>
      <c r="F301">
        <f>SUMIF(order_details__2[OrderID],Table15[[#This Row],[OrderID]],order_details__2[Quantity])</f>
        <v>10</v>
      </c>
    </row>
    <row r="302" spans="1:6" x14ac:dyDescent="0.2">
      <c r="A302" s="2">
        <v>10360</v>
      </c>
      <c r="C302">
        <v>10546</v>
      </c>
      <c r="D302">
        <f>SUMIF(order_details__2[OrderID],order_details!C302,order_details__2[Line Sale])</f>
        <v>2812</v>
      </c>
      <c r="E302">
        <f>VLOOKUP(Table15[[#This Row],[OrderID]],orders[],7,FALSE)</f>
        <v>3</v>
      </c>
      <c r="F302">
        <f>SUMIF(order_details__2[OrderID],Table15[[#This Row],[OrderID]],order_details__2[Quantity])</f>
        <v>80</v>
      </c>
    </row>
    <row r="303" spans="1:6" x14ac:dyDescent="0.2">
      <c r="A303" s="3">
        <v>10360</v>
      </c>
      <c r="C303">
        <v>10547</v>
      </c>
      <c r="D303">
        <f>SUMIF(order_details__2[OrderID],order_details!C303,order_details__2[Line Sale])</f>
        <v>1908</v>
      </c>
      <c r="E303">
        <f>VLOOKUP(Table15[[#This Row],[OrderID]],orders[],7,FALSE)</f>
        <v>2</v>
      </c>
      <c r="F303">
        <f>SUMIF(order_details__2[OrderID],Table15[[#This Row],[OrderID]],order_details__2[Quantity])</f>
        <v>84</v>
      </c>
    </row>
    <row r="304" spans="1:6" x14ac:dyDescent="0.2">
      <c r="A304" s="2">
        <v>10360</v>
      </c>
      <c r="C304">
        <v>10548</v>
      </c>
      <c r="D304">
        <f>SUMIF(order_details__2[OrderID],order_details!C304,order_details__2[Line Sale])</f>
        <v>275.10000000000002</v>
      </c>
      <c r="E304">
        <f>VLOOKUP(Table15[[#This Row],[OrderID]],orders[],7,FALSE)</f>
        <v>2</v>
      </c>
      <c r="F304">
        <f>SUMIF(order_details__2[OrderID],Table15[[#This Row],[OrderID]],order_details__2[Quantity])</f>
        <v>24</v>
      </c>
    </row>
    <row r="305" spans="1:6" x14ac:dyDescent="0.2">
      <c r="A305" s="3">
        <v>10361</v>
      </c>
      <c r="C305">
        <v>10549</v>
      </c>
      <c r="D305">
        <f>SUMIF(order_details__2[OrderID],order_details!C305,order_details__2[Line Sale])</f>
        <v>4181.5</v>
      </c>
      <c r="E305">
        <f>VLOOKUP(Table15[[#This Row],[OrderID]],orders[],7,FALSE)</f>
        <v>1</v>
      </c>
      <c r="F305">
        <f>SUMIF(order_details__2[OrderID],Table15[[#This Row],[OrderID]],order_details__2[Quantity])</f>
        <v>203</v>
      </c>
    </row>
    <row r="306" spans="1:6" x14ac:dyDescent="0.2">
      <c r="A306" s="2">
        <v>10361</v>
      </c>
      <c r="C306">
        <v>10550</v>
      </c>
      <c r="D306">
        <f>SUMIF(order_details__2[OrderID],order_details!C306,order_details__2[Line Sale])</f>
        <v>749</v>
      </c>
      <c r="E306">
        <f>VLOOKUP(Table15[[#This Row],[OrderID]],orders[],7,FALSE)</f>
        <v>3</v>
      </c>
      <c r="F306">
        <f>SUMIF(order_details__2[OrderID],Table15[[#This Row],[OrderID]],order_details__2[Quantity])</f>
        <v>34</v>
      </c>
    </row>
    <row r="307" spans="1:6" x14ac:dyDescent="0.2">
      <c r="A307" s="3">
        <v>10362</v>
      </c>
      <c r="C307">
        <v>10551</v>
      </c>
      <c r="D307">
        <f>SUMIF(order_details__2[OrderID],order_details!C307,order_details__2[Line Sale])</f>
        <v>1836</v>
      </c>
      <c r="E307">
        <f>VLOOKUP(Table15[[#This Row],[OrderID]],orders[],7,FALSE)</f>
        <v>3</v>
      </c>
      <c r="F307">
        <f>SUMIF(order_details__2[OrderID],Table15[[#This Row],[OrderID]],order_details__2[Quantity])</f>
        <v>100</v>
      </c>
    </row>
    <row r="308" spans="1:6" x14ac:dyDescent="0.2">
      <c r="A308" s="2">
        <v>10362</v>
      </c>
      <c r="C308">
        <v>10552</v>
      </c>
      <c r="D308">
        <f>SUMIF(order_details__2[OrderID],order_details!C308,order_details__2[Line Sale])</f>
        <v>880.5</v>
      </c>
      <c r="E308">
        <f>VLOOKUP(Table15[[#This Row],[OrderID]],orders[],7,FALSE)</f>
        <v>1</v>
      </c>
      <c r="F308">
        <f>SUMIF(order_details__2[OrderID],Table15[[#This Row],[OrderID]],order_details__2[Quantity])</f>
        <v>48</v>
      </c>
    </row>
    <row r="309" spans="1:6" x14ac:dyDescent="0.2">
      <c r="A309" s="3">
        <v>10362</v>
      </c>
      <c r="C309">
        <v>10553</v>
      </c>
      <c r="D309">
        <f>SUMIF(order_details__2[OrderID],order_details!C309,order_details__2[Line Sale])</f>
        <v>1546.3</v>
      </c>
      <c r="E309">
        <f>VLOOKUP(Table15[[#This Row],[OrderID]],orders[],7,FALSE)</f>
        <v>2</v>
      </c>
      <c r="F309">
        <f>SUMIF(order_details__2[OrderID],Table15[[#This Row],[OrderID]],order_details__2[Quantity])</f>
        <v>89</v>
      </c>
    </row>
    <row r="310" spans="1:6" x14ac:dyDescent="0.2">
      <c r="A310" s="2">
        <v>10363</v>
      </c>
      <c r="C310">
        <v>10554</v>
      </c>
      <c r="D310">
        <f>SUMIF(order_details__2[OrderID],order_details!C310,order_details__2[Line Sale])</f>
        <v>1819.5</v>
      </c>
      <c r="E310">
        <f>VLOOKUP(Table15[[#This Row],[OrderID]],orders[],7,FALSE)</f>
        <v>3</v>
      </c>
      <c r="F310">
        <f>SUMIF(order_details__2[OrderID],Table15[[#This Row],[OrderID]],order_details__2[Quantity])</f>
        <v>80</v>
      </c>
    </row>
    <row r="311" spans="1:6" x14ac:dyDescent="0.2">
      <c r="A311" s="3">
        <v>10363</v>
      </c>
      <c r="C311">
        <v>10555</v>
      </c>
      <c r="D311">
        <f>SUMIF(order_details__2[OrderID],order_details!C311,order_details__2[Line Sale])</f>
        <v>3680.5</v>
      </c>
      <c r="E311">
        <f>VLOOKUP(Table15[[#This Row],[OrderID]],orders[],7,FALSE)</f>
        <v>3</v>
      </c>
      <c r="F311">
        <f>SUMIF(order_details__2[OrderID],Table15[[#This Row],[OrderID]],order_details__2[Quantity])</f>
        <v>143</v>
      </c>
    </row>
    <row r="312" spans="1:6" x14ac:dyDescent="0.2">
      <c r="A312" s="2">
        <v>10363</v>
      </c>
      <c r="C312">
        <v>10556</v>
      </c>
      <c r="D312">
        <f>SUMIF(order_details__2[OrderID],order_details!C312,order_details__2[Line Sale])</f>
        <v>835.19999999999993</v>
      </c>
      <c r="E312">
        <f>VLOOKUP(Table15[[#This Row],[OrderID]],orders[],7,FALSE)</f>
        <v>1</v>
      </c>
      <c r="F312">
        <f>SUMIF(order_details__2[OrderID],Table15[[#This Row],[OrderID]],order_details__2[Quantity])</f>
        <v>24</v>
      </c>
    </row>
    <row r="313" spans="1:6" x14ac:dyDescent="0.2">
      <c r="A313" s="3">
        <v>10364</v>
      </c>
      <c r="C313">
        <v>10557</v>
      </c>
      <c r="D313">
        <f>SUMIF(order_details__2[OrderID],order_details!C313,order_details__2[Line Sale])</f>
        <v>1152.5</v>
      </c>
      <c r="E313">
        <f>VLOOKUP(Table15[[#This Row],[OrderID]],orders[],7,FALSE)</f>
        <v>2</v>
      </c>
      <c r="F313">
        <f>SUMIF(order_details__2[OrderID],Table15[[#This Row],[OrderID]],order_details__2[Quantity])</f>
        <v>50</v>
      </c>
    </row>
    <row r="314" spans="1:6" x14ac:dyDescent="0.2">
      <c r="A314" s="2">
        <v>10364</v>
      </c>
      <c r="C314">
        <v>10558</v>
      </c>
      <c r="D314">
        <f>SUMIF(order_details__2[OrderID],order_details!C314,order_details__2[Line Sale])</f>
        <v>2142.9</v>
      </c>
      <c r="E314">
        <f>VLOOKUP(Table15[[#This Row],[OrderID]],orders[],7,FALSE)</f>
        <v>2</v>
      </c>
      <c r="F314">
        <f>SUMIF(order_details__2[OrderID],Table15[[#This Row],[OrderID]],order_details__2[Quantity])</f>
        <v>96</v>
      </c>
    </row>
    <row r="315" spans="1:6" x14ac:dyDescent="0.2">
      <c r="A315" s="3">
        <v>10365</v>
      </c>
      <c r="C315">
        <v>10559</v>
      </c>
      <c r="D315">
        <f>SUMIF(order_details__2[OrderID],order_details!C315,order_details__2[Line Sale])</f>
        <v>547.79999999999995</v>
      </c>
      <c r="E315">
        <f>VLOOKUP(Table15[[#This Row],[OrderID]],orders[],7,FALSE)</f>
        <v>1</v>
      </c>
      <c r="F315">
        <f>SUMIF(order_details__2[OrderID],Table15[[#This Row],[OrderID]],order_details__2[Quantity])</f>
        <v>30</v>
      </c>
    </row>
    <row r="316" spans="1:6" x14ac:dyDescent="0.2">
      <c r="A316" s="2">
        <v>10366</v>
      </c>
      <c r="C316">
        <v>10560</v>
      </c>
      <c r="D316">
        <f>SUMIF(order_details__2[OrderID],order_details!C316,order_details__2[Line Sale])</f>
        <v>1257.3</v>
      </c>
      <c r="E316">
        <f>VLOOKUP(Table15[[#This Row],[OrderID]],orders[],7,FALSE)</f>
        <v>1</v>
      </c>
      <c r="F316">
        <f>SUMIF(order_details__2[OrderID],Table15[[#This Row],[OrderID]],order_details__2[Quantity])</f>
        <v>35</v>
      </c>
    </row>
    <row r="317" spans="1:6" x14ac:dyDescent="0.2">
      <c r="A317" s="3">
        <v>10366</v>
      </c>
      <c r="C317">
        <v>10561</v>
      </c>
      <c r="D317">
        <f>SUMIF(order_details__2[OrderID],order_details!C317,order_details__2[Line Sale])</f>
        <v>2844.5</v>
      </c>
      <c r="E317">
        <f>VLOOKUP(Table15[[#This Row],[OrderID]],orders[],7,FALSE)</f>
        <v>2</v>
      </c>
      <c r="F317">
        <f>SUMIF(order_details__2[OrderID],Table15[[#This Row],[OrderID]],order_details__2[Quantity])</f>
        <v>60</v>
      </c>
    </row>
    <row r="318" spans="1:6" x14ac:dyDescent="0.2">
      <c r="A318" s="2">
        <v>10367</v>
      </c>
      <c r="C318">
        <v>10562</v>
      </c>
      <c r="D318">
        <f>SUMIF(order_details__2[OrderID],order_details!C318,order_details__2[Line Sale])</f>
        <v>543</v>
      </c>
      <c r="E318">
        <f>VLOOKUP(Table15[[#This Row],[OrderID]],orders[],7,FALSE)</f>
        <v>1</v>
      </c>
      <c r="F318">
        <f>SUMIF(order_details__2[OrderID],Table15[[#This Row],[OrderID]],order_details__2[Quantity])</f>
        <v>30</v>
      </c>
    </row>
    <row r="319" spans="1:6" x14ac:dyDescent="0.2">
      <c r="A319" s="3">
        <v>10367</v>
      </c>
      <c r="C319">
        <v>10563</v>
      </c>
      <c r="D319">
        <f>SUMIF(order_details__2[OrderID],order_details!C319,order_details__2[Line Sale])</f>
        <v>965</v>
      </c>
      <c r="E319">
        <f>VLOOKUP(Table15[[#This Row],[OrderID]],orders[],7,FALSE)</f>
        <v>2</v>
      </c>
      <c r="F319">
        <f>SUMIF(order_details__2[OrderID],Table15[[#This Row],[OrderID]],order_details__2[Quantity])</f>
        <v>95</v>
      </c>
    </row>
    <row r="320" spans="1:6" x14ac:dyDescent="0.2">
      <c r="A320" s="2">
        <v>10367</v>
      </c>
      <c r="C320">
        <v>10564</v>
      </c>
      <c r="D320">
        <f>SUMIF(order_details__2[OrderID],order_details!C320,order_details__2[Line Sale])</f>
        <v>1299</v>
      </c>
      <c r="E320">
        <f>VLOOKUP(Table15[[#This Row],[OrderID]],orders[],7,FALSE)</f>
        <v>3</v>
      </c>
      <c r="F320">
        <f>SUMIF(order_details__2[OrderID],Table15[[#This Row],[OrderID]],order_details__2[Quantity])</f>
        <v>47</v>
      </c>
    </row>
    <row r="321" spans="1:6" x14ac:dyDescent="0.2">
      <c r="A321" s="3">
        <v>10367</v>
      </c>
      <c r="C321">
        <v>10565</v>
      </c>
      <c r="D321">
        <f>SUMIF(order_details__2[OrderID],order_details!C321,order_details__2[Line Sale])</f>
        <v>711</v>
      </c>
      <c r="E321">
        <f>VLOOKUP(Table15[[#This Row],[OrderID]],orders[],7,FALSE)</f>
        <v>2</v>
      </c>
      <c r="F321">
        <f>SUMIF(order_details__2[OrderID],Table15[[#This Row],[OrderID]],order_details__2[Quantity])</f>
        <v>43</v>
      </c>
    </row>
    <row r="322" spans="1:6" x14ac:dyDescent="0.2">
      <c r="A322" s="2">
        <v>10368</v>
      </c>
      <c r="C322">
        <v>10566</v>
      </c>
      <c r="D322">
        <f>SUMIF(order_details__2[OrderID],order_details!C322,order_details__2[Line Sale])</f>
        <v>2040</v>
      </c>
      <c r="E322">
        <f>VLOOKUP(Table15[[#This Row],[OrderID]],orders[],7,FALSE)</f>
        <v>1</v>
      </c>
      <c r="F322">
        <f>SUMIF(order_details__2[OrderID],Table15[[#This Row],[OrderID]],order_details__2[Quantity])</f>
        <v>63</v>
      </c>
    </row>
    <row r="323" spans="1:6" x14ac:dyDescent="0.2">
      <c r="A323" s="3">
        <v>10368</v>
      </c>
      <c r="C323">
        <v>10567</v>
      </c>
      <c r="D323">
        <f>SUMIF(order_details__2[OrderID],order_details!C323,order_details__2[Line Sale])</f>
        <v>3109</v>
      </c>
      <c r="E323">
        <f>VLOOKUP(Table15[[#This Row],[OrderID]],orders[],7,FALSE)</f>
        <v>1</v>
      </c>
      <c r="F323">
        <f>SUMIF(order_details__2[OrderID],Table15[[#This Row],[OrderID]],order_details__2[Quantity])</f>
        <v>103</v>
      </c>
    </row>
    <row r="324" spans="1:6" x14ac:dyDescent="0.2">
      <c r="A324" s="2">
        <v>10368</v>
      </c>
      <c r="C324">
        <v>10568</v>
      </c>
      <c r="D324">
        <f>SUMIF(order_details__2[OrderID],order_details!C324,order_details__2[Line Sale])</f>
        <v>155</v>
      </c>
      <c r="E324">
        <f>VLOOKUP(Table15[[#This Row],[OrderID]],orders[],7,FALSE)</f>
        <v>3</v>
      </c>
      <c r="F324">
        <f>SUMIF(order_details__2[OrderID],Table15[[#This Row],[OrderID]],order_details__2[Quantity])</f>
        <v>5</v>
      </c>
    </row>
    <row r="325" spans="1:6" x14ac:dyDescent="0.2">
      <c r="A325" s="3">
        <v>10368</v>
      </c>
      <c r="C325">
        <v>10569</v>
      </c>
      <c r="D325">
        <f>SUMIF(order_details__2[OrderID],order_details!C325,order_details__2[Line Sale])</f>
        <v>977.5</v>
      </c>
      <c r="E325">
        <f>VLOOKUP(Table15[[#This Row],[OrderID]],orders[],7,FALSE)</f>
        <v>1</v>
      </c>
      <c r="F325">
        <f>SUMIF(order_details__2[OrderID],Table15[[#This Row],[OrderID]],order_details__2[Quantity])</f>
        <v>65</v>
      </c>
    </row>
    <row r="326" spans="1:6" x14ac:dyDescent="0.2">
      <c r="A326" s="2">
        <v>10369</v>
      </c>
      <c r="C326">
        <v>10570</v>
      </c>
      <c r="D326">
        <f>SUMIF(order_details__2[OrderID],order_details!C326,order_details__2[Line Sale])</f>
        <v>2595</v>
      </c>
      <c r="E326">
        <f>VLOOKUP(Table15[[#This Row],[OrderID]],orders[],7,FALSE)</f>
        <v>3</v>
      </c>
      <c r="F326">
        <f>SUMIF(order_details__2[OrderID],Table15[[#This Row],[OrderID]],order_details__2[Quantity])</f>
        <v>75</v>
      </c>
    </row>
    <row r="327" spans="1:6" x14ac:dyDescent="0.2">
      <c r="A327" s="3">
        <v>10369</v>
      </c>
      <c r="C327">
        <v>10571</v>
      </c>
      <c r="D327">
        <f>SUMIF(order_details__2[OrderID],order_details!C327,order_details__2[Line Sale])</f>
        <v>647.75</v>
      </c>
      <c r="E327">
        <f>VLOOKUP(Table15[[#This Row],[OrderID]],orders[],7,FALSE)</f>
        <v>3</v>
      </c>
      <c r="F327">
        <f>SUMIF(order_details__2[OrderID],Table15[[#This Row],[OrderID]],order_details__2[Quantity])</f>
        <v>39</v>
      </c>
    </row>
    <row r="328" spans="1:6" x14ac:dyDescent="0.2">
      <c r="A328" s="2">
        <v>10370</v>
      </c>
      <c r="C328">
        <v>10572</v>
      </c>
      <c r="D328">
        <f>SUMIF(order_details__2[OrderID],order_details!C328,order_details__2[Line Sale])</f>
        <v>1565.6499999999999</v>
      </c>
      <c r="E328">
        <f>VLOOKUP(Table15[[#This Row],[OrderID]],orders[],7,FALSE)</f>
        <v>2</v>
      </c>
      <c r="F328">
        <f>SUMIF(order_details__2[OrderID],Table15[[#This Row],[OrderID]],order_details__2[Quantity])</f>
        <v>87</v>
      </c>
    </row>
    <row r="329" spans="1:6" x14ac:dyDescent="0.2">
      <c r="A329" s="3">
        <v>10370</v>
      </c>
      <c r="C329">
        <v>10573</v>
      </c>
      <c r="D329">
        <f>SUMIF(order_details__2[OrderID],order_details!C329,order_details__2[Line Sale])</f>
        <v>2082</v>
      </c>
      <c r="E329">
        <f>VLOOKUP(Table15[[#This Row],[OrderID]],orders[],7,FALSE)</f>
        <v>3</v>
      </c>
      <c r="F329">
        <f>SUMIF(order_details__2[OrderID],Table15[[#This Row],[OrderID]],order_details__2[Quantity])</f>
        <v>83</v>
      </c>
    </row>
    <row r="330" spans="1:6" x14ac:dyDescent="0.2">
      <c r="A330" s="2">
        <v>10370</v>
      </c>
      <c r="C330">
        <v>10574</v>
      </c>
      <c r="D330">
        <f>SUMIF(order_details__2[OrderID],order_details!C330,order_details__2[Line Sale])</f>
        <v>764.3</v>
      </c>
      <c r="E330">
        <f>VLOOKUP(Table15[[#This Row],[OrderID]],orders[],7,FALSE)</f>
        <v>2</v>
      </c>
      <c r="F330">
        <f>SUMIF(order_details__2[OrderID],Table15[[#This Row],[OrderID]],order_details__2[Quantity])</f>
        <v>32</v>
      </c>
    </row>
    <row r="331" spans="1:6" x14ac:dyDescent="0.2">
      <c r="A331" s="3">
        <v>10371</v>
      </c>
      <c r="C331">
        <v>10575</v>
      </c>
      <c r="D331">
        <f>SUMIF(order_details__2[OrderID],order_details!C331,order_details__2[Line Sale])</f>
        <v>2147.4</v>
      </c>
      <c r="E331">
        <f>VLOOKUP(Table15[[#This Row],[OrderID]],orders[],7,FALSE)</f>
        <v>1</v>
      </c>
      <c r="F331">
        <f>SUMIF(order_details__2[OrderID],Table15[[#This Row],[OrderID]],order_details__2[Quantity])</f>
        <v>58</v>
      </c>
    </row>
    <row r="332" spans="1:6" x14ac:dyDescent="0.2">
      <c r="A332" s="2">
        <v>10372</v>
      </c>
      <c r="C332">
        <v>10576</v>
      </c>
      <c r="D332">
        <f>SUMIF(order_details__2[OrderID],order_details!C332,order_details__2[Line Sale])</f>
        <v>838.45</v>
      </c>
      <c r="E332">
        <f>VLOOKUP(Table15[[#This Row],[OrderID]],orders[],7,FALSE)</f>
        <v>3</v>
      </c>
      <c r="F332">
        <f>SUMIF(order_details__2[OrderID],Table15[[#This Row],[OrderID]],order_details__2[Quantity])</f>
        <v>51</v>
      </c>
    </row>
    <row r="333" spans="1:6" x14ac:dyDescent="0.2">
      <c r="A333" s="3">
        <v>10372</v>
      </c>
      <c r="C333">
        <v>10577</v>
      </c>
      <c r="D333">
        <f>SUMIF(order_details__2[OrderID],order_details!C333,order_details__2[Line Sale])</f>
        <v>569</v>
      </c>
      <c r="E333">
        <f>VLOOKUP(Table15[[#This Row],[OrderID]],orders[],7,FALSE)</f>
        <v>2</v>
      </c>
      <c r="F333">
        <f>SUMIF(order_details__2[OrderID],Table15[[#This Row],[OrderID]],order_details__2[Quantity])</f>
        <v>48</v>
      </c>
    </row>
    <row r="334" spans="1:6" x14ac:dyDescent="0.2">
      <c r="A334" s="2">
        <v>10372</v>
      </c>
      <c r="C334">
        <v>10578</v>
      </c>
      <c r="D334">
        <f>SUMIF(order_details__2[OrderID],order_details!C334,order_details__2[Line Sale])</f>
        <v>477</v>
      </c>
      <c r="E334">
        <f>VLOOKUP(Table15[[#This Row],[OrderID]],orders[],7,FALSE)</f>
        <v>3</v>
      </c>
      <c r="F334">
        <f>SUMIF(order_details__2[OrderID],Table15[[#This Row],[OrderID]],order_details__2[Quantity])</f>
        <v>26</v>
      </c>
    </row>
    <row r="335" spans="1:6" x14ac:dyDescent="0.2">
      <c r="A335" s="3">
        <v>10372</v>
      </c>
      <c r="C335">
        <v>10579</v>
      </c>
      <c r="D335">
        <f>SUMIF(order_details__2[OrderID],order_details!C335,order_details__2[Line Sale])</f>
        <v>317.75</v>
      </c>
      <c r="E335">
        <f>VLOOKUP(Table15[[#This Row],[OrderID]],orders[],7,FALSE)</f>
        <v>2</v>
      </c>
      <c r="F335">
        <f>SUMIF(order_details__2[OrderID],Table15[[#This Row],[OrderID]],order_details__2[Quantity])</f>
        <v>31</v>
      </c>
    </row>
    <row r="336" spans="1:6" x14ac:dyDescent="0.2">
      <c r="A336" s="2">
        <v>10373</v>
      </c>
      <c r="C336">
        <v>10580</v>
      </c>
      <c r="D336">
        <f>SUMIF(order_details__2[OrderID],order_details!C336,order_details__2[Line Sale])</f>
        <v>1067.0999999999999</v>
      </c>
      <c r="E336">
        <f>VLOOKUP(Table15[[#This Row],[OrderID]],orders[],7,FALSE)</f>
        <v>3</v>
      </c>
      <c r="F336">
        <f>SUMIF(order_details__2[OrderID],Table15[[#This Row],[OrderID]],order_details__2[Quantity])</f>
        <v>54</v>
      </c>
    </row>
    <row r="337" spans="1:6" x14ac:dyDescent="0.2">
      <c r="A337" s="3">
        <v>10373</v>
      </c>
      <c r="C337">
        <v>10581</v>
      </c>
      <c r="D337">
        <f>SUMIF(order_details__2[OrderID],order_details!C337,order_details__2[Line Sale])</f>
        <v>387.5</v>
      </c>
      <c r="E337">
        <f>VLOOKUP(Table15[[#This Row],[OrderID]],orders[],7,FALSE)</f>
        <v>1</v>
      </c>
      <c r="F337">
        <f>SUMIF(order_details__2[OrderID],Table15[[#This Row],[OrderID]],order_details__2[Quantity])</f>
        <v>50</v>
      </c>
    </row>
    <row r="338" spans="1:6" x14ac:dyDescent="0.2">
      <c r="A338" s="2">
        <v>10374</v>
      </c>
      <c r="C338">
        <v>10582</v>
      </c>
      <c r="D338">
        <f>SUMIF(order_details__2[OrderID],order_details!C338,order_details__2[Line Sale])</f>
        <v>330</v>
      </c>
      <c r="E338">
        <f>VLOOKUP(Table15[[#This Row],[OrderID]],orders[],7,FALSE)</f>
        <v>2</v>
      </c>
      <c r="F338">
        <f>SUMIF(order_details__2[OrderID],Table15[[#This Row],[OrderID]],order_details__2[Quantity])</f>
        <v>18</v>
      </c>
    </row>
    <row r="339" spans="1:6" x14ac:dyDescent="0.2">
      <c r="A339" s="3">
        <v>10374</v>
      </c>
      <c r="C339">
        <v>10583</v>
      </c>
      <c r="D339">
        <f>SUMIF(order_details__2[OrderID],order_details!C339,order_details__2[Line Sale])</f>
        <v>2413.9</v>
      </c>
      <c r="E339">
        <f>VLOOKUP(Table15[[#This Row],[OrderID]],orders[],7,FALSE)</f>
        <v>2</v>
      </c>
      <c r="F339">
        <f>SUMIF(order_details__2[OrderID],Table15[[#This Row],[OrderID]],order_details__2[Quantity])</f>
        <v>44</v>
      </c>
    </row>
    <row r="340" spans="1:6" x14ac:dyDescent="0.2">
      <c r="A340" s="2">
        <v>10375</v>
      </c>
      <c r="C340">
        <v>10584</v>
      </c>
      <c r="D340">
        <f>SUMIF(order_details__2[OrderID],order_details!C340,order_details__2[Line Sale])</f>
        <v>625</v>
      </c>
      <c r="E340">
        <f>VLOOKUP(Table15[[#This Row],[OrderID]],orders[],7,FALSE)</f>
        <v>1</v>
      </c>
      <c r="F340">
        <f>SUMIF(order_details__2[OrderID],Table15[[#This Row],[OrderID]],order_details__2[Quantity])</f>
        <v>50</v>
      </c>
    </row>
    <row r="341" spans="1:6" x14ac:dyDescent="0.2">
      <c r="A341" s="3">
        <v>10375</v>
      </c>
      <c r="C341">
        <v>10585</v>
      </c>
      <c r="D341">
        <f>SUMIF(order_details__2[OrderID],order_details!C341,order_details__2[Line Sale])</f>
        <v>142.5</v>
      </c>
      <c r="E341">
        <f>VLOOKUP(Table15[[#This Row],[OrderID]],orders[],7,FALSE)</f>
        <v>1</v>
      </c>
      <c r="F341">
        <f>SUMIF(order_details__2[OrderID],Table15[[#This Row],[OrderID]],order_details__2[Quantity])</f>
        <v>15</v>
      </c>
    </row>
    <row r="342" spans="1:6" x14ac:dyDescent="0.2">
      <c r="A342" s="2">
        <v>10376</v>
      </c>
      <c r="C342">
        <v>10586</v>
      </c>
      <c r="D342">
        <f>SUMIF(order_details__2[OrderID],order_details!C342,order_details__2[Line Sale])</f>
        <v>28</v>
      </c>
      <c r="E342">
        <f>VLOOKUP(Table15[[#This Row],[OrderID]],orders[],7,FALSE)</f>
        <v>1</v>
      </c>
      <c r="F342">
        <f>SUMIF(order_details__2[OrderID],Table15[[#This Row],[OrderID]],order_details__2[Quantity])</f>
        <v>4</v>
      </c>
    </row>
    <row r="343" spans="1:6" x14ac:dyDescent="0.2">
      <c r="A343" s="3">
        <v>10377</v>
      </c>
      <c r="C343">
        <v>10587</v>
      </c>
      <c r="D343">
        <f>SUMIF(order_details__2[OrderID],order_details!C343,order_details__2[Line Sale])</f>
        <v>807.38</v>
      </c>
      <c r="E343">
        <f>VLOOKUP(Table15[[#This Row],[OrderID]],orders[],7,FALSE)</f>
        <v>1</v>
      </c>
      <c r="F343">
        <f>SUMIF(order_details__2[OrderID],Table15[[#This Row],[OrderID]],order_details__2[Quantity])</f>
        <v>46</v>
      </c>
    </row>
    <row r="344" spans="1:6" x14ac:dyDescent="0.2">
      <c r="A344" s="2">
        <v>10377</v>
      </c>
      <c r="C344">
        <v>10588</v>
      </c>
      <c r="D344">
        <f>SUMIF(order_details__2[OrderID],order_details!C344,order_details__2[Line Sale])</f>
        <v>3900</v>
      </c>
      <c r="E344">
        <f>VLOOKUP(Table15[[#This Row],[OrderID]],orders[],7,FALSE)</f>
        <v>3</v>
      </c>
      <c r="F344">
        <f>SUMIF(order_details__2[OrderID],Table15[[#This Row],[OrderID]],order_details__2[Quantity])</f>
        <v>140</v>
      </c>
    </row>
    <row r="345" spans="1:6" x14ac:dyDescent="0.2">
      <c r="A345" s="3">
        <v>10378</v>
      </c>
      <c r="C345">
        <v>10589</v>
      </c>
      <c r="D345">
        <f>SUMIF(order_details__2[OrderID],order_details!C345,order_details__2[Line Sale])</f>
        <v>72</v>
      </c>
      <c r="E345">
        <f>VLOOKUP(Table15[[#This Row],[OrderID]],orders[],7,FALSE)</f>
        <v>2</v>
      </c>
      <c r="F345">
        <f>SUMIF(order_details__2[OrderID],Table15[[#This Row],[OrderID]],order_details__2[Quantity])</f>
        <v>4</v>
      </c>
    </row>
    <row r="346" spans="1:6" x14ac:dyDescent="0.2">
      <c r="A346" s="2">
        <v>10379</v>
      </c>
      <c r="C346">
        <v>10590</v>
      </c>
      <c r="D346">
        <f>SUMIF(order_details__2[OrderID],order_details!C346,order_details__2[Line Sale])</f>
        <v>1140</v>
      </c>
      <c r="E346">
        <f>VLOOKUP(Table15[[#This Row],[OrderID]],orders[],7,FALSE)</f>
        <v>3</v>
      </c>
      <c r="F346">
        <f>SUMIF(order_details__2[OrderID],Table15[[#This Row],[OrderID]],order_details__2[Quantity])</f>
        <v>80</v>
      </c>
    </row>
    <row r="347" spans="1:6" x14ac:dyDescent="0.2">
      <c r="A347" s="3">
        <v>10379</v>
      </c>
      <c r="C347">
        <v>10591</v>
      </c>
      <c r="D347">
        <f>SUMIF(order_details__2[OrderID],order_details!C347,order_details__2[Line Sale])</f>
        <v>812.5</v>
      </c>
      <c r="E347">
        <f>VLOOKUP(Table15[[#This Row],[OrderID]],orders[],7,FALSE)</f>
        <v>1</v>
      </c>
      <c r="F347">
        <f>SUMIF(order_details__2[OrderID],Table15[[#This Row],[OrderID]],order_details__2[Quantity])</f>
        <v>74</v>
      </c>
    </row>
    <row r="348" spans="1:6" x14ac:dyDescent="0.2">
      <c r="A348" s="2">
        <v>10379</v>
      </c>
      <c r="C348">
        <v>10592</v>
      </c>
      <c r="D348">
        <f>SUMIF(order_details__2[OrderID],order_details!C348,order_details__2[Line Sale])</f>
        <v>543.65</v>
      </c>
      <c r="E348">
        <f>VLOOKUP(Table15[[#This Row],[OrderID]],orders[],7,FALSE)</f>
        <v>1</v>
      </c>
      <c r="F348">
        <f>SUMIF(order_details__2[OrderID],Table15[[#This Row],[OrderID]],order_details__2[Quantity])</f>
        <v>30</v>
      </c>
    </row>
    <row r="349" spans="1:6" x14ac:dyDescent="0.2">
      <c r="A349" s="3">
        <v>10380</v>
      </c>
      <c r="C349">
        <v>10593</v>
      </c>
      <c r="D349">
        <f>SUMIF(order_details__2[OrderID],order_details!C349,order_details__2[Line Sale])</f>
        <v>2493</v>
      </c>
      <c r="E349">
        <f>VLOOKUP(Table15[[#This Row],[OrderID]],orders[],7,FALSE)</f>
        <v>2</v>
      </c>
      <c r="F349">
        <f>SUMIF(order_details__2[OrderID],Table15[[#This Row],[OrderID]],order_details__2[Quantity])</f>
        <v>45</v>
      </c>
    </row>
    <row r="350" spans="1:6" x14ac:dyDescent="0.2">
      <c r="A350" s="2">
        <v>10380</v>
      </c>
      <c r="C350">
        <v>10594</v>
      </c>
      <c r="D350">
        <f>SUMIF(order_details__2[OrderID],order_details!C350,order_details__2[Line Sale])</f>
        <v>565.5</v>
      </c>
      <c r="E350">
        <f>VLOOKUP(Table15[[#This Row],[OrderID]],orders[],7,FALSE)</f>
        <v>2</v>
      </c>
      <c r="F350">
        <f>SUMIF(order_details__2[OrderID],Table15[[#This Row],[OrderID]],order_details__2[Quantity])</f>
        <v>54</v>
      </c>
    </row>
    <row r="351" spans="1:6" x14ac:dyDescent="0.2">
      <c r="A351" s="3">
        <v>10380</v>
      </c>
      <c r="C351">
        <v>10595</v>
      </c>
      <c r="D351">
        <f>SUMIF(order_details__2[OrderID],order_details!C351,order_details__2[Line Sale])</f>
        <v>6300</v>
      </c>
      <c r="E351">
        <f>VLOOKUP(Table15[[#This Row],[OrderID]],orders[],7,FALSE)</f>
        <v>1</v>
      </c>
      <c r="F351">
        <f>SUMIF(order_details__2[OrderID],Table15[[#This Row],[OrderID]],order_details__2[Quantity])</f>
        <v>215</v>
      </c>
    </row>
    <row r="352" spans="1:6" x14ac:dyDescent="0.2">
      <c r="A352" s="2">
        <v>10380</v>
      </c>
      <c r="C352">
        <v>10596</v>
      </c>
      <c r="D352">
        <f>SUMIF(order_details__2[OrderID],order_details!C352,order_details__2[Line Sale])</f>
        <v>1476.1</v>
      </c>
      <c r="E352">
        <f>VLOOKUP(Table15[[#This Row],[OrderID]],orders[],7,FALSE)</f>
        <v>1</v>
      </c>
      <c r="F352">
        <f>SUMIF(order_details__2[OrderID],Table15[[#This Row],[OrderID]],order_details__2[Quantity])</f>
        <v>59</v>
      </c>
    </row>
    <row r="353" spans="1:6" x14ac:dyDescent="0.2">
      <c r="A353" s="3">
        <v>10381</v>
      </c>
      <c r="C353">
        <v>10597</v>
      </c>
      <c r="D353">
        <f>SUMIF(order_details__2[OrderID],order_details!C353,order_details__2[Line Sale])</f>
        <v>800.1</v>
      </c>
      <c r="E353">
        <f>VLOOKUP(Table15[[#This Row],[OrderID]],orders[],7,FALSE)</f>
        <v>3</v>
      </c>
      <c r="F353">
        <f>SUMIF(order_details__2[OrderID],Table15[[#This Row],[OrderID]],order_details__2[Quantity])</f>
        <v>67</v>
      </c>
    </row>
    <row r="354" spans="1:6" x14ac:dyDescent="0.2">
      <c r="A354" s="2">
        <v>10382</v>
      </c>
      <c r="C354">
        <v>10598</v>
      </c>
      <c r="D354">
        <f>SUMIF(order_details__2[OrderID],order_details!C354,order_details__2[Line Sale])</f>
        <v>2388.5</v>
      </c>
      <c r="E354">
        <f>VLOOKUP(Table15[[#This Row],[OrderID]],orders[],7,FALSE)</f>
        <v>3</v>
      </c>
      <c r="F354">
        <f>SUMIF(order_details__2[OrderID],Table15[[#This Row],[OrderID]],order_details__2[Quantity])</f>
        <v>59</v>
      </c>
    </row>
    <row r="355" spans="1:6" x14ac:dyDescent="0.2">
      <c r="A355" s="3">
        <v>10382</v>
      </c>
      <c r="C355">
        <v>10599</v>
      </c>
      <c r="D355">
        <f>SUMIF(order_details__2[OrderID],order_details!C355,order_details__2[Line Sale])</f>
        <v>493</v>
      </c>
      <c r="E355">
        <f>VLOOKUP(Table15[[#This Row],[OrderID]],orders[],7,FALSE)</f>
        <v>3</v>
      </c>
      <c r="F355">
        <f>SUMIF(order_details__2[OrderID],Table15[[#This Row],[OrderID]],order_details__2[Quantity])</f>
        <v>10</v>
      </c>
    </row>
    <row r="356" spans="1:6" x14ac:dyDescent="0.2">
      <c r="A356" s="2">
        <v>10382</v>
      </c>
      <c r="C356">
        <v>10600</v>
      </c>
      <c r="D356">
        <f>SUMIF(order_details__2[OrderID],order_details!C356,order_details__2[Line Sale])</f>
        <v>479.8</v>
      </c>
      <c r="E356">
        <f>VLOOKUP(Table15[[#This Row],[OrderID]],orders[],7,FALSE)</f>
        <v>1</v>
      </c>
      <c r="F356">
        <f>SUMIF(order_details__2[OrderID],Table15[[#This Row],[OrderID]],order_details__2[Quantity])</f>
        <v>34</v>
      </c>
    </row>
    <row r="357" spans="1:6" x14ac:dyDescent="0.2">
      <c r="A357" s="3">
        <v>10382</v>
      </c>
      <c r="C357">
        <v>10601</v>
      </c>
      <c r="D357">
        <f>SUMIF(order_details__2[OrderID],order_details!C357,order_details__2[Line Sale])</f>
        <v>2285</v>
      </c>
      <c r="E357">
        <f>VLOOKUP(Table15[[#This Row],[OrderID]],orders[],7,FALSE)</f>
        <v>1</v>
      </c>
      <c r="F357">
        <f>SUMIF(order_details__2[OrderID],Table15[[#This Row],[OrderID]],order_details__2[Quantity])</f>
        <v>95</v>
      </c>
    </row>
    <row r="358" spans="1:6" x14ac:dyDescent="0.2">
      <c r="A358" s="2">
        <v>10382</v>
      </c>
      <c r="C358">
        <v>10602</v>
      </c>
      <c r="D358">
        <f>SUMIF(order_details__2[OrderID],order_details!C358,order_details__2[Line Sale])</f>
        <v>65</v>
      </c>
      <c r="E358">
        <f>VLOOKUP(Table15[[#This Row],[OrderID]],orders[],7,FALSE)</f>
        <v>2</v>
      </c>
      <c r="F358">
        <f>SUMIF(order_details__2[OrderID],Table15[[#This Row],[OrderID]],order_details__2[Quantity])</f>
        <v>5</v>
      </c>
    </row>
    <row r="359" spans="1:6" x14ac:dyDescent="0.2">
      <c r="A359" s="3">
        <v>10383</v>
      </c>
      <c r="C359">
        <v>10603</v>
      </c>
      <c r="D359">
        <f>SUMIF(order_details__2[OrderID],order_details!C359,order_details__2[Line Sale])</f>
        <v>1508</v>
      </c>
      <c r="E359">
        <f>VLOOKUP(Table15[[#This Row],[OrderID]],orders[],7,FALSE)</f>
        <v>2</v>
      </c>
      <c r="F359">
        <f>SUMIF(order_details__2[OrderID],Table15[[#This Row],[OrderID]],order_details__2[Quantity])</f>
        <v>73</v>
      </c>
    </row>
    <row r="360" spans="1:6" x14ac:dyDescent="0.2">
      <c r="A360" s="2">
        <v>10383</v>
      </c>
      <c r="C360">
        <v>10604</v>
      </c>
      <c r="D360">
        <f>SUMIF(order_details__2[OrderID],order_details!C360,order_details__2[Line Sale])</f>
        <v>256.5</v>
      </c>
      <c r="E360">
        <f>VLOOKUP(Table15[[#This Row],[OrderID]],orders[],7,FALSE)</f>
        <v>1</v>
      </c>
      <c r="F360">
        <f>SUMIF(order_details__2[OrderID],Table15[[#This Row],[OrderID]],order_details__2[Quantity])</f>
        <v>16</v>
      </c>
    </row>
    <row r="361" spans="1:6" x14ac:dyDescent="0.2">
      <c r="A361" s="3">
        <v>10383</v>
      </c>
      <c r="C361">
        <v>10605</v>
      </c>
      <c r="D361">
        <f>SUMIF(order_details__2[OrderID],order_details!C361,order_details__2[Line Sale])</f>
        <v>4326</v>
      </c>
      <c r="E361">
        <f>VLOOKUP(Table15[[#This Row],[OrderID]],orders[],7,FALSE)</f>
        <v>2</v>
      </c>
      <c r="F361">
        <f>SUMIF(order_details__2[OrderID],Table15[[#This Row],[OrderID]],order_details__2[Quantity])</f>
        <v>135</v>
      </c>
    </row>
    <row r="362" spans="1:6" x14ac:dyDescent="0.2">
      <c r="A362" s="2">
        <v>10384</v>
      </c>
      <c r="C362">
        <v>10606</v>
      </c>
      <c r="D362">
        <f>SUMIF(order_details__2[OrderID],order_details!C362,order_details__2[Line Sale])</f>
        <v>1413</v>
      </c>
      <c r="E362">
        <f>VLOOKUP(Table15[[#This Row],[OrderID]],orders[],7,FALSE)</f>
        <v>3</v>
      </c>
      <c r="F362">
        <f>SUMIF(order_details__2[OrderID],Table15[[#This Row],[OrderID]],order_details__2[Quantity])</f>
        <v>50</v>
      </c>
    </row>
    <row r="363" spans="1:6" x14ac:dyDescent="0.2">
      <c r="A363" s="3">
        <v>10384</v>
      </c>
      <c r="C363">
        <v>10607</v>
      </c>
      <c r="D363">
        <f>SUMIF(order_details__2[OrderID],order_details!C363,order_details__2[Line Sale])</f>
        <v>6475.4000000000005</v>
      </c>
      <c r="E363">
        <f>VLOOKUP(Table15[[#This Row],[OrderID]],orders[],7,FALSE)</f>
        <v>1</v>
      </c>
      <c r="F363">
        <f>SUMIF(order_details__2[OrderID],Table15[[#This Row],[OrderID]],order_details__2[Quantity])</f>
        <v>213</v>
      </c>
    </row>
    <row r="364" spans="1:6" x14ac:dyDescent="0.2">
      <c r="A364" s="2">
        <v>10385</v>
      </c>
      <c r="C364">
        <v>10608</v>
      </c>
      <c r="D364">
        <f>SUMIF(order_details__2[OrderID],order_details!C364,order_details__2[Line Sale])</f>
        <v>1064</v>
      </c>
      <c r="E364">
        <f>VLOOKUP(Table15[[#This Row],[OrderID]],orders[],7,FALSE)</f>
        <v>2</v>
      </c>
      <c r="F364">
        <f>SUMIF(order_details__2[OrderID],Table15[[#This Row],[OrderID]],order_details__2[Quantity])</f>
        <v>28</v>
      </c>
    </row>
    <row r="365" spans="1:6" x14ac:dyDescent="0.2">
      <c r="A365" s="3">
        <v>10385</v>
      </c>
      <c r="C365">
        <v>10609</v>
      </c>
      <c r="D365">
        <f>SUMIF(order_details__2[OrderID],order_details!C365,order_details__2[Line Sale])</f>
        <v>424</v>
      </c>
      <c r="E365">
        <f>VLOOKUP(Table15[[#This Row],[OrderID]],orders[],7,FALSE)</f>
        <v>2</v>
      </c>
      <c r="F365">
        <f>SUMIF(order_details__2[OrderID],Table15[[#This Row],[OrderID]],order_details__2[Quantity])</f>
        <v>19</v>
      </c>
    </row>
    <row r="366" spans="1:6" x14ac:dyDescent="0.2">
      <c r="A366" s="2">
        <v>10385</v>
      </c>
      <c r="C366">
        <v>10610</v>
      </c>
      <c r="D366">
        <f>SUMIF(order_details__2[OrderID],order_details!C366,order_details__2[Line Sale])</f>
        <v>399</v>
      </c>
      <c r="E366">
        <f>VLOOKUP(Table15[[#This Row],[OrderID]],orders[],7,FALSE)</f>
        <v>1</v>
      </c>
      <c r="F366">
        <f>SUMIF(order_details__2[OrderID],Table15[[#This Row],[OrderID]],order_details__2[Quantity])</f>
        <v>21</v>
      </c>
    </row>
    <row r="367" spans="1:6" x14ac:dyDescent="0.2">
      <c r="A367" s="3">
        <v>10386</v>
      </c>
      <c r="C367">
        <v>10611</v>
      </c>
      <c r="D367">
        <f>SUMIF(order_details__2[OrderID],order_details!C367,order_details__2[Line Sale])</f>
        <v>808</v>
      </c>
      <c r="E367">
        <f>VLOOKUP(Table15[[#This Row],[OrderID]],orders[],7,FALSE)</f>
        <v>2</v>
      </c>
      <c r="F367">
        <f>SUMIF(order_details__2[OrderID],Table15[[#This Row],[OrderID]],order_details__2[Quantity])</f>
        <v>31</v>
      </c>
    </row>
    <row r="368" spans="1:6" x14ac:dyDescent="0.2">
      <c r="A368" s="2">
        <v>10386</v>
      </c>
      <c r="C368">
        <v>10612</v>
      </c>
      <c r="D368">
        <f>SUMIF(order_details__2[OrderID],order_details!C368,order_details__2[Line Sale])</f>
        <v>6375</v>
      </c>
      <c r="E368">
        <f>VLOOKUP(Table15[[#This Row],[OrderID]],orders[],7,FALSE)</f>
        <v>2</v>
      </c>
      <c r="F368">
        <f>SUMIF(order_details__2[OrderID],Table15[[#This Row],[OrderID]],order_details__2[Quantity])</f>
        <v>263</v>
      </c>
    </row>
    <row r="369" spans="1:6" x14ac:dyDescent="0.2">
      <c r="A369" s="3">
        <v>10387</v>
      </c>
      <c r="C369">
        <v>10613</v>
      </c>
      <c r="D369">
        <f>SUMIF(order_details__2[OrderID],order_details!C369,order_details__2[Line Sale])</f>
        <v>358</v>
      </c>
      <c r="E369">
        <f>VLOOKUP(Table15[[#This Row],[OrderID]],orders[],7,FALSE)</f>
        <v>2</v>
      </c>
      <c r="F369">
        <f>SUMIF(order_details__2[OrderID],Table15[[#This Row],[OrderID]],order_details__2[Quantity])</f>
        <v>48</v>
      </c>
    </row>
    <row r="370" spans="1:6" x14ac:dyDescent="0.2">
      <c r="A370" s="2">
        <v>10387</v>
      </c>
      <c r="C370">
        <v>10614</v>
      </c>
      <c r="D370">
        <f>SUMIF(order_details__2[OrderID],order_details!C370,order_details__2[Line Sale])</f>
        <v>464</v>
      </c>
      <c r="E370">
        <f>VLOOKUP(Table15[[#This Row],[OrderID]],orders[],7,FALSE)</f>
        <v>3</v>
      </c>
      <c r="F370">
        <f>SUMIF(order_details__2[OrderID],Table15[[#This Row],[OrderID]],order_details__2[Quantity])</f>
        <v>27</v>
      </c>
    </row>
    <row r="371" spans="1:6" x14ac:dyDescent="0.2">
      <c r="A371" s="3">
        <v>10387</v>
      </c>
      <c r="C371">
        <v>10615</v>
      </c>
      <c r="D371">
        <f>SUMIF(order_details__2[OrderID],order_details!C371,order_details__2[Line Sale])</f>
        <v>120</v>
      </c>
      <c r="E371">
        <f>VLOOKUP(Table15[[#This Row],[OrderID]],orders[],7,FALSE)</f>
        <v>3</v>
      </c>
      <c r="F371">
        <f>SUMIF(order_details__2[OrderID],Table15[[#This Row],[OrderID]],order_details__2[Quantity])</f>
        <v>5</v>
      </c>
    </row>
    <row r="372" spans="1:6" x14ac:dyDescent="0.2">
      <c r="A372" s="2">
        <v>10387</v>
      </c>
      <c r="C372">
        <v>10616</v>
      </c>
      <c r="D372">
        <f>SUMIF(order_details__2[OrderID],order_details!C372,order_details__2[Line Sale])</f>
        <v>5032</v>
      </c>
      <c r="E372">
        <f>VLOOKUP(Table15[[#This Row],[OrderID]],orders[],7,FALSE)</f>
        <v>2</v>
      </c>
      <c r="F372">
        <f>SUMIF(order_details__2[OrderID],Table15[[#This Row],[OrderID]],order_details__2[Quantity])</f>
        <v>59</v>
      </c>
    </row>
    <row r="373" spans="1:6" x14ac:dyDescent="0.2">
      <c r="A373" s="3">
        <v>10388</v>
      </c>
      <c r="C373">
        <v>10617</v>
      </c>
      <c r="D373">
        <f>SUMIF(order_details__2[OrderID],order_details!C373,order_details__2[Line Sale])</f>
        <v>1650</v>
      </c>
      <c r="E373">
        <f>VLOOKUP(Table15[[#This Row],[OrderID]],orders[],7,FALSE)</f>
        <v>2</v>
      </c>
      <c r="F373">
        <f>SUMIF(order_details__2[OrderID],Table15[[#This Row],[OrderID]],order_details__2[Quantity])</f>
        <v>30</v>
      </c>
    </row>
    <row r="374" spans="1:6" x14ac:dyDescent="0.2">
      <c r="A374" s="2">
        <v>10388</v>
      </c>
      <c r="C374">
        <v>10618</v>
      </c>
      <c r="D374">
        <f>SUMIF(order_details__2[OrderID],order_details!C374,order_details__2[Line Sale])</f>
        <v>2697.5</v>
      </c>
      <c r="E374">
        <f>VLOOKUP(Table15[[#This Row],[OrderID]],orders[],7,FALSE)</f>
        <v>1</v>
      </c>
      <c r="F374">
        <f>SUMIF(order_details__2[OrderID],Table15[[#This Row],[OrderID]],order_details__2[Quantity])</f>
        <v>105</v>
      </c>
    </row>
    <row r="375" spans="1:6" x14ac:dyDescent="0.2">
      <c r="A375" s="3">
        <v>10388</v>
      </c>
      <c r="C375">
        <v>10619</v>
      </c>
      <c r="D375">
        <f>SUMIF(order_details__2[OrderID],order_details!C375,order_details__2[Line Sale])</f>
        <v>1260</v>
      </c>
      <c r="E375">
        <f>VLOOKUP(Table15[[#This Row],[OrderID]],orders[],7,FALSE)</f>
        <v>3</v>
      </c>
      <c r="F375">
        <f>SUMIF(order_details__2[OrderID],Table15[[#This Row],[OrderID]],order_details__2[Quantity])</f>
        <v>82</v>
      </c>
    </row>
    <row r="376" spans="1:6" x14ac:dyDescent="0.2">
      <c r="A376" s="2">
        <v>10389</v>
      </c>
      <c r="C376">
        <v>10620</v>
      </c>
      <c r="D376">
        <f>SUMIF(order_details__2[OrderID],order_details!C376,order_details__2[Line Sale])</f>
        <v>57.5</v>
      </c>
      <c r="E376">
        <f>VLOOKUP(Table15[[#This Row],[OrderID]],orders[],7,FALSE)</f>
        <v>3</v>
      </c>
      <c r="F376">
        <f>SUMIF(order_details__2[OrderID],Table15[[#This Row],[OrderID]],order_details__2[Quantity])</f>
        <v>10</v>
      </c>
    </row>
    <row r="377" spans="1:6" x14ac:dyDescent="0.2">
      <c r="A377" s="3">
        <v>10389</v>
      </c>
      <c r="C377">
        <v>10621</v>
      </c>
      <c r="D377">
        <f>SUMIF(order_details__2[OrderID],order_details!C377,order_details__2[Line Sale])</f>
        <v>758.5</v>
      </c>
      <c r="E377">
        <f>VLOOKUP(Table15[[#This Row],[OrderID]],orders[],7,FALSE)</f>
        <v>2</v>
      </c>
      <c r="F377">
        <f>SUMIF(order_details__2[OrderID],Table15[[#This Row],[OrderID]],order_details__2[Quantity])</f>
        <v>50</v>
      </c>
    </row>
    <row r="378" spans="1:6" x14ac:dyDescent="0.2">
      <c r="A378" s="2">
        <v>10389</v>
      </c>
      <c r="C378">
        <v>10622</v>
      </c>
      <c r="D378">
        <f>SUMIF(order_details__2[OrderID],order_details!C378,order_details__2[Line Sale])</f>
        <v>605</v>
      </c>
      <c r="E378">
        <f>VLOOKUP(Table15[[#This Row],[OrderID]],orders[],7,FALSE)</f>
        <v>3</v>
      </c>
      <c r="F378">
        <f>SUMIF(order_details__2[OrderID],Table15[[#This Row],[OrderID]],order_details__2[Quantity])</f>
        <v>38</v>
      </c>
    </row>
    <row r="379" spans="1:6" x14ac:dyDescent="0.2">
      <c r="A379" s="3">
        <v>10389</v>
      </c>
      <c r="C379">
        <v>10623</v>
      </c>
      <c r="D379">
        <f>SUMIF(order_details__2[OrderID],order_details!C379,order_details__2[Line Sale])</f>
        <v>1429.75</v>
      </c>
      <c r="E379">
        <f>VLOOKUP(Table15[[#This Row],[OrderID]],orders[],7,FALSE)</f>
        <v>2</v>
      </c>
      <c r="F379">
        <f>SUMIF(order_details__2[OrderID],Table15[[#This Row],[OrderID]],order_details__2[Quantity])</f>
        <v>94</v>
      </c>
    </row>
    <row r="380" spans="1:6" x14ac:dyDescent="0.2">
      <c r="A380" s="2">
        <v>10390</v>
      </c>
      <c r="C380">
        <v>10624</v>
      </c>
      <c r="D380">
        <f>SUMIF(order_details__2[OrderID],order_details!C380,order_details__2[Line Sale])</f>
        <v>1393.24</v>
      </c>
      <c r="E380">
        <f>VLOOKUP(Table15[[#This Row],[OrderID]],orders[],7,FALSE)</f>
        <v>2</v>
      </c>
      <c r="F380">
        <f>SUMIF(order_details__2[OrderID],Table15[[#This Row],[OrderID]],order_details__2[Quantity])</f>
        <v>26</v>
      </c>
    </row>
    <row r="381" spans="1:6" x14ac:dyDescent="0.2">
      <c r="A381" s="3">
        <v>10390</v>
      </c>
      <c r="C381">
        <v>10625</v>
      </c>
      <c r="D381">
        <f>SUMIF(order_details__2[OrderID],order_details!C381,order_details__2[Line Sale])</f>
        <v>479.75</v>
      </c>
      <c r="E381">
        <f>VLOOKUP(Table15[[#This Row],[OrderID]],orders[],7,FALSE)</f>
        <v>1</v>
      </c>
      <c r="F381">
        <f>SUMIF(order_details__2[OrderID],Table15[[#This Row],[OrderID]],order_details__2[Quantity])</f>
        <v>18</v>
      </c>
    </row>
    <row r="382" spans="1:6" x14ac:dyDescent="0.2">
      <c r="A382" s="2">
        <v>10390</v>
      </c>
      <c r="C382">
        <v>10626</v>
      </c>
      <c r="D382">
        <f>SUMIF(order_details__2[OrderID],order_details!C382,order_details__2[Line Sale])</f>
        <v>1503.6</v>
      </c>
      <c r="E382">
        <f>VLOOKUP(Table15[[#This Row],[OrderID]],orders[],7,FALSE)</f>
        <v>2</v>
      </c>
      <c r="F382">
        <f>SUMIF(order_details__2[OrderID],Table15[[#This Row],[OrderID]],order_details__2[Quantity])</f>
        <v>52</v>
      </c>
    </row>
    <row r="383" spans="1:6" x14ac:dyDescent="0.2">
      <c r="A383" s="3">
        <v>10390</v>
      </c>
      <c r="C383">
        <v>10627</v>
      </c>
      <c r="D383">
        <f>SUMIF(order_details__2[OrderID],order_details!C383,order_details__2[Line Sale])</f>
        <v>1264.5</v>
      </c>
      <c r="E383">
        <f>VLOOKUP(Table15[[#This Row],[OrderID]],orders[],7,FALSE)</f>
        <v>3</v>
      </c>
      <c r="F383">
        <f>SUMIF(order_details__2[OrderID],Table15[[#This Row],[OrderID]],order_details__2[Quantity])</f>
        <v>50</v>
      </c>
    </row>
    <row r="384" spans="1:6" x14ac:dyDescent="0.2">
      <c r="A384" s="2">
        <v>10391</v>
      </c>
      <c r="C384">
        <v>10628</v>
      </c>
      <c r="D384">
        <f>SUMIF(order_details__2[OrderID],order_details!C384,order_details__2[Line Sale])</f>
        <v>450</v>
      </c>
      <c r="E384">
        <f>VLOOKUP(Table15[[#This Row],[OrderID]],orders[],7,FALSE)</f>
        <v>3</v>
      </c>
      <c r="F384">
        <f>SUMIF(order_details__2[OrderID],Table15[[#This Row],[OrderID]],order_details__2[Quantity])</f>
        <v>25</v>
      </c>
    </row>
    <row r="385" spans="1:6" x14ac:dyDescent="0.2">
      <c r="A385" s="3">
        <v>10392</v>
      </c>
      <c r="C385">
        <v>10629</v>
      </c>
      <c r="D385">
        <f>SUMIF(order_details__2[OrderID],order_details!C385,order_details__2[Line Sale])</f>
        <v>2775.05</v>
      </c>
      <c r="E385">
        <f>VLOOKUP(Table15[[#This Row],[OrderID]],orders[],7,FALSE)</f>
        <v>3</v>
      </c>
      <c r="F385">
        <f>SUMIF(order_details__2[OrderID],Table15[[#This Row],[OrderID]],order_details__2[Quantity])</f>
        <v>29</v>
      </c>
    </row>
    <row r="386" spans="1:6" x14ac:dyDescent="0.2">
      <c r="A386" s="2">
        <v>10393</v>
      </c>
      <c r="C386">
        <v>10630</v>
      </c>
      <c r="D386">
        <f>SUMIF(order_details__2[OrderID],order_details!C386,order_details__2[Line Sale])</f>
        <v>918</v>
      </c>
      <c r="E386">
        <f>VLOOKUP(Table15[[#This Row],[OrderID]],orders[],7,FALSE)</f>
        <v>2</v>
      </c>
      <c r="F386">
        <f>SUMIF(order_details__2[OrderID],Table15[[#This Row],[OrderID]],order_details__2[Quantity])</f>
        <v>47</v>
      </c>
    </row>
    <row r="387" spans="1:6" x14ac:dyDescent="0.2">
      <c r="A387" s="3">
        <v>10393</v>
      </c>
      <c r="C387">
        <v>10631</v>
      </c>
      <c r="D387">
        <f>SUMIF(order_details__2[OrderID],order_details!C387,order_details__2[Line Sale])</f>
        <v>62</v>
      </c>
      <c r="E387">
        <f>VLOOKUP(Table15[[#This Row],[OrderID]],orders[],7,FALSE)</f>
        <v>1</v>
      </c>
      <c r="F387">
        <f>SUMIF(order_details__2[OrderID],Table15[[#This Row],[OrderID]],order_details__2[Quantity])</f>
        <v>8</v>
      </c>
    </row>
    <row r="388" spans="1:6" x14ac:dyDescent="0.2">
      <c r="A388" s="2">
        <v>10393</v>
      </c>
      <c r="C388">
        <v>10632</v>
      </c>
      <c r="D388">
        <f>SUMIF(order_details__2[OrderID],order_details!C388,order_details__2[Line Sale])</f>
        <v>620</v>
      </c>
      <c r="E388">
        <f>VLOOKUP(Table15[[#This Row],[OrderID]],orders[],7,FALSE)</f>
        <v>1</v>
      </c>
      <c r="F388">
        <f>SUMIF(order_details__2[OrderID],Table15[[#This Row],[OrderID]],order_details__2[Quantity])</f>
        <v>50</v>
      </c>
    </row>
    <row r="389" spans="1:6" x14ac:dyDescent="0.2">
      <c r="A389" s="3">
        <v>10393</v>
      </c>
      <c r="C389">
        <v>10633</v>
      </c>
      <c r="D389">
        <f>SUMIF(order_details__2[OrderID],order_details!C389,order_details__2[Line Sale])</f>
        <v>6483.05</v>
      </c>
      <c r="E389">
        <f>VLOOKUP(Table15[[#This Row],[OrderID]],orders[],7,FALSE)</f>
        <v>3</v>
      </c>
      <c r="F389">
        <f>SUMIF(order_details__2[OrderID],Table15[[#This Row],[OrderID]],order_details__2[Quantity])</f>
        <v>164</v>
      </c>
    </row>
    <row r="390" spans="1:6" x14ac:dyDescent="0.2">
      <c r="A390" s="2">
        <v>10393</v>
      </c>
      <c r="C390">
        <v>10634</v>
      </c>
      <c r="D390">
        <f>SUMIF(order_details__2[OrderID],order_details!C390,order_details__2[Line Sale])</f>
        <v>4985.5</v>
      </c>
      <c r="E390">
        <f>VLOOKUP(Table15[[#This Row],[OrderID]],orders[],7,FALSE)</f>
        <v>3</v>
      </c>
      <c r="F390">
        <f>SUMIF(order_details__2[OrderID],Table15[[#This Row],[OrderID]],order_details__2[Quantity])</f>
        <v>102</v>
      </c>
    </row>
    <row r="391" spans="1:6" x14ac:dyDescent="0.2">
      <c r="A391" s="3">
        <v>10394</v>
      </c>
      <c r="C391">
        <v>10635</v>
      </c>
      <c r="D391">
        <f>SUMIF(order_details__2[OrderID],order_details!C391,order_details__2[Line Sale])</f>
        <v>1380.25</v>
      </c>
      <c r="E391">
        <f>VLOOKUP(Table15[[#This Row],[OrderID]],orders[],7,FALSE)</f>
        <v>3</v>
      </c>
      <c r="F391">
        <f>SUMIF(order_details__2[OrderID],Table15[[#This Row],[OrderID]],order_details__2[Quantity])</f>
        <v>65</v>
      </c>
    </row>
    <row r="392" spans="1:6" x14ac:dyDescent="0.2">
      <c r="A392" s="2">
        <v>10394</v>
      </c>
      <c r="C392">
        <v>10636</v>
      </c>
      <c r="D392">
        <f>SUMIF(order_details__2[OrderID],order_details!C392,order_details__2[Line Sale])</f>
        <v>629.5</v>
      </c>
      <c r="E392">
        <f>VLOOKUP(Table15[[#This Row],[OrderID]],orders[],7,FALSE)</f>
        <v>1</v>
      </c>
      <c r="F392">
        <f>SUMIF(order_details__2[OrderID],Table15[[#This Row],[OrderID]],order_details__2[Quantity])</f>
        <v>31</v>
      </c>
    </row>
    <row r="393" spans="1:6" x14ac:dyDescent="0.2">
      <c r="A393" s="3">
        <v>10395</v>
      </c>
      <c r="C393">
        <v>10637</v>
      </c>
      <c r="D393">
        <f>SUMIF(order_details__2[OrderID],order_details!C393,order_details__2[Line Sale])</f>
        <v>2896.25</v>
      </c>
      <c r="E393">
        <f>VLOOKUP(Table15[[#This Row],[OrderID]],orders[],7,FALSE)</f>
        <v>1</v>
      </c>
      <c r="F393">
        <f>SUMIF(order_details__2[OrderID],Table15[[#This Row],[OrderID]],order_details__2[Quantity])</f>
        <v>95</v>
      </c>
    </row>
    <row r="394" spans="1:6" x14ac:dyDescent="0.2">
      <c r="A394" s="2">
        <v>10395</v>
      </c>
      <c r="C394">
        <v>10638</v>
      </c>
      <c r="D394">
        <f>SUMIF(order_details__2[OrderID],order_details!C394,order_details__2[Line Sale])</f>
        <v>2720.05</v>
      </c>
      <c r="E394">
        <f>VLOOKUP(Table15[[#This Row],[OrderID]],orders[],7,FALSE)</f>
        <v>1</v>
      </c>
      <c r="F394">
        <f>SUMIF(order_details__2[OrderID],Table15[[#This Row],[OrderID]],order_details__2[Quantity])</f>
        <v>101</v>
      </c>
    </row>
    <row r="395" spans="1:6" x14ac:dyDescent="0.2">
      <c r="A395" s="3">
        <v>10395</v>
      </c>
      <c r="C395">
        <v>10639</v>
      </c>
      <c r="D395">
        <f>SUMIF(order_details__2[OrderID],order_details!C395,order_details__2[Line Sale])</f>
        <v>500</v>
      </c>
      <c r="E395">
        <f>VLOOKUP(Table15[[#This Row],[OrderID]],orders[],7,FALSE)</f>
        <v>3</v>
      </c>
      <c r="F395">
        <f>SUMIF(order_details__2[OrderID],Table15[[#This Row],[OrderID]],order_details__2[Quantity])</f>
        <v>8</v>
      </c>
    </row>
    <row r="396" spans="1:6" x14ac:dyDescent="0.2">
      <c r="A396" s="2">
        <v>10396</v>
      </c>
      <c r="C396">
        <v>10640</v>
      </c>
      <c r="D396">
        <f>SUMIF(order_details__2[OrderID],order_details!C396,order_details__2[Line Sale])</f>
        <v>945</v>
      </c>
      <c r="E396">
        <f>VLOOKUP(Table15[[#This Row],[OrderID]],orders[],7,FALSE)</f>
        <v>1</v>
      </c>
      <c r="F396">
        <f>SUMIF(order_details__2[OrderID],Table15[[#This Row],[OrderID]],order_details__2[Quantity])</f>
        <v>35</v>
      </c>
    </row>
    <row r="397" spans="1:6" x14ac:dyDescent="0.2">
      <c r="A397" s="3">
        <v>10396</v>
      </c>
      <c r="C397">
        <v>10641</v>
      </c>
      <c r="D397">
        <f>SUMIF(order_details__2[OrderID],order_details!C397,order_details__2[Line Sale])</f>
        <v>2054</v>
      </c>
      <c r="E397">
        <f>VLOOKUP(Table15[[#This Row],[OrderID]],orders[],7,FALSE)</f>
        <v>2</v>
      </c>
      <c r="F397">
        <f>SUMIF(order_details__2[OrderID],Table15[[#This Row],[OrderID]],order_details__2[Quantity])</f>
        <v>110</v>
      </c>
    </row>
    <row r="398" spans="1:6" x14ac:dyDescent="0.2">
      <c r="A398" s="2">
        <v>10396</v>
      </c>
      <c r="C398">
        <v>10642</v>
      </c>
      <c r="D398">
        <f>SUMIF(order_details__2[OrderID],order_details!C398,order_details__2[Line Sale])</f>
        <v>870</v>
      </c>
      <c r="E398">
        <f>VLOOKUP(Table15[[#This Row],[OrderID]],orders[],7,FALSE)</f>
        <v>3</v>
      </c>
      <c r="F398">
        <f>SUMIF(order_details__2[OrderID],Table15[[#This Row],[OrderID]],order_details__2[Quantity])</f>
        <v>50</v>
      </c>
    </row>
    <row r="399" spans="1:6" x14ac:dyDescent="0.2">
      <c r="A399" s="3">
        <v>10397</v>
      </c>
      <c r="C399">
        <v>10643</v>
      </c>
      <c r="D399">
        <f>SUMIF(order_details__2[OrderID],order_details!C399,order_details__2[Line Sale])</f>
        <v>1086</v>
      </c>
      <c r="E399">
        <f>VLOOKUP(Table15[[#This Row],[OrderID]],orders[],7,FALSE)</f>
        <v>1</v>
      </c>
      <c r="F399">
        <f>SUMIF(order_details__2[OrderID],Table15[[#This Row],[OrderID]],order_details__2[Quantity])</f>
        <v>38</v>
      </c>
    </row>
    <row r="400" spans="1:6" x14ac:dyDescent="0.2">
      <c r="A400" s="2">
        <v>10397</v>
      </c>
      <c r="C400">
        <v>10644</v>
      </c>
      <c r="D400">
        <f>SUMIF(order_details__2[OrderID],order_details!C400,order_details__2[Line Sale])</f>
        <v>1422</v>
      </c>
      <c r="E400">
        <f>VLOOKUP(Table15[[#This Row],[OrderID]],orders[],7,FALSE)</f>
        <v>2</v>
      </c>
      <c r="F400">
        <f>SUMIF(order_details__2[OrderID],Table15[[#This Row],[OrderID]],order_details__2[Quantity])</f>
        <v>45</v>
      </c>
    </row>
    <row r="401" spans="1:6" x14ac:dyDescent="0.2">
      <c r="A401" s="3">
        <v>10398</v>
      </c>
      <c r="C401">
        <v>10645</v>
      </c>
      <c r="D401">
        <f>SUMIF(order_details__2[OrderID],order_details!C401,order_details__2[Line Sale])</f>
        <v>1535</v>
      </c>
      <c r="E401">
        <f>VLOOKUP(Table15[[#This Row],[OrderID]],orders[],7,FALSE)</f>
        <v>1</v>
      </c>
      <c r="F401">
        <f>SUMIF(order_details__2[OrderID],Table15[[#This Row],[OrderID]],order_details__2[Quantity])</f>
        <v>35</v>
      </c>
    </row>
    <row r="402" spans="1:6" x14ac:dyDescent="0.2">
      <c r="A402" s="2">
        <v>10398</v>
      </c>
      <c r="C402">
        <v>10646</v>
      </c>
      <c r="D402">
        <f>SUMIF(order_details__2[OrderID],order_details!C402,order_details__2[Line Sale])</f>
        <v>1928</v>
      </c>
      <c r="E402">
        <f>VLOOKUP(Table15[[#This Row],[OrderID]],orders[],7,FALSE)</f>
        <v>3</v>
      </c>
      <c r="F402">
        <f>SUMIF(order_details__2[OrderID],Table15[[#This Row],[OrderID]],order_details__2[Quantity])</f>
        <v>98</v>
      </c>
    </row>
    <row r="403" spans="1:6" x14ac:dyDescent="0.2">
      <c r="A403" s="3">
        <v>10399</v>
      </c>
      <c r="C403">
        <v>10647</v>
      </c>
      <c r="D403">
        <f>SUMIF(order_details__2[OrderID],order_details!C403,order_details__2[Line Sale])</f>
        <v>636</v>
      </c>
      <c r="E403">
        <f>VLOOKUP(Table15[[#This Row],[OrderID]],orders[],7,FALSE)</f>
        <v>2</v>
      </c>
      <c r="F403">
        <f>SUMIF(order_details__2[OrderID],Table15[[#This Row],[OrderID]],order_details__2[Quantity])</f>
        <v>50</v>
      </c>
    </row>
    <row r="404" spans="1:6" x14ac:dyDescent="0.2">
      <c r="A404" s="2">
        <v>10399</v>
      </c>
      <c r="C404">
        <v>10648</v>
      </c>
      <c r="D404">
        <f>SUMIF(order_details__2[OrderID],order_details!C404,order_details__2[Line Sale])</f>
        <v>382.5</v>
      </c>
      <c r="E404">
        <f>VLOOKUP(Table15[[#This Row],[OrderID]],orders[],7,FALSE)</f>
        <v>2</v>
      </c>
      <c r="F404">
        <f>SUMIF(order_details__2[OrderID],Table15[[#This Row],[OrderID]],order_details__2[Quantity])</f>
        <v>30</v>
      </c>
    </row>
    <row r="405" spans="1:6" x14ac:dyDescent="0.2">
      <c r="A405" s="3">
        <v>10399</v>
      </c>
      <c r="C405">
        <v>10649</v>
      </c>
      <c r="D405">
        <f>SUMIF(order_details__2[OrderID],order_details!C405,order_details__2[Line Sale])</f>
        <v>1434</v>
      </c>
      <c r="E405">
        <f>VLOOKUP(Table15[[#This Row],[OrderID]],orders[],7,FALSE)</f>
        <v>3</v>
      </c>
      <c r="F405">
        <f>SUMIF(order_details__2[OrderID],Table15[[#This Row],[OrderID]],order_details__2[Quantity])</f>
        <v>35</v>
      </c>
    </row>
    <row r="406" spans="1:6" x14ac:dyDescent="0.2">
      <c r="A406" s="2">
        <v>10399</v>
      </c>
      <c r="C406">
        <v>10650</v>
      </c>
      <c r="D406">
        <f>SUMIF(order_details__2[OrderID],order_details!C406,order_details__2[Line Sale])</f>
        <v>1820.1999999999998</v>
      </c>
      <c r="E406">
        <f>VLOOKUP(Table15[[#This Row],[OrderID]],orders[],7,FALSE)</f>
        <v>3</v>
      </c>
      <c r="F406">
        <f>SUMIF(order_details__2[OrderID],Table15[[#This Row],[OrderID]],order_details__2[Quantity])</f>
        <v>85</v>
      </c>
    </row>
    <row r="407" spans="1:6" x14ac:dyDescent="0.2">
      <c r="A407" s="3">
        <v>10400</v>
      </c>
      <c r="C407">
        <v>10651</v>
      </c>
      <c r="D407">
        <f>SUMIF(order_details__2[OrderID],order_details!C407,order_details__2[Line Sale])</f>
        <v>530.4</v>
      </c>
      <c r="E407">
        <f>VLOOKUP(Table15[[#This Row],[OrderID]],orders[],7,FALSE)</f>
        <v>2</v>
      </c>
      <c r="F407">
        <f>SUMIF(order_details__2[OrderID],Table15[[#This Row],[OrderID]],order_details__2[Quantity])</f>
        <v>32</v>
      </c>
    </row>
    <row r="408" spans="1:6" x14ac:dyDescent="0.2">
      <c r="A408" s="2">
        <v>10400</v>
      </c>
      <c r="C408">
        <v>10652</v>
      </c>
      <c r="D408">
        <f>SUMIF(order_details__2[OrderID],order_details!C408,order_details__2[Line Sale])</f>
        <v>331.78</v>
      </c>
      <c r="E408">
        <f>VLOOKUP(Table15[[#This Row],[OrderID]],orders[],7,FALSE)</f>
        <v>2</v>
      </c>
      <c r="F408">
        <f>SUMIF(order_details__2[OrderID],Table15[[#This Row],[OrderID]],order_details__2[Quantity])</f>
        <v>22</v>
      </c>
    </row>
    <row r="409" spans="1:6" x14ac:dyDescent="0.2">
      <c r="A409" s="3">
        <v>10400</v>
      </c>
      <c r="C409">
        <v>10653</v>
      </c>
      <c r="D409">
        <f>SUMIF(order_details__2[OrderID],order_details!C409,order_details__2[Line Sale])</f>
        <v>1203.5</v>
      </c>
      <c r="E409">
        <f>VLOOKUP(Table15[[#This Row],[OrderID]],orders[],7,FALSE)</f>
        <v>1</v>
      </c>
      <c r="F409">
        <f>SUMIF(order_details__2[OrderID],Table15[[#This Row],[OrderID]],order_details__2[Quantity])</f>
        <v>50</v>
      </c>
    </row>
    <row r="410" spans="1:6" x14ac:dyDescent="0.2">
      <c r="A410" s="2">
        <v>10401</v>
      </c>
      <c r="C410">
        <v>10654</v>
      </c>
      <c r="D410">
        <f>SUMIF(order_details__2[OrderID],order_details!C410,order_details__2[Line Sale])</f>
        <v>668.7</v>
      </c>
      <c r="E410">
        <f>VLOOKUP(Table15[[#This Row],[OrderID]],orders[],7,FALSE)</f>
        <v>1</v>
      </c>
      <c r="F410">
        <f>SUMIF(order_details__2[OrderID],Table15[[#This Row],[OrderID]],order_details__2[Quantity])</f>
        <v>38</v>
      </c>
    </row>
    <row r="411" spans="1:6" x14ac:dyDescent="0.2">
      <c r="A411" s="3">
        <v>10401</v>
      </c>
      <c r="C411">
        <v>10655</v>
      </c>
      <c r="D411">
        <f>SUMIF(order_details__2[OrderID],order_details!C411,order_details__2[Line Sale])</f>
        <v>193</v>
      </c>
      <c r="E411">
        <f>VLOOKUP(Table15[[#This Row],[OrderID]],orders[],7,FALSE)</f>
        <v>2</v>
      </c>
      <c r="F411">
        <f>SUMIF(order_details__2[OrderID],Table15[[#This Row],[OrderID]],order_details__2[Quantity])</f>
        <v>20</v>
      </c>
    </row>
    <row r="412" spans="1:6" x14ac:dyDescent="0.2">
      <c r="A412" s="2">
        <v>10401</v>
      </c>
      <c r="C412">
        <v>10656</v>
      </c>
      <c r="D412">
        <f>SUMIF(order_details__2[OrderID],order_details!C412,order_details__2[Line Sale])</f>
        <v>671.35</v>
      </c>
      <c r="E412">
        <f>VLOOKUP(Table15[[#This Row],[OrderID]],orders[],7,FALSE)</f>
        <v>1</v>
      </c>
      <c r="F412">
        <f>SUMIF(order_details__2[OrderID],Table15[[#This Row],[OrderID]],order_details__2[Quantity])</f>
        <v>37</v>
      </c>
    </row>
    <row r="413" spans="1:6" x14ac:dyDescent="0.2">
      <c r="A413" s="3">
        <v>10401</v>
      </c>
      <c r="C413">
        <v>10657</v>
      </c>
      <c r="D413">
        <f>SUMIF(order_details__2[OrderID],order_details!C413,order_details__2[Line Sale])</f>
        <v>4371.6000000000004</v>
      </c>
      <c r="E413">
        <f>VLOOKUP(Table15[[#This Row],[OrderID]],orders[],7,FALSE)</f>
        <v>2</v>
      </c>
      <c r="F413">
        <f>SUMIF(order_details__2[OrderID],Table15[[#This Row],[OrderID]],order_details__2[Quantity])</f>
        <v>204</v>
      </c>
    </row>
    <row r="414" spans="1:6" x14ac:dyDescent="0.2">
      <c r="A414" s="2">
        <v>10402</v>
      </c>
      <c r="C414">
        <v>10658</v>
      </c>
      <c r="D414">
        <f>SUMIF(order_details__2[OrderID],order_details!C414,order_details__2[Line Sale])</f>
        <v>4668</v>
      </c>
      <c r="E414">
        <f>VLOOKUP(Table15[[#This Row],[OrderID]],orders[],7,FALSE)</f>
        <v>1</v>
      </c>
      <c r="F414">
        <f>SUMIF(order_details__2[OrderID],Table15[[#This Row],[OrderID]],order_details__2[Quantity])</f>
        <v>255</v>
      </c>
    </row>
    <row r="415" spans="1:6" x14ac:dyDescent="0.2">
      <c r="A415" s="3">
        <v>10402</v>
      </c>
      <c r="C415">
        <v>10659</v>
      </c>
      <c r="D415">
        <f>SUMIF(order_details__2[OrderID],order_details!C415,order_details__2[Line Sale])</f>
        <v>1291.5999999999999</v>
      </c>
      <c r="E415">
        <f>VLOOKUP(Table15[[#This Row],[OrderID]],orders[],7,FALSE)</f>
        <v>2</v>
      </c>
      <c r="F415">
        <f>SUMIF(order_details__2[OrderID],Table15[[#This Row],[OrderID]],order_details__2[Quantity])</f>
        <v>84</v>
      </c>
    </row>
    <row r="416" spans="1:6" x14ac:dyDescent="0.2">
      <c r="A416" s="2">
        <v>10403</v>
      </c>
      <c r="C416">
        <v>10660</v>
      </c>
      <c r="D416">
        <f>SUMIF(order_details__2[OrderID],order_details!C416,order_details__2[Line Sale])</f>
        <v>1701</v>
      </c>
      <c r="E416">
        <f>VLOOKUP(Table15[[#This Row],[OrderID]],orders[],7,FALSE)</f>
        <v>1</v>
      </c>
      <c r="F416">
        <f>SUMIF(order_details__2[OrderID],Table15[[#This Row],[OrderID]],order_details__2[Quantity])</f>
        <v>21</v>
      </c>
    </row>
    <row r="417" spans="1:6" x14ac:dyDescent="0.2">
      <c r="A417" s="3">
        <v>10403</v>
      </c>
      <c r="C417">
        <v>10661</v>
      </c>
      <c r="D417">
        <f>SUMIF(order_details__2[OrderID],order_details!C417,order_details__2[Line Sale])</f>
        <v>703.25</v>
      </c>
      <c r="E417">
        <f>VLOOKUP(Table15[[#This Row],[OrderID]],orders[],7,FALSE)</f>
        <v>3</v>
      </c>
      <c r="F417">
        <f>SUMIF(order_details__2[OrderID],Table15[[#This Row],[OrderID]],order_details__2[Quantity])</f>
        <v>52</v>
      </c>
    </row>
    <row r="418" spans="1:6" x14ac:dyDescent="0.2">
      <c r="A418" s="2">
        <v>10404</v>
      </c>
      <c r="C418">
        <v>10662</v>
      </c>
      <c r="D418">
        <f>SUMIF(order_details__2[OrderID],order_details!C418,order_details__2[Line Sale])</f>
        <v>125</v>
      </c>
      <c r="E418">
        <f>VLOOKUP(Table15[[#This Row],[OrderID]],orders[],7,FALSE)</f>
        <v>2</v>
      </c>
      <c r="F418">
        <f>SUMIF(order_details__2[OrderID],Table15[[#This Row],[OrderID]],order_details__2[Quantity])</f>
        <v>10</v>
      </c>
    </row>
    <row r="419" spans="1:6" x14ac:dyDescent="0.2">
      <c r="A419" s="3">
        <v>10404</v>
      </c>
      <c r="C419">
        <v>10663</v>
      </c>
      <c r="D419">
        <f>SUMIF(order_details__2[OrderID],order_details!C419,order_details__2[Line Sale])</f>
        <v>2032</v>
      </c>
      <c r="E419">
        <f>VLOOKUP(Table15[[#This Row],[OrderID]],orders[],7,FALSE)</f>
        <v>2</v>
      </c>
      <c r="F419">
        <f>SUMIF(order_details__2[OrderID],Table15[[#This Row],[OrderID]],order_details__2[Quantity])</f>
        <v>80</v>
      </c>
    </row>
    <row r="420" spans="1:6" x14ac:dyDescent="0.2">
      <c r="A420" s="2">
        <v>10404</v>
      </c>
      <c r="C420">
        <v>10664</v>
      </c>
      <c r="D420">
        <f>SUMIF(order_details__2[OrderID],order_details!C420,order_details__2[Line Sale])</f>
        <v>1515.75</v>
      </c>
      <c r="E420">
        <f>VLOOKUP(Table15[[#This Row],[OrderID]],orders[],7,FALSE)</f>
        <v>3</v>
      </c>
      <c r="F420">
        <f>SUMIF(order_details__2[OrderID],Table15[[#This Row],[OrderID]],order_details__2[Quantity])</f>
        <v>51</v>
      </c>
    </row>
    <row r="421" spans="1:6" x14ac:dyDescent="0.2">
      <c r="A421" s="3">
        <v>10405</v>
      </c>
      <c r="C421">
        <v>10665</v>
      </c>
      <c r="D421">
        <f>SUMIF(order_details__2[OrderID],order_details!C421,order_details__2[Line Sale])</f>
        <v>1295</v>
      </c>
      <c r="E421">
        <f>VLOOKUP(Table15[[#This Row],[OrderID]],orders[],7,FALSE)</f>
        <v>2</v>
      </c>
      <c r="F421">
        <f>SUMIF(order_details__2[OrderID],Table15[[#This Row],[OrderID]],order_details__2[Quantity])</f>
        <v>31</v>
      </c>
    </row>
    <row r="422" spans="1:6" x14ac:dyDescent="0.2">
      <c r="A422" s="2">
        <v>10406</v>
      </c>
      <c r="C422">
        <v>10666</v>
      </c>
      <c r="D422">
        <f>SUMIF(order_details__2[OrderID],order_details!C422,order_details__2[Line Sale])</f>
        <v>4666.9400000000005</v>
      </c>
      <c r="E422">
        <f>VLOOKUP(Table15[[#This Row],[OrderID]],orders[],7,FALSE)</f>
        <v>2</v>
      </c>
      <c r="F422">
        <f>SUMIF(order_details__2[OrderID],Table15[[#This Row],[OrderID]],order_details__2[Quantity])</f>
        <v>46</v>
      </c>
    </row>
    <row r="423" spans="1:6" x14ac:dyDescent="0.2">
      <c r="A423" s="3">
        <v>10406</v>
      </c>
      <c r="C423">
        <v>10667</v>
      </c>
      <c r="D423">
        <f>SUMIF(order_details__2[OrderID],order_details!C423,order_details__2[Line Sale])</f>
        <v>1921</v>
      </c>
      <c r="E423">
        <f>VLOOKUP(Table15[[#This Row],[OrderID]],orders[],7,FALSE)</f>
        <v>1</v>
      </c>
      <c r="F423">
        <f>SUMIF(order_details__2[OrderID],Table15[[#This Row],[OrderID]],order_details__2[Quantity])</f>
        <v>59</v>
      </c>
    </row>
    <row r="424" spans="1:6" x14ac:dyDescent="0.2">
      <c r="A424" s="2">
        <v>10406</v>
      </c>
      <c r="C424">
        <v>10668</v>
      </c>
      <c r="D424">
        <f>SUMIF(order_details__2[OrderID],order_details!C424,order_details__2[Line Sale])</f>
        <v>694.75</v>
      </c>
      <c r="E424">
        <f>VLOOKUP(Table15[[#This Row],[OrderID]],orders[],7,FALSE)</f>
        <v>2</v>
      </c>
      <c r="F424">
        <f>SUMIF(order_details__2[OrderID],Table15[[#This Row],[OrderID]],order_details__2[Quantity])</f>
        <v>27</v>
      </c>
    </row>
    <row r="425" spans="1:6" x14ac:dyDescent="0.2">
      <c r="A425" s="3">
        <v>10406</v>
      </c>
      <c r="C425">
        <v>10669</v>
      </c>
      <c r="D425">
        <f>SUMIF(order_details__2[OrderID],order_details!C425,order_details__2[Line Sale])</f>
        <v>570</v>
      </c>
      <c r="E425">
        <f>VLOOKUP(Table15[[#This Row],[OrderID]],orders[],7,FALSE)</f>
        <v>1</v>
      </c>
      <c r="F425">
        <f>SUMIF(order_details__2[OrderID],Table15[[#This Row],[OrderID]],order_details__2[Quantity])</f>
        <v>30</v>
      </c>
    </row>
    <row r="426" spans="1:6" x14ac:dyDescent="0.2">
      <c r="A426" s="2">
        <v>10406</v>
      </c>
      <c r="C426">
        <v>10670</v>
      </c>
      <c r="D426">
        <f>SUMIF(order_details__2[OrderID],order_details!C426,order_details__2[Line Sale])</f>
        <v>2301.75</v>
      </c>
      <c r="E426">
        <f>VLOOKUP(Table15[[#This Row],[OrderID]],orders[],7,FALSE)</f>
        <v>1</v>
      </c>
      <c r="F426">
        <f>SUMIF(order_details__2[OrderID],Table15[[#This Row],[OrderID]],order_details__2[Quantity])</f>
        <v>192</v>
      </c>
    </row>
    <row r="427" spans="1:6" x14ac:dyDescent="0.2">
      <c r="A427" s="3">
        <v>10407</v>
      </c>
      <c r="C427">
        <v>10671</v>
      </c>
      <c r="D427">
        <f>SUMIF(order_details__2[OrderID],order_details!C427,order_details__2[Line Sale])</f>
        <v>920.1</v>
      </c>
      <c r="E427">
        <f>VLOOKUP(Table15[[#This Row],[OrderID]],orders[],7,FALSE)</f>
        <v>1</v>
      </c>
      <c r="F427">
        <f>SUMIF(order_details__2[OrderID],Table15[[#This Row],[OrderID]],order_details__2[Quantity])</f>
        <v>32</v>
      </c>
    </row>
    <row r="428" spans="1:6" x14ac:dyDescent="0.2">
      <c r="A428" s="2">
        <v>10407</v>
      </c>
      <c r="C428">
        <v>10672</v>
      </c>
      <c r="D428">
        <f>SUMIF(order_details__2[OrderID],order_details!C428,order_details__2[Line Sale])</f>
        <v>4210.5</v>
      </c>
      <c r="E428">
        <f>VLOOKUP(Table15[[#This Row],[OrderID]],orders[],7,FALSE)</f>
        <v>2</v>
      </c>
      <c r="F428">
        <f>SUMIF(order_details__2[OrderID],Table15[[#This Row],[OrderID]],order_details__2[Quantity])</f>
        <v>27</v>
      </c>
    </row>
    <row r="429" spans="1:6" x14ac:dyDescent="0.2">
      <c r="A429" s="3">
        <v>10407</v>
      </c>
      <c r="C429">
        <v>10673</v>
      </c>
      <c r="D429">
        <f>SUMIF(order_details__2[OrderID],order_details!C429,order_details__2[Line Sale])</f>
        <v>412.35</v>
      </c>
      <c r="E429">
        <f>VLOOKUP(Table15[[#This Row],[OrderID]],orders[],7,FALSE)</f>
        <v>1</v>
      </c>
      <c r="F429">
        <f>SUMIF(order_details__2[OrderID],Table15[[#This Row],[OrderID]],order_details__2[Quantity])</f>
        <v>15</v>
      </c>
    </row>
    <row r="430" spans="1:6" x14ac:dyDescent="0.2">
      <c r="A430" s="2">
        <v>10408</v>
      </c>
      <c r="C430">
        <v>10674</v>
      </c>
      <c r="D430">
        <f>SUMIF(order_details__2[OrderID],order_details!C430,order_details__2[Line Sale])</f>
        <v>45</v>
      </c>
      <c r="E430">
        <f>VLOOKUP(Table15[[#This Row],[OrderID]],orders[],7,FALSE)</f>
        <v>2</v>
      </c>
      <c r="F430">
        <f>SUMIF(order_details__2[OrderID],Table15[[#This Row],[OrderID]],order_details__2[Quantity])</f>
        <v>5</v>
      </c>
    </row>
    <row r="431" spans="1:6" x14ac:dyDescent="0.2">
      <c r="A431" s="3">
        <v>10408</v>
      </c>
      <c r="C431">
        <v>10675</v>
      </c>
      <c r="D431">
        <f>SUMIF(order_details__2[OrderID],order_details!C431,order_details__2[Line Sale])</f>
        <v>1423</v>
      </c>
      <c r="E431">
        <f>VLOOKUP(Table15[[#This Row],[OrderID]],orders[],7,FALSE)</f>
        <v>2</v>
      </c>
      <c r="F431">
        <f>SUMIF(order_details__2[OrderID],Table15[[#This Row],[OrderID]],order_details__2[Quantity])</f>
        <v>70</v>
      </c>
    </row>
    <row r="432" spans="1:6" x14ac:dyDescent="0.2">
      <c r="A432" s="2">
        <v>10408</v>
      </c>
      <c r="C432">
        <v>10676</v>
      </c>
      <c r="D432">
        <f>SUMIF(order_details__2[OrderID],order_details!C432,order_details__2[Line Sale])</f>
        <v>534.85</v>
      </c>
      <c r="E432">
        <f>VLOOKUP(Table15[[#This Row],[OrderID]],orders[],7,FALSE)</f>
        <v>2</v>
      </c>
      <c r="F432">
        <f>SUMIF(order_details__2[OrderID],Table15[[#This Row],[OrderID]],order_details__2[Quantity])</f>
        <v>30</v>
      </c>
    </row>
    <row r="433" spans="1:6" x14ac:dyDescent="0.2">
      <c r="A433" s="3">
        <v>10409</v>
      </c>
      <c r="C433">
        <v>10677</v>
      </c>
      <c r="D433">
        <f>SUMIF(order_details__2[OrderID],order_details!C433,order_details__2[Line Sale])</f>
        <v>956.9</v>
      </c>
      <c r="E433">
        <f>VLOOKUP(Table15[[#This Row],[OrderID]],orders[],7,FALSE)</f>
        <v>3</v>
      </c>
      <c r="F433">
        <f>SUMIF(order_details__2[OrderID],Table15[[#This Row],[OrderID]],order_details__2[Quantity])</f>
        <v>38</v>
      </c>
    </row>
    <row r="434" spans="1:6" x14ac:dyDescent="0.2">
      <c r="A434" s="2">
        <v>10409</v>
      </c>
      <c r="C434">
        <v>10678</v>
      </c>
      <c r="D434">
        <f>SUMIF(order_details__2[OrderID],order_details!C434,order_details__2[Line Sale])</f>
        <v>5256.5</v>
      </c>
      <c r="E434">
        <f>VLOOKUP(Table15[[#This Row],[OrderID]],orders[],7,FALSE)</f>
        <v>3</v>
      </c>
      <c r="F434">
        <f>SUMIF(order_details__2[OrderID],Table15[[#This Row],[OrderID]],order_details__2[Quantity])</f>
        <v>280</v>
      </c>
    </row>
    <row r="435" spans="1:6" x14ac:dyDescent="0.2">
      <c r="A435" s="3">
        <v>10410</v>
      </c>
      <c r="C435">
        <v>10679</v>
      </c>
      <c r="D435">
        <f>SUMIF(order_details__2[OrderID],order_details!C435,order_details__2[Line Sale])</f>
        <v>660</v>
      </c>
      <c r="E435">
        <f>VLOOKUP(Table15[[#This Row],[OrderID]],orders[],7,FALSE)</f>
        <v>3</v>
      </c>
      <c r="F435">
        <f>SUMIF(order_details__2[OrderID],Table15[[#This Row],[OrderID]],order_details__2[Quantity])</f>
        <v>12</v>
      </c>
    </row>
    <row r="436" spans="1:6" x14ac:dyDescent="0.2">
      <c r="A436" s="2">
        <v>10410</v>
      </c>
      <c r="C436">
        <v>10680</v>
      </c>
      <c r="D436">
        <f>SUMIF(order_details__2[OrderID],order_details!C436,order_details__2[Line Sale])</f>
        <v>1682.5</v>
      </c>
      <c r="E436">
        <f>VLOOKUP(Table15[[#This Row],[OrderID]],orders[],7,FALSE)</f>
        <v>1</v>
      </c>
      <c r="F436">
        <f>SUMIF(order_details__2[OrderID],Table15[[#This Row],[OrderID]],order_details__2[Quantity])</f>
        <v>110</v>
      </c>
    </row>
    <row r="437" spans="1:6" x14ac:dyDescent="0.2">
      <c r="A437" s="3">
        <v>10411</v>
      </c>
      <c r="C437">
        <v>10681</v>
      </c>
      <c r="D437">
        <f>SUMIF(order_details__2[OrderID],order_details!C437,order_details__2[Line Sale])</f>
        <v>1327</v>
      </c>
      <c r="E437">
        <f>VLOOKUP(Table15[[#This Row],[OrderID]],orders[],7,FALSE)</f>
        <v>3</v>
      </c>
      <c r="F437">
        <f>SUMIF(order_details__2[OrderID],Table15[[#This Row],[OrderID]],order_details__2[Quantity])</f>
        <v>70</v>
      </c>
    </row>
    <row r="438" spans="1:6" x14ac:dyDescent="0.2">
      <c r="A438" s="2">
        <v>10411</v>
      </c>
      <c r="C438">
        <v>10682</v>
      </c>
      <c r="D438">
        <f>SUMIF(order_details__2[OrderID],order_details!C438,order_details__2[Line Sale])</f>
        <v>375.5</v>
      </c>
      <c r="E438">
        <f>VLOOKUP(Table15[[#This Row],[OrderID]],orders[],7,FALSE)</f>
        <v>2</v>
      </c>
      <c r="F438">
        <f>SUMIF(order_details__2[OrderID],Table15[[#This Row],[OrderID]],order_details__2[Quantity])</f>
        <v>64</v>
      </c>
    </row>
    <row r="439" spans="1:6" x14ac:dyDescent="0.2">
      <c r="A439" s="3">
        <v>10411</v>
      </c>
      <c r="C439">
        <v>10683</v>
      </c>
      <c r="D439">
        <f>SUMIF(order_details__2[OrderID],order_details!C439,order_details__2[Line Sale])</f>
        <v>63</v>
      </c>
      <c r="E439">
        <f>VLOOKUP(Table15[[#This Row],[OrderID]],orders[],7,FALSE)</f>
        <v>1</v>
      </c>
      <c r="F439">
        <f>SUMIF(order_details__2[OrderID],Table15[[#This Row],[OrderID]],order_details__2[Quantity])</f>
        <v>9</v>
      </c>
    </row>
    <row r="440" spans="1:6" x14ac:dyDescent="0.2">
      <c r="A440" s="2">
        <v>10412</v>
      </c>
      <c r="C440">
        <v>10684</v>
      </c>
      <c r="D440">
        <f>SUMIF(order_details__2[OrderID],order_details!C440,order_details__2[Line Sale])</f>
        <v>1768</v>
      </c>
      <c r="E440">
        <f>VLOOKUP(Table15[[#This Row],[OrderID]],orders[],7,FALSE)</f>
        <v>1</v>
      </c>
      <c r="F440">
        <f>SUMIF(order_details__2[OrderID],Table15[[#This Row],[OrderID]],order_details__2[Quantity])</f>
        <v>90</v>
      </c>
    </row>
    <row r="441" spans="1:6" x14ac:dyDescent="0.2">
      <c r="A441" s="3">
        <v>10413</v>
      </c>
      <c r="C441">
        <v>10685</v>
      </c>
      <c r="D441">
        <f>SUMIF(order_details__2[OrderID],order_details!C441,order_details__2[Line Sale])</f>
        <v>801.1</v>
      </c>
      <c r="E441">
        <f>VLOOKUP(Table15[[#This Row],[OrderID]],orders[],7,FALSE)</f>
        <v>2</v>
      </c>
      <c r="F441">
        <f>SUMIF(order_details__2[OrderID],Table15[[#This Row],[OrderID]],order_details__2[Quantity])</f>
        <v>39</v>
      </c>
    </row>
    <row r="442" spans="1:6" x14ac:dyDescent="0.2">
      <c r="A442" s="2">
        <v>10413</v>
      </c>
      <c r="C442">
        <v>10686</v>
      </c>
      <c r="D442">
        <f>SUMIF(order_details__2[OrderID],order_details!C442,order_details__2[Line Sale])</f>
        <v>1638.45</v>
      </c>
      <c r="E442">
        <f>VLOOKUP(Table15[[#This Row],[OrderID]],orders[],7,FALSE)</f>
        <v>1</v>
      </c>
      <c r="F442">
        <f>SUMIF(order_details__2[OrderID],Table15[[#This Row],[OrderID]],order_details__2[Quantity])</f>
        <v>45</v>
      </c>
    </row>
    <row r="443" spans="1:6" x14ac:dyDescent="0.2">
      <c r="A443" s="3">
        <v>10413</v>
      </c>
      <c r="C443">
        <v>10687</v>
      </c>
      <c r="D443">
        <f>SUMIF(order_details__2[OrderID],order_details!C443,order_details__2[Line Sale])</f>
        <v>6201.9</v>
      </c>
      <c r="E443">
        <f>VLOOKUP(Table15[[#This Row],[OrderID]],orders[],7,FALSE)</f>
        <v>2</v>
      </c>
      <c r="F443">
        <f>SUMIF(order_details__2[OrderID],Table15[[#This Row],[OrderID]],order_details__2[Quantity])</f>
        <v>66</v>
      </c>
    </row>
    <row r="444" spans="1:6" x14ac:dyDescent="0.2">
      <c r="A444" s="2">
        <v>10414</v>
      </c>
      <c r="C444">
        <v>10688</v>
      </c>
      <c r="D444">
        <f>SUMIF(order_details__2[OrderID],order_details!C444,order_details__2[Line Sale])</f>
        <v>3490</v>
      </c>
      <c r="E444">
        <f>VLOOKUP(Table15[[#This Row],[OrderID]],orders[],7,FALSE)</f>
        <v>2</v>
      </c>
      <c r="F444">
        <f>SUMIF(order_details__2[OrderID],Table15[[#This Row],[OrderID]],order_details__2[Quantity])</f>
        <v>92</v>
      </c>
    </row>
    <row r="445" spans="1:6" x14ac:dyDescent="0.2">
      <c r="A445" s="3">
        <v>10414</v>
      </c>
      <c r="C445">
        <v>10689</v>
      </c>
      <c r="D445">
        <f>SUMIF(order_details__2[OrderID],order_details!C445,order_details__2[Line Sale])</f>
        <v>630</v>
      </c>
      <c r="E445">
        <f>VLOOKUP(Table15[[#This Row],[OrderID]],orders[],7,FALSE)</f>
        <v>2</v>
      </c>
      <c r="F445">
        <f>SUMIF(order_details__2[OrderID],Table15[[#This Row],[OrderID]],order_details__2[Quantity])</f>
        <v>35</v>
      </c>
    </row>
    <row r="446" spans="1:6" x14ac:dyDescent="0.2">
      <c r="A446" s="2">
        <v>10415</v>
      </c>
      <c r="C446">
        <v>10690</v>
      </c>
      <c r="D446">
        <f>SUMIF(order_details__2[OrderID],order_details!C446,order_details__2[Line Sale])</f>
        <v>1150</v>
      </c>
      <c r="E446">
        <f>VLOOKUP(Table15[[#This Row],[OrderID]],orders[],7,FALSE)</f>
        <v>1</v>
      </c>
      <c r="F446">
        <f>SUMIF(order_details__2[OrderID],Table15[[#This Row],[OrderID]],order_details__2[Quantity])</f>
        <v>50</v>
      </c>
    </row>
    <row r="447" spans="1:6" x14ac:dyDescent="0.2">
      <c r="A447" s="3">
        <v>10415</v>
      </c>
      <c r="C447">
        <v>10691</v>
      </c>
      <c r="D447">
        <f>SUMIF(order_details__2[OrderID],order_details!C447,order_details__2[Line Sale])</f>
        <v>10164.799999999999</v>
      </c>
      <c r="E447">
        <f>VLOOKUP(Table15[[#This Row],[OrderID]],orders[],7,FALSE)</f>
        <v>2</v>
      </c>
      <c r="F447">
        <f>SUMIF(order_details__2[OrderID],Table15[[#This Row],[OrderID]],order_details__2[Quantity])</f>
        <v>182</v>
      </c>
    </row>
    <row r="448" spans="1:6" x14ac:dyDescent="0.2">
      <c r="A448" s="2">
        <v>10416</v>
      </c>
      <c r="C448">
        <v>10692</v>
      </c>
      <c r="D448">
        <f>SUMIF(order_details__2[OrderID],order_details!C448,order_details__2[Line Sale])</f>
        <v>878</v>
      </c>
      <c r="E448">
        <f>VLOOKUP(Table15[[#This Row],[OrderID]],orders[],7,FALSE)</f>
        <v>2</v>
      </c>
      <c r="F448">
        <f>SUMIF(order_details__2[OrderID],Table15[[#This Row],[OrderID]],order_details__2[Quantity])</f>
        <v>20</v>
      </c>
    </row>
    <row r="449" spans="1:6" x14ac:dyDescent="0.2">
      <c r="A449" s="3">
        <v>10416</v>
      </c>
      <c r="C449">
        <v>10693</v>
      </c>
      <c r="D449">
        <f>SUMIF(order_details__2[OrderID],order_details!C449,order_details__2[Line Sale])</f>
        <v>2334</v>
      </c>
      <c r="E449">
        <f>VLOOKUP(Table15[[#This Row],[OrderID]],orders[],7,FALSE)</f>
        <v>3</v>
      </c>
      <c r="F449">
        <f>SUMIF(order_details__2[OrderID],Table15[[#This Row],[OrderID]],order_details__2[Quantity])</f>
        <v>111</v>
      </c>
    </row>
    <row r="450" spans="1:6" x14ac:dyDescent="0.2">
      <c r="A450" s="2">
        <v>10416</v>
      </c>
      <c r="C450">
        <v>10694</v>
      </c>
      <c r="D450">
        <f>SUMIF(order_details__2[OrderID],order_details!C450,order_details__2[Line Sale])</f>
        <v>4825</v>
      </c>
      <c r="E450">
        <f>VLOOKUP(Table15[[#This Row],[OrderID]],orders[],7,FALSE)</f>
        <v>3</v>
      </c>
      <c r="F450">
        <f>SUMIF(order_details__2[OrderID],Table15[[#This Row],[OrderID]],order_details__2[Quantity])</f>
        <v>165</v>
      </c>
    </row>
    <row r="451" spans="1:6" x14ac:dyDescent="0.2">
      <c r="A451" s="3">
        <v>10417</v>
      </c>
      <c r="C451">
        <v>10695</v>
      </c>
      <c r="D451">
        <f>SUMIF(order_details__2[OrderID],order_details!C451,order_details__2[Line Sale])</f>
        <v>642</v>
      </c>
      <c r="E451">
        <f>VLOOKUP(Table15[[#This Row],[OrderID]],orders[],7,FALSE)</f>
        <v>1</v>
      </c>
      <c r="F451">
        <f>SUMIF(order_details__2[OrderID],Table15[[#This Row],[OrderID]],order_details__2[Quantity])</f>
        <v>34</v>
      </c>
    </row>
    <row r="452" spans="1:6" x14ac:dyDescent="0.2">
      <c r="A452" s="2">
        <v>10417</v>
      </c>
      <c r="C452">
        <v>10696</v>
      </c>
      <c r="D452">
        <f>SUMIF(order_details__2[OrderID],order_details!C452,order_details__2[Line Sale])</f>
        <v>996</v>
      </c>
      <c r="E452">
        <f>VLOOKUP(Table15[[#This Row],[OrderID]],orders[],7,FALSE)</f>
        <v>3</v>
      </c>
      <c r="F452">
        <f>SUMIF(order_details__2[OrderID],Table15[[#This Row],[OrderID]],order_details__2[Quantity])</f>
        <v>38</v>
      </c>
    </row>
    <row r="453" spans="1:6" x14ac:dyDescent="0.2">
      <c r="A453" s="3">
        <v>10417</v>
      </c>
      <c r="C453">
        <v>10697</v>
      </c>
      <c r="D453">
        <f>SUMIF(order_details__2[OrderID],order_details!C453,order_details__2[Line Sale])</f>
        <v>1073.9000000000001</v>
      </c>
      <c r="E453">
        <f>VLOOKUP(Table15[[#This Row],[OrderID]],orders[],7,FALSE)</f>
        <v>1</v>
      </c>
      <c r="F453">
        <f>SUMIF(order_details__2[OrderID],Table15[[#This Row],[OrderID]],order_details__2[Quantity])</f>
        <v>76</v>
      </c>
    </row>
    <row r="454" spans="1:6" x14ac:dyDescent="0.2">
      <c r="A454" s="2">
        <v>10417</v>
      </c>
      <c r="C454">
        <v>10698</v>
      </c>
      <c r="D454">
        <f>SUMIF(order_details__2[OrderID],order_details!C454,order_details__2[Line Sale])</f>
        <v>3600.73</v>
      </c>
      <c r="E454">
        <f>VLOOKUP(Table15[[#This Row],[OrderID]],orders[],7,FALSE)</f>
        <v>1</v>
      </c>
      <c r="F454">
        <f>SUMIF(order_details__2[OrderID],Table15[[#This Row],[OrderID]],order_details__2[Quantity])</f>
        <v>108</v>
      </c>
    </row>
    <row r="455" spans="1:6" x14ac:dyDescent="0.2">
      <c r="A455" s="3">
        <v>10418</v>
      </c>
      <c r="C455">
        <v>10699</v>
      </c>
      <c r="D455">
        <f>SUMIF(order_details__2[OrderID],order_details!C455,order_details__2[Line Sale])</f>
        <v>114</v>
      </c>
      <c r="E455">
        <f>VLOOKUP(Table15[[#This Row],[OrderID]],orders[],7,FALSE)</f>
        <v>3</v>
      </c>
      <c r="F455">
        <f>SUMIF(order_details__2[OrderID],Table15[[#This Row],[OrderID]],order_details__2[Quantity])</f>
        <v>12</v>
      </c>
    </row>
    <row r="456" spans="1:6" x14ac:dyDescent="0.2">
      <c r="A456" s="2">
        <v>10418</v>
      </c>
      <c r="C456">
        <v>10700</v>
      </c>
      <c r="D456">
        <f>SUMIF(order_details__2[OrderID],order_details!C456,order_details__2[Line Sale])</f>
        <v>2048</v>
      </c>
      <c r="E456">
        <f>VLOOKUP(Table15[[#This Row],[OrderID]],orders[],7,FALSE)</f>
        <v>1</v>
      </c>
      <c r="F456">
        <f>SUMIF(order_details__2[OrderID],Table15[[#This Row],[OrderID]],order_details__2[Quantity])</f>
        <v>117</v>
      </c>
    </row>
    <row r="457" spans="1:6" x14ac:dyDescent="0.2">
      <c r="A457" s="3">
        <v>10418</v>
      </c>
      <c r="C457">
        <v>10701</v>
      </c>
      <c r="D457">
        <f>SUMIF(order_details__2[OrderID],order_details!C457,order_details__2[Line Sale])</f>
        <v>3370</v>
      </c>
      <c r="E457">
        <f>VLOOKUP(Table15[[#This Row],[OrderID]],orders[],7,FALSE)</f>
        <v>3</v>
      </c>
      <c r="F457">
        <f>SUMIF(order_details__2[OrderID],Table15[[#This Row],[OrderID]],order_details__2[Quantity])</f>
        <v>97</v>
      </c>
    </row>
    <row r="458" spans="1:6" x14ac:dyDescent="0.2">
      <c r="A458" s="2">
        <v>10418</v>
      </c>
      <c r="C458">
        <v>10702</v>
      </c>
      <c r="D458">
        <f>SUMIF(order_details__2[OrderID],order_details!C458,order_details__2[Line Sale])</f>
        <v>330</v>
      </c>
      <c r="E458">
        <f>VLOOKUP(Table15[[#This Row],[OrderID]],orders[],7,FALSE)</f>
        <v>1</v>
      </c>
      <c r="F458">
        <f>SUMIF(order_details__2[OrderID],Table15[[#This Row],[OrderID]],order_details__2[Quantity])</f>
        <v>21</v>
      </c>
    </row>
    <row r="459" spans="1:6" x14ac:dyDescent="0.2">
      <c r="A459" s="3">
        <v>10419</v>
      </c>
      <c r="C459">
        <v>10703</v>
      </c>
      <c r="D459">
        <f>SUMIF(order_details__2[OrderID],order_details!C459,order_details__2[Line Sale])</f>
        <v>2545</v>
      </c>
      <c r="E459">
        <f>VLOOKUP(Table15[[#This Row],[OrderID]],orders[],7,FALSE)</f>
        <v>2</v>
      </c>
      <c r="F459">
        <f>SUMIF(order_details__2[OrderID],Table15[[#This Row],[OrderID]],order_details__2[Quantity])</f>
        <v>75</v>
      </c>
    </row>
    <row r="460" spans="1:6" x14ac:dyDescent="0.2">
      <c r="A460" s="2">
        <v>10419</v>
      </c>
      <c r="C460">
        <v>10704</v>
      </c>
      <c r="D460">
        <f>SUMIF(order_details__2[OrderID],order_details!C460,order_details__2[Line Sale])</f>
        <v>595.5</v>
      </c>
      <c r="E460">
        <f>VLOOKUP(Table15[[#This Row],[OrderID]],orders[],7,FALSE)</f>
        <v>1</v>
      </c>
      <c r="F460">
        <f>SUMIF(order_details__2[OrderID],Table15[[#This Row],[OrderID]],order_details__2[Quantity])</f>
        <v>65</v>
      </c>
    </row>
    <row r="461" spans="1:6" x14ac:dyDescent="0.2">
      <c r="A461" s="3">
        <v>10420</v>
      </c>
      <c r="C461">
        <v>10705</v>
      </c>
      <c r="D461">
        <f>SUMIF(order_details__2[OrderID],order_details!C461,order_details__2[Line Sale])</f>
        <v>378</v>
      </c>
      <c r="E461">
        <f>VLOOKUP(Table15[[#This Row],[OrderID]],orders[],7,FALSE)</f>
        <v>2</v>
      </c>
      <c r="F461">
        <f>SUMIF(order_details__2[OrderID],Table15[[#This Row],[OrderID]],order_details__2[Quantity])</f>
        <v>24</v>
      </c>
    </row>
    <row r="462" spans="1:6" x14ac:dyDescent="0.2">
      <c r="A462" s="2">
        <v>10420</v>
      </c>
      <c r="C462">
        <v>10706</v>
      </c>
      <c r="D462">
        <f>SUMIF(order_details__2[OrderID],order_details!C462,order_details__2[Line Sale])</f>
        <v>1893</v>
      </c>
      <c r="E462">
        <f>VLOOKUP(Table15[[#This Row],[OrderID]],orders[],7,FALSE)</f>
        <v>3</v>
      </c>
      <c r="F462">
        <f>SUMIF(order_details__2[OrderID],Table15[[#This Row],[OrderID]],order_details__2[Quantity])</f>
        <v>52</v>
      </c>
    </row>
    <row r="463" spans="1:6" x14ac:dyDescent="0.2">
      <c r="A463" s="3">
        <v>10420</v>
      </c>
      <c r="C463">
        <v>10707</v>
      </c>
      <c r="D463">
        <f>SUMIF(order_details__2[OrderID],order_details!C463,order_details__2[Line Sale])</f>
        <v>1704</v>
      </c>
      <c r="E463">
        <f>VLOOKUP(Table15[[#This Row],[OrderID]],orders[],7,FALSE)</f>
        <v>3</v>
      </c>
      <c r="F463">
        <f>SUMIF(order_details__2[OrderID],Table15[[#This Row],[OrderID]],order_details__2[Quantity])</f>
        <v>89</v>
      </c>
    </row>
    <row r="464" spans="1:6" x14ac:dyDescent="0.2">
      <c r="A464" s="2">
        <v>10420</v>
      </c>
      <c r="C464">
        <v>10708</v>
      </c>
      <c r="D464">
        <f>SUMIF(order_details__2[OrderID],order_details!C464,order_details__2[Line Sale])</f>
        <v>180.4</v>
      </c>
      <c r="E464">
        <f>VLOOKUP(Table15[[#This Row],[OrderID]],orders[],7,FALSE)</f>
        <v>2</v>
      </c>
      <c r="F464">
        <f>SUMIF(order_details__2[OrderID],Table15[[#This Row],[OrderID]],order_details__2[Quantity])</f>
        <v>9</v>
      </c>
    </row>
    <row r="465" spans="1:6" x14ac:dyDescent="0.2">
      <c r="A465" s="3">
        <v>10421</v>
      </c>
      <c r="C465">
        <v>10709</v>
      </c>
      <c r="D465">
        <f>SUMIF(order_details__2[OrderID],order_details!C465,order_details__2[Line Sale])</f>
        <v>3424</v>
      </c>
      <c r="E465">
        <f>VLOOKUP(Table15[[#This Row],[OrderID]],orders[],7,FALSE)</f>
        <v>3</v>
      </c>
      <c r="F465">
        <f>SUMIF(order_details__2[OrderID],Table15[[#This Row],[OrderID]],order_details__2[Quantity])</f>
        <v>78</v>
      </c>
    </row>
    <row r="466" spans="1:6" x14ac:dyDescent="0.2">
      <c r="A466" s="2">
        <v>10421</v>
      </c>
      <c r="C466">
        <v>10710</v>
      </c>
      <c r="D466">
        <f>SUMIF(order_details__2[OrderID],order_details!C466,order_details__2[Line Sale])</f>
        <v>93.5</v>
      </c>
      <c r="E466">
        <f>VLOOKUP(Table15[[#This Row],[OrderID]],orders[],7,FALSE)</f>
        <v>1</v>
      </c>
      <c r="F466">
        <f>SUMIF(order_details__2[OrderID],Table15[[#This Row],[OrderID]],order_details__2[Quantity])</f>
        <v>10</v>
      </c>
    </row>
    <row r="467" spans="1:6" x14ac:dyDescent="0.2">
      <c r="A467" s="3">
        <v>10421</v>
      </c>
      <c r="C467">
        <v>10711</v>
      </c>
      <c r="D467">
        <f>SUMIF(order_details__2[OrderID],order_details!C467,order_details__2[Line Sale])</f>
        <v>4451.7</v>
      </c>
      <c r="E467">
        <f>VLOOKUP(Table15[[#This Row],[OrderID]],orders[],7,FALSE)</f>
        <v>2</v>
      </c>
      <c r="F467">
        <f>SUMIF(order_details__2[OrderID],Table15[[#This Row],[OrderID]],order_details__2[Quantity])</f>
        <v>174</v>
      </c>
    </row>
    <row r="468" spans="1:6" x14ac:dyDescent="0.2">
      <c r="A468" s="2">
        <v>10421</v>
      </c>
      <c r="C468">
        <v>10712</v>
      </c>
      <c r="D468">
        <f>SUMIF(order_details__2[OrderID],order_details!C468,order_details__2[Line Sale])</f>
        <v>1238.4000000000001</v>
      </c>
      <c r="E468">
        <f>VLOOKUP(Table15[[#This Row],[OrderID]],orders[],7,FALSE)</f>
        <v>1</v>
      </c>
      <c r="F468">
        <f>SUMIF(order_details__2[OrderID],Table15[[#This Row],[OrderID]],order_details__2[Quantity])</f>
        <v>33</v>
      </c>
    </row>
    <row r="469" spans="1:6" x14ac:dyDescent="0.2">
      <c r="A469" s="3">
        <v>10422</v>
      </c>
      <c r="C469">
        <v>10713</v>
      </c>
      <c r="D469">
        <f>SUMIF(order_details__2[OrderID],order_details!C469,order_details__2[Line Sale])</f>
        <v>2827.9</v>
      </c>
      <c r="E469">
        <f>VLOOKUP(Table15[[#This Row],[OrderID]],orders[],7,FALSE)</f>
        <v>1</v>
      </c>
      <c r="F469">
        <f>SUMIF(order_details__2[OrderID],Table15[[#This Row],[OrderID]],order_details__2[Quantity])</f>
        <v>182</v>
      </c>
    </row>
    <row r="470" spans="1:6" x14ac:dyDescent="0.2">
      <c r="A470" s="2">
        <v>10423</v>
      </c>
      <c r="C470">
        <v>10714</v>
      </c>
      <c r="D470">
        <f>SUMIF(order_details__2[OrderID],order_details!C470,order_details__2[Line Sale])</f>
        <v>2941</v>
      </c>
      <c r="E470">
        <f>VLOOKUP(Table15[[#This Row],[OrderID]],orders[],7,FALSE)</f>
        <v>3</v>
      </c>
      <c r="F470">
        <f>SUMIF(order_details__2[OrderID],Table15[[#This Row],[OrderID]],order_details__2[Quantity])</f>
        <v>137</v>
      </c>
    </row>
    <row r="471" spans="1:6" x14ac:dyDescent="0.2">
      <c r="A471" s="3">
        <v>10423</v>
      </c>
      <c r="C471">
        <v>10715</v>
      </c>
      <c r="D471">
        <f>SUMIF(order_details__2[OrderID],order_details!C471,order_details__2[Line Sale])</f>
        <v>1296</v>
      </c>
      <c r="E471">
        <f>VLOOKUP(Table15[[#This Row],[OrderID]],orders[],7,FALSE)</f>
        <v>1</v>
      </c>
      <c r="F471">
        <f>SUMIF(order_details__2[OrderID],Table15[[#This Row],[OrderID]],order_details__2[Quantity])</f>
        <v>51</v>
      </c>
    </row>
    <row r="472" spans="1:6" x14ac:dyDescent="0.2">
      <c r="A472" s="2">
        <v>10424</v>
      </c>
      <c r="C472">
        <v>10716</v>
      </c>
      <c r="D472">
        <f>SUMIF(order_details__2[OrderID],order_details!C472,order_details__2[Line Sale])</f>
        <v>706</v>
      </c>
      <c r="E472">
        <f>VLOOKUP(Table15[[#This Row],[OrderID]],orders[],7,FALSE)</f>
        <v>2</v>
      </c>
      <c r="F472">
        <f>SUMIF(order_details__2[OrderID],Table15[[#This Row],[OrderID]],order_details__2[Quantity])</f>
        <v>22</v>
      </c>
    </row>
    <row r="473" spans="1:6" x14ac:dyDescent="0.2">
      <c r="A473" s="3">
        <v>10424</v>
      </c>
      <c r="C473">
        <v>10717</v>
      </c>
      <c r="D473">
        <f>SUMIF(order_details__2[OrderID],order_details!C473,order_details__2[Line Sale])</f>
        <v>1331.75</v>
      </c>
      <c r="E473">
        <f>VLOOKUP(Table15[[#This Row],[OrderID]],orders[],7,FALSE)</f>
        <v>2</v>
      </c>
      <c r="F473">
        <f>SUMIF(order_details__2[OrderID],Table15[[#This Row],[OrderID]],order_details__2[Quantity])</f>
        <v>72</v>
      </c>
    </row>
    <row r="474" spans="1:6" x14ac:dyDescent="0.2">
      <c r="A474" s="2">
        <v>10424</v>
      </c>
      <c r="C474">
        <v>10718</v>
      </c>
      <c r="D474">
        <f>SUMIF(order_details__2[OrderID],order_details!C474,order_details__2[Line Sale])</f>
        <v>3463</v>
      </c>
      <c r="E474">
        <f>VLOOKUP(Table15[[#This Row],[OrderID]],orders[],7,FALSE)</f>
        <v>3</v>
      </c>
      <c r="F474">
        <f>SUMIF(order_details__2[OrderID],Table15[[#This Row],[OrderID]],order_details__2[Quantity])</f>
        <v>116</v>
      </c>
    </row>
    <row r="475" spans="1:6" x14ac:dyDescent="0.2">
      <c r="A475" s="3">
        <v>10425</v>
      </c>
      <c r="C475">
        <v>10719</v>
      </c>
      <c r="D475">
        <f>SUMIF(order_details__2[OrderID],order_details!C475,order_details__2[Line Sale])</f>
        <v>1125.67</v>
      </c>
      <c r="E475">
        <f>VLOOKUP(Table15[[#This Row],[OrderID]],orders[],7,FALSE)</f>
        <v>2</v>
      </c>
      <c r="F475">
        <f>SUMIF(order_details__2[OrderID],Table15[[#This Row],[OrderID]],order_details__2[Quantity])</f>
        <v>55</v>
      </c>
    </row>
    <row r="476" spans="1:6" x14ac:dyDescent="0.2">
      <c r="A476" s="2">
        <v>10425</v>
      </c>
      <c r="C476">
        <v>10720</v>
      </c>
      <c r="D476">
        <f>SUMIF(order_details__2[OrderID],order_details!C476,order_details__2[Line Sale])</f>
        <v>550</v>
      </c>
      <c r="E476">
        <f>VLOOKUP(Table15[[#This Row],[OrderID]],orders[],7,FALSE)</f>
        <v>2</v>
      </c>
      <c r="F476">
        <f>SUMIF(order_details__2[OrderID],Table15[[#This Row],[OrderID]],order_details__2[Quantity])</f>
        <v>29</v>
      </c>
    </row>
    <row r="477" spans="1:6" x14ac:dyDescent="0.2">
      <c r="A477" s="3">
        <v>10426</v>
      </c>
      <c r="C477">
        <v>10721</v>
      </c>
      <c r="D477">
        <f>SUMIF(order_details__2[OrderID],order_details!C477,order_details__2[Line Sale])</f>
        <v>972.5</v>
      </c>
      <c r="E477">
        <f>VLOOKUP(Table15[[#This Row],[OrderID]],orders[],7,FALSE)</f>
        <v>3</v>
      </c>
      <c r="F477">
        <f>SUMIF(order_details__2[OrderID],Table15[[#This Row],[OrderID]],order_details__2[Quantity])</f>
        <v>50</v>
      </c>
    </row>
    <row r="478" spans="1:6" x14ac:dyDescent="0.2">
      <c r="A478" s="2">
        <v>10426</v>
      </c>
      <c r="C478">
        <v>10722</v>
      </c>
      <c r="D478">
        <f>SUMIF(order_details__2[OrderID],order_details!C478,order_details__2[Line Sale])</f>
        <v>1570</v>
      </c>
      <c r="E478">
        <f>VLOOKUP(Table15[[#This Row],[OrderID]],orders[],7,FALSE)</f>
        <v>1</v>
      </c>
      <c r="F478">
        <f>SUMIF(order_details__2[OrderID],Table15[[#This Row],[OrderID]],order_details__2[Quantity])</f>
        <v>140</v>
      </c>
    </row>
    <row r="479" spans="1:6" x14ac:dyDescent="0.2">
      <c r="A479" s="3">
        <v>10427</v>
      </c>
      <c r="C479">
        <v>10723</v>
      </c>
      <c r="D479">
        <f>SUMIF(order_details__2[OrderID],order_details!C479,order_details__2[Line Sale])</f>
        <v>468.45</v>
      </c>
      <c r="E479">
        <f>VLOOKUP(Table15[[#This Row],[OrderID]],orders[],7,FALSE)</f>
        <v>1</v>
      </c>
      <c r="F479">
        <f>SUMIF(order_details__2[OrderID],Table15[[#This Row],[OrderID]],order_details__2[Quantity])</f>
        <v>15</v>
      </c>
    </row>
    <row r="480" spans="1:6" x14ac:dyDescent="0.2">
      <c r="A480" s="2">
        <v>10428</v>
      </c>
      <c r="C480">
        <v>10724</v>
      </c>
      <c r="D480">
        <f>SUMIF(order_details__2[OrderID],order_details!C480,order_details__2[Line Sale])</f>
        <v>638.5</v>
      </c>
      <c r="E480">
        <f>VLOOKUP(Table15[[#This Row],[OrderID]],orders[],7,FALSE)</f>
        <v>2</v>
      </c>
      <c r="F480">
        <f>SUMIF(order_details__2[OrderID],Table15[[#This Row],[OrderID]],order_details__2[Quantity])</f>
        <v>21</v>
      </c>
    </row>
    <row r="481" spans="1:6" x14ac:dyDescent="0.2">
      <c r="A481" s="3">
        <v>10429</v>
      </c>
      <c r="C481">
        <v>10725</v>
      </c>
      <c r="D481">
        <f>SUMIF(order_details__2[OrderID],order_details!C481,order_details__2[Line Sale])</f>
        <v>287.8</v>
      </c>
      <c r="E481">
        <f>VLOOKUP(Table15[[#This Row],[OrderID]],orders[],7,FALSE)</f>
        <v>3</v>
      </c>
      <c r="F481">
        <f>SUMIF(order_details__2[OrderID],Table15[[#This Row],[OrderID]],order_details__2[Quantity])</f>
        <v>22</v>
      </c>
    </row>
    <row r="482" spans="1:6" x14ac:dyDescent="0.2">
      <c r="A482" s="2">
        <v>10429</v>
      </c>
      <c r="C482">
        <v>10726</v>
      </c>
      <c r="D482">
        <f>SUMIF(order_details__2[OrderID],order_details!C482,order_details__2[Line Sale])</f>
        <v>655</v>
      </c>
      <c r="E482">
        <f>VLOOKUP(Table15[[#This Row],[OrderID]],orders[],7,FALSE)</f>
        <v>1</v>
      </c>
      <c r="F482">
        <f>SUMIF(order_details__2[OrderID],Table15[[#This Row],[OrderID]],order_details__2[Quantity])</f>
        <v>30</v>
      </c>
    </row>
    <row r="483" spans="1:6" x14ac:dyDescent="0.2">
      <c r="A483" s="3">
        <v>10430</v>
      </c>
      <c r="C483">
        <v>10727</v>
      </c>
      <c r="D483">
        <f>SUMIF(order_details__2[OrderID],order_details!C483,order_details__2[Line Sale])</f>
        <v>1710</v>
      </c>
      <c r="E483">
        <f>VLOOKUP(Table15[[#This Row],[OrderID]],orders[],7,FALSE)</f>
        <v>1</v>
      </c>
      <c r="F483">
        <f>SUMIF(order_details__2[OrderID],Table15[[#This Row],[OrderID]],order_details__2[Quantity])</f>
        <v>40</v>
      </c>
    </row>
    <row r="484" spans="1:6" x14ac:dyDescent="0.2">
      <c r="A484" s="2">
        <v>10430</v>
      </c>
      <c r="C484">
        <v>10728</v>
      </c>
      <c r="D484">
        <f>SUMIF(order_details__2[OrderID],order_details!C484,order_details__2[Line Sale])</f>
        <v>1296.75</v>
      </c>
      <c r="E484">
        <f>VLOOKUP(Table15[[#This Row],[OrderID]],orders[],7,FALSE)</f>
        <v>2</v>
      </c>
      <c r="F484">
        <f>SUMIF(order_details__2[OrderID],Table15[[#This Row],[OrderID]],order_details__2[Quantity])</f>
        <v>48</v>
      </c>
    </row>
    <row r="485" spans="1:6" x14ac:dyDescent="0.2">
      <c r="A485" s="3">
        <v>10430</v>
      </c>
      <c r="C485">
        <v>10729</v>
      </c>
      <c r="D485">
        <f>SUMIF(order_details__2[OrderID],order_details!C485,order_details__2[Line Sale])</f>
        <v>1850</v>
      </c>
      <c r="E485">
        <f>VLOOKUP(Table15[[#This Row],[OrderID]],orders[],7,FALSE)</f>
        <v>3</v>
      </c>
      <c r="F485">
        <f>SUMIF(order_details__2[OrderID],Table15[[#This Row],[OrderID]],order_details__2[Quantity])</f>
        <v>120</v>
      </c>
    </row>
    <row r="486" spans="1:6" x14ac:dyDescent="0.2">
      <c r="A486" s="2">
        <v>10430</v>
      </c>
      <c r="C486">
        <v>10730</v>
      </c>
      <c r="D486">
        <f>SUMIF(order_details__2[OrderID],order_details!C486,order_details__2[Line Sale])</f>
        <v>509.75</v>
      </c>
      <c r="E486">
        <f>VLOOKUP(Table15[[#This Row],[OrderID]],orders[],7,FALSE)</f>
        <v>1</v>
      </c>
      <c r="F486">
        <f>SUMIF(order_details__2[OrderID],Table15[[#This Row],[OrderID]],order_details__2[Quantity])</f>
        <v>28</v>
      </c>
    </row>
    <row r="487" spans="1:6" x14ac:dyDescent="0.2">
      <c r="A487" s="3">
        <v>10431</v>
      </c>
      <c r="C487">
        <v>10731</v>
      </c>
      <c r="D487">
        <f>SUMIF(order_details__2[OrderID],order_details!C487,order_details__2[Line Sale])</f>
        <v>1990</v>
      </c>
      <c r="E487">
        <f>VLOOKUP(Table15[[#This Row],[OrderID]],orders[],7,FALSE)</f>
        <v>1</v>
      </c>
      <c r="F487">
        <f>SUMIF(order_details__2[OrderID],Table15[[#This Row],[OrderID]],order_details__2[Quantity])</f>
        <v>70</v>
      </c>
    </row>
    <row r="488" spans="1:6" x14ac:dyDescent="0.2">
      <c r="A488" s="2">
        <v>10431</v>
      </c>
      <c r="C488">
        <v>10732</v>
      </c>
      <c r="D488">
        <f>SUMIF(order_details__2[OrderID],order_details!C488,order_details__2[Line Sale])</f>
        <v>360</v>
      </c>
      <c r="E488">
        <f>VLOOKUP(Table15[[#This Row],[OrderID]],orders[],7,FALSE)</f>
        <v>1</v>
      </c>
      <c r="F488">
        <f>SUMIF(order_details__2[OrderID],Table15[[#This Row],[OrderID]],order_details__2[Quantity])</f>
        <v>20</v>
      </c>
    </row>
    <row r="489" spans="1:6" x14ac:dyDescent="0.2">
      <c r="A489" s="3">
        <v>10431</v>
      </c>
      <c r="C489">
        <v>10733</v>
      </c>
      <c r="D489">
        <f>SUMIF(order_details__2[OrderID],order_details!C489,order_details__2[Line Sale])</f>
        <v>1459</v>
      </c>
      <c r="E489">
        <f>VLOOKUP(Table15[[#This Row],[OrderID]],orders[],7,FALSE)</f>
        <v>3</v>
      </c>
      <c r="F489">
        <f>SUMIF(order_details__2[OrderID],Table15[[#This Row],[OrderID]],order_details__2[Quantity])</f>
        <v>61</v>
      </c>
    </row>
    <row r="490" spans="1:6" x14ac:dyDescent="0.2">
      <c r="A490" s="2">
        <v>10432</v>
      </c>
      <c r="C490">
        <v>10734</v>
      </c>
      <c r="D490">
        <f>SUMIF(order_details__2[OrderID],order_details!C490,order_details__2[Line Sale])</f>
        <v>1498.35</v>
      </c>
      <c r="E490">
        <f>VLOOKUP(Table15[[#This Row],[OrderID]],orders[],7,FALSE)</f>
        <v>3</v>
      </c>
      <c r="F490">
        <f>SUMIF(order_details__2[OrderID],Table15[[#This Row],[OrderID]],order_details__2[Quantity])</f>
        <v>65</v>
      </c>
    </row>
    <row r="491" spans="1:6" x14ac:dyDescent="0.2">
      <c r="A491" s="3">
        <v>10432</v>
      </c>
      <c r="C491">
        <v>10735</v>
      </c>
      <c r="D491">
        <f>SUMIF(order_details__2[OrderID],order_details!C491,order_details__2[Line Sale])</f>
        <v>596</v>
      </c>
      <c r="E491">
        <f>VLOOKUP(Table15[[#This Row],[OrderID]],orders[],7,FALSE)</f>
        <v>2</v>
      </c>
      <c r="F491">
        <f>SUMIF(order_details__2[OrderID],Table15[[#This Row],[OrderID]],order_details__2[Quantity])</f>
        <v>22</v>
      </c>
    </row>
    <row r="492" spans="1:6" x14ac:dyDescent="0.2">
      <c r="A492" s="2">
        <v>10433</v>
      </c>
      <c r="C492">
        <v>10736</v>
      </c>
      <c r="D492">
        <f>SUMIF(order_details__2[OrderID],order_details!C492,order_details__2[Line Sale])</f>
        <v>997</v>
      </c>
      <c r="E492">
        <f>VLOOKUP(Table15[[#This Row],[OrderID]],orders[],7,FALSE)</f>
        <v>2</v>
      </c>
      <c r="F492">
        <f>SUMIF(order_details__2[OrderID],Table15[[#This Row],[OrderID]],order_details__2[Quantity])</f>
        <v>60</v>
      </c>
    </row>
    <row r="493" spans="1:6" x14ac:dyDescent="0.2">
      <c r="A493" s="3">
        <v>10434</v>
      </c>
      <c r="C493">
        <v>10737</v>
      </c>
      <c r="D493">
        <f>SUMIF(order_details__2[OrderID],order_details!C493,order_details__2[Line Sale])</f>
        <v>139.80000000000001</v>
      </c>
      <c r="E493">
        <f>VLOOKUP(Table15[[#This Row],[OrderID]],orders[],7,FALSE)</f>
        <v>2</v>
      </c>
      <c r="F493">
        <f>SUMIF(order_details__2[OrderID],Table15[[#This Row],[OrderID]],order_details__2[Quantity])</f>
        <v>16</v>
      </c>
    </row>
    <row r="494" spans="1:6" x14ac:dyDescent="0.2">
      <c r="A494" s="2">
        <v>10434</v>
      </c>
      <c r="C494">
        <v>10738</v>
      </c>
      <c r="D494">
        <f>SUMIF(order_details__2[OrderID],order_details!C494,order_details__2[Line Sale])</f>
        <v>52.349999999999994</v>
      </c>
      <c r="E494">
        <f>VLOOKUP(Table15[[#This Row],[OrderID]],orders[],7,FALSE)</f>
        <v>1</v>
      </c>
      <c r="F494">
        <f>SUMIF(order_details__2[OrderID],Table15[[#This Row],[OrderID]],order_details__2[Quantity])</f>
        <v>3</v>
      </c>
    </row>
    <row r="495" spans="1:6" x14ac:dyDescent="0.2">
      <c r="A495" s="3">
        <v>10435</v>
      </c>
      <c r="C495">
        <v>10739</v>
      </c>
      <c r="D495">
        <f>SUMIF(order_details__2[OrderID],order_details!C495,order_details__2[Line Sale])</f>
        <v>240</v>
      </c>
      <c r="E495">
        <f>VLOOKUP(Table15[[#This Row],[OrderID]],orders[],7,FALSE)</f>
        <v>3</v>
      </c>
      <c r="F495">
        <f>SUMIF(order_details__2[OrderID],Table15[[#This Row],[OrderID]],order_details__2[Quantity])</f>
        <v>24</v>
      </c>
    </row>
    <row r="496" spans="1:6" x14ac:dyDescent="0.2">
      <c r="A496" s="2">
        <v>10435</v>
      </c>
      <c r="C496">
        <v>10740</v>
      </c>
      <c r="D496">
        <f>SUMIF(order_details__2[OrderID],order_details!C496,order_details__2[Line Sale])</f>
        <v>1770</v>
      </c>
      <c r="E496">
        <f>VLOOKUP(Table15[[#This Row],[OrderID]],orders[],7,FALSE)</f>
        <v>2</v>
      </c>
      <c r="F496">
        <f>SUMIF(order_details__2[OrderID],Table15[[#This Row],[OrderID]],order_details__2[Quantity])</f>
        <v>94</v>
      </c>
    </row>
    <row r="497" spans="1:6" x14ac:dyDescent="0.2">
      <c r="A497" s="3">
        <v>10435</v>
      </c>
      <c r="C497">
        <v>10741</v>
      </c>
      <c r="D497">
        <f>SUMIF(order_details__2[OrderID],order_details!C497,order_details__2[Line Sale])</f>
        <v>285</v>
      </c>
      <c r="E497">
        <f>VLOOKUP(Table15[[#This Row],[OrderID]],orders[],7,FALSE)</f>
        <v>3</v>
      </c>
      <c r="F497">
        <f>SUMIF(order_details__2[OrderID],Table15[[#This Row],[OrderID]],order_details__2[Quantity])</f>
        <v>15</v>
      </c>
    </row>
    <row r="498" spans="1:6" x14ac:dyDescent="0.2">
      <c r="A498" s="2">
        <v>10436</v>
      </c>
      <c r="C498">
        <v>10742</v>
      </c>
      <c r="D498">
        <f>SUMIF(order_details__2[OrderID],order_details!C498,order_details__2[Line Sale])</f>
        <v>3118</v>
      </c>
      <c r="E498">
        <f>VLOOKUP(Table15[[#This Row],[OrderID]],orders[],7,FALSE)</f>
        <v>3</v>
      </c>
      <c r="F498">
        <f>SUMIF(order_details__2[OrderID],Table15[[#This Row],[OrderID]],order_details__2[Quantity])</f>
        <v>105</v>
      </c>
    </row>
    <row r="499" spans="1:6" x14ac:dyDescent="0.2">
      <c r="A499" s="3">
        <v>10436</v>
      </c>
      <c r="C499">
        <v>10743</v>
      </c>
      <c r="D499">
        <f>SUMIF(order_details__2[OrderID],order_details!C499,order_details__2[Line Sale])</f>
        <v>336</v>
      </c>
      <c r="E499">
        <f>VLOOKUP(Table15[[#This Row],[OrderID]],orders[],7,FALSE)</f>
        <v>2</v>
      </c>
      <c r="F499">
        <f>SUMIF(order_details__2[OrderID],Table15[[#This Row],[OrderID]],order_details__2[Quantity])</f>
        <v>28</v>
      </c>
    </row>
    <row r="500" spans="1:6" x14ac:dyDescent="0.2">
      <c r="A500" s="2">
        <v>10436</v>
      </c>
      <c r="C500">
        <v>10744</v>
      </c>
      <c r="D500">
        <f>SUMIF(order_details__2[OrderID],order_details!C500,order_details__2[Line Sale])</f>
        <v>919.99999999999989</v>
      </c>
      <c r="E500">
        <f>VLOOKUP(Table15[[#This Row],[OrderID]],orders[],7,FALSE)</f>
        <v>1</v>
      </c>
      <c r="F500">
        <f>SUMIF(order_details__2[OrderID],Table15[[#This Row],[OrderID]],order_details__2[Quantity])</f>
        <v>50</v>
      </c>
    </row>
    <row r="501" spans="1:6" x14ac:dyDescent="0.2">
      <c r="A501" s="3">
        <v>10436</v>
      </c>
      <c r="C501">
        <v>10745</v>
      </c>
      <c r="D501">
        <f>SUMIF(order_details__2[OrderID],order_details!C501,order_details__2[Line Sale])</f>
        <v>4529.8</v>
      </c>
      <c r="E501">
        <f>VLOOKUP(Table15[[#This Row],[OrderID]],orders[],7,FALSE)</f>
        <v>1</v>
      </c>
      <c r="F501">
        <f>SUMIF(order_details__2[OrderID],Table15[[#This Row],[OrderID]],order_details__2[Quantity])</f>
        <v>92</v>
      </c>
    </row>
    <row r="502" spans="1:6" x14ac:dyDescent="0.2">
      <c r="A502" s="2">
        <v>10437</v>
      </c>
      <c r="C502">
        <v>10746</v>
      </c>
      <c r="D502">
        <f>SUMIF(order_details__2[OrderID],order_details!C502,order_details__2[Line Sale])</f>
        <v>2311.6999999999998</v>
      </c>
      <c r="E502">
        <f>VLOOKUP(Table15[[#This Row],[OrderID]],orders[],7,FALSE)</f>
        <v>3</v>
      </c>
      <c r="F502">
        <f>SUMIF(order_details__2[OrderID],Table15[[#This Row],[OrderID]],order_details__2[Quantity])</f>
        <v>83</v>
      </c>
    </row>
    <row r="503" spans="1:6" x14ac:dyDescent="0.2">
      <c r="A503" s="3">
        <v>10438</v>
      </c>
      <c r="C503">
        <v>10747</v>
      </c>
      <c r="D503">
        <f>SUMIF(order_details__2[OrderID],order_details!C503,order_details__2[Line Sale])</f>
        <v>1912.85</v>
      </c>
      <c r="E503">
        <f>VLOOKUP(Table15[[#This Row],[OrderID]],orders[],7,FALSE)</f>
        <v>1</v>
      </c>
      <c r="F503">
        <f>SUMIF(order_details__2[OrderID],Table15[[#This Row],[OrderID]],order_details__2[Quantity])</f>
        <v>82</v>
      </c>
    </row>
    <row r="504" spans="1:6" x14ac:dyDescent="0.2">
      <c r="A504" s="2">
        <v>10438</v>
      </c>
      <c r="C504">
        <v>10748</v>
      </c>
      <c r="D504">
        <f>SUMIF(order_details__2[OrderID],order_details!C504,order_details__2[Line Sale])</f>
        <v>2196</v>
      </c>
      <c r="E504">
        <f>VLOOKUP(Table15[[#This Row],[OrderID]],orders[],7,FALSE)</f>
        <v>1</v>
      </c>
      <c r="F504">
        <f>SUMIF(order_details__2[OrderID],Table15[[#This Row],[OrderID]],order_details__2[Quantity])</f>
        <v>112</v>
      </c>
    </row>
    <row r="505" spans="1:6" x14ac:dyDescent="0.2">
      <c r="A505" s="3">
        <v>10438</v>
      </c>
      <c r="C505">
        <v>10749</v>
      </c>
      <c r="D505">
        <f>SUMIF(order_details__2[OrderID],order_details!C505,order_details__2[Line Sale])</f>
        <v>1080</v>
      </c>
      <c r="E505">
        <f>VLOOKUP(Table15[[#This Row],[OrderID]],orders[],7,FALSE)</f>
        <v>2</v>
      </c>
      <c r="F505">
        <f>SUMIF(order_details__2[OrderID],Table15[[#This Row],[OrderID]],order_details__2[Quantity])</f>
        <v>31</v>
      </c>
    </row>
    <row r="506" spans="1:6" x14ac:dyDescent="0.2">
      <c r="A506" s="2">
        <v>10439</v>
      </c>
      <c r="C506">
        <v>10750</v>
      </c>
      <c r="D506">
        <f>SUMIF(order_details__2[OrderID],order_details!C506,order_details__2[Line Sale])</f>
        <v>1871.25</v>
      </c>
      <c r="E506">
        <f>VLOOKUP(Table15[[#This Row],[OrderID]],orders[],7,FALSE)</f>
        <v>1</v>
      </c>
      <c r="F506">
        <f>SUMIF(order_details__2[OrderID],Table15[[#This Row],[OrderID]],order_details__2[Quantity])</f>
        <v>70</v>
      </c>
    </row>
    <row r="507" spans="1:6" x14ac:dyDescent="0.2">
      <c r="A507" s="3">
        <v>10439</v>
      </c>
      <c r="C507">
        <v>10751</v>
      </c>
      <c r="D507">
        <f>SUMIF(order_details__2[OrderID],order_details!C507,order_details__2[Line Sale])</f>
        <v>1701.46</v>
      </c>
      <c r="E507">
        <f>VLOOKUP(Table15[[#This Row],[OrderID]],orders[],7,FALSE)</f>
        <v>3</v>
      </c>
      <c r="F507">
        <f>SUMIF(order_details__2[OrderID],Table15[[#This Row],[OrderID]],order_details__2[Quantity])</f>
        <v>77</v>
      </c>
    </row>
    <row r="508" spans="1:6" x14ac:dyDescent="0.2">
      <c r="A508" s="2">
        <v>10439</v>
      </c>
      <c r="C508">
        <v>10752</v>
      </c>
      <c r="D508">
        <f>SUMIF(order_details__2[OrderID],order_details!C508,order_details__2[Line Sale])</f>
        <v>252</v>
      </c>
      <c r="E508">
        <f>VLOOKUP(Table15[[#This Row],[OrderID]],orders[],7,FALSE)</f>
        <v>3</v>
      </c>
      <c r="F508">
        <f>SUMIF(order_details__2[OrderID],Table15[[#This Row],[OrderID]],order_details__2[Quantity])</f>
        <v>11</v>
      </c>
    </row>
    <row r="509" spans="1:6" x14ac:dyDescent="0.2">
      <c r="A509" s="3">
        <v>10439</v>
      </c>
      <c r="C509">
        <v>10753</v>
      </c>
      <c r="D509">
        <f>SUMIF(order_details__2[OrderID],order_details!C509,order_details__2[Line Sale])</f>
        <v>88</v>
      </c>
      <c r="E509">
        <f>VLOOKUP(Table15[[#This Row],[OrderID]],orders[],7,FALSE)</f>
        <v>1</v>
      </c>
      <c r="F509">
        <f>SUMIF(order_details__2[OrderID],Table15[[#This Row],[OrderID]],order_details__2[Quantity])</f>
        <v>9</v>
      </c>
    </row>
    <row r="510" spans="1:6" x14ac:dyDescent="0.2">
      <c r="A510" s="2">
        <v>10440</v>
      </c>
      <c r="C510">
        <v>10754</v>
      </c>
      <c r="D510">
        <f>SUMIF(order_details__2[OrderID],order_details!C510,order_details__2[Line Sale])</f>
        <v>55.199999999999996</v>
      </c>
      <c r="E510">
        <f>VLOOKUP(Table15[[#This Row],[OrderID]],orders[],7,FALSE)</f>
        <v>3</v>
      </c>
      <c r="F510">
        <f>SUMIF(order_details__2[OrderID],Table15[[#This Row],[OrderID]],order_details__2[Quantity])</f>
        <v>3</v>
      </c>
    </row>
    <row r="511" spans="1:6" x14ac:dyDescent="0.2">
      <c r="A511" s="3">
        <v>10440</v>
      </c>
      <c r="C511">
        <v>10755</v>
      </c>
      <c r="D511">
        <f>SUMIF(order_details__2[OrderID],order_details!C511,order_details__2[Line Sale])</f>
        <v>2598</v>
      </c>
      <c r="E511">
        <f>VLOOKUP(Table15[[#This Row],[OrderID]],orders[],7,FALSE)</f>
        <v>2</v>
      </c>
      <c r="F511">
        <f>SUMIF(order_details__2[OrderID],Table15[[#This Row],[OrderID]],order_details__2[Quantity])</f>
        <v>99</v>
      </c>
    </row>
    <row r="512" spans="1:6" x14ac:dyDescent="0.2">
      <c r="A512" s="2">
        <v>10440</v>
      </c>
      <c r="C512">
        <v>10756</v>
      </c>
      <c r="D512">
        <f>SUMIF(order_details__2[OrderID],order_details!C512,order_details__2[Line Sale])</f>
        <v>2487.5</v>
      </c>
      <c r="E512">
        <f>VLOOKUP(Table15[[#This Row],[OrderID]],orders[],7,FALSE)</f>
        <v>2</v>
      </c>
      <c r="F512">
        <f>SUMIF(order_details__2[OrderID],Table15[[#This Row],[OrderID]],order_details__2[Quantity])</f>
        <v>67</v>
      </c>
    </row>
    <row r="513" spans="1:6" x14ac:dyDescent="0.2">
      <c r="A513" s="3">
        <v>10440</v>
      </c>
      <c r="C513">
        <v>10757</v>
      </c>
      <c r="D513">
        <f>SUMIF(order_details__2[OrderID],order_details!C513,order_details__2[Line Sale])</f>
        <v>3082</v>
      </c>
      <c r="E513">
        <f>VLOOKUP(Table15[[#This Row],[OrderID]],orders[],7,FALSE)</f>
        <v>1</v>
      </c>
      <c r="F513">
        <f>SUMIF(order_details__2[OrderID],Table15[[#This Row],[OrderID]],order_details__2[Quantity])</f>
        <v>91</v>
      </c>
    </row>
    <row r="514" spans="1:6" x14ac:dyDescent="0.2">
      <c r="A514" s="2">
        <v>10441</v>
      </c>
      <c r="C514">
        <v>10758</v>
      </c>
      <c r="D514">
        <f>SUMIF(order_details__2[OrderID],order_details!C514,order_details__2[Line Sale])</f>
        <v>1644.6</v>
      </c>
      <c r="E514">
        <f>VLOOKUP(Table15[[#This Row],[OrderID]],orders[],7,FALSE)</f>
        <v>3</v>
      </c>
      <c r="F514">
        <f>SUMIF(order_details__2[OrderID],Table15[[#This Row],[OrderID]],order_details__2[Quantity])</f>
        <v>120</v>
      </c>
    </row>
    <row r="515" spans="1:6" x14ac:dyDescent="0.2">
      <c r="A515" s="3">
        <v>10442</v>
      </c>
      <c r="C515">
        <v>10759</v>
      </c>
      <c r="D515">
        <f>SUMIF(order_details__2[OrderID],order_details!C515,order_details__2[Line Sale])</f>
        <v>320</v>
      </c>
      <c r="E515">
        <f>VLOOKUP(Table15[[#This Row],[OrderID]],orders[],7,FALSE)</f>
        <v>3</v>
      </c>
      <c r="F515">
        <f>SUMIF(order_details__2[OrderID],Table15[[#This Row],[OrderID]],order_details__2[Quantity])</f>
        <v>10</v>
      </c>
    </row>
    <row r="516" spans="1:6" x14ac:dyDescent="0.2">
      <c r="A516" s="2">
        <v>10442</v>
      </c>
      <c r="C516">
        <v>10760</v>
      </c>
      <c r="D516">
        <f>SUMIF(order_details__2[OrderID],order_details!C516,order_details__2[Line Sale])</f>
        <v>3304</v>
      </c>
      <c r="E516">
        <f>VLOOKUP(Table15[[#This Row],[OrderID]],orders[],7,FALSE)</f>
        <v>1</v>
      </c>
      <c r="F516">
        <f>SUMIF(order_details__2[OrderID],Table15[[#This Row],[OrderID]],order_details__2[Quantity])</f>
        <v>82</v>
      </c>
    </row>
    <row r="517" spans="1:6" x14ac:dyDescent="0.2">
      <c r="A517" s="3">
        <v>10442</v>
      </c>
      <c r="C517">
        <v>10761</v>
      </c>
      <c r="D517">
        <f>SUMIF(order_details__2[OrderID],order_details!C517,order_details__2[Line Sale])</f>
        <v>629.5</v>
      </c>
      <c r="E517">
        <f>VLOOKUP(Table15[[#This Row],[OrderID]],orders[],7,FALSE)</f>
        <v>2</v>
      </c>
      <c r="F517">
        <f>SUMIF(order_details__2[OrderID],Table15[[#This Row],[OrderID]],order_details__2[Quantity])</f>
        <v>53</v>
      </c>
    </row>
    <row r="518" spans="1:6" x14ac:dyDescent="0.2">
      <c r="A518" s="2">
        <v>10443</v>
      </c>
      <c r="C518">
        <v>10762</v>
      </c>
      <c r="D518">
        <f>SUMIF(order_details__2[OrderID],order_details!C518,order_details__2[Line Sale])</f>
        <v>4337</v>
      </c>
      <c r="E518">
        <f>VLOOKUP(Table15[[#This Row],[OrderID]],orders[],7,FALSE)</f>
        <v>1</v>
      </c>
      <c r="F518">
        <f>SUMIF(order_details__2[OrderID],Table15[[#This Row],[OrderID]],order_details__2[Quantity])</f>
        <v>134</v>
      </c>
    </row>
    <row r="519" spans="1:6" x14ac:dyDescent="0.2">
      <c r="A519" s="3">
        <v>10443</v>
      </c>
      <c r="C519">
        <v>10763</v>
      </c>
      <c r="D519">
        <f>SUMIF(order_details__2[OrderID],order_details!C519,order_details__2[Line Sale])</f>
        <v>616</v>
      </c>
      <c r="E519">
        <f>VLOOKUP(Table15[[#This Row],[OrderID]],orders[],7,FALSE)</f>
        <v>3</v>
      </c>
      <c r="F519">
        <f>SUMIF(order_details__2[OrderID],Table15[[#This Row],[OrderID]],order_details__2[Quantity])</f>
        <v>66</v>
      </c>
    </row>
    <row r="520" spans="1:6" x14ac:dyDescent="0.2">
      <c r="A520" s="2">
        <v>10444</v>
      </c>
      <c r="C520">
        <v>10764</v>
      </c>
      <c r="D520">
        <f>SUMIF(order_details__2[OrderID],order_details!C520,order_details__2[Line Sale])</f>
        <v>2540</v>
      </c>
      <c r="E520">
        <f>VLOOKUP(Table15[[#This Row],[OrderID]],orders[],7,FALSE)</f>
        <v>3</v>
      </c>
      <c r="F520">
        <f>SUMIF(order_details__2[OrderID],Table15[[#This Row],[OrderID]],order_details__2[Quantity])</f>
        <v>150</v>
      </c>
    </row>
    <row r="521" spans="1:6" x14ac:dyDescent="0.2">
      <c r="A521" s="3">
        <v>10444</v>
      </c>
      <c r="C521">
        <v>10765</v>
      </c>
      <c r="D521">
        <f>SUMIF(order_details__2[OrderID],order_details!C521,order_details__2[Line Sale])</f>
        <v>1684</v>
      </c>
      <c r="E521">
        <f>VLOOKUP(Table15[[#This Row],[OrderID]],orders[],7,FALSE)</f>
        <v>3</v>
      </c>
      <c r="F521">
        <f>SUMIF(order_details__2[OrderID],Table15[[#This Row],[OrderID]],order_details__2[Quantity])</f>
        <v>80</v>
      </c>
    </row>
    <row r="522" spans="1:6" x14ac:dyDescent="0.2">
      <c r="A522" s="2">
        <v>10444</v>
      </c>
      <c r="C522">
        <v>10766</v>
      </c>
      <c r="D522">
        <f>SUMIF(order_details__2[OrderID],order_details!C522,order_details__2[Line Sale])</f>
        <v>2310</v>
      </c>
      <c r="E522">
        <f>VLOOKUP(Table15[[#This Row],[OrderID]],orders[],7,FALSE)</f>
        <v>1</v>
      </c>
      <c r="F522">
        <f>SUMIF(order_details__2[OrderID],Table15[[#This Row],[OrderID]],order_details__2[Quantity])</f>
        <v>115</v>
      </c>
    </row>
    <row r="523" spans="1:6" x14ac:dyDescent="0.2">
      <c r="A523" s="3">
        <v>10444</v>
      </c>
      <c r="C523">
        <v>10767</v>
      </c>
      <c r="D523">
        <f>SUMIF(order_details__2[OrderID],order_details!C523,order_details__2[Line Sale])</f>
        <v>28</v>
      </c>
      <c r="E523">
        <f>VLOOKUP(Table15[[#This Row],[OrderID]],orders[],7,FALSE)</f>
        <v>3</v>
      </c>
      <c r="F523">
        <f>SUMIF(order_details__2[OrderID],Table15[[#This Row],[OrderID]],order_details__2[Quantity])</f>
        <v>2</v>
      </c>
    </row>
    <row r="524" spans="1:6" x14ac:dyDescent="0.2">
      <c r="A524" s="2">
        <v>10445</v>
      </c>
      <c r="C524">
        <v>10768</v>
      </c>
      <c r="D524">
        <f>SUMIF(order_details__2[OrderID],order_details!C524,order_details__2[Line Sale])</f>
        <v>1477</v>
      </c>
      <c r="E524">
        <f>VLOOKUP(Table15[[#This Row],[OrderID]],orders[],7,FALSE)</f>
        <v>2</v>
      </c>
      <c r="F524">
        <f>SUMIF(order_details__2[OrderID],Table15[[#This Row],[OrderID]],order_details__2[Quantity])</f>
        <v>81</v>
      </c>
    </row>
    <row r="525" spans="1:6" x14ac:dyDescent="0.2">
      <c r="A525" s="3">
        <v>10445</v>
      </c>
      <c r="C525">
        <v>10769</v>
      </c>
      <c r="D525">
        <f>SUMIF(order_details__2[OrderID],order_details!C525,order_details__2[Line Sale])</f>
        <v>1704</v>
      </c>
      <c r="E525">
        <f>VLOOKUP(Table15[[#This Row],[OrderID]],orders[],7,FALSE)</f>
        <v>1</v>
      </c>
      <c r="F525">
        <f>SUMIF(order_details__2[OrderID],Table15[[#This Row],[OrderID]],order_details__2[Quantity])</f>
        <v>80</v>
      </c>
    </row>
    <row r="526" spans="1:6" x14ac:dyDescent="0.2">
      <c r="A526" s="2">
        <v>10446</v>
      </c>
      <c r="C526">
        <v>10770</v>
      </c>
      <c r="D526">
        <f>SUMIF(order_details__2[OrderID],order_details!C526,order_details__2[Line Sale])</f>
        <v>315</v>
      </c>
      <c r="E526">
        <f>VLOOKUP(Table15[[#This Row],[OrderID]],orders[],7,FALSE)</f>
        <v>3</v>
      </c>
      <c r="F526">
        <f>SUMIF(order_details__2[OrderID],Table15[[#This Row],[OrderID]],order_details__2[Quantity])</f>
        <v>15</v>
      </c>
    </row>
    <row r="527" spans="1:6" x14ac:dyDescent="0.2">
      <c r="A527" s="3">
        <v>10446</v>
      </c>
      <c r="C527">
        <v>10771</v>
      </c>
      <c r="D527">
        <f>SUMIF(order_details__2[OrderID],order_details!C527,order_details__2[Line Sale])</f>
        <v>344</v>
      </c>
      <c r="E527">
        <f>VLOOKUP(Table15[[#This Row],[OrderID]],orders[],7,FALSE)</f>
        <v>2</v>
      </c>
      <c r="F527">
        <f>SUMIF(order_details__2[OrderID],Table15[[#This Row],[OrderID]],order_details__2[Quantity])</f>
        <v>16</v>
      </c>
    </row>
    <row r="528" spans="1:6" x14ac:dyDescent="0.2">
      <c r="A528" s="2">
        <v>10446</v>
      </c>
      <c r="C528">
        <v>10772</v>
      </c>
      <c r="D528">
        <f>SUMIF(order_details__2[OrderID],order_details!C528,order_details__2[Line Sale])</f>
        <v>3603.2200000000003</v>
      </c>
      <c r="E528">
        <f>VLOOKUP(Table15[[#This Row],[OrderID]],orders[],7,FALSE)</f>
        <v>2</v>
      </c>
      <c r="F528">
        <f>SUMIF(order_details__2[OrderID],Table15[[#This Row],[OrderID]],order_details__2[Quantity])</f>
        <v>43</v>
      </c>
    </row>
    <row r="529" spans="1:6" x14ac:dyDescent="0.2">
      <c r="A529" s="3">
        <v>10446</v>
      </c>
      <c r="C529">
        <v>10773</v>
      </c>
      <c r="D529">
        <f>SUMIF(order_details__2[OrderID],order_details!C529,order_details__2[Line Sale])</f>
        <v>2216.25</v>
      </c>
      <c r="E529">
        <f>VLOOKUP(Table15[[#This Row],[OrderID]],orders[],7,FALSE)</f>
        <v>3</v>
      </c>
      <c r="F529">
        <f>SUMIF(order_details__2[OrderID],Table15[[#This Row],[OrderID]],order_details__2[Quantity])</f>
        <v>110</v>
      </c>
    </row>
    <row r="530" spans="1:6" x14ac:dyDescent="0.2">
      <c r="A530" s="2">
        <v>10447</v>
      </c>
      <c r="C530">
        <v>10774</v>
      </c>
      <c r="D530">
        <f>SUMIF(order_details__2[OrderID],order_details!C530,order_details__2[Line Sale])</f>
        <v>875</v>
      </c>
      <c r="E530">
        <f>VLOOKUP(Table15[[#This Row],[OrderID]],orders[],7,FALSE)</f>
        <v>1</v>
      </c>
      <c r="F530">
        <f>SUMIF(order_details__2[OrderID],Table15[[#This Row],[OrderID]],order_details__2[Quantity])</f>
        <v>52</v>
      </c>
    </row>
    <row r="531" spans="1:6" x14ac:dyDescent="0.2">
      <c r="A531" s="3">
        <v>10447</v>
      </c>
      <c r="C531">
        <v>10775</v>
      </c>
      <c r="D531">
        <f>SUMIF(order_details__2[OrderID],order_details!C531,order_details__2[Line Sale])</f>
        <v>228</v>
      </c>
      <c r="E531">
        <f>VLOOKUP(Table15[[#This Row],[OrderID]],orders[],7,FALSE)</f>
        <v>1</v>
      </c>
      <c r="F531">
        <f>SUMIF(order_details__2[OrderID],Table15[[#This Row],[OrderID]],order_details__2[Quantity])</f>
        <v>9</v>
      </c>
    </row>
    <row r="532" spans="1:6" x14ac:dyDescent="0.2">
      <c r="A532" s="2">
        <v>10447</v>
      </c>
      <c r="C532">
        <v>10776</v>
      </c>
      <c r="D532">
        <f>SUMIF(order_details__2[OrderID],order_details!C532,order_details__2[Line Sale])</f>
        <v>6984.5</v>
      </c>
      <c r="E532">
        <f>VLOOKUP(Table15[[#This Row],[OrderID]],orders[],7,FALSE)</f>
        <v>3</v>
      </c>
      <c r="F532">
        <f>SUMIF(order_details__2[OrderID],Table15[[#This Row],[OrderID]],order_details__2[Quantity])</f>
        <v>175</v>
      </c>
    </row>
    <row r="533" spans="1:6" x14ac:dyDescent="0.2">
      <c r="A533" s="3">
        <v>10448</v>
      </c>
      <c r="C533">
        <v>10777</v>
      </c>
      <c r="D533">
        <f>SUMIF(order_details__2[OrderID],order_details!C533,order_details__2[Line Sale])</f>
        <v>280</v>
      </c>
      <c r="E533">
        <f>VLOOKUP(Table15[[#This Row],[OrderID]],orders[],7,FALSE)</f>
        <v>2</v>
      </c>
      <c r="F533">
        <f>SUMIF(order_details__2[OrderID],Table15[[#This Row],[OrderID]],order_details__2[Quantity])</f>
        <v>20</v>
      </c>
    </row>
    <row r="534" spans="1:6" x14ac:dyDescent="0.2">
      <c r="A534" s="2">
        <v>10448</v>
      </c>
      <c r="C534">
        <v>10778</v>
      </c>
      <c r="D534">
        <f>SUMIF(order_details__2[OrderID],order_details!C534,order_details__2[Line Sale])</f>
        <v>96.5</v>
      </c>
      <c r="E534">
        <f>VLOOKUP(Table15[[#This Row],[OrderID]],orders[],7,FALSE)</f>
        <v>1</v>
      </c>
      <c r="F534">
        <f>SUMIF(order_details__2[OrderID],Table15[[#This Row],[OrderID]],order_details__2[Quantity])</f>
        <v>10</v>
      </c>
    </row>
    <row r="535" spans="1:6" x14ac:dyDescent="0.2">
      <c r="A535" s="3">
        <v>10449</v>
      </c>
      <c r="C535">
        <v>10779</v>
      </c>
      <c r="D535">
        <f>SUMIF(order_details__2[OrderID],order_details!C535,order_details__2[Line Sale])</f>
        <v>1335</v>
      </c>
      <c r="E535">
        <f>VLOOKUP(Table15[[#This Row],[OrderID]],orders[],7,FALSE)</f>
        <v>2</v>
      </c>
      <c r="F535">
        <f>SUMIF(order_details__2[OrderID],Table15[[#This Row],[OrderID]],order_details__2[Quantity])</f>
        <v>40</v>
      </c>
    </row>
    <row r="536" spans="1:6" x14ac:dyDescent="0.2">
      <c r="A536" s="2">
        <v>10449</v>
      </c>
      <c r="C536">
        <v>10780</v>
      </c>
      <c r="D536">
        <f>SUMIF(order_details__2[OrderID],order_details!C536,order_details__2[Line Sale])</f>
        <v>720</v>
      </c>
      <c r="E536">
        <f>VLOOKUP(Table15[[#This Row],[OrderID]],orders[],7,FALSE)</f>
        <v>1</v>
      </c>
      <c r="F536">
        <f>SUMIF(order_details__2[OrderID],Table15[[#This Row],[OrderID]],order_details__2[Quantity])</f>
        <v>50</v>
      </c>
    </row>
    <row r="537" spans="1:6" x14ac:dyDescent="0.2">
      <c r="A537" s="3">
        <v>10449</v>
      </c>
      <c r="C537">
        <v>10781</v>
      </c>
      <c r="D537">
        <f>SUMIF(order_details__2[OrderID],order_details!C537,order_details__2[Line Sale])</f>
        <v>1132.3499999999999</v>
      </c>
      <c r="E537">
        <f>VLOOKUP(Table15[[#This Row],[OrderID]],orders[],7,FALSE)</f>
        <v>3</v>
      </c>
      <c r="F537">
        <f>SUMIF(order_details__2[OrderID],Table15[[#This Row],[OrderID]],order_details__2[Quantity])</f>
        <v>58</v>
      </c>
    </row>
    <row r="538" spans="1:6" x14ac:dyDescent="0.2">
      <c r="A538" s="2">
        <v>10450</v>
      </c>
      <c r="C538">
        <v>10782</v>
      </c>
      <c r="D538">
        <f>SUMIF(order_details__2[OrderID],order_details!C538,order_details__2[Line Sale])</f>
        <v>12.5</v>
      </c>
      <c r="E538">
        <f>VLOOKUP(Table15[[#This Row],[OrderID]],orders[],7,FALSE)</f>
        <v>3</v>
      </c>
      <c r="F538">
        <f>SUMIF(order_details__2[OrderID],Table15[[#This Row],[OrderID]],order_details__2[Quantity])</f>
        <v>1</v>
      </c>
    </row>
    <row r="539" spans="1:6" x14ac:dyDescent="0.2">
      <c r="A539" s="3">
        <v>10450</v>
      </c>
      <c r="C539">
        <v>10783</v>
      </c>
      <c r="D539">
        <f>SUMIF(order_details__2[OrderID],order_details!C539,order_details__2[Line Sale])</f>
        <v>1442.5</v>
      </c>
      <c r="E539">
        <f>VLOOKUP(Table15[[#This Row],[OrderID]],orders[],7,FALSE)</f>
        <v>2</v>
      </c>
      <c r="F539">
        <f>SUMIF(order_details__2[OrderID],Table15[[#This Row],[OrderID]],order_details__2[Quantity])</f>
        <v>15</v>
      </c>
    </row>
    <row r="540" spans="1:6" x14ac:dyDescent="0.2">
      <c r="A540" s="2">
        <v>10451</v>
      </c>
      <c r="C540">
        <v>10784</v>
      </c>
      <c r="D540">
        <f>SUMIF(order_details__2[OrderID],order_details!C540,order_details__2[Line Sale])</f>
        <v>1650</v>
      </c>
      <c r="E540">
        <f>VLOOKUP(Table15[[#This Row],[OrderID]],orders[],7,FALSE)</f>
        <v>3</v>
      </c>
      <c r="F540">
        <f>SUMIF(order_details__2[OrderID],Table15[[#This Row],[OrderID]],order_details__2[Quantity])</f>
        <v>62</v>
      </c>
    </row>
    <row r="541" spans="1:6" x14ac:dyDescent="0.2">
      <c r="A541" s="3">
        <v>10451</v>
      </c>
      <c r="C541">
        <v>10785</v>
      </c>
      <c r="D541">
        <f>SUMIF(order_details__2[OrderID],order_details!C541,order_details__2[Line Sale])</f>
        <v>387.5</v>
      </c>
      <c r="E541">
        <f>VLOOKUP(Table15[[#This Row],[OrderID]],orders[],7,FALSE)</f>
        <v>3</v>
      </c>
      <c r="F541">
        <f>SUMIF(order_details__2[OrderID],Table15[[#This Row],[OrderID]],order_details__2[Quantity])</f>
        <v>20</v>
      </c>
    </row>
    <row r="542" spans="1:6" x14ac:dyDescent="0.2">
      <c r="A542" s="2">
        <v>10451</v>
      </c>
      <c r="C542">
        <v>10786</v>
      </c>
      <c r="D542">
        <f>SUMIF(order_details__2[OrderID],order_details!C542,order_details__2[Line Sale])</f>
        <v>1913.85</v>
      </c>
      <c r="E542">
        <f>VLOOKUP(Table15[[#This Row],[OrderID]],orders[],7,FALSE)</f>
        <v>1</v>
      </c>
      <c r="F542">
        <f>SUMIF(order_details__2[OrderID],Table15[[#This Row],[OrderID]],order_details__2[Quantity])</f>
        <v>87</v>
      </c>
    </row>
    <row r="543" spans="1:6" x14ac:dyDescent="0.2">
      <c r="A543" s="3">
        <v>10451</v>
      </c>
      <c r="C543">
        <v>10787</v>
      </c>
      <c r="D543">
        <f>SUMIF(order_details__2[OrderID],order_details!C543,order_details__2[Line Sale])</f>
        <v>2760.8</v>
      </c>
      <c r="E543">
        <f>VLOOKUP(Table15[[#This Row],[OrderID]],orders[],7,FALSE)</f>
        <v>1</v>
      </c>
      <c r="F543">
        <f>SUMIF(order_details__2[OrderID],Table15[[#This Row],[OrderID]],order_details__2[Quantity])</f>
        <v>35</v>
      </c>
    </row>
    <row r="544" spans="1:6" x14ac:dyDescent="0.2">
      <c r="A544" s="2">
        <v>10452</v>
      </c>
      <c r="C544">
        <v>10788</v>
      </c>
      <c r="D544">
        <f>SUMIF(order_details__2[OrderID],order_details!C544,order_details__2[Line Sale])</f>
        <v>770</v>
      </c>
      <c r="E544">
        <f>VLOOKUP(Table15[[#This Row],[OrderID]],orders[],7,FALSE)</f>
        <v>2</v>
      </c>
      <c r="F544">
        <f>SUMIF(order_details__2[OrderID],Table15[[#This Row],[OrderID]],order_details__2[Quantity])</f>
        <v>90</v>
      </c>
    </row>
    <row r="545" spans="1:6" x14ac:dyDescent="0.2">
      <c r="A545" s="3">
        <v>10452</v>
      </c>
      <c r="C545">
        <v>10789</v>
      </c>
      <c r="D545">
        <f>SUMIF(order_details__2[OrderID],order_details!C545,order_details__2[Line Sale])</f>
        <v>3687</v>
      </c>
      <c r="E545">
        <f>VLOOKUP(Table15[[#This Row],[OrderID]],orders[],7,FALSE)</f>
        <v>2</v>
      </c>
      <c r="F545">
        <f>SUMIF(order_details__2[OrderID],Table15[[#This Row],[OrderID]],order_details__2[Quantity])</f>
        <v>93</v>
      </c>
    </row>
    <row r="546" spans="1:6" x14ac:dyDescent="0.2">
      <c r="A546" s="2">
        <v>10453</v>
      </c>
      <c r="C546">
        <v>10790</v>
      </c>
      <c r="D546">
        <f>SUMIF(order_details__2[OrderID],order_details!C546,order_details__2[Line Sale])</f>
        <v>850</v>
      </c>
      <c r="E546">
        <f>VLOOKUP(Table15[[#This Row],[OrderID]],orders[],7,FALSE)</f>
        <v>1</v>
      </c>
      <c r="F546">
        <f>SUMIF(order_details__2[OrderID],Table15[[#This Row],[OrderID]],order_details__2[Quantity])</f>
        <v>23</v>
      </c>
    </row>
    <row r="547" spans="1:6" x14ac:dyDescent="0.2">
      <c r="A547" s="3">
        <v>10453</v>
      </c>
      <c r="C547">
        <v>10791</v>
      </c>
      <c r="D547">
        <f>SUMIF(order_details__2[OrderID],order_details!C547,order_details__2[Line Sale])</f>
        <v>1926.0600000000002</v>
      </c>
      <c r="E547">
        <f>VLOOKUP(Table15[[#This Row],[OrderID]],orders[],7,FALSE)</f>
        <v>2</v>
      </c>
      <c r="F547">
        <f>SUMIF(order_details__2[OrderID],Table15[[#This Row],[OrderID]],order_details__2[Quantity])</f>
        <v>34</v>
      </c>
    </row>
    <row r="548" spans="1:6" x14ac:dyDescent="0.2">
      <c r="A548" s="2">
        <v>10454</v>
      </c>
      <c r="C548">
        <v>10792</v>
      </c>
      <c r="D548">
        <f>SUMIF(order_details__2[OrderID],order_details!C548,order_details__2[Line Sale])</f>
        <v>399.85</v>
      </c>
      <c r="E548">
        <f>VLOOKUP(Table15[[#This Row],[OrderID]],orders[],7,FALSE)</f>
        <v>3</v>
      </c>
      <c r="F548">
        <f>SUMIF(order_details__2[OrderID],Table15[[#This Row],[OrderID]],order_details__2[Quantity])</f>
        <v>28</v>
      </c>
    </row>
    <row r="549" spans="1:6" x14ac:dyDescent="0.2">
      <c r="A549" s="3">
        <v>10454</v>
      </c>
      <c r="C549">
        <v>10793</v>
      </c>
      <c r="D549">
        <f>SUMIF(order_details__2[OrderID],order_details!C549,order_details__2[Line Sale])</f>
        <v>191.1</v>
      </c>
      <c r="E549">
        <f>VLOOKUP(Table15[[#This Row],[OrderID]],orders[],7,FALSE)</f>
        <v>3</v>
      </c>
      <c r="F549">
        <f>SUMIF(order_details__2[OrderID],Table15[[#This Row],[OrderID]],order_details__2[Quantity])</f>
        <v>22</v>
      </c>
    </row>
    <row r="550" spans="1:6" x14ac:dyDescent="0.2">
      <c r="A550" s="2">
        <v>10454</v>
      </c>
      <c r="C550">
        <v>10794</v>
      </c>
      <c r="D550">
        <f>SUMIF(order_details__2[OrderID],order_details!C550,order_details__2[Line Sale])</f>
        <v>393.45</v>
      </c>
      <c r="E550">
        <f>VLOOKUP(Table15[[#This Row],[OrderID]],orders[],7,FALSE)</f>
        <v>1</v>
      </c>
      <c r="F550">
        <f>SUMIF(order_details__2[OrderID],Table15[[#This Row],[OrderID]],order_details__2[Quantity])</f>
        <v>21</v>
      </c>
    </row>
    <row r="551" spans="1:6" x14ac:dyDescent="0.2">
      <c r="A551" s="3">
        <v>10455</v>
      </c>
      <c r="C551">
        <v>10795</v>
      </c>
      <c r="D551">
        <f>SUMIF(order_details__2[OrderID],order_details!C551,order_details__2[Line Sale])</f>
        <v>2499.25</v>
      </c>
      <c r="E551">
        <f>VLOOKUP(Table15[[#This Row],[OrderID]],orders[],7,FALSE)</f>
        <v>2</v>
      </c>
      <c r="F551">
        <f>SUMIF(order_details__2[OrderID],Table15[[#This Row],[OrderID]],order_details__2[Quantity])</f>
        <v>100</v>
      </c>
    </row>
    <row r="552" spans="1:6" x14ac:dyDescent="0.2">
      <c r="A552" s="2">
        <v>10455</v>
      </c>
      <c r="C552">
        <v>10796</v>
      </c>
      <c r="D552">
        <f>SUMIF(order_details__2[OrderID],order_details!C552,order_details__2[Line Sale])</f>
        <v>2878.08</v>
      </c>
      <c r="E552">
        <f>VLOOKUP(Table15[[#This Row],[OrderID]],orders[],7,FALSE)</f>
        <v>1</v>
      </c>
      <c r="F552">
        <f>SUMIF(order_details__2[OrderID],Table15[[#This Row],[OrderID]],order_details__2[Quantity])</f>
        <v>90</v>
      </c>
    </row>
    <row r="553" spans="1:6" x14ac:dyDescent="0.2">
      <c r="A553" s="3">
        <v>10455</v>
      </c>
      <c r="C553">
        <v>10797</v>
      </c>
      <c r="D553">
        <f>SUMIF(order_details__2[OrderID],order_details!C553,order_details__2[Line Sale])</f>
        <v>420</v>
      </c>
      <c r="E553">
        <f>VLOOKUP(Table15[[#This Row],[OrderID]],orders[],7,FALSE)</f>
        <v>2</v>
      </c>
      <c r="F553">
        <f>SUMIF(order_details__2[OrderID],Table15[[#This Row],[OrderID]],order_details__2[Quantity])</f>
        <v>20</v>
      </c>
    </row>
    <row r="554" spans="1:6" x14ac:dyDescent="0.2">
      <c r="A554" s="2">
        <v>10455</v>
      </c>
      <c r="C554">
        <v>10798</v>
      </c>
      <c r="D554">
        <f>SUMIF(order_details__2[OrderID],order_details!C554,order_details__2[Line Sale])</f>
        <v>446.6</v>
      </c>
      <c r="E554">
        <f>VLOOKUP(Table15[[#This Row],[OrderID]],orders[],7,FALSE)</f>
        <v>1</v>
      </c>
      <c r="F554">
        <f>SUMIF(order_details__2[OrderID],Table15[[#This Row],[OrderID]],order_details__2[Quantity])</f>
        <v>12</v>
      </c>
    </row>
    <row r="555" spans="1:6" x14ac:dyDescent="0.2">
      <c r="A555" s="3">
        <v>10456</v>
      </c>
      <c r="C555">
        <v>10799</v>
      </c>
      <c r="D555">
        <f>SUMIF(order_details__2[OrderID],order_details!C555,order_details__2[Line Sale])</f>
        <v>1585</v>
      </c>
      <c r="E555">
        <f>VLOOKUP(Table15[[#This Row],[OrderID]],orders[],7,FALSE)</f>
        <v>3</v>
      </c>
      <c r="F555">
        <f>SUMIF(order_details__2[OrderID],Table15[[#This Row],[OrderID]],order_details__2[Quantity])</f>
        <v>65</v>
      </c>
    </row>
    <row r="556" spans="1:6" x14ac:dyDescent="0.2">
      <c r="A556" s="2">
        <v>10456</v>
      </c>
      <c r="C556">
        <v>10800</v>
      </c>
      <c r="D556">
        <f>SUMIF(order_details__2[OrderID],order_details!C556,order_details__2[Line Sale])</f>
        <v>1632.15</v>
      </c>
      <c r="E556">
        <f>VLOOKUP(Table15[[#This Row],[OrderID]],orders[],7,FALSE)</f>
        <v>3</v>
      </c>
      <c r="F556">
        <f>SUMIF(order_details__2[OrderID],Table15[[#This Row],[OrderID]],order_details__2[Quantity])</f>
        <v>67</v>
      </c>
    </row>
    <row r="557" spans="1:6" x14ac:dyDescent="0.2">
      <c r="A557" s="3">
        <v>10457</v>
      </c>
      <c r="C557">
        <v>10801</v>
      </c>
      <c r="D557">
        <f>SUMIF(order_details__2[OrderID],order_details!C557,order_details__2[Line Sale])</f>
        <v>4035.8</v>
      </c>
      <c r="E557">
        <f>VLOOKUP(Table15[[#This Row],[OrderID]],orders[],7,FALSE)</f>
        <v>2</v>
      </c>
      <c r="F557">
        <f>SUMIF(order_details__2[OrderID],Table15[[#This Row],[OrderID]],order_details__2[Quantity])</f>
        <v>60</v>
      </c>
    </row>
    <row r="558" spans="1:6" x14ac:dyDescent="0.2">
      <c r="A558" s="2">
        <v>10458</v>
      </c>
      <c r="C558">
        <v>10802</v>
      </c>
      <c r="D558">
        <f>SUMIF(order_details__2[OrderID],order_details!C558,order_details__2[Line Sale])</f>
        <v>3923.75</v>
      </c>
      <c r="E558">
        <f>VLOOKUP(Table15[[#This Row],[OrderID]],orders[],7,FALSE)</f>
        <v>2</v>
      </c>
      <c r="F558">
        <f>SUMIF(order_details__2[OrderID],Table15[[#This Row],[OrderID]],order_details__2[Quantity])</f>
        <v>120</v>
      </c>
    </row>
    <row r="559" spans="1:6" x14ac:dyDescent="0.2">
      <c r="A559" s="3">
        <v>10458</v>
      </c>
      <c r="C559">
        <v>10803</v>
      </c>
      <c r="D559">
        <f>SUMIF(order_details__2[OrderID],order_details!C559,order_details__2[Line Sale])</f>
        <v>1255.8</v>
      </c>
      <c r="E559">
        <f>VLOOKUP(Table15[[#This Row],[OrderID]],orders[],7,FALSE)</f>
        <v>1</v>
      </c>
      <c r="F559">
        <f>SUMIF(order_details__2[OrderID],Table15[[#This Row],[OrderID]],order_details__2[Quantity])</f>
        <v>54</v>
      </c>
    </row>
    <row r="560" spans="1:6" x14ac:dyDescent="0.2">
      <c r="A560" s="2">
        <v>10458</v>
      </c>
      <c r="C560">
        <v>10804</v>
      </c>
      <c r="D560">
        <f>SUMIF(order_details__2[OrderID],order_details!C560,order_details__2[Line Sale])</f>
        <v>2290.4</v>
      </c>
      <c r="E560">
        <f>VLOOKUP(Table15[[#This Row],[OrderID]],orders[],7,FALSE)</f>
        <v>2</v>
      </c>
      <c r="F560">
        <f>SUMIF(order_details__2[OrderID],Table15[[#This Row],[OrderID]],order_details__2[Quantity])</f>
        <v>64</v>
      </c>
    </row>
    <row r="561" spans="1:6" x14ac:dyDescent="0.2">
      <c r="A561" s="3">
        <v>10458</v>
      </c>
      <c r="C561">
        <v>10805</v>
      </c>
      <c r="D561">
        <f>SUMIF(order_details__2[OrderID],order_details!C561,order_details__2[Line Sale])</f>
        <v>2775</v>
      </c>
      <c r="E561">
        <f>VLOOKUP(Table15[[#This Row],[OrderID]],orders[],7,FALSE)</f>
        <v>3</v>
      </c>
      <c r="F561">
        <f>SUMIF(order_details__2[OrderID],Table15[[#This Row],[OrderID]],order_details__2[Quantity])</f>
        <v>20</v>
      </c>
    </row>
    <row r="562" spans="1:6" x14ac:dyDescent="0.2">
      <c r="A562" s="2">
        <v>10458</v>
      </c>
      <c r="C562">
        <v>10806</v>
      </c>
      <c r="D562">
        <f>SUMIF(order_details__2[OrderID],order_details!C562,order_details__2[Line Sale])</f>
        <v>572.1</v>
      </c>
      <c r="E562">
        <f>VLOOKUP(Table15[[#This Row],[OrderID]],orders[],7,FALSE)</f>
        <v>2</v>
      </c>
      <c r="F562">
        <f>SUMIF(order_details__2[OrderID],Table15[[#This Row],[OrderID]],order_details__2[Quantity])</f>
        <v>37</v>
      </c>
    </row>
    <row r="563" spans="1:6" x14ac:dyDescent="0.2">
      <c r="A563" s="3">
        <v>10459</v>
      </c>
      <c r="C563">
        <v>10807</v>
      </c>
      <c r="D563">
        <f>SUMIF(order_details__2[OrderID],order_details!C563,order_details__2[Line Sale])</f>
        <v>18.399999999999999</v>
      </c>
      <c r="E563">
        <f>VLOOKUP(Table15[[#This Row],[OrderID]],orders[],7,FALSE)</f>
        <v>1</v>
      </c>
      <c r="F563">
        <f>SUMIF(order_details__2[OrderID],Table15[[#This Row],[OrderID]],order_details__2[Quantity])</f>
        <v>1</v>
      </c>
    </row>
    <row r="564" spans="1:6" x14ac:dyDescent="0.2">
      <c r="A564" s="2">
        <v>10459</v>
      </c>
      <c r="C564">
        <v>10808</v>
      </c>
      <c r="D564">
        <f>SUMIF(order_details__2[OrderID],order_details!C564,order_details__2[Line Sale])</f>
        <v>1660</v>
      </c>
      <c r="E564">
        <f>VLOOKUP(Table15[[#This Row],[OrderID]],orders[],7,FALSE)</f>
        <v>3</v>
      </c>
      <c r="F564">
        <f>SUMIF(order_details__2[OrderID],Table15[[#This Row],[OrderID]],order_details__2[Quantity])</f>
        <v>70</v>
      </c>
    </row>
    <row r="565" spans="1:6" x14ac:dyDescent="0.2">
      <c r="A565" s="3">
        <v>10459</v>
      </c>
      <c r="C565">
        <v>10809</v>
      </c>
      <c r="D565">
        <f>SUMIF(order_details__2[OrderID],order_details!C565,order_details__2[Line Sale])</f>
        <v>140</v>
      </c>
      <c r="E565">
        <f>VLOOKUP(Table15[[#This Row],[OrderID]],orders[],7,FALSE)</f>
        <v>1</v>
      </c>
      <c r="F565">
        <f>SUMIF(order_details__2[OrderID],Table15[[#This Row],[OrderID]],order_details__2[Quantity])</f>
        <v>20</v>
      </c>
    </row>
    <row r="566" spans="1:6" x14ac:dyDescent="0.2">
      <c r="A566" s="2">
        <v>10460</v>
      </c>
      <c r="C566">
        <v>10810</v>
      </c>
      <c r="D566">
        <f>SUMIF(order_details__2[OrderID],order_details!C566,order_details__2[Line Sale])</f>
        <v>187</v>
      </c>
      <c r="E566">
        <f>VLOOKUP(Table15[[#This Row],[OrderID]],orders[],7,FALSE)</f>
        <v>3</v>
      </c>
      <c r="F566">
        <f>SUMIF(order_details__2[OrderID],Table15[[#This Row],[OrderID]],order_details__2[Quantity])</f>
        <v>17</v>
      </c>
    </row>
    <row r="567" spans="1:6" x14ac:dyDescent="0.2">
      <c r="A567" s="3">
        <v>10460</v>
      </c>
      <c r="C567">
        <v>10811</v>
      </c>
      <c r="D567">
        <f>SUMIF(order_details__2[OrderID],order_details!C567,order_details__2[Line Sale])</f>
        <v>852</v>
      </c>
      <c r="E567">
        <f>VLOOKUP(Table15[[#This Row],[OrderID]],orders[],7,FALSE)</f>
        <v>1</v>
      </c>
      <c r="F567">
        <f>SUMIF(order_details__2[OrderID],Table15[[#This Row],[OrderID]],order_details__2[Quantity])</f>
        <v>63</v>
      </c>
    </row>
    <row r="568" spans="1:6" x14ac:dyDescent="0.2">
      <c r="A568" s="2">
        <v>10461</v>
      </c>
      <c r="C568">
        <v>10812</v>
      </c>
      <c r="D568">
        <f>SUMIF(order_details__2[OrderID],order_details!C568,order_details__2[Line Sale])</f>
        <v>1852</v>
      </c>
      <c r="E568">
        <f>VLOOKUP(Table15[[#This Row],[OrderID]],orders[],7,FALSE)</f>
        <v>1</v>
      </c>
      <c r="F568">
        <f>SUMIF(order_details__2[OrderID],Table15[[#This Row],[OrderID]],order_details__2[Quantity])</f>
        <v>76</v>
      </c>
    </row>
    <row r="569" spans="1:6" x14ac:dyDescent="0.2">
      <c r="A569" s="3">
        <v>10461</v>
      </c>
      <c r="C569">
        <v>10813</v>
      </c>
      <c r="D569">
        <f>SUMIF(order_details__2[OrderID],order_details!C569,order_details__2[Line Sale])</f>
        <v>648</v>
      </c>
      <c r="E569">
        <f>VLOOKUP(Table15[[#This Row],[OrderID]],orders[],7,FALSE)</f>
        <v>1</v>
      </c>
      <c r="F569">
        <f>SUMIF(order_details__2[OrderID],Table15[[#This Row],[OrderID]],order_details__2[Quantity])</f>
        <v>47</v>
      </c>
    </row>
    <row r="570" spans="1:6" x14ac:dyDescent="0.2">
      <c r="A570" s="2">
        <v>10461</v>
      </c>
      <c r="C570">
        <v>10814</v>
      </c>
      <c r="D570">
        <f>SUMIF(order_details__2[OrderID],order_details!C570,order_details__2[Line Sale])</f>
        <v>2070</v>
      </c>
      <c r="E570">
        <f>VLOOKUP(Table15[[#This Row],[OrderID]],orders[],7,FALSE)</f>
        <v>3</v>
      </c>
      <c r="F570">
        <f>SUMIF(order_details__2[OrderID],Table15[[#This Row],[OrderID]],order_details__2[Quantity])</f>
        <v>78</v>
      </c>
    </row>
    <row r="571" spans="1:6" x14ac:dyDescent="0.2">
      <c r="A571" s="3">
        <v>10462</v>
      </c>
      <c r="C571">
        <v>10815</v>
      </c>
      <c r="D571">
        <f>SUMIF(order_details__2[OrderID],order_details!C571,order_details__2[Line Sale])</f>
        <v>40</v>
      </c>
      <c r="E571">
        <f>VLOOKUP(Table15[[#This Row],[OrderID]],orders[],7,FALSE)</f>
        <v>3</v>
      </c>
      <c r="F571">
        <f>SUMIF(order_details__2[OrderID],Table15[[#This Row],[OrderID]],order_details__2[Quantity])</f>
        <v>16</v>
      </c>
    </row>
    <row r="572" spans="1:6" x14ac:dyDescent="0.2">
      <c r="A572" s="2">
        <v>10462</v>
      </c>
      <c r="C572">
        <v>10816</v>
      </c>
      <c r="D572">
        <f>SUMIF(order_details__2[OrderID],order_details!C572,order_details__2[Line Sale])</f>
        <v>8891</v>
      </c>
      <c r="E572">
        <f>VLOOKUP(Table15[[#This Row],[OrderID]],orders[],7,FALSE)</f>
        <v>2</v>
      </c>
      <c r="F572">
        <f>SUMIF(order_details__2[OrderID],Table15[[#This Row],[OrderID]],order_details__2[Quantity])</f>
        <v>50</v>
      </c>
    </row>
    <row r="573" spans="1:6" x14ac:dyDescent="0.2">
      <c r="A573" s="3">
        <v>10463</v>
      </c>
      <c r="C573">
        <v>10817</v>
      </c>
      <c r="D573">
        <f>SUMIF(order_details__2[OrderID],order_details!C573,order_details__2[Line Sale])</f>
        <v>11490.7</v>
      </c>
      <c r="E573">
        <f>VLOOKUP(Table15[[#This Row],[OrderID]],orders[],7,FALSE)</f>
        <v>2</v>
      </c>
      <c r="F573">
        <f>SUMIF(order_details__2[OrderID],Table15[[#This Row],[OrderID]],order_details__2[Quantity])</f>
        <v>155</v>
      </c>
    </row>
    <row r="574" spans="1:6" x14ac:dyDescent="0.2">
      <c r="A574" s="2">
        <v>10463</v>
      </c>
      <c r="C574">
        <v>10818</v>
      </c>
      <c r="D574">
        <f>SUMIF(order_details__2[OrderID],order_details!C574,order_details__2[Line Sale])</f>
        <v>833</v>
      </c>
      <c r="E574">
        <f>VLOOKUP(Table15[[#This Row],[OrderID]],orders[],7,FALSE)</f>
        <v>3</v>
      </c>
      <c r="F574">
        <f>SUMIF(order_details__2[OrderID],Table15[[#This Row],[OrderID]],order_details__2[Quantity])</f>
        <v>40</v>
      </c>
    </row>
    <row r="575" spans="1:6" x14ac:dyDescent="0.2">
      <c r="A575" s="3">
        <v>10464</v>
      </c>
      <c r="C575">
        <v>10819</v>
      </c>
      <c r="D575">
        <f>SUMIF(order_details__2[OrderID],order_details!C575,order_details__2[Line Sale])</f>
        <v>477</v>
      </c>
      <c r="E575">
        <f>VLOOKUP(Table15[[#This Row],[OrderID]],orders[],7,FALSE)</f>
        <v>3</v>
      </c>
      <c r="F575">
        <f>SUMIF(order_details__2[OrderID],Table15[[#This Row],[OrderID]],order_details__2[Quantity])</f>
        <v>27</v>
      </c>
    </row>
    <row r="576" spans="1:6" x14ac:dyDescent="0.2">
      <c r="A576" s="2">
        <v>10464</v>
      </c>
      <c r="C576">
        <v>10820</v>
      </c>
      <c r="D576">
        <f>SUMIF(order_details__2[OrderID],order_details!C576,order_details__2[Line Sale])</f>
        <v>1140</v>
      </c>
      <c r="E576">
        <f>VLOOKUP(Table15[[#This Row],[OrderID]],orders[],7,FALSE)</f>
        <v>2</v>
      </c>
      <c r="F576">
        <f>SUMIF(order_details__2[OrderID],Table15[[#This Row],[OrderID]],order_details__2[Quantity])</f>
        <v>30</v>
      </c>
    </row>
    <row r="577" spans="1:6" x14ac:dyDescent="0.2">
      <c r="A577" s="3">
        <v>10464</v>
      </c>
      <c r="C577">
        <v>10821</v>
      </c>
      <c r="D577">
        <f>SUMIF(order_details__2[OrderID],order_details!C577,order_details__2[Line Sale])</f>
        <v>678</v>
      </c>
      <c r="E577">
        <f>VLOOKUP(Table15[[#This Row],[OrderID]],orders[],7,FALSE)</f>
        <v>1</v>
      </c>
      <c r="F577">
        <f>SUMIF(order_details__2[OrderID],Table15[[#This Row],[OrderID]],order_details__2[Quantity])</f>
        <v>26</v>
      </c>
    </row>
    <row r="578" spans="1:6" x14ac:dyDescent="0.2">
      <c r="A578" s="2">
        <v>10464</v>
      </c>
      <c r="C578">
        <v>10822</v>
      </c>
      <c r="D578">
        <f>SUMIF(order_details__2[OrderID],order_details!C578,order_details__2[Line Sale])</f>
        <v>237.89999999999998</v>
      </c>
      <c r="E578">
        <f>VLOOKUP(Table15[[#This Row],[OrderID]],orders[],7,FALSE)</f>
        <v>3</v>
      </c>
      <c r="F578">
        <f>SUMIF(order_details__2[OrderID],Table15[[#This Row],[OrderID]],order_details__2[Quantity])</f>
        <v>9</v>
      </c>
    </row>
    <row r="579" spans="1:6" x14ac:dyDescent="0.2">
      <c r="A579" s="3">
        <v>10465</v>
      </c>
      <c r="C579">
        <v>10823</v>
      </c>
      <c r="D579">
        <f>SUMIF(order_details__2[OrderID],order_details!C579,order_details__2[Line Sale])</f>
        <v>3107.5</v>
      </c>
      <c r="E579">
        <f>VLOOKUP(Table15[[#This Row],[OrderID]],orders[],7,FALSE)</f>
        <v>2</v>
      </c>
      <c r="F579">
        <f>SUMIF(order_details__2[OrderID],Table15[[#This Row],[OrderID]],order_details__2[Quantity])</f>
        <v>90</v>
      </c>
    </row>
    <row r="580" spans="1:6" x14ac:dyDescent="0.2">
      <c r="A580" s="2">
        <v>10465</v>
      </c>
      <c r="C580">
        <v>10824</v>
      </c>
      <c r="D580">
        <f>SUMIF(order_details__2[OrderID],order_details!C580,order_details__2[Line Sale])</f>
        <v>250.8</v>
      </c>
      <c r="E580">
        <f>VLOOKUP(Table15[[#This Row],[OrderID]],orders[],7,FALSE)</f>
        <v>1</v>
      </c>
      <c r="F580">
        <f>SUMIF(order_details__2[OrderID],Table15[[#This Row],[OrderID]],order_details__2[Quantity])</f>
        <v>21</v>
      </c>
    </row>
    <row r="581" spans="1:6" x14ac:dyDescent="0.2">
      <c r="A581" s="3">
        <v>10465</v>
      </c>
      <c r="C581">
        <v>10825</v>
      </c>
      <c r="D581">
        <f>SUMIF(order_details__2[OrderID],order_details!C581,order_details__2[Line Sale])</f>
        <v>1030.76</v>
      </c>
      <c r="E581">
        <f>VLOOKUP(Table15[[#This Row],[OrderID]],orders[],7,FALSE)</f>
        <v>1</v>
      </c>
      <c r="F581">
        <f>SUMIF(order_details__2[OrderID],Table15[[#This Row],[OrderID]],order_details__2[Quantity])</f>
        <v>32</v>
      </c>
    </row>
    <row r="582" spans="1:6" x14ac:dyDescent="0.2">
      <c r="A582" s="2">
        <v>10465</v>
      </c>
      <c r="C582">
        <v>10826</v>
      </c>
      <c r="D582">
        <f>SUMIF(order_details__2[OrderID],order_details!C582,order_details__2[Line Sale])</f>
        <v>730</v>
      </c>
      <c r="E582">
        <f>VLOOKUP(Table15[[#This Row],[OrderID]],orders[],7,FALSE)</f>
        <v>1</v>
      </c>
      <c r="F582">
        <f>SUMIF(order_details__2[OrderID],Table15[[#This Row],[OrderID]],order_details__2[Quantity])</f>
        <v>50</v>
      </c>
    </row>
    <row r="583" spans="1:6" x14ac:dyDescent="0.2">
      <c r="A583" s="3">
        <v>10465</v>
      </c>
      <c r="C583">
        <v>10827</v>
      </c>
      <c r="D583">
        <f>SUMIF(order_details__2[OrderID],order_details!C583,order_details__2[Line Sale])</f>
        <v>843</v>
      </c>
      <c r="E583">
        <f>VLOOKUP(Table15[[#This Row],[OrderID]],orders[],7,FALSE)</f>
        <v>2</v>
      </c>
      <c r="F583">
        <f>SUMIF(order_details__2[OrderID],Table15[[#This Row],[OrderID]],order_details__2[Quantity])</f>
        <v>36</v>
      </c>
    </row>
    <row r="584" spans="1:6" x14ac:dyDescent="0.2">
      <c r="A584" s="2">
        <v>10466</v>
      </c>
      <c r="C584">
        <v>10828</v>
      </c>
      <c r="D584">
        <f>SUMIF(order_details__2[OrderID],order_details!C584,order_details__2[Line Sale])</f>
        <v>932</v>
      </c>
      <c r="E584">
        <f>VLOOKUP(Table15[[#This Row],[OrderID]],orders[],7,FALSE)</f>
        <v>1</v>
      </c>
      <c r="F584">
        <f>SUMIF(order_details__2[OrderID],Table15[[#This Row],[OrderID]],order_details__2[Quantity])</f>
        <v>7</v>
      </c>
    </row>
    <row r="585" spans="1:6" x14ac:dyDescent="0.2">
      <c r="A585" s="3">
        <v>10466</v>
      </c>
      <c r="C585">
        <v>10829</v>
      </c>
      <c r="D585">
        <f>SUMIF(order_details__2[OrderID],order_details!C585,order_details__2[Line Sale])</f>
        <v>1764</v>
      </c>
      <c r="E585">
        <f>VLOOKUP(Table15[[#This Row],[OrderID]],orders[],7,FALSE)</f>
        <v>1</v>
      </c>
      <c r="F585">
        <f>SUMIF(order_details__2[OrderID],Table15[[#This Row],[OrderID]],order_details__2[Quantity])</f>
        <v>61</v>
      </c>
    </row>
    <row r="586" spans="1:6" x14ac:dyDescent="0.2">
      <c r="A586" s="2">
        <v>10467</v>
      </c>
      <c r="C586">
        <v>10830</v>
      </c>
      <c r="D586">
        <f>SUMIF(order_details__2[OrderID],order_details!C586,order_details__2[Line Sale])</f>
        <v>1974</v>
      </c>
      <c r="E586">
        <f>VLOOKUP(Table15[[#This Row],[OrderID]],orders[],7,FALSE)</f>
        <v>2</v>
      </c>
      <c r="F586">
        <f>SUMIF(order_details__2[OrderID],Table15[[#This Row],[OrderID]],order_details__2[Quantity])</f>
        <v>88</v>
      </c>
    </row>
    <row r="587" spans="1:6" x14ac:dyDescent="0.2">
      <c r="A587" s="3">
        <v>10467</v>
      </c>
      <c r="C587">
        <v>10831</v>
      </c>
      <c r="D587">
        <f>SUMIF(order_details__2[OrderID],order_details!C587,order_details__2[Line Sale])</f>
        <v>2684.4</v>
      </c>
      <c r="E587">
        <f>VLOOKUP(Table15[[#This Row],[OrderID]],orders[],7,FALSE)</f>
        <v>2</v>
      </c>
      <c r="F587">
        <f>SUMIF(order_details__2[OrderID],Table15[[#This Row],[OrderID]],order_details__2[Quantity])</f>
        <v>27</v>
      </c>
    </row>
    <row r="588" spans="1:6" x14ac:dyDescent="0.2">
      <c r="A588" s="2">
        <v>10468</v>
      </c>
      <c r="C588">
        <v>10832</v>
      </c>
      <c r="D588">
        <f>SUMIF(order_details__2[OrderID],order_details!C588,order_details__2[Line Sale])</f>
        <v>568.95000000000005</v>
      </c>
      <c r="E588">
        <f>VLOOKUP(Table15[[#This Row],[OrderID]],orders[],7,FALSE)</f>
        <v>2</v>
      </c>
      <c r="F588">
        <f>SUMIF(order_details__2[OrderID],Table15[[#This Row],[OrderID]],order_details__2[Quantity])</f>
        <v>32</v>
      </c>
    </row>
    <row r="589" spans="1:6" x14ac:dyDescent="0.2">
      <c r="A589" s="3">
        <v>10468</v>
      </c>
      <c r="C589">
        <v>10833</v>
      </c>
      <c r="D589">
        <f>SUMIF(order_details__2[OrderID],order_details!C589,order_details__2[Line Sale])</f>
        <v>1007.7</v>
      </c>
      <c r="E589">
        <f>VLOOKUP(Table15[[#This Row],[OrderID]],orders[],7,FALSE)</f>
        <v>2</v>
      </c>
      <c r="F589">
        <f>SUMIF(order_details__2[OrderID],Table15[[#This Row],[OrderID]],order_details__2[Quantity])</f>
        <v>38</v>
      </c>
    </row>
    <row r="590" spans="1:6" x14ac:dyDescent="0.2">
      <c r="A590" s="2">
        <v>10469</v>
      </c>
      <c r="C590">
        <v>10834</v>
      </c>
      <c r="D590">
        <f>SUMIF(order_details__2[OrderID],order_details!C590,order_details__2[Line Sale])</f>
        <v>1508.12</v>
      </c>
      <c r="E590">
        <f>VLOOKUP(Table15[[#This Row],[OrderID]],orders[],7,FALSE)</f>
        <v>3</v>
      </c>
      <c r="F590">
        <f>SUMIF(order_details__2[OrderID],Table15[[#This Row],[OrderID]],order_details__2[Quantity])</f>
        <v>28</v>
      </c>
    </row>
    <row r="591" spans="1:6" x14ac:dyDescent="0.2">
      <c r="A591" s="3">
        <v>10469</v>
      </c>
      <c r="C591">
        <v>10835</v>
      </c>
      <c r="D591">
        <f>SUMIF(order_details__2[OrderID],order_details!C591,order_details__2[Line Sale])</f>
        <v>851</v>
      </c>
      <c r="E591">
        <f>VLOOKUP(Table15[[#This Row],[OrderID]],orders[],7,FALSE)</f>
        <v>3</v>
      </c>
      <c r="F591">
        <f>SUMIF(order_details__2[OrderID],Table15[[#This Row],[OrderID]],order_details__2[Quantity])</f>
        <v>17</v>
      </c>
    </row>
    <row r="592" spans="1:6" x14ac:dyDescent="0.2">
      <c r="A592" s="2">
        <v>10469</v>
      </c>
      <c r="C592">
        <v>10836</v>
      </c>
      <c r="D592">
        <f>SUMIF(order_details__2[OrderID],order_details!C592,order_details__2[Line Sale])</f>
        <v>4705.5</v>
      </c>
      <c r="E592">
        <f>VLOOKUP(Table15[[#This Row],[OrderID]],orders[],7,FALSE)</f>
        <v>1</v>
      </c>
      <c r="F592">
        <f>SUMIF(order_details__2[OrderID],Table15[[#This Row],[OrderID]],order_details__2[Quantity])</f>
        <v>172</v>
      </c>
    </row>
    <row r="593" spans="1:6" x14ac:dyDescent="0.2">
      <c r="A593" s="3">
        <v>10470</v>
      </c>
      <c r="C593">
        <v>10837</v>
      </c>
      <c r="D593">
        <f>SUMIF(order_details__2[OrderID],order_details!C593,order_details__2[Line Sale])</f>
        <v>1254</v>
      </c>
      <c r="E593">
        <f>VLOOKUP(Table15[[#This Row],[OrderID]],orders[],7,FALSE)</f>
        <v>3</v>
      </c>
      <c r="F593">
        <f>SUMIF(order_details__2[OrderID],Table15[[#This Row],[OrderID]],order_details__2[Quantity])</f>
        <v>92</v>
      </c>
    </row>
    <row r="594" spans="1:6" x14ac:dyDescent="0.2">
      <c r="A594" s="2">
        <v>10470</v>
      </c>
      <c r="C594">
        <v>10838</v>
      </c>
      <c r="D594">
        <f>SUMIF(order_details__2[OrderID],order_details!C594,order_details__2[Line Sale])</f>
        <v>2584.5</v>
      </c>
      <c r="E594">
        <f>VLOOKUP(Table15[[#This Row],[OrderID]],orders[],7,FALSE)</f>
        <v>3</v>
      </c>
      <c r="F594">
        <f>SUMIF(order_details__2[OrderID],Table15[[#This Row],[OrderID]],order_details__2[Quantity])</f>
        <v>79</v>
      </c>
    </row>
    <row r="595" spans="1:6" x14ac:dyDescent="0.2">
      <c r="A595" s="3">
        <v>10470</v>
      </c>
      <c r="C595">
        <v>10839</v>
      </c>
      <c r="D595">
        <f>SUMIF(order_details__2[OrderID],order_details!C595,order_details__2[Line Sale])</f>
        <v>919.5</v>
      </c>
      <c r="E595">
        <f>VLOOKUP(Table15[[#This Row],[OrderID]],orders[],7,FALSE)</f>
        <v>3</v>
      </c>
      <c r="F595">
        <f>SUMIF(order_details__2[OrderID],Table15[[#This Row],[OrderID]],order_details__2[Quantity])</f>
        <v>45</v>
      </c>
    </row>
    <row r="596" spans="1:6" x14ac:dyDescent="0.2">
      <c r="A596" s="2">
        <v>10471</v>
      </c>
      <c r="C596">
        <v>10840</v>
      </c>
      <c r="D596">
        <f>SUMIF(order_details__2[OrderID],order_details!C596,order_details__2[Line Sale])</f>
        <v>264</v>
      </c>
      <c r="E596">
        <f>VLOOKUP(Table15[[#This Row],[OrderID]],orders[],7,FALSE)</f>
        <v>2</v>
      </c>
      <c r="F596">
        <f>SUMIF(order_details__2[OrderID],Table15[[#This Row],[OrderID]],order_details__2[Quantity])</f>
        <v>16</v>
      </c>
    </row>
    <row r="597" spans="1:6" x14ac:dyDescent="0.2">
      <c r="A597" s="3">
        <v>10471</v>
      </c>
      <c r="C597">
        <v>10841</v>
      </c>
      <c r="D597">
        <f>SUMIF(order_details__2[OrderID],order_details!C597,order_details__2[Line Sale])</f>
        <v>4581</v>
      </c>
      <c r="E597">
        <f>VLOOKUP(Table15[[#This Row],[OrderID]],orders[],7,FALSE)</f>
        <v>2</v>
      </c>
      <c r="F597">
        <f>SUMIF(order_details__2[OrderID],Table15[[#This Row],[OrderID]],order_details__2[Quantity])</f>
        <v>111</v>
      </c>
    </row>
    <row r="598" spans="1:6" x14ac:dyDescent="0.2">
      <c r="A598" s="2">
        <v>10472</v>
      </c>
      <c r="C598">
        <v>10842</v>
      </c>
      <c r="D598">
        <f>SUMIF(order_details__2[OrderID],order_details!C598,order_details__2[Line Sale])</f>
        <v>975</v>
      </c>
      <c r="E598">
        <f>VLOOKUP(Table15[[#This Row],[OrderID]],orders[],7,FALSE)</f>
        <v>3</v>
      </c>
      <c r="F598">
        <f>SUMIF(order_details__2[OrderID],Table15[[#This Row],[OrderID]],order_details__2[Quantity])</f>
        <v>52</v>
      </c>
    </row>
    <row r="599" spans="1:6" x14ac:dyDescent="0.2">
      <c r="A599" s="3">
        <v>10472</v>
      </c>
      <c r="C599">
        <v>10843</v>
      </c>
      <c r="D599">
        <f>SUMIF(order_details__2[OrderID],order_details!C599,order_details__2[Line Sale])</f>
        <v>212</v>
      </c>
      <c r="E599">
        <f>VLOOKUP(Table15[[#This Row],[OrderID]],orders[],7,FALSE)</f>
        <v>2</v>
      </c>
      <c r="F599">
        <f>SUMIF(order_details__2[OrderID],Table15[[#This Row],[OrderID]],order_details__2[Quantity])</f>
        <v>4</v>
      </c>
    </row>
    <row r="600" spans="1:6" x14ac:dyDescent="0.2">
      <c r="A600" s="2">
        <v>10473</v>
      </c>
      <c r="C600">
        <v>10844</v>
      </c>
      <c r="D600">
        <f>SUMIF(order_details__2[OrderID],order_details!C600,order_details__2[Line Sale])</f>
        <v>735</v>
      </c>
      <c r="E600">
        <f>VLOOKUP(Table15[[#This Row],[OrderID]],orders[],7,FALSE)</f>
        <v>2</v>
      </c>
      <c r="F600">
        <f>SUMIF(order_details__2[OrderID],Table15[[#This Row],[OrderID]],order_details__2[Quantity])</f>
        <v>35</v>
      </c>
    </row>
    <row r="601" spans="1:6" x14ac:dyDescent="0.2">
      <c r="A601" s="3">
        <v>10473</v>
      </c>
      <c r="C601">
        <v>10845</v>
      </c>
      <c r="D601">
        <f>SUMIF(order_details__2[OrderID],order_details!C601,order_details__2[Line Sale])</f>
        <v>4059</v>
      </c>
      <c r="E601">
        <f>VLOOKUP(Table15[[#This Row],[OrderID]],orders[],7,FALSE)</f>
        <v>1</v>
      </c>
      <c r="F601">
        <f>SUMIF(order_details__2[OrderID],Table15[[#This Row],[OrderID]],order_details__2[Quantity])</f>
        <v>245</v>
      </c>
    </row>
    <row r="602" spans="1:6" x14ac:dyDescent="0.2">
      <c r="A602" s="2">
        <v>10474</v>
      </c>
      <c r="C602">
        <v>10846</v>
      </c>
      <c r="D602">
        <f>SUMIF(order_details__2[OrderID],order_details!C602,order_details__2[Line Sale])</f>
        <v>1112</v>
      </c>
      <c r="E602">
        <f>VLOOKUP(Table15[[#This Row],[OrderID]],orders[],7,FALSE)</f>
        <v>3</v>
      </c>
      <c r="F602">
        <f>SUMIF(order_details__2[OrderID],Table15[[#This Row],[OrderID]],order_details__2[Quantity])</f>
        <v>71</v>
      </c>
    </row>
    <row r="603" spans="1:6" x14ac:dyDescent="0.2">
      <c r="A603" s="3">
        <v>10474</v>
      </c>
      <c r="C603">
        <v>10847</v>
      </c>
      <c r="D603">
        <f>SUMIF(order_details__2[OrderID],order_details!C603,order_details__2[Line Sale])</f>
        <v>6164.9</v>
      </c>
      <c r="E603">
        <f>VLOOKUP(Table15[[#This Row],[OrderID]],orders[],7,FALSE)</f>
        <v>3</v>
      </c>
      <c r="F603">
        <f>SUMIF(order_details__2[OrderID],Table15[[#This Row],[OrderID]],order_details__2[Quantity])</f>
        <v>288</v>
      </c>
    </row>
    <row r="604" spans="1:6" x14ac:dyDescent="0.2">
      <c r="A604" s="2">
        <v>10474</v>
      </c>
      <c r="C604">
        <v>10848</v>
      </c>
      <c r="D604">
        <f>SUMIF(order_details__2[OrderID],order_details!C604,order_details__2[Line Sale])</f>
        <v>931.5</v>
      </c>
      <c r="E604">
        <f>VLOOKUP(Table15[[#This Row],[OrderID]],orders[],7,FALSE)</f>
        <v>2</v>
      </c>
      <c r="F604">
        <f>SUMIF(order_details__2[OrderID],Table15[[#This Row],[OrderID]],order_details__2[Quantity])</f>
        <v>33</v>
      </c>
    </row>
    <row r="605" spans="1:6" x14ac:dyDescent="0.2">
      <c r="A605" s="3">
        <v>10474</v>
      </c>
      <c r="C605">
        <v>10849</v>
      </c>
      <c r="D605">
        <f>SUMIF(order_details__2[OrderID],order_details!C605,order_details__2[Line Sale])</f>
        <v>1052.1399999999999</v>
      </c>
      <c r="E605">
        <f>VLOOKUP(Table15[[#This Row],[OrderID]],orders[],7,FALSE)</f>
        <v>2</v>
      </c>
      <c r="F605">
        <f>SUMIF(order_details__2[OrderID],Table15[[#This Row],[OrderID]],order_details__2[Quantity])</f>
        <v>67</v>
      </c>
    </row>
    <row r="606" spans="1:6" x14ac:dyDescent="0.2">
      <c r="A606" s="2">
        <v>10475</v>
      </c>
      <c r="C606">
        <v>10850</v>
      </c>
      <c r="D606">
        <f>SUMIF(order_details__2[OrderID],order_details!C606,order_details__2[Line Sale])</f>
        <v>740</v>
      </c>
      <c r="E606">
        <f>VLOOKUP(Table15[[#This Row],[OrderID]],orders[],7,FALSE)</f>
        <v>1</v>
      </c>
      <c r="F606">
        <f>SUMIF(order_details__2[OrderID],Table15[[#This Row],[OrderID]],order_details__2[Quantity])</f>
        <v>54</v>
      </c>
    </row>
    <row r="607" spans="1:6" x14ac:dyDescent="0.2">
      <c r="A607" s="3">
        <v>10475</v>
      </c>
      <c r="C607">
        <v>10851</v>
      </c>
      <c r="D607">
        <f>SUMIF(order_details__2[OrderID],order_details!C607,order_details__2[Line Sale])</f>
        <v>2740</v>
      </c>
      <c r="E607">
        <f>VLOOKUP(Table15[[#This Row],[OrderID]],orders[],7,FALSE)</f>
        <v>1</v>
      </c>
      <c r="F607">
        <f>SUMIF(order_details__2[OrderID],Table15[[#This Row],[OrderID]],order_details__2[Quantity])</f>
        <v>67</v>
      </c>
    </row>
    <row r="608" spans="1:6" x14ac:dyDescent="0.2">
      <c r="A608" s="2">
        <v>10475</v>
      </c>
      <c r="C608">
        <v>10852</v>
      </c>
      <c r="D608">
        <f>SUMIF(order_details__2[OrderID],order_details!C608,order_details__2[Line Sale])</f>
        <v>2984</v>
      </c>
      <c r="E608">
        <f>VLOOKUP(Table15[[#This Row],[OrderID]],orders[],7,FALSE)</f>
        <v>1</v>
      </c>
      <c r="F608">
        <f>SUMIF(order_details__2[OrderID],Table15[[#This Row],[OrderID]],order_details__2[Quantity])</f>
        <v>71</v>
      </c>
    </row>
    <row r="609" spans="1:6" x14ac:dyDescent="0.2">
      <c r="A609" s="3">
        <v>10476</v>
      </c>
      <c r="C609">
        <v>10853</v>
      </c>
      <c r="D609">
        <f>SUMIF(order_details__2[OrderID],order_details!C609,order_details__2[Line Sale])</f>
        <v>625</v>
      </c>
      <c r="E609">
        <f>VLOOKUP(Table15[[#This Row],[OrderID]],orders[],7,FALSE)</f>
        <v>2</v>
      </c>
      <c r="F609">
        <f>SUMIF(order_details__2[OrderID],Table15[[#This Row],[OrderID]],order_details__2[Quantity])</f>
        <v>10</v>
      </c>
    </row>
    <row r="610" spans="1:6" x14ac:dyDescent="0.2">
      <c r="A610" s="2">
        <v>10476</v>
      </c>
      <c r="C610">
        <v>10854</v>
      </c>
      <c r="D610">
        <f>SUMIF(order_details__2[OrderID],order_details!C610,order_details__2[Line Sale])</f>
        <v>3490</v>
      </c>
      <c r="E610">
        <f>VLOOKUP(Table15[[#This Row],[OrderID]],orders[],7,FALSE)</f>
        <v>2</v>
      </c>
      <c r="F610">
        <f>SUMIF(order_details__2[OrderID],Table15[[#This Row],[OrderID]],order_details__2[Quantity])</f>
        <v>165</v>
      </c>
    </row>
    <row r="611" spans="1:6" x14ac:dyDescent="0.2">
      <c r="A611" s="3">
        <v>10477</v>
      </c>
      <c r="C611">
        <v>10855</v>
      </c>
      <c r="D611">
        <f>SUMIF(order_details__2[OrderID],order_details!C611,order_details__2[Line Sale])</f>
        <v>2275.25</v>
      </c>
      <c r="E611">
        <f>VLOOKUP(Table15[[#This Row],[OrderID]],orders[],7,FALSE)</f>
        <v>1</v>
      </c>
      <c r="F611">
        <f>SUMIF(order_details__2[OrderID],Table15[[#This Row],[OrderID]],order_details__2[Quantity])</f>
        <v>103</v>
      </c>
    </row>
    <row r="612" spans="1:6" x14ac:dyDescent="0.2">
      <c r="A612" s="2">
        <v>10477</v>
      </c>
      <c r="C612">
        <v>10856</v>
      </c>
      <c r="D612">
        <f>SUMIF(order_details__2[OrderID],order_details!C612,order_details__2[Line Sale])</f>
        <v>660</v>
      </c>
      <c r="E612">
        <f>VLOOKUP(Table15[[#This Row],[OrderID]],orders[],7,FALSE)</f>
        <v>2</v>
      </c>
      <c r="F612">
        <f>SUMIF(order_details__2[OrderID],Table15[[#This Row],[OrderID]],order_details__2[Quantity])</f>
        <v>40</v>
      </c>
    </row>
    <row r="613" spans="1:6" x14ac:dyDescent="0.2">
      <c r="A613" s="3">
        <v>10477</v>
      </c>
      <c r="C613">
        <v>10857</v>
      </c>
      <c r="D613">
        <f>SUMIF(order_details__2[OrderID],order_details!C613,order_details__2[Line Sale])</f>
        <v>2630.95</v>
      </c>
      <c r="E613">
        <f>VLOOKUP(Table15[[#This Row],[OrderID]],orders[],7,FALSE)</f>
        <v>2</v>
      </c>
      <c r="F613">
        <f>SUMIF(order_details__2[OrderID],Table15[[#This Row],[OrderID]],order_details__2[Quantity])</f>
        <v>75</v>
      </c>
    </row>
    <row r="614" spans="1:6" x14ac:dyDescent="0.2">
      <c r="A614" s="2">
        <v>10478</v>
      </c>
      <c r="C614">
        <v>10858</v>
      </c>
      <c r="D614">
        <f>SUMIF(order_details__2[OrderID],order_details!C614,order_details__2[Line Sale])</f>
        <v>649</v>
      </c>
      <c r="E614">
        <f>VLOOKUP(Table15[[#This Row],[OrderID]],orders[],7,FALSE)</f>
        <v>1</v>
      </c>
      <c r="F614">
        <f>SUMIF(order_details__2[OrderID],Table15[[#This Row],[OrderID]],order_details__2[Quantity])</f>
        <v>19</v>
      </c>
    </row>
    <row r="615" spans="1:6" x14ac:dyDescent="0.2">
      <c r="A615" s="3">
        <v>10479</v>
      </c>
      <c r="C615">
        <v>10859</v>
      </c>
      <c r="D615">
        <f>SUMIF(order_details__2[OrderID],order_details!C615,order_details__2[Line Sale])</f>
        <v>1438.25</v>
      </c>
      <c r="E615">
        <f>VLOOKUP(Table15[[#This Row],[OrderID]],orders[],7,FALSE)</f>
        <v>2</v>
      </c>
      <c r="F615">
        <f>SUMIF(order_details__2[OrderID],Table15[[#This Row],[OrderID]],order_details__2[Quantity])</f>
        <v>105</v>
      </c>
    </row>
    <row r="616" spans="1:6" x14ac:dyDescent="0.2">
      <c r="A616" s="2">
        <v>10479</v>
      </c>
      <c r="C616">
        <v>10860</v>
      </c>
      <c r="D616">
        <f>SUMIF(order_details__2[OrderID],order_details!C616,order_details__2[Line Sale])</f>
        <v>519</v>
      </c>
      <c r="E616">
        <f>VLOOKUP(Table15[[#This Row],[OrderID]],orders[],7,FALSE)</f>
        <v>3</v>
      </c>
      <c r="F616">
        <f>SUMIF(order_details__2[OrderID],Table15[[#This Row],[OrderID]],order_details__2[Quantity])</f>
        <v>23</v>
      </c>
    </row>
    <row r="617" spans="1:6" x14ac:dyDescent="0.2">
      <c r="A617" s="3">
        <v>10479</v>
      </c>
      <c r="C617">
        <v>10861</v>
      </c>
      <c r="D617">
        <f>SUMIF(order_details__2[OrderID],order_details!C617,order_details__2[Line Sale])</f>
        <v>3523.4</v>
      </c>
      <c r="E617">
        <f>VLOOKUP(Table15[[#This Row],[OrderID]],orders[],7,FALSE)</f>
        <v>2</v>
      </c>
      <c r="F617">
        <f>SUMIF(order_details__2[OrderID],Table15[[#This Row],[OrderID]],order_details__2[Quantity])</f>
        <v>140</v>
      </c>
    </row>
    <row r="618" spans="1:6" x14ac:dyDescent="0.2">
      <c r="A618" s="2">
        <v>10479</v>
      </c>
      <c r="C618">
        <v>10862</v>
      </c>
      <c r="D618">
        <f>SUMIF(order_details__2[OrderID],order_details!C618,order_details__2[Line Sale])</f>
        <v>581</v>
      </c>
      <c r="E618">
        <f>VLOOKUP(Table15[[#This Row],[OrderID]],orders[],7,FALSE)</f>
        <v>2</v>
      </c>
      <c r="F618">
        <f>SUMIF(order_details__2[OrderID],Table15[[#This Row],[OrderID]],order_details__2[Quantity])</f>
        <v>33</v>
      </c>
    </row>
    <row r="619" spans="1:6" x14ac:dyDescent="0.2">
      <c r="A619" s="3">
        <v>10480</v>
      </c>
      <c r="C619">
        <v>10863</v>
      </c>
      <c r="D619">
        <f>SUMIF(order_details__2[OrderID],order_details!C619,order_details__2[Line Sale])</f>
        <v>519</v>
      </c>
      <c r="E619">
        <f>VLOOKUP(Table15[[#This Row],[OrderID]],orders[],7,FALSE)</f>
        <v>2</v>
      </c>
      <c r="F619">
        <f>SUMIF(order_details__2[OrderID],Table15[[#This Row],[OrderID]],order_details__2[Quantity])</f>
        <v>32</v>
      </c>
    </row>
    <row r="620" spans="1:6" x14ac:dyDescent="0.2">
      <c r="A620" s="2">
        <v>10480</v>
      </c>
      <c r="C620">
        <v>10864</v>
      </c>
      <c r="D620">
        <f>SUMIF(order_details__2[OrderID],order_details!C620,order_details__2[Line Sale])</f>
        <v>282</v>
      </c>
      <c r="E620">
        <f>VLOOKUP(Table15[[#This Row],[OrderID]],orders[],7,FALSE)</f>
        <v>2</v>
      </c>
      <c r="F620">
        <f>SUMIF(order_details__2[OrderID],Table15[[#This Row],[OrderID]],order_details__2[Quantity])</f>
        <v>19</v>
      </c>
    </row>
    <row r="621" spans="1:6" x14ac:dyDescent="0.2">
      <c r="A621" s="3">
        <v>10481</v>
      </c>
      <c r="C621">
        <v>10865</v>
      </c>
      <c r="D621">
        <f>SUMIF(order_details__2[OrderID],order_details!C621,order_details__2[Line Sale])</f>
        <v>17250</v>
      </c>
      <c r="E621">
        <f>VLOOKUP(Table15[[#This Row],[OrderID]],orders[],7,FALSE)</f>
        <v>1</v>
      </c>
      <c r="F621">
        <f>SUMIF(order_details__2[OrderID],Table15[[#This Row],[OrderID]],order_details__2[Quantity])</f>
        <v>140</v>
      </c>
    </row>
    <row r="622" spans="1:6" x14ac:dyDescent="0.2">
      <c r="A622" s="2">
        <v>10481</v>
      </c>
      <c r="C622">
        <v>10866</v>
      </c>
      <c r="D622">
        <f>SUMIF(order_details__2[OrderID],order_details!C622,order_details__2[Line Sale])</f>
        <v>1461.6</v>
      </c>
      <c r="E622">
        <f>VLOOKUP(Table15[[#This Row],[OrderID]],orders[],7,FALSE)</f>
        <v>1</v>
      </c>
      <c r="F622">
        <f>SUMIF(order_details__2[OrderID],Table15[[#This Row],[OrderID]],order_details__2[Quantity])</f>
        <v>67</v>
      </c>
    </row>
    <row r="623" spans="1:6" x14ac:dyDescent="0.2">
      <c r="A623" s="3">
        <v>10482</v>
      </c>
      <c r="C623">
        <v>10867</v>
      </c>
      <c r="D623">
        <f>SUMIF(order_details__2[OrderID],order_details!C623,order_details__2[Line Sale])</f>
        <v>98.399999999999991</v>
      </c>
      <c r="E623">
        <f>VLOOKUP(Table15[[#This Row],[OrderID]],orders[],7,FALSE)</f>
        <v>1</v>
      </c>
      <c r="F623">
        <f>SUMIF(order_details__2[OrderID],Table15[[#This Row],[OrderID]],order_details__2[Quantity])</f>
        <v>3</v>
      </c>
    </row>
    <row r="624" spans="1:6" x14ac:dyDescent="0.2">
      <c r="A624" s="2">
        <v>10483</v>
      </c>
      <c r="C624">
        <v>10868</v>
      </c>
      <c r="D624">
        <f>SUMIF(order_details__2[OrderID],order_details!C624,order_details__2[Line Sale])</f>
        <v>2004.6</v>
      </c>
      <c r="E624">
        <f>VLOOKUP(Table15[[#This Row],[OrderID]],orders[],7,FALSE)</f>
        <v>2</v>
      </c>
      <c r="F624">
        <f>SUMIF(order_details__2[OrderID],Table15[[#This Row],[OrderID]],order_details__2[Quantity])</f>
        <v>92</v>
      </c>
    </row>
    <row r="625" spans="1:6" x14ac:dyDescent="0.2">
      <c r="A625" s="3">
        <v>10483</v>
      </c>
      <c r="C625">
        <v>10869</v>
      </c>
      <c r="D625">
        <f>SUMIF(order_details__2[OrderID],order_details!C625,order_details__2[Line Sale])</f>
        <v>1630</v>
      </c>
      <c r="E625">
        <f>VLOOKUP(Table15[[#This Row],[OrderID]],orders[],7,FALSE)</f>
        <v>1</v>
      </c>
      <c r="F625">
        <f>SUMIF(order_details__2[OrderID],Table15[[#This Row],[OrderID]],order_details__2[Quantity])</f>
        <v>120</v>
      </c>
    </row>
    <row r="626" spans="1:6" x14ac:dyDescent="0.2">
      <c r="A626" s="2">
        <v>10484</v>
      </c>
      <c r="C626">
        <v>10870</v>
      </c>
      <c r="D626">
        <f>SUMIF(order_details__2[OrderID],order_details!C626,order_details__2[Line Sale])</f>
        <v>160</v>
      </c>
      <c r="E626">
        <f>VLOOKUP(Table15[[#This Row],[OrderID]],orders[],7,FALSE)</f>
        <v>3</v>
      </c>
      <c r="F626">
        <f>SUMIF(order_details__2[OrderID],Table15[[#This Row],[OrderID]],order_details__2[Quantity])</f>
        <v>5</v>
      </c>
    </row>
    <row r="627" spans="1:6" x14ac:dyDescent="0.2">
      <c r="A627" s="3">
        <v>10484</v>
      </c>
      <c r="C627">
        <v>10871</v>
      </c>
      <c r="D627">
        <f>SUMIF(order_details__2[OrderID],order_details!C627,order_details__2[Line Sale])</f>
        <v>2083.4</v>
      </c>
      <c r="E627">
        <f>VLOOKUP(Table15[[#This Row],[OrderID]],orders[],7,FALSE)</f>
        <v>2</v>
      </c>
      <c r="F627">
        <f>SUMIF(order_details__2[OrderID],Table15[[#This Row],[OrderID]],order_details__2[Quantity])</f>
        <v>78</v>
      </c>
    </row>
    <row r="628" spans="1:6" x14ac:dyDescent="0.2">
      <c r="A628" s="2">
        <v>10484</v>
      </c>
      <c r="C628">
        <v>10872</v>
      </c>
      <c r="D628">
        <f>SUMIF(order_details__2[OrderID],order_details!C628,order_details__2[Line Sale])</f>
        <v>2166.8000000000002</v>
      </c>
      <c r="E628">
        <f>VLOOKUP(Table15[[#This Row],[OrderID]],orders[],7,FALSE)</f>
        <v>2</v>
      </c>
      <c r="F628">
        <f>SUMIF(order_details__2[OrderID],Table15[[#This Row],[OrderID]],order_details__2[Quantity])</f>
        <v>66</v>
      </c>
    </row>
    <row r="629" spans="1:6" x14ac:dyDescent="0.2">
      <c r="A629" s="3">
        <v>10485</v>
      </c>
      <c r="C629">
        <v>10873</v>
      </c>
      <c r="D629">
        <f>SUMIF(order_details__2[OrderID],order_details!C629,order_details__2[Line Sale])</f>
        <v>336.8</v>
      </c>
      <c r="E629">
        <f>VLOOKUP(Table15[[#This Row],[OrderID]],orders[],7,FALSE)</f>
        <v>1</v>
      </c>
      <c r="F629">
        <f>SUMIF(order_details__2[OrderID],Table15[[#This Row],[OrderID]],order_details__2[Quantity])</f>
        <v>23</v>
      </c>
    </row>
    <row r="630" spans="1:6" x14ac:dyDescent="0.2">
      <c r="A630" s="2">
        <v>10485</v>
      </c>
      <c r="C630">
        <v>10874</v>
      </c>
      <c r="D630">
        <f>SUMIF(order_details__2[OrderID],order_details!C630,order_details__2[Line Sale])</f>
        <v>310</v>
      </c>
      <c r="E630">
        <f>VLOOKUP(Table15[[#This Row],[OrderID]],orders[],7,FALSE)</f>
        <v>2</v>
      </c>
      <c r="F630">
        <f>SUMIF(order_details__2[OrderID],Table15[[#This Row],[OrderID]],order_details__2[Quantity])</f>
        <v>10</v>
      </c>
    </row>
    <row r="631" spans="1:6" x14ac:dyDescent="0.2">
      <c r="A631" s="3">
        <v>10485</v>
      </c>
      <c r="C631">
        <v>10875</v>
      </c>
      <c r="D631">
        <f>SUMIF(order_details__2[OrderID],order_details!C631,order_details__2[Line Sale])</f>
        <v>729.5</v>
      </c>
      <c r="E631">
        <f>VLOOKUP(Table15[[#This Row],[OrderID]],orders[],7,FALSE)</f>
        <v>2</v>
      </c>
      <c r="F631">
        <f>SUMIF(order_details__2[OrderID],Table15[[#This Row],[OrderID]],order_details__2[Quantity])</f>
        <v>61</v>
      </c>
    </row>
    <row r="632" spans="1:6" x14ac:dyDescent="0.2">
      <c r="A632" s="2">
        <v>10485</v>
      </c>
      <c r="C632">
        <v>10876</v>
      </c>
      <c r="D632">
        <f>SUMIF(order_details__2[OrderID],order_details!C632,order_details__2[Line Sale])</f>
        <v>917</v>
      </c>
      <c r="E632">
        <f>VLOOKUP(Table15[[#This Row],[OrderID]],orders[],7,FALSE)</f>
        <v>3</v>
      </c>
      <c r="F632">
        <f>SUMIF(order_details__2[OrderID],Table15[[#This Row],[OrderID]],order_details__2[Quantity])</f>
        <v>41</v>
      </c>
    </row>
    <row r="633" spans="1:6" x14ac:dyDescent="0.2">
      <c r="A633" s="3">
        <v>10486</v>
      </c>
      <c r="C633">
        <v>10877</v>
      </c>
      <c r="D633">
        <f>SUMIF(order_details__2[OrderID],order_details!C633,order_details__2[Line Sale])</f>
        <v>2086</v>
      </c>
      <c r="E633">
        <f>VLOOKUP(Table15[[#This Row],[OrderID]],orders[],7,FALSE)</f>
        <v>1</v>
      </c>
      <c r="F633">
        <f>SUMIF(order_details__2[OrderID],Table15[[#This Row],[OrderID]],order_details__2[Quantity])</f>
        <v>55</v>
      </c>
    </row>
    <row r="634" spans="1:6" x14ac:dyDescent="0.2">
      <c r="A634" s="2">
        <v>10486</v>
      </c>
      <c r="C634">
        <v>10878</v>
      </c>
      <c r="D634">
        <f>SUMIF(order_details__2[OrderID],order_details!C634,order_details__2[Line Sale])</f>
        <v>1620</v>
      </c>
      <c r="E634">
        <f>VLOOKUP(Table15[[#This Row],[OrderID]],orders[],7,FALSE)</f>
        <v>1</v>
      </c>
      <c r="F634">
        <f>SUMIF(order_details__2[OrderID],Table15[[#This Row],[OrderID]],order_details__2[Quantity])</f>
        <v>20</v>
      </c>
    </row>
    <row r="635" spans="1:6" x14ac:dyDescent="0.2">
      <c r="A635" s="3">
        <v>10486</v>
      </c>
      <c r="C635">
        <v>10879</v>
      </c>
      <c r="D635">
        <f>SUMIF(order_details__2[OrderID],order_details!C635,order_details__2[Line Sale])</f>
        <v>611.29999999999995</v>
      </c>
      <c r="E635">
        <f>VLOOKUP(Table15[[#This Row],[OrderID]],orders[],7,FALSE)</f>
        <v>3</v>
      </c>
      <c r="F635">
        <f>SUMIF(order_details__2[OrderID],Table15[[#This Row],[OrderID]],order_details__2[Quantity])</f>
        <v>32</v>
      </c>
    </row>
    <row r="636" spans="1:6" x14ac:dyDescent="0.2">
      <c r="A636" s="2">
        <v>10487</v>
      </c>
      <c r="C636">
        <v>10880</v>
      </c>
      <c r="D636">
        <f>SUMIF(order_details__2[OrderID],order_details!C636,order_details__2[Line Sale])</f>
        <v>1875</v>
      </c>
      <c r="E636">
        <f>VLOOKUP(Table15[[#This Row],[OrderID]],orders[],7,FALSE)</f>
        <v>1</v>
      </c>
      <c r="F636">
        <f>SUMIF(order_details__2[OrderID],Table15[[#This Row],[OrderID]],order_details__2[Quantity])</f>
        <v>110</v>
      </c>
    </row>
    <row r="637" spans="1:6" x14ac:dyDescent="0.2">
      <c r="A637" s="3">
        <v>10487</v>
      </c>
      <c r="C637">
        <v>10881</v>
      </c>
      <c r="D637">
        <f>SUMIF(order_details__2[OrderID],order_details!C637,order_details__2[Line Sale])</f>
        <v>150</v>
      </c>
      <c r="E637">
        <f>VLOOKUP(Table15[[#This Row],[OrderID]],orders[],7,FALSE)</f>
        <v>1</v>
      </c>
      <c r="F637">
        <f>SUMIF(order_details__2[OrderID],Table15[[#This Row],[OrderID]],order_details__2[Quantity])</f>
        <v>10</v>
      </c>
    </row>
    <row r="638" spans="1:6" x14ac:dyDescent="0.2">
      <c r="A638" s="2">
        <v>10487</v>
      </c>
      <c r="C638">
        <v>10882</v>
      </c>
      <c r="D638">
        <f>SUMIF(order_details__2[OrderID],order_details!C638,order_details__2[Line Sale])</f>
        <v>988.4</v>
      </c>
      <c r="E638">
        <f>VLOOKUP(Table15[[#This Row],[OrderID]],orders[],7,FALSE)</f>
        <v>3</v>
      </c>
      <c r="F638">
        <f>SUMIF(order_details__2[OrderID],Table15[[#This Row],[OrderID]],order_details__2[Quantity])</f>
        <v>77</v>
      </c>
    </row>
    <row r="639" spans="1:6" x14ac:dyDescent="0.2">
      <c r="A639" s="3">
        <v>10488</v>
      </c>
      <c r="C639">
        <v>10883</v>
      </c>
      <c r="D639">
        <f>SUMIF(order_details__2[OrderID],order_details!C639,order_details__2[Line Sale])</f>
        <v>36</v>
      </c>
      <c r="E639">
        <f>VLOOKUP(Table15[[#This Row],[OrderID]],orders[],7,FALSE)</f>
        <v>3</v>
      </c>
      <c r="F639">
        <f>SUMIF(order_details__2[OrderID],Table15[[#This Row],[OrderID]],order_details__2[Quantity])</f>
        <v>8</v>
      </c>
    </row>
    <row r="640" spans="1:6" x14ac:dyDescent="0.2">
      <c r="A640" s="2">
        <v>10488</v>
      </c>
      <c r="C640">
        <v>10884</v>
      </c>
      <c r="D640">
        <f>SUMIF(order_details__2[OrderID],order_details!C640,order_details__2[Line Sale])</f>
        <v>1450.6</v>
      </c>
      <c r="E640">
        <f>VLOOKUP(Table15[[#This Row],[OrderID]],orders[],7,FALSE)</f>
        <v>2</v>
      </c>
      <c r="F640">
        <f>SUMIF(order_details__2[OrderID],Table15[[#This Row],[OrderID]],order_details__2[Quantity])</f>
        <v>73</v>
      </c>
    </row>
    <row r="641" spans="1:6" x14ac:dyDescent="0.2">
      <c r="A641" s="3">
        <v>10489</v>
      </c>
      <c r="C641">
        <v>10885</v>
      </c>
      <c r="D641">
        <f>SUMIF(order_details__2[OrderID],order_details!C641,order_details__2[Line Sale])</f>
        <v>1209</v>
      </c>
      <c r="E641">
        <f>VLOOKUP(Table15[[#This Row],[OrderID]],orders[],7,FALSE)</f>
        <v>3</v>
      </c>
      <c r="F641">
        <f>SUMIF(order_details__2[OrderID],Table15[[#This Row],[OrderID]],order_details__2[Quantity])</f>
        <v>87</v>
      </c>
    </row>
    <row r="642" spans="1:6" x14ac:dyDescent="0.2">
      <c r="A642" s="2">
        <v>10489</v>
      </c>
      <c r="C642">
        <v>10886</v>
      </c>
      <c r="D642">
        <f>SUMIF(order_details__2[OrderID],order_details!C642,order_details__2[Line Sale])</f>
        <v>3127.5</v>
      </c>
      <c r="E642">
        <f>VLOOKUP(Table15[[#This Row],[OrderID]],orders[],7,FALSE)</f>
        <v>1</v>
      </c>
      <c r="F642">
        <f>SUMIF(order_details__2[OrderID],Table15[[#This Row],[OrderID]],order_details__2[Quantity])</f>
        <v>145</v>
      </c>
    </row>
    <row r="643" spans="1:6" x14ac:dyDescent="0.2">
      <c r="A643" s="3">
        <v>10490</v>
      </c>
      <c r="C643">
        <v>10887</v>
      </c>
      <c r="D643">
        <f>SUMIF(order_details__2[OrderID],order_details!C643,order_details__2[Line Sale])</f>
        <v>70</v>
      </c>
      <c r="E643">
        <f>VLOOKUP(Table15[[#This Row],[OrderID]],orders[],7,FALSE)</f>
        <v>3</v>
      </c>
      <c r="F643">
        <f>SUMIF(order_details__2[OrderID],Table15[[#This Row],[OrderID]],order_details__2[Quantity])</f>
        <v>5</v>
      </c>
    </row>
    <row r="644" spans="1:6" x14ac:dyDescent="0.2">
      <c r="A644" s="2">
        <v>10490</v>
      </c>
      <c r="C644">
        <v>10888</v>
      </c>
      <c r="D644">
        <f>SUMIF(order_details__2[OrderID],order_details!C644,order_details__2[Line Sale])</f>
        <v>605</v>
      </c>
      <c r="E644">
        <f>VLOOKUP(Table15[[#This Row],[OrderID]],orders[],7,FALSE)</f>
        <v>2</v>
      </c>
      <c r="F644">
        <f>SUMIF(order_details__2[OrderID],Table15[[#This Row],[OrderID]],order_details__2[Quantity])</f>
        <v>38</v>
      </c>
    </row>
    <row r="645" spans="1:6" x14ac:dyDescent="0.2">
      <c r="A645" s="3">
        <v>10490</v>
      </c>
      <c r="C645">
        <v>10889</v>
      </c>
      <c r="D645">
        <f>SUMIF(order_details__2[OrderID],order_details!C645,order_details__2[Line Sale])</f>
        <v>11380</v>
      </c>
      <c r="E645">
        <f>VLOOKUP(Table15[[#This Row],[OrderID]],orders[],7,FALSE)</f>
        <v>3</v>
      </c>
      <c r="F645">
        <f>SUMIF(order_details__2[OrderID],Table15[[#This Row],[OrderID]],order_details__2[Quantity])</f>
        <v>80</v>
      </c>
    </row>
    <row r="646" spans="1:6" x14ac:dyDescent="0.2">
      <c r="A646" s="2">
        <v>10491</v>
      </c>
      <c r="C646">
        <v>10890</v>
      </c>
      <c r="D646">
        <f>SUMIF(order_details__2[OrderID],order_details!C646,order_details__2[Line Sale])</f>
        <v>860.1</v>
      </c>
      <c r="E646">
        <f>VLOOKUP(Table15[[#This Row],[OrderID]],orders[],7,FALSE)</f>
        <v>1</v>
      </c>
      <c r="F646">
        <f>SUMIF(order_details__2[OrderID],Table15[[#This Row],[OrderID]],order_details__2[Quantity])</f>
        <v>39</v>
      </c>
    </row>
    <row r="647" spans="1:6" x14ac:dyDescent="0.2">
      <c r="A647" s="3">
        <v>10491</v>
      </c>
      <c r="C647">
        <v>10891</v>
      </c>
      <c r="D647">
        <f>SUMIF(order_details__2[OrderID],order_details!C647,order_details__2[Line Sale])</f>
        <v>388.35</v>
      </c>
      <c r="E647">
        <f>VLOOKUP(Table15[[#This Row],[OrderID]],orders[],7,FALSE)</f>
        <v>2</v>
      </c>
      <c r="F647">
        <f>SUMIF(order_details__2[OrderID],Table15[[#This Row],[OrderID]],order_details__2[Quantity])</f>
        <v>15</v>
      </c>
    </row>
    <row r="648" spans="1:6" x14ac:dyDescent="0.2">
      <c r="A648" s="2">
        <v>10492</v>
      </c>
      <c r="C648">
        <v>10892</v>
      </c>
      <c r="D648">
        <f>SUMIF(order_details__2[OrderID],order_details!C648,order_details__2[Line Sale])</f>
        <v>2200</v>
      </c>
      <c r="E648">
        <f>VLOOKUP(Table15[[#This Row],[OrderID]],orders[],7,FALSE)</f>
        <v>2</v>
      </c>
      <c r="F648">
        <f>SUMIF(order_details__2[OrderID],Table15[[#This Row],[OrderID]],order_details__2[Quantity])</f>
        <v>40</v>
      </c>
    </row>
    <row r="649" spans="1:6" x14ac:dyDescent="0.2">
      <c r="A649" s="3">
        <v>10492</v>
      </c>
      <c r="C649">
        <v>10893</v>
      </c>
      <c r="D649">
        <f>SUMIF(order_details__2[OrderID],order_details!C649,order_details__2[Line Sale])</f>
        <v>5502.11</v>
      </c>
      <c r="E649">
        <f>VLOOKUP(Table15[[#This Row],[OrderID]],orders[],7,FALSE)</f>
        <v>2</v>
      </c>
      <c r="F649">
        <f>SUMIF(order_details__2[OrderID],Table15[[#This Row],[OrderID]],order_details__2[Quantity])</f>
        <v>119</v>
      </c>
    </row>
    <row r="650" spans="1:6" x14ac:dyDescent="0.2">
      <c r="A650" s="2">
        <v>10493</v>
      </c>
      <c r="C650">
        <v>10894</v>
      </c>
      <c r="D650">
        <f>SUMIF(order_details__2[OrderID],order_details!C650,order_details__2[Line Sale])</f>
        <v>2898</v>
      </c>
      <c r="E650">
        <f>VLOOKUP(Table15[[#This Row],[OrderID]],orders[],7,FALSE)</f>
        <v>1</v>
      </c>
      <c r="F650">
        <f>SUMIF(order_details__2[OrderID],Table15[[#This Row],[OrderID]],order_details__2[Quantity])</f>
        <v>198</v>
      </c>
    </row>
    <row r="651" spans="1:6" x14ac:dyDescent="0.2">
      <c r="A651" s="3">
        <v>10493</v>
      </c>
      <c r="C651">
        <v>10895</v>
      </c>
      <c r="D651">
        <f>SUMIF(order_details__2[OrderID],order_details!C651,order_details__2[Line Sale])</f>
        <v>6379.4</v>
      </c>
      <c r="E651">
        <f>VLOOKUP(Table15[[#This Row],[OrderID]],orders[],7,FALSE)</f>
        <v>1</v>
      </c>
      <c r="F651">
        <f>SUMIF(order_details__2[OrderID],Table15[[#This Row],[OrderID]],order_details__2[Quantity])</f>
        <v>346</v>
      </c>
    </row>
    <row r="652" spans="1:6" x14ac:dyDescent="0.2">
      <c r="A652" s="2">
        <v>10493</v>
      </c>
      <c r="C652">
        <v>10896</v>
      </c>
      <c r="D652">
        <f>SUMIF(order_details__2[OrderID],order_details!C652,order_details__2[Line Sale])</f>
        <v>750.5</v>
      </c>
      <c r="E652">
        <f>VLOOKUP(Table15[[#This Row],[OrderID]],orders[],7,FALSE)</f>
        <v>3</v>
      </c>
      <c r="F652">
        <f>SUMIF(order_details__2[OrderID],Table15[[#This Row],[OrderID]],order_details__2[Quantity])</f>
        <v>31</v>
      </c>
    </row>
    <row r="653" spans="1:6" x14ac:dyDescent="0.2">
      <c r="A653" s="3">
        <v>10494</v>
      </c>
      <c r="C653">
        <v>10897</v>
      </c>
      <c r="D653">
        <f>SUMIF(order_details__2[OrderID],order_details!C653,order_details__2[Line Sale])</f>
        <v>10835.240000000002</v>
      </c>
      <c r="E653">
        <f>VLOOKUP(Table15[[#This Row],[OrderID]],orders[],7,FALSE)</f>
        <v>2</v>
      </c>
      <c r="F653">
        <f>SUMIF(order_details__2[OrderID],Table15[[#This Row],[OrderID]],order_details__2[Quantity])</f>
        <v>116</v>
      </c>
    </row>
    <row r="654" spans="1:6" x14ac:dyDescent="0.2">
      <c r="A654" s="2">
        <v>10495</v>
      </c>
      <c r="C654">
        <v>10898</v>
      </c>
      <c r="D654">
        <f>SUMIF(order_details__2[OrderID],order_details!C654,order_details__2[Line Sale])</f>
        <v>30</v>
      </c>
      <c r="E654">
        <f>VLOOKUP(Table15[[#This Row],[OrderID]],orders[],7,FALSE)</f>
        <v>2</v>
      </c>
      <c r="F654">
        <f>SUMIF(order_details__2[OrderID],Table15[[#This Row],[OrderID]],order_details__2[Quantity])</f>
        <v>5</v>
      </c>
    </row>
    <row r="655" spans="1:6" x14ac:dyDescent="0.2">
      <c r="A655" s="3">
        <v>10495</v>
      </c>
      <c r="C655">
        <v>10899</v>
      </c>
      <c r="D655">
        <f>SUMIF(order_details__2[OrderID],order_details!C655,order_details__2[Line Sale])</f>
        <v>144</v>
      </c>
      <c r="E655">
        <f>VLOOKUP(Table15[[#This Row],[OrderID]],orders[],7,FALSE)</f>
        <v>3</v>
      </c>
      <c r="F655">
        <f>SUMIF(order_details__2[OrderID],Table15[[#This Row],[OrderID]],order_details__2[Quantity])</f>
        <v>8</v>
      </c>
    </row>
    <row r="656" spans="1:6" x14ac:dyDescent="0.2">
      <c r="A656" s="2">
        <v>10495</v>
      </c>
      <c r="C656">
        <v>10900</v>
      </c>
      <c r="D656">
        <f>SUMIF(order_details__2[OrderID],order_details!C656,order_details__2[Line Sale])</f>
        <v>45</v>
      </c>
      <c r="E656">
        <f>VLOOKUP(Table15[[#This Row],[OrderID]],orders[],7,FALSE)</f>
        <v>2</v>
      </c>
      <c r="F656">
        <f>SUMIF(order_details__2[OrderID],Table15[[#This Row],[OrderID]],order_details__2[Quantity])</f>
        <v>3</v>
      </c>
    </row>
    <row r="657" spans="1:6" x14ac:dyDescent="0.2">
      <c r="A657" s="3">
        <v>10496</v>
      </c>
      <c r="C657">
        <v>10901</v>
      </c>
      <c r="D657">
        <f>SUMIF(order_details__2[OrderID],order_details!C657,order_details__2[Line Sale])</f>
        <v>934.5</v>
      </c>
      <c r="E657">
        <f>VLOOKUP(Table15[[#This Row],[OrderID]],orders[],7,FALSE)</f>
        <v>1</v>
      </c>
      <c r="F657">
        <f>SUMIF(order_details__2[OrderID],Table15[[#This Row],[OrderID]],order_details__2[Quantity])</f>
        <v>60</v>
      </c>
    </row>
    <row r="658" spans="1:6" x14ac:dyDescent="0.2">
      <c r="A658" s="2">
        <v>10497</v>
      </c>
      <c r="C658">
        <v>10902</v>
      </c>
      <c r="D658">
        <f>SUMIF(order_details__2[OrderID],order_details!C658,order_details__2[Line Sale])</f>
        <v>1015.8</v>
      </c>
      <c r="E658">
        <f>VLOOKUP(Table15[[#This Row],[OrderID]],orders[],7,FALSE)</f>
        <v>1</v>
      </c>
      <c r="F658">
        <f>SUMIF(order_details__2[OrderID],Table15[[#This Row],[OrderID]],order_details__2[Quantity])</f>
        <v>36</v>
      </c>
    </row>
    <row r="659" spans="1:6" x14ac:dyDescent="0.2">
      <c r="A659" s="3">
        <v>10497</v>
      </c>
      <c r="C659">
        <v>10903</v>
      </c>
      <c r="D659">
        <f>SUMIF(order_details__2[OrderID],order_details!C659,order_details__2[Line Sale])</f>
        <v>932.05</v>
      </c>
      <c r="E659">
        <f>VLOOKUP(Table15[[#This Row],[OrderID]],orders[],7,FALSE)</f>
        <v>3</v>
      </c>
      <c r="F659">
        <f>SUMIF(order_details__2[OrderID],Table15[[#This Row],[OrderID]],order_details__2[Quantity])</f>
        <v>81</v>
      </c>
    </row>
    <row r="660" spans="1:6" x14ac:dyDescent="0.2">
      <c r="A660" s="2">
        <v>10497</v>
      </c>
      <c r="C660">
        <v>10904</v>
      </c>
      <c r="D660">
        <f>SUMIF(order_details__2[OrderID],order_details!C660,order_details__2[Line Sale])</f>
        <v>1924.25</v>
      </c>
      <c r="E660">
        <f>VLOOKUP(Table15[[#This Row],[OrderID]],orders[],7,FALSE)</f>
        <v>3</v>
      </c>
      <c r="F660">
        <f>SUMIF(order_details__2[OrderID],Table15[[#This Row],[OrderID]],order_details__2[Quantity])</f>
        <v>50</v>
      </c>
    </row>
    <row r="661" spans="1:6" x14ac:dyDescent="0.2">
      <c r="A661" s="3">
        <v>10498</v>
      </c>
      <c r="C661">
        <v>10905</v>
      </c>
      <c r="D661">
        <f>SUMIF(order_details__2[OrderID],order_details!C661,order_details__2[Line Sale])</f>
        <v>360</v>
      </c>
      <c r="E661">
        <f>VLOOKUP(Table15[[#This Row],[OrderID]],orders[],7,FALSE)</f>
        <v>2</v>
      </c>
      <c r="F661">
        <f>SUMIF(order_details__2[OrderID],Table15[[#This Row],[OrderID]],order_details__2[Quantity])</f>
        <v>20</v>
      </c>
    </row>
    <row r="662" spans="1:6" x14ac:dyDescent="0.2">
      <c r="A662" s="2">
        <v>10498</v>
      </c>
      <c r="C662">
        <v>10906</v>
      </c>
      <c r="D662">
        <f>SUMIF(order_details__2[OrderID],order_details!C662,order_details__2[Line Sale])</f>
        <v>427.5</v>
      </c>
      <c r="E662">
        <f>VLOOKUP(Table15[[#This Row],[OrderID]],orders[],7,FALSE)</f>
        <v>3</v>
      </c>
      <c r="F662">
        <f>SUMIF(order_details__2[OrderID],Table15[[#This Row],[OrderID]],order_details__2[Quantity])</f>
        <v>15</v>
      </c>
    </row>
    <row r="663" spans="1:6" x14ac:dyDescent="0.2">
      <c r="A663" s="3">
        <v>10498</v>
      </c>
      <c r="C663">
        <v>10907</v>
      </c>
      <c r="D663">
        <f>SUMIF(order_details__2[OrderID],order_details!C663,order_details__2[Line Sale])</f>
        <v>108.5</v>
      </c>
      <c r="E663">
        <f>VLOOKUP(Table15[[#This Row],[OrderID]],orders[],7,FALSE)</f>
        <v>3</v>
      </c>
      <c r="F663">
        <f>SUMIF(order_details__2[OrderID],Table15[[#This Row],[OrderID]],order_details__2[Quantity])</f>
        <v>14</v>
      </c>
    </row>
    <row r="664" spans="1:6" x14ac:dyDescent="0.2">
      <c r="A664" s="2">
        <v>10499</v>
      </c>
      <c r="C664">
        <v>10908</v>
      </c>
      <c r="D664">
        <f>SUMIF(order_details__2[OrderID],order_details!C664,order_details__2[Line Sale])</f>
        <v>698</v>
      </c>
      <c r="E664">
        <f>VLOOKUP(Table15[[#This Row],[OrderID]],orders[],7,FALSE)</f>
        <v>2</v>
      </c>
      <c r="F664">
        <f>SUMIF(order_details__2[OrderID],Table15[[#This Row],[OrderID]],order_details__2[Quantity])</f>
        <v>34</v>
      </c>
    </row>
    <row r="665" spans="1:6" x14ac:dyDescent="0.2">
      <c r="A665" s="3">
        <v>10499</v>
      </c>
      <c r="C665">
        <v>10909</v>
      </c>
      <c r="D665">
        <f>SUMIF(order_details__2[OrderID],order_details!C665,order_details__2[Line Sale])</f>
        <v>670</v>
      </c>
      <c r="E665">
        <f>VLOOKUP(Table15[[#This Row],[OrderID]],orders[],7,FALSE)</f>
        <v>2</v>
      </c>
      <c r="F665">
        <f>SUMIF(order_details__2[OrderID],Table15[[#This Row],[OrderID]],order_details__2[Quantity])</f>
        <v>32</v>
      </c>
    </row>
    <row r="666" spans="1:6" x14ac:dyDescent="0.2">
      <c r="A666" s="2">
        <v>10500</v>
      </c>
      <c r="C666">
        <v>10910</v>
      </c>
      <c r="D666">
        <f>SUMIF(order_details__2[OrderID],order_details!C666,order_details__2[Line Sale])</f>
        <v>452.9</v>
      </c>
      <c r="E666">
        <f>VLOOKUP(Table15[[#This Row],[OrderID]],orders[],7,FALSE)</f>
        <v>3</v>
      </c>
      <c r="F666">
        <f>SUMIF(order_details__2[OrderID],Table15[[#This Row],[OrderID]],order_details__2[Quantity])</f>
        <v>27</v>
      </c>
    </row>
    <row r="667" spans="1:6" x14ac:dyDescent="0.2">
      <c r="A667" s="3">
        <v>10500</v>
      </c>
      <c r="C667">
        <v>10911</v>
      </c>
      <c r="D667">
        <f>SUMIF(order_details__2[OrderID],order_details!C667,order_details__2[Line Sale])</f>
        <v>858</v>
      </c>
      <c r="E667">
        <f>VLOOKUP(Table15[[#This Row],[OrderID]],orders[],7,FALSE)</f>
        <v>1</v>
      </c>
      <c r="F667">
        <f>SUMIF(order_details__2[OrderID],Table15[[#This Row],[OrderID]],order_details__2[Quantity])</f>
        <v>37</v>
      </c>
    </row>
    <row r="668" spans="1:6" x14ac:dyDescent="0.2">
      <c r="A668" s="2">
        <v>10501</v>
      </c>
      <c r="C668">
        <v>10912</v>
      </c>
      <c r="D668">
        <f>SUMIF(order_details__2[OrderID],order_details!C668,order_details__2[Line Sale])</f>
        <v>8267.4000000000015</v>
      </c>
      <c r="E668">
        <f>VLOOKUP(Table15[[#This Row],[OrderID]],orders[],7,FALSE)</f>
        <v>2</v>
      </c>
      <c r="F668">
        <f>SUMIF(order_details__2[OrderID],Table15[[#This Row],[OrderID]],order_details__2[Quantity])</f>
        <v>100</v>
      </c>
    </row>
    <row r="669" spans="1:6" x14ac:dyDescent="0.2">
      <c r="A669" s="3">
        <v>10502</v>
      </c>
      <c r="C669">
        <v>10913</v>
      </c>
      <c r="D669">
        <f>SUMIF(order_details__2[OrderID],order_details!C669,order_details__2[Line Sale])</f>
        <v>958.75</v>
      </c>
      <c r="E669">
        <f>VLOOKUP(Table15[[#This Row],[OrderID]],orders[],7,FALSE)</f>
        <v>1</v>
      </c>
      <c r="F669">
        <f>SUMIF(order_details__2[OrderID],Table15[[#This Row],[OrderID]],order_details__2[Quantity])</f>
        <v>85</v>
      </c>
    </row>
    <row r="670" spans="1:6" x14ac:dyDescent="0.2">
      <c r="A670" s="2">
        <v>10502</v>
      </c>
      <c r="C670">
        <v>10914</v>
      </c>
      <c r="D670">
        <f>SUMIF(order_details__2[OrderID],order_details!C670,order_details__2[Line Sale])</f>
        <v>537.5</v>
      </c>
      <c r="E670">
        <f>VLOOKUP(Table15[[#This Row],[OrderID]],orders[],7,FALSE)</f>
        <v>1</v>
      </c>
      <c r="F670">
        <f>SUMIF(order_details__2[OrderID],Table15[[#This Row],[OrderID]],order_details__2[Quantity])</f>
        <v>25</v>
      </c>
    </row>
    <row r="671" spans="1:6" x14ac:dyDescent="0.2">
      <c r="A671" s="3">
        <v>10502</v>
      </c>
      <c r="C671">
        <v>10915</v>
      </c>
      <c r="D671">
        <f>SUMIF(order_details__2[OrderID],order_details!C671,order_details__2[Line Sale])</f>
        <v>539.5</v>
      </c>
      <c r="E671">
        <f>VLOOKUP(Table15[[#This Row],[OrderID]],orders[],7,FALSE)</f>
        <v>2</v>
      </c>
      <c r="F671">
        <f>SUMIF(order_details__2[OrderID],Table15[[#This Row],[OrderID]],order_details__2[Quantity])</f>
        <v>50</v>
      </c>
    </row>
    <row r="672" spans="1:6" x14ac:dyDescent="0.2">
      <c r="A672" s="2">
        <v>10503</v>
      </c>
      <c r="C672">
        <v>10916</v>
      </c>
      <c r="D672">
        <f>SUMIF(order_details__2[OrderID],order_details!C672,order_details__2[Line Sale])</f>
        <v>686.7</v>
      </c>
      <c r="E672">
        <f>VLOOKUP(Table15[[#This Row],[OrderID]],orders[],7,FALSE)</f>
        <v>2</v>
      </c>
      <c r="F672">
        <f>SUMIF(order_details__2[OrderID],Table15[[#This Row],[OrderID]],order_details__2[Quantity])</f>
        <v>32</v>
      </c>
    </row>
    <row r="673" spans="1:6" x14ac:dyDescent="0.2">
      <c r="A673" s="3">
        <v>10503</v>
      </c>
      <c r="C673">
        <v>10917</v>
      </c>
      <c r="D673">
        <f>SUMIF(order_details__2[OrderID],order_details!C673,order_details__2[Line Sale])</f>
        <v>365.89</v>
      </c>
      <c r="E673">
        <f>VLOOKUP(Table15[[#This Row],[OrderID]],orders[],7,FALSE)</f>
        <v>2</v>
      </c>
      <c r="F673">
        <f>SUMIF(order_details__2[OrderID],Table15[[#This Row],[OrderID]],order_details__2[Quantity])</f>
        <v>11</v>
      </c>
    </row>
    <row r="674" spans="1:6" x14ac:dyDescent="0.2">
      <c r="A674" s="2">
        <v>10504</v>
      </c>
      <c r="C674">
        <v>10918</v>
      </c>
      <c r="D674">
        <f>SUMIF(order_details__2[OrderID],order_details!C674,order_details__2[Line Sale])</f>
        <v>1930</v>
      </c>
      <c r="E674">
        <f>VLOOKUP(Table15[[#This Row],[OrderID]],orders[],7,FALSE)</f>
        <v>3</v>
      </c>
      <c r="F674">
        <f>SUMIF(order_details__2[OrderID],Table15[[#This Row],[OrderID]],order_details__2[Quantity])</f>
        <v>85</v>
      </c>
    </row>
    <row r="675" spans="1:6" x14ac:dyDescent="0.2">
      <c r="A675" s="3">
        <v>10504</v>
      </c>
      <c r="C675">
        <v>10919</v>
      </c>
      <c r="D675">
        <f>SUMIF(order_details__2[OrderID],order_details!C675,order_details__2[Line Sale])</f>
        <v>1122.8</v>
      </c>
      <c r="E675">
        <f>VLOOKUP(Table15[[#This Row],[OrderID]],orders[],7,FALSE)</f>
        <v>2</v>
      </c>
      <c r="F675">
        <f>SUMIF(order_details__2[OrderID],Table15[[#This Row],[OrderID]],order_details__2[Quantity])</f>
        <v>68</v>
      </c>
    </row>
    <row r="676" spans="1:6" x14ac:dyDescent="0.2">
      <c r="A676" s="2">
        <v>10504</v>
      </c>
      <c r="C676">
        <v>10920</v>
      </c>
      <c r="D676">
        <f>SUMIF(order_details__2[OrderID],order_details!C676,order_details__2[Line Sale])</f>
        <v>390</v>
      </c>
      <c r="E676">
        <f>VLOOKUP(Table15[[#This Row],[OrderID]],orders[],7,FALSE)</f>
        <v>2</v>
      </c>
      <c r="F676">
        <f>SUMIF(order_details__2[OrderID],Table15[[#This Row],[OrderID]],order_details__2[Quantity])</f>
        <v>24</v>
      </c>
    </row>
    <row r="677" spans="1:6" x14ac:dyDescent="0.2">
      <c r="A677" s="3">
        <v>10504</v>
      </c>
      <c r="C677">
        <v>10921</v>
      </c>
      <c r="D677">
        <f>SUMIF(order_details__2[OrderID],order_details!C677,order_details__2[Line Sale])</f>
        <v>1936</v>
      </c>
      <c r="E677">
        <f>VLOOKUP(Table15[[#This Row],[OrderID]],orders[],7,FALSE)</f>
        <v>1</v>
      </c>
      <c r="F677">
        <f>SUMIF(order_details__2[OrderID],Table15[[#This Row],[OrderID]],order_details__2[Quantity])</f>
        <v>50</v>
      </c>
    </row>
    <row r="678" spans="1:6" x14ac:dyDescent="0.2">
      <c r="A678" s="2">
        <v>10505</v>
      </c>
      <c r="C678">
        <v>10922</v>
      </c>
      <c r="D678">
        <f>SUMIF(order_details__2[OrderID],order_details!C678,order_details__2[Line Sale])</f>
        <v>742.5</v>
      </c>
      <c r="E678">
        <f>VLOOKUP(Table15[[#This Row],[OrderID]],orders[],7,FALSE)</f>
        <v>3</v>
      </c>
      <c r="F678">
        <f>SUMIF(order_details__2[OrderID],Table15[[#This Row],[OrderID]],order_details__2[Quantity])</f>
        <v>50</v>
      </c>
    </row>
    <row r="679" spans="1:6" x14ac:dyDescent="0.2">
      <c r="A679" s="3">
        <v>10506</v>
      </c>
      <c r="C679">
        <v>10923</v>
      </c>
      <c r="D679">
        <f>SUMIF(order_details__2[OrderID],order_details!C679,order_details__2[Line Sale])</f>
        <v>936</v>
      </c>
      <c r="E679">
        <f>VLOOKUP(Table15[[#This Row],[OrderID]],orders[],7,FALSE)</f>
        <v>3</v>
      </c>
      <c r="F679">
        <f>SUMIF(order_details__2[OrderID],Table15[[#This Row],[OrderID]],order_details__2[Quantity])</f>
        <v>44</v>
      </c>
    </row>
    <row r="680" spans="1:6" x14ac:dyDescent="0.2">
      <c r="A680" s="2">
        <v>10506</v>
      </c>
      <c r="C680">
        <v>10924</v>
      </c>
      <c r="D680">
        <f>SUMIF(order_details__2[OrderID],order_details!C680,order_details__2[Line Sale])</f>
        <v>2034.5</v>
      </c>
      <c r="E680">
        <f>VLOOKUP(Table15[[#This Row],[OrderID]],orders[],7,FALSE)</f>
        <v>2</v>
      </c>
      <c r="F680">
        <f>SUMIF(order_details__2[OrderID],Table15[[#This Row],[OrderID]],order_details__2[Quantity])</f>
        <v>56</v>
      </c>
    </row>
    <row r="681" spans="1:6" x14ac:dyDescent="0.2">
      <c r="A681" s="3">
        <v>10507</v>
      </c>
      <c r="C681">
        <v>10925</v>
      </c>
      <c r="D681">
        <f>SUMIF(order_details__2[OrderID],order_details!C681,order_details__2[Line Sale])</f>
        <v>559</v>
      </c>
      <c r="E681">
        <f>VLOOKUP(Table15[[#This Row],[OrderID]],orders[],7,FALSE)</f>
        <v>1</v>
      </c>
      <c r="F681">
        <f>SUMIF(order_details__2[OrderID],Table15[[#This Row],[OrderID]],order_details__2[Quantity])</f>
        <v>37</v>
      </c>
    </row>
    <row r="682" spans="1:6" x14ac:dyDescent="0.2">
      <c r="A682" s="2">
        <v>10507</v>
      </c>
      <c r="C682">
        <v>10926</v>
      </c>
      <c r="D682">
        <f>SUMIF(order_details__2[OrderID],order_details!C682,order_details__2[Line Sale])</f>
        <v>514.4</v>
      </c>
      <c r="E682">
        <f>VLOOKUP(Table15[[#This Row],[OrderID]],orders[],7,FALSE)</f>
        <v>3</v>
      </c>
      <c r="F682">
        <f>SUMIF(order_details__2[OrderID],Table15[[#This Row],[OrderID]],order_details__2[Quantity])</f>
        <v>29</v>
      </c>
    </row>
    <row r="683" spans="1:6" x14ac:dyDescent="0.2">
      <c r="A683" s="3">
        <v>10508</v>
      </c>
      <c r="C683">
        <v>10927</v>
      </c>
      <c r="D683">
        <f>SUMIF(order_details__2[OrderID],order_details!C683,order_details__2[Line Sale])</f>
        <v>800</v>
      </c>
      <c r="E683">
        <f>VLOOKUP(Table15[[#This Row],[OrderID]],orders[],7,FALSE)</f>
        <v>1</v>
      </c>
      <c r="F683">
        <f>SUMIF(order_details__2[OrderID],Table15[[#This Row],[OrderID]],order_details__2[Quantity])</f>
        <v>30</v>
      </c>
    </row>
    <row r="684" spans="1:6" x14ac:dyDescent="0.2">
      <c r="A684" s="2">
        <v>10508</v>
      </c>
      <c r="C684">
        <v>10928</v>
      </c>
      <c r="D684">
        <f>SUMIF(order_details__2[OrderID],order_details!C684,order_details__2[Line Sale])</f>
        <v>137.5</v>
      </c>
      <c r="E684">
        <f>VLOOKUP(Table15[[#This Row],[OrderID]],orders[],7,FALSE)</f>
        <v>1</v>
      </c>
      <c r="F684">
        <f>SUMIF(order_details__2[OrderID],Table15[[#This Row],[OrderID]],order_details__2[Quantity])</f>
        <v>10</v>
      </c>
    </row>
    <row r="685" spans="1:6" x14ac:dyDescent="0.2">
      <c r="A685" s="3">
        <v>10509</v>
      </c>
      <c r="C685">
        <v>10929</v>
      </c>
      <c r="D685">
        <f>SUMIF(order_details__2[OrderID],order_details!C685,order_details__2[Line Sale])</f>
        <v>1174.75</v>
      </c>
      <c r="E685">
        <f>VLOOKUP(Table15[[#This Row],[OrderID]],orders[],7,FALSE)</f>
        <v>1</v>
      </c>
      <c r="F685">
        <f>SUMIF(order_details__2[OrderID],Table15[[#This Row],[OrderID]],order_details__2[Quantity])</f>
        <v>124</v>
      </c>
    </row>
    <row r="686" spans="1:6" x14ac:dyDescent="0.2">
      <c r="A686" s="2">
        <v>10510</v>
      </c>
      <c r="C686">
        <v>10930</v>
      </c>
      <c r="D686">
        <f>SUMIF(order_details__2[OrderID],order_details!C686,order_details__2[Line Sale])</f>
        <v>2455</v>
      </c>
      <c r="E686">
        <f>VLOOKUP(Table15[[#This Row],[OrderID]],orders[],7,FALSE)</f>
        <v>3</v>
      </c>
      <c r="F686">
        <f>SUMIF(order_details__2[OrderID],Table15[[#This Row],[OrderID]],order_details__2[Quantity])</f>
        <v>116</v>
      </c>
    </row>
    <row r="687" spans="1:6" x14ac:dyDescent="0.2">
      <c r="A687" s="3">
        <v>10510</v>
      </c>
      <c r="C687">
        <v>10931</v>
      </c>
      <c r="D687">
        <f>SUMIF(order_details__2[OrderID],order_details!C687,order_details__2[Line Sale])</f>
        <v>837</v>
      </c>
      <c r="E687">
        <f>VLOOKUP(Table15[[#This Row],[OrderID]],orders[],7,FALSE)</f>
        <v>2</v>
      </c>
      <c r="F687">
        <f>SUMIF(order_details__2[OrderID],Table15[[#This Row],[OrderID]],order_details__2[Quantity])</f>
        <v>72</v>
      </c>
    </row>
    <row r="688" spans="1:6" x14ac:dyDescent="0.2">
      <c r="A688" s="2">
        <v>10511</v>
      </c>
      <c r="C688">
        <v>10932</v>
      </c>
      <c r="D688">
        <f>SUMIF(order_details__2[OrderID],order_details!C688,order_details__2[Line Sale])</f>
        <v>1925.4999999999998</v>
      </c>
      <c r="E688">
        <f>VLOOKUP(Table15[[#This Row],[OrderID]],orders[],7,FALSE)</f>
        <v>1</v>
      </c>
      <c r="F688">
        <f>SUMIF(order_details__2[OrderID],Table15[[#This Row],[OrderID]],order_details__2[Quantity])</f>
        <v>80</v>
      </c>
    </row>
    <row r="689" spans="1:6" x14ac:dyDescent="0.2">
      <c r="A689" s="3">
        <v>10511</v>
      </c>
      <c r="C689">
        <v>10933</v>
      </c>
      <c r="D689">
        <f>SUMIF(order_details__2[OrderID],order_details!C689,order_details__2[Line Sale])</f>
        <v>920.6</v>
      </c>
      <c r="E689">
        <f>VLOOKUP(Table15[[#This Row],[OrderID]],orders[],7,FALSE)</f>
        <v>3</v>
      </c>
      <c r="F689">
        <f>SUMIF(order_details__2[OrderID],Table15[[#This Row],[OrderID]],order_details__2[Quantity])</f>
        <v>32</v>
      </c>
    </row>
    <row r="690" spans="1:6" x14ac:dyDescent="0.2">
      <c r="A690" s="2">
        <v>10511</v>
      </c>
      <c r="C690">
        <v>10934</v>
      </c>
      <c r="D690">
        <f>SUMIF(order_details__2[OrderID],order_details!C690,order_details__2[Line Sale])</f>
        <v>500</v>
      </c>
      <c r="E690">
        <f>VLOOKUP(Table15[[#This Row],[OrderID]],orders[],7,FALSE)</f>
        <v>3</v>
      </c>
      <c r="F690">
        <f>SUMIF(order_details__2[OrderID],Table15[[#This Row],[OrderID]],order_details__2[Quantity])</f>
        <v>20</v>
      </c>
    </row>
    <row r="691" spans="1:6" x14ac:dyDescent="0.2">
      <c r="A691" s="3">
        <v>10512</v>
      </c>
      <c r="C691">
        <v>10935</v>
      </c>
      <c r="D691">
        <f>SUMIF(order_details__2[OrderID],order_details!C691,order_details__2[Line Sale])</f>
        <v>700</v>
      </c>
      <c r="E691">
        <f>VLOOKUP(Table15[[#This Row],[OrderID]],orders[],7,FALSE)</f>
        <v>3</v>
      </c>
      <c r="F691">
        <f>SUMIF(order_details__2[OrderID],Table15[[#This Row],[OrderID]],order_details__2[Quantity])</f>
        <v>33</v>
      </c>
    </row>
    <row r="692" spans="1:6" x14ac:dyDescent="0.2">
      <c r="A692" s="2">
        <v>10512</v>
      </c>
      <c r="C692">
        <v>10936</v>
      </c>
      <c r="D692">
        <f>SUMIF(order_details__2[OrderID],order_details!C692,order_details__2[Line Sale])</f>
        <v>570</v>
      </c>
      <c r="E692">
        <f>VLOOKUP(Table15[[#This Row],[OrderID]],orders[],7,FALSE)</f>
        <v>2</v>
      </c>
      <c r="F692">
        <f>SUMIF(order_details__2[OrderID],Table15[[#This Row],[OrderID]],order_details__2[Quantity])</f>
        <v>30</v>
      </c>
    </row>
    <row r="693" spans="1:6" x14ac:dyDescent="0.2">
      <c r="A693" s="3">
        <v>10512</v>
      </c>
      <c r="C693">
        <v>10937</v>
      </c>
      <c r="D693">
        <f>SUMIF(order_details__2[OrderID],order_details!C693,order_details__2[Line Sale])</f>
        <v>644.79999999999995</v>
      </c>
      <c r="E693">
        <f>VLOOKUP(Table15[[#This Row],[OrderID]],orders[],7,FALSE)</f>
        <v>3</v>
      </c>
      <c r="F693">
        <f>SUMIF(order_details__2[OrderID],Table15[[#This Row],[OrderID]],order_details__2[Quantity])</f>
        <v>28</v>
      </c>
    </row>
    <row r="694" spans="1:6" x14ac:dyDescent="0.2">
      <c r="A694" s="2">
        <v>10512</v>
      </c>
      <c r="C694">
        <v>10938</v>
      </c>
      <c r="D694">
        <f>SUMIF(order_details__2[OrderID],order_details!C694,order_details__2[Line Sale])</f>
        <v>3642.5</v>
      </c>
      <c r="E694">
        <f>VLOOKUP(Table15[[#This Row],[OrderID]],orders[],7,FALSE)</f>
        <v>2</v>
      </c>
      <c r="F694">
        <f>SUMIF(order_details__2[OrderID],Table15[[#This Row],[OrderID]],order_details__2[Quantity])</f>
        <v>128</v>
      </c>
    </row>
    <row r="695" spans="1:6" x14ac:dyDescent="0.2">
      <c r="A695" s="3">
        <v>10513</v>
      </c>
      <c r="C695">
        <v>10939</v>
      </c>
      <c r="D695">
        <f>SUMIF(order_details__2[OrderID],order_details!C695,order_details__2[Line Sale])</f>
        <v>750</v>
      </c>
      <c r="E695">
        <f>VLOOKUP(Table15[[#This Row],[OrderID]],orders[],7,FALSE)</f>
        <v>2</v>
      </c>
      <c r="F695">
        <f>SUMIF(order_details__2[OrderID],Table15[[#This Row],[OrderID]],order_details__2[Quantity])</f>
        <v>50</v>
      </c>
    </row>
    <row r="696" spans="1:6" x14ac:dyDescent="0.2">
      <c r="A696" s="2">
        <v>10513</v>
      </c>
      <c r="C696">
        <v>10940</v>
      </c>
      <c r="D696">
        <f>SUMIF(order_details__2[OrderID],order_details!C696,order_details__2[Line Sale])</f>
        <v>360</v>
      </c>
      <c r="E696">
        <f>VLOOKUP(Table15[[#This Row],[OrderID]],orders[],7,FALSE)</f>
        <v>3</v>
      </c>
      <c r="F696">
        <f>SUMIF(order_details__2[OrderID],Table15[[#This Row],[OrderID]],order_details__2[Quantity])</f>
        <v>28</v>
      </c>
    </row>
    <row r="697" spans="1:6" x14ac:dyDescent="0.2">
      <c r="A697" s="3">
        <v>10513</v>
      </c>
      <c r="C697">
        <v>10941</v>
      </c>
      <c r="D697">
        <f>SUMIF(order_details__2[OrderID],order_details!C697,order_details__2[Line Sale])</f>
        <v>4769</v>
      </c>
      <c r="E697">
        <f>VLOOKUP(Table15[[#This Row],[OrderID]],orders[],7,FALSE)</f>
        <v>2</v>
      </c>
      <c r="F697">
        <f>SUMIF(order_details__2[OrderID],Table15[[#This Row],[OrderID]],order_details__2[Quantity])</f>
        <v>204</v>
      </c>
    </row>
    <row r="698" spans="1:6" x14ac:dyDescent="0.2">
      <c r="A698" s="2">
        <v>10514</v>
      </c>
      <c r="C698">
        <v>10942</v>
      </c>
      <c r="D698">
        <f>SUMIF(order_details__2[OrderID],order_details!C698,order_details__2[Line Sale])</f>
        <v>560</v>
      </c>
      <c r="E698">
        <f>VLOOKUP(Table15[[#This Row],[OrderID]],orders[],7,FALSE)</f>
        <v>3</v>
      </c>
      <c r="F698">
        <f>SUMIF(order_details__2[OrderID],Table15[[#This Row],[OrderID]],order_details__2[Quantity])</f>
        <v>28</v>
      </c>
    </row>
    <row r="699" spans="1:6" x14ac:dyDescent="0.2">
      <c r="A699" s="3">
        <v>10514</v>
      </c>
      <c r="C699">
        <v>10943</v>
      </c>
      <c r="D699">
        <f>SUMIF(order_details__2[OrderID],order_details!C699,order_details__2[Line Sale])</f>
        <v>711</v>
      </c>
      <c r="E699">
        <f>VLOOKUP(Table15[[#This Row],[OrderID]],orders[],7,FALSE)</f>
        <v>2</v>
      </c>
      <c r="F699">
        <f>SUMIF(order_details__2[OrderID],Table15[[#This Row],[OrderID]],order_details__2[Quantity])</f>
        <v>51</v>
      </c>
    </row>
    <row r="700" spans="1:6" x14ac:dyDescent="0.2">
      <c r="A700" s="2">
        <v>10514</v>
      </c>
      <c r="C700">
        <v>10944</v>
      </c>
      <c r="D700">
        <f>SUMIF(order_details__2[OrderID],order_details!C700,order_details__2[Line Sale])</f>
        <v>1139.0999999999999</v>
      </c>
      <c r="E700">
        <f>VLOOKUP(Table15[[#This Row],[OrderID]],orders[],7,FALSE)</f>
        <v>3</v>
      </c>
      <c r="F700">
        <f>SUMIF(order_details__2[OrderID],Table15[[#This Row],[OrderID]],order_details__2[Quantity])</f>
        <v>41</v>
      </c>
    </row>
    <row r="701" spans="1:6" x14ac:dyDescent="0.2">
      <c r="A701" s="3">
        <v>10514</v>
      </c>
      <c r="C701">
        <v>10945</v>
      </c>
      <c r="D701">
        <f>SUMIF(order_details__2[OrderID],order_details!C701,order_details__2[Line Sale])</f>
        <v>245</v>
      </c>
      <c r="E701">
        <f>VLOOKUP(Table15[[#This Row],[OrderID]],orders[],7,FALSE)</f>
        <v>1</v>
      </c>
      <c r="F701">
        <f>SUMIF(order_details__2[OrderID],Table15[[#This Row],[OrderID]],order_details__2[Quantity])</f>
        <v>30</v>
      </c>
    </row>
    <row r="702" spans="1:6" x14ac:dyDescent="0.2">
      <c r="A702" s="2">
        <v>10514</v>
      </c>
      <c r="C702">
        <v>10946</v>
      </c>
      <c r="D702">
        <f>SUMIF(order_details__2[OrderID],order_details!C702,order_details__2[Line Sale])</f>
        <v>1407.5</v>
      </c>
      <c r="E702">
        <f>VLOOKUP(Table15[[#This Row],[OrderID]],orders[],7,FALSE)</f>
        <v>2</v>
      </c>
      <c r="F702">
        <f>SUMIF(order_details__2[OrderID],Table15[[#This Row],[OrderID]],order_details__2[Quantity])</f>
        <v>90</v>
      </c>
    </row>
    <row r="703" spans="1:6" x14ac:dyDescent="0.2">
      <c r="A703" s="3">
        <v>10515</v>
      </c>
      <c r="C703">
        <v>10947</v>
      </c>
      <c r="D703">
        <f>SUMIF(order_details__2[OrderID],order_details!C703,order_details__2[Line Sale])</f>
        <v>220</v>
      </c>
      <c r="E703">
        <f>VLOOKUP(Table15[[#This Row],[OrderID]],orders[],7,FALSE)</f>
        <v>2</v>
      </c>
      <c r="F703">
        <f>SUMIF(order_details__2[OrderID],Table15[[#This Row],[OrderID]],order_details__2[Quantity])</f>
        <v>4</v>
      </c>
    </row>
    <row r="704" spans="1:6" x14ac:dyDescent="0.2">
      <c r="A704" s="2">
        <v>10515</v>
      </c>
      <c r="C704">
        <v>10948</v>
      </c>
      <c r="D704">
        <f>SUMIF(order_details__2[OrderID],order_details!C704,order_details__2[Line Sale])</f>
        <v>2362.25</v>
      </c>
      <c r="E704">
        <f>VLOOKUP(Table15[[#This Row],[OrderID]],orders[],7,FALSE)</f>
        <v>3</v>
      </c>
      <c r="F704">
        <f>SUMIF(order_details__2[OrderID],Table15[[#This Row],[OrderID]],order_details__2[Quantity])</f>
        <v>53</v>
      </c>
    </row>
    <row r="705" spans="1:6" x14ac:dyDescent="0.2">
      <c r="A705" s="3">
        <v>10515</v>
      </c>
      <c r="C705">
        <v>10949</v>
      </c>
      <c r="D705">
        <f>SUMIF(order_details__2[OrderID],order_details!C705,order_details__2[Line Sale])</f>
        <v>4422</v>
      </c>
      <c r="E705">
        <f>VLOOKUP(Table15[[#This Row],[OrderID]],orders[],7,FALSE)</f>
        <v>3</v>
      </c>
      <c r="F705">
        <f>SUMIF(order_details__2[OrderID],Table15[[#This Row],[OrderID]],order_details__2[Quantity])</f>
        <v>108</v>
      </c>
    </row>
    <row r="706" spans="1:6" x14ac:dyDescent="0.2">
      <c r="A706" s="2">
        <v>10515</v>
      </c>
      <c r="C706">
        <v>10950</v>
      </c>
      <c r="D706">
        <f>SUMIF(order_details__2[OrderID],order_details!C706,order_details__2[Line Sale])</f>
        <v>110</v>
      </c>
      <c r="E706">
        <f>VLOOKUP(Table15[[#This Row],[OrderID]],orders[],7,FALSE)</f>
        <v>2</v>
      </c>
      <c r="F706">
        <f>SUMIF(order_details__2[OrderID],Table15[[#This Row],[OrderID]],order_details__2[Quantity])</f>
        <v>5</v>
      </c>
    </row>
    <row r="707" spans="1:6" x14ac:dyDescent="0.2">
      <c r="A707" s="3">
        <v>10515</v>
      </c>
      <c r="C707">
        <v>10951</v>
      </c>
      <c r="D707">
        <f>SUMIF(order_details__2[OrderID],order_details!C707,order_details__2[Line Sale])</f>
        <v>482.9</v>
      </c>
      <c r="E707">
        <f>VLOOKUP(Table15[[#This Row],[OrderID]],orders[],7,FALSE)</f>
        <v>2</v>
      </c>
      <c r="F707">
        <f>SUMIF(order_details__2[OrderID],Table15[[#This Row],[OrderID]],order_details__2[Quantity])</f>
        <v>71</v>
      </c>
    </row>
    <row r="708" spans="1:6" x14ac:dyDescent="0.2">
      <c r="A708" s="2">
        <v>10516</v>
      </c>
      <c r="C708">
        <v>10952</v>
      </c>
      <c r="D708">
        <f>SUMIF(order_details__2[OrderID],order_details!C708,order_details__2[Line Sale])</f>
        <v>491.2</v>
      </c>
      <c r="E708">
        <f>VLOOKUP(Table15[[#This Row],[OrderID]],orders[],7,FALSE)</f>
        <v>1</v>
      </c>
      <c r="F708">
        <f>SUMIF(order_details__2[OrderID],Table15[[#This Row],[OrderID]],order_details__2[Quantity])</f>
        <v>18</v>
      </c>
    </row>
    <row r="709" spans="1:6" x14ac:dyDescent="0.2">
      <c r="A709" s="3">
        <v>10516</v>
      </c>
      <c r="C709">
        <v>10953</v>
      </c>
      <c r="D709">
        <f>SUMIF(order_details__2[OrderID],order_details!C709,order_details__2[Line Sale])</f>
        <v>4675</v>
      </c>
      <c r="E709">
        <f>VLOOKUP(Table15[[#This Row],[OrderID]],orders[],7,FALSE)</f>
        <v>2</v>
      </c>
      <c r="F709">
        <f>SUMIF(order_details__2[OrderID],Table15[[#This Row],[OrderID]],order_details__2[Quantity])</f>
        <v>100</v>
      </c>
    </row>
    <row r="710" spans="1:6" x14ac:dyDescent="0.2">
      <c r="A710" s="2">
        <v>10516</v>
      </c>
      <c r="C710">
        <v>10954</v>
      </c>
      <c r="D710">
        <f>SUMIF(order_details__2[OrderID],order_details!C710,order_details__2[Line Sale])</f>
        <v>1902.1</v>
      </c>
      <c r="E710">
        <f>VLOOKUP(Table15[[#This Row],[OrderID]],orders[],7,FALSE)</f>
        <v>1</v>
      </c>
      <c r="F710">
        <f>SUMIF(order_details__2[OrderID],Table15[[#This Row],[OrderID]],order_details__2[Quantity])</f>
        <v>107</v>
      </c>
    </row>
    <row r="711" spans="1:6" x14ac:dyDescent="0.2">
      <c r="A711" s="3">
        <v>10517</v>
      </c>
      <c r="C711">
        <v>10955</v>
      </c>
      <c r="D711">
        <f>SUMIF(order_details__2[OrderID],order_details!C711,order_details__2[Line Sale])</f>
        <v>93</v>
      </c>
      <c r="E711">
        <f>VLOOKUP(Table15[[#This Row],[OrderID]],orders[],7,FALSE)</f>
        <v>2</v>
      </c>
      <c r="F711">
        <f>SUMIF(order_details__2[OrderID],Table15[[#This Row],[OrderID]],order_details__2[Quantity])</f>
        <v>12</v>
      </c>
    </row>
    <row r="712" spans="1:6" x14ac:dyDescent="0.2">
      <c r="A712" s="2">
        <v>10517</v>
      </c>
      <c r="C712">
        <v>10956</v>
      </c>
      <c r="D712">
        <f>SUMIF(order_details__2[OrderID],order_details!C712,order_details__2[Line Sale])</f>
        <v>677</v>
      </c>
      <c r="E712">
        <f>VLOOKUP(Table15[[#This Row],[OrderID]],orders[],7,FALSE)</f>
        <v>2</v>
      </c>
      <c r="F712">
        <f>SUMIF(order_details__2[OrderID],Table15[[#This Row],[OrderID]],order_details__2[Quantity])</f>
        <v>34</v>
      </c>
    </row>
    <row r="713" spans="1:6" x14ac:dyDescent="0.2">
      <c r="A713" s="3">
        <v>10517</v>
      </c>
      <c r="C713">
        <v>10957</v>
      </c>
      <c r="D713">
        <f>SUMIF(order_details__2[OrderID],order_details!C713,order_details__2[Line Sale])</f>
        <v>1762.7</v>
      </c>
      <c r="E713">
        <f>VLOOKUP(Table15[[#This Row],[OrderID]],orders[],7,FALSE)</f>
        <v>3</v>
      </c>
      <c r="F713">
        <f>SUMIF(order_details__2[OrderID],Table15[[#This Row],[OrderID]],order_details__2[Quantity])</f>
        <v>78</v>
      </c>
    </row>
    <row r="714" spans="1:6" x14ac:dyDescent="0.2">
      <c r="A714" s="2">
        <v>10518</v>
      </c>
      <c r="C714">
        <v>10958</v>
      </c>
      <c r="D714">
        <f>SUMIF(order_details__2[OrderID],order_details!C714,order_details__2[Line Sale])</f>
        <v>781</v>
      </c>
      <c r="E714">
        <f>VLOOKUP(Table15[[#This Row],[OrderID]],orders[],7,FALSE)</f>
        <v>2</v>
      </c>
      <c r="F714">
        <f>SUMIF(order_details__2[OrderID],Table15[[#This Row],[OrderID]],order_details__2[Quantity])</f>
        <v>31</v>
      </c>
    </row>
    <row r="715" spans="1:6" x14ac:dyDescent="0.2">
      <c r="A715" s="3">
        <v>10518</v>
      </c>
      <c r="C715">
        <v>10959</v>
      </c>
      <c r="D715">
        <f>SUMIF(order_details__2[OrderID],order_details!C715,order_details__2[Line Sale])</f>
        <v>155</v>
      </c>
      <c r="E715">
        <f>VLOOKUP(Table15[[#This Row],[OrderID]],orders[],7,FALSE)</f>
        <v>2</v>
      </c>
      <c r="F715">
        <f>SUMIF(order_details__2[OrderID],Table15[[#This Row],[OrderID]],order_details__2[Quantity])</f>
        <v>20</v>
      </c>
    </row>
    <row r="716" spans="1:6" x14ac:dyDescent="0.2">
      <c r="A716" s="2">
        <v>10518</v>
      </c>
      <c r="C716">
        <v>10960</v>
      </c>
      <c r="D716">
        <f>SUMIF(order_details__2[OrderID],order_details!C716,order_details__2[Line Sale])</f>
        <v>276.60000000000002</v>
      </c>
      <c r="E716">
        <f>VLOOKUP(Table15[[#This Row],[OrderID]],orders[],7,FALSE)</f>
        <v>1</v>
      </c>
      <c r="F716">
        <f>SUMIF(order_details__2[OrderID],Table15[[#This Row],[OrderID]],order_details__2[Quantity])</f>
        <v>34</v>
      </c>
    </row>
    <row r="717" spans="1:6" x14ac:dyDescent="0.2">
      <c r="A717" s="3">
        <v>10519</v>
      </c>
      <c r="C717">
        <v>10961</v>
      </c>
      <c r="D717">
        <f>SUMIF(order_details__2[OrderID],order_details!C717,order_details__2[Line Sale])</f>
        <v>1122</v>
      </c>
      <c r="E717">
        <f>VLOOKUP(Table15[[#This Row],[OrderID]],orders[],7,FALSE)</f>
        <v>1</v>
      </c>
      <c r="F717">
        <f>SUMIF(order_details__2[OrderID],Table15[[#This Row],[OrderID]],order_details__2[Quantity])</f>
        <v>66</v>
      </c>
    </row>
    <row r="718" spans="1:6" x14ac:dyDescent="0.2">
      <c r="A718" s="2">
        <v>10519</v>
      </c>
      <c r="C718">
        <v>10962</v>
      </c>
      <c r="D718">
        <f>SUMIF(order_details__2[OrderID],order_details!C718,order_details__2[Line Sale])</f>
        <v>3584</v>
      </c>
      <c r="E718">
        <f>VLOOKUP(Table15[[#This Row],[OrderID]],orders[],7,FALSE)</f>
        <v>2</v>
      </c>
      <c r="F718">
        <f>SUMIF(order_details__2[OrderID],Table15[[#This Row],[OrderID]],order_details__2[Quantity])</f>
        <v>195</v>
      </c>
    </row>
    <row r="719" spans="1:6" x14ac:dyDescent="0.2">
      <c r="A719" s="3">
        <v>10519</v>
      </c>
      <c r="C719">
        <v>10963</v>
      </c>
      <c r="D719">
        <f>SUMIF(order_details__2[OrderID],order_details!C719,order_details__2[Line Sale])</f>
        <v>68</v>
      </c>
      <c r="E719">
        <f>VLOOKUP(Table15[[#This Row],[OrderID]],orders[],7,FALSE)</f>
        <v>3</v>
      </c>
      <c r="F719">
        <f>SUMIF(order_details__2[OrderID],Table15[[#This Row],[OrderID]],order_details__2[Quantity])</f>
        <v>2</v>
      </c>
    </row>
    <row r="720" spans="1:6" x14ac:dyDescent="0.2">
      <c r="A720" s="2">
        <v>10520</v>
      </c>
      <c r="C720">
        <v>10964</v>
      </c>
      <c r="D720">
        <f>SUMIF(order_details__2[OrderID],order_details!C720,order_details__2[Line Sale])</f>
        <v>2052.5</v>
      </c>
      <c r="E720">
        <f>VLOOKUP(Table15[[#This Row],[OrderID]],orders[],7,FALSE)</f>
        <v>2</v>
      </c>
      <c r="F720">
        <f>SUMIF(order_details__2[OrderID],Table15[[#This Row],[OrderID]],order_details__2[Quantity])</f>
        <v>21</v>
      </c>
    </row>
    <row r="721" spans="1:6" x14ac:dyDescent="0.2">
      <c r="A721" s="3">
        <v>10520</v>
      </c>
      <c r="C721">
        <v>10965</v>
      </c>
      <c r="D721">
        <f>SUMIF(order_details__2[OrderID],order_details!C721,order_details__2[Line Sale])</f>
        <v>848</v>
      </c>
      <c r="E721">
        <f>VLOOKUP(Table15[[#This Row],[OrderID]],orders[],7,FALSE)</f>
        <v>3</v>
      </c>
      <c r="F721">
        <f>SUMIF(order_details__2[OrderID],Table15[[#This Row],[OrderID]],order_details__2[Quantity])</f>
        <v>16</v>
      </c>
    </row>
    <row r="722" spans="1:6" x14ac:dyDescent="0.2">
      <c r="A722" s="2">
        <v>10521</v>
      </c>
      <c r="C722">
        <v>10966</v>
      </c>
      <c r="D722">
        <f>SUMIF(order_details__2[OrderID],order_details!C722,order_details__2[Line Sale])</f>
        <v>1255.5999999999999</v>
      </c>
      <c r="E722">
        <f>VLOOKUP(Table15[[#This Row],[OrderID]],orders[],7,FALSE)</f>
        <v>1</v>
      </c>
      <c r="F722">
        <f>SUMIF(order_details__2[OrderID],Table15[[#This Row],[OrderID]],order_details__2[Quantity])</f>
        <v>32</v>
      </c>
    </row>
    <row r="723" spans="1:6" x14ac:dyDescent="0.2">
      <c r="A723" s="3">
        <v>10521</v>
      </c>
      <c r="C723">
        <v>10967</v>
      </c>
      <c r="D723">
        <f>SUMIF(order_details__2[OrderID],order_details!C723,order_details__2[Line Sale])</f>
        <v>910.4</v>
      </c>
      <c r="E723">
        <f>VLOOKUP(Table15[[#This Row],[OrderID]],orders[],7,FALSE)</f>
        <v>2</v>
      </c>
      <c r="F723">
        <f>SUMIF(order_details__2[OrderID],Table15[[#This Row],[OrderID]],order_details__2[Quantity])</f>
        <v>52</v>
      </c>
    </row>
    <row r="724" spans="1:6" x14ac:dyDescent="0.2">
      <c r="A724" s="2">
        <v>10521</v>
      </c>
      <c r="C724">
        <v>10968</v>
      </c>
      <c r="D724">
        <f>SUMIF(order_details__2[OrderID],order_details!C724,order_details__2[Line Sale])</f>
        <v>1408</v>
      </c>
      <c r="E724">
        <f>VLOOKUP(Table15[[#This Row],[OrderID]],orders[],7,FALSE)</f>
        <v>3</v>
      </c>
      <c r="F724">
        <f>SUMIF(order_details__2[OrderID],Table15[[#This Row],[OrderID]],order_details__2[Quantity])</f>
        <v>64</v>
      </c>
    </row>
    <row r="725" spans="1:6" x14ac:dyDescent="0.2">
      <c r="A725" s="3">
        <v>10522</v>
      </c>
      <c r="C725">
        <v>10969</v>
      </c>
      <c r="D725">
        <f>SUMIF(order_details__2[OrderID],order_details!C725,order_details__2[Line Sale])</f>
        <v>108</v>
      </c>
      <c r="E725">
        <f>VLOOKUP(Table15[[#This Row],[OrderID]],orders[],7,FALSE)</f>
        <v>2</v>
      </c>
      <c r="F725">
        <f>SUMIF(order_details__2[OrderID],Table15[[#This Row],[OrderID]],order_details__2[Quantity])</f>
        <v>9</v>
      </c>
    </row>
    <row r="726" spans="1:6" x14ac:dyDescent="0.2">
      <c r="A726" s="2">
        <v>10522</v>
      </c>
      <c r="C726">
        <v>10970</v>
      </c>
      <c r="D726">
        <f>SUMIF(order_details__2[OrderID],order_details!C726,order_details__2[Line Sale])</f>
        <v>280</v>
      </c>
      <c r="E726">
        <f>VLOOKUP(Table15[[#This Row],[OrderID]],orders[],7,FALSE)</f>
        <v>1</v>
      </c>
      <c r="F726">
        <f>SUMIF(order_details__2[OrderID],Table15[[#This Row],[OrderID]],order_details__2[Quantity])</f>
        <v>40</v>
      </c>
    </row>
    <row r="727" spans="1:6" x14ac:dyDescent="0.2">
      <c r="A727" s="3">
        <v>10522</v>
      </c>
      <c r="C727">
        <v>10971</v>
      </c>
      <c r="D727">
        <f>SUMIF(order_details__2[OrderID],order_details!C727,order_details__2[Line Sale])</f>
        <v>1733.0600000000002</v>
      </c>
      <c r="E727">
        <f>VLOOKUP(Table15[[#This Row],[OrderID]],orders[],7,FALSE)</f>
        <v>2</v>
      </c>
      <c r="F727">
        <f>SUMIF(order_details__2[OrderID],Table15[[#This Row],[OrderID]],order_details__2[Quantity])</f>
        <v>14</v>
      </c>
    </row>
    <row r="728" spans="1:6" x14ac:dyDescent="0.2">
      <c r="A728" s="2">
        <v>10522</v>
      </c>
      <c r="C728">
        <v>10972</v>
      </c>
      <c r="D728">
        <f>SUMIF(order_details__2[OrderID],order_details!C728,order_details__2[Line Sale])</f>
        <v>251.5</v>
      </c>
      <c r="E728">
        <f>VLOOKUP(Table15[[#This Row],[OrderID]],orders[],7,FALSE)</f>
        <v>2</v>
      </c>
      <c r="F728">
        <f>SUMIF(order_details__2[OrderID],Table15[[#This Row],[OrderID]],order_details__2[Quantity])</f>
        <v>13</v>
      </c>
    </row>
    <row r="729" spans="1:6" x14ac:dyDescent="0.2">
      <c r="A729" s="3">
        <v>10523</v>
      </c>
      <c r="C729">
        <v>10973</v>
      </c>
      <c r="D729">
        <f>SUMIF(order_details__2[OrderID],order_details!C729,order_details__2[Line Sale])</f>
        <v>291.55</v>
      </c>
      <c r="E729">
        <f>VLOOKUP(Table15[[#This Row],[OrderID]],orders[],7,FALSE)</f>
        <v>2</v>
      </c>
      <c r="F729">
        <f>SUMIF(order_details__2[OrderID],Table15[[#This Row],[OrderID]],order_details__2[Quantity])</f>
        <v>21</v>
      </c>
    </row>
    <row r="730" spans="1:6" x14ac:dyDescent="0.2">
      <c r="A730" s="2">
        <v>10523</v>
      </c>
      <c r="C730">
        <v>10974</v>
      </c>
      <c r="D730">
        <f>SUMIF(order_details__2[OrderID],order_details!C730,order_details__2[Line Sale])</f>
        <v>439</v>
      </c>
      <c r="E730">
        <f>VLOOKUP(Table15[[#This Row],[OrderID]],orders[],7,FALSE)</f>
        <v>3</v>
      </c>
      <c r="F730">
        <f>SUMIF(order_details__2[OrderID],Table15[[#This Row],[OrderID]],order_details__2[Quantity])</f>
        <v>10</v>
      </c>
    </row>
    <row r="731" spans="1:6" x14ac:dyDescent="0.2">
      <c r="A731" s="3">
        <v>10523</v>
      </c>
      <c r="C731">
        <v>10975</v>
      </c>
      <c r="D731">
        <f>SUMIF(order_details__2[OrderID],order_details!C731,order_details__2[Line Sale])</f>
        <v>717.5</v>
      </c>
      <c r="E731">
        <f>VLOOKUP(Table15[[#This Row],[OrderID]],orders[],7,FALSE)</f>
        <v>3</v>
      </c>
      <c r="F731">
        <f>SUMIF(order_details__2[OrderID],Table15[[#This Row],[OrderID]],order_details__2[Quantity])</f>
        <v>26</v>
      </c>
    </row>
    <row r="732" spans="1:6" x14ac:dyDescent="0.2">
      <c r="A732" s="2">
        <v>10523</v>
      </c>
      <c r="C732">
        <v>10976</v>
      </c>
      <c r="D732">
        <f>SUMIF(order_details__2[OrderID],order_details!C732,order_details__2[Line Sale])</f>
        <v>912</v>
      </c>
      <c r="E732">
        <f>VLOOKUP(Table15[[#This Row],[OrderID]],orders[],7,FALSE)</f>
        <v>1</v>
      </c>
      <c r="F732">
        <f>SUMIF(order_details__2[OrderID],Table15[[#This Row],[OrderID]],order_details__2[Quantity])</f>
        <v>20</v>
      </c>
    </row>
    <row r="733" spans="1:6" x14ac:dyDescent="0.2">
      <c r="A733" s="3">
        <v>10524</v>
      </c>
      <c r="C733">
        <v>10977</v>
      </c>
      <c r="D733">
        <f>SUMIF(order_details__2[OrderID],order_details!C733,order_details__2[Line Sale])</f>
        <v>2233</v>
      </c>
      <c r="E733">
        <f>VLOOKUP(Table15[[#This Row],[OrderID]],orders[],7,FALSE)</f>
        <v>3</v>
      </c>
      <c r="F733">
        <f>SUMIF(order_details__2[OrderID],Table15[[#This Row],[OrderID]],order_details__2[Quantity])</f>
        <v>90</v>
      </c>
    </row>
    <row r="734" spans="1:6" x14ac:dyDescent="0.2">
      <c r="A734" s="2">
        <v>10524</v>
      </c>
      <c r="C734">
        <v>10978</v>
      </c>
      <c r="D734">
        <f>SUMIF(order_details__2[OrderID],order_details!C734,order_details__2[Line Sale])</f>
        <v>1500.7</v>
      </c>
      <c r="E734">
        <f>VLOOKUP(Table15[[#This Row],[OrderID]],orders[],7,FALSE)</f>
        <v>2</v>
      </c>
      <c r="F734">
        <f>SUMIF(order_details__2[OrderID],Table15[[#This Row],[OrderID]],order_details__2[Quantity])</f>
        <v>76</v>
      </c>
    </row>
    <row r="735" spans="1:6" x14ac:dyDescent="0.2">
      <c r="A735" s="3">
        <v>10524</v>
      </c>
      <c r="C735">
        <v>10979</v>
      </c>
      <c r="D735">
        <f>SUMIF(order_details__2[OrderID],order_details!C735,order_details__2[Line Sale])</f>
        <v>4813.5</v>
      </c>
      <c r="E735">
        <f>VLOOKUP(Table15[[#This Row],[OrderID]],orders[],7,FALSE)</f>
        <v>2</v>
      </c>
      <c r="F735">
        <f>SUMIF(order_details__2[OrderID],Table15[[#This Row],[OrderID]],order_details__2[Quantity])</f>
        <v>207</v>
      </c>
    </row>
    <row r="736" spans="1:6" x14ac:dyDescent="0.2">
      <c r="A736" s="2">
        <v>10524</v>
      </c>
      <c r="C736">
        <v>10980</v>
      </c>
      <c r="D736">
        <f>SUMIF(order_details__2[OrderID],order_details!C736,order_details__2[Line Sale])</f>
        <v>310</v>
      </c>
      <c r="E736">
        <f>VLOOKUP(Table15[[#This Row],[OrderID]],orders[],7,FALSE)</f>
        <v>1</v>
      </c>
      <c r="F736">
        <f>SUMIF(order_details__2[OrderID],Table15[[#This Row],[OrderID]],order_details__2[Quantity])</f>
        <v>40</v>
      </c>
    </row>
    <row r="737" spans="1:6" x14ac:dyDescent="0.2">
      <c r="A737" s="3">
        <v>10525</v>
      </c>
      <c r="C737">
        <v>10981</v>
      </c>
      <c r="D737">
        <f>SUMIF(order_details__2[OrderID],order_details!C737,order_details__2[Line Sale])</f>
        <v>15810</v>
      </c>
      <c r="E737">
        <f>VLOOKUP(Table15[[#This Row],[OrderID]],orders[],7,FALSE)</f>
        <v>2</v>
      </c>
      <c r="F737">
        <f>SUMIF(order_details__2[OrderID],Table15[[#This Row],[OrderID]],order_details__2[Quantity])</f>
        <v>60</v>
      </c>
    </row>
    <row r="738" spans="1:6" x14ac:dyDescent="0.2">
      <c r="A738" s="2">
        <v>10525</v>
      </c>
      <c r="C738">
        <v>10982</v>
      </c>
      <c r="D738">
        <f>SUMIF(order_details__2[OrderID],order_details!C738,order_details__2[Line Sale])</f>
        <v>1014</v>
      </c>
      <c r="E738">
        <f>VLOOKUP(Table15[[#This Row],[OrderID]],orders[],7,FALSE)</f>
        <v>1</v>
      </c>
      <c r="F738">
        <f>SUMIF(order_details__2[OrderID],Table15[[#This Row],[OrderID]],order_details__2[Quantity])</f>
        <v>29</v>
      </c>
    </row>
    <row r="739" spans="1:6" x14ac:dyDescent="0.2">
      <c r="A739" s="3">
        <v>10526</v>
      </c>
      <c r="C739">
        <v>10983</v>
      </c>
      <c r="D739">
        <f>SUMIF(order_details__2[OrderID],order_details!C739,order_details__2[Line Sale])</f>
        <v>796.5</v>
      </c>
      <c r="E739">
        <f>VLOOKUP(Table15[[#This Row],[OrderID]],orders[],7,FALSE)</f>
        <v>2</v>
      </c>
      <c r="F739">
        <f>SUMIF(order_details__2[OrderID],Table15[[#This Row],[OrderID]],order_details__2[Quantity])</f>
        <v>99</v>
      </c>
    </row>
    <row r="740" spans="1:6" x14ac:dyDescent="0.2">
      <c r="A740" s="2">
        <v>10526</v>
      </c>
      <c r="C740">
        <v>10984</v>
      </c>
      <c r="D740">
        <f>SUMIF(order_details__2[OrderID],order_details!C740,order_details__2[Line Sale])</f>
        <v>1809.75</v>
      </c>
      <c r="E740">
        <f>VLOOKUP(Table15[[#This Row],[OrderID]],orders[],7,FALSE)</f>
        <v>3</v>
      </c>
      <c r="F740">
        <f>SUMIF(order_details__2[OrderID],Table15[[#This Row],[OrderID]],order_details__2[Quantity])</f>
        <v>115</v>
      </c>
    </row>
    <row r="741" spans="1:6" x14ac:dyDescent="0.2">
      <c r="A741" s="3">
        <v>10526</v>
      </c>
      <c r="C741">
        <v>10985</v>
      </c>
      <c r="D741">
        <f>SUMIF(order_details__2[OrderID],order_details!C741,order_details__2[Line Sale])</f>
        <v>2248.1999999999998</v>
      </c>
      <c r="E741">
        <f>VLOOKUP(Table15[[#This Row],[OrderID]],orders[],7,FALSE)</f>
        <v>1</v>
      </c>
      <c r="F741">
        <f>SUMIF(order_details__2[OrderID],Table15[[#This Row],[OrderID]],order_details__2[Quantity])</f>
        <v>79</v>
      </c>
    </row>
    <row r="742" spans="1:6" x14ac:dyDescent="0.2">
      <c r="A742" s="2">
        <v>10527</v>
      </c>
      <c r="C742">
        <v>10986</v>
      </c>
      <c r="D742">
        <f>SUMIF(order_details__2[OrderID],order_details!C742,order_details__2[Line Sale])</f>
        <v>2220</v>
      </c>
      <c r="E742">
        <f>VLOOKUP(Table15[[#This Row],[OrderID]],orders[],7,FALSE)</f>
        <v>2</v>
      </c>
      <c r="F742">
        <f>SUMIF(order_details__2[OrderID],Table15[[#This Row],[OrderID]],order_details__2[Quantity])</f>
        <v>70</v>
      </c>
    </row>
    <row r="743" spans="1:6" x14ac:dyDescent="0.2">
      <c r="A743" s="3">
        <v>10527</v>
      </c>
      <c r="C743">
        <v>10987</v>
      </c>
      <c r="D743">
        <f>SUMIF(order_details__2[OrderID],order_details!C743,order_details__2[Line Sale])</f>
        <v>2772</v>
      </c>
      <c r="E743">
        <f>VLOOKUP(Table15[[#This Row],[OrderID]],orders[],7,FALSE)</f>
        <v>1</v>
      </c>
      <c r="F743">
        <f>SUMIF(order_details__2[OrderID],Table15[[#This Row],[OrderID]],order_details__2[Quantity])</f>
        <v>86</v>
      </c>
    </row>
    <row r="744" spans="1:6" x14ac:dyDescent="0.2">
      <c r="A744" s="2">
        <v>10528</v>
      </c>
      <c r="C744">
        <v>10988</v>
      </c>
      <c r="D744">
        <f>SUMIF(order_details__2[OrderID],order_details!C744,order_details__2[Line Sale])</f>
        <v>3772</v>
      </c>
      <c r="E744">
        <f>VLOOKUP(Table15[[#This Row],[OrderID]],orders[],7,FALSE)</f>
        <v>2</v>
      </c>
      <c r="F744">
        <f>SUMIF(order_details__2[OrderID],Table15[[#This Row],[OrderID]],order_details__2[Quantity])</f>
        <v>100</v>
      </c>
    </row>
    <row r="745" spans="1:6" x14ac:dyDescent="0.2">
      <c r="A745" s="3">
        <v>10528</v>
      </c>
      <c r="C745">
        <v>10989</v>
      </c>
      <c r="D745">
        <f>SUMIF(order_details__2[OrderID],order_details!C745,order_details__2[Line Sale])</f>
        <v>1353.6</v>
      </c>
      <c r="E745">
        <f>VLOOKUP(Table15[[#This Row],[OrderID]],orders[],7,FALSE)</f>
        <v>1</v>
      </c>
      <c r="F745">
        <f>SUMIF(order_details__2[OrderID],Table15[[#This Row],[OrderID]],order_details__2[Quantity])</f>
        <v>59</v>
      </c>
    </row>
    <row r="746" spans="1:6" x14ac:dyDescent="0.2">
      <c r="A746" s="2">
        <v>10528</v>
      </c>
      <c r="C746">
        <v>10990</v>
      </c>
      <c r="D746">
        <f>SUMIF(order_details__2[OrderID],order_details!C746,order_details__2[Line Sale])</f>
        <v>4931</v>
      </c>
      <c r="E746">
        <f>VLOOKUP(Table15[[#This Row],[OrderID]],orders[],7,FALSE)</f>
        <v>3</v>
      </c>
      <c r="F746">
        <f>SUMIF(order_details__2[OrderID],Table15[[#This Row],[OrderID]],order_details__2[Quantity])</f>
        <v>256</v>
      </c>
    </row>
    <row r="747" spans="1:6" x14ac:dyDescent="0.2">
      <c r="A747" s="3">
        <v>10529</v>
      </c>
      <c r="C747">
        <v>10991</v>
      </c>
      <c r="D747">
        <f>SUMIF(order_details__2[OrderID],order_details!C747,order_details__2[Line Sale])</f>
        <v>2870</v>
      </c>
      <c r="E747">
        <f>VLOOKUP(Table15[[#This Row],[OrderID]],orders[],7,FALSE)</f>
        <v>1</v>
      </c>
      <c r="F747">
        <f>SUMIF(order_details__2[OrderID],Table15[[#This Row],[OrderID]],order_details__2[Quantity])</f>
        <v>160</v>
      </c>
    </row>
    <row r="748" spans="1:6" x14ac:dyDescent="0.2">
      <c r="A748" s="2">
        <v>10529</v>
      </c>
      <c r="C748">
        <v>10992</v>
      </c>
      <c r="D748">
        <f>SUMIF(order_details__2[OrderID],order_details!C748,order_details__2[Line Sale])</f>
        <v>69.599999999999994</v>
      </c>
      <c r="E748">
        <f>VLOOKUP(Table15[[#This Row],[OrderID]],orders[],7,FALSE)</f>
        <v>3</v>
      </c>
      <c r="F748">
        <f>SUMIF(order_details__2[OrderID],Table15[[#This Row],[OrderID]],order_details__2[Quantity])</f>
        <v>2</v>
      </c>
    </row>
    <row r="749" spans="1:6" x14ac:dyDescent="0.2">
      <c r="A749" s="3">
        <v>10529</v>
      </c>
      <c r="C749">
        <v>10993</v>
      </c>
      <c r="D749">
        <f>SUMIF(order_details__2[OrderID],order_details!C749,order_details__2[Line Sale])</f>
        <v>6527.25</v>
      </c>
      <c r="E749">
        <f>VLOOKUP(Table15[[#This Row],[OrderID]],orders[],7,FALSE)</f>
        <v>3</v>
      </c>
      <c r="F749">
        <f>SUMIF(order_details__2[OrderID],Table15[[#This Row],[OrderID]],order_details__2[Quantity])</f>
        <v>85</v>
      </c>
    </row>
    <row r="750" spans="1:6" x14ac:dyDescent="0.2">
      <c r="A750" s="2">
        <v>10530</v>
      </c>
      <c r="C750">
        <v>10994</v>
      </c>
      <c r="D750">
        <f>SUMIF(order_details__2[OrderID],order_details!C750,order_details__2[Line Sale])</f>
        <v>990</v>
      </c>
      <c r="E750">
        <f>VLOOKUP(Table15[[#This Row],[OrderID]],orders[],7,FALSE)</f>
        <v>3</v>
      </c>
      <c r="F750">
        <f>SUMIF(order_details__2[OrderID],Table15[[#This Row],[OrderID]],order_details__2[Quantity])</f>
        <v>18</v>
      </c>
    </row>
    <row r="751" spans="1:6" x14ac:dyDescent="0.2">
      <c r="A751" s="3">
        <v>10530</v>
      </c>
      <c r="C751">
        <v>10995</v>
      </c>
      <c r="D751">
        <f>SUMIF(order_details__2[OrderID],order_details!C751,order_details__2[Line Sale])</f>
        <v>1196</v>
      </c>
      <c r="E751">
        <f>VLOOKUP(Table15[[#This Row],[OrderID]],orders[],7,FALSE)</f>
        <v>3</v>
      </c>
      <c r="F751">
        <f>SUMIF(order_details__2[OrderID],Table15[[#This Row],[OrderID]],order_details__2[Quantity])</f>
        <v>24</v>
      </c>
    </row>
    <row r="752" spans="1:6" x14ac:dyDescent="0.2">
      <c r="A752" s="2">
        <v>10530</v>
      </c>
      <c r="C752">
        <v>10996</v>
      </c>
      <c r="D752">
        <f>SUMIF(order_details__2[OrderID],order_details!C752,order_details__2[Line Sale])</f>
        <v>560</v>
      </c>
      <c r="E752">
        <f>VLOOKUP(Table15[[#This Row],[OrderID]],orders[],7,FALSE)</f>
        <v>2</v>
      </c>
      <c r="F752">
        <f>SUMIF(order_details__2[OrderID],Table15[[#This Row],[OrderID]],order_details__2[Quantity])</f>
        <v>40</v>
      </c>
    </row>
    <row r="753" spans="1:6" x14ac:dyDescent="0.2">
      <c r="A753" s="3">
        <v>10530</v>
      </c>
      <c r="C753">
        <v>10997</v>
      </c>
      <c r="D753">
        <f>SUMIF(order_details__2[OrderID],order_details!C753,order_details__2[Line Sale])</f>
        <v>1980</v>
      </c>
      <c r="E753">
        <f>VLOOKUP(Table15[[#This Row],[OrderID]],orders[],7,FALSE)</f>
        <v>2</v>
      </c>
      <c r="F753">
        <f>SUMIF(order_details__2[OrderID],Table15[[#This Row],[OrderID]],order_details__2[Quantity])</f>
        <v>90</v>
      </c>
    </row>
    <row r="754" spans="1:6" x14ac:dyDescent="0.2">
      <c r="A754" s="2">
        <v>10531</v>
      </c>
      <c r="C754">
        <v>10998</v>
      </c>
      <c r="D754">
        <f>SUMIF(order_details__2[OrderID],order_details!C754,order_details__2[Line Sale])</f>
        <v>686</v>
      </c>
      <c r="E754">
        <f>VLOOKUP(Table15[[#This Row],[OrderID]],orders[],7,FALSE)</f>
        <v>2</v>
      </c>
      <c r="F754">
        <f>SUMIF(order_details__2[OrderID],Table15[[#This Row],[OrderID]],order_details__2[Quantity])</f>
        <v>69</v>
      </c>
    </row>
    <row r="755" spans="1:6" x14ac:dyDescent="0.2">
      <c r="A755" s="3">
        <v>10532</v>
      </c>
      <c r="C755">
        <v>10999</v>
      </c>
      <c r="D755">
        <f>SUMIF(order_details__2[OrderID],order_details!C755,order_details__2[Line Sale])</f>
        <v>1261</v>
      </c>
      <c r="E755">
        <f>VLOOKUP(Table15[[#This Row],[OrderID]],orders[],7,FALSE)</f>
        <v>2</v>
      </c>
      <c r="F755">
        <f>SUMIF(order_details__2[OrderID],Table15[[#This Row],[OrderID]],order_details__2[Quantity])</f>
        <v>56</v>
      </c>
    </row>
    <row r="756" spans="1:6" x14ac:dyDescent="0.2">
      <c r="A756" s="2">
        <v>10532</v>
      </c>
      <c r="C756">
        <v>11000</v>
      </c>
      <c r="D756">
        <f>SUMIF(order_details__2[OrderID],order_details!C756,order_details__2[Line Sale])</f>
        <v>1075</v>
      </c>
      <c r="E756">
        <f>VLOOKUP(Table15[[#This Row],[OrderID]],orders[],7,FALSE)</f>
        <v>3</v>
      </c>
      <c r="F756">
        <f>SUMIF(order_details__2[OrderID],Table15[[#This Row],[OrderID]],order_details__2[Quantity])</f>
        <v>85</v>
      </c>
    </row>
    <row r="757" spans="1:6" x14ac:dyDescent="0.2">
      <c r="A757" s="3">
        <v>10533</v>
      </c>
      <c r="C757">
        <v>11001</v>
      </c>
      <c r="D757">
        <f>SUMIF(order_details__2[OrderID],order_details!C757,order_details__2[Line Sale])</f>
        <v>2769</v>
      </c>
      <c r="E757">
        <f>VLOOKUP(Table15[[#This Row],[OrderID]],orders[],7,FALSE)</f>
        <v>2</v>
      </c>
      <c r="F757">
        <f>SUMIF(order_details__2[OrderID],Table15[[#This Row],[OrderID]],order_details__2[Quantity])</f>
        <v>116</v>
      </c>
    </row>
    <row r="758" spans="1:6" x14ac:dyDescent="0.2">
      <c r="A758" s="2">
        <v>10533</v>
      </c>
      <c r="C758">
        <v>11002</v>
      </c>
      <c r="D758">
        <f>SUMIF(order_details__2[OrderID],order_details!C758,order_details__2[Line Sale])</f>
        <v>1902</v>
      </c>
      <c r="E758">
        <f>VLOOKUP(Table15[[#This Row],[OrderID]],orders[],7,FALSE)</f>
        <v>1</v>
      </c>
      <c r="F758">
        <f>SUMIF(order_details__2[OrderID],Table15[[#This Row],[OrderID]],order_details__2[Quantity])</f>
        <v>135</v>
      </c>
    </row>
    <row r="759" spans="1:6" x14ac:dyDescent="0.2">
      <c r="A759" s="3">
        <v>10533</v>
      </c>
      <c r="C759">
        <v>11003</v>
      </c>
      <c r="D759">
        <f>SUMIF(order_details__2[OrderID],order_details!C759,order_details__2[Line Sale])</f>
        <v>326</v>
      </c>
      <c r="E759">
        <f>VLOOKUP(Table15[[#This Row],[OrderID]],orders[],7,FALSE)</f>
        <v>3</v>
      </c>
      <c r="F759">
        <f>SUMIF(order_details__2[OrderID],Table15[[#This Row],[OrderID]],order_details__2[Quantity])</f>
        <v>24</v>
      </c>
    </row>
    <row r="760" spans="1:6" x14ac:dyDescent="0.2">
      <c r="A760" s="2">
        <v>10534</v>
      </c>
      <c r="C760">
        <v>11004</v>
      </c>
      <c r="D760">
        <f>SUMIF(order_details__2[OrderID],order_details!C760,order_details__2[Line Sale])</f>
        <v>295.38</v>
      </c>
      <c r="E760">
        <f>VLOOKUP(Table15[[#This Row],[OrderID]],orders[],7,FALSE)</f>
        <v>1</v>
      </c>
      <c r="F760">
        <f>SUMIF(order_details__2[OrderID],Table15[[#This Row],[OrderID]],order_details__2[Quantity])</f>
        <v>12</v>
      </c>
    </row>
    <row r="761" spans="1:6" x14ac:dyDescent="0.2">
      <c r="A761" s="3">
        <v>10534</v>
      </c>
      <c r="C761">
        <v>11005</v>
      </c>
      <c r="D761">
        <f>SUMIF(order_details__2[OrderID],order_details!C761,order_details__2[Line Sale])</f>
        <v>586</v>
      </c>
      <c r="E761">
        <f>VLOOKUP(Table15[[#This Row],[OrderID]],orders[],7,FALSE)</f>
        <v>1</v>
      </c>
      <c r="F761">
        <f>SUMIF(order_details__2[OrderID],Table15[[#This Row],[OrderID]],order_details__2[Quantity])</f>
        <v>12</v>
      </c>
    </row>
    <row r="762" spans="1:6" x14ac:dyDescent="0.2">
      <c r="A762" s="2">
        <v>10534</v>
      </c>
      <c r="C762">
        <v>11006</v>
      </c>
      <c r="D762">
        <f>SUMIF(order_details__2[OrderID],order_details!C762,order_details__2[Line Sale])</f>
        <v>391.58000000000004</v>
      </c>
      <c r="E762">
        <f>VLOOKUP(Table15[[#This Row],[OrderID]],orders[],7,FALSE)</f>
        <v>2</v>
      </c>
      <c r="F762">
        <f>SUMIF(order_details__2[OrderID],Table15[[#This Row],[OrderID]],order_details__2[Quantity])</f>
        <v>10</v>
      </c>
    </row>
    <row r="763" spans="1:6" x14ac:dyDescent="0.2">
      <c r="A763" s="3">
        <v>10535</v>
      </c>
      <c r="C763">
        <v>11007</v>
      </c>
      <c r="D763">
        <f>SUMIF(order_details__2[OrderID],order_details!C763,order_details__2[Line Sale])</f>
        <v>2633.9</v>
      </c>
      <c r="E763">
        <f>VLOOKUP(Table15[[#This Row],[OrderID]],orders[],7,FALSE)</f>
        <v>2</v>
      </c>
      <c r="F763">
        <f>SUMIF(order_details__2[OrderID],Table15[[#This Row],[OrderID]],order_details__2[Quantity])</f>
        <v>54</v>
      </c>
    </row>
    <row r="764" spans="1:6" x14ac:dyDescent="0.2">
      <c r="A764" s="2">
        <v>10535</v>
      </c>
      <c r="C764">
        <v>11008</v>
      </c>
      <c r="D764">
        <f>SUMIF(order_details__2[OrderID],order_details!C764,order_details__2[Line Sale])</f>
        <v>4903.5</v>
      </c>
      <c r="E764">
        <f>VLOOKUP(Table15[[#This Row],[OrderID]],orders[],7,FALSE)</f>
        <v>3</v>
      </c>
      <c r="F764">
        <f>SUMIF(order_details__2[OrderID],Table15[[#This Row],[OrderID]],order_details__2[Quantity])</f>
        <v>181</v>
      </c>
    </row>
    <row r="765" spans="1:6" x14ac:dyDescent="0.2">
      <c r="A765" s="3">
        <v>10535</v>
      </c>
      <c r="C765">
        <v>11009</v>
      </c>
      <c r="D765">
        <f>SUMIF(order_details__2[OrderID],order_details!C765,order_details__2[Line Sale])</f>
        <v>702</v>
      </c>
      <c r="E765">
        <f>VLOOKUP(Table15[[#This Row],[OrderID]],orders[],7,FALSE)</f>
        <v>1</v>
      </c>
      <c r="F765">
        <f>SUMIF(order_details__2[OrderID],Table15[[#This Row],[OrderID]],order_details__2[Quantity])</f>
        <v>39</v>
      </c>
    </row>
    <row r="766" spans="1:6" x14ac:dyDescent="0.2">
      <c r="A766" s="2">
        <v>10535</v>
      </c>
      <c r="C766">
        <v>11010</v>
      </c>
      <c r="D766">
        <f>SUMIF(order_details__2[OrderID],order_details!C766,order_details__2[Line Sale])</f>
        <v>645</v>
      </c>
      <c r="E766">
        <f>VLOOKUP(Table15[[#This Row],[OrderID]],orders[],7,FALSE)</f>
        <v>2</v>
      </c>
      <c r="F766">
        <f>SUMIF(order_details__2[OrderID],Table15[[#This Row],[OrderID]],order_details__2[Quantity])</f>
        <v>30</v>
      </c>
    </row>
    <row r="767" spans="1:6" x14ac:dyDescent="0.2">
      <c r="A767" s="3">
        <v>10536</v>
      </c>
      <c r="C767">
        <v>11011</v>
      </c>
      <c r="D767">
        <f>SUMIF(order_details__2[OrderID],order_details!C767,order_details__2[Line Sale])</f>
        <v>960</v>
      </c>
      <c r="E767">
        <f>VLOOKUP(Table15[[#This Row],[OrderID]],orders[],7,FALSE)</f>
        <v>1</v>
      </c>
      <c r="F767">
        <f>SUMIF(order_details__2[OrderID],Table15[[#This Row],[OrderID]],order_details__2[Quantity])</f>
        <v>60</v>
      </c>
    </row>
    <row r="768" spans="1:6" x14ac:dyDescent="0.2">
      <c r="A768" s="2">
        <v>10536</v>
      </c>
      <c r="C768">
        <v>11012</v>
      </c>
      <c r="D768">
        <f>SUMIF(order_details__2[OrderID],order_details!C768,order_details__2[Line Sale])</f>
        <v>2974</v>
      </c>
      <c r="E768">
        <f>VLOOKUP(Table15[[#This Row],[OrderID]],orders[],7,FALSE)</f>
        <v>3</v>
      </c>
      <c r="F768">
        <f>SUMIF(order_details__2[OrderID],Table15[[#This Row],[OrderID]],order_details__2[Quantity])</f>
        <v>146</v>
      </c>
    </row>
    <row r="769" spans="1:6" x14ac:dyDescent="0.2">
      <c r="A769" s="3">
        <v>10536</v>
      </c>
      <c r="C769">
        <v>11013</v>
      </c>
      <c r="D769">
        <f>SUMIF(order_details__2[OrderID],order_details!C769,order_details__2[Line Sale])</f>
        <v>361</v>
      </c>
      <c r="E769">
        <f>VLOOKUP(Table15[[#This Row],[OrderID]],orders[],7,FALSE)</f>
        <v>1</v>
      </c>
      <c r="F769">
        <f>SUMIF(order_details__2[OrderID],Table15[[#This Row],[OrderID]],order_details__2[Quantity])</f>
        <v>36</v>
      </c>
    </row>
    <row r="770" spans="1:6" x14ac:dyDescent="0.2">
      <c r="A770" s="2">
        <v>10536</v>
      </c>
      <c r="C770">
        <v>11014</v>
      </c>
      <c r="D770">
        <f>SUMIF(order_details__2[OrderID],order_details!C770,order_details__2[Line Sale])</f>
        <v>270.2</v>
      </c>
      <c r="E770">
        <f>VLOOKUP(Table15[[#This Row],[OrderID]],orders[],7,FALSE)</f>
        <v>3</v>
      </c>
      <c r="F770">
        <f>SUMIF(order_details__2[OrderID],Table15[[#This Row],[OrderID]],order_details__2[Quantity])</f>
        <v>28</v>
      </c>
    </row>
    <row r="771" spans="1:6" x14ac:dyDescent="0.2">
      <c r="A771" s="3">
        <v>10537</v>
      </c>
      <c r="C771">
        <v>11015</v>
      </c>
      <c r="D771">
        <f>SUMIF(order_details__2[OrderID],order_details!C771,order_details__2[Line Sale])</f>
        <v>622.35</v>
      </c>
      <c r="E771">
        <f>VLOOKUP(Table15[[#This Row],[OrderID]],orders[],7,FALSE)</f>
        <v>2</v>
      </c>
      <c r="F771">
        <f>SUMIF(order_details__2[OrderID],Table15[[#This Row],[OrderID]],order_details__2[Quantity])</f>
        <v>33</v>
      </c>
    </row>
    <row r="772" spans="1:6" x14ac:dyDescent="0.2">
      <c r="A772" s="2">
        <v>10537</v>
      </c>
      <c r="C772">
        <v>11016</v>
      </c>
      <c r="D772">
        <f>SUMIF(order_details__2[OrderID],order_details!C772,order_details__2[Line Sale])</f>
        <v>491.5</v>
      </c>
      <c r="E772">
        <f>VLOOKUP(Table15[[#This Row],[OrderID]],orders[],7,FALSE)</f>
        <v>2</v>
      </c>
      <c r="F772">
        <f>SUMIF(order_details__2[OrderID],Table15[[#This Row],[OrderID]],order_details__2[Quantity])</f>
        <v>31</v>
      </c>
    </row>
    <row r="773" spans="1:6" x14ac:dyDescent="0.2">
      <c r="A773" s="3">
        <v>10537</v>
      </c>
      <c r="C773">
        <v>11017</v>
      </c>
      <c r="D773">
        <f>SUMIF(order_details__2[OrderID],order_details!C773,order_details__2[Line Sale])</f>
        <v>6750</v>
      </c>
      <c r="E773">
        <f>VLOOKUP(Table15[[#This Row],[OrderID]],orders[],7,FALSE)</f>
        <v>2</v>
      </c>
      <c r="F773">
        <f>SUMIF(order_details__2[OrderID],Table15[[#This Row],[OrderID]],order_details__2[Quantity])</f>
        <v>165</v>
      </c>
    </row>
    <row r="774" spans="1:6" x14ac:dyDescent="0.2">
      <c r="A774" s="2">
        <v>10537</v>
      </c>
      <c r="C774">
        <v>11018</v>
      </c>
      <c r="D774">
        <f>SUMIF(order_details__2[OrderID],order_details!C774,order_details__2[Line Sale])</f>
        <v>1575</v>
      </c>
      <c r="E774">
        <f>VLOOKUP(Table15[[#This Row],[OrderID]],orders[],7,FALSE)</f>
        <v>2</v>
      </c>
      <c r="F774">
        <f>SUMIF(order_details__2[OrderID],Table15[[#This Row],[OrderID]],order_details__2[Quantity])</f>
        <v>35</v>
      </c>
    </row>
    <row r="775" spans="1:6" x14ac:dyDescent="0.2">
      <c r="A775" s="3">
        <v>10537</v>
      </c>
      <c r="C775">
        <v>11019</v>
      </c>
      <c r="D775">
        <f>SUMIF(order_details__2[OrderID],order_details!C775,order_details__2[Line Sale])</f>
        <v>76</v>
      </c>
      <c r="E775">
        <f>VLOOKUP(Table15[[#This Row],[OrderID]],orders[],7,FALSE)</f>
        <v>3</v>
      </c>
      <c r="F775">
        <f>SUMIF(order_details__2[OrderID],Table15[[#This Row],[OrderID]],order_details__2[Quantity])</f>
        <v>5</v>
      </c>
    </row>
    <row r="776" spans="1:6" x14ac:dyDescent="0.2">
      <c r="A776" s="2">
        <v>10538</v>
      </c>
      <c r="C776">
        <v>11020</v>
      </c>
      <c r="D776">
        <f>SUMIF(order_details__2[OrderID],order_details!C776,order_details__2[Line Sale])</f>
        <v>744</v>
      </c>
      <c r="E776">
        <f>VLOOKUP(Table15[[#This Row],[OrderID]],orders[],7,FALSE)</f>
        <v>2</v>
      </c>
      <c r="F776">
        <f>SUMIF(order_details__2[OrderID],Table15[[#This Row],[OrderID]],order_details__2[Quantity])</f>
        <v>24</v>
      </c>
    </row>
    <row r="777" spans="1:6" x14ac:dyDescent="0.2">
      <c r="A777" s="3">
        <v>10538</v>
      </c>
      <c r="C777">
        <v>11021</v>
      </c>
      <c r="D777">
        <f>SUMIF(order_details__2[OrderID],order_details!C777,order_details__2[Line Sale])</f>
        <v>6941.49</v>
      </c>
      <c r="E777">
        <f>VLOOKUP(Table15[[#This Row],[OrderID]],orders[],7,FALSE)</f>
        <v>1</v>
      </c>
      <c r="F777">
        <f>SUMIF(order_details__2[OrderID],Table15[[#This Row],[OrderID]],order_details__2[Quantity])</f>
        <v>168</v>
      </c>
    </row>
    <row r="778" spans="1:6" x14ac:dyDescent="0.2">
      <c r="A778" s="2">
        <v>10539</v>
      </c>
      <c r="C778">
        <v>11022</v>
      </c>
      <c r="D778">
        <f>SUMIF(order_details__2[OrderID],order_details!C778,order_details__2[Line Sale])</f>
        <v>1402</v>
      </c>
      <c r="E778">
        <f>VLOOKUP(Table15[[#This Row],[OrderID]],orders[],7,FALSE)</f>
        <v>2</v>
      </c>
      <c r="F778">
        <f>SUMIF(order_details__2[OrderID],Table15[[#This Row],[OrderID]],order_details__2[Quantity])</f>
        <v>65</v>
      </c>
    </row>
    <row r="779" spans="1:6" x14ac:dyDescent="0.2">
      <c r="A779" s="3">
        <v>10539</v>
      </c>
      <c r="C779">
        <v>11023</v>
      </c>
      <c r="D779">
        <f>SUMIF(order_details__2[OrderID],order_details!C779,order_details__2[Line Sale])</f>
        <v>1500</v>
      </c>
      <c r="E779">
        <f>VLOOKUP(Table15[[#This Row],[OrderID]],orders[],7,FALSE)</f>
        <v>2</v>
      </c>
      <c r="F779">
        <f>SUMIF(order_details__2[OrderID],Table15[[#This Row],[OrderID]],order_details__2[Quantity])</f>
        <v>34</v>
      </c>
    </row>
    <row r="780" spans="1:6" x14ac:dyDescent="0.2">
      <c r="A780" s="2">
        <v>10539</v>
      </c>
      <c r="C780">
        <v>11024</v>
      </c>
      <c r="D780">
        <f>SUMIF(order_details__2[OrderID],order_details!C780,order_details__2[Line Sale])</f>
        <v>1966.81</v>
      </c>
      <c r="E780">
        <f>VLOOKUP(Table15[[#This Row],[OrderID]],orders[],7,FALSE)</f>
        <v>1</v>
      </c>
      <c r="F780">
        <f>SUMIF(order_details__2[OrderID],Table15[[#This Row],[OrderID]],order_details__2[Quantity])</f>
        <v>113</v>
      </c>
    </row>
    <row r="781" spans="1:6" x14ac:dyDescent="0.2">
      <c r="A781" s="3">
        <v>10539</v>
      </c>
      <c r="C781">
        <v>11025</v>
      </c>
      <c r="D781">
        <f>SUMIF(order_details__2[OrderID],order_details!C781,order_details__2[Line Sale])</f>
        <v>300</v>
      </c>
      <c r="E781">
        <f>VLOOKUP(Table15[[#This Row],[OrderID]],orders[],7,FALSE)</f>
        <v>3</v>
      </c>
      <c r="F781">
        <f>SUMIF(order_details__2[OrderID],Table15[[#This Row],[OrderID]],order_details__2[Quantity])</f>
        <v>30</v>
      </c>
    </row>
    <row r="782" spans="1:6" x14ac:dyDescent="0.2">
      <c r="A782" s="2">
        <v>10540</v>
      </c>
      <c r="C782">
        <v>11026</v>
      </c>
      <c r="D782">
        <f>SUMIF(order_details__2[OrderID],order_details!C782,order_details__2[Line Sale])</f>
        <v>1030</v>
      </c>
      <c r="E782">
        <f>VLOOKUP(Table15[[#This Row],[OrderID]],orders[],7,FALSE)</f>
        <v>1</v>
      </c>
      <c r="F782">
        <f>SUMIF(order_details__2[OrderID],Table15[[#This Row],[OrderID]],order_details__2[Quantity])</f>
        <v>18</v>
      </c>
    </row>
    <row r="783" spans="1:6" x14ac:dyDescent="0.2">
      <c r="A783" s="3">
        <v>10540</v>
      </c>
      <c r="C783">
        <v>11027</v>
      </c>
      <c r="D783">
        <f>SUMIF(order_details__2[OrderID],order_details!C783,order_details__2[Line Sale])</f>
        <v>1170.3</v>
      </c>
      <c r="E783">
        <f>VLOOKUP(Table15[[#This Row],[OrderID]],orders[],7,FALSE)</f>
        <v>1</v>
      </c>
      <c r="F783">
        <f>SUMIF(order_details__2[OrderID],Table15[[#This Row],[OrderID]],order_details__2[Quantity])</f>
        <v>51</v>
      </c>
    </row>
    <row r="784" spans="1:6" x14ac:dyDescent="0.2">
      <c r="A784" s="2">
        <v>10540</v>
      </c>
      <c r="C784">
        <v>11028</v>
      </c>
      <c r="D784">
        <f>SUMIF(order_details__2[OrderID],order_details!C784,order_details__2[Line Sale])</f>
        <v>2160</v>
      </c>
      <c r="E784">
        <f>VLOOKUP(Table15[[#This Row],[OrderID]],orders[],7,FALSE)</f>
        <v>1</v>
      </c>
      <c r="F784">
        <f>SUMIF(order_details__2[OrderID],Table15[[#This Row],[OrderID]],order_details__2[Quantity])</f>
        <v>59</v>
      </c>
    </row>
    <row r="785" spans="1:6" x14ac:dyDescent="0.2">
      <c r="A785" s="3">
        <v>10540</v>
      </c>
      <c r="C785">
        <v>11029</v>
      </c>
      <c r="D785">
        <f>SUMIF(order_details__2[OrderID],order_details!C785,order_details__2[Line Sale])</f>
        <v>1286.8</v>
      </c>
      <c r="E785">
        <f>VLOOKUP(Table15[[#This Row],[OrderID]],orders[],7,FALSE)</f>
        <v>1</v>
      </c>
      <c r="F785">
        <f>SUMIF(order_details__2[OrderID],Table15[[#This Row],[OrderID]],order_details__2[Quantity])</f>
        <v>32</v>
      </c>
    </row>
    <row r="786" spans="1:6" x14ac:dyDescent="0.2">
      <c r="A786" s="2">
        <v>10541</v>
      </c>
      <c r="C786">
        <v>11030</v>
      </c>
      <c r="D786">
        <f>SUMIF(order_details__2[OrderID],order_details!C786,order_details__2[Line Sale])</f>
        <v>16321.900000000001</v>
      </c>
      <c r="E786">
        <f>VLOOKUP(Table15[[#This Row],[OrderID]],orders[],7,FALSE)</f>
        <v>2</v>
      </c>
      <c r="F786">
        <f>SUMIF(order_details__2[OrderID],Table15[[#This Row],[OrderID]],order_details__2[Quantity])</f>
        <v>330</v>
      </c>
    </row>
    <row r="787" spans="1:6" x14ac:dyDescent="0.2">
      <c r="A787" s="3">
        <v>10541</v>
      </c>
      <c r="C787">
        <v>11031</v>
      </c>
      <c r="D787">
        <f>SUMIF(order_details__2[OrderID],order_details!C787,order_details__2[Line Sale])</f>
        <v>2393.5</v>
      </c>
      <c r="E787">
        <f>VLOOKUP(Table15[[#This Row],[OrderID]],orders[],7,FALSE)</f>
        <v>2</v>
      </c>
      <c r="F787">
        <f>SUMIF(order_details__2[OrderID],Table15[[#This Row],[OrderID]],order_details__2[Quantity])</f>
        <v>182</v>
      </c>
    </row>
    <row r="788" spans="1:6" x14ac:dyDescent="0.2">
      <c r="A788" s="2">
        <v>10541</v>
      </c>
      <c r="C788">
        <v>11032</v>
      </c>
      <c r="D788">
        <f>SUMIF(order_details__2[OrderID],order_details!C788,order_details__2[Line Sale])</f>
        <v>8902.5</v>
      </c>
      <c r="E788">
        <f>VLOOKUP(Table15[[#This Row],[OrderID]],orders[],7,FALSE)</f>
        <v>3</v>
      </c>
      <c r="F788">
        <f>SUMIF(order_details__2[OrderID],Table15[[#This Row],[OrderID]],order_details__2[Quantity])</f>
        <v>90</v>
      </c>
    </row>
    <row r="789" spans="1:6" x14ac:dyDescent="0.2">
      <c r="A789" s="3">
        <v>10541</v>
      </c>
      <c r="C789">
        <v>11033</v>
      </c>
      <c r="D789">
        <f>SUMIF(order_details__2[OrderID],order_details!C789,order_details__2[Line Sale])</f>
        <v>3592</v>
      </c>
      <c r="E789">
        <f>VLOOKUP(Table15[[#This Row],[OrderID]],orders[],7,FALSE)</f>
        <v>3</v>
      </c>
      <c r="F789">
        <f>SUMIF(order_details__2[OrderID],Table15[[#This Row],[OrderID]],order_details__2[Quantity])</f>
        <v>106</v>
      </c>
    </row>
    <row r="790" spans="1:6" x14ac:dyDescent="0.2">
      <c r="A790" s="2">
        <v>10542</v>
      </c>
      <c r="C790">
        <v>11034</v>
      </c>
      <c r="D790">
        <f>SUMIF(order_details__2[OrderID],order_details!C790,order_details__2[Line Sale])</f>
        <v>554.4</v>
      </c>
      <c r="E790">
        <f>VLOOKUP(Table15[[#This Row],[OrderID]],orders[],7,FALSE)</f>
        <v>1</v>
      </c>
      <c r="F790">
        <f>SUMIF(order_details__2[OrderID],Table15[[#This Row],[OrderID]],order_details__2[Quantity])</f>
        <v>33</v>
      </c>
    </row>
    <row r="791" spans="1:6" x14ac:dyDescent="0.2">
      <c r="A791" s="3">
        <v>10542</v>
      </c>
      <c r="C791">
        <v>11035</v>
      </c>
      <c r="D791">
        <f>SUMIF(order_details__2[OrderID],order_details!C791,order_details__2[Line Sale])</f>
        <v>1754.5</v>
      </c>
      <c r="E791">
        <f>VLOOKUP(Table15[[#This Row],[OrderID]],orders[],7,FALSE)</f>
        <v>2</v>
      </c>
      <c r="F791">
        <f>SUMIF(order_details__2[OrderID],Table15[[#This Row],[OrderID]],order_details__2[Quantity])</f>
        <v>110</v>
      </c>
    </row>
    <row r="792" spans="1:6" x14ac:dyDescent="0.2">
      <c r="A792" s="2">
        <v>10543</v>
      </c>
      <c r="C792">
        <v>11036</v>
      </c>
      <c r="D792">
        <f>SUMIF(order_details__2[OrderID],order_details!C792,order_details__2[Line Sale])</f>
        <v>1692</v>
      </c>
      <c r="E792">
        <f>VLOOKUP(Table15[[#This Row],[OrderID]],orders[],7,FALSE)</f>
        <v>3</v>
      </c>
      <c r="F792">
        <f>SUMIF(order_details__2[OrderID],Table15[[#This Row],[OrderID]],order_details__2[Quantity])</f>
        <v>37</v>
      </c>
    </row>
    <row r="793" spans="1:6" x14ac:dyDescent="0.2">
      <c r="A793" s="3">
        <v>10543</v>
      </c>
      <c r="C793">
        <v>11037</v>
      </c>
      <c r="D793">
        <f>SUMIF(order_details__2[OrderID],order_details!C793,order_details__2[Line Sale])</f>
        <v>60</v>
      </c>
      <c r="E793">
        <f>VLOOKUP(Table15[[#This Row],[OrderID]],orders[],7,FALSE)</f>
        <v>1</v>
      </c>
      <c r="F793">
        <f>SUMIF(order_details__2[OrderID],Table15[[#This Row],[OrderID]],order_details__2[Quantity])</f>
        <v>4</v>
      </c>
    </row>
    <row r="794" spans="1:6" x14ac:dyDescent="0.2">
      <c r="A794" s="2">
        <v>10544</v>
      </c>
      <c r="C794">
        <v>11038</v>
      </c>
      <c r="D794">
        <f>SUMIF(order_details__2[OrderID],order_details!C794,order_details__2[Line Sale])</f>
        <v>751</v>
      </c>
      <c r="E794">
        <f>VLOOKUP(Table15[[#This Row],[OrderID]],orders[],7,FALSE)</f>
        <v>2</v>
      </c>
      <c r="F794">
        <f>SUMIF(order_details__2[OrderID],Table15[[#This Row],[OrderID]],order_details__2[Quantity])</f>
        <v>37</v>
      </c>
    </row>
    <row r="795" spans="1:6" x14ac:dyDescent="0.2">
      <c r="A795" s="3">
        <v>10544</v>
      </c>
      <c r="C795">
        <v>11039</v>
      </c>
      <c r="D795">
        <f>SUMIF(order_details__2[OrderID],order_details!C795,order_details__2[Line Sale])</f>
        <v>3090</v>
      </c>
      <c r="E795">
        <f>VLOOKUP(Table15[[#This Row],[OrderID]],orders[],7,FALSE)</f>
        <v>2</v>
      </c>
      <c r="F795">
        <f>SUMIF(order_details__2[OrderID],Table15[[#This Row],[OrderID]],order_details__2[Quantity])</f>
        <v>132</v>
      </c>
    </row>
    <row r="796" spans="1:6" x14ac:dyDescent="0.2">
      <c r="A796" s="2">
        <v>10545</v>
      </c>
      <c r="C796">
        <v>11040</v>
      </c>
      <c r="D796">
        <f>SUMIF(order_details__2[OrderID],order_details!C796,order_details__2[Line Sale])</f>
        <v>200</v>
      </c>
      <c r="E796">
        <f>VLOOKUP(Table15[[#This Row],[OrderID]],orders[],7,FALSE)</f>
        <v>3</v>
      </c>
      <c r="F796">
        <f>SUMIF(order_details__2[OrderID],Table15[[#This Row],[OrderID]],order_details__2[Quantity])</f>
        <v>20</v>
      </c>
    </row>
    <row r="797" spans="1:6" x14ac:dyDescent="0.2">
      <c r="A797" s="3">
        <v>10546</v>
      </c>
      <c r="C797">
        <v>11041</v>
      </c>
      <c r="D797">
        <f>SUMIF(order_details__2[OrderID],order_details!C797,order_details__2[Line Sale])</f>
        <v>1887</v>
      </c>
      <c r="E797">
        <f>VLOOKUP(Table15[[#This Row],[OrderID]],orders[],7,FALSE)</f>
        <v>2</v>
      </c>
      <c r="F797">
        <f>SUMIF(order_details__2[OrderID],Table15[[#This Row],[OrderID]],order_details__2[Quantity])</f>
        <v>60</v>
      </c>
    </row>
    <row r="798" spans="1:6" x14ac:dyDescent="0.2">
      <c r="A798" s="2">
        <v>10546</v>
      </c>
      <c r="C798">
        <v>11042</v>
      </c>
      <c r="D798">
        <f>SUMIF(order_details__2[OrderID],order_details!C798,order_details__2[Line Sale])</f>
        <v>405.75</v>
      </c>
      <c r="E798">
        <f>VLOOKUP(Table15[[#This Row],[OrderID]],orders[],7,FALSE)</f>
        <v>1</v>
      </c>
      <c r="F798">
        <f>SUMIF(order_details__2[OrderID],Table15[[#This Row],[OrderID]],order_details__2[Quantity])</f>
        <v>19</v>
      </c>
    </row>
    <row r="799" spans="1:6" x14ac:dyDescent="0.2">
      <c r="A799" s="3">
        <v>10546</v>
      </c>
      <c r="C799">
        <v>11043</v>
      </c>
      <c r="D799">
        <f>SUMIF(order_details__2[OrderID],order_details!C799,order_details__2[Line Sale])</f>
        <v>210</v>
      </c>
      <c r="E799">
        <f>VLOOKUP(Table15[[#This Row],[OrderID]],orders[],7,FALSE)</f>
        <v>2</v>
      </c>
      <c r="F799">
        <f>SUMIF(order_details__2[OrderID],Table15[[#This Row],[OrderID]],order_details__2[Quantity])</f>
        <v>10</v>
      </c>
    </row>
    <row r="800" spans="1:6" x14ac:dyDescent="0.2">
      <c r="A800" s="2">
        <v>10547</v>
      </c>
      <c r="C800">
        <v>11044</v>
      </c>
      <c r="D800">
        <f>SUMIF(order_details__2[OrderID],order_details!C800,order_details__2[Line Sale])</f>
        <v>591.59999999999991</v>
      </c>
      <c r="E800">
        <f>VLOOKUP(Table15[[#This Row],[OrderID]],orders[],7,FALSE)</f>
        <v>1</v>
      </c>
      <c r="F800">
        <f>SUMIF(order_details__2[OrderID],Table15[[#This Row],[OrderID]],order_details__2[Quantity])</f>
        <v>12</v>
      </c>
    </row>
    <row r="801" spans="1:6" x14ac:dyDescent="0.2">
      <c r="A801" s="3">
        <v>10547</v>
      </c>
      <c r="C801">
        <v>11045</v>
      </c>
      <c r="D801">
        <f>SUMIF(order_details__2[OrderID],order_details!C801,order_details__2[Line Sale])</f>
        <v>1309.5</v>
      </c>
      <c r="E801">
        <f>VLOOKUP(Table15[[#This Row],[OrderID]],orders[],7,FALSE)</f>
        <v>2</v>
      </c>
      <c r="F801">
        <f>SUMIF(order_details__2[OrderID],Table15[[#This Row],[OrderID]],order_details__2[Quantity])</f>
        <v>39</v>
      </c>
    </row>
    <row r="802" spans="1:6" x14ac:dyDescent="0.2">
      <c r="A802" s="2">
        <v>10548</v>
      </c>
      <c r="C802">
        <v>11046</v>
      </c>
      <c r="D802">
        <f>SUMIF(order_details__2[OrderID],order_details!C802,order_details__2[Line Sale])</f>
        <v>1564</v>
      </c>
      <c r="E802">
        <f>VLOOKUP(Table15[[#This Row],[OrderID]],orders[],7,FALSE)</f>
        <v>2</v>
      </c>
      <c r="F802">
        <f>SUMIF(order_details__2[OrderID],Table15[[#This Row],[OrderID]],order_details__2[Quantity])</f>
        <v>53</v>
      </c>
    </row>
    <row r="803" spans="1:6" x14ac:dyDescent="0.2">
      <c r="A803" s="3">
        <v>10548</v>
      </c>
      <c r="C803">
        <v>11047</v>
      </c>
      <c r="D803">
        <f>SUMIF(order_details__2[OrderID],order_details!C803,order_details__2[Line Sale])</f>
        <v>1090.5</v>
      </c>
      <c r="E803">
        <f>VLOOKUP(Table15[[#This Row],[OrderID]],orders[],7,FALSE)</f>
        <v>3</v>
      </c>
      <c r="F803">
        <f>SUMIF(order_details__2[OrderID],Table15[[#This Row],[OrderID]],order_details__2[Quantity])</f>
        <v>55</v>
      </c>
    </row>
    <row r="804" spans="1:6" x14ac:dyDescent="0.2">
      <c r="A804" s="2">
        <v>10549</v>
      </c>
      <c r="C804">
        <v>11048</v>
      </c>
      <c r="D804">
        <f>SUMIF(order_details__2[OrderID],order_details!C804,order_details__2[Line Sale])</f>
        <v>525</v>
      </c>
      <c r="E804">
        <f>VLOOKUP(Table15[[#This Row],[OrderID]],orders[],7,FALSE)</f>
        <v>3</v>
      </c>
      <c r="F804">
        <f>SUMIF(order_details__2[OrderID],Table15[[#This Row],[OrderID]],order_details__2[Quantity])</f>
        <v>42</v>
      </c>
    </row>
    <row r="805" spans="1:6" x14ac:dyDescent="0.2">
      <c r="A805" s="3">
        <v>10549</v>
      </c>
      <c r="C805">
        <v>11049</v>
      </c>
      <c r="D805">
        <f>SUMIF(order_details__2[OrderID],order_details!C805,order_details__2[Line Sale])</f>
        <v>342</v>
      </c>
      <c r="E805">
        <f>VLOOKUP(Table15[[#This Row],[OrderID]],orders[],7,FALSE)</f>
        <v>1</v>
      </c>
      <c r="F805">
        <f>SUMIF(order_details__2[OrderID],Table15[[#This Row],[OrderID]],order_details__2[Quantity])</f>
        <v>14</v>
      </c>
    </row>
    <row r="806" spans="1:6" x14ac:dyDescent="0.2">
      <c r="A806" s="2">
        <v>10549</v>
      </c>
      <c r="C806">
        <v>11050</v>
      </c>
      <c r="D806">
        <f>SUMIF(order_details__2[OrderID],order_details!C806,order_details__2[Line Sale])</f>
        <v>900</v>
      </c>
      <c r="E806">
        <f>VLOOKUP(Table15[[#This Row],[OrderID]],orders[],7,FALSE)</f>
        <v>2</v>
      </c>
      <c r="F806">
        <f>SUMIF(order_details__2[OrderID],Table15[[#This Row],[OrderID]],order_details__2[Quantity])</f>
        <v>50</v>
      </c>
    </row>
    <row r="807" spans="1:6" x14ac:dyDescent="0.2">
      <c r="A807" s="3">
        <v>10550</v>
      </c>
      <c r="C807">
        <v>11051</v>
      </c>
      <c r="D807">
        <f>SUMIF(order_details__2[OrderID],order_details!C807,order_details__2[Line Sale])</f>
        <v>45</v>
      </c>
      <c r="E807">
        <f>VLOOKUP(Table15[[#This Row],[OrderID]],orders[],7,FALSE)</f>
        <v>3</v>
      </c>
      <c r="F807">
        <f>SUMIF(order_details__2[OrderID],Table15[[#This Row],[OrderID]],order_details__2[Quantity])</f>
        <v>10</v>
      </c>
    </row>
    <row r="808" spans="1:6" x14ac:dyDescent="0.2">
      <c r="A808" s="2">
        <v>10550</v>
      </c>
      <c r="C808">
        <v>11052</v>
      </c>
      <c r="D808">
        <f>SUMIF(order_details__2[OrderID],order_details!C808,order_details__2[Line Sale])</f>
        <v>1665</v>
      </c>
      <c r="E808">
        <f>VLOOKUP(Table15[[#This Row],[OrderID]],orders[],7,FALSE)</f>
        <v>1</v>
      </c>
      <c r="F808">
        <f>SUMIF(order_details__2[OrderID],Table15[[#This Row],[OrderID]],order_details__2[Quantity])</f>
        <v>40</v>
      </c>
    </row>
    <row r="809" spans="1:6" x14ac:dyDescent="0.2">
      <c r="A809" s="3">
        <v>10550</v>
      </c>
      <c r="C809">
        <v>11053</v>
      </c>
      <c r="D809">
        <f>SUMIF(order_details__2[OrderID],order_details!C809,order_details__2[Line Sale])</f>
        <v>3658.75</v>
      </c>
      <c r="E809">
        <f>VLOOKUP(Table15[[#This Row],[OrderID]],orders[],7,FALSE)</f>
        <v>2</v>
      </c>
      <c r="F809">
        <f>SUMIF(order_details__2[OrderID],Table15[[#This Row],[OrderID]],order_details__2[Quantity])</f>
        <v>80</v>
      </c>
    </row>
    <row r="810" spans="1:6" x14ac:dyDescent="0.2">
      <c r="A810" s="2">
        <v>10550</v>
      </c>
      <c r="C810">
        <v>11054</v>
      </c>
      <c r="D810">
        <f>SUMIF(order_details__2[OrderID],order_details!C810,order_details__2[Line Sale])</f>
        <v>305</v>
      </c>
      <c r="E810">
        <f>VLOOKUP(Table15[[#This Row],[OrderID]],orders[],7,FALSE)</f>
        <v>1</v>
      </c>
      <c r="F810">
        <f>SUMIF(order_details__2[OrderID],Table15[[#This Row],[OrderID]],order_details__2[Quantity])</f>
        <v>30</v>
      </c>
    </row>
    <row r="811" spans="1:6" x14ac:dyDescent="0.2">
      <c r="A811" s="3">
        <v>10551</v>
      </c>
      <c r="C811">
        <v>11055</v>
      </c>
      <c r="D811">
        <f>SUMIF(order_details__2[OrderID],order_details!C811,order_details__2[Line Sale])</f>
        <v>1727.5</v>
      </c>
      <c r="E811">
        <f>VLOOKUP(Table15[[#This Row],[OrderID]],orders[],7,FALSE)</f>
        <v>2</v>
      </c>
      <c r="F811">
        <f>SUMIF(order_details__2[OrderID],Table15[[#This Row],[OrderID]],order_details__2[Quantity])</f>
        <v>70</v>
      </c>
    </row>
    <row r="812" spans="1:6" x14ac:dyDescent="0.2">
      <c r="A812" s="2">
        <v>10551</v>
      </c>
      <c r="C812">
        <v>11056</v>
      </c>
      <c r="D812">
        <f>SUMIF(order_details__2[OrderID],order_details!C812,order_details__2[Line Sale])</f>
        <v>3740</v>
      </c>
      <c r="E812">
        <f>VLOOKUP(Table15[[#This Row],[OrderID]],orders[],7,FALSE)</f>
        <v>2</v>
      </c>
      <c r="F812">
        <f>SUMIF(order_details__2[OrderID],Table15[[#This Row],[OrderID]],order_details__2[Quantity])</f>
        <v>125</v>
      </c>
    </row>
    <row r="813" spans="1:6" x14ac:dyDescent="0.2">
      <c r="A813" s="3">
        <v>10551</v>
      </c>
      <c r="C813">
        <v>11057</v>
      </c>
      <c r="D813">
        <f>SUMIF(order_details__2[OrderID],order_details!C813,order_details__2[Line Sale])</f>
        <v>45</v>
      </c>
      <c r="E813">
        <f>VLOOKUP(Table15[[#This Row],[OrderID]],orders[],7,FALSE)</f>
        <v>3</v>
      </c>
      <c r="F813">
        <f>SUMIF(order_details__2[OrderID],Table15[[#This Row],[OrderID]],order_details__2[Quantity])</f>
        <v>3</v>
      </c>
    </row>
    <row r="814" spans="1:6" x14ac:dyDescent="0.2">
      <c r="A814" s="2">
        <v>10552</v>
      </c>
      <c r="C814">
        <v>11058</v>
      </c>
      <c r="D814">
        <f>SUMIF(order_details__2[OrderID],order_details!C814,order_details__2[Line Sale])</f>
        <v>858</v>
      </c>
      <c r="E814">
        <f>VLOOKUP(Table15[[#This Row],[OrderID]],orders[],7,FALSE)</f>
        <v>3</v>
      </c>
      <c r="F814">
        <f>SUMIF(order_details__2[OrderID],Table15[[#This Row],[OrderID]],order_details__2[Quantity])</f>
        <v>28</v>
      </c>
    </row>
    <row r="815" spans="1:6" x14ac:dyDescent="0.2">
      <c r="A815" s="3">
        <v>10552</v>
      </c>
      <c r="C815">
        <v>11059</v>
      </c>
      <c r="D815">
        <f>SUMIF(order_details__2[OrderID],order_details!C815,order_details__2[Line Sale])</f>
        <v>1838</v>
      </c>
      <c r="E815">
        <f>VLOOKUP(Table15[[#This Row],[OrderID]],orders[],7,FALSE)</f>
        <v>2</v>
      </c>
      <c r="F815">
        <f>SUMIF(order_details__2[OrderID],Table15[[#This Row],[OrderID]],order_details__2[Quantity])</f>
        <v>77</v>
      </c>
    </row>
    <row r="816" spans="1:6" x14ac:dyDescent="0.2">
      <c r="A816" s="2">
        <v>10553</v>
      </c>
      <c r="C816">
        <v>11060</v>
      </c>
      <c r="D816">
        <f>SUMIF(order_details__2[OrderID],order_details!C816,order_details__2[Line Sale])</f>
        <v>266</v>
      </c>
      <c r="E816">
        <f>VLOOKUP(Table15[[#This Row],[OrderID]],orders[],7,FALSE)</f>
        <v>2</v>
      </c>
      <c r="F816">
        <f>SUMIF(order_details__2[OrderID],Table15[[#This Row],[OrderID]],order_details__2[Quantity])</f>
        <v>14</v>
      </c>
    </row>
    <row r="817" spans="1:6" x14ac:dyDescent="0.2">
      <c r="A817" s="3">
        <v>10553</v>
      </c>
      <c r="C817">
        <v>11061</v>
      </c>
      <c r="D817">
        <f>SUMIF(order_details__2[OrderID],order_details!C817,order_details__2[Line Sale])</f>
        <v>510</v>
      </c>
      <c r="E817">
        <f>VLOOKUP(Table15[[#This Row],[OrderID]],orders[],7,FALSE)</f>
        <v>3</v>
      </c>
      <c r="F817">
        <f>SUMIF(order_details__2[OrderID],Table15[[#This Row],[OrderID]],order_details__2[Quantity])</f>
        <v>15</v>
      </c>
    </row>
    <row r="818" spans="1:6" x14ac:dyDescent="0.2">
      <c r="A818" s="2">
        <v>10553</v>
      </c>
      <c r="C818">
        <v>11062</v>
      </c>
      <c r="D818">
        <f>SUMIF(order_details__2[OrderID],order_details!C818,order_details__2[Line Sale])</f>
        <v>508</v>
      </c>
      <c r="E818">
        <f>VLOOKUP(Table15[[#This Row],[OrderID]],orders[],7,FALSE)</f>
        <v>2</v>
      </c>
      <c r="F818">
        <f>SUMIF(order_details__2[OrderID],Table15[[#This Row],[OrderID]],order_details__2[Quantity])</f>
        <v>22</v>
      </c>
    </row>
    <row r="819" spans="1:6" x14ac:dyDescent="0.2">
      <c r="A819" s="3">
        <v>10553</v>
      </c>
      <c r="C819">
        <v>11063</v>
      </c>
      <c r="D819">
        <f>SUMIF(order_details__2[OrderID],order_details!C819,order_details__2[Line Sale])</f>
        <v>1445.5</v>
      </c>
      <c r="E819">
        <f>VLOOKUP(Table15[[#This Row],[OrderID]],orders[],7,FALSE)</f>
        <v>2</v>
      </c>
      <c r="F819">
        <f>SUMIF(order_details__2[OrderID],Table15[[#This Row],[OrderID]],order_details__2[Quantity])</f>
        <v>100</v>
      </c>
    </row>
    <row r="820" spans="1:6" x14ac:dyDescent="0.2">
      <c r="A820" s="2">
        <v>10553</v>
      </c>
      <c r="C820">
        <v>11064</v>
      </c>
      <c r="D820">
        <f>SUMIF(order_details__2[OrderID],order_details!C820,order_details__2[Line Sale])</f>
        <v>4722.3</v>
      </c>
      <c r="E820">
        <f>VLOOKUP(Table15[[#This Row],[OrderID]],orders[],7,FALSE)</f>
        <v>1</v>
      </c>
      <c r="F820">
        <f>SUMIF(order_details__2[OrderID],Table15[[#This Row],[OrderID]],order_details__2[Quantity])</f>
        <v>173</v>
      </c>
    </row>
    <row r="821" spans="1:6" x14ac:dyDescent="0.2">
      <c r="A821" s="3">
        <v>10554</v>
      </c>
      <c r="C821">
        <v>11065</v>
      </c>
      <c r="D821">
        <f>SUMIF(order_details__2[OrderID],order_details!C821,order_details__2[Line Sale])</f>
        <v>252.56</v>
      </c>
      <c r="E821">
        <f>VLOOKUP(Table15[[#This Row],[OrderID]],orders[],7,FALSE)</f>
        <v>1</v>
      </c>
      <c r="F821">
        <f>SUMIF(order_details__2[OrderID],Table15[[#This Row],[OrderID]],order_details__2[Quantity])</f>
        <v>24</v>
      </c>
    </row>
    <row r="822" spans="1:6" x14ac:dyDescent="0.2">
      <c r="A822" s="2">
        <v>10554</v>
      </c>
      <c r="C822">
        <v>11066</v>
      </c>
      <c r="D822">
        <f>SUMIF(order_details__2[OrderID],order_details!C822,order_details__2[Line Sale])</f>
        <v>928.75</v>
      </c>
      <c r="E822">
        <f>VLOOKUP(Table15[[#This Row],[OrderID]],orders[],7,FALSE)</f>
        <v>2</v>
      </c>
      <c r="F822">
        <f>SUMIF(order_details__2[OrderID],Table15[[#This Row],[OrderID]],order_details__2[Quantity])</f>
        <v>80</v>
      </c>
    </row>
    <row r="823" spans="1:6" x14ac:dyDescent="0.2">
      <c r="A823" s="3">
        <v>10554</v>
      </c>
      <c r="C823">
        <v>11067</v>
      </c>
      <c r="D823">
        <f>SUMIF(order_details__2[OrderID],order_details!C823,order_details__2[Line Sale])</f>
        <v>86.850000000000009</v>
      </c>
      <c r="E823">
        <f>VLOOKUP(Table15[[#This Row],[OrderID]],orders[],7,FALSE)</f>
        <v>2</v>
      </c>
      <c r="F823">
        <f>SUMIF(order_details__2[OrderID],Table15[[#This Row],[OrderID]],order_details__2[Quantity])</f>
        <v>9</v>
      </c>
    </row>
    <row r="824" spans="1:6" x14ac:dyDescent="0.2">
      <c r="A824" s="2">
        <v>10554</v>
      </c>
      <c r="C824">
        <v>11068</v>
      </c>
      <c r="D824">
        <f>SUMIF(order_details__2[OrderID],order_details!C824,order_details__2[Line Sale])</f>
        <v>2384.8000000000002</v>
      </c>
      <c r="E824">
        <f>VLOOKUP(Table15[[#This Row],[OrderID]],orders[],7,FALSE)</f>
        <v>2</v>
      </c>
      <c r="F824">
        <f>SUMIF(order_details__2[OrderID],Table15[[#This Row],[OrderID]],order_details__2[Quantity])</f>
        <v>72</v>
      </c>
    </row>
    <row r="825" spans="1:6" x14ac:dyDescent="0.2">
      <c r="A825" s="3">
        <v>10555</v>
      </c>
      <c r="C825">
        <v>11069</v>
      </c>
      <c r="D825">
        <f>SUMIF(order_details__2[OrderID],order_details!C825,order_details__2[Line Sale])</f>
        <v>360</v>
      </c>
      <c r="E825">
        <f>VLOOKUP(Table15[[#This Row],[OrderID]],orders[],7,FALSE)</f>
        <v>2</v>
      </c>
      <c r="F825">
        <f>SUMIF(order_details__2[OrderID],Table15[[#This Row],[OrderID]],order_details__2[Quantity])</f>
        <v>20</v>
      </c>
    </row>
    <row r="826" spans="1:6" x14ac:dyDescent="0.2">
      <c r="A826" s="2">
        <v>10555</v>
      </c>
      <c r="C826">
        <v>11070</v>
      </c>
      <c r="D826">
        <f>SUMIF(order_details__2[OrderID],order_details!C826,order_details__2[Line Sale])</f>
        <v>1873.5</v>
      </c>
      <c r="E826">
        <f>VLOOKUP(Table15[[#This Row],[OrderID]],orders[],7,FALSE)</f>
        <v>1</v>
      </c>
      <c r="F826">
        <f>SUMIF(order_details__2[OrderID],Table15[[#This Row],[OrderID]],order_details__2[Quantity])</f>
        <v>110</v>
      </c>
    </row>
    <row r="827" spans="1:6" x14ac:dyDescent="0.2">
      <c r="A827" s="3">
        <v>10555</v>
      </c>
      <c r="C827">
        <v>11071</v>
      </c>
      <c r="D827">
        <f>SUMIF(order_details__2[OrderID],order_details!C827,order_details__2[Line Sale])</f>
        <v>510</v>
      </c>
      <c r="E827">
        <f>VLOOKUP(Table15[[#This Row],[OrderID]],orders[],7,FALSE)</f>
        <v>1</v>
      </c>
      <c r="F827">
        <f>SUMIF(order_details__2[OrderID],Table15[[#This Row],[OrderID]],order_details__2[Quantity])</f>
        <v>25</v>
      </c>
    </row>
    <row r="828" spans="1:6" x14ac:dyDescent="0.2">
      <c r="A828" s="2">
        <v>10555</v>
      </c>
      <c r="C828">
        <v>11072</v>
      </c>
      <c r="D828">
        <f>SUMIF(order_details__2[OrderID],order_details!C828,order_details__2[Line Sale])</f>
        <v>5218</v>
      </c>
      <c r="E828">
        <f>VLOOKUP(Table15[[#This Row],[OrderID]],orders[],7,FALSE)</f>
        <v>2</v>
      </c>
      <c r="F828">
        <f>SUMIF(order_details__2[OrderID],Table15[[#This Row],[OrderID]],order_details__2[Quantity])</f>
        <v>200</v>
      </c>
    </row>
    <row r="829" spans="1:6" x14ac:dyDescent="0.2">
      <c r="A829" s="3">
        <v>10555</v>
      </c>
      <c r="C829">
        <v>11073</v>
      </c>
      <c r="D829">
        <f>SUMIF(order_details__2[OrderID],order_details!C829,order_details__2[Line Sale])</f>
        <v>300</v>
      </c>
      <c r="E829">
        <f>VLOOKUP(Table15[[#This Row],[OrderID]],orders[],7,FALSE)</f>
        <v>2</v>
      </c>
      <c r="F829">
        <f>SUMIF(order_details__2[OrderID],Table15[[#This Row],[OrderID]],order_details__2[Quantity])</f>
        <v>30</v>
      </c>
    </row>
    <row r="830" spans="1:6" x14ac:dyDescent="0.2">
      <c r="A830" s="2">
        <v>10556</v>
      </c>
      <c r="C830">
        <v>11074</v>
      </c>
      <c r="D830">
        <f>SUMIF(order_details__2[OrderID],order_details!C830,order_details__2[Line Sale])</f>
        <v>244.29999999999998</v>
      </c>
      <c r="E830">
        <f>VLOOKUP(Table15[[#This Row],[OrderID]],orders[],7,FALSE)</f>
        <v>2</v>
      </c>
      <c r="F830">
        <f>SUMIF(order_details__2[OrderID],Table15[[#This Row],[OrderID]],order_details__2[Quantity])</f>
        <v>14</v>
      </c>
    </row>
    <row r="831" spans="1:6" x14ac:dyDescent="0.2">
      <c r="A831" s="3">
        <v>10557</v>
      </c>
      <c r="C831">
        <v>11075</v>
      </c>
      <c r="D831">
        <f>SUMIF(order_details__2[OrderID],order_details!C831,order_details__2[Line Sale])</f>
        <v>586</v>
      </c>
      <c r="E831">
        <f>VLOOKUP(Table15[[#This Row],[OrderID]],orders[],7,FALSE)</f>
        <v>2</v>
      </c>
      <c r="F831">
        <f>SUMIF(order_details__2[OrderID],Table15[[#This Row],[OrderID]],order_details__2[Quantity])</f>
        <v>42</v>
      </c>
    </row>
    <row r="832" spans="1:6" x14ac:dyDescent="0.2">
      <c r="A832" s="2">
        <v>10557</v>
      </c>
      <c r="C832">
        <v>11076</v>
      </c>
      <c r="D832">
        <f>SUMIF(order_details__2[OrderID],order_details!C832,order_details__2[Line Sale])</f>
        <v>1057</v>
      </c>
      <c r="E832">
        <f>VLOOKUP(Table15[[#This Row],[OrderID]],orders[],7,FALSE)</f>
        <v>2</v>
      </c>
      <c r="F832">
        <f>SUMIF(order_details__2[OrderID],Table15[[#This Row],[OrderID]],order_details__2[Quantity])</f>
        <v>50</v>
      </c>
    </row>
    <row r="833" spans="1:6" x14ac:dyDescent="0.2">
      <c r="A833" s="3">
        <v>10558</v>
      </c>
      <c r="C833">
        <v>11077</v>
      </c>
      <c r="D833">
        <f>SUMIF(order_details__2[OrderID],order_details!C833,order_details__2[Line Sale])</f>
        <v>1374.6</v>
      </c>
      <c r="E833">
        <f>VLOOKUP(Table15[[#This Row],[OrderID]],orders[],7,FALSE)</f>
        <v>2</v>
      </c>
      <c r="F833">
        <f>SUMIF(order_details__2[OrderID],Table15[[#This Row],[OrderID]],order_details__2[Quantity])</f>
        <v>72</v>
      </c>
    </row>
    <row r="834" spans="1:6" x14ac:dyDescent="0.2">
      <c r="A834" s="2">
        <v>10558</v>
      </c>
    </row>
    <row r="835" spans="1:6" x14ac:dyDescent="0.2">
      <c r="A835" s="3">
        <v>10558</v>
      </c>
    </row>
    <row r="836" spans="1:6" x14ac:dyDescent="0.2">
      <c r="A836" s="2">
        <v>10558</v>
      </c>
    </row>
    <row r="837" spans="1:6" x14ac:dyDescent="0.2">
      <c r="A837" s="3">
        <v>10558</v>
      </c>
    </row>
    <row r="838" spans="1:6" x14ac:dyDescent="0.2">
      <c r="A838" s="2">
        <v>10559</v>
      </c>
    </row>
    <row r="839" spans="1:6" x14ac:dyDescent="0.2">
      <c r="A839" s="3">
        <v>10559</v>
      </c>
    </row>
    <row r="840" spans="1:6" x14ac:dyDescent="0.2">
      <c r="A840" s="2">
        <v>10560</v>
      </c>
    </row>
    <row r="841" spans="1:6" x14ac:dyDescent="0.2">
      <c r="A841" s="3">
        <v>10560</v>
      </c>
    </row>
    <row r="842" spans="1:6" x14ac:dyDescent="0.2">
      <c r="A842" s="2">
        <v>10561</v>
      </c>
    </row>
    <row r="843" spans="1:6" x14ac:dyDescent="0.2">
      <c r="A843" s="3">
        <v>10561</v>
      </c>
    </row>
    <row r="844" spans="1:6" x14ac:dyDescent="0.2">
      <c r="A844" s="2">
        <v>10562</v>
      </c>
    </row>
    <row r="845" spans="1:6" x14ac:dyDescent="0.2">
      <c r="A845" s="3">
        <v>10562</v>
      </c>
    </row>
    <row r="846" spans="1:6" x14ac:dyDescent="0.2">
      <c r="A846" s="2">
        <v>10563</v>
      </c>
    </row>
    <row r="847" spans="1:6" x14ac:dyDescent="0.2">
      <c r="A847" s="3">
        <v>10563</v>
      </c>
    </row>
    <row r="848" spans="1:6" x14ac:dyDescent="0.2">
      <c r="A848" s="2">
        <v>10564</v>
      </c>
    </row>
    <row r="849" spans="1:1" x14ac:dyDescent="0.2">
      <c r="A849" s="3">
        <v>10564</v>
      </c>
    </row>
    <row r="850" spans="1:1" x14ac:dyDescent="0.2">
      <c r="A850" s="2">
        <v>10564</v>
      </c>
    </row>
    <row r="851" spans="1:1" x14ac:dyDescent="0.2">
      <c r="A851" s="3">
        <v>10565</v>
      </c>
    </row>
    <row r="852" spans="1:1" x14ac:dyDescent="0.2">
      <c r="A852" s="2">
        <v>10565</v>
      </c>
    </row>
    <row r="853" spans="1:1" x14ac:dyDescent="0.2">
      <c r="A853" s="3">
        <v>10566</v>
      </c>
    </row>
    <row r="854" spans="1:1" x14ac:dyDescent="0.2">
      <c r="A854" s="2">
        <v>10566</v>
      </c>
    </row>
    <row r="855" spans="1:1" x14ac:dyDescent="0.2">
      <c r="A855" s="3">
        <v>10566</v>
      </c>
    </row>
    <row r="856" spans="1:1" x14ac:dyDescent="0.2">
      <c r="A856" s="2">
        <v>10567</v>
      </c>
    </row>
    <row r="857" spans="1:1" x14ac:dyDescent="0.2">
      <c r="A857" s="3">
        <v>10567</v>
      </c>
    </row>
    <row r="858" spans="1:1" x14ac:dyDescent="0.2">
      <c r="A858" s="2">
        <v>10567</v>
      </c>
    </row>
    <row r="859" spans="1:1" x14ac:dyDescent="0.2">
      <c r="A859" s="3">
        <v>10568</v>
      </c>
    </row>
    <row r="860" spans="1:1" x14ac:dyDescent="0.2">
      <c r="A860" s="2">
        <v>10569</v>
      </c>
    </row>
    <row r="861" spans="1:1" x14ac:dyDescent="0.2">
      <c r="A861" s="3">
        <v>10569</v>
      </c>
    </row>
    <row r="862" spans="1:1" x14ac:dyDescent="0.2">
      <c r="A862" s="2">
        <v>10570</v>
      </c>
    </row>
    <row r="863" spans="1:1" x14ac:dyDescent="0.2">
      <c r="A863" s="3">
        <v>10570</v>
      </c>
    </row>
    <row r="864" spans="1:1" x14ac:dyDescent="0.2">
      <c r="A864" s="2">
        <v>10571</v>
      </c>
    </row>
    <row r="865" spans="1:1" x14ac:dyDescent="0.2">
      <c r="A865" s="3">
        <v>10571</v>
      </c>
    </row>
    <row r="866" spans="1:1" x14ac:dyDescent="0.2">
      <c r="A866" s="2">
        <v>10572</v>
      </c>
    </row>
    <row r="867" spans="1:1" x14ac:dyDescent="0.2">
      <c r="A867" s="3">
        <v>10572</v>
      </c>
    </row>
    <row r="868" spans="1:1" x14ac:dyDescent="0.2">
      <c r="A868" s="2">
        <v>10572</v>
      </c>
    </row>
    <row r="869" spans="1:1" x14ac:dyDescent="0.2">
      <c r="A869" s="3">
        <v>10572</v>
      </c>
    </row>
    <row r="870" spans="1:1" x14ac:dyDescent="0.2">
      <c r="A870" s="2">
        <v>10573</v>
      </c>
    </row>
    <row r="871" spans="1:1" x14ac:dyDescent="0.2">
      <c r="A871" s="3">
        <v>10573</v>
      </c>
    </row>
    <row r="872" spans="1:1" x14ac:dyDescent="0.2">
      <c r="A872" s="2">
        <v>10573</v>
      </c>
    </row>
    <row r="873" spans="1:1" x14ac:dyDescent="0.2">
      <c r="A873" s="3">
        <v>10574</v>
      </c>
    </row>
    <row r="874" spans="1:1" x14ac:dyDescent="0.2">
      <c r="A874" s="2">
        <v>10574</v>
      </c>
    </row>
    <row r="875" spans="1:1" x14ac:dyDescent="0.2">
      <c r="A875" s="3">
        <v>10574</v>
      </c>
    </row>
    <row r="876" spans="1:1" x14ac:dyDescent="0.2">
      <c r="A876" s="2">
        <v>10574</v>
      </c>
    </row>
    <row r="877" spans="1:1" x14ac:dyDescent="0.2">
      <c r="A877" s="3">
        <v>10575</v>
      </c>
    </row>
    <row r="878" spans="1:1" x14ac:dyDescent="0.2">
      <c r="A878" s="2">
        <v>10575</v>
      </c>
    </row>
    <row r="879" spans="1:1" x14ac:dyDescent="0.2">
      <c r="A879" s="3">
        <v>10575</v>
      </c>
    </row>
    <row r="880" spans="1:1" x14ac:dyDescent="0.2">
      <c r="A880" s="2">
        <v>10575</v>
      </c>
    </row>
    <row r="881" spans="1:1" x14ac:dyDescent="0.2">
      <c r="A881" s="3">
        <v>10576</v>
      </c>
    </row>
    <row r="882" spans="1:1" x14ac:dyDescent="0.2">
      <c r="A882" s="2">
        <v>10576</v>
      </c>
    </row>
    <row r="883" spans="1:1" x14ac:dyDescent="0.2">
      <c r="A883" s="3">
        <v>10576</v>
      </c>
    </row>
    <row r="884" spans="1:1" x14ac:dyDescent="0.2">
      <c r="A884" s="2">
        <v>10577</v>
      </c>
    </row>
    <row r="885" spans="1:1" x14ac:dyDescent="0.2">
      <c r="A885" s="3">
        <v>10577</v>
      </c>
    </row>
    <row r="886" spans="1:1" x14ac:dyDescent="0.2">
      <c r="A886" s="2">
        <v>10577</v>
      </c>
    </row>
    <row r="887" spans="1:1" x14ac:dyDescent="0.2">
      <c r="A887" s="3">
        <v>10578</v>
      </c>
    </row>
    <row r="888" spans="1:1" x14ac:dyDescent="0.2">
      <c r="A888" s="2">
        <v>10578</v>
      </c>
    </row>
    <row r="889" spans="1:1" x14ac:dyDescent="0.2">
      <c r="A889" s="3">
        <v>10579</v>
      </c>
    </row>
    <row r="890" spans="1:1" x14ac:dyDescent="0.2">
      <c r="A890" s="2">
        <v>10579</v>
      </c>
    </row>
    <row r="891" spans="1:1" x14ac:dyDescent="0.2">
      <c r="A891" s="3">
        <v>10580</v>
      </c>
    </row>
    <row r="892" spans="1:1" x14ac:dyDescent="0.2">
      <c r="A892" s="2">
        <v>10580</v>
      </c>
    </row>
    <row r="893" spans="1:1" x14ac:dyDescent="0.2">
      <c r="A893" s="3">
        <v>10580</v>
      </c>
    </row>
    <row r="894" spans="1:1" x14ac:dyDescent="0.2">
      <c r="A894" s="2">
        <v>10581</v>
      </c>
    </row>
    <row r="895" spans="1:1" x14ac:dyDescent="0.2">
      <c r="A895" s="3">
        <v>10582</v>
      </c>
    </row>
    <row r="896" spans="1:1" x14ac:dyDescent="0.2">
      <c r="A896" s="2">
        <v>10582</v>
      </c>
    </row>
    <row r="897" spans="1:1" x14ac:dyDescent="0.2">
      <c r="A897" s="3">
        <v>10583</v>
      </c>
    </row>
    <row r="898" spans="1:1" x14ac:dyDescent="0.2">
      <c r="A898" s="2">
        <v>10583</v>
      </c>
    </row>
    <row r="899" spans="1:1" x14ac:dyDescent="0.2">
      <c r="A899" s="3">
        <v>10583</v>
      </c>
    </row>
    <row r="900" spans="1:1" x14ac:dyDescent="0.2">
      <c r="A900" s="2">
        <v>10584</v>
      </c>
    </row>
    <row r="901" spans="1:1" x14ac:dyDescent="0.2">
      <c r="A901" s="3">
        <v>10585</v>
      </c>
    </row>
    <row r="902" spans="1:1" x14ac:dyDescent="0.2">
      <c r="A902" s="2">
        <v>10586</v>
      </c>
    </row>
    <row r="903" spans="1:1" x14ac:dyDescent="0.2">
      <c r="A903" s="3">
        <v>10587</v>
      </c>
    </row>
    <row r="904" spans="1:1" x14ac:dyDescent="0.2">
      <c r="A904" s="2">
        <v>10587</v>
      </c>
    </row>
    <row r="905" spans="1:1" x14ac:dyDescent="0.2">
      <c r="A905" s="3">
        <v>10587</v>
      </c>
    </row>
    <row r="906" spans="1:1" x14ac:dyDescent="0.2">
      <c r="A906" s="2">
        <v>10588</v>
      </c>
    </row>
    <row r="907" spans="1:1" x14ac:dyDescent="0.2">
      <c r="A907" s="3">
        <v>10588</v>
      </c>
    </row>
    <row r="908" spans="1:1" x14ac:dyDescent="0.2">
      <c r="A908" s="2">
        <v>10589</v>
      </c>
    </row>
    <row r="909" spans="1:1" x14ac:dyDescent="0.2">
      <c r="A909" s="3">
        <v>10590</v>
      </c>
    </row>
    <row r="910" spans="1:1" x14ac:dyDescent="0.2">
      <c r="A910" s="2">
        <v>10590</v>
      </c>
    </row>
    <row r="911" spans="1:1" x14ac:dyDescent="0.2">
      <c r="A911" s="3">
        <v>10591</v>
      </c>
    </row>
    <row r="912" spans="1:1" x14ac:dyDescent="0.2">
      <c r="A912" s="2">
        <v>10591</v>
      </c>
    </row>
    <row r="913" spans="1:1" x14ac:dyDescent="0.2">
      <c r="A913" s="3">
        <v>10591</v>
      </c>
    </row>
    <row r="914" spans="1:1" x14ac:dyDescent="0.2">
      <c r="A914" s="2">
        <v>10592</v>
      </c>
    </row>
    <row r="915" spans="1:1" x14ac:dyDescent="0.2">
      <c r="A915" s="3">
        <v>10592</v>
      </c>
    </row>
    <row r="916" spans="1:1" x14ac:dyDescent="0.2">
      <c r="A916" s="2">
        <v>10593</v>
      </c>
    </row>
    <row r="917" spans="1:1" x14ac:dyDescent="0.2">
      <c r="A917" s="3">
        <v>10593</v>
      </c>
    </row>
    <row r="918" spans="1:1" x14ac:dyDescent="0.2">
      <c r="A918" s="2">
        <v>10593</v>
      </c>
    </row>
    <row r="919" spans="1:1" x14ac:dyDescent="0.2">
      <c r="A919" s="3">
        <v>10594</v>
      </c>
    </row>
    <row r="920" spans="1:1" x14ac:dyDescent="0.2">
      <c r="A920" s="2">
        <v>10594</v>
      </c>
    </row>
    <row r="921" spans="1:1" x14ac:dyDescent="0.2">
      <c r="A921" s="3">
        <v>10595</v>
      </c>
    </row>
    <row r="922" spans="1:1" x14ac:dyDescent="0.2">
      <c r="A922" s="2">
        <v>10595</v>
      </c>
    </row>
    <row r="923" spans="1:1" x14ac:dyDescent="0.2">
      <c r="A923" s="3">
        <v>10595</v>
      </c>
    </row>
    <row r="924" spans="1:1" x14ac:dyDescent="0.2">
      <c r="A924" s="2">
        <v>10596</v>
      </c>
    </row>
    <row r="925" spans="1:1" x14ac:dyDescent="0.2">
      <c r="A925" s="3">
        <v>10596</v>
      </c>
    </row>
    <row r="926" spans="1:1" x14ac:dyDescent="0.2">
      <c r="A926" s="2">
        <v>10596</v>
      </c>
    </row>
    <row r="927" spans="1:1" x14ac:dyDescent="0.2">
      <c r="A927" s="3">
        <v>10597</v>
      </c>
    </row>
    <row r="928" spans="1:1" x14ac:dyDescent="0.2">
      <c r="A928" s="2">
        <v>10597</v>
      </c>
    </row>
    <row r="929" spans="1:1" x14ac:dyDescent="0.2">
      <c r="A929" s="3">
        <v>10597</v>
      </c>
    </row>
    <row r="930" spans="1:1" x14ac:dyDescent="0.2">
      <c r="A930" s="2">
        <v>10598</v>
      </c>
    </row>
    <row r="931" spans="1:1" x14ac:dyDescent="0.2">
      <c r="A931" s="3">
        <v>10598</v>
      </c>
    </row>
    <row r="932" spans="1:1" x14ac:dyDescent="0.2">
      <c r="A932" s="2">
        <v>10599</v>
      </c>
    </row>
    <row r="933" spans="1:1" x14ac:dyDescent="0.2">
      <c r="A933" s="3">
        <v>10600</v>
      </c>
    </row>
    <row r="934" spans="1:1" x14ac:dyDescent="0.2">
      <c r="A934" s="2">
        <v>10600</v>
      </c>
    </row>
    <row r="935" spans="1:1" x14ac:dyDescent="0.2">
      <c r="A935" s="3">
        <v>10601</v>
      </c>
    </row>
    <row r="936" spans="1:1" x14ac:dyDescent="0.2">
      <c r="A936" s="2">
        <v>10601</v>
      </c>
    </row>
    <row r="937" spans="1:1" x14ac:dyDescent="0.2">
      <c r="A937" s="3">
        <v>10602</v>
      </c>
    </row>
    <row r="938" spans="1:1" x14ac:dyDescent="0.2">
      <c r="A938" s="2">
        <v>10603</v>
      </c>
    </row>
    <row r="939" spans="1:1" x14ac:dyDescent="0.2">
      <c r="A939" s="3">
        <v>10603</v>
      </c>
    </row>
    <row r="940" spans="1:1" x14ac:dyDescent="0.2">
      <c r="A940" s="2">
        <v>10604</v>
      </c>
    </row>
    <row r="941" spans="1:1" x14ac:dyDescent="0.2">
      <c r="A941" s="3">
        <v>10604</v>
      </c>
    </row>
    <row r="942" spans="1:1" x14ac:dyDescent="0.2">
      <c r="A942" s="2">
        <v>10605</v>
      </c>
    </row>
    <row r="943" spans="1:1" x14ac:dyDescent="0.2">
      <c r="A943" s="3">
        <v>10605</v>
      </c>
    </row>
    <row r="944" spans="1:1" x14ac:dyDescent="0.2">
      <c r="A944" s="2">
        <v>10605</v>
      </c>
    </row>
    <row r="945" spans="1:1" x14ac:dyDescent="0.2">
      <c r="A945" s="3">
        <v>10605</v>
      </c>
    </row>
    <row r="946" spans="1:1" x14ac:dyDescent="0.2">
      <c r="A946" s="2">
        <v>10606</v>
      </c>
    </row>
    <row r="947" spans="1:1" x14ac:dyDescent="0.2">
      <c r="A947" s="3">
        <v>10606</v>
      </c>
    </row>
    <row r="948" spans="1:1" x14ac:dyDescent="0.2">
      <c r="A948" s="2">
        <v>10606</v>
      </c>
    </row>
    <row r="949" spans="1:1" x14ac:dyDescent="0.2">
      <c r="A949" s="3">
        <v>10607</v>
      </c>
    </row>
    <row r="950" spans="1:1" x14ac:dyDescent="0.2">
      <c r="A950" s="2">
        <v>10607</v>
      </c>
    </row>
    <row r="951" spans="1:1" x14ac:dyDescent="0.2">
      <c r="A951" s="3">
        <v>10607</v>
      </c>
    </row>
    <row r="952" spans="1:1" x14ac:dyDescent="0.2">
      <c r="A952" s="2">
        <v>10607</v>
      </c>
    </row>
    <row r="953" spans="1:1" x14ac:dyDescent="0.2">
      <c r="A953" s="3">
        <v>10607</v>
      </c>
    </row>
    <row r="954" spans="1:1" x14ac:dyDescent="0.2">
      <c r="A954" s="2">
        <v>10608</v>
      </c>
    </row>
    <row r="955" spans="1:1" x14ac:dyDescent="0.2">
      <c r="A955" s="3">
        <v>10609</v>
      </c>
    </row>
    <row r="956" spans="1:1" x14ac:dyDescent="0.2">
      <c r="A956" s="2">
        <v>10609</v>
      </c>
    </row>
    <row r="957" spans="1:1" x14ac:dyDescent="0.2">
      <c r="A957" s="3">
        <v>10609</v>
      </c>
    </row>
    <row r="958" spans="1:1" x14ac:dyDescent="0.2">
      <c r="A958" s="2">
        <v>10610</v>
      </c>
    </row>
    <row r="959" spans="1:1" x14ac:dyDescent="0.2">
      <c r="A959" s="3">
        <v>10611</v>
      </c>
    </row>
    <row r="960" spans="1:1" x14ac:dyDescent="0.2">
      <c r="A960" s="2">
        <v>10611</v>
      </c>
    </row>
    <row r="961" spans="1:1" x14ac:dyDescent="0.2">
      <c r="A961" s="3">
        <v>10611</v>
      </c>
    </row>
    <row r="962" spans="1:1" x14ac:dyDescent="0.2">
      <c r="A962" s="2">
        <v>10612</v>
      </c>
    </row>
    <row r="963" spans="1:1" x14ac:dyDescent="0.2">
      <c r="A963" s="3">
        <v>10612</v>
      </c>
    </row>
    <row r="964" spans="1:1" x14ac:dyDescent="0.2">
      <c r="A964" s="2">
        <v>10612</v>
      </c>
    </row>
    <row r="965" spans="1:1" x14ac:dyDescent="0.2">
      <c r="A965" s="3">
        <v>10612</v>
      </c>
    </row>
    <row r="966" spans="1:1" x14ac:dyDescent="0.2">
      <c r="A966" s="2">
        <v>10612</v>
      </c>
    </row>
    <row r="967" spans="1:1" x14ac:dyDescent="0.2">
      <c r="A967" s="3">
        <v>10613</v>
      </c>
    </row>
    <row r="968" spans="1:1" x14ac:dyDescent="0.2">
      <c r="A968" s="2">
        <v>10613</v>
      </c>
    </row>
    <row r="969" spans="1:1" x14ac:dyDescent="0.2">
      <c r="A969" s="3">
        <v>10614</v>
      </c>
    </row>
    <row r="970" spans="1:1" x14ac:dyDescent="0.2">
      <c r="A970" s="2">
        <v>10614</v>
      </c>
    </row>
    <row r="971" spans="1:1" x14ac:dyDescent="0.2">
      <c r="A971" s="3">
        <v>10614</v>
      </c>
    </row>
    <row r="972" spans="1:1" x14ac:dyDescent="0.2">
      <c r="A972" s="2">
        <v>10615</v>
      </c>
    </row>
    <row r="973" spans="1:1" x14ac:dyDescent="0.2">
      <c r="A973" s="3">
        <v>10616</v>
      </c>
    </row>
    <row r="974" spans="1:1" x14ac:dyDescent="0.2">
      <c r="A974" s="2">
        <v>10616</v>
      </c>
    </row>
    <row r="975" spans="1:1" x14ac:dyDescent="0.2">
      <c r="A975" s="3">
        <v>10616</v>
      </c>
    </row>
    <row r="976" spans="1:1" x14ac:dyDescent="0.2">
      <c r="A976" s="2">
        <v>10616</v>
      </c>
    </row>
    <row r="977" spans="1:1" x14ac:dyDescent="0.2">
      <c r="A977" s="3">
        <v>10617</v>
      </c>
    </row>
    <row r="978" spans="1:1" x14ac:dyDescent="0.2">
      <c r="A978" s="2">
        <v>10618</v>
      </c>
    </row>
    <row r="979" spans="1:1" x14ac:dyDescent="0.2">
      <c r="A979" s="3">
        <v>10618</v>
      </c>
    </row>
    <row r="980" spans="1:1" x14ac:dyDescent="0.2">
      <c r="A980" s="2">
        <v>10618</v>
      </c>
    </row>
    <row r="981" spans="1:1" x14ac:dyDescent="0.2">
      <c r="A981" s="3">
        <v>10619</v>
      </c>
    </row>
    <row r="982" spans="1:1" x14ac:dyDescent="0.2">
      <c r="A982" s="2">
        <v>10619</v>
      </c>
    </row>
    <row r="983" spans="1:1" x14ac:dyDescent="0.2">
      <c r="A983" s="3">
        <v>10620</v>
      </c>
    </row>
    <row r="984" spans="1:1" x14ac:dyDescent="0.2">
      <c r="A984" s="2">
        <v>10620</v>
      </c>
    </row>
    <row r="985" spans="1:1" x14ac:dyDescent="0.2">
      <c r="A985" s="3">
        <v>10621</v>
      </c>
    </row>
    <row r="986" spans="1:1" x14ac:dyDescent="0.2">
      <c r="A986" s="2">
        <v>10621</v>
      </c>
    </row>
    <row r="987" spans="1:1" x14ac:dyDescent="0.2">
      <c r="A987" s="3">
        <v>10621</v>
      </c>
    </row>
    <row r="988" spans="1:1" x14ac:dyDescent="0.2">
      <c r="A988" s="2">
        <v>10621</v>
      </c>
    </row>
    <row r="989" spans="1:1" x14ac:dyDescent="0.2">
      <c r="A989" s="3">
        <v>10622</v>
      </c>
    </row>
    <row r="990" spans="1:1" x14ac:dyDescent="0.2">
      <c r="A990" s="2">
        <v>10622</v>
      </c>
    </row>
    <row r="991" spans="1:1" x14ac:dyDescent="0.2">
      <c r="A991" s="3">
        <v>10623</v>
      </c>
    </row>
    <row r="992" spans="1:1" x14ac:dyDescent="0.2">
      <c r="A992" s="2">
        <v>10623</v>
      </c>
    </row>
    <row r="993" spans="1:1" x14ac:dyDescent="0.2">
      <c r="A993" s="3">
        <v>10623</v>
      </c>
    </row>
    <row r="994" spans="1:1" x14ac:dyDescent="0.2">
      <c r="A994" s="2">
        <v>10623</v>
      </c>
    </row>
    <row r="995" spans="1:1" x14ac:dyDescent="0.2">
      <c r="A995" s="3">
        <v>10623</v>
      </c>
    </row>
    <row r="996" spans="1:1" x14ac:dyDescent="0.2">
      <c r="A996" s="2">
        <v>10624</v>
      </c>
    </row>
    <row r="997" spans="1:1" x14ac:dyDescent="0.2">
      <c r="A997" s="3">
        <v>10624</v>
      </c>
    </row>
    <row r="998" spans="1:1" x14ac:dyDescent="0.2">
      <c r="A998" s="2">
        <v>10624</v>
      </c>
    </row>
    <row r="999" spans="1:1" x14ac:dyDescent="0.2">
      <c r="A999" s="3">
        <v>10625</v>
      </c>
    </row>
    <row r="1000" spans="1:1" x14ac:dyDescent="0.2">
      <c r="A1000" s="2">
        <v>10625</v>
      </c>
    </row>
    <row r="1001" spans="1:1" x14ac:dyDescent="0.2">
      <c r="A1001" s="3">
        <v>10625</v>
      </c>
    </row>
    <row r="1002" spans="1:1" x14ac:dyDescent="0.2">
      <c r="A1002" s="2">
        <v>10626</v>
      </c>
    </row>
    <row r="1003" spans="1:1" x14ac:dyDescent="0.2">
      <c r="A1003" s="3">
        <v>10626</v>
      </c>
    </row>
    <row r="1004" spans="1:1" x14ac:dyDescent="0.2">
      <c r="A1004" s="2">
        <v>10626</v>
      </c>
    </row>
    <row r="1005" spans="1:1" x14ac:dyDescent="0.2">
      <c r="A1005" s="3">
        <v>10627</v>
      </c>
    </row>
    <row r="1006" spans="1:1" x14ac:dyDescent="0.2">
      <c r="A1006" s="2">
        <v>10627</v>
      </c>
    </row>
    <row r="1007" spans="1:1" x14ac:dyDescent="0.2">
      <c r="A1007" s="3">
        <v>10628</v>
      </c>
    </row>
    <row r="1008" spans="1:1" x14ac:dyDescent="0.2">
      <c r="A1008" s="2">
        <v>10629</v>
      </c>
    </row>
    <row r="1009" spans="1:1" x14ac:dyDescent="0.2">
      <c r="A1009" s="3">
        <v>10629</v>
      </c>
    </row>
    <row r="1010" spans="1:1" x14ac:dyDescent="0.2">
      <c r="A1010" s="2">
        <v>10630</v>
      </c>
    </row>
    <row r="1011" spans="1:1" x14ac:dyDescent="0.2">
      <c r="A1011" s="3">
        <v>10630</v>
      </c>
    </row>
    <row r="1012" spans="1:1" x14ac:dyDescent="0.2">
      <c r="A1012" s="2">
        <v>10631</v>
      </c>
    </row>
    <row r="1013" spans="1:1" x14ac:dyDescent="0.2">
      <c r="A1013" s="3">
        <v>10632</v>
      </c>
    </row>
    <row r="1014" spans="1:1" x14ac:dyDescent="0.2">
      <c r="A1014" s="2">
        <v>10632</v>
      </c>
    </row>
    <row r="1015" spans="1:1" x14ac:dyDescent="0.2">
      <c r="A1015" s="3">
        <v>10633</v>
      </c>
    </row>
    <row r="1016" spans="1:1" x14ac:dyDescent="0.2">
      <c r="A1016" s="2">
        <v>10633</v>
      </c>
    </row>
    <row r="1017" spans="1:1" x14ac:dyDescent="0.2">
      <c r="A1017" s="3">
        <v>10633</v>
      </c>
    </row>
    <row r="1018" spans="1:1" x14ac:dyDescent="0.2">
      <c r="A1018" s="2">
        <v>10633</v>
      </c>
    </row>
    <row r="1019" spans="1:1" x14ac:dyDescent="0.2">
      <c r="A1019" s="3">
        <v>10634</v>
      </c>
    </row>
    <row r="1020" spans="1:1" x14ac:dyDescent="0.2">
      <c r="A1020" s="2">
        <v>10634</v>
      </c>
    </row>
    <row r="1021" spans="1:1" x14ac:dyDescent="0.2">
      <c r="A1021" s="3">
        <v>10634</v>
      </c>
    </row>
    <row r="1022" spans="1:1" x14ac:dyDescent="0.2">
      <c r="A1022" s="2">
        <v>10634</v>
      </c>
    </row>
    <row r="1023" spans="1:1" x14ac:dyDescent="0.2">
      <c r="A1023" s="3">
        <v>10635</v>
      </c>
    </row>
    <row r="1024" spans="1:1" x14ac:dyDescent="0.2">
      <c r="A1024" s="2">
        <v>10635</v>
      </c>
    </row>
    <row r="1025" spans="1:1" x14ac:dyDescent="0.2">
      <c r="A1025" s="3">
        <v>10635</v>
      </c>
    </row>
    <row r="1026" spans="1:1" x14ac:dyDescent="0.2">
      <c r="A1026" s="2">
        <v>10636</v>
      </c>
    </row>
    <row r="1027" spans="1:1" x14ac:dyDescent="0.2">
      <c r="A1027" s="3">
        <v>10636</v>
      </c>
    </row>
    <row r="1028" spans="1:1" x14ac:dyDescent="0.2">
      <c r="A1028" s="2">
        <v>10637</v>
      </c>
    </row>
    <row r="1029" spans="1:1" x14ac:dyDescent="0.2">
      <c r="A1029" s="3">
        <v>10637</v>
      </c>
    </row>
    <row r="1030" spans="1:1" x14ac:dyDescent="0.2">
      <c r="A1030" s="2">
        <v>10637</v>
      </c>
    </row>
    <row r="1031" spans="1:1" x14ac:dyDescent="0.2">
      <c r="A1031" s="3">
        <v>10638</v>
      </c>
    </row>
    <row r="1032" spans="1:1" x14ac:dyDescent="0.2">
      <c r="A1032" s="2">
        <v>10638</v>
      </c>
    </row>
    <row r="1033" spans="1:1" x14ac:dyDescent="0.2">
      <c r="A1033" s="3">
        <v>10638</v>
      </c>
    </row>
    <row r="1034" spans="1:1" x14ac:dyDescent="0.2">
      <c r="A1034" s="2">
        <v>10639</v>
      </c>
    </row>
    <row r="1035" spans="1:1" x14ac:dyDescent="0.2">
      <c r="A1035" s="3">
        <v>10640</v>
      </c>
    </row>
    <row r="1036" spans="1:1" x14ac:dyDescent="0.2">
      <c r="A1036" s="2">
        <v>10640</v>
      </c>
    </row>
    <row r="1037" spans="1:1" x14ac:dyDescent="0.2">
      <c r="A1037" s="3">
        <v>10641</v>
      </c>
    </row>
    <row r="1038" spans="1:1" x14ac:dyDescent="0.2">
      <c r="A1038" s="2">
        <v>10641</v>
      </c>
    </row>
    <row r="1039" spans="1:1" x14ac:dyDescent="0.2">
      <c r="A1039" s="3">
        <v>10642</v>
      </c>
    </row>
    <row r="1040" spans="1:1" x14ac:dyDescent="0.2">
      <c r="A1040" s="2">
        <v>10642</v>
      </c>
    </row>
    <row r="1041" spans="1:1" x14ac:dyDescent="0.2">
      <c r="A1041" s="3">
        <v>10643</v>
      </c>
    </row>
    <row r="1042" spans="1:1" x14ac:dyDescent="0.2">
      <c r="A1042" s="2">
        <v>10643</v>
      </c>
    </row>
    <row r="1043" spans="1:1" x14ac:dyDescent="0.2">
      <c r="A1043" s="3">
        <v>10643</v>
      </c>
    </row>
    <row r="1044" spans="1:1" x14ac:dyDescent="0.2">
      <c r="A1044" s="2">
        <v>10644</v>
      </c>
    </row>
    <row r="1045" spans="1:1" x14ac:dyDescent="0.2">
      <c r="A1045" s="3">
        <v>10644</v>
      </c>
    </row>
    <row r="1046" spans="1:1" x14ac:dyDescent="0.2">
      <c r="A1046" s="2">
        <v>10644</v>
      </c>
    </row>
    <row r="1047" spans="1:1" x14ac:dyDescent="0.2">
      <c r="A1047" s="3">
        <v>10645</v>
      </c>
    </row>
    <row r="1048" spans="1:1" x14ac:dyDescent="0.2">
      <c r="A1048" s="2">
        <v>10645</v>
      </c>
    </row>
    <row r="1049" spans="1:1" x14ac:dyDescent="0.2">
      <c r="A1049" s="3">
        <v>10646</v>
      </c>
    </row>
    <row r="1050" spans="1:1" x14ac:dyDescent="0.2">
      <c r="A1050" s="2">
        <v>10646</v>
      </c>
    </row>
    <row r="1051" spans="1:1" x14ac:dyDescent="0.2">
      <c r="A1051" s="3">
        <v>10646</v>
      </c>
    </row>
    <row r="1052" spans="1:1" x14ac:dyDescent="0.2">
      <c r="A1052" s="2">
        <v>10646</v>
      </c>
    </row>
    <row r="1053" spans="1:1" x14ac:dyDescent="0.2">
      <c r="A1053" s="3">
        <v>10647</v>
      </c>
    </row>
    <row r="1054" spans="1:1" x14ac:dyDescent="0.2">
      <c r="A1054" s="2">
        <v>10647</v>
      </c>
    </row>
    <row r="1055" spans="1:1" x14ac:dyDescent="0.2">
      <c r="A1055" s="3">
        <v>10648</v>
      </c>
    </row>
    <row r="1056" spans="1:1" x14ac:dyDescent="0.2">
      <c r="A1056" s="2">
        <v>10648</v>
      </c>
    </row>
    <row r="1057" spans="1:1" x14ac:dyDescent="0.2">
      <c r="A1057" s="3">
        <v>10649</v>
      </c>
    </row>
    <row r="1058" spans="1:1" x14ac:dyDescent="0.2">
      <c r="A1058" s="2">
        <v>10649</v>
      </c>
    </row>
    <row r="1059" spans="1:1" x14ac:dyDescent="0.2">
      <c r="A1059" s="3">
        <v>10650</v>
      </c>
    </row>
    <row r="1060" spans="1:1" x14ac:dyDescent="0.2">
      <c r="A1060" s="2">
        <v>10650</v>
      </c>
    </row>
    <row r="1061" spans="1:1" x14ac:dyDescent="0.2">
      <c r="A1061" s="3">
        <v>10650</v>
      </c>
    </row>
    <row r="1062" spans="1:1" x14ac:dyDescent="0.2">
      <c r="A1062" s="2">
        <v>10651</v>
      </c>
    </row>
    <row r="1063" spans="1:1" x14ac:dyDescent="0.2">
      <c r="A1063" s="3">
        <v>10651</v>
      </c>
    </row>
    <row r="1064" spans="1:1" x14ac:dyDescent="0.2">
      <c r="A1064" s="2">
        <v>10652</v>
      </c>
    </row>
    <row r="1065" spans="1:1" x14ac:dyDescent="0.2">
      <c r="A1065" s="3">
        <v>10652</v>
      </c>
    </row>
    <row r="1066" spans="1:1" x14ac:dyDescent="0.2">
      <c r="A1066" s="2">
        <v>10653</v>
      </c>
    </row>
    <row r="1067" spans="1:1" x14ac:dyDescent="0.2">
      <c r="A1067" s="3">
        <v>10653</v>
      </c>
    </row>
    <row r="1068" spans="1:1" x14ac:dyDescent="0.2">
      <c r="A1068" s="2">
        <v>10654</v>
      </c>
    </row>
    <row r="1069" spans="1:1" x14ac:dyDescent="0.2">
      <c r="A1069" s="3">
        <v>10654</v>
      </c>
    </row>
    <row r="1070" spans="1:1" x14ac:dyDescent="0.2">
      <c r="A1070" s="2">
        <v>10654</v>
      </c>
    </row>
    <row r="1071" spans="1:1" x14ac:dyDescent="0.2">
      <c r="A1071" s="3">
        <v>10655</v>
      </c>
    </row>
    <row r="1072" spans="1:1" x14ac:dyDescent="0.2">
      <c r="A1072" s="2">
        <v>10656</v>
      </c>
    </row>
    <row r="1073" spans="1:1" x14ac:dyDescent="0.2">
      <c r="A1073" s="3">
        <v>10656</v>
      </c>
    </row>
    <row r="1074" spans="1:1" x14ac:dyDescent="0.2">
      <c r="A1074" s="2">
        <v>10656</v>
      </c>
    </row>
    <row r="1075" spans="1:1" x14ac:dyDescent="0.2">
      <c r="A1075" s="3">
        <v>10657</v>
      </c>
    </row>
    <row r="1076" spans="1:1" x14ac:dyDescent="0.2">
      <c r="A1076" s="2">
        <v>10657</v>
      </c>
    </row>
    <row r="1077" spans="1:1" x14ac:dyDescent="0.2">
      <c r="A1077" s="3">
        <v>10657</v>
      </c>
    </row>
    <row r="1078" spans="1:1" x14ac:dyDescent="0.2">
      <c r="A1078" s="2">
        <v>10657</v>
      </c>
    </row>
    <row r="1079" spans="1:1" x14ac:dyDescent="0.2">
      <c r="A1079" s="3">
        <v>10657</v>
      </c>
    </row>
    <row r="1080" spans="1:1" x14ac:dyDescent="0.2">
      <c r="A1080" s="2">
        <v>10657</v>
      </c>
    </row>
    <row r="1081" spans="1:1" x14ac:dyDescent="0.2">
      <c r="A1081" s="3">
        <v>10658</v>
      </c>
    </row>
    <row r="1082" spans="1:1" x14ac:dyDescent="0.2">
      <c r="A1082" s="2">
        <v>10658</v>
      </c>
    </row>
    <row r="1083" spans="1:1" x14ac:dyDescent="0.2">
      <c r="A1083" s="3">
        <v>10658</v>
      </c>
    </row>
    <row r="1084" spans="1:1" x14ac:dyDescent="0.2">
      <c r="A1084" s="2">
        <v>10658</v>
      </c>
    </row>
    <row r="1085" spans="1:1" x14ac:dyDescent="0.2">
      <c r="A1085" s="3">
        <v>10659</v>
      </c>
    </row>
    <row r="1086" spans="1:1" x14ac:dyDescent="0.2">
      <c r="A1086" s="2">
        <v>10659</v>
      </c>
    </row>
    <row r="1087" spans="1:1" x14ac:dyDescent="0.2">
      <c r="A1087" s="3">
        <v>10659</v>
      </c>
    </row>
    <row r="1088" spans="1:1" x14ac:dyDescent="0.2">
      <c r="A1088" s="2">
        <v>10660</v>
      </c>
    </row>
    <row r="1089" spans="1:1" x14ac:dyDescent="0.2">
      <c r="A1089" s="3">
        <v>10661</v>
      </c>
    </row>
    <row r="1090" spans="1:1" x14ac:dyDescent="0.2">
      <c r="A1090" s="2">
        <v>10661</v>
      </c>
    </row>
    <row r="1091" spans="1:1" x14ac:dyDescent="0.2">
      <c r="A1091" s="3">
        <v>10662</v>
      </c>
    </row>
    <row r="1092" spans="1:1" x14ac:dyDescent="0.2">
      <c r="A1092" s="2">
        <v>10663</v>
      </c>
    </row>
    <row r="1093" spans="1:1" x14ac:dyDescent="0.2">
      <c r="A1093" s="3">
        <v>10663</v>
      </c>
    </row>
    <row r="1094" spans="1:1" x14ac:dyDescent="0.2">
      <c r="A1094" s="2">
        <v>10663</v>
      </c>
    </row>
    <row r="1095" spans="1:1" x14ac:dyDescent="0.2">
      <c r="A1095" s="3">
        <v>10664</v>
      </c>
    </row>
    <row r="1096" spans="1:1" x14ac:dyDescent="0.2">
      <c r="A1096" s="2">
        <v>10664</v>
      </c>
    </row>
    <row r="1097" spans="1:1" x14ac:dyDescent="0.2">
      <c r="A1097" s="3">
        <v>10664</v>
      </c>
    </row>
    <row r="1098" spans="1:1" x14ac:dyDescent="0.2">
      <c r="A1098" s="2">
        <v>10665</v>
      </c>
    </row>
    <row r="1099" spans="1:1" x14ac:dyDescent="0.2">
      <c r="A1099" s="3">
        <v>10665</v>
      </c>
    </row>
    <row r="1100" spans="1:1" x14ac:dyDescent="0.2">
      <c r="A1100" s="2">
        <v>10665</v>
      </c>
    </row>
    <row r="1101" spans="1:1" x14ac:dyDescent="0.2">
      <c r="A1101" s="3">
        <v>10666</v>
      </c>
    </row>
    <row r="1102" spans="1:1" x14ac:dyDescent="0.2">
      <c r="A1102" s="2">
        <v>10666</v>
      </c>
    </row>
    <row r="1103" spans="1:1" x14ac:dyDescent="0.2">
      <c r="A1103" s="3">
        <v>10667</v>
      </c>
    </row>
    <row r="1104" spans="1:1" x14ac:dyDescent="0.2">
      <c r="A1104" s="2">
        <v>10667</v>
      </c>
    </row>
    <row r="1105" spans="1:1" x14ac:dyDescent="0.2">
      <c r="A1105" s="3">
        <v>10668</v>
      </c>
    </row>
    <row r="1106" spans="1:1" x14ac:dyDescent="0.2">
      <c r="A1106" s="2">
        <v>10668</v>
      </c>
    </row>
    <row r="1107" spans="1:1" x14ac:dyDescent="0.2">
      <c r="A1107" s="3">
        <v>10668</v>
      </c>
    </row>
    <row r="1108" spans="1:1" x14ac:dyDescent="0.2">
      <c r="A1108" s="2">
        <v>10669</v>
      </c>
    </row>
    <row r="1109" spans="1:1" x14ac:dyDescent="0.2">
      <c r="A1109" s="3">
        <v>10670</v>
      </c>
    </row>
    <row r="1110" spans="1:1" x14ac:dyDescent="0.2">
      <c r="A1110" s="2">
        <v>10670</v>
      </c>
    </row>
    <row r="1111" spans="1:1" x14ac:dyDescent="0.2">
      <c r="A1111" s="3">
        <v>10670</v>
      </c>
    </row>
    <row r="1112" spans="1:1" x14ac:dyDescent="0.2">
      <c r="A1112" s="2">
        <v>10670</v>
      </c>
    </row>
    <row r="1113" spans="1:1" x14ac:dyDescent="0.2">
      <c r="A1113" s="3">
        <v>10670</v>
      </c>
    </row>
    <row r="1114" spans="1:1" x14ac:dyDescent="0.2">
      <c r="A1114" s="2">
        <v>10671</v>
      </c>
    </row>
    <row r="1115" spans="1:1" x14ac:dyDescent="0.2">
      <c r="A1115" s="3">
        <v>10671</v>
      </c>
    </row>
    <row r="1116" spans="1:1" x14ac:dyDescent="0.2">
      <c r="A1116" s="2">
        <v>10671</v>
      </c>
    </row>
    <row r="1117" spans="1:1" x14ac:dyDescent="0.2">
      <c r="A1117" s="3">
        <v>10672</v>
      </c>
    </row>
    <row r="1118" spans="1:1" x14ac:dyDescent="0.2">
      <c r="A1118" s="2">
        <v>10672</v>
      </c>
    </row>
    <row r="1119" spans="1:1" x14ac:dyDescent="0.2">
      <c r="A1119" s="3">
        <v>10673</v>
      </c>
    </row>
    <row r="1120" spans="1:1" x14ac:dyDescent="0.2">
      <c r="A1120" s="2">
        <v>10673</v>
      </c>
    </row>
    <row r="1121" spans="1:1" x14ac:dyDescent="0.2">
      <c r="A1121" s="3">
        <v>10673</v>
      </c>
    </row>
    <row r="1122" spans="1:1" x14ac:dyDescent="0.2">
      <c r="A1122" s="2">
        <v>10674</v>
      </c>
    </row>
    <row r="1123" spans="1:1" x14ac:dyDescent="0.2">
      <c r="A1123" s="3">
        <v>10675</v>
      </c>
    </row>
    <row r="1124" spans="1:1" x14ac:dyDescent="0.2">
      <c r="A1124" s="2">
        <v>10675</v>
      </c>
    </row>
    <row r="1125" spans="1:1" x14ac:dyDescent="0.2">
      <c r="A1125" s="3">
        <v>10675</v>
      </c>
    </row>
    <row r="1126" spans="1:1" x14ac:dyDescent="0.2">
      <c r="A1126" s="2">
        <v>10676</v>
      </c>
    </row>
    <row r="1127" spans="1:1" x14ac:dyDescent="0.2">
      <c r="A1127" s="3">
        <v>10676</v>
      </c>
    </row>
    <row r="1128" spans="1:1" x14ac:dyDescent="0.2">
      <c r="A1128" s="2">
        <v>10676</v>
      </c>
    </row>
    <row r="1129" spans="1:1" x14ac:dyDescent="0.2">
      <c r="A1129" s="3">
        <v>10677</v>
      </c>
    </row>
    <row r="1130" spans="1:1" x14ac:dyDescent="0.2">
      <c r="A1130" s="2">
        <v>10677</v>
      </c>
    </row>
    <row r="1131" spans="1:1" x14ac:dyDescent="0.2">
      <c r="A1131" s="3">
        <v>10678</v>
      </c>
    </row>
    <row r="1132" spans="1:1" x14ac:dyDescent="0.2">
      <c r="A1132" s="2">
        <v>10678</v>
      </c>
    </row>
    <row r="1133" spans="1:1" x14ac:dyDescent="0.2">
      <c r="A1133" s="3">
        <v>10678</v>
      </c>
    </row>
    <row r="1134" spans="1:1" x14ac:dyDescent="0.2">
      <c r="A1134" s="2">
        <v>10678</v>
      </c>
    </row>
    <row r="1135" spans="1:1" x14ac:dyDescent="0.2">
      <c r="A1135" s="3">
        <v>10679</v>
      </c>
    </row>
    <row r="1136" spans="1:1" x14ac:dyDescent="0.2">
      <c r="A1136" s="2">
        <v>10680</v>
      </c>
    </row>
    <row r="1137" spans="1:1" x14ac:dyDescent="0.2">
      <c r="A1137" s="3">
        <v>10680</v>
      </c>
    </row>
    <row r="1138" spans="1:1" x14ac:dyDescent="0.2">
      <c r="A1138" s="2">
        <v>10680</v>
      </c>
    </row>
    <row r="1139" spans="1:1" x14ac:dyDescent="0.2">
      <c r="A1139" s="3">
        <v>10681</v>
      </c>
    </row>
    <row r="1140" spans="1:1" x14ac:dyDescent="0.2">
      <c r="A1140" s="2">
        <v>10681</v>
      </c>
    </row>
    <row r="1141" spans="1:1" x14ac:dyDescent="0.2">
      <c r="A1141" s="3">
        <v>10681</v>
      </c>
    </row>
    <row r="1142" spans="1:1" x14ac:dyDescent="0.2">
      <c r="A1142" s="2">
        <v>10682</v>
      </c>
    </row>
    <row r="1143" spans="1:1" x14ac:dyDescent="0.2">
      <c r="A1143" s="3">
        <v>10682</v>
      </c>
    </row>
    <row r="1144" spans="1:1" x14ac:dyDescent="0.2">
      <c r="A1144" s="2">
        <v>10682</v>
      </c>
    </row>
    <row r="1145" spans="1:1" x14ac:dyDescent="0.2">
      <c r="A1145" s="3">
        <v>10683</v>
      </c>
    </row>
    <row r="1146" spans="1:1" x14ac:dyDescent="0.2">
      <c r="A1146" s="2">
        <v>10684</v>
      </c>
    </row>
    <row r="1147" spans="1:1" x14ac:dyDescent="0.2">
      <c r="A1147" s="3">
        <v>10684</v>
      </c>
    </row>
    <row r="1148" spans="1:1" x14ac:dyDescent="0.2">
      <c r="A1148" s="2">
        <v>10684</v>
      </c>
    </row>
    <row r="1149" spans="1:1" x14ac:dyDescent="0.2">
      <c r="A1149" s="3">
        <v>10685</v>
      </c>
    </row>
    <row r="1150" spans="1:1" x14ac:dyDescent="0.2">
      <c r="A1150" s="2">
        <v>10685</v>
      </c>
    </row>
    <row r="1151" spans="1:1" x14ac:dyDescent="0.2">
      <c r="A1151" s="3">
        <v>10685</v>
      </c>
    </row>
    <row r="1152" spans="1:1" x14ac:dyDescent="0.2">
      <c r="A1152" s="2">
        <v>10686</v>
      </c>
    </row>
    <row r="1153" spans="1:1" x14ac:dyDescent="0.2">
      <c r="A1153" s="3">
        <v>10686</v>
      </c>
    </row>
    <row r="1154" spans="1:1" x14ac:dyDescent="0.2">
      <c r="A1154" s="2">
        <v>10687</v>
      </c>
    </row>
    <row r="1155" spans="1:1" x14ac:dyDescent="0.2">
      <c r="A1155" s="3">
        <v>10687</v>
      </c>
    </row>
    <row r="1156" spans="1:1" x14ac:dyDescent="0.2">
      <c r="A1156" s="2">
        <v>10687</v>
      </c>
    </row>
    <row r="1157" spans="1:1" x14ac:dyDescent="0.2">
      <c r="A1157" s="3">
        <v>10688</v>
      </c>
    </row>
    <row r="1158" spans="1:1" x14ac:dyDescent="0.2">
      <c r="A1158" s="2">
        <v>10688</v>
      </c>
    </row>
    <row r="1159" spans="1:1" x14ac:dyDescent="0.2">
      <c r="A1159" s="3">
        <v>10688</v>
      </c>
    </row>
    <row r="1160" spans="1:1" x14ac:dyDescent="0.2">
      <c r="A1160" s="2">
        <v>10689</v>
      </c>
    </row>
    <row r="1161" spans="1:1" x14ac:dyDescent="0.2">
      <c r="A1161" s="3">
        <v>10690</v>
      </c>
    </row>
    <row r="1162" spans="1:1" x14ac:dyDescent="0.2">
      <c r="A1162" s="2">
        <v>10690</v>
      </c>
    </row>
    <row r="1163" spans="1:1" x14ac:dyDescent="0.2">
      <c r="A1163" s="3">
        <v>10691</v>
      </c>
    </row>
    <row r="1164" spans="1:1" x14ac:dyDescent="0.2">
      <c r="A1164" s="2">
        <v>10691</v>
      </c>
    </row>
    <row r="1165" spans="1:1" x14ac:dyDescent="0.2">
      <c r="A1165" s="3">
        <v>10691</v>
      </c>
    </row>
    <row r="1166" spans="1:1" x14ac:dyDescent="0.2">
      <c r="A1166" s="2">
        <v>10691</v>
      </c>
    </row>
    <row r="1167" spans="1:1" x14ac:dyDescent="0.2">
      <c r="A1167" s="3">
        <v>10691</v>
      </c>
    </row>
    <row r="1168" spans="1:1" x14ac:dyDescent="0.2">
      <c r="A1168" s="2">
        <v>10692</v>
      </c>
    </row>
    <row r="1169" spans="1:1" x14ac:dyDescent="0.2">
      <c r="A1169" s="3">
        <v>10693</v>
      </c>
    </row>
    <row r="1170" spans="1:1" x14ac:dyDescent="0.2">
      <c r="A1170" s="2">
        <v>10693</v>
      </c>
    </row>
    <row r="1171" spans="1:1" x14ac:dyDescent="0.2">
      <c r="A1171" s="3">
        <v>10693</v>
      </c>
    </row>
    <row r="1172" spans="1:1" x14ac:dyDescent="0.2">
      <c r="A1172" s="2">
        <v>10693</v>
      </c>
    </row>
    <row r="1173" spans="1:1" x14ac:dyDescent="0.2">
      <c r="A1173" s="3">
        <v>10694</v>
      </c>
    </row>
    <row r="1174" spans="1:1" x14ac:dyDescent="0.2">
      <c r="A1174" s="2">
        <v>10694</v>
      </c>
    </row>
    <row r="1175" spans="1:1" x14ac:dyDescent="0.2">
      <c r="A1175" s="3">
        <v>10694</v>
      </c>
    </row>
    <row r="1176" spans="1:1" x14ac:dyDescent="0.2">
      <c r="A1176" s="2">
        <v>10695</v>
      </c>
    </row>
    <row r="1177" spans="1:1" x14ac:dyDescent="0.2">
      <c r="A1177" s="3">
        <v>10695</v>
      </c>
    </row>
    <row r="1178" spans="1:1" x14ac:dyDescent="0.2">
      <c r="A1178" s="2">
        <v>10695</v>
      </c>
    </row>
    <row r="1179" spans="1:1" x14ac:dyDescent="0.2">
      <c r="A1179" s="3">
        <v>10696</v>
      </c>
    </row>
    <row r="1180" spans="1:1" x14ac:dyDescent="0.2">
      <c r="A1180" s="2">
        <v>10696</v>
      </c>
    </row>
    <row r="1181" spans="1:1" x14ac:dyDescent="0.2">
      <c r="A1181" s="3">
        <v>10697</v>
      </c>
    </row>
    <row r="1182" spans="1:1" x14ac:dyDescent="0.2">
      <c r="A1182" s="2">
        <v>10697</v>
      </c>
    </row>
    <row r="1183" spans="1:1" x14ac:dyDescent="0.2">
      <c r="A1183" s="3">
        <v>10697</v>
      </c>
    </row>
    <row r="1184" spans="1:1" x14ac:dyDescent="0.2">
      <c r="A1184" s="2">
        <v>10697</v>
      </c>
    </row>
    <row r="1185" spans="1:1" x14ac:dyDescent="0.2">
      <c r="A1185" s="3">
        <v>10698</v>
      </c>
    </row>
    <row r="1186" spans="1:1" x14ac:dyDescent="0.2">
      <c r="A1186" s="2">
        <v>10698</v>
      </c>
    </row>
    <row r="1187" spans="1:1" x14ac:dyDescent="0.2">
      <c r="A1187" s="3">
        <v>10698</v>
      </c>
    </row>
    <row r="1188" spans="1:1" x14ac:dyDescent="0.2">
      <c r="A1188" s="2">
        <v>10698</v>
      </c>
    </row>
    <row r="1189" spans="1:1" x14ac:dyDescent="0.2">
      <c r="A1189" s="3">
        <v>10698</v>
      </c>
    </row>
    <row r="1190" spans="1:1" x14ac:dyDescent="0.2">
      <c r="A1190" s="2">
        <v>10699</v>
      </c>
    </row>
    <row r="1191" spans="1:1" x14ac:dyDescent="0.2">
      <c r="A1191" s="3">
        <v>10700</v>
      </c>
    </row>
    <row r="1192" spans="1:1" x14ac:dyDescent="0.2">
      <c r="A1192" s="2">
        <v>10700</v>
      </c>
    </row>
    <row r="1193" spans="1:1" x14ac:dyDescent="0.2">
      <c r="A1193" s="3">
        <v>10700</v>
      </c>
    </row>
    <row r="1194" spans="1:1" x14ac:dyDescent="0.2">
      <c r="A1194" s="2">
        <v>10700</v>
      </c>
    </row>
    <row r="1195" spans="1:1" x14ac:dyDescent="0.2">
      <c r="A1195" s="3">
        <v>10701</v>
      </c>
    </row>
    <row r="1196" spans="1:1" x14ac:dyDescent="0.2">
      <c r="A1196" s="2">
        <v>10701</v>
      </c>
    </row>
    <row r="1197" spans="1:1" x14ac:dyDescent="0.2">
      <c r="A1197" s="3">
        <v>10701</v>
      </c>
    </row>
    <row r="1198" spans="1:1" x14ac:dyDescent="0.2">
      <c r="A1198" s="2">
        <v>10702</v>
      </c>
    </row>
    <row r="1199" spans="1:1" x14ac:dyDescent="0.2">
      <c r="A1199" s="3">
        <v>10702</v>
      </c>
    </row>
    <row r="1200" spans="1:1" x14ac:dyDescent="0.2">
      <c r="A1200" s="2">
        <v>10703</v>
      </c>
    </row>
    <row r="1201" spans="1:1" x14ac:dyDescent="0.2">
      <c r="A1201" s="3">
        <v>10703</v>
      </c>
    </row>
    <row r="1202" spans="1:1" x14ac:dyDescent="0.2">
      <c r="A1202" s="2">
        <v>10703</v>
      </c>
    </row>
    <row r="1203" spans="1:1" x14ac:dyDescent="0.2">
      <c r="A1203" s="3">
        <v>10704</v>
      </c>
    </row>
    <row r="1204" spans="1:1" x14ac:dyDescent="0.2">
      <c r="A1204" s="2">
        <v>10704</v>
      </c>
    </row>
    <row r="1205" spans="1:1" x14ac:dyDescent="0.2">
      <c r="A1205" s="3">
        <v>10704</v>
      </c>
    </row>
    <row r="1206" spans="1:1" x14ac:dyDescent="0.2">
      <c r="A1206" s="2">
        <v>10705</v>
      </c>
    </row>
    <row r="1207" spans="1:1" x14ac:dyDescent="0.2">
      <c r="A1207" s="3">
        <v>10705</v>
      </c>
    </row>
    <row r="1208" spans="1:1" x14ac:dyDescent="0.2">
      <c r="A1208" s="2">
        <v>10706</v>
      </c>
    </row>
    <row r="1209" spans="1:1" x14ac:dyDescent="0.2">
      <c r="A1209" s="3">
        <v>10706</v>
      </c>
    </row>
    <row r="1210" spans="1:1" x14ac:dyDescent="0.2">
      <c r="A1210" s="2">
        <v>10706</v>
      </c>
    </row>
    <row r="1211" spans="1:1" x14ac:dyDescent="0.2">
      <c r="A1211" s="3">
        <v>10707</v>
      </c>
    </row>
    <row r="1212" spans="1:1" x14ac:dyDescent="0.2">
      <c r="A1212" s="2">
        <v>10707</v>
      </c>
    </row>
    <row r="1213" spans="1:1" x14ac:dyDescent="0.2">
      <c r="A1213" s="3">
        <v>10707</v>
      </c>
    </row>
    <row r="1214" spans="1:1" x14ac:dyDescent="0.2">
      <c r="A1214" s="2">
        <v>10708</v>
      </c>
    </row>
    <row r="1215" spans="1:1" x14ac:dyDescent="0.2">
      <c r="A1215" s="3">
        <v>10708</v>
      </c>
    </row>
    <row r="1216" spans="1:1" x14ac:dyDescent="0.2">
      <c r="A1216" s="2">
        <v>10709</v>
      </c>
    </row>
    <row r="1217" spans="1:1" x14ac:dyDescent="0.2">
      <c r="A1217" s="3">
        <v>10709</v>
      </c>
    </row>
    <row r="1218" spans="1:1" x14ac:dyDescent="0.2">
      <c r="A1218" s="2">
        <v>10709</v>
      </c>
    </row>
    <row r="1219" spans="1:1" x14ac:dyDescent="0.2">
      <c r="A1219" s="3">
        <v>10710</v>
      </c>
    </row>
    <row r="1220" spans="1:1" x14ac:dyDescent="0.2">
      <c r="A1220" s="2">
        <v>10710</v>
      </c>
    </row>
    <row r="1221" spans="1:1" x14ac:dyDescent="0.2">
      <c r="A1221" s="3">
        <v>10711</v>
      </c>
    </row>
    <row r="1222" spans="1:1" x14ac:dyDescent="0.2">
      <c r="A1222" s="2">
        <v>10711</v>
      </c>
    </row>
    <row r="1223" spans="1:1" x14ac:dyDescent="0.2">
      <c r="A1223" s="3">
        <v>10711</v>
      </c>
    </row>
    <row r="1224" spans="1:1" x14ac:dyDescent="0.2">
      <c r="A1224" s="2">
        <v>10712</v>
      </c>
    </row>
    <row r="1225" spans="1:1" x14ac:dyDescent="0.2">
      <c r="A1225" s="3">
        <v>10712</v>
      </c>
    </row>
    <row r="1226" spans="1:1" x14ac:dyDescent="0.2">
      <c r="A1226" s="2">
        <v>10713</v>
      </c>
    </row>
    <row r="1227" spans="1:1" x14ac:dyDescent="0.2">
      <c r="A1227" s="3">
        <v>10713</v>
      </c>
    </row>
    <row r="1228" spans="1:1" x14ac:dyDescent="0.2">
      <c r="A1228" s="2">
        <v>10713</v>
      </c>
    </row>
    <row r="1229" spans="1:1" x14ac:dyDescent="0.2">
      <c r="A1229" s="3">
        <v>10713</v>
      </c>
    </row>
    <row r="1230" spans="1:1" x14ac:dyDescent="0.2">
      <c r="A1230" s="2">
        <v>10714</v>
      </c>
    </row>
    <row r="1231" spans="1:1" x14ac:dyDescent="0.2">
      <c r="A1231" s="3">
        <v>10714</v>
      </c>
    </row>
    <row r="1232" spans="1:1" x14ac:dyDescent="0.2">
      <c r="A1232" s="2">
        <v>10714</v>
      </c>
    </row>
    <row r="1233" spans="1:1" x14ac:dyDescent="0.2">
      <c r="A1233" s="3">
        <v>10714</v>
      </c>
    </row>
    <row r="1234" spans="1:1" x14ac:dyDescent="0.2">
      <c r="A1234" s="2">
        <v>10714</v>
      </c>
    </row>
    <row r="1235" spans="1:1" x14ac:dyDescent="0.2">
      <c r="A1235" s="3">
        <v>10715</v>
      </c>
    </row>
    <row r="1236" spans="1:1" x14ac:dyDescent="0.2">
      <c r="A1236" s="2">
        <v>10715</v>
      </c>
    </row>
    <row r="1237" spans="1:1" x14ac:dyDescent="0.2">
      <c r="A1237" s="3">
        <v>10716</v>
      </c>
    </row>
    <row r="1238" spans="1:1" x14ac:dyDescent="0.2">
      <c r="A1238" s="2">
        <v>10716</v>
      </c>
    </row>
    <row r="1239" spans="1:1" x14ac:dyDescent="0.2">
      <c r="A1239" s="3">
        <v>10716</v>
      </c>
    </row>
    <row r="1240" spans="1:1" x14ac:dyDescent="0.2">
      <c r="A1240" s="2">
        <v>10717</v>
      </c>
    </row>
    <row r="1241" spans="1:1" x14ac:dyDescent="0.2">
      <c r="A1241" s="3">
        <v>10717</v>
      </c>
    </row>
    <row r="1242" spans="1:1" x14ac:dyDescent="0.2">
      <c r="A1242" s="2">
        <v>10717</v>
      </c>
    </row>
    <row r="1243" spans="1:1" x14ac:dyDescent="0.2">
      <c r="A1243" s="3">
        <v>10718</v>
      </c>
    </row>
    <row r="1244" spans="1:1" x14ac:dyDescent="0.2">
      <c r="A1244" s="2">
        <v>10718</v>
      </c>
    </row>
    <row r="1245" spans="1:1" x14ac:dyDescent="0.2">
      <c r="A1245" s="3">
        <v>10718</v>
      </c>
    </row>
    <row r="1246" spans="1:1" x14ac:dyDescent="0.2">
      <c r="A1246" s="2">
        <v>10718</v>
      </c>
    </row>
    <row r="1247" spans="1:1" x14ac:dyDescent="0.2">
      <c r="A1247" s="3">
        <v>10719</v>
      </c>
    </row>
    <row r="1248" spans="1:1" x14ac:dyDescent="0.2">
      <c r="A1248" s="2">
        <v>10719</v>
      </c>
    </row>
    <row r="1249" spans="1:1" x14ac:dyDescent="0.2">
      <c r="A1249" s="3">
        <v>10719</v>
      </c>
    </row>
    <row r="1250" spans="1:1" x14ac:dyDescent="0.2">
      <c r="A1250" s="2">
        <v>10720</v>
      </c>
    </row>
    <row r="1251" spans="1:1" x14ac:dyDescent="0.2">
      <c r="A1251" s="3">
        <v>10720</v>
      </c>
    </row>
    <row r="1252" spans="1:1" x14ac:dyDescent="0.2">
      <c r="A1252" s="2">
        <v>10721</v>
      </c>
    </row>
    <row r="1253" spans="1:1" x14ac:dyDescent="0.2">
      <c r="A1253" s="3">
        <v>10722</v>
      </c>
    </row>
    <row r="1254" spans="1:1" x14ac:dyDescent="0.2">
      <c r="A1254" s="2">
        <v>10722</v>
      </c>
    </row>
    <row r="1255" spans="1:1" x14ac:dyDescent="0.2">
      <c r="A1255" s="3">
        <v>10722</v>
      </c>
    </row>
    <row r="1256" spans="1:1" x14ac:dyDescent="0.2">
      <c r="A1256" s="2">
        <v>10722</v>
      </c>
    </row>
    <row r="1257" spans="1:1" x14ac:dyDescent="0.2">
      <c r="A1257" s="3">
        <v>10723</v>
      </c>
    </row>
    <row r="1258" spans="1:1" x14ac:dyDescent="0.2">
      <c r="A1258" s="2">
        <v>10724</v>
      </c>
    </row>
    <row r="1259" spans="1:1" x14ac:dyDescent="0.2">
      <c r="A1259" s="3">
        <v>10724</v>
      </c>
    </row>
    <row r="1260" spans="1:1" x14ac:dyDescent="0.2">
      <c r="A1260" s="2">
        <v>10725</v>
      </c>
    </row>
    <row r="1261" spans="1:1" x14ac:dyDescent="0.2">
      <c r="A1261" s="3">
        <v>10725</v>
      </c>
    </row>
    <row r="1262" spans="1:1" x14ac:dyDescent="0.2">
      <c r="A1262" s="2">
        <v>10725</v>
      </c>
    </row>
    <row r="1263" spans="1:1" x14ac:dyDescent="0.2">
      <c r="A1263" s="3">
        <v>10726</v>
      </c>
    </row>
    <row r="1264" spans="1:1" x14ac:dyDescent="0.2">
      <c r="A1264" s="2">
        <v>10726</v>
      </c>
    </row>
    <row r="1265" spans="1:1" x14ac:dyDescent="0.2">
      <c r="A1265" s="3">
        <v>10727</v>
      </c>
    </row>
    <row r="1266" spans="1:1" x14ac:dyDescent="0.2">
      <c r="A1266" s="2">
        <v>10727</v>
      </c>
    </row>
    <row r="1267" spans="1:1" x14ac:dyDescent="0.2">
      <c r="A1267" s="3">
        <v>10727</v>
      </c>
    </row>
    <row r="1268" spans="1:1" x14ac:dyDescent="0.2">
      <c r="A1268" s="2">
        <v>10728</v>
      </c>
    </row>
    <row r="1269" spans="1:1" x14ac:dyDescent="0.2">
      <c r="A1269" s="3">
        <v>10728</v>
      </c>
    </row>
    <row r="1270" spans="1:1" x14ac:dyDescent="0.2">
      <c r="A1270" s="2">
        <v>10728</v>
      </c>
    </row>
    <row r="1271" spans="1:1" x14ac:dyDescent="0.2">
      <c r="A1271" s="3">
        <v>10728</v>
      </c>
    </row>
    <row r="1272" spans="1:1" x14ac:dyDescent="0.2">
      <c r="A1272" s="2">
        <v>10729</v>
      </c>
    </row>
    <row r="1273" spans="1:1" x14ac:dyDescent="0.2">
      <c r="A1273" s="3">
        <v>10729</v>
      </c>
    </row>
    <row r="1274" spans="1:1" x14ac:dyDescent="0.2">
      <c r="A1274" s="2">
        <v>10729</v>
      </c>
    </row>
    <row r="1275" spans="1:1" x14ac:dyDescent="0.2">
      <c r="A1275" s="3">
        <v>10730</v>
      </c>
    </row>
    <row r="1276" spans="1:1" x14ac:dyDescent="0.2">
      <c r="A1276" s="2">
        <v>10730</v>
      </c>
    </row>
    <row r="1277" spans="1:1" x14ac:dyDescent="0.2">
      <c r="A1277" s="3">
        <v>10730</v>
      </c>
    </row>
    <row r="1278" spans="1:1" x14ac:dyDescent="0.2">
      <c r="A1278" s="2">
        <v>10731</v>
      </c>
    </row>
    <row r="1279" spans="1:1" x14ac:dyDescent="0.2">
      <c r="A1279" s="3">
        <v>10731</v>
      </c>
    </row>
    <row r="1280" spans="1:1" x14ac:dyDescent="0.2">
      <c r="A1280" s="2">
        <v>10732</v>
      </c>
    </row>
    <row r="1281" spans="1:1" x14ac:dyDescent="0.2">
      <c r="A1281" s="3">
        <v>10733</v>
      </c>
    </row>
    <row r="1282" spans="1:1" x14ac:dyDescent="0.2">
      <c r="A1282" s="2">
        <v>10733</v>
      </c>
    </row>
    <row r="1283" spans="1:1" x14ac:dyDescent="0.2">
      <c r="A1283" s="3">
        <v>10733</v>
      </c>
    </row>
    <row r="1284" spans="1:1" x14ac:dyDescent="0.2">
      <c r="A1284" s="2">
        <v>10734</v>
      </c>
    </row>
    <row r="1285" spans="1:1" x14ac:dyDescent="0.2">
      <c r="A1285" s="3">
        <v>10734</v>
      </c>
    </row>
    <row r="1286" spans="1:1" x14ac:dyDescent="0.2">
      <c r="A1286" s="2">
        <v>10734</v>
      </c>
    </row>
    <row r="1287" spans="1:1" x14ac:dyDescent="0.2">
      <c r="A1287" s="3">
        <v>10735</v>
      </c>
    </row>
    <row r="1288" spans="1:1" x14ac:dyDescent="0.2">
      <c r="A1288" s="2">
        <v>10735</v>
      </c>
    </row>
    <row r="1289" spans="1:1" x14ac:dyDescent="0.2">
      <c r="A1289" s="3">
        <v>10736</v>
      </c>
    </row>
    <row r="1290" spans="1:1" x14ac:dyDescent="0.2">
      <c r="A1290" s="2">
        <v>10736</v>
      </c>
    </row>
    <row r="1291" spans="1:1" x14ac:dyDescent="0.2">
      <c r="A1291" s="3">
        <v>10737</v>
      </c>
    </row>
    <row r="1292" spans="1:1" x14ac:dyDescent="0.2">
      <c r="A1292" s="2">
        <v>10737</v>
      </c>
    </row>
    <row r="1293" spans="1:1" x14ac:dyDescent="0.2">
      <c r="A1293" s="3">
        <v>10738</v>
      </c>
    </row>
    <row r="1294" spans="1:1" x14ac:dyDescent="0.2">
      <c r="A1294" s="2">
        <v>10739</v>
      </c>
    </row>
    <row r="1295" spans="1:1" x14ac:dyDescent="0.2">
      <c r="A1295" s="3">
        <v>10739</v>
      </c>
    </row>
    <row r="1296" spans="1:1" x14ac:dyDescent="0.2">
      <c r="A1296" s="2">
        <v>10740</v>
      </c>
    </row>
    <row r="1297" spans="1:1" x14ac:dyDescent="0.2">
      <c r="A1297" s="3">
        <v>10740</v>
      </c>
    </row>
    <row r="1298" spans="1:1" x14ac:dyDescent="0.2">
      <c r="A1298" s="2">
        <v>10740</v>
      </c>
    </row>
    <row r="1299" spans="1:1" x14ac:dyDescent="0.2">
      <c r="A1299" s="3">
        <v>10740</v>
      </c>
    </row>
    <row r="1300" spans="1:1" x14ac:dyDescent="0.2">
      <c r="A1300" s="2">
        <v>10741</v>
      </c>
    </row>
    <row r="1301" spans="1:1" x14ac:dyDescent="0.2">
      <c r="A1301" s="3">
        <v>10742</v>
      </c>
    </row>
    <row r="1302" spans="1:1" x14ac:dyDescent="0.2">
      <c r="A1302" s="2">
        <v>10742</v>
      </c>
    </row>
    <row r="1303" spans="1:1" x14ac:dyDescent="0.2">
      <c r="A1303" s="3">
        <v>10742</v>
      </c>
    </row>
    <row r="1304" spans="1:1" x14ac:dyDescent="0.2">
      <c r="A1304" s="2">
        <v>10743</v>
      </c>
    </row>
    <row r="1305" spans="1:1" x14ac:dyDescent="0.2">
      <c r="A1305" s="3">
        <v>10744</v>
      </c>
    </row>
    <row r="1306" spans="1:1" x14ac:dyDescent="0.2">
      <c r="A1306" s="2">
        <v>10745</v>
      </c>
    </row>
    <row r="1307" spans="1:1" x14ac:dyDescent="0.2">
      <c r="A1307" s="3">
        <v>10745</v>
      </c>
    </row>
    <row r="1308" spans="1:1" x14ac:dyDescent="0.2">
      <c r="A1308" s="2">
        <v>10745</v>
      </c>
    </row>
    <row r="1309" spans="1:1" x14ac:dyDescent="0.2">
      <c r="A1309" s="3">
        <v>10745</v>
      </c>
    </row>
    <row r="1310" spans="1:1" x14ac:dyDescent="0.2">
      <c r="A1310" s="2">
        <v>10746</v>
      </c>
    </row>
    <row r="1311" spans="1:1" x14ac:dyDescent="0.2">
      <c r="A1311" s="3">
        <v>10746</v>
      </c>
    </row>
    <row r="1312" spans="1:1" x14ac:dyDescent="0.2">
      <c r="A1312" s="2">
        <v>10746</v>
      </c>
    </row>
    <row r="1313" spans="1:1" x14ac:dyDescent="0.2">
      <c r="A1313" s="3">
        <v>10746</v>
      </c>
    </row>
    <row r="1314" spans="1:1" x14ac:dyDescent="0.2">
      <c r="A1314" s="2">
        <v>10747</v>
      </c>
    </row>
    <row r="1315" spans="1:1" x14ac:dyDescent="0.2">
      <c r="A1315" s="3">
        <v>10747</v>
      </c>
    </row>
    <row r="1316" spans="1:1" x14ac:dyDescent="0.2">
      <c r="A1316" s="2">
        <v>10747</v>
      </c>
    </row>
    <row r="1317" spans="1:1" x14ac:dyDescent="0.2">
      <c r="A1317" s="3">
        <v>10747</v>
      </c>
    </row>
    <row r="1318" spans="1:1" x14ac:dyDescent="0.2">
      <c r="A1318" s="2">
        <v>10748</v>
      </c>
    </row>
    <row r="1319" spans="1:1" x14ac:dyDescent="0.2">
      <c r="A1319" s="3">
        <v>10748</v>
      </c>
    </row>
    <row r="1320" spans="1:1" x14ac:dyDescent="0.2">
      <c r="A1320" s="2">
        <v>10748</v>
      </c>
    </row>
    <row r="1321" spans="1:1" x14ac:dyDescent="0.2">
      <c r="A1321" s="3">
        <v>10749</v>
      </c>
    </row>
    <row r="1322" spans="1:1" x14ac:dyDescent="0.2">
      <c r="A1322" s="2">
        <v>10749</v>
      </c>
    </row>
    <row r="1323" spans="1:1" x14ac:dyDescent="0.2">
      <c r="A1323" s="3">
        <v>10749</v>
      </c>
    </row>
    <row r="1324" spans="1:1" x14ac:dyDescent="0.2">
      <c r="A1324" s="2">
        <v>10750</v>
      </c>
    </row>
    <row r="1325" spans="1:1" x14ac:dyDescent="0.2">
      <c r="A1325" s="3">
        <v>10750</v>
      </c>
    </row>
    <row r="1326" spans="1:1" x14ac:dyDescent="0.2">
      <c r="A1326" s="2">
        <v>10750</v>
      </c>
    </row>
    <row r="1327" spans="1:1" x14ac:dyDescent="0.2">
      <c r="A1327" s="3">
        <v>10751</v>
      </c>
    </row>
    <row r="1328" spans="1:1" x14ac:dyDescent="0.2">
      <c r="A1328" s="2">
        <v>10751</v>
      </c>
    </row>
    <row r="1329" spans="1:1" x14ac:dyDescent="0.2">
      <c r="A1329" s="3">
        <v>10751</v>
      </c>
    </row>
    <row r="1330" spans="1:1" x14ac:dyDescent="0.2">
      <c r="A1330" s="2">
        <v>10751</v>
      </c>
    </row>
    <row r="1331" spans="1:1" x14ac:dyDescent="0.2">
      <c r="A1331" s="3">
        <v>10752</v>
      </c>
    </row>
    <row r="1332" spans="1:1" x14ac:dyDescent="0.2">
      <c r="A1332" s="2">
        <v>10752</v>
      </c>
    </row>
    <row r="1333" spans="1:1" x14ac:dyDescent="0.2">
      <c r="A1333" s="3">
        <v>10753</v>
      </c>
    </row>
    <row r="1334" spans="1:1" x14ac:dyDescent="0.2">
      <c r="A1334" s="2">
        <v>10753</v>
      </c>
    </row>
    <row r="1335" spans="1:1" x14ac:dyDescent="0.2">
      <c r="A1335" s="3">
        <v>10754</v>
      </c>
    </row>
    <row r="1336" spans="1:1" x14ac:dyDescent="0.2">
      <c r="A1336" s="2">
        <v>10755</v>
      </c>
    </row>
    <row r="1337" spans="1:1" x14ac:dyDescent="0.2">
      <c r="A1337" s="3">
        <v>10755</v>
      </c>
    </row>
    <row r="1338" spans="1:1" x14ac:dyDescent="0.2">
      <c r="A1338" s="2">
        <v>10755</v>
      </c>
    </row>
    <row r="1339" spans="1:1" x14ac:dyDescent="0.2">
      <c r="A1339" s="3">
        <v>10755</v>
      </c>
    </row>
    <row r="1340" spans="1:1" x14ac:dyDescent="0.2">
      <c r="A1340" s="2">
        <v>10756</v>
      </c>
    </row>
    <row r="1341" spans="1:1" x14ac:dyDescent="0.2">
      <c r="A1341" s="3">
        <v>10756</v>
      </c>
    </row>
    <row r="1342" spans="1:1" x14ac:dyDescent="0.2">
      <c r="A1342" s="2">
        <v>10756</v>
      </c>
    </row>
    <row r="1343" spans="1:1" x14ac:dyDescent="0.2">
      <c r="A1343" s="3">
        <v>10756</v>
      </c>
    </row>
    <row r="1344" spans="1:1" x14ac:dyDescent="0.2">
      <c r="A1344" s="2">
        <v>10757</v>
      </c>
    </row>
    <row r="1345" spans="1:1" x14ac:dyDescent="0.2">
      <c r="A1345" s="3">
        <v>10757</v>
      </c>
    </row>
    <row r="1346" spans="1:1" x14ac:dyDescent="0.2">
      <c r="A1346" s="2">
        <v>10757</v>
      </c>
    </row>
    <row r="1347" spans="1:1" x14ac:dyDescent="0.2">
      <c r="A1347" s="3">
        <v>10757</v>
      </c>
    </row>
    <row r="1348" spans="1:1" x14ac:dyDescent="0.2">
      <c r="A1348" s="2">
        <v>10758</v>
      </c>
    </row>
    <row r="1349" spans="1:1" x14ac:dyDescent="0.2">
      <c r="A1349" s="3">
        <v>10758</v>
      </c>
    </row>
    <row r="1350" spans="1:1" x14ac:dyDescent="0.2">
      <c r="A1350" s="2">
        <v>10758</v>
      </c>
    </row>
    <row r="1351" spans="1:1" x14ac:dyDescent="0.2">
      <c r="A1351" s="3">
        <v>10759</v>
      </c>
    </row>
    <row r="1352" spans="1:1" x14ac:dyDescent="0.2">
      <c r="A1352" s="2">
        <v>10760</v>
      </c>
    </row>
    <row r="1353" spans="1:1" x14ac:dyDescent="0.2">
      <c r="A1353" s="3">
        <v>10760</v>
      </c>
    </row>
    <row r="1354" spans="1:1" x14ac:dyDescent="0.2">
      <c r="A1354" s="2">
        <v>10760</v>
      </c>
    </row>
    <row r="1355" spans="1:1" x14ac:dyDescent="0.2">
      <c r="A1355" s="3">
        <v>10761</v>
      </c>
    </row>
    <row r="1356" spans="1:1" x14ac:dyDescent="0.2">
      <c r="A1356" s="2">
        <v>10761</v>
      </c>
    </row>
    <row r="1357" spans="1:1" x14ac:dyDescent="0.2">
      <c r="A1357" s="3">
        <v>10762</v>
      </c>
    </row>
    <row r="1358" spans="1:1" x14ac:dyDescent="0.2">
      <c r="A1358" s="2">
        <v>10762</v>
      </c>
    </row>
    <row r="1359" spans="1:1" x14ac:dyDescent="0.2">
      <c r="A1359" s="3">
        <v>10762</v>
      </c>
    </row>
    <row r="1360" spans="1:1" x14ac:dyDescent="0.2">
      <c r="A1360" s="2">
        <v>10762</v>
      </c>
    </row>
    <row r="1361" spans="1:1" x14ac:dyDescent="0.2">
      <c r="A1361" s="3">
        <v>10763</v>
      </c>
    </row>
    <row r="1362" spans="1:1" x14ac:dyDescent="0.2">
      <c r="A1362" s="2">
        <v>10763</v>
      </c>
    </row>
    <row r="1363" spans="1:1" x14ac:dyDescent="0.2">
      <c r="A1363" s="3">
        <v>10763</v>
      </c>
    </row>
    <row r="1364" spans="1:1" x14ac:dyDescent="0.2">
      <c r="A1364" s="2">
        <v>10764</v>
      </c>
    </row>
    <row r="1365" spans="1:1" x14ac:dyDescent="0.2">
      <c r="A1365" s="3">
        <v>10764</v>
      </c>
    </row>
    <row r="1366" spans="1:1" x14ac:dyDescent="0.2">
      <c r="A1366" s="2">
        <v>10765</v>
      </c>
    </row>
    <row r="1367" spans="1:1" x14ac:dyDescent="0.2">
      <c r="A1367" s="3">
        <v>10766</v>
      </c>
    </row>
    <row r="1368" spans="1:1" x14ac:dyDescent="0.2">
      <c r="A1368" s="2">
        <v>10766</v>
      </c>
    </row>
    <row r="1369" spans="1:1" x14ac:dyDescent="0.2">
      <c r="A1369" s="3">
        <v>10766</v>
      </c>
    </row>
    <row r="1370" spans="1:1" x14ac:dyDescent="0.2">
      <c r="A1370" s="2">
        <v>10767</v>
      </c>
    </row>
    <row r="1371" spans="1:1" x14ac:dyDescent="0.2">
      <c r="A1371" s="3">
        <v>10768</v>
      </c>
    </row>
    <row r="1372" spans="1:1" x14ac:dyDescent="0.2">
      <c r="A1372" s="2">
        <v>10768</v>
      </c>
    </row>
    <row r="1373" spans="1:1" x14ac:dyDescent="0.2">
      <c r="A1373" s="3">
        <v>10768</v>
      </c>
    </row>
    <row r="1374" spans="1:1" x14ac:dyDescent="0.2">
      <c r="A1374" s="2">
        <v>10768</v>
      </c>
    </row>
    <row r="1375" spans="1:1" x14ac:dyDescent="0.2">
      <c r="A1375" s="3">
        <v>10769</v>
      </c>
    </row>
    <row r="1376" spans="1:1" x14ac:dyDescent="0.2">
      <c r="A1376" s="2">
        <v>10769</v>
      </c>
    </row>
    <row r="1377" spans="1:1" x14ac:dyDescent="0.2">
      <c r="A1377" s="3">
        <v>10769</v>
      </c>
    </row>
    <row r="1378" spans="1:1" x14ac:dyDescent="0.2">
      <c r="A1378" s="2">
        <v>10769</v>
      </c>
    </row>
    <row r="1379" spans="1:1" x14ac:dyDescent="0.2">
      <c r="A1379" s="3">
        <v>10770</v>
      </c>
    </row>
    <row r="1380" spans="1:1" x14ac:dyDescent="0.2">
      <c r="A1380" s="2">
        <v>10771</v>
      </c>
    </row>
    <row r="1381" spans="1:1" x14ac:dyDescent="0.2">
      <c r="A1381" s="3">
        <v>10772</v>
      </c>
    </row>
    <row r="1382" spans="1:1" x14ac:dyDescent="0.2">
      <c r="A1382" s="2">
        <v>10772</v>
      </c>
    </row>
    <row r="1383" spans="1:1" x14ac:dyDescent="0.2">
      <c r="A1383" s="3">
        <v>10773</v>
      </c>
    </row>
    <row r="1384" spans="1:1" x14ac:dyDescent="0.2">
      <c r="A1384" s="2">
        <v>10773</v>
      </c>
    </row>
    <row r="1385" spans="1:1" x14ac:dyDescent="0.2">
      <c r="A1385" s="3">
        <v>10773</v>
      </c>
    </row>
    <row r="1386" spans="1:1" x14ac:dyDescent="0.2">
      <c r="A1386" s="2">
        <v>10774</v>
      </c>
    </row>
    <row r="1387" spans="1:1" x14ac:dyDescent="0.2">
      <c r="A1387" s="3">
        <v>10774</v>
      </c>
    </row>
    <row r="1388" spans="1:1" x14ac:dyDescent="0.2">
      <c r="A1388" s="2">
        <v>10775</v>
      </c>
    </row>
    <row r="1389" spans="1:1" x14ac:dyDescent="0.2">
      <c r="A1389" s="3">
        <v>10775</v>
      </c>
    </row>
    <row r="1390" spans="1:1" x14ac:dyDescent="0.2">
      <c r="A1390" s="2">
        <v>10776</v>
      </c>
    </row>
    <row r="1391" spans="1:1" x14ac:dyDescent="0.2">
      <c r="A1391" s="3">
        <v>10776</v>
      </c>
    </row>
    <row r="1392" spans="1:1" x14ac:dyDescent="0.2">
      <c r="A1392" s="2">
        <v>10776</v>
      </c>
    </row>
    <row r="1393" spans="1:1" x14ac:dyDescent="0.2">
      <c r="A1393" s="3">
        <v>10776</v>
      </c>
    </row>
    <row r="1394" spans="1:1" x14ac:dyDescent="0.2">
      <c r="A1394" s="2">
        <v>10777</v>
      </c>
    </row>
    <row r="1395" spans="1:1" x14ac:dyDescent="0.2">
      <c r="A1395" s="3">
        <v>10778</v>
      </c>
    </row>
    <row r="1396" spans="1:1" x14ac:dyDescent="0.2">
      <c r="A1396" s="2">
        <v>10779</v>
      </c>
    </row>
    <row r="1397" spans="1:1" x14ac:dyDescent="0.2">
      <c r="A1397" s="3">
        <v>10779</v>
      </c>
    </row>
    <row r="1398" spans="1:1" x14ac:dyDescent="0.2">
      <c r="A1398" s="2">
        <v>10780</v>
      </c>
    </row>
    <row r="1399" spans="1:1" x14ac:dyDescent="0.2">
      <c r="A1399" s="3">
        <v>10780</v>
      </c>
    </row>
    <row r="1400" spans="1:1" x14ac:dyDescent="0.2">
      <c r="A1400" s="2">
        <v>10781</v>
      </c>
    </row>
    <row r="1401" spans="1:1" x14ac:dyDescent="0.2">
      <c r="A1401" s="3">
        <v>10781</v>
      </c>
    </row>
    <row r="1402" spans="1:1" x14ac:dyDescent="0.2">
      <c r="A1402" s="2">
        <v>10781</v>
      </c>
    </row>
    <row r="1403" spans="1:1" x14ac:dyDescent="0.2">
      <c r="A1403" s="3">
        <v>10782</v>
      </c>
    </row>
    <row r="1404" spans="1:1" x14ac:dyDescent="0.2">
      <c r="A1404" s="2">
        <v>10783</v>
      </c>
    </row>
    <row r="1405" spans="1:1" x14ac:dyDescent="0.2">
      <c r="A1405" s="3">
        <v>10783</v>
      </c>
    </row>
    <row r="1406" spans="1:1" x14ac:dyDescent="0.2">
      <c r="A1406" s="2">
        <v>10784</v>
      </c>
    </row>
    <row r="1407" spans="1:1" x14ac:dyDescent="0.2">
      <c r="A1407" s="3">
        <v>10784</v>
      </c>
    </row>
    <row r="1408" spans="1:1" x14ac:dyDescent="0.2">
      <c r="A1408" s="2">
        <v>10784</v>
      </c>
    </row>
    <row r="1409" spans="1:1" x14ac:dyDescent="0.2">
      <c r="A1409" s="3">
        <v>10785</v>
      </c>
    </row>
    <row r="1410" spans="1:1" x14ac:dyDescent="0.2">
      <c r="A1410" s="2">
        <v>10785</v>
      </c>
    </row>
    <row r="1411" spans="1:1" x14ac:dyDescent="0.2">
      <c r="A1411" s="3">
        <v>10786</v>
      </c>
    </row>
    <row r="1412" spans="1:1" x14ac:dyDescent="0.2">
      <c r="A1412" s="2">
        <v>10786</v>
      </c>
    </row>
    <row r="1413" spans="1:1" x14ac:dyDescent="0.2">
      <c r="A1413" s="3">
        <v>10786</v>
      </c>
    </row>
    <row r="1414" spans="1:1" x14ac:dyDescent="0.2">
      <c r="A1414" s="2">
        <v>10787</v>
      </c>
    </row>
    <row r="1415" spans="1:1" x14ac:dyDescent="0.2">
      <c r="A1415" s="3">
        <v>10787</v>
      </c>
    </row>
    <row r="1416" spans="1:1" x14ac:dyDescent="0.2">
      <c r="A1416" s="2">
        <v>10788</v>
      </c>
    </row>
    <row r="1417" spans="1:1" x14ac:dyDescent="0.2">
      <c r="A1417" s="3">
        <v>10788</v>
      </c>
    </row>
    <row r="1418" spans="1:1" x14ac:dyDescent="0.2">
      <c r="A1418" s="2">
        <v>10789</v>
      </c>
    </row>
    <row r="1419" spans="1:1" x14ac:dyDescent="0.2">
      <c r="A1419" s="3">
        <v>10789</v>
      </c>
    </row>
    <row r="1420" spans="1:1" x14ac:dyDescent="0.2">
      <c r="A1420" s="2">
        <v>10789</v>
      </c>
    </row>
    <row r="1421" spans="1:1" x14ac:dyDescent="0.2">
      <c r="A1421" s="3">
        <v>10789</v>
      </c>
    </row>
    <row r="1422" spans="1:1" x14ac:dyDescent="0.2">
      <c r="A1422" s="2">
        <v>10790</v>
      </c>
    </row>
    <row r="1423" spans="1:1" x14ac:dyDescent="0.2">
      <c r="A1423" s="3">
        <v>10790</v>
      </c>
    </row>
    <row r="1424" spans="1:1" x14ac:dyDescent="0.2">
      <c r="A1424" s="2">
        <v>10791</v>
      </c>
    </row>
    <row r="1425" spans="1:1" x14ac:dyDescent="0.2">
      <c r="A1425" s="3">
        <v>10791</v>
      </c>
    </row>
    <row r="1426" spans="1:1" x14ac:dyDescent="0.2">
      <c r="A1426" s="2">
        <v>10792</v>
      </c>
    </row>
    <row r="1427" spans="1:1" x14ac:dyDescent="0.2">
      <c r="A1427" s="3">
        <v>10792</v>
      </c>
    </row>
    <row r="1428" spans="1:1" x14ac:dyDescent="0.2">
      <c r="A1428" s="2">
        <v>10792</v>
      </c>
    </row>
    <row r="1429" spans="1:1" x14ac:dyDescent="0.2">
      <c r="A1429" s="3">
        <v>10793</v>
      </c>
    </row>
    <row r="1430" spans="1:1" x14ac:dyDescent="0.2">
      <c r="A1430" s="2">
        <v>10793</v>
      </c>
    </row>
    <row r="1431" spans="1:1" x14ac:dyDescent="0.2">
      <c r="A1431" s="3">
        <v>10794</v>
      </c>
    </row>
    <row r="1432" spans="1:1" x14ac:dyDescent="0.2">
      <c r="A1432" s="2">
        <v>10794</v>
      </c>
    </row>
    <row r="1433" spans="1:1" x14ac:dyDescent="0.2">
      <c r="A1433" s="3">
        <v>10795</v>
      </c>
    </row>
    <row r="1434" spans="1:1" x14ac:dyDescent="0.2">
      <c r="A1434" s="2">
        <v>10795</v>
      </c>
    </row>
    <row r="1435" spans="1:1" x14ac:dyDescent="0.2">
      <c r="A1435" s="3">
        <v>10796</v>
      </c>
    </row>
    <row r="1436" spans="1:1" x14ac:dyDescent="0.2">
      <c r="A1436" s="2">
        <v>10796</v>
      </c>
    </row>
    <row r="1437" spans="1:1" x14ac:dyDescent="0.2">
      <c r="A1437" s="3">
        <v>10796</v>
      </c>
    </row>
    <row r="1438" spans="1:1" x14ac:dyDescent="0.2">
      <c r="A1438" s="2">
        <v>10796</v>
      </c>
    </row>
    <row r="1439" spans="1:1" x14ac:dyDescent="0.2">
      <c r="A1439" s="3">
        <v>10797</v>
      </c>
    </row>
    <row r="1440" spans="1:1" x14ac:dyDescent="0.2">
      <c r="A1440" s="2">
        <v>10798</v>
      </c>
    </row>
    <row r="1441" spans="1:1" x14ac:dyDescent="0.2">
      <c r="A1441" s="3">
        <v>10798</v>
      </c>
    </row>
    <row r="1442" spans="1:1" x14ac:dyDescent="0.2">
      <c r="A1442" s="2">
        <v>10799</v>
      </c>
    </row>
    <row r="1443" spans="1:1" x14ac:dyDescent="0.2">
      <c r="A1443" s="3">
        <v>10799</v>
      </c>
    </row>
    <row r="1444" spans="1:1" x14ac:dyDescent="0.2">
      <c r="A1444" s="2">
        <v>10799</v>
      </c>
    </row>
    <row r="1445" spans="1:1" x14ac:dyDescent="0.2">
      <c r="A1445" s="3">
        <v>10800</v>
      </c>
    </row>
    <row r="1446" spans="1:1" x14ac:dyDescent="0.2">
      <c r="A1446" s="2">
        <v>10800</v>
      </c>
    </row>
    <row r="1447" spans="1:1" x14ac:dyDescent="0.2">
      <c r="A1447" s="3">
        <v>10800</v>
      </c>
    </row>
    <row r="1448" spans="1:1" x14ac:dyDescent="0.2">
      <c r="A1448" s="2">
        <v>10801</v>
      </c>
    </row>
    <row r="1449" spans="1:1" x14ac:dyDescent="0.2">
      <c r="A1449" s="3">
        <v>10801</v>
      </c>
    </row>
    <row r="1450" spans="1:1" x14ac:dyDescent="0.2">
      <c r="A1450" s="2">
        <v>10802</v>
      </c>
    </row>
    <row r="1451" spans="1:1" x14ac:dyDescent="0.2">
      <c r="A1451" s="3">
        <v>10802</v>
      </c>
    </row>
    <row r="1452" spans="1:1" x14ac:dyDescent="0.2">
      <c r="A1452" s="2">
        <v>10802</v>
      </c>
    </row>
    <row r="1453" spans="1:1" x14ac:dyDescent="0.2">
      <c r="A1453" s="3">
        <v>10802</v>
      </c>
    </row>
    <row r="1454" spans="1:1" x14ac:dyDescent="0.2">
      <c r="A1454" s="2">
        <v>10803</v>
      </c>
    </row>
    <row r="1455" spans="1:1" x14ac:dyDescent="0.2">
      <c r="A1455" s="3">
        <v>10803</v>
      </c>
    </row>
    <row r="1456" spans="1:1" x14ac:dyDescent="0.2">
      <c r="A1456" s="2">
        <v>10803</v>
      </c>
    </row>
    <row r="1457" spans="1:1" x14ac:dyDescent="0.2">
      <c r="A1457" s="3">
        <v>10804</v>
      </c>
    </row>
    <row r="1458" spans="1:1" x14ac:dyDescent="0.2">
      <c r="A1458" s="2">
        <v>10804</v>
      </c>
    </row>
    <row r="1459" spans="1:1" x14ac:dyDescent="0.2">
      <c r="A1459" s="3">
        <v>10804</v>
      </c>
    </row>
    <row r="1460" spans="1:1" x14ac:dyDescent="0.2">
      <c r="A1460" s="2">
        <v>10805</v>
      </c>
    </row>
    <row r="1461" spans="1:1" x14ac:dyDescent="0.2">
      <c r="A1461" s="3">
        <v>10805</v>
      </c>
    </row>
    <row r="1462" spans="1:1" x14ac:dyDescent="0.2">
      <c r="A1462" s="2">
        <v>10806</v>
      </c>
    </row>
    <row r="1463" spans="1:1" x14ac:dyDescent="0.2">
      <c r="A1463" s="3">
        <v>10806</v>
      </c>
    </row>
    <row r="1464" spans="1:1" x14ac:dyDescent="0.2">
      <c r="A1464" s="2">
        <v>10806</v>
      </c>
    </row>
    <row r="1465" spans="1:1" x14ac:dyDescent="0.2">
      <c r="A1465" s="3">
        <v>10807</v>
      </c>
    </row>
    <row r="1466" spans="1:1" x14ac:dyDescent="0.2">
      <c r="A1466" s="2">
        <v>10808</v>
      </c>
    </row>
    <row r="1467" spans="1:1" x14ac:dyDescent="0.2">
      <c r="A1467" s="3">
        <v>10808</v>
      </c>
    </row>
    <row r="1468" spans="1:1" x14ac:dyDescent="0.2">
      <c r="A1468" s="2">
        <v>10809</v>
      </c>
    </row>
    <row r="1469" spans="1:1" x14ac:dyDescent="0.2">
      <c r="A1469" s="3">
        <v>10810</v>
      </c>
    </row>
    <row r="1470" spans="1:1" x14ac:dyDescent="0.2">
      <c r="A1470" s="2">
        <v>10810</v>
      </c>
    </row>
    <row r="1471" spans="1:1" x14ac:dyDescent="0.2">
      <c r="A1471" s="3">
        <v>10810</v>
      </c>
    </row>
    <row r="1472" spans="1:1" x14ac:dyDescent="0.2">
      <c r="A1472" s="2">
        <v>10811</v>
      </c>
    </row>
    <row r="1473" spans="1:1" x14ac:dyDescent="0.2">
      <c r="A1473" s="3">
        <v>10811</v>
      </c>
    </row>
    <row r="1474" spans="1:1" x14ac:dyDescent="0.2">
      <c r="A1474" s="2">
        <v>10811</v>
      </c>
    </row>
    <row r="1475" spans="1:1" x14ac:dyDescent="0.2">
      <c r="A1475" s="3">
        <v>10812</v>
      </c>
    </row>
    <row r="1476" spans="1:1" x14ac:dyDescent="0.2">
      <c r="A1476" s="2">
        <v>10812</v>
      </c>
    </row>
    <row r="1477" spans="1:1" x14ac:dyDescent="0.2">
      <c r="A1477" s="3">
        <v>10812</v>
      </c>
    </row>
    <row r="1478" spans="1:1" x14ac:dyDescent="0.2">
      <c r="A1478" s="2">
        <v>10813</v>
      </c>
    </row>
    <row r="1479" spans="1:1" x14ac:dyDescent="0.2">
      <c r="A1479" s="3">
        <v>10813</v>
      </c>
    </row>
    <row r="1480" spans="1:1" x14ac:dyDescent="0.2">
      <c r="A1480" s="2">
        <v>10814</v>
      </c>
    </row>
    <row r="1481" spans="1:1" x14ac:dyDescent="0.2">
      <c r="A1481" s="3">
        <v>10814</v>
      </c>
    </row>
    <row r="1482" spans="1:1" x14ac:dyDescent="0.2">
      <c r="A1482" s="2">
        <v>10814</v>
      </c>
    </row>
    <row r="1483" spans="1:1" x14ac:dyDescent="0.2">
      <c r="A1483" s="3">
        <v>10814</v>
      </c>
    </row>
    <row r="1484" spans="1:1" x14ac:dyDescent="0.2">
      <c r="A1484" s="2">
        <v>10815</v>
      </c>
    </row>
    <row r="1485" spans="1:1" x14ac:dyDescent="0.2">
      <c r="A1485" s="3">
        <v>10816</v>
      </c>
    </row>
    <row r="1486" spans="1:1" x14ac:dyDescent="0.2">
      <c r="A1486" s="2">
        <v>10816</v>
      </c>
    </row>
    <row r="1487" spans="1:1" x14ac:dyDescent="0.2">
      <c r="A1487" s="3">
        <v>10817</v>
      </c>
    </row>
    <row r="1488" spans="1:1" x14ac:dyDescent="0.2">
      <c r="A1488" s="2">
        <v>10817</v>
      </c>
    </row>
    <row r="1489" spans="1:1" x14ac:dyDescent="0.2">
      <c r="A1489" s="3">
        <v>10817</v>
      </c>
    </row>
    <row r="1490" spans="1:1" x14ac:dyDescent="0.2">
      <c r="A1490" s="2">
        <v>10817</v>
      </c>
    </row>
    <row r="1491" spans="1:1" x14ac:dyDescent="0.2">
      <c r="A1491" s="3">
        <v>10818</v>
      </c>
    </row>
    <row r="1492" spans="1:1" x14ac:dyDescent="0.2">
      <c r="A1492" s="2">
        <v>10818</v>
      </c>
    </row>
    <row r="1493" spans="1:1" x14ac:dyDescent="0.2">
      <c r="A1493" s="3">
        <v>10819</v>
      </c>
    </row>
    <row r="1494" spans="1:1" x14ac:dyDescent="0.2">
      <c r="A1494" s="2">
        <v>10819</v>
      </c>
    </row>
    <row r="1495" spans="1:1" x14ac:dyDescent="0.2">
      <c r="A1495" s="3">
        <v>10820</v>
      </c>
    </row>
    <row r="1496" spans="1:1" x14ac:dyDescent="0.2">
      <c r="A1496" s="2">
        <v>10821</v>
      </c>
    </row>
    <row r="1497" spans="1:1" x14ac:dyDescent="0.2">
      <c r="A1497" s="3">
        <v>10821</v>
      </c>
    </row>
    <row r="1498" spans="1:1" x14ac:dyDescent="0.2">
      <c r="A1498" s="2">
        <v>10822</v>
      </c>
    </row>
    <row r="1499" spans="1:1" x14ac:dyDescent="0.2">
      <c r="A1499" s="3">
        <v>10822</v>
      </c>
    </row>
    <row r="1500" spans="1:1" x14ac:dyDescent="0.2">
      <c r="A1500" s="2">
        <v>10823</v>
      </c>
    </row>
    <row r="1501" spans="1:1" x14ac:dyDescent="0.2">
      <c r="A1501" s="3">
        <v>10823</v>
      </c>
    </row>
    <row r="1502" spans="1:1" x14ac:dyDescent="0.2">
      <c r="A1502" s="2">
        <v>10823</v>
      </c>
    </row>
    <row r="1503" spans="1:1" x14ac:dyDescent="0.2">
      <c r="A1503" s="3">
        <v>10823</v>
      </c>
    </row>
    <row r="1504" spans="1:1" x14ac:dyDescent="0.2">
      <c r="A1504" s="2">
        <v>10824</v>
      </c>
    </row>
    <row r="1505" spans="1:1" x14ac:dyDescent="0.2">
      <c r="A1505" s="3">
        <v>10824</v>
      </c>
    </row>
    <row r="1506" spans="1:1" x14ac:dyDescent="0.2">
      <c r="A1506" s="2">
        <v>10825</v>
      </c>
    </row>
    <row r="1507" spans="1:1" x14ac:dyDescent="0.2">
      <c r="A1507" s="3">
        <v>10825</v>
      </c>
    </row>
    <row r="1508" spans="1:1" x14ac:dyDescent="0.2">
      <c r="A1508" s="2">
        <v>10826</v>
      </c>
    </row>
    <row r="1509" spans="1:1" x14ac:dyDescent="0.2">
      <c r="A1509" s="3">
        <v>10826</v>
      </c>
    </row>
    <row r="1510" spans="1:1" x14ac:dyDescent="0.2">
      <c r="A1510" s="2">
        <v>10827</v>
      </c>
    </row>
    <row r="1511" spans="1:1" x14ac:dyDescent="0.2">
      <c r="A1511" s="3">
        <v>10827</v>
      </c>
    </row>
    <row r="1512" spans="1:1" x14ac:dyDescent="0.2">
      <c r="A1512" s="2">
        <v>10828</v>
      </c>
    </row>
    <row r="1513" spans="1:1" x14ac:dyDescent="0.2">
      <c r="A1513" s="3">
        <v>10828</v>
      </c>
    </row>
    <row r="1514" spans="1:1" x14ac:dyDescent="0.2">
      <c r="A1514" s="2">
        <v>10829</v>
      </c>
    </row>
    <row r="1515" spans="1:1" x14ac:dyDescent="0.2">
      <c r="A1515" s="3">
        <v>10829</v>
      </c>
    </row>
    <row r="1516" spans="1:1" x14ac:dyDescent="0.2">
      <c r="A1516" s="2">
        <v>10829</v>
      </c>
    </row>
    <row r="1517" spans="1:1" x14ac:dyDescent="0.2">
      <c r="A1517" s="3">
        <v>10829</v>
      </c>
    </row>
    <row r="1518" spans="1:1" x14ac:dyDescent="0.2">
      <c r="A1518" s="2">
        <v>10830</v>
      </c>
    </row>
    <row r="1519" spans="1:1" x14ac:dyDescent="0.2">
      <c r="A1519" s="3">
        <v>10830</v>
      </c>
    </row>
    <row r="1520" spans="1:1" x14ac:dyDescent="0.2">
      <c r="A1520" s="2">
        <v>10830</v>
      </c>
    </row>
    <row r="1521" spans="1:1" x14ac:dyDescent="0.2">
      <c r="A1521" s="3">
        <v>10830</v>
      </c>
    </row>
    <row r="1522" spans="1:1" x14ac:dyDescent="0.2">
      <c r="A1522" s="2">
        <v>10831</v>
      </c>
    </row>
    <row r="1523" spans="1:1" x14ac:dyDescent="0.2">
      <c r="A1523" s="3">
        <v>10831</v>
      </c>
    </row>
    <row r="1524" spans="1:1" x14ac:dyDescent="0.2">
      <c r="A1524" s="2">
        <v>10831</v>
      </c>
    </row>
    <row r="1525" spans="1:1" x14ac:dyDescent="0.2">
      <c r="A1525" s="3">
        <v>10831</v>
      </c>
    </row>
    <row r="1526" spans="1:1" x14ac:dyDescent="0.2">
      <c r="A1526" s="2">
        <v>10832</v>
      </c>
    </row>
    <row r="1527" spans="1:1" x14ac:dyDescent="0.2">
      <c r="A1527" s="3">
        <v>10832</v>
      </c>
    </row>
    <row r="1528" spans="1:1" x14ac:dyDescent="0.2">
      <c r="A1528" s="2">
        <v>10832</v>
      </c>
    </row>
    <row r="1529" spans="1:1" x14ac:dyDescent="0.2">
      <c r="A1529" s="3">
        <v>10832</v>
      </c>
    </row>
    <row r="1530" spans="1:1" x14ac:dyDescent="0.2">
      <c r="A1530" s="2">
        <v>10833</v>
      </c>
    </row>
    <row r="1531" spans="1:1" x14ac:dyDescent="0.2">
      <c r="A1531" s="3">
        <v>10833</v>
      </c>
    </row>
    <row r="1532" spans="1:1" x14ac:dyDescent="0.2">
      <c r="A1532" s="2">
        <v>10833</v>
      </c>
    </row>
    <row r="1533" spans="1:1" x14ac:dyDescent="0.2">
      <c r="A1533" s="3">
        <v>10834</v>
      </c>
    </row>
    <row r="1534" spans="1:1" x14ac:dyDescent="0.2">
      <c r="A1534" s="2">
        <v>10834</v>
      </c>
    </row>
    <row r="1535" spans="1:1" x14ac:dyDescent="0.2">
      <c r="A1535" s="3">
        <v>10835</v>
      </c>
    </row>
    <row r="1536" spans="1:1" x14ac:dyDescent="0.2">
      <c r="A1536" s="2">
        <v>10835</v>
      </c>
    </row>
    <row r="1537" spans="1:1" x14ac:dyDescent="0.2">
      <c r="A1537" s="3">
        <v>10836</v>
      </c>
    </row>
    <row r="1538" spans="1:1" x14ac:dyDescent="0.2">
      <c r="A1538" s="2">
        <v>10836</v>
      </c>
    </row>
    <row r="1539" spans="1:1" x14ac:dyDescent="0.2">
      <c r="A1539" s="3">
        <v>10836</v>
      </c>
    </row>
    <row r="1540" spans="1:1" x14ac:dyDescent="0.2">
      <c r="A1540" s="2">
        <v>10836</v>
      </c>
    </row>
    <row r="1541" spans="1:1" x14ac:dyDescent="0.2">
      <c r="A1541" s="3">
        <v>10836</v>
      </c>
    </row>
    <row r="1542" spans="1:1" x14ac:dyDescent="0.2">
      <c r="A1542" s="2">
        <v>10837</v>
      </c>
    </row>
    <row r="1543" spans="1:1" x14ac:dyDescent="0.2">
      <c r="A1543" s="3">
        <v>10837</v>
      </c>
    </row>
    <row r="1544" spans="1:1" x14ac:dyDescent="0.2">
      <c r="A1544" s="2">
        <v>10837</v>
      </c>
    </row>
    <row r="1545" spans="1:1" x14ac:dyDescent="0.2">
      <c r="A1545" s="3">
        <v>10837</v>
      </c>
    </row>
    <row r="1546" spans="1:1" x14ac:dyDescent="0.2">
      <c r="A1546" s="2">
        <v>10838</v>
      </c>
    </row>
    <row r="1547" spans="1:1" x14ac:dyDescent="0.2">
      <c r="A1547" s="3">
        <v>10838</v>
      </c>
    </row>
    <row r="1548" spans="1:1" x14ac:dyDescent="0.2">
      <c r="A1548" s="2">
        <v>10838</v>
      </c>
    </row>
    <row r="1549" spans="1:1" x14ac:dyDescent="0.2">
      <c r="A1549" s="3">
        <v>10839</v>
      </c>
    </row>
    <row r="1550" spans="1:1" x14ac:dyDescent="0.2">
      <c r="A1550" s="2">
        <v>10839</v>
      </c>
    </row>
    <row r="1551" spans="1:1" x14ac:dyDescent="0.2">
      <c r="A1551" s="3">
        <v>10840</v>
      </c>
    </row>
    <row r="1552" spans="1:1" x14ac:dyDescent="0.2">
      <c r="A1552" s="2">
        <v>10840</v>
      </c>
    </row>
    <row r="1553" spans="1:1" x14ac:dyDescent="0.2">
      <c r="A1553" s="3">
        <v>10841</v>
      </c>
    </row>
    <row r="1554" spans="1:1" x14ac:dyDescent="0.2">
      <c r="A1554" s="2">
        <v>10841</v>
      </c>
    </row>
    <row r="1555" spans="1:1" x14ac:dyDescent="0.2">
      <c r="A1555" s="3">
        <v>10841</v>
      </c>
    </row>
    <row r="1556" spans="1:1" x14ac:dyDescent="0.2">
      <c r="A1556" s="2">
        <v>10841</v>
      </c>
    </row>
    <row r="1557" spans="1:1" x14ac:dyDescent="0.2">
      <c r="A1557" s="3">
        <v>10842</v>
      </c>
    </row>
    <row r="1558" spans="1:1" x14ac:dyDescent="0.2">
      <c r="A1558" s="2">
        <v>10842</v>
      </c>
    </row>
    <row r="1559" spans="1:1" x14ac:dyDescent="0.2">
      <c r="A1559" s="3">
        <v>10842</v>
      </c>
    </row>
    <row r="1560" spans="1:1" x14ac:dyDescent="0.2">
      <c r="A1560" s="2">
        <v>10842</v>
      </c>
    </row>
    <row r="1561" spans="1:1" x14ac:dyDescent="0.2">
      <c r="A1561" s="3">
        <v>10843</v>
      </c>
    </row>
    <row r="1562" spans="1:1" x14ac:dyDescent="0.2">
      <c r="A1562" s="2">
        <v>10844</v>
      </c>
    </row>
    <row r="1563" spans="1:1" x14ac:dyDescent="0.2">
      <c r="A1563" s="3">
        <v>10845</v>
      </c>
    </row>
    <row r="1564" spans="1:1" x14ac:dyDescent="0.2">
      <c r="A1564" s="2">
        <v>10845</v>
      </c>
    </row>
    <row r="1565" spans="1:1" x14ac:dyDescent="0.2">
      <c r="A1565" s="3">
        <v>10845</v>
      </c>
    </row>
    <row r="1566" spans="1:1" x14ac:dyDescent="0.2">
      <c r="A1566" s="2">
        <v>10845</v>
      </c>
    </row>
    <row r="1567" spans="1:1" x14ac:dyDescent="0.2">
      <c r="A1567" s="3">
        <v>10845</v>
      </c>
    </row>
    <row r="1568" spans="1:1" x14ac:dyDescent="0.2">
      <c r="A1568" s="2">
        <v>10846</v>
      </c>
    </row>
    <row r="1569" spans="1:1" x14ac:dyDescent="0.2">
      <c r="A1569" s="3">
        <v>10846</v>
      </c>
    </row>
    <row r="1570" spans="1:1" x14ac:dyDescent="0.2">
      <c r="A1570" s="2">
        <v>10846</v>
      </c>
    </row>
    <row r="1571" spans="1:1" x14ac:dyDescent="0.2">
      <c r="A1571" s="3">
        <v>10847</v>
      </c>
    </row>
    <row r="1572" spans="1:1" x14ac:dyDescent="0.2">
      <c r="A1572" s="2">
        <v>10847</v>
      </c>
    </row>
    <row r="1573" spans="1:1" x14ac:dyDescent="0.2">
      <c r="A1573" s="3">
        <v>10847</v>
      </c>
    </row>
    <row r="1574" spans="1:1" x14ac:dyDescent="0.2">
      <c r="A1574" s="2">
        <v>10847</v>
      </c>
    </row>
    <row r="1575" spans="1:1" x14ac:dyDescent="0.2">
      <c r="A1575" s="3">
        <v>10847</v>
      </c>
    </row>
    <row r="1576" spans="1:1" x14ac:dyDescent="0.2">
      <c r="A1576" s="2">
        <v>10847</v>
      </c>
    </row>
    <row r="1577" spans="1:1" x14ac:dyDescent="0.2">
      <c r="A1577" s="3">
        <v>10848</v>
      </c>
    </row>
    <row r="1578" spans="1:1" x14ac:dyDescent="0.2">
      <c r="A1578" s="2">
        <v>10848</v>
      </c>
    </row>
    <row r="1579" spans="1:1" x14ac:dyDescent="0.2">
      <c r="A1579" s="3">
        <v>10849</v>
      </c>
    </row>
    <row r="1580" spans="1:1" x14ac:dyDescent="0.2">
      <c r="A1580" s="2">
        <v>10849</v>
      </c>
    </row>
    <row r="1581" spans="1:1" x14ac:dyDescent="0.2">
      <c r="A1581" s="3">
        <v>10850</v>
      </c>
    </row>
    <row r="1582" spans="1:1" x14ac:dyDescent="0.2">
      <c r="A1582" s="2">
        <v>10850</v>
      </c>
    </row>
    <row r="1583" spans="1:1" x14ac:dyDescent="0.2">
      <c r="A1583" s="3">
        <v>10850</v>
      </c>
    </row>
    <row r="1584" spans="1:1" x14ac:dyDescent="0.2">
      <c r="A1584" s="2">
        <v>10851</v>
      </c>
    </row>
    <row r="1585" spans="1:1" x14ac:dyDescent="0.2">
      <c r="A1585" s="3">
        <v>10851</v>
      </c>
    </row>
    <row r="1586" spans="1:1" x14ac:dyDescent="0.2">
      <c r="A1586" s="2">
        <v>10851</v>
      </c>
    </row>
    <row r="1587" spans="1:1" x14ac:dyDescent="0.2">
      <c r="A1587" s="3">
        <v>10851</v>
      </c>
    </row>
    <row r="1588" spans="1:1" x14ac:dyDescent="0.2">
      <c r="A1588" s="2">
        <v>10852</v>
      </c>
    </row>
    <row r="1589" spans="1:1" x14ac:dyDescent="0.2">
      <c r="A1589" s="3">
        <v>10852</v>
      </c>
    </row>
    <row r="1590" spans="1:1" x14ac:dyDescent="0.2">
      <c r="A1590" s="2">
        <v>10852</v>
      </c>
    </row>
    <row r="1591" spans="1:1" x14ac:dyDescent="0.2">
      <c r="A1591" s="3">
        <v>10853</v>
      </c>
    </row>
    <row r="1592" spans="1:1" x14ac:dyDescent="0.2">
      <c r="A1592" s="2">
        <v>10854</v>
      </c>
    </row>
    <row r="1593" spans="1:1" x14ac:dyDescent="0.2">
      <c r="A1593" s="3">
        <v>10854</v>
      </c>
    </row>
    <row r="1594" spans="1:1" x14ac:dyDescent="0.2">
      <c r="A1594" s="2">
        <v>10855</v>
      </c>
    </row>
    <row r="1595" spans="1:1" x14ac:dyDescent="0.2">
      <c r="A1595" s="3">
        <v>10855</v>
      </c>
    </row>
    <row r="1596" spans="1:1" x14ac:dyDescent="0.2">
      <c r="A1596" s="2">
        <v>10855</v>
      </c>
    </row>
    <row r="1597" spans="1:1" x14ac:dyDescent="0.2">
      <c r="A1597" s="3">
        <v>10855</v>
      </c>
    </row>
    <row r="1598" spans="1:1" x14ac:dyDescent="0.2">
      <c r="A1598" s="2">
        <v>10856</v>
      </c>
    </row>
    <row r="1599" spans="1:1" x14ac:dyDescent="0.2">
      <c r="A1599" s="3">
        <v>10856</v>
      </c>
    </row>
    <row r="1600" spans="1:1" x14ac:dyDescent="0.2">
      <c r="A1600" s="2">
        <v>10857</v>
      </c>
    </row>
    <row r="1601" spans="1:1" x14ac:dyDescent="0.2">
      <c r="A1601" s="3">
        <v>10857</v>
      </c>
    </row>
    <row r="1602" spans="1:1" x14ac:dyDescent="0.2">
      <c r="A1602" s="2">
        <v>10857</v>
      </c>
    </row>
    <row r="1603" spans="1:1" x14ac:dyDescent="0.2">
      <c r="A1603" s="3">
        <v>10858</v>
      </c>
    </row>
    <row r="1604" spans="1:1" x14ac:dyDescent="0.2">
      <c r="A1604" s="2">
        <v>10858</v>
      </c>
    </row>
    <row r="1605" spans="1:1" x14ac:dyDescent="0.2">
      <c r="A1605" s="3">
        <v>10858</v>
      </c>
    </row>
    <row r="1606" spans="1:1" x14ac:dyDescent="0.2">
      <c r="A1606" s="2">
        <v>10859</v>
      </c>
    </row>
    <row r="1607" spans="1:1" x14ac:dyDescent="0.2">
      <c r="A1607" s="3">
        <v>10859</v>
      </c>
    </row>
    <row r="1608" spans="1:1" x14ac:dyDescent="0.2">
      <c r="A1608" s="2">
        <v>10859</v>
      </c>
    </row>
    <row r="1609" spans="1:1" x14ac:dyDescent="0.2">
      <c r="A1609" s="3">
        <v>10860</v>
      </c>
    </row>
    <row r="1610" spans="1:1" x14ac:dyDescent="0.2">
      <c r="A1610" s="2">
        <v>10860</v>
      </c>
    </row>
    <row r="1611" spans="1:1" x14ac:dyDescent="0.2">
      <c r="A1611" s="3">
        <v>10861</v>
      </c>
    </row>
    <row r="1612" spans="1:1" x14ac:dyDescent="0.2">
      <c r="A1612" s="2">
        <v>10861</v>
      </c>
    </row>
    <row r="1613" spans="1:1" x14ac:dyDescent="0.2">
      <c r="A1613" s="3">
        <v>10861</v>
      </c>
    </row>
    <row r="1614" spans="1:1" x14ac:dyDescent="0.2">
      <c r="A1614" s="2">
        <v>10861</v>
      </c>
    </row>
    <row r="1615" spans="1:1" x14ac:dyDescent="0.2">
      <c r="A1615" s="3">
        <v>10861</v>
      </c>
    </row>
    <row r="1616" spans="1:1" x14ac:dyDescent="0.2">
      <c r="A1616" s="2">
        <v>10862</v>
      </c>
    </row>
    <row r="1617" spans="1:1" x14ac:dyDescent="0.2">
      <c r="A1617" s="3">
        <v>10862</v>
      </c>
    </row>
    <row r="1618" spans="1:1" x14ac:dyDescent="0.2">
      <c r="A1618" s="2">
        <v>10863</v>
      </c>
    </row>
    <row r="1619" spans="1:1" x14ac:dyDescent="0.2">
      <c r="A1619" s="3">
        <v>10863</v>
      </c>
    </row>
    <row r="1620" spans="1:1" x14ac:dyDescent="0.2">
      <c r="A1620" s="2">
        <v>10864</v>
      </c>
    </row>
    <row r="1621" spans="1:1" x14ac:dyDescent="0.2">
      <c r="A1621" s="3">
        <v>10864</v>
      </c>
    </row>
    <row r="1622" spans="1:1" x14ac:dyDescent="0.2">
      <c r="A1622" s="2">
        <v>10865</v>
      </c>
    </row>
    <row r="1623" spans="1:1" x14ac:dyDescent="0.2">
      <c r="A1623" s="3">
        <v>10865</v>
      </c>
    </row>
    <row r="1624" spans="1:1" x14ac:dyDescent="0.2">
      <c r="A1624" s="2">
        <v>10866</v>
      </c>
    </row>
    <row r="1625" spans="1:1" x14ac:dyDescent="0.2">
      <c r="A1625" s="3">
        <v>10866</v>
      </c>
    </row>
    <row r="1626" spans="1:1" x14ac:dyDescent="0.2">
      <c r="A1626" s="2">
        <v>10866</v>
      </c>
    </row>
    <row r="1627" spans="1:1" x14ac:dyDescent="0.2">
      <c r="A1627" s="3">
        <v>10867</v>
      </c>
    </row>
    <row r="1628" spans="1:1" x14ac:dyDescent="0.2">
      <c r="A1628" s="2">
        <v>10868</v>
      </c>
    </row>
    <row r="1629" spans="1:1" x14ac:dyDescent="0.2">
      <c r="A1629" s="3">
        <v>10868</v>
      </c>
    </row>
    <row r="1630" spans="1:1" x14ac:dyDescent="0.2">
      <c r="A1630" s="2">
        <v>10868</v>
      </c>
    </row>
    <row r="1631" spans="1:1" x14ac:dyDescent="0.2">
      <c r="A1631" s="3">
        <v>10869</v>
      </c>
    </row>
    <row r="1632" spans="1:1" x14ac:dyDescent="0.2">
      <c r="A1632" s="2">
        <v>10869</v>
      </c>
    </row>
    <row r="1633" spans="1:1" x14ac:dyDescent="0.2">
      <c r="A1633" s="3">
        <v>10869</v>
      </c>
    </row>
    <row r="1634" spans="1:1" x14ac:dyDescent="0.2">
      <c r="A1634" s="2">
        <v>10869</v>
      </c>
    </row>
    <row r="1635" spans="1:1" x14ac:dyDescent="0.2">
      <c r="A1635" s="3">
        <v>10870</v>
      </c>
    </row>
    <row r="1636" spans="1:1" x14ac:dyDescent="0.2">
      <c r="A1636" s="2">
        <v>10870</v>
      </c>
    </row>
    <row r="1637" spans="1:1" x14ac:dyDescent="0.2">
      <c r="A1637" s="3">
        <v>10871</v>
      </c>
    </row>
    <row r="1638" spans="1:1" x14ac:dyDescent="0.2">
      <c r="A1638" s="2">
        <v>10871</v>
      </c>
    </row>
    <row r="1639" spans="1:1" x14ac:dyDescent="0.2">
      <c r="A1639" s="3">
        <v>10871</v>
      </c>
    </row>
    <row r="1640" spans="1:1" x14ac:dyDescent="0.2">
      <c r="A1640" s="2">
        <v>10872</v>
      </c>
    </row>
    <row r="1641" spans="1:1" x14ac:dyDescent="0.2">
      <c r="A1641" s="3">
        <v>10872</v>
      </c>
    </row>
    <row r="1642" spans="1:1" x14ac:dyDescent="0.2">
      <c r="A1642" s="2">
        <v>10872</v>
      </c>
    </row>
    <row r="1643" spans="1:1" x14ac:dyDescent="0.2">
      <c r="A1643" s="3">
        <v>10872</v>
      </c>
    </row>
    <row r="1644" spans="1:1" x14ac:dyDescent="0.2">
      <c r="A1644" s="2">
        <v>10873</v>
      </c>
    </row>
    <row r="1645" spans="1:1" x14ac:dyDescent="0.2">
      <c r="A1645" s="3">
        <v>10873</v>
      </c>
    </row>
    <row r="1646" spans="1:1" x14ac:dyDescent="0.2">
      <c r="A1646" s="2">
        <v>10874</v>
      </c>
    </row>
    <row r="1647" spans="1:1" x14ac:dyDescent="0.2">
      <c r="A1647" s="3">
        <v>10875</v>
      </c>
    </row>
    <row r="1648" spans="1:1" x14ac:dyDescent="0.2">
      <c r="A1648" s="2">
        <v>10875</v>
      </c>
    </row>
    <row r="1649" spans="1:1" x14ac:dyDescent="0.2">
      <c r="A1649" s="3">
        <v>10875</v>
      </c>
    </row>
    <row r="1650" spans="1:1" x14ac:dyDescent="0.2">
      <c r="A1650" s="2">
        <v>10876</v>
      </c>
    </row>
    <row r="1651" spans="1:1" x14ac:dyDescent="0.2">
      <c r="A1651" s="3">
        <v>10876</v>
      </c>
    </row>
    <row r="1652" spans="1:1" x14ac:dyDescent="0.2">
      <c r="A1652" s="2">
        <v>10877</v>
      </c>
    </row>
    <row r="1653" spans="1:1" x14ac:dyDescent="0.2">
      <c r="A1653" s="3">
        <v>10877</v>
      </c>
    </row>
    <row r="1654" spans="1:1" x14ac:dyDescent="0.2">
      <c r="A1654" s="2">
        <v>10878</v>
      </c>
    </row>
    <row r="1655" spans="1:1" x14ac:dyDescent="0.2">
      <c r="A1655" s="3">
        <v>10879</v>
      </c>
    </row>
    <row r="1656" spans="1:1" x14ac:dyDescent="0.2">
      <c r="A1656" s="2">
        <v>10879</v>
      </c>
    </row>
    <row r="1657" spans="1:1" x14ac:dyDescent="0.2">
      <c r="A1657" s="3">
        <v>10879</v>
      </c>
    </row>
    <row r="1658" spans="1:1" x14ac:dyDescent="0.2">
      <c r="A1658" s="2">
        <v>10880</v>
      </c>
    </row>
    <row r="1659" spans="1:1" x14ac:dyDescent="0.2">
      <c r="A1659" s="3">
        <v>10880</v>
      </c>
    </row>
    <row r="1660" spans="1:1" x14ac:dyDescent="0.2">
      <c r="A1660" s="2">
        <v>10880</v>
      </c>
    </row>
    <row r="1661" spans="1:1" x14ac:dyDescent="0.2">
      <c r="A1661" s="3">
        <v>10881</v>
      </c>
    </row>
    <row r="1662" spans="1:1" x14ac:dyDescent="0.2">
      <c r="A1662" s="2">
        <v>10882</v>
      </c>
    </row>
    <row r="1663" spans="1:1" x14ac:dyDescent="0.2">
      <c r="A1663" s="3">
        <v>10882</v>
      </c>
    </row>
    <row r="1664" spans="1:1" x14ac:dyDescent="0.2">
      <c r="A1664" s="2">
        <v>10882</v>
      </c>
    </row>
    <row r="1665" spans="1:1" x14ac:dyDescent="0.2">
      <c r="A1665" s="3">
        <v>10883</v>
      </c>
    </row>
    <row r="1666" spans="1:1" x14ac:dyDescent="0.2">
      <c r="A1666" s="2">
        <v>10884</v>
      </c>
    </row>
    <row r="1667" spans="1:1" x14ac:dyDescent="0.2">
      <c r="A1667" s="3">
        <v>10884</v>
      </c>
    </row>
    <row r="1668" spans="1:1" x14ac:dyDescent="0.2">
      <c r="A1668" s="2">
        <v>10884</v>
      </c>
    </row>
    <row r="1669" spans="1:1" x14ac:dyDescent="0.2">
      <c r="A1669" s="3">
        <v>10885</v>
      </c>
    </row>
    <row r="1670" spans="1:1" x14ac:dyDescent="0.2">
      <c r="A1670" s="2">
        <v>10885</v>
      </c>
    </row>
    <row r="1671" spans="1:1" x14ac:dyDescent="0.2">
      <c r="A1671" s="3">
        <v>10885</v>
      </c>
    </row>
    <row r="1672" spans="1:1" x14ac:dyDescent="0.2">
      <c r="A1672" s="2">
        <v>10885</v>
      </c>
    </row>
    <row r="1673" spans="1:1" x14ac:dyDescent="0.2">
      <c r="A1673" s="3">
        <v>10886</v>
      </c>
    </row>
    <row r="1674" spans="1:1" x14ac:dyDescent="0.2">
      <c r="A1674" s="2">
        <v>10886</v>
      </c>
    </row>
    <row r="1675" spans="1:1" x14ac:dyDescent="0.2">
      <c r="A1675" s="3">
        <v>10886</v>
      </c>
    </row>
    <row r="1676" spans="1:1" x14ac:dyDescent="0.2">
      <c r="A1676" s="2">
        <v>10887</v>
      </c>
    </row>
    <row r="1677" spans="1:1" x14ac:dyDescent="0.2">
      <c r="A1677" s="3">
        <v>10888</v>
      </c>
    </row>
    <row r="1678" spans="1:1" x14ac:dyDescent="0.2">
      <c r="A1678" s="2">
        <v>10888</v>
      </c>
    </row>
    <row r="1679" spans="1:1" x14ac:dyDescent="0.2">
      <c r="A1679" s="3">
        <v>10889</v>
      </c>
    </row>
    <row r="1680" spans="1:1" x14ac:dyDescent="0.2">
      <c r="A1680" s="2">
        <v>10889</v>
      </c>
    </row>
    <row r="1681" spans="1:1" x14ac:dyDescent="0.2">
      <c r="A1681" s="3">
        <v>10890</v>
      </c>
    </row>
    <row r="1682" spans="1:1" x14ac:dyDescent="0.2">
      <c r="A1682" s="2">
        <v>10890</v>
      </c>
    </row>
    <row r="1683" spans="1:1" x14ac:dyDescent="0.2">
      <c r="A1683" s="3">
        <v>10890</v>
      </c>
    </row>
    <row r="1684" spans="1:1" x14ac:dyDescent="0.2">
      <c r="A1684" s="2">
        <v>10891</v>
      </c>
    </row>
    <row r="1685" spans="1:1" x14ac:dyDescent="0.2">
      <c r="A1685" s="3">
        <v>10892</v>
      </c>
    </row>
    <row r="1686" spans="1:1" x14ac:dyDescent="0.2">
      <c r="A1686" s="2">
        <v>10893</v>
      </c>
    </row>
    <row r="1687" spans="1:1" x14ac:dyDescent="0.2">
      <c r="A1687" s="3">
        <v>10893</v>
      </c>
    </row>
    <row r="1688" spans="1:1" x14ac:dyDescent="0.2">
      <c r="A1688" s="2">
        <v>10893</v>
      </c>
    </row>
    <row r="1689" spans="1:1" x14ac:dyDescent="0.2">
      <c r="A1689" s="3">
        <v>10893</v>
      </c>
    </row>
    <row r="1690" spans="1:1" x14ac:dyDescent="0.2">
      <c r="A1690" s="2">
        <v>10893</v>
      </c>
    </row>
    <row r="1691" spans="1:1" x14ac:dyDescent="0.2">
      <c r="A1691" s="3">
        <v>10894</v>
      </c>
    </row>
    <row r="1692" spans="1:1" x14ac:dyDescent="0.2">
      <c r="A1692" s="2">
        <v>10894</v>
      </c>
    </row>
    <row r="1693" spans="1:1" x14ac:dyDescent="0.2">
      <c r="A1693" s="3">
        <v>10894</v>
      </c>
    </row>
    <row r="1694" spans="1:1" x14ac:dyDescent="0.2">
      <c r="A1694" s="2">
        <v>10895</v>
      </c>
    </row>
    <row r="1695" spans="1:1" x14ac:dyDescent="0.2">
      <c r="A1695" s="3">
        <v>10895</v>
      </c>
    </row>
    <row r="1696" spans="1:1" x14ac:dyDescent="0.2">
      <c r="A1696" s="2">
        <v>10895</v>
      </c>
    </row>
    <row r="1697" spans="1:1" x14ac:dyDescent="0.2">
      <c r="A1697" s="3">
        <v>10895</v>
      </c>
    </row>
    <row r="1698" spans="1:1" x14ac:dyDescent="0.2">
      <c r="A1698" s="2">
        <v>10896</v>
      </c>
    </row>
    <row r="1699" spans="1:1" x14ac:dyDescent="0.2">
      <c r="A1699" s="3">
        <v>10896</v>
      </c>
    </row>
    <row r="1700" spans="1:1" x14ac:dyDescent="0.2">
      <c r="A1700" s="2">
        <v>10897</v>
      </c>
    </row>
    <row r="1701" spans="1:1" x14ac:dyDescent="0.2">
      <c r="A1701" s="3">
        <v>10897</v>
      </c>
    </row>
    <row r="1702" spans="1:1" x14ac:dyDescent="0.2">
      <c r="A1702" s="2">
        <v>10898</v>
      </c>
    </row>
    <row r="1703" spans="1:1" x14ac:dyDescent="0.2">
      <c r="A1703" s="3">
        <v>10899</v>
      </c>
    </row>
    <row r="1704" spans="1:1" x14ac:dyDescent="0.2">
      <c r="A1704" s="2">
        <v>10900</v>
      </c>
    </row>
    <row r="1705" spans="1:1" x14ac:dyDescent="0.2">
      <c r="A1705" s="3">
        <v>10901</v>
      </c>
    </row>
    <row r="1706" spans="1:1" x14ac:dyDescent="0.2">
      <c r="A1706" s="2">
        <v>10901</v>
      </c>
    </row>
    <row r="1707" spans="1:1" x14ac:dyDescent="0.2">
      <c r="A1707" s="3">
        <v>10902</v>
      </c>
    </row>
    <row r="1708" spans="1:1" x14ac:dyDescent="0.2">
      <c r="A1708" s="2">
        <v>10902</v>
      </c>
    </row>
    <row r="1709" spans="1:1" x14ac:dyDescent="0.2">
      <c r="A1709" s="3">
        <v>10903</v>
      </c>
    </row>
    <row r="1710" spans="1:1" x14ac:dyDescent="0.2">
      <c r="A1710" s="2">
        <v>10903</v>
      </c>
    </row>
    <row r="1711" spans="1:1" x14ac:dyDescent="0.2">
      <c r="A1711" s="3">
        <v>10903</v>
      </c>
    </row>
    <row r="1712" spans="1:1" x14ac:dyDescent="0.2">
      <c r="A1712" s="2">
        <v>10904</v>
      </c>
    </row>
    <row r="1713" spans="1:1" x14ac:dyDescent="0.2">
      <c r="A1713" s="3">
        <v>10904</v>
      </c>
    </row>
    <row r="1714" spans="1:1" x14ac:dyDescent="0.2">
      <c r="A1714" s="2">
        <v>10905</v>
      </c>
    </row>
    <row r="1715" spans="1:1" x14ac:dyDescent="0.2">
      <c r="A1715" s="3">
        <v>10906</v>
      </c>
    </row>
    <row r="1716" spans="1:1" x14ac:dyDescent="0.2">
      <c r="A1716" s="2">
        <v>10907</v>
      </c>
    </row>
    <row r="1717" spans="1:1" x14ac:dyDescent="0.2">
      <c r="A1717" s="3">
        <v>10908</v>
      </c>
    </row>
    <row r="1718" spans="1:1" x14ac:dyDescent="0.2">
      <c r="A1718" s="2">
        <v>10908</v>
      </c>
    </row>
    <row r="1719" spans="1:1" x14ac:dyDescent="0.2">
      <c r="A1719" s="3">
        <v>10909</v>
      </c>
    </row>
    <row r="1720" spans="1:1" x14ac:dyDescent="0.2">
      <c r="A1720" s="2">
        <v>10909</v>
      </c>
    </row>
    <row r="1721" spans="1:1" x14ac:dyDescent="0.2">
      <c r="A1721" s="3">
        <v>10909</v>
      </c>
    </row>
    <row r="1722" spans="1:1" x14ac:dyDescent="0.2">
      <c r="A1722" s="2">
        <v>10910</v>
      </c>
    </row>
    <row r="1723" spans="1:1" x14ac:dyDescent="0.2">
      <c r="A1723" s="3">
        <v>10910</v>
      </c>
    </row>
    <row r="1724" spans="1:1" x14ac:dyDescent="0.2">
      <c r="A1724" s="2">
        <v>10910</v>
      </c>
    </row>
    <row r="1725" spans="1:1" x14ac:dyDescent="0.2">
      <c r="A1725" s="3">
        <v>10911</v>
      </c>
    </row>
    <row r="1726" spans="1:1" x14ac:dyDescent="0.2">
      <c r="A1726" s="2">
        <v>10911</v>
      </c>
    </row>
    <row r="1727" spans="1:1" x14ac:dyDescent="0.2">
      <c r="A1727" s="3">
        <v>10911</v>
      </c>
    </row>
    <row r="1728" spans="1:1" x14ac:dyDescent="0.2">
      <c r="A1728" s="2">
        <v>10912</v>
      </c>
    </row>
    <row r="1729" spans="1:1" x14ac:dyDescent="0.2">
      <c r="A1729" s="3">
        <v>10912</v>
      </c>
    </row>
    <row r="1730" spans="1:1" x14ac:dyDescent="0.2">
      <c r="A1730" s="2">
        <v>10913</v>
      </c>
    </row>
    <row r="1731" spans="1:1" x14ac:dyDescent="0.2">
      <c r="A1731" s="3">
        <v>10913</v>
      </c>
    </row>
    <row r="1732" spans="1:1" x14ac:dyDescent="0.2">
      <c r="A1732" s="2">
        <v>10913</v>
      </c>
    </row>
    <row r="1733" spans="1:1" x14ac:dyDescent="0.2">
      <c r="A1733" s="3">
        <v>10914</v>
      </c>
    </row>
    <row r="1734" spans="1:1" x14ac:dyDescent="0.2">
      <c r="A1734" s="2">
        <v>10915</v>
      </c>
    </row>
    <row r="1735" spans="1:1" x14ac:dyDescent="0.2">
      <c r="A1735" s="3">
        <v>10915</v>
      </c>
    </row>
    <row r="1736" spans="1:1" x14ac:dyDescent="0.2">
      <c r="A1736" s="2">
        <v>10915</v>
      </c>
    </row>
    <row r="1737" spans="1:1" x14ac:dyDescent="0.2">
      <c r="A1737" s="3">
        <v>10916</v>
      </c>
    </row>
    <row r="1738" spans="1:1" x14ac:dyDescent="0.2">
      <c r="A1738" s="2">
        <v>10916</v>
      </c>
    </row>
    <row r="1739" spans="1:1" x14ac:dyDescent="0.2">
      <c r="A1739" s="3">
        <v>10916</v>
      </c>
    </row>
    <row r="1740" spans="1:1" x14ac:dyDescent="0.2">
      <c r="A1740" s="2">
        <v>10917</v>
      </c>
    </row>
    <row r="1741" spans="1:1" x14ac:dyDescent="0.2">
      <c r="A1741" s="3">
        <v>10917</v>
      </c>
    </row>
    <row r="1742" spans="1:1" x14ac:dyDescent="0.2">
      <c r="A1742" s="2">
        <v>10918</v>
      </c>
    </row>
    <row r="1743" spans="1:1" x14ac:dyDescent="0.2">
      <c r="A1743" s="3">
        <v>10918</v>
      </c>
    </row>
    <row r="1744" spans="1:1" x14ac:dyDescent="0.2">
      <c r="A1744" s="2">
        <v>10919</v>
      </c>
    </row>
    <row r="1745" spans="1:1" x14ac:dyDescent="0.2">
      <c r="A1745" s="3">
        <v>10919</v>
      </c>
    </row>
    <row r="1746" spans="1:1" x14ac:dyDescent="0.2">
      <c r="A1746" s="2">
        <v>10919</v>
      </c>
    </row>
    <row r="1747" spans="1:1" x14ac:dyDescent="0.2">
      <c r="A1747" s="3">
        <v>10920</v>
      </c>
    </row>
    <row r="1748" spans="1:1" x14ac:dyDescent="0.2">
      <c r="A1748" s="2">
        <v>10921</v>
      </c>
    </row>
    <row r="1749" spans="1:1" x14ac:dyDescent="0.2">
      <c r="A1749" s="3">
        <v>10921</v>
      </c>
    </row>
    <row r="1750" spans="1:1" x14ac:dyDescent="0.2">
      <c r="A1750" s="2">
        <v>10922</v>
      </c>
    </row>
    <row r="1751" spans="1:1" x14ac:dyDescent="0.2">
      <c r="A1751" s="3">
        <v>10922</v>
      </c>
    </row>
    <row r="1752" spans="1:1" x14ac:dyDescent="0.2">
      <c r="A1752" s="2">
        <v>10923</v>
      </c>
    </row>
    <row r="1753" spans="1:1" x14ac:dyDescent="0.2">
      <c r="A1753" s="3">
        <v>10923</v>
      </c>
    </row>
    <row r="1754" spans="1:1" x14ac:dyDescent="0.2">
      <c r="A1754" s="2">
        <v>10923</v>
      </c>
    </row>
    <row r="1755" spans="1:1" x14ac:dyDescent="0.2">
      <c r="A1755" s="3">
        <v>10924</v>
      </c>
    </row>
    <row r="1756" spans="1:1" x14ac:dyDescent="0.2">
      <c r="A1756" s="2">
        <v>10924</v>
      </c>
    </row>
    <row r="1757" spans="1:1" x14ac:dyDescent="0.2">
      <c r="A1757" s="3">
        <v>10924</v>
      </c>
    </row>
    <row r="1758" spans="1:1" x14ac:dyDescent="0.2">
      <c r="A1758" s="2">
        <v>10925</v>
      </c>
    </row>
    <row r="1759" spans="1:1" x14ac:dyDescent="0.2">
      <c r="A1759" s="3">
        <v>10925</v>
      </c>
    </row>
    <row r="1760" spans="1:1" x14ac:dyDescent="0.2">
      <c r="A1760" s="2">
        <v>10926</v>
      </c>
    </row>
    <row r="1761" spans="1:1" x14ac:dyDescent="0.2">
      <c r="A1761" s="3">
        <v>10926</v>
      </c>
    </row>
    <row r="1762" spans="1:1" x14ac:dyDescent="0.2">
      <c r="A1762" s="2">
        <v>10926</v>
      </c>
    </row>
    <row r="1763" spans="1:1" x14ac:dyDescent="0.2">
      <c r="A1763" s="3">
        <v>10926</v>
      </c>
    </row>
    <row r="1764" spans="1:1" x14ac:dyDescent="0.2">
      <c r="A1764" s="2">
        <v>10927</v>
      </c>
    </row>
    <row r="1765" spans="1:1" x14ac:dyDescent="0.2">
      <c r="A1765" s="3">
        <v>10927</v>
      </c>
    </row>
    <row r="1766" spans="1:1" x14ac:dyDescent="0.2">
      <c r="A1766" s="2">
        <v>10927</v>
      </c>
    </row>
    <row r="1767" spans="1:1" x14ac:dyDescent="0.2">
      <c r="A1767" s="3">
        <v>10928</v>
      </c>
    </row>
    <row r="1768" spans="1:1" x14ac:dyDescent="0.2">
      <c r="A1768" s="2">
        <v>10928</v>
      </c>
    </row>
    <row r="1769" spans="1:1" x14ac:dyDescent="0.2">
      <c r="A1769" s="3">
        <v>10929</v>
      </c>
    </row>
    <row r="1770" spans="1:1" x14ac:dyDescent="0.2">
      <c r="A1770" s="2">
        <v>10929</v>
      </c>
    </row>
    <row r="1771" spans="1:1" x14ac:dyDescent="0.2">
      <c r="A1771" s="3">
        <v>10929</v>
      </c>
    </row>
    <row r="1772" spans="1:1" x14ac:dyDescent="0.2">
      <c r="A1772" s="2">
        <v>10930</v>
      </c>
    </row>
    <row r="1773" spans="1:1" x14ac:dyDescent="0.2">
      <c r="A1773" s="3">
        <v>10930</v>
      </c>
    </row>
    <row r="1774" spans="1:1" x14ac:dyDescent="0.2">
      <c r="A1774" s="2">
        <v>10930</v>
      </c>
    </row>
    <row r="1775" spans="1:1" x14ac:dyDescent="0.2">
      <c r="A1775" s="3">
        <v>10930</v>
      </c>
    </row>
    <row r="1776" spans="1:1" x14ac:dyDescent="0.2">
      <c r="A1776" s="2">
        <v>10931</v>
      </c>
    </row>
    <row r="1777" spans="1:1" x14ac:dyDescent="0.2">
      <c r="A1777" s="3">
        <v>10931</v>
      </c>
    </row>
    <row r="1778" spans="1:1" x14ac:dyDescent="0.2">
      <c r="A1778" s="2">
        <v>10932</v>
      </c>
    </row>
    <row r="1779" spans="1:1" x14ac:dyDescent="0.2">
      <c r="A1779" s="3">
        <v>10932</v>
      </c>
    </row>
    <row r="1780" spans="1:1" x14ac:dyDescent="0.2">
      <c r="A1780" s="2">
        <v>10932</v>
      </c>
    </row>
    <row r="1781" spans="1:1" x14ac:dyDescent="0.2">
      <c r="A1781" s="3">
        <v>10932</v>
      </c>
    </row>
    <row r="1782" spans="1:1" x14ac:dyDescent="0.2">
      <c r="A1782" s="2">
        <v>10933</v>
      </c>
    </row>
    <row r="1783" spans="1:1" x14ac:dyDescent="0.2">
      <c r="A1783" s="3">
        <v>10933</v>
      </c>
    </row>
    <row r="1784" spans="1:1" x14ac:dyDescent="0.2">
      <c r="A1784" s="2">
        <v>10934</v>
      </c>
    </row>
    <row r="1785" spans="1:1" x14ac:dyDescent="0.2">
      <c r="A1785" s="3">
        <v>10935</v>
      </c>
    </row>
    <row r="1786" spans="1:1" x14ac:dyDescent="0.2">
      <c r="A1786" s="2">
        <v>10935</v>
      </c>
    </row>
    <row r="1787" spans="1:1" x14ac:dyDescent="0.2">
      <c r="A1787" s="3">
        <v>10935</v>
      </c>
    </row>
    <row r="1788" spans="1:1" x14ac:dyDescent="0.2">
      <c r="A1788" s="2">
        <v>10936</v>
      </c>
    </row>
    <row r="1789" spans="1:1" x14ac:dyDescent="0.2">
      <c r="A1789" s="3">
        <v>10937</v>
      </c>
    </row>
    <row r="1790" spans="1:1" x14ac:dyDescent="0.2">
      <c r="A1790" s="2">
        <v>10937</v>
      </c>
    </row>
    <row r="1791" spans="1:1" x14ac:dyDescent="0.2">
      <c r="A1791" s="3">
        <v>10938</v>
      </c>
    </row>
    <row r="1792" spans="1:1" x14ac:dyDescent="0.2">
      <c r="A1792" s="2">
        <v>10938</v>
      </c>
    </row>
    <row r="1793" spans="1:1" x14ac:dyDescent="0.2">
      <c r="A1793" s="3">
        <v>10938</v>
      </c>
    </row>
    <row r="1794" spans="1:1" x14ac:dyDescent="0.2">
      <c r="A1794" s="2">
        <v>10938</v>
      </c>
    </row>
    <row r="1795" spans="1:1" x14ac:dyDescent="0.2">
      <c r="A1795" s="3">
        <v>10939</v>
      </c>
    </row>
    <row r="1796" spans="1:1" x14ac:dyDescent="0.2">
      <c r="A1796" s="2">
        <v>10939</v>
      </c>
    </row>
    <row r="1797" spans="1:1" x14ac:dyDescent="0.2">
      <c r="A1797" s="3">
        <v>10940</v>
      </c>
    </row>
    <row r="1798" spans="1:1" x14ac:dyDescent="0.2">
      <c r="A1798" s="2">
        <v>10940</v>
      </c>
    </row>
    <row r="1799" spans="1:1" x14ac:dyDescent="0.2">
      <c r="A1799" s="3">
        <v>10941</v>
      </c>
    </row>
    <row r="1800" spans="1:1" x14ac:dyDescent="0.2">
      <c r="A1800" s="2">
        <v>10941</v>
      </c>
    </row>
    <row r="1801" spans="1:1" x14ac:dyDescent="0.2">
      <c r="A1801" s="3">
        <v>10941</v>
      </c>
    </row>
    <row r="1802" spans="1:1" x14ac:dyDescent="0.2">
      <c r="A1802" s="2">
        <v>10941</v>
      </c>
    </row>
    <row r="1803" spans="1:1" x14ac:dyDescent="0.2">
      <c r="A1803" s="3">
        <v>10942</v>
      </c>
    </row>
    <row r="1804" spans="1:1" x14ac:dyDescent="0.2">
      <c r="A1804" s="2">
        <v>10943</v>
      </c>
    </row>
    <row r="1805" spans="1:1" x14ac:dyDescent="0.2">
      <c r="A1805" s="3">
        <v>10943</v>
      </c>
    </row>
    <row r="1806" spans="1:1" x14ac:dyDescent="0.2">
      <c r="A1806" s="2">
        <v>10943</v>
      </c>
    </row>
    <row r="1807" spans="1:1" x14ac:dyDescent="0.2">
      <c r="A1807" s="3">
        <v>10944</v>
      </c>
    </row>
    <row r="1808" spans="1:1" x14ac:dyDescent="0.2">
      <c r="A1808" s="2">
        <v>10944</v>
      </c>
    </row>
    <row r="1809" spans="1:1" x14ac:dyDescent="0.2">
      <c r="A1809" s="3">
        <v>10944</v>
      </c>
    </row>
    <row r="1810" spans="1:1" x14ac:dyDescent="0.2">
      <c r="A1810" s="2">
        <v>10945</v>
      </c>
    </row>
    <row r="1811" spans="1:1" x14ac:dyDescent="0.2">
      <c r="A1811" s="3">
        <v>10945</v>
      </c>
    </row>
    <row r="1812" spans="1:1" x14ac:dyDescent="0.2">
      <c r="A1812" s="2">
        <v>10946</v>
      </c>
    </row>
    <row r="1813" spans="1:1" x14ac:dyDescent="0.2">
      <c r="A1813" s="3">
        <v>10946</v>
      </c>
    </row>
    <row r="1814" spans="1:1" x14ac:dyDescent="0.2">
      <c r="A1814" s="2">
        <v>10946</v>
      </c>
    </row>
    <row r="1815" spans="1:1" x14ac:dyDescent="0.2">
      <c r="A1815" s="3">
        <v>10947</v>
      </c>
    </row>
    <row r="1816" spans="1:1" x14ac:dyDescent="0.2">
      <c r="A1816" s="2">
        <v>10948</v>
      </c>
    </row>
    <row r="1817" spans="1:1" x14ac:dyDescent="0.2">
      <c r="A1817" s="3">
        <v>10948</v>
      </c>
    </row>
    <row r="1818" spans="1:1" x14ac:dyDescent="0.2">
      <c r="A1818" s="2">
        <v>10948</v>
      </c>
    </row>
    <row r="1819" spans="1:1" x14ac:dyDescent="0.2">
      <c r="A1819" s="3">
        <v>10949</v>
      </c>
    </row>
    <row r="1820" spans="1:1" x14ac:dyDescent="0.2">
      <c r="A1820" s="2">
        <v>10949</v>
      </c>
    </row>
    <row r="1821" spans="1:1" x14ac:dyDescent="0.2">
      <c r="A1821" s="3">
        <v>10949</v>
      </c>
    </row>
    <row r="1822" spans="1:1" x14ac:dyDescent="0.2">
      <c r="A1822" s="2">
        <v>10949</v>
      </c>
    </row>
    <row r="1823" spans="1:1" x14ac:dyDescent="0.2">
      <c r="A1823" s="3">
        <v>10950</v>
      </c>
    </row>
    <row r="1824" spans="1:1" x14ac:dyDescent="0.2">
      <c r="A1824" s="2">
        <v>10951</v>
      </c>
    </row>
    <row r="1825" spans="1:1" x14ac:dyDescent="0.2">
      <c r="A1825" s="3">
        <v>10951</v>
      </c>
    </row>
    <row r="1826" spans="1:1" x14ac:dyDescent="0.2">
      <c r="A1826" s="2">
        <v>10951</v>
      </c>
    </row>
    <row r="1827" spans="1:1" x14ac:dyDescent="0.2">
      <c r="A1827" s="3">
        <v>10952</v>
      </c>
    </row>
    <row r="1828" spans="1:1" x14ac:dyDescent="0.2">
      <c r="A1828" s="2">
        <v>10952</v>
      </c>
    </row>
    <row r="1829" spans="1:1" x14ac:dyDescent="0.2">
      <c r="A1829" s="3">
        <v>10953</v>
      </c>
    </row>
    <row r="1830" spans="1:1" x14ac:dyDescent="0.2">
      <c r="A1830" s="2">
        <v>10953</v>
      </c>
    </row>
    <row r="1831" spans="1:1" x14ac:dyDescent="0.2">
      <c r="A1831" s="3">
        <v>10954</v>
      </c>
    </row>
    <row r="1832" spans="1:1" x14ac:dyDescent="0.2">
      <c r="A1832" s="2">
        <v>10954</v>
      </c>
    </row>
    <row r="1833" spans="1:1" x14ac:dyDescent="0.2">
      <c r="A1833" s="3">
        <v>10954</v>
      </c>
    </row>
    <row r="1834" spans="1:1" x14ac:dyDescent="0.2">
      <c r="A1834" s="2">
        <v>10954</v>
      </c>
    </row>
    <row r="1835" spans="1:1" x14ac:dyDescent="0.2">
      <c r="A1835" s="3">
        <v>10955</v>
      </c>
    </row>
    <row r="1836" spans="1:1" x14ac:dyDescent="0.2">
      <c r="A1836" s="2">
        <v>10956</v>
      </c>
    </row>
    <row r="1837" spans="1:1" x14ac:dyDescent="0.2">
      <c r="A1837" s="3">
        <v>10956</v>
      </c>
    </row>
    <row r="1838" spans="1:1" x14ac:dyDescent="0.2">
      <c r="A1838" s="2">
        <v>10956</v>
      </c>
    </row>
    <row r="1839" spans="1:1" x14ac:dyDescent="0.2">
      <c r="A1839" s="3">
        <v>10957</v>
      </c>
    </row>
    <row r="1840" spans="1:1" x14ac:dyDescent="0.2">
      <c r="A1840" s="2">
        <v>10957</v>
      </c>
    </row>
    <row r="1841" spans="1:1" x14ac:dyDescent="0.2">
      <c r="A1841" s="3">
        <v>10957</v>
      </c>
    </row>
    <row r="1842" spans="1:1" x14ac:dyDescent="0.2">
      <c r="A1842" s="2">
        <v>10958</v>
      </c>
    </row>
    <row r="1843" spans="1:1" x14ac:dyDescent="0.2">
      <c r="A1843" s="3">
        <v>10958</v>
      </c>
    </row>
    <row r="1844" spans="1:1" x14ac:dyDescent="0.2">
      <c r="A1844" s="2">
        <v>10958</v>
      </c>
    </row>
    <row r="1845" spans="1:1" x14ac:dyDescent="0.2">
      <c r="A1845" s="3">
        <v>10959</v>
      </c>
    </row>
    <row r="1846" spans="1:1" x14ac:dyDescent="0.2">
      <c r="A1846" s="2">
        <v>10960</v>
      </c>
    </row>
    <row r="1847" spans="1:1" x14ac:dyDescent="0.2">
      <c r="A1847" s="3">
        <v>10960</v>
      </c>
    </row>
    <row r="1848" spans="1:1" x14ac:dyDescent="0.2">
      <c r="A1848" s="2">
        <v>10961</v>
      </c>
    </row>
    <row r="1849" spans="1:1" x14ac:dyDescent="0.2">
      <c r="A1849" s="3">
        <v>10961</v>
      </c>
    </row>
    <row r="1850" spans="1:1" x14ac:dyDescent="0.2">
      <c r="A1850" s="2">
        <v>10962</v>
      </c>
    </row>
    <row r="1851" spans="1:1" x14ac:dyDescent="0.2">
      <c r="A1851" s="3">
        <v>10962</v>
      </c>
    </row>
    <row r="1852" spans="1:1" x14ac:dyDescent="0.2">
      <c r="A1852" s="2">
        <v>10962</v>
      </c>
    </row>
    <row r="1853" spans="1:1" x14ac:dyDescent="0.2">
      <c r="A1853" s="3">
        <v>10962</v>
      </c>
    </row>
    <row r="1854" spans="1:1" x14ac:dyDescent="0.2">
      <c r="A1854" s="2">
        <v>10962</v>
      </c>
    </row>
    <row r="1855" spans="1:1" x14ac:dyDescent="0.2">
      <c r="A1855" s="3">
        <v>10963</v>
      </c>
    </row>
    <row r="1856" spans="1:1" x14ac:dyDescent="0.2">
      <c r="A1856" s="2">
        <v>10964</v>
      </c>
    </row>
    <row r="1857" spans="1:1" x14ac:dyDescent="0.2">
      <c r="A1857" s="3">
        <v>10964</v>
      </c>
    </row>
    <row r="1858" spans="1:1" x14ac:dyDescent="0.2">
      <c r="A1858" s="2">
        <v>10964</v>
      </c>
    </row>
    <row r="1859" spans="1:1" x14ac:dyDescent="0.2">
      <c r="A1859" s="3">
        <v>10965</v>
      </c>
    </row>
    <row r="1860" spans="1:1" x14ac:dyDescent="0.2">
      <c r="A1860" s="2">
        <v>10966</v>
      </c>
    </row>
    <row r="1861" spans="1:1" x14ac:dyDescent="0.2">
      <c r="A1861" s="3">
        <v>10966</v>
      </c>
    </row>
    <row r="1862" spans="1:1" x14ac:dyDescent="0.2">
      <c r="A1862" s="2">
        <v>10966</v>
      </c>
    </row>
    <row r="1863" spans="1:1" x14ac:dyDescent="0.2">
      <c r="A1863" s="3">
        <v>10967</v>
      </c>
    </row>
    <row r="1864" spans="1:1" x14ac:dyDescent="0.2">
      <c r="A1864" s="2">
        <v>10967</v>
      </c>
    </row>
    <row r="1865" spans="1:1" x14ac:dyDescent="0.2">
      <c r="A1865" s="3">
        <v>10968</v>
      </c>
    </row>
    <row r="1866" spans="1:1" x14ac:dyDescent="0.2">
      <c r="A1866" s="2">
        <v>10968</v>
      </c>
    </row>
    <row r="1867" spans="1:1" x14ac:dyDescent="0.2">
      <c r="A1867" s="3">
        <v>10968</v>
      </c>
    </row>
    <row r="1868" spans="1:1" x14ac:dyDescent="0.2">
      <c r="A1868" s="2">
        <v>10969</v>
      </c>
    </row>
    <row r="1869" spans="1:1" x14ac:dyDescent="0.2">
      <c r="A1869" s="3">
        <v>10970</v>
      </c>
    </row>
    <row r="1870" spans="1:1" x14ac:dyDescent="0.2">
      <c r="A1870" s="2">
        <v>10971</v>
      </c>
    </row>
    <row r="1871" spans="1:1" x14ac:dyDescent="0.2">
      <c r="A1871" s="3">
        <v>10972</v>
      </c>
    </row>
    <row r="1872" spans="1:1" x14ac:dyDescent="0.2">
      <c r="A1872" s="2">
        <v>10972</v>
      </c>
    </row>
    <row r="1873" spans="1:1" x14ac:dyDescent="0.2">
      <c r="A1873" s="3">
        <v>10973</v>
      </c>
    </row>
    <row r="1874" spans="1:1" x14ac:dyDescent="0.2">
      <c r="A1874" s="2">
        <v>10973</v>
      </c>
    </row>
    <row r="1875" spans="1:1" x14ac:dyDescent="0.2">
      <c r="A1875" s="3">
        <v>10973</v>
      </c>
    </row>
    <row r="1876" spans="1:1" x14ac:dyDescent="0.2">
      <c r="A1876" s="2">
        <v>10974</v>
      </c>
    </row>
    <row r="1877" spans="1:1" x14ac:dyDescent="0.2">
      <c r="A1877" s="3">
        <v>10975</v>
      </c>
    </row>
    <row r="1878" spans="1:1" x14ac:dyDescent="0.2">
      <c r="A1878" s="2">
        <v>10975</v>
      </c>
    </row>
    <row r="1879" spans="1:1" x14ac:dyDescent="0.2">
      <c r="A1879" s="3">
        <v>10976</v>
      </c>
    </row>
    <row r="1880" spans="1:1" x14ac:dyDescent="0.2">
      <c r="A1880" s="2">
        <v>10977</v>
      </c>
    </row>
    <row r="1881" spans="1:1" x14ac:dyDescent="0.2">
      <c r="A1881" s="3">
        <v>10977</v>
      </c>
    </row>
    <row r="1882" spans="1:1" x14ac:dyDescent="0.2">
      <c r="A1882" s="2">
        <v>10977</v>
      </c>
    </row>
    <row r="1883" spans="1:1" x14ac:dyDescent="0.2">
      <c r="A1883" s="3">
        <v>10977</v>
      </c>
    </row>
    <row r="1884" spans="1:1" x14ac:dyDescent="0.2">
      <c r="A1884" s="2">
        <v>10978</v>
      </c>
    </row>
    <row r="1885" spans="1:1" x14ac:dyDescent="0.2">
      <c r="A1885" s="3">
        <v>10978</v>
      </c>
    </row>
    <row r="1886" spans="1:1" x14ac:dyDescent="0.2">
      <c r="A1886" s="2">
        <v>10978</v>
      </c>
    </row>
    <row r="1887" spans="1:1" x14ac:dyDescent="0.2">
      <c r="A1887" s="3">
        <v>10978</v>
      </c>
    </row>
    <row r="1888" spans="1:1" x14ac:dyDescent="0.2">
      <c r="A1888" s="2">
        <v>10979</v>
      </c>
    </row>
    <row r="1889" spans="1:1" x14ac:dyDescent="0.2">
      <c r="A1889" s="3">
        <v>10979</v>
      </c>
    </row>
    <row r="1890" spans="1:1" x14ac:dyDescent="0.2">
      <c r="A1890" s="2">
        <v>10979</v>
      </c>
    </row>
    <row r="1891" spans="1:1" x14ac:dyDescent="0.2">
      <c r="A1891" s="3">
        <v>10979</v>
      </c>
    </row>
    <row r="1892" spans="1:1" x14ac:dyDescent="0.2">
      <c r="A1892" s="2">
        <v>10979</v>
      </c>
    </row>
    <row r="1893" spans="1:1" x14ac:dyDescent="0.2">
      <c r="A1893" s="3">
        <v>10979</v>
      </c>
    </row>
    <row r="1894" spans="1:1" x14ac:dyDescent="0.2">
      <c r="A1894" s="2">
        <v>10980</v>
      </c>
    </row>
    <row r="1895" spans="1:1" x14ac:dyDescent="0.2">
      <c r="A1895" s="3">
        <v>10981</v>
      </c>
    </row>
    <row r="1896" spans="1:1" x14ac:dyDescent="0.2">
      <c r="A1896" s="2">
        <v>10982</v>
      </c>
    </row>
    <row r="1897" spans="1:1" x14ac:dyDescent="0.2">
      <c r="A1897" s="3">
        <v>10982</v>
      </c>
    </row>
    <row r="1898" spans="1:1" x14ac:dyDescent="0.2">
      <c r="A1898" s="2">
        <v>10983</v>
      </c>
    </row>
    <row r="1899" spans="1:1" x14ac:dyDescent="0.2">
      <c r="A1899" s="3">
        <v>10983</v>
      </c>
    </row>
    <row r="1900" spans="1:1" x14ac:dyDescent="0.2">
      <c r="A1900" s="2">
        <v>10984</v>
      </c>
    </row>
    <row r="1901" spans="1:1" x14ac:dyDescent="0.2">
      <c r="A1901" s="3">
        <v>10984</v>
      </c>
    </row>
    <row r="1902" spans="1:1" x14ac:dyDescent="0.2">
      <c r="A1902" s="2">
        <v>10984</v>
      </c>
    </row>
    <row r="1903" spans="1:1" x14ac:dyDescent="0.2">
      <c r="A1903" s="3">
        <v>10985</v>
      </c>
    </row>
    <row r="1904" spans="1:1" x14ac:dyDescent="0.2">
      <c r="A1904" s="2">
        <v>10985</v>
      </c>
    </row>
    <row r="1905" spans="1:1" x14ac:dyDescent="0.2">
      <c r="A1905" s="3">
        <v>10985</v>
      </c>
    </row>
    <row r="1906" spans="1:1" x14ac:dyDescent="0.2">
      <c r="A1906" s="2">
        <v>10986</v>
      </c>
    </row>
    <row r="1907" spans="1:1" x14ac:dyDescent="0.2">
      <c r="A1907" s="3">
        <v>10986</v>
      </c>
    </row>
    <row r="1908" spans="1:1" x14ac:dyDescent="0.2">
      <c r="A1908" s="2">
        <v>10986</v>
      </c>
    </row>
    <row r="1909" spans="1:1" x14ac:dyDescent="0.2">
      <c r="A1909" s="3">
        <v>10986</v>
      </c>
    </row>
    <row r="1910" spans="1:1" x14ac:dyDescent="0.2">
      <c r="A1910" s="2">
        <v>10987</v>
      </c>
    </row>
    <row r="1911" spans="1:1" x14ac:dyDescent="0.2">
      <c r="A1911" s="3">
        <v>10987</v>
      </c>
    </row>
    <row r="1912" spans="1:1" x14ac:dyDescent="0.2">
      <c r="A1912" s="2">
        <v>10987</v>
      </c>
    </row>
    <row r="1913" spans="1:1" x14ac:dyDescent="0.2">
      <c r="A1913" s="3">
        <v>10988</v>
      </c>
    </row>
    <row r="1914" spans="1:1" x14ac:dyDescent="0.2">
      <c r="A1914" s="2">
        <v>10988</v>
      </c>
    </row>
    <row r="1915" spans="1:1" x14ac:dyDescent="0.2">
      <c r="A1915" s="3">
        <v>10989</v>
      </c>
    </row>
    <row r="1916" spans="1:1" x14ac:dyDescent="0.2">
      <c r="A1916" s="2">
        <v>10989</v>
      </c>
    </row>
    <row r="1917" spans="1:1" x14ac:dyDescent="0.2">
      <c r="A1917" s="3">
        <v>10989</v>
      </c>
    </row>
    <row r="1918" spans="1:1" x14ac:dyDescent="0.2">
      <c r="A1918" s="2">
        <v>10990</v>
      </c>
    </row>
    <row r="1919" spans="1:1" x14ac:dyDescent="0.2">
      <c r="A1919" s="3">
        <v>10990</v>
      </c>
    </row>
    <row r="1920" spans="1:1" x14ac:dyDescent="0.2">
      <c r="A1920" s="2">
        <v>10990</v>
      </c>
    </row>
    <row r="1921" spans="1:1" x14ac:dyDescent="0.2">
      <c r="A1921" s="3">
        <v>10990</v>
      </c>
    </row>
    <row r="1922" spans="1:1" x14ac:dyDescent="0.2">
      <c r="A1922" s="2">
        <v>10991</v>
      </c>
    </row>
    <row r="1923" spans="1:1" x14ac:dyDescent="0.2">
      <c r="A1923" s="3">
        <v>10991</v>
      </c>
    </row>
    <row r="1924" spans="1:1" x14ac:dyDescent="0.2">
      <c r="A1924" s="2">
        <v>10991</v>
      </c>
    </row>
    <row r="1925" spans="1:1" x14ac:dyDescent="0.2">
      <c r="A1925" s="3">
        <v>10992</v>
      </c>
    </row>
    <row r="1926" spans="1:1" x14ac:dyDescent="0.2">
      <c r="A1926" s="2">
        <v>10993</v>
      </c>
    </row>
    <row r="1927" spans="1:1" x14ac:dyDescent="0.2">
      <c r="A1927" s="3">
        <v>10993</v>
      </c>
    </row>
    <row r="1928" spans="1:1" x14ac:dyDescent="0.2">
      <c r="A1928" s="2">
        <v>10994</v>
      </c>
    </row>
    <row r="1929" spans="1:1" x14ac:dyDescent="0.2">
      <c r="A1929" s="3">
        <v>10995</v>
      </c>
    </row>
    <row r="1930" spans="1:1" x14ac:dyDescent="0.2">
      <c r="A1930" s="2">
        <v>10995</v>
      </c>
    </row>
    <row r="1931" spans="1:1" x14ac:dyDescent="0.2">
      <c r="A1931" s="3">
        <v>10996</v>
      </c>
    </row>
    <row r="1932" spans="1:1" x14ac:dyDescent="0.2">
      <c r="A1932" s="2">
        <v>10997</v>
      </c>
    </row>
    <row r="1933" spans="1:1" x14ac:dyDescent="0.2">
      <c r="A1933" s="3">
        <v>10997</v>
      </c>
    </row>
    <row r="1934" spans="1:1" x14ac:dyDescent="0.2">
      <c r="A1934" s="2">
        <v>10997</v>
      </c>
    </row>
    <row r="1935" spans="1:1" x14ac:dyDescent="0.2">
      <c r="A1935" s="3">
        <v>10998</v>
      </c>
    </row>
    <row r="1936" spans="1:1" x14ac:dyDescent="0.2">
      <c r="A1936" s="2">
        <v>10998</v>
      </c>
    </row>
    <row r="1937" spans="1:1" x14ac:dyDescent="0.2">
      <c r="A1937" s="3">
        <v>10998</v>
      </c>
    </row>
    <row r="1938" spans="1:1" x14ac:dyDescent="0.2">
      <c r="A1938" s="2">
        <v>10998</v>
      </c>
    </row>
    <row r="1939" spans="1:1" x14ac:dyDescent="0.2">
      <c r="A1939" s="3">
        <v>10999</v>
      </c>
    </row>
    <row r="1940" spans="1:1" x14ac:dyDescent="0.2">
      <c r="A1940" s="2">
        <v>10999</v>
      </c>
    </row>
    <row r="1941" spans="1:1" x14ac:dyDescent="0.2">
      <c r="A1941" s="3">
        <v>10999</v>
      </c>
    </row>
    <row r="1942" spans="1:1" x14ac:dyDescent="0.2">
      <c r="A1942" s="2">
        <v>11000</v>
      </c>
    </row>
    <row r="1943" spans="1:1" x14ac:dyDescent="0.2">
      <c r="A1943" s="3">
        <v>11000</v>
      </c>
    </row>
    <row r="1944" spans="1:1" x14ac:dyDescent="0.2">
      <c r="A1944" s="2">
        <v>11000</v>
      </c>
    </row>
    <row r="1945" spans="1:1" x14ac:dyDescent="0.2">
      <c r="A1945" s="3">
        <v>11001</v>
      </c>
    </row>
    <row r="1946" spans="1:1" x14ac:dyDescent="0.2">
      <c r="A1946" s="2">
        <v>11001</v>
      </c>
    </row>
    <row r="1947" spans="1:1" x14ac:dyDescent="0.2">
      <c r="A1947" s="3">
        <v>11001</v>
      </c>
    </row>
    <row r="1948" spans="1:1" x14ac:dyDescent="0.2">
      <c r="A1948" s="2">
        <v>11001</v>
      </c>
    </row>
    <row r="1949" spans="1:1" x14ac:dyDescent="0.2">
      <c r="A1949" s="3">
        <v>11002</v>
      </c>
    </row>
    <row r="1950" spans="1:1" x14ac:dyDescent="0.2">
      <c r="A1950" s="2">
        <v>11002</v>
      </c>
    </row>
    <row r="1951" spans="1:1" x14ac:dyDescent="0.2">
      <c r="A1951" s="3">
        <v>11002</v>
      </c>
    </row>
    <row r="1952" spans="1:1" x14ac:dyDescent="0.2">
      <c r="A1952" s="2">
        <v>11002</v>
      </c>
    </row>
    <row r="1953" spans="1:1" x14ac:dyDescent="0.2">
      <c r="A1953" s="3">
        <v>11003</v>
      </c>
    </row>
    <row r="1954" spans="1:1" x14ac:dyDescent="0.2">
      <c r="A1954" s="2">
        <v>11003</v>
      </c>
    </row>
    <row r="1955" spans="1:1" x14ac:dyDescent="0.2">
      <c r="A1955" s="3">
        <v>11003</v>
      </c>
    </row>
    <row r="1956" spans="1:1" x14ac:dyDescent="0.2">
      <c r="A1956" s="2">
        <v>11004</v>
      </c>
    </row>
    <row r="1957" spans="1:1" x14ac:dyDescent="0.2">
      <c r="A1957" s="3">
        <v>11004</v>
      </c>
    </row>
    <row r="1958" spans="1:1" x14ac:dyDescent="0.2">
      <c r="A1958" s="2">
        <v>11005</v>
      </c>
    </row>
    <row r="1959" spans="1:1" x14ac:dyDescent="0.2">
      <c r="A1959" s="3">
        <v>11005</v>
      </c>
    </row>
    <row r="1960" spans="1:1" x14ac:dyDescent="0.2">
      <c r="A1960" s="2">
        <v>11006</v>
      </c>
    </row>
    <row r="1961" spans="1:1" x14ac:dyDescent="0.2">
      <c r="A1961" s="3">
        <v>11006</v>
      </c>
    </row>
    <row r="1962" spans="1:1" x14ac:dyDescent="0.2">
      <c r="A1962" s="2">
        <v>11007</v>
      </c>
    </row>
    <row r="1963" spans="1:1" x14ac:dyDescent="0.2">
      <c r="A1963" s="3">
        <v>11007</v>
      </c>
    </row>
    <row r="1964" spans="1:1" x14ac:dyDescent="0.2">
      <c r="A1964" s="2">
        <v>11007</v>
      </c>
    </row>
    <row r="1965" spans="1:1" x14ac:dyDescent="0.2">
      <c r="A1965" s="3">
        <v>11008</v>
      </c>
    </row>
    <row r="1966" spans="1:1" x14ac:dyDescent="0.2">
      <c r="A1966" s="2">
        <v>11008</v>
      </c>
    </row>
    <row r="1967" spans="1:1" x14ac:dyDescent="0.2">
      <c r="A1967" s="3">
        <v>11008</v>
      </c>
    </row>
    <row r="1968" spans="1:1" x14ac:dyDescent="0.2">
      <c r="A1968" s="2">
        <v>11009</v>
      </c>
    </row>
    <row r="1969" spans="1:1" x14ac:dyDescent="0.2">
      <c r="A1969" s="3">
        <v>11009</v>
      </c>
    </row>
    <row r="1970" spans="1:1" x14ac:dyDescent="0.2">
      <c r="A1970" s="2">
        <v>11009</v>
      </c>
    </row>
    <row r="1971" spans="1:1" x14ac:dyDescent="0.2">
      <c r="A1971" s="3">
        <v>11010</v>
      </c>
    </row>
    <row r="1972" spans="1:1" x14ac:dyDescent="0.2">
      <c r="A1972" s="2">
        <v>11010</v>
      </c>
    </row>
    <row r="1973" spans="1:1" x14ac:dyDescent="0.2">
      <c r="A1973" s="3">
        <v>11011</v>
      </c>
    </row>
    <row r="1974" spans="1:1" x14ac:dyDescent="0.2">
      <c r="A1974" s="2">
        <v>11011</v>
      </c>
    </row>
    <row r="1975" spans="1:1" x14ac:dyDescent="0.2">
      <c r="A1975" s="3">
        <v>11012</v>
      </c>
    </row>
    <row r="1976" spans="1:1" x14ac:dyDescent="0.2">
      <c r="A1976" s="2">
        <v>11012</v>
      </c>
    </row>
    <row r="1977" spans="1:1" x14ac:dyDescent="0.2">
      <c r="A1977" s="3">
        <v>11012</v>
      </c>
    </row>
    <row r="1978" spans="1:1" x14ac:dyDescent="0.2">
      <c r="A1978" s="2">
        <v>11013</v>
      </c>
    </row>
    <row r="1979" spans="1:1" x14ac:dyDescent="0.2">
      <c r="A1979" s="3">
        <v>11013</v>
      </c>
    </row>
    <row r="1980" spans="1:1" x14ac:dyDescent="0.2">
      <c r="A1980" s="2">
        <v>11013</v>
      </c>
    </row>
    <row r="1981" spans="1:1" x14ac:dyDescent="0.2">
      <c r="A1981" s="3">
        <v>11013</v>
      </c>
    </row>
    <row r="1982" spans="1:1" x14ac:dyDescent="0.2">
      <c r="A1982" s="2">
        <v>11014</v>
      </c>
    </row>
    <row r="1983" spans="1:1" x14ac:dyDescent="0.2">
      <c r="A1983" s="3">
        <v>11015</v>
      </c>
    </row>
    <row r="1984" spans="1:1" x14ac:dyDescent="0.2">
      <c r="A1984" s="2">
        <v>11015</v>
      </c>
    </row>
    <row r="1985" spans="1:1" x14ac:dyDescent="0.2">
      <c r="A1985" s="3">
        <v>11016</v>
      </c>
    </row>
    <row r="1986" spans="1:1" x14ac:dyDescent="0.2">
      <c r="A1986" s="2">
        <v>11016</v>
      </c>
    </row>
    <row r="1987" spans="1:1" x14ac:dyDescent="0.2">
      <c r="A1987" s="3">
        <v>11017</v>
      </c>
    </row>
    <row r="1988" spans="1:1" x14ac:dyDescent="0.2">
      <c r="A1988" s="2">
        <v>11017</v>
      </c>
    </row>
    <row r="1989" spans="1:1" x14ac:dyDescent="0.2">
      <c r="A1989" s="3">
        <v>11017</v>
      </c>
    </row>
    <row r="1990" spans="1:1" x14ac:dyDescent="0.2">
      <c r="A1990" s="2">
        <v>11018</v>
      </c>
    </row>
    <row r="1991" spans="1:1" x14ac:dyDescent="0.2">
      <c r="A1991" s="3">
        <v>11018</v>
      </c>
    </row>
    <row r="1992" spans="1:1" x14ac:dyDescent="0.2">
      <c r="A1992" s="2">
        <v>11018</v>
      </c>
    </row>
    <row r="1993" spans="1:1" x14ac:dyDescent="0.2">
      <c r="A1993" s="3">
        <v>11019</v>
      </c>
    </row>
    <row r="1994" spans="1:1" x14ac:dyDescent="0.2">
      <c r="A1994" s="2">
        <v>11019</v>
      </c>
    </row>
    <row r="1995" spans="1:1" x14ac:dyDescent="0.2">
      <c r="A1995" s="3">
        <v>11020</v>
      </c>
    </row>
    <row r="1996" spans="1:1" x14ac:dyDescent="0.2">
      <c r="A1996" s="2">
        <v>11021</v>
      </c>
    </row>
    <row r="1997" spans="1:1" x14ac:dyDescent="0.2">
      <c r="A1997" s="3">
        <v>11021</v>
      </c>
    </row>
    <row r="1998" spans="1:1" x14ac:dyDescent="0.2">
      <c r="A1998" s="2">
        <v>11021</v>
      </c>
    </row>
    <row r="1999" spans="1:1" x14ac:dyDescent="0.2">
      <c r="A1999" s="3">
        <v>11021</v>
      </c>
    </row>
    <row r="2000" spans="1:1" x14ac:dyDescent="0.2">
      <c r="A2000" s="2">
        <v>11021</v>
      </c>
    </row>
    <row r="2001" spans="1:1" x14ac:dyDescent="0.2">
      <c r="A2001" s="3">
        <v>11022</v>
      </c>
    </row>
    <row r="2002" spans="1:1" x14ac:dyDescent="0.2">
      <c r="A2002" s="2">
        <v>11022</v>
      </c>
    </row>
    <row r="2003" spans="1:1" x14ac:dyDescent="0.2">
      <c r="A2003" s="3">
        <v>11023</v>
      </c>
    </row>
    <row r="2004" spans="1:1" x14ac:dyDescent="0.2">
      <c r="A2004" s="2">
        <v>11023</v>
      </c>
    </row>
    <row r="2005" spans="1:1" x14ac:dyDescent="0.2">
      <c r="A2005" s="3">
        <v>11024</v>
      </c>
    </row>
    <row r="2006" spans="1:1" x14ac:dyDescent="0.2">
      <c r="A2006" s="2">
        <v>11024</v>
      </c>
    </row>
    <row r="2007" spans="1:1" x14ac:dyDescent="0.2">
      <c r="A2007" s="3">
        <v>11024</v>
      </c>
    </row>
    <row r="2008" spans="1:1" x14ac:dyDescent="0.2">
      <c r="A2008" s="2">
        <v>11024</v>
      </c>
    </row>
    <row r="2009" spans="1:1" x14ac:dyDescent="0.2">
      <c r="A2009" s="3">
        <v>11025</v>
      </c>
    </row>
    <row r="2010" spans="1:1" x14ac:dyDescent="0.2">
      <c r="A2010" s="2">
        <v>11025</v>
      </c>
    </row>
    <row r="2011" spans="1:1" x14ac:dyDescent="0.2">
      <c r="A2011" s="3">
        <v>11026</v>
      </c>
    </row>
    <row r="2012" spans="1:1" x14ac:dyDescent="0.2">
      <c r="A2012" s="2">
        <v>11026</v>
      </c>
    </row>
    <row r="2013" spans="1:1" x14ac:dyDescent="0.2">
      <c r="A2013" s="3">
        <v>11027</v>
      </c>
    </row>
    <row r="2014" spans="1:1" x14ac:dyDescent="0.2">
      <c r="A2014" s="2">
        <v>11027</v>
      </c>
    </row>
    <row r="2015" spans="1:1" x14ac:dyDescent="0.2">
      <c r="A2015" s="3">
        <v>11028</v>
      </c>
    </row>
    <row r="2016" spans="1:1" x14ac:dyDescent="0.2">
      <c r="A2016" s="2">
        <v>11028</v>
      </c>
    </row>
    <row r="2017" spans="1:1" x14ac:dyDescent="0.2">
      <c r="A2017" s="3">
        <v>11029</v>
      </c>
    </row>
    <row r="2018" spans="1:1" x14ac:dyDescent="0.2">
      <c r="A2018" s="2">
        <v>11029</v>
      </c>
    </row>
    <row r="2019" spans="1:1" x14ac:dyDescent="0.2">
      <c r="A2019" s="3">
        <v>11030</v>
      </c>
    </row>
    <row r="2020" spans="1:1" x14ac:dyDescent="0.2">
      <c r="A2020" s="2">
        <v>11030</v>
      </c>
    </row>
    <row r="2021" spans="1:1" x14ac:dyDescent="0.2">
      <c r="A2021" s="3">
        <v>11030</v>
      </c>
    </row>
    <row r="2022" spans="1:1" x14ac:dyDescent="0.2">
      <c r="A2022" s="2">
        <v>11030</v>
      </c>
    </row>
    <row r="2023" spans="1:1" x14ac:dyDescent="0.2">
      <c r="A2023" s="3">
        <v>11031</v>
      </c>
    </row>
    <row r="2024" spans="1:1" x14ac:dyDescent="0.2">
      <c r="A2024" s="2">
        <v>11031</v>
      </c>
    </row>
    <row r="2025" spans="1:1" x14ac:dyDescent="0.2">
      <c r="A2025" s="3">
        <v>11031</v>
      </c>
    </row>
    <row r="2026" spans="1:1" x14ac:dyDescent="0.2">
      <c r="A2026" s="2">
        <v>11031</v>
      </c>
    </row>
    <row r="2027" spans="1:1" x14ac:dyDescent="0.2">
      <c r="A2027" s="3">
        <v>11031</v>
      </c>
    </row>
    <row r="2028" spans="1:1" x14ac:dyDescent="0.2">
      <c r="A2028" s="2">
        <v>11032</v>
      </c>
    </row>
    <row r="2029" spans="1:1" x14ac:dyDescent="0.2">
      <c r="A2029" s="3">
        <v>11032</v>
      </c>
    </row>
    <row r="2030" spans="1:1" x14ac:dyDescent="0.2">
      <c r="A2030" s="2">
        <v>11032</v>
      </c>
    </row>
    <row r="2031" spans="1:1" x14ac:dyDescent="0.2">
      <c r="A2031" s="3">
        <v>11033</v>
      </c>
    </row>
    <row r="2032" spans="1:1" x14ac:dyDescent="0.2">
      <c r="A2032" s="2">
        <v>11033</v>
      </c>
    </row>
    <row r="2033" spans="1:1" x14ac:dyDescent="0.2">
      <c r="A2033" s="3">
        <v>11034</v>
      </c>
    </row>
    <row r="2034" spans="1:1" x14ac:dyDescent="0.2">
      <c r="A2034" s="2">
        <v>11034</v>
      </c>
    </row>
    <row r="2035" spans="1:1" x14ac:dyDescent="0.2">
      <c r="A2035" s="3">
        <v>11034</v>
      </c>
    </row>
    <row r="2036" spans="1:1" x14ac:dyDescent="0.2">
      <c r="A2036" s="2">
        <v>11035</v>
      </c>
    </row>
    <row r="2037" spans="1:1" x14ac:dyDescent="0.2">
      <c r="A2037" s="3">
        <v>11035</v>
      </c>
    </row>
    <row r="2038" spans="1:1" x14ac:dyDescent="0.2">
      <c r="A2038" s="2">
        <v>11035</v>
      </c>
    </row>
    <row r="2039" spans="1:1" x14ac:dyDescent="0.2">
      <c r="A2039" s="3">
        <v>11035</v>
      </c>
    </row>
    <row r="2040" spans="1:1" x14ac:dyDescent="0.2">
      <c r="A2040" s="2">
        <v>11036</v>
      </c>
    </row>
    <row r="2041" spans="1:1" x14ac:dyDescent="0.2">
      <c r="A2041" s="3">
        <v>11036</v>
      </c>
    </row>
    <row r="2042" spans="1:1" x14ac:dyDescent="0.2">
      <c r="A2042" s="2">
        <v>11037</v>
      </c>
    </row>
    <row r="2043" spans="1:1" x14ac:dyDescent="0.2">
      <c r="A2043" s="3">
        <v>11038</v>
      </c>
    </row>
    <row r="2044" spans="1:1" x14ac:dyDescent="0.2">
      <c r="A2044" s="2">
        <v>11038</v>
      </c>
    </row>
    <row r="2045" spans="1:1" x14ac:dyDescent="0.2">
      <c r="A2045" s="3">
        <v>11038</v>
      </c>
    </row>
    <row r="2046" spans="1:1" x14ac:dyDescent="0.2">
      <c r="A2046" s="2">
        <v>11039</v>
      </c>
    </row>
    <row r="2047" spans="1:1" x14ac:dyDescent="0.2">
      <c r="A2047" s="3">
        <v>11039</v>
      </c>
    </row>
    <row r="2048" spans="1:1" x14ac:dyDescent="0.2">
      <c r="A2048" s="2">
        <v>11039</v>
      </c>
    </row>
    <row r="2049" spans="1:1" x14ac:dyDescent="0.2">
      <c r="A2049" s="3">
        <v>11039</v>
      </c>
    </row>
    <row r="2050" spans="1:1" x14ac:dyDescent="0.2">
      <c r="A2050" s="2">
        <v>11040</v>
      </c>
    </row>
    <row r="2051" spans="1:1" x14ac:dyDescent="0.2">
      <c r="A2051" s="3">
        <v>11041</v>
      </c>
    </row>
    <row r="2052" spans="1:1" x14ac:dyDescent="0.2">
      <c r="A2052" s="2">
        <v>11041</v>
      </c>
    </row>
    <row r="2053" spans="1:1" x14ac:dyDescent="0.2">
      <c r="A2053" s="3">
        <v>11042</v>
      </c>
    </row>
    <row r="2054" spans="1:1" x14ac:dyDescent="0.2">
      <c r="A2054" s="2">
        <v>11042</v>
      </c>
    </row>
    <row r="2055" spans="1:1" x14ac:dyDescent="0.2">
      <c r="A2055" s="3">
        <v>11043</v>
      </c>
    </row>
    <row r="2056" spans="1:1" x14ac:dyDescent="0.2">
      <c r="A2056" s="2">
        <v>11044</v>
      </c>
    </row>
    <row r="2057" spans="1:1" x14ac:dyDescent="0.2">
      <c r="A2057" s="3">
        <v>11045</v>
      </c>
    </row>
    <row r="2058" spans="1:1" x14ac:dyDescent="0.2">
      <c r="A2058" s="2">
        <v>11045</v>
      </c>
    </row>
    <row r="2059" spans="1:1" x14ac:dyDescent="0.2">
      <c r="A2059" s="3">
        <v>11046</v>
      </c>
    </row>
    <row r="2060" spans="1:1" x14ac:dyDescent="0.2">
      <c r="A2060" s="2">
        <v>11046</v>
      </c>
    </row>
    <row r="2061" spans="1:1" x14ac:dyDescent="0.2">
      <c r="A2061" s="3">
        <v>11046</v>
      </c>
    </row>
    <row r="2062" spans="1:1" x14ac:dyDescent="0.2">
      <c r="A2062" s="2">
        <v>11047</v>
      </c>
    </row>
    <row r="2063" spans="1:1" x14ac:dyDescent="0.2">
      <c r="A2063" s="3">
        <v>11047</v>
      </c>
    </row>
    <row r="2064" spans="1:1" x14ac:dyDescent="0.2">
      <c r="A2064" s="2">
        <v>11048</v>
      </c>
    </row>
    <row r="2065" spans="1:1" x14ac:dyDescent="0.2">
      <c r="A2065" s="3">
        <v>11049</v>
      </c>
    </row>
    <row r="2066" spans="1:1" x14ac:dyDescent="0.2">
      <c r="A2066" s="2">
        <v>11049</v>
      </c>
    </row>
    <row r="2067" spans="1:1" x14ac:dyDescent="0.2">
      <c r="A2067" s="3">
        <v>11050</v>
      </c>
    </row>
    <row r="2068" spans="1:1" x14ac:dyDescent="0.2">
      <c r="A2068" s="2">
        <v>11051</v>
      </c>
    </row>
    <row r="2069" spans="1:1" x14ac:dyDescent="0.2">
      <c r="A2069" s="3">
        <v>11052</v>
      </c>
    </row>
    <row r="2070" spans="1:1" x14ac:dyDescent="0.2">
      <c r="A2070" s="2">
        <v>11052</v>
      </c>
    </row>
    <row r="2071" spans="1:1" x14ac:dyDescent="0.2">
      <c r="A2071" s="3">
        <v>11053</v>
      </c>
    </row>
    <row r="2072" spans="1:1" x14ac:dyDescent="0.2">
      <c r="A2072" s="2">
        <v>11053</v>
      </c>
    </row>
    <row r="2073" spans="1:1" x14ac:dyDescent="0.2">
      <c r="A2073" s="3">
        <v>11053</v>
      </c>
    </row>
    <row r="2074" spans="1:1" x14ac:dyDescent="0.2">
      <c r="A2074" s="2">
        <v>11054</v>
      </c>
    </row>
    <row r="2075" spans="1:1" x14ac:dyDescent="0.2">
      <c r="A2075" s="3">
        <v>11054</v>
      </c>
    </row>
    <row r="2076" spans="1:1" x14ac:dyDescent="0.2">
      <c r="A2076" s="2">
        <v>11055</v>
      </c>
    </row>
    <row r="2077" spans="1:1" x14ac:dyDescent="0.2">
      <c r="A2077" s="3">
        <v>11055</v>
      </c>
    </row>
    <row r="2078" spans="1:1" x14ac:dyDescent="0.2">
      <c r="A2078" s="2">
        <v>11055</v>
      </c>
    </row>
    <row r="2079" spans="1:1" x14ac:dyDescent="0.2">
      <c r="A2079" s="3">
        <v>11055</v>
      </c>
    </row>
    <row r="2080" spans="1:1" x14ac:dyDescent="0.2">
      <c r="A2080" s="2">
        <v>11056</v>
      </c>
    </row>
    <row r="2081" spans="1:1" x14ac:dyDescent="0.2">
      <c r="A2081" s="3">
        <v>11056</v>
      </c>
    </row>
    <row r="2082" spans="1:1" x14ac:dyDescent="0.2">
      <c r="A2082" s="2">
        <v>11056</v>
      </c>
    </row>
    <row r="2083" spans="1:1" x14ac:dyDescent="0.2">
      <c r="A2083" s="3">
        <v>11057</v>
      </c>
    </row>
    <row r="2084" spans="1:1" x14ac:dyDescent="0.2">
      <c r="A2084" s="2">
        <v>11058</v>
      </c>
    </row>
    <row r="2085" spans="1:1" x14ac:dyDescent="0.2">
      <c r="A2085" s="3">
        <v>11058</v>
      </c>
    </row>
    <row r="2086" spans="1:1" x14ac:dyDescent="0.2">
      <c r="A2086" s="2">
        <v>11058</v>
      </c>
    </row>
    <row r="2087" spans="1:1" x14ac:dyDescent="0.2">
      <c r="A2087" s="3">
        <v>11059</v>
      </c>
    </row>
    <row r="2088" spans="1:1" x14ac:dyDescent="0.2">
      <c r="A2088" s="2">
        <v>11059</v>
      </c>
    </row>
    <row r="2089" spans="1:1" x14ac:dyDescent="0.2">
      <c r="A2089" s="3">
        <v>11059</v>
      </c>
    </row>
    <row r="2090" spans="1:1" x14ac:dyDescent="0.2">
      <c r="A2090" s="2">
        <v>11060</v>
      </c>
    </row>
    <row r="2091" spans="1:1" x14ac:dyDescent="0.2">
      <c r="A2091" s="3">
        <v>11060</v>
      </c>
    </row>
    <row r="2092" spans="1:1" x14ac:dyDescent="0.2">
      <c r="A2092" s="2">
        <v>11061</v>
      </c>
    </row>
    <row r="2093" spans="1:1" x14ac:dyDescent="0.2">
      <c r="A2093" s="3">
        <v>11062</v>
      </c>
    </row>
    <row r="2094" spans="1:1" x14ac:dyDescent="0.2">
      <c r="A2094" s="2">
        <v>11062</v>
      </c>
    </row>
    <row r="2095" spans="1:1" x14ac:dyDescent="0.2">
      <c r="A2095" s="3">
        <v>11063</v>
      </c>
    </row>
    <row r="2096" spans="1:1" x14ac:dyDescent="0.2">
      <c r="A2096" s="2">
        <v>11063</v>
      </c>
    </row>
    <row r="2097" spans="1:1" x14ac:dyDescent="0.2">
      <c r="A2097" s="3">
        <v>11063</v>
      </c>
    </row>
    <row r="2098" spans="1:1" x14ac:dyDescent="0.2">
      <c r="A2098" s="2">
        <v>11064</v>
      </c>
    </row>
    <row r="2099" spans="1:1" x14ac:dyDescent="0.2">
      <c r="A2099" s="3">
        <v>11064</v>
      </c>
    </row>
    <row r="2100" spans="1:1" x14ac:dyDescent="0.2">
      <c r="A2100" s="2">
        <v>11064</v>
      </c>
    </row>
    <row r="2101" spans="1:1" x14ac:dyDescent="0.2">
      <c r="A2101" s="3">
        <v>11064</v>
      </c>
    </row>
    <row r="2102" spans="1:1" x14ac:dyDescent="0.2">
      <c r="A2102" s="2">
        <v>11064</v>
      </c>
    </row>
    <row r="2103" spans="1:1" x14ac:dyDescent="0.2">
      <c r="A2103" s="3">
        <v>11065</v>
      </c>
    </row>
    <row r="2104" spans="1:1" x14ac:dyDescent="0.2">
      <c r="A2104" s="2">
        <v>11065</v>
      </c>
    </row>
    <row r="2105" spans="1:1" x14ac:dyDescent="0.2">
      <c r="A2105" s="3">
        <v>11066</v>
      </c>
    </row>
    <row r="2106" spans="1:1" x14ac:dyDescent="0.2">
      <c r="A2106" s="2">
        <v>11066</v>
      </c>
    </row>
    <row r="2107" spans="1:1" x14ac:dyDescent="0.2">
      <c r="A2107" s="3">
        <v>11066</v>
      </c>
    </row>
    <row r="2108" spans="1:1" x14ac:dyDescent="0.2">
      <c r="A2108" s="2">
        <v>11067</v>
      </c>
    </row>
    <row r="2109" spans="1:1" x14ac:dyDescent="0.2">
      <c r="A2109" s="3">
        <v>11068</v>
      </c>
    </row>
    <row r="2110" spans="1:1" x14ac:dyDescent="0.2">
      <c r="A2110" s="2">
        <v>11068</v>
      </c>
    </row>
    <row r="2111" spans="1:1" x14ac:dyDescent="0.2">
      <c r="A2111" s="3">
        <v>11068</v>
      </c>
    </row>
    <row r="2112" spans="1:1" x14ac:dyDescent="0.2">
      <c r="A2112" s="2">
        <v>11069</v>
      </c>
    </row>
    <row r="2113" spans="1:1" x14ac:dyDescent="0.2">
      <c r="A2113" s="3">
        <v>11070</v>
      </c>
    </row>
    <row r="2114" spans="1:1" x14ac:dyDescent="0.2">
      <c r="A2114" s="2">
        <v>11070</v>
      </c>
    </row>
    <row r="2115" spans="1:1" x14ac:dyDescent="0.2">
      <c r="A2115" s="3">
        <v>11070</v>
      </c>
    </row>
    <row r="2116" spans="1:1" x14ac:dyDescent="0.2">
      <c r="A2116" s="2">
        <v>11070</v>
      </c>
    </row>
    <row r="2117" spans="1:1" x14ac:dyDescent="0.2">
      <c r="A2117" s="3">
        <v>11071</v>
      </c>
    </row>
    <row r="2118" spans="1:1" x14ac:dyDescent="0.2">
      <c r="A2118" s="2">
        <v>11071</v>
      </c>
    </row>
    <row r="2119" spans="1:1" x14ac:dyDescent="0.2">
      <c r="A2119" s="3">
        <v>11072</v>
      </c>
    </row>
    <row r="2120" spans="1:1" x14ac:dyDescent="0.2">
      <c r="A2120" s="2">
        <v>11072</v>
      </c>
    </row>
    <row r="2121" spans="1:1" x14ac:dyDescent="0.2">
      <c r="A2121" s="3">
        <v>11072</v>
      </c>
    </row>
    <row r="2122" spans="1:1" x14ac:dyDescent="0.2">
      <c r="A2122" s="2">
        <v>11072</v>
      </c>
    </row>
    <row r="2123" spans="1:1" x14ac:dyDescent="0.2">
      <c r="A2123" s="3">
        <v>11073</v>
      </c>
    </row>
    <row r="2124" spans="1:1" x14ac:dyDescent="0.2">
      <c r="A2124" s="2">
        <v>11073</v>
      </c>
    </row>
    <row r="2125" spans="1:1" x14ac:dyDescent="0.2">
      <c r="A2125" s="3">
        <v>11074</v>
      </c>
    </row>
    <row r="2126" spans="1:1" x14ac:dyDescent="0.2">
      <c r="A2126" s="2">
        <v>11075</v>
      </c>
    </row>
    <row r="2127" spans="1:1" x14ac:dyDescent="0.2">
      <c r="A2127" s="3">
        <v>11075</v>
      </c>
    </row>
    <row r="2128" spans="1:1" x14ac:dyDescent="0.2">
      <c r="A2128" s="2">
        <v>11075</v>
      </c>
    </row>
    <row r="2129" spans="1:1" x14ac:dyDescent="0.2">
      <c r="A2129" s="3">
        <v>11076</v>
      </c>
    </row>
    <row r="2130" spans="1:1" x14ac:dyDescent="0.2">
      <c r="A2130" s="2">
        <v>11076</v>
      </c>
    </row>
    <row r="2131" spans="1:1" x14ac:dyDescent="0.2">
      <c r="A2131" s="3">
        <v>11076</v>
      </c>
    </row>
    <row r="2132" spans="1:1" x14ac:dyDescent="0.2">
      <c r="A2132" s="2">
        <v>11077</v>
      </c>
    </row>
    <row r="2133" spans="1:1" x14ac:dyDescent="0.2">
      <c r="A2133" s="3">
        <v>11077</v>
      </c>
    </row>
    <row r="2134" spans="1:1" x14ac:dyDescent="0.2">
      <c r="A2134" s="2">
        <v>11077</v>
      </c>
    </row>
    <row r="2135" spans="1:1" x14ac:dyDescent="0.2">
      <c r="A2135" s="3">
        <v>11077</v>
      </c>
    </row>
    <row r="2136" spans="1:1" x14ac:dyDescent="0.2">
      <c r="A2136" s="2">
        <v>11077</v>
      </c>
    </row>
    <row r="2137" spans="1:1" x14ac:dyDescent="0.2">
      <c r="A2137" s="3">
        <v>11077</v>
      </c>
    </row>
    <row r="2138" spans="1:1" x14ac:dyDescent="0.2">
      <c r="A2138" s="2">
        <v>11077</v>
      </c>
    </row>
    <row r="2139" spans="1:1" x14ac:dyDescent="0.2">
      <c r="A2139" s="3">
        <v>11077</v>
      </c>
    </row>
    <row r="2140" spans="1:1" x14ac:dyDescent="0.2">
      <c r="A2140" s="2">
        <v>11077</v>
      </c>
    </row>
    <row r="2141" spans="1:1" x14ac:dyDescent="0.2">
      <c r="A2141" s="3">
        <v>11077</v>
      </c>
    </row>
    <row r="2142" spans="1:1" x14ac:dyDescent="0.2">
      <c r="A2142" s="2">
        <v>11077</v>
      </c>
    </row>
    <row r="2143" spans="1:1" x14ac:dyDescent="0.2">
      <c r="A2143" s="3">
        <v>11077</v>
      </c>
    </row>
    <row r="2144" spans="1:1" x14ac:dyDescent="0.2">
      <c r="A2144" s="2">
        <v>11077</v>
      </c>
    </row>
    <row r="2145" spans="1:1" x14ac:dyDescent="0.2">
      <c r="A2145" s="3">
        <v>11077</v>
      </c>
    </row>
    <row r="2146" spans="1:1" x14ac:dyDescent="0.2">
      <c r="A2146" s="2">
        <v>11077</v>
      </c>
    </row>
    <row r="2147" spans="1:1" x14ac:dyDescent="0.2">
      <c r="A2147" s="3">
        <v>11077</v>
      </c>
    </row>
    <row r="2148" spans="1:1" x14ac:dyDescent="0.2">
      <c r="A2148" s="2">
        <v>11077</v>
      </c>
    </row>
    <row r="2149" spans="1:1" x14ac:dyDescent="0.2">
      <c r="A2149" s="3">
        <v>11077</v>
      </c>
    </row>
    <row r="2150" spans="1:1" x14ac:dyDescent="0.2">
      <c r="A2150" s="2">
        <v>11077</v>
      </c>
    </row>
    <row r="2151" spans="1:1" x14ac:dyDescent="0.2">
      <c r="A2151" s="3">
        <v>11077</v>
      </c>
    </row>
    <row r="2152" spans="1:1" x14ac:dyDescent="0.2">
      <c r="A2152" s="2">
        <v>11077</v>
      </c>
    </row>
    <row r="2153" spans="1:1" x14ac:dyDescent="0.2">
      <c r="A2153" s="3">
        <v>11077</v>
      </c>
    </row>
    <row r="2154" spans="1:1" x14ac:dyDescent="0.2">
      <c r="A2154" s="2">
        <v>11077</v>
      </c>
    </row>
    <row r="2155" spans="1:1" x14ac:dyDescent="0.2">
      <c r="A2155" s="3">
        <v>11077</v>
      </c>
    </row>
    <row r="2156" spans="1:1" x14ac:dyDescent="0.2">
      <c r="A2156" s="2">
        <v>11077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7B88-E544-7A4C-A974-ABA8E3A112D2}">
  <dimension ref="A1:N10"/>
  <sheetViews>
    <sheetView zoomScale="99" workbookViewId="0">
      <selection activeCell="N2" sqref="N2"/>
    </sheetView>
  </sheetViews>
  <sheetFormatPr baseColWidth="10" defaultRowHeight="15" x14ac:dyDescent="0.2"/>
  <cols>
    <col min="1" max="1" width="12.83203125" bestFit="1" customWidth="1"/>
    <col min="2" max="2" width="11" bestFit="1" customWidth="1"/>
    <col min="3" max="3" width="11.33203125" bestFit="1" customWidth="1"/>
    <col min="4" max="4" width="19.5" bestFit="1" customWidth="1"/>
    <col min="5" max="5" width="15.5" bestFit="1" customWidth="1"/>
    <col min="6" max="6" width="11.33203125" bestFit="1" customWidth="1"/>
    <col min="7" max="7" width="12.33203125" bestFit="1" customWidth="1"/>
    <col min="8" max="8" width="27" bestFit="1" customWidth="1"/>
    <col min="9" max="9" width="8.5" bestFit="1" customWidth="1"/>
    <col min="10" max="10" width="8.83203125" bestFit="1" customWidth="1"/>
    <col min="11" max="11" width="9.6640625" bestFit="1" customWidth="1"/>
    <col min="12" max="12" width="13.1640625" bestFit="1" customWidth="1"/>
    <col min="13" max="13" width="8.1640625" bestFit="1" customWidth="1"/>
    <col min="14" max="14" width="10.5" bestFit="1" customWidth="1"/>
  </cols>
  <sheetData>
    <row r="1" spans="1:14" x14ac:dyDescent="0.2">
      <c r="A1" t="s">
        <v>462</v>
      </c>
      <c r="B1" t="s">
        <v>918</v>
      </c>
      <c r="C1" t="s">
        <v>919</v>
      </c>
      <c r="D1" t="s">
        <v>920</v>
      </c>
      <c r="E1" t="s">
        <v>921</v>
      </c>
      <c r="F1" t="s">
        <v>922</v>
      </c>
      <c r="G1" t="s">
        <v>923</v>
      </c>
      <c r="H1" t="s">
        <v>59</v>
      </c>
      <c r="I1" t="s">
        <v>60</v>
      </c>
      <c r="J1" t="s">
        <v>61</v>
      </c>
      <c r="K1" t="s">
        <v>63</v>
      </c>
      <c r="L1" t="s">
        <v>924</v>
      </c>
      <c r="M1" t="s">
        <v>925</v>
      </c>
      <c r="N1" t="s">
        <v>926</v>
      </c>
    </row>
    <row r="2" spans="1:14" x14ac:dyDescent="0.2">
      <c r="A2">
        <v>1</v>
      </c>
      <c r="B2" t="s">
        <v>927</v>
      </c>
      <c r="C2" t="s">
        <v>928</v>
      </c>
      <c r="D2" t="s">
        <v>86</v>
      </c>
      <c r="E2" t="s">
        <v>929</v>
      </c>
      <c r="F2" s="4">
        <v>17875</v>
      </c>
      <c r="G2" s="4">
        <v>33725</v>
      </c>
      <c r="H2" t="s">
        <v>930</v>
      </c>
      <c r="I2" t="s">
        <v>580</v>
      </c>
      <c r="J2" t="s">
        <v>581</v>
      </c>
      <c r="K2" t="s">
        <v>82</v>
      </c>
      <c r="L2" t="s">
        <v>931</v>
      </c>
      <c r="M2">
        <v>2954.55</v>
      </c>
      <c r="N2" t="s">
        <v>932</v>
      </c>
    </row>
    <row r="3" spans="1:14" x14ac:dyDescent="0.2">
      <c r="A3">
        <v>2</v>
      </c>
      <c r="B3" t="s">
        <v>933</v>
      </c>
      <c r="C3" t="s">
        <v>934</v>
      </c>
      <c r="D3" t="s">
        <v>935</v>
      </c>
      <c r="E3" t="s">
        <v>936</v>
      </c>
      <c r="F3" s="4">
        <v>19043</v>
      </c>
      <c r="G3" s="4">
        <v>33830</v>
      </c>
      <c r="H3" t="s">
        <v>937</v>
      </c>
      <c r="I3" t="s">
        <v>938</v>
      </c>
      <c r="J3" t="s">
        <v>581</v>
      </c>
      <c r="K3" t="s">
        <v>82</v>
      </c>
      <c r="L3" t="s">
        <v>939</v>
      </c>
      <c r="M3">
        <v>2254.4899999999998</v>
      </c>
      <c r="N3" t="s">
        <v>932</v>
      </c>
    </row>
    <row r="4" spans="1:14" x14ac:dyDescent="0.2">
      <c r="A4">
        <v>3</v>
      </c>
      <c r="B4" t="s">
        <v>940</v>
      </c>
      <c r="C4" t="s">
        <v>941</v>
      </c>
      <c r="D4" t="s">
        <v>86</v>
      </c>
      <c r="E4" t="s">
        <v>929</v>
      </c>
      <c r="F4" s="4">
        <v>23253</v>
      </c>
      <c r="G4" s="4">
        <v>33695</v>
      </c>
      <c r="H4" t="s">
        <v>942</v>
      </c>
      <c r="I4" t="s">
        <v>880</v>
      </c>
      <c r="J4" t="s">
        <v>581</v>
      </c>
      <c r="K4" t="s">
        <v>82</v>
      </c>
      <c r="L4" t="s">
        <v>943</v>
      </c>
      <c r="M4">
        <v>3119.15</v>
      </c>
      <c r="N4" t="s">
        <v>932</v>
      </c>
    </row>
    <row r="5" spans="1:14" x14ac:dyDescent="0.2">
      <c r="A5">
        <v>4</v>
      </c>
      <c r="B5" t="s">
        <v>944</v>
      </c>
      <c r="C5" t="s">
        <v>945</v>
      </c>
      <c r="D5" t="s">
        <v>86</v>
      </c>
      <c r="E5" t="s">
        <v>946</v>
      </c>
      <c r="F5" s="4">
        <v>13777</v>
      </c>
      <c r="G5" s="4">
        <v>34092</v>
      </c>
      <c r="H5" t="s">
        <v>947</v>
      </c>
      <c r="I5" t="s">
        <v>948</v>
      </c>
      <c r="J5" t="s">
        <v>581</v>
      </c>
      <c r="K5" t="s">
        <v>82</v>
      </c>
      <c r="L5" t="s">
        <v>949</v>
      </c>
      <c r="M5">
        <v>1861.08</v>
      </c>
      <c r="N5" t="s">
        <v>932</v>
      </c>
    </row>
    <row r="6" spans="1:14" x14ac:dyDescent="0.2">
      <c r="A6">
        <v>5</v>
      </c>
      <c r="B6" t="s">
        <v>950</v>
      </c>
      <c r="C6" t="s">
        <v>951</v>
      </c>
      <c r="D6" t="s">
        <v>150</v>
      </c>
      <c r="E6" t="s">
        <v>952</v>
      </c>
      <c r="F6" s="4">
        <v>20152</v>
      </c>
      <c r="G6" s="4">
        <v>34259</v>
      </c>
      <c r="H6" t="s">
        <v>953</v>
      </c>
      <c r="I6" t="s">
        <v>70</v>
      </c>
      <c r="J6" t="s">
        <v>71</v>
      </c>
      <c r="K6" t="s">
        <v>73</v>
      </c>
      <c r="L6" t="s">
        <v>954</v>
      </c>
      <c r="M6">
        <v>1744.21</v>
      </c>
      <c r="N6" t="s">
        <v>932</v>
      </c>
    </row>
    <row r="7" spans="1:14" x14ac:dyDescent="0.2">
      <c r="A7">
        <v>6</v>
      </c>
      <c r="B7" t="s">
        <v>955</v>
      </c>
      <c r="C7" t="s">
        <v>956</v>
      </c>
      <c r="D7" t="s">
        <v>86</v>
      </c>
      <c r="E7" t="s">
        <v>952</v>
      </c>
      <c r="F7" s="4">
        <v>23194</v>
      </c>
      <c r="G7" s="4">
        <v>34259</v>
      </c>
      <c r="H7" t="s">
        <v>957</v>
      </c>
      <c r="I7" t="s">
        <v>70</v>
      </c>
      <c r="J7" t="s">
        <v>71</v>
      </c>
      <c r="K7" t="s">
        <v>73</v>
      </c>
      <c r="L7" t="s">
        <v>958</v>
      </c>
      <c r="M7">
        <v>2004.07</v>
      </c>
      <c r="N7" t="s">
        <v>959</v>
      </c>
    </row>
    <row r="8" spans="1:14" x14ac:dyDescent="0.2">
      <c r="A8">
        <v>7</v>
      </c>
      <c r="B8" t="s">
        <v>960</v>
      </c>
      <c r="C8" t="s">
        <v>961</v>
      </c>
      <c r="D8" t="s">
        <v>86</v>
      </c>
      <c r="E8" t="s">
        <v>952</v>
      </c>
      <c r="F8" s="4">
        <v>22065</v>
      </c>
      <c r="G8" s="4">
        <v>34336</v>
      </c>
      <c r="H8" t="s">
        <v>962</v>
      </c>
      <c r="I8" t="s">
        <v>70</v>
      </c>
      <c r="J8" t="s">
        <v>71</v>
      </c>
      <c r="K8" t="s">
        <v>73</v>
      </c>
      <c r="L8" t="s">
        <v>963</v>
      </c>
      <c r="M8">
        <v>1991.55</v>
      </c>
      <c r="N8" t="s">
        <v>932</v>
      </c>
    </row>
    <row r="9" spans="1:14" x14ac:dyDescent="0.2">
      <c r="A9">
        <v>8</v>
      </c>
      <c r="B9" t="s">
        <v>964</v>
      </c>
      <c r="C9" t="s">
        <v>965</v>
      </c>
      <c r="D9" t="s">
        <v>966</v>
      </c>
      <c r="E9" t="s">
        <v>929</v>
      </c>
      <c r="F9" s="4">
        <v>21194</v>
      </c>
      <c r="G9" s="4">
        <v>34398</v>
      </c>
      <c r="H9" t="s">
        <v>967</v>
      </c>
      <c r="I9" t="s">
        <v>580</v>
      </c>
      <c r="J9" t="s">
        <v>581</v>
      </c>
      <c r="K9" t="s">
        <v>82</v>
      </c>
      <c r="L9" t="s">
        <v>968</v>
      </c>
      <c r="M9">
        <v>2100.5</v>
      </c>
      <c r="N9" t="s">
        <v>932</v>
      </c>
    </row>
    <row r="10" spans="1:14" x14ac:dyDescent="0.2">
      <c r="A10">
        <v>9</v>
      </c>
      <c r="B10" t="s">
        <v>969</v>
      </c>
      <c r="C10" t="s">
        <v>970</v>
      </c>
      <c r="D10" t="s">
        <v>86</v>
      </c>
      <c r="E10" t="s">
        <v>929</v>
      </c>
      <c r="F10" s="4">
        <v>24134</v>
      </c>
      <c r="G10" s="4">
        <v>34653</v>
      </c>
      <c r="H10" t="s">
        <v>971</v>
      </c>
      <c r="I10" t="s">
        <v>70</v>
      </c>
      <c r="J10" t="s">
        <v>71</v>
      </c>
      <c r="K10" t="s">
        <v>73</v>
      </c>
      <c r="L10" t="s">
        <v>972</v>
      </c>
      <c r="M10">
        <v>2333.33</v>
      </c>
      <c r="N10" t="s">
        <v>932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4F4A-A0E2-D845-8572-EB9FDE6A2E5D}">
  <dimension ref="A1:B50"/>
  <sheetViews>
    <sheetView workbookViewId="0">
      <selection activeCell="B24" sqref="B24"/>
    </sheetView>
  </sheetViews>
  <sheetFormatPr baseColWidth="10" defaultRowHeight="15" x14ac:dyDescent="0.2"/>
  <cols>
    <col min="1" max="1" width="12.83203125" bestFit="1" customWidth="1"/>
    <col min="2" max="2" width="12" bestFit="1" customWidth="1"/>
  </cols>
  <sheetData>
    <row r="1" spans="1:2" x14ac:dyDescent="0.2">
      <c r="A1" t="s">
        <v>462</v>
      </c>
      <c r="B1" t="s">
        <v>0</v>
      </c>
    </row>
    <row r="2" spans="1:2" x14ac:dyDescent="0.2">
      <c r="A2">
        <v>1</v>
      </c>
      <c r="B2">
        <v>6897</v>
      </c>
    </row>
    <row r="3" spans="1:2" x14ac:dyDescent="0.2">
      <c r="A3">
        <v>1</v>
      </c>
      <c r="B3">
        <v>19713</v>
      </c>
    </row>
    <row r="4" spans="1:2" x14ac:dyDescent="0.2">
      <c r="A4">
        <v>2</v>
      </c>
      <c r="B4">
        <v>1581</v>
      </c>
    </row>
    <row r="5" spans="1:2" x14ac:dyDescent="0.2">
      <c r="A5">
        <v>2</v>
      </c>
      <c r="B5">
        <v>1730</v>
      </c>
    </row>
    <row r="6" spans="1:2" x14ac:dyDescent="0.2">
      <c r="A6">
        <v>2</v>
      </c>
      <c r="B6">
        <v>1833</v>
      </c>
    </row>
    <row r="7" spans="1:2" x14ac:dyDescent="0.2">
      <c r="A7">
        <v>2</v>
      </c>
      <c r="B7">
        <v>2116</v>
      </c>
    </row>
    <row r="8" spans="1:2" x14ac:dyDescent="0.2">
      <c r="A8">
        <v>2</v>
      </c>
      <c r="B8">
        <v>2139</v>
      </c>
    </row>
    <row r="9" spans="1:2" x14ac:dyDescent="0.2">
      <c r="A9">
        <v>2</v>
      </c>
      <c r="B9">
        <v>2184</v>
      </c>
    </row>
    <row r="10" spans="1:2" x14ac:dyDescent="0.2">
      <c r="A10">
        <v>2</v>
      </c>
      <c r="B10">
        <v>40222</v>
      </c>
    </row>
    <row r="11" spans="1:2" x14ac:dyDescent="0.2">
      <c r="A11">
        <v>3</v>
      </c>
      <c r="B11">
        <v>30346</v>
      </c>
    </row>
    <row r="12" spans="1:2" x14ac:dyDescent="0.2">
      <c r="A12">
        <v>3</v>
      </c>
      <c r="B12">
        <v>31406</v>
      </c>
    </row>
    <row r="13" spans="1:2" x14ac:dyDescent="0.2">
      <c r="A13">
        <v>3</v>
      </c>
      <c r="B13">
        <v>32859</v>
      </c>
    </row>
    <row r="14" spans="1:2" x14ac:dyDescent="0.2">
      <c r="A14">
        <v>3</v>
      </c>
      <c r="B14">
        <v>33607</v>
      </c>
    </row>
    <row r="15" spans="1:2" x14ac:dyDescent="0.2">
      <c r="A15">
        <v>4</v>
      </c>
      <c r="B15">
        <v>20852</v>
      </c>
    </row>
    <row r="16" spans="1:2" x14ac:dyDescent="0.2">
      <c r="A16">
        <v>4</v>
      </c>
      <c r="B16">
        <v>27403</v>
      </c>
    </row>
    <row r="17" spans="1:2" x14ac:dyDescent="0.2">
      <c r="A17">
        <v>4</v>
      </c>
      <c r="B17">
        <v>27511</v>
      </c>
    </row>
    <row r="18" spans="1:2" x14ac:dyDescent="0.2">
      <c r="A18">
        <v>5</v>
      </c>
      <c r="B18">
        <v>2903</v>
      </c>
    </row>
    <row r="19" spans="1:2" x14ac:dyDescent="0.2">
      <c r="A19">
        <v>5</v>
      </c>
      <c r="B19">
        <v>7960</v>
      </c>
    </row>
    <row r="20" spans="1:2" x14ac:dyDescent="0.2">
      <c r="A20">
        <v>5</v>
      </c>
      <c r="B20">
        <v>8837</v>
      </c>
    </row>
    <row r="21" spans="1:2" x14ac:dyDescent="0.2">
      <c r="A21">
        <v>5</v>
      </c>
      <c r="B21">
        <v>10019</v>
      </c>
    </row>
    <row r="22" spans="1:2" x14ac:dyDescent="0.2">
      <c r="A22">
        <v>5</v>
      </c>
      <c r="B22">
        <v>10038</v>
      </c>
    </row>
    <row r="23" spans="1:2" x14ac:dyDescent="0.2">
      <c r="A23">
        <v>5</v>
      </c>
      <c r="B23">
        <v>11747</v>
      </c>
    </row>
    <row r="24" spans="1:2" x14ac:dyDescent="0.2">
      <c r="A24">
        <v>5</v>
      </c>
      <c r="B24">
        <v>14450</v>
      </c>
    </row>
    <row r="25" spans="1:2" x14ac:dyDescent="0.2">
      <c r="A25">
        <v>6</v>
      </c>
      <c r="B25">
        <v>85014</v>
      </c>
    </row>
    <row r="26" spans="1:2" x14ac:dyDescent="0.2">
      <c r="A26">
        <v>6</v>
      </c>
      <c r="B26">
        <v>85251</v>
      </c>
    </row>
    <row r="27" spans="1:2" x14ac:dyDescent="0.2">
      <c r="A27">
        <v>6</v>
      </c>
      <c r="B27">
        <v>98004</v>
      </c>
    </row>
    <row r="28" spans="1:2" x14ac:dyDescent="0.2">
      <c r="A28">
        <v>6</v>
      </c>
      <c r="B28">
        <v>98052</v>
      </c>
    </row>
    <row r="29" spans="1:2" x14ac:dyDescent="0.2">
      <c r="A29">
        <v>6</v>
      </c>
      <c r="B29">
        <v>98104</v>
      </c>
    </row>
    <row r="30" spans="1:2" x14ac:dyDescent="0.2">
      <c r="A30">
        <v>7</v>
      </c>
      <c r="B30">
        <v>60179</v>
      </c>
    </row>
    <row r="31" spans="1:2" x14ac:dyDescent="0.2">
      <c r="A31">
        <v>7</v>
      </c>
      <c r="B31">
        <v>60601</v>
      </c>
    </row>
    <row r="32" spans="1:2" x14ac:dyDescent="0.2">
      <c r="A32">
        <v>7</v>
      </c>
      <c r="B32">
        <v>80202</v>
      </c>
    </row>
    <row r="33" spans="1:2" x14ac:dyDescent="0.2">
      <c r="A33">
        <v>7</v>
      </c>
      <c r="B33">
        <v>80909</v>
      </c>
    </row>
    <row r="34" spans="1:2" x14ac:dyDescent="0.2">
      <c r="A34">
        <v>7</v>
      </c>
      <c r="B34">
        <v>90405</v>
      </c>
    </row>
    <row r="35" spans="1:2" x14ac:dyDescent="0.2">
      <c r="A35">
        <v>7</v>
      </c>
      <c r="B35">
        <v>94025</v>
      </c>
    </row>
    <row r="36" spans="1:2" x14ac:dyDescent="0.2">
      <c r="A36">
        <v>7</v>
      </c>
      <c r="B36">
        <v>94105</v>
      </c>
    </row>
    <row r="37" spans="1:2" x14ac:dyDescent="0.2">
      <c r="A37">
        <v>7</v>
      </c>
      <c r="B37">
        <v>95008</v>
      </c>
    </row>
    <row r="38" spans="1:2" x14ac:dyDescent="0.2">
      <c r="A38">
        <v>7</v>
      </c>
      <c r="B38">
        <v>95054</v>
      </c>
    </row>
    <row r="39" spans="1:2" x14ac:dyDescent="0.2">
      <c r="A39">
        <v>7</v>
      </c>
      <c r="B39">
        <v>95060</v>
      </c>
    </row>
    <row r="40" spans="1:2" x14ac:dyDescent="0.2">
      <c r="A40">
        <v>8</v>
      </c>
      <c r="B40">
        <v>19428</v>
      </c>
    </row>
    <row r="41" spans="1:2" x14ac:dyDescent="0.2">
      <c r="A41">
        <v>8</v>
      </c>
      <c r="B41">
        <v>44122</v>
      </c>
    </row>
    <row r="42" spans="1:2" x14ac:dyDescent="0.2">
      <c r="A42">
        <v>8</v>
      </c>
      <c r="B42">
        <v>45839</v>
      </c>
    </row>
    <row r="43" spans="1:2" x14ac:dyDescent="0.2">
      <c r="A43">
        <v>8</v>
      </c>
      <c r="B43">
        <v>53404</v>
      </c>
    </row>
    <row r="44" spans="1:2" x14ac:dyDescent="0.2">
      <c r="A44">
        <v>9</v>
      </c>
      <c r="B44">
        <v>3049</v>
      </c>
    </row>
    <row r="45" spans="1:2" x14ac:dyDescent="0.2">
      <c r="A45">
        <v>9</v>
      </c>
      <c r="B45">
        <v>3801</v>
      </c>
    </row>
    <row r="46" spans="1:2" x14ac:dyDescent="0.2">
      <c r="A46">
        <v>9</v>
      </c>
      <c r="B46">
        <v>48075</v>
      </c>
    </row>
    <row r="47" spans="1:2" x14ac:dyDescent="0.2">
      <c r="A47">
        <v>9</v>
      </c>
      <c r="B47">
        <v>48084</v>
      </c>
    </row>
    <row r="48" spans="1:2" x14ac:dyDescent="0.2">
      <c r="A48">
        <v>9</v>
      </c>
      <c r="B48">
        <v>48304</v>
      </c>
    </row>
    <row r="49" spans="1:2" x14ac:dyDescent="0.2">
      <c r="A49">
        <v>9</v>
      </c>
      <c r="B49">
        <v>55113</v>
      </c>
    </row>
    <row r="50" spans="1:2" x14ac:dyDescent="0.2">
      <c r="A50">
        <v>9</v>
      </c>
      <c r="B50">
        <v>55439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5BE9-4ECB-7841-A9E0-45009F1ED9AC}">
  <dimension ref="A1:L94"/>
  <sheetViews>
    <sheetView zoomScale="99" workbookViewId="0">
      <selection activeCell="F29" sqref="F29"/>
    </sheetView>
  </sheetViews>
  <sheetFormatPr baseColWidth="10" defaultRowHeight="15" x14ac:dyDescent="0.2"/>
  <cols>
    <col min="1" max="1" width="12.6640625" bestFit="1" customWidth="1"/>
    <col min="2" max="2" width="28.1640625" bestFit="1" customWidth="1"/>
    <col min="3" max="3" width="18.83203125" bestFit="1" customWidth="1"/>
    <col min="4" max="4" width="23.6640625" bestFit="1" customWidth="1"/>
    <col min="5" max="5" width="36.1640625" bestFit="1" customWidth="1"/>
    <col min="6" max="6" width="12" bestFit="1" customWidth="1"/>
    <col min="7" max="7" width="11.6640625" bestFit="1" customWidth="1"/>
    <col min="8" max="8" width="12.1640625" bestFit="1" customWidth="1"/>
    <col min="9" max="9" width="10" bestFit="1" customWidth="1"/>
    <col min="10" max="11" width="14.5" bestFit="1" customWidth="1"/>
  </cols>
  <sheetData>
    <row r="1" spans="1:12" x14ac:dyDescent="0.2">
      <c r="A1" t="s">
        <v>461</v>
      </c>
      <c r="B1" t="s">
        <v>56</v>
      </c>
      <c r="C1" t="s">
        <v>57</v>
      </c>
      <c r="D1" t="s">
        <v>58</v>
      </c>
      <c r="E1" t="s">
        <v>59</v>
      </c>
      <c r="F1" t="s">
        <v>60</v>
      </c>
      <c r="G1" t="s">
        <v>61</v>
      </c>
      <c r="H1" t="s">
        <v>62</v>
      </c>
      <c r="I1" t="s">
        <v>63</v>
      </c>
      <c r="J1" t="s">
        <v>64</v>
      </c>
      <c r="K1" t="s">
        <v>65</v>
      </c>
      <c r="L1" t="s">
        <v>1296</v>
      </c>
    </row>
    <row r="2" spans="1:12" x14ac:dyDescent="0.2">
      <c r="A2" t="s">
        <v>899</v>
      </c>
      <c r="B2" t="s">
        <v>900</v>
      </c>
      <c r="C2" t="s">
        <v>973</v>
      </c>
      <c r="D2" t="s">
        <v>86</v>
      </c>
      <c r="E2" t="s">
        <v>901</v>
      </c>
      <c r="F2" t="s">
        <v>152</v>
      </c>
      <c r="G2" t="s">
        <v>71</v>
      </c>
      <c r="H2" t="s">
        <v>902</v>
      </c>
      <c r="I2" t="s">
        <v>154</v>
      </c>
      <c r="J2" t="s">
        <v>974</v>
      </c>
      <c r="K2" t="s">
        <v>975</v>
      </c>
      <c r="L2">
        <f>SUMIF(orders[CustomerID],customers__2[[#This Row],[CustomerID]],orders[[Order Sale ]])</f>
        <v>4596.2</v>
      </c>
    </row>
    <row r="3" spans="1:12" x14ac:dyDescent="0.2">
      <c r="A3" t="s">
        <v>678</v>
      </c>
      <c r="B3" t="s">
        <v>679</v>
      </c>
      <c r="C3" t="s">
        <v>976</v>
      </c>
      <c r="D3" t="s">
        <v>220</v>
      </c>
      <c r="E3" t="s">
        <v>680</v>
      </c>
      <c r="F3" t="s">
        <v>534</v>
      </c>
      <c r="G3" t="s">
        <v>71</v>
      </c>
      <c r="H3" t="s">
        <v>977</v>
      </c>
      <c r="I3" t="s">
        <v>535</v>
      </c>
      <c r="J3" t="s">
        <v>978</v>
      </c>
      <c r="K3" t="s">
        <v>979</v>
      </c>
      <c r="L3">
        <f>SUMIF(orders[CustomerID],customers__2[[#This Row],[CustomerID]],orders[[Order Sale ]])</f>
        <v>1402.9499999999998</v>
      </c>
    </row>
    <row r="4" spans="1:12" x14ac:dyDescent="0.2">
      <c r="A4" t="s">
        <v>771</v>
      </c>
      <c r="B4" t="s">
        <v>772</v>
      </c>
      <c r="C4" t="s">
        <v>980</v>
      </c>
      <c r="D4" t="s">
        <v>220</v>
      </c>
      <c r="E4" t="s">
        <v>981</v>
      </c>
      <c r="F4" t="s">
        <v>534</v>
      </c>
      <c r="G4" t="s">
        <v>71</v>
      </c>
      <c r="H4" t="s">
        <v>982</v>
      </c>
      <c r="I4" t="s">
        <v>535</v>
      </c>
      <c r="J4" t="s">
        <v>983</v>
      </c>
      <c r="K4" t="s">
        <v>71</v>
      </c>
      <c r="L4">
        <f>SUMIF(orders[CustomerID],customers__2[[#This Row],[CustomerID]],orders[[Order Sale ]])</f>
        <v>7515.3499999999995</v>
      </c>
    </row>
    <row r="5" spans="1:12" x14ac:dyDescent="0.2">
      <c r="A5" t="s">
        <v>752</v>
      </c>
      <c r="B5" t="s">
        <v>753</v>
      </c>
      <c r="C5" t="s">
        <v>984</v>
      </c>
      <c r="D5" t="s">
        <v>86</v>
      </c>
      <c r="E5" t="s">
        <v>985</v>
      </c>
      <c r="F5" t="s">
        <v>70</v>
      </c>
      <c r="G5" t="s">
        <v>71</v>
      </c>
      <c r="H5" t="s">
        <v>986</v>
      </c>
      <c r="I5" t="s">
        <v>73</v>
      </c>
      <c r="J5" t="s">
        <v>987</v>
      </c>
      <c r="K5" t="s">
        <v>988</v>
      </c>
      <c r="L5">
        <f>SUMIF(orders[CustomerID],customers__2[[#This Row],[CustomerID]],orders[[Order Sale ]])</f>
        <v>13806.5</v>
      </c>
    </row>
    <row r="6" spans="1:12" x14ac:dyDescent="0.2">
      <c r="A6" t="s">
        <v>608</v>
      </c>
      <c r="B6" t="s">
        <v>609</v>
      </c>
      <c r="C6" t="s">
        <v>989</v>
      </c>
      <c r="D6" t="s">
        <v>77</v>
      </c>
      <c r="E6" t="s">
        <v>990</v>
      </c>
      <c r="F6" t="s">
        <v>611</v>
      </c>
      <c r="G6" t="s">
        <v>71</v>
      </c>
      <c r="H6" t="s">
        <v>612</v>
      </c>
      <c r="I6" t="s">
        <v>199</v>
      </c>
      <c r="J6" t="s">
        <v>991</v>
      </c>
      <c r="K6" t="s">
        <v>992</v>
      </c>
      <c r="L6">
        <f>SUMIF(orders[CustomerID],customers__2[[#This Row],[CustomerID]],orders[[Order Sale ]])</f>
        <v>26968.149999999998</v>
      </c>
    </row>
    <row r="7" spans="1:12" x14ac:dyDescent="0.2">
      <c r="A7" t="s">
        <v>855</v>
      </c>
      <c r="B7" t="s">
        <v>856</v>
      </c>
      <c r="C7" t="s">
        <v>993</v>
      </c>
      <c r="D7" t="s">
        <v>86</v>
      </c>
      <c r="E7" t="s">
        <v>857</v>
      </c>
      <c r="F7" t="s">
        <v>858</v>
      </c>
      <c r="G7" t="s">
        <v>71</v>
      </c>
      <c r="H7" t="s">
        <v>859</v>
      </c>
      <c r="I7" t="s">
        <v>154</v>
      </c>
      <c r="J7" t="s">
        <v>994</v>
      </c>
      <c r="K7" t="s">
        <v>995</v>
      </c>
      <c r="L7">
        <f>SUMIF(orders[CustomerID],customers__2[[#This Row],[CustomerID]],orders[[Order Sale ]])</f>
        <v>3239.8</v>
      </c>
    </row>
    <row r="8" spans="1:12" x14ac:dyDescent="0.2">
      <c r="A8" t="s">
        <v>556</v>
      </c>
      <c r="B8" t="s">
        <v>996</v>
      </c>
      <c r="C8" t="s">
        <v>997</v>
      </c>
      <c r="D8" t="s">
        <v>95</v>
      </c>
      <c r="E8" t="s">
        <v>558</v>
      </c>
      <c r="F8" t="s">
        <v>559</v>
      </c>
      <c r="G8" t="s">
        <v>71</v>
      </c>
      <c r="H8" t="s">
        <v>560</v>
      </c>
      <c r="I8" t="s">
        <v>206</v>
      </c>
      <c r="J8" t="s">
        <v>998</v>
      </c>
      <c r="K8" t="s">
        <v>999</v>
      </c>
      <c r="L8">
        <f>SUMIF(orders[CustomerID],customers__2[[#This Row],[CustomerID]],orders[[Order Sale ]])</f>
        <v>19088</v>
      </c>
    </row>
    <row r="9" spans="1:12" x14ac:dyDescent="0.2">
      <c r="A9" t="s">
        <v>711</v>
      </c>
      <c r="B9" t="s">
        <v>712</v>
      </c>
      <c r="C9" t="s">
        <v>1000</v>
      </c>
      <c r="D9" t="s">
        <v>220</v>
      </c>
      <c r="E9" t="s">
        <v>713</v>
      </c>
      <c r="F9" t="s">
        <v>621</v>
      </c>
      <c r="G9" t="s">
        <v>71</v>
      </c>
      <c r="H9" t="s">
        <v>714</v>
      </c>
      <c r="I9" t="s">
        <v>108</v>
      </c>
      <c r="J9" t="s">
        <v>1001</v>
      </c>
      <c r="K9" t="s">
        <v>1002</v>
      </c>
      <c r="L9">
        <f>SUMIF(orders[CustomerID],customers__2[[#This Row],[CustomerID]],orders[[Order Sale ]])</f>
        <v>5297.8</v>
      </c>
    </row>
    <row r="10" spans="1:12" x14ac:dyDescent="0.2">
      <c r="A10" t="s">
        <v>721</v>
      </c>
      <c r="B10" t="s">
        <v>1003</v>
      </c>
      <c r="C10" t="s">
        <v>1004</v>
      </c>
      <c r="D10" t="s">
        <v>220</v>
      </c>
      <c r="E10" t="s">
        <v>723</v>
      </c>
      <c r="F10" t="s">
        <v>724</v>
      </c>
      <c r="G10" t="s">
        <v>71</v>
      </c>
      <c r="H10" t="s">
        <v>725</v>
      </c>
      <c r="I10" t="s">
        <v>206</v>
      </c>
      <c r="J10" t="s">
        <v>1005</v>
      </c>
      <c r="K10" t="s">
        <v>1006</v>
      </c>
      <c r="L10">
        <f>SUMIF(orders[CustomerID],customers__2[[#This Row],[CustomerID]],orders[[Order Sale ]])</f>
        <v>23850.95</v>
      </c>
    </row>
    <row r="11" spans="1:12" x14ac:dyDescent="0.2">
      <c r="A11" t="s">
        <v>805</v>
      </c>
      <c r="B11" t="s">
        <v>806</v>
      </c>
      <c r="C11" t="s">
        <v>1007</v>
      </c>
      <c r="D11" t="s">
        <v>235</v>
      </c>
      <c r="E11" t="s">
        <v>807</v>
      </c>
      <c r="F11" t="s">
        <v>808</v>
      </c>
      <c r="G11" t="s">
        <v>809</v>
      </c>
      <c r="H11" t="s">
        <v>810</v>
      </c>
      <c r="I11" t="s">
        <v>264</v>
      </c>
      <c r="J11" t="s">
        <v>1008</v>
      </c>
      <c r="K11" t="s">
        <v>1009</v>
      </c>
      <c r="L11">
        <f>SUMIF(orders[CustomerID],customers__2[[#This Row],[CustomerID]],orders[[Order Sale ]])</f>
        <v>22607.7</v>
      </c>
    </row>
    <row r="12" spans="1:12" x14ac:dyDescent="0.2">
      <c r="A12" t="s">
        <v>638</v>
      </c>
      <c r="B12" t="s">
        <v>1010</v>
      </c>
      <c r="C12" t="s">
        <v>1011</v>
      </c>
      <c r="D12" t="s">
        <v>86</v>
      </c>
      <c r="E12" t="s">
        <v>640</v>
      </c>
      <c r="F12" t="s">
        <v>70</v>
      </c>
      <c r="G12" t="s">
        <v>71</v>
      </c>
      <c r="H12" t="s">
        <v>641</v>
      </c>
      <c r="I12" t="s">
        <v>73</v>
      </c>
      <c r="J12" t="s">
        <v>1012</v>
      </c>
      <c r="K12" t="s">
        <v>71</v>
      </c>
      <c r="L12">
        <f>SUMIF(orders[CustomerID],customers__2[[#This Row],[CustomerID]],orders[[Order Sale ]])</f>
        <v>6089.9</v>
      </c>
    </row>
    <row r="13" spans="1:12" x14ac:dyDescent="0.2">
      <c r="A13" t="s">
        <v>864</v>
      </c>
      <c r="B13" t="s">
        <v>865</v>
      </c>
      <c r="C13" t="s">
        <v>1013</v>
      </c>
      <c r="D13" t="s">
        <v>134</v>
      </c>
      <c r="E13" t="s">
        <v>866</v>
      </c>
      <c r="F13" t="s">
        <v>825</v>
      </c>
      <c r="G13" t="s">
        <v>71</v>
      </c>
      <c r="H13" t="s">
        <v>826</v>
      </c>
      <c r="I13" t="s">
        <v>827</v>
      </c>
      <c r="J13" t="s">
        <v>1014</v>
      </c>
      <c r="K13" t="s">
        <v>1015</v>
      </c>
      <c r="L13">
        <f>SUMIF(orders[CustomerID],customers__2[[#This Row],[CustomerID]],orders[[Order Sale ]])</f>
        <v>1814.8</v>
      </c>
    </row>
    <row r="14" spans="1:12" x14ac:dyDescent="0.2">
      <c r="A14" t="s">
        <v>531</v>
      </c>
      <c r="B14" t="s">
        <v>532</v>
      </c>
      <c r="C14" t="s">
        <v>1016</v>
      </c>
      <c r="D14" t="s">
        <v>95</v>
      </c>
      <c r="E14" t="s">
        <v>533</v>
      </c>
      <c r="F14" t="s">
        <v>534</v>
      </c>
      <c r="G14" t="s">
        <v>71</v>
      </c>
      <c r="H14" t="s">
        <v>1017</v>
      </c>
      <c r="I14" t="s">
        <v>535</v>
      </c>
      <c r="J14" t="s">
        <v>1018</v>
      </c>
      <c r="K14" t="s">
        <v>1019</v>
      </c>
      <c r="L14">
        <f>SUMIF(orders[CustomerID],customers__2[[#This Row],[CustomerID]],orders[[Order Sale ]])</f>
        <v>100.8</v>
      </c>
    </row>
    <row r="15" spans="1:12" x14ac:dyDescent="0.2">
      <c r="A15" t="s">
        <v>501</v>
      </c>
      <c r="B15" t="s">
        <v>502</v>
      </c>
      <c r="C15" t="s">
        <v>1020</v>
      </c>
      <c r="D15" t="s">
        <v>220</v>
      </c>
      <c r="E15" t="s">
        <v>1021</v>
      </c>
      <c r="F15" t="s">
        <v>504</v>
      </c>
      <c r="G15" t="s">
        <v>71</v>
      </c>
      <c r="H15" t="s">
        <v>505</v>
      </c>
      <c r="I15" t="s">
        <v>506</v>
      </c>
      <c r="J15" t="s">
        <v>1022</v>
      </c>
      <c r="K15" t="s">
        <v>71</v>
      </c>
      <c r="L15">
        <f>SUMIF(orders[CustomerID],customers__2[[#This Row],[CustomerID]],orders[[Order Sale ]])</f>
        <v>12886.3</v>
      </c>
    </row>
    <row r="16" spans="1:12" x14ac:dyDescent="0.2">
      <c r="A16" t="s">
        <v>642</v>
      </c>
      <c r="B16" t="s">
        <v>643</v>
      </c>
      <c r="C16" t="s">
        <v>1023</v>
      </c>
      <c r="D16" t="s">
        <v>1024</v>
      </c>
      <c r="E16" t="s">
        <v>644</v>
      </c>
      <c r="F16" t="s">
        <v>645</v>
      </c>
      <c r="G16" t="s">
        <v>516</v>
      </c>
      <c r="H16" t="s">
        <v>646</v>
      </c>
      <c r="I16" t="s">
        <v>146</v>
      </c>
      <c r="J16" t="s">
        <v>1025</v>
      </c>
      <c r="K16" t="s">
        <v>71</v>
      </c>
      <c r="L16">
        <f>SUMIF(orders[CustomerID],customers__2[[#This Row],[CustomerID]],orders[[Order Sale ]])</f>
        <v>3810.75</v>
      </c>
    </row>
    <row r="17" spans="1:12" x14ac:dyDescent="0.2">
      <c r="A17" t="s">
        <v>838</v>
      </c>
      <c r="B17" t="s">
        <v>839</v>
      </c>
      <c r="C17" t="s">
        <v>1026</v>
      </c>
      <c r="D17" t="s">
        <v>86</v>
      </c>
      <c r="E17" t="s">
        <v>1027</v>
      </c>
      <c r="F17" t="s">
        <v>70</v>
      </c>
      <c r="G17" t="s">
        <v>71</v>
      </c>
      <c r="H17" t="s">
        <v>841</v>
      </c>
      <c r="I17" t="s">
        <v>73</v>
      </c>
      <c r="J17" t="s">
        <v>1028</v>
      </c>
      <c r="K17" t="s">
        <v>1029</v>
      </c>
      <c r="L17">
        <f>SUMIF(orders[CustomerID],customers__2[[#This Row],[CustomerID]],orders[[Order Sale ]])</f>
        <v>1719.1</v>
      </c>
    </row>
    <row r="18" spans="1:12" x14ac:dyDescent="0.2">
      <c r="A18" t="s">
        <v>762</v>
      </c>
      <c r="B18" t="s">
        <v>763</v>
      </c>
      <c r="C18" t="s">
        <v>1030</v>
      </c>
      <c r="D18" t="s">
        <v>77</v>
      </c>
      <c r="E18" t="s">
        <v>764</v>
      </c>
      <c r="F18" t="s">
        <v>765</v>
      </c>
      <c r="G18" t="s">
        <v>71</v>
      </c>
      <c r="H18" t="s">
        <v>766</v>
      </c>
      <c r="I18" t="s">
        <v>154</v>
      </c>
      <c r="J18" t="s">
        <v>1031</v>
      </c>
      <c r="K18" t="s">
        <v>1032</v>
      </c>
      <c r="L18">
        <f>SUMIF(orders[CustomerID],customers__2[[#This Row],[CustomerID]],orders[[Order Sale ]])</f>
        <v>3763.21</v>
      </c>
    </row>
    <row r="19" spans="1:12" x14ac:dyDescent="0.2">
      <c r="A19" t="s">
        <v>686</v>
      </c>
      <c r="B19" t="s">
        <v>687</v>
      </c>
      <c r="C19" t="s">
        <v>1033</v>
      </c>
      <c r="D19" t="s">
        <v>220</v>
      </c>
      <c r="E19" t="s">
        <v>688</v>
      </c>
      <c r="F19" t="s">
        <v>689</v>
      </c>
      <c r="G19" t="s">
        <v>71</v>
      </c>
      <c r="H19" t="s">
        <v>690</v>
      </c>
      <c r="I19" t="s">
        <v>206</v>
      </c>
      <c r="J19" t="s">
        <v>1034</v>
      </c>
      <c r="K19" t="s">
        <v>1035</v>
      </c>
      <c r="L19">
        <f>SUMIF(orders[CustomerID],customers__2[[#This Row],[CustomerID]],orders[[Order Sale ]])</f>
        <v>1615.9</v>
      </c>
    </row>
    <row r="20" spans="1:12" x14ac:dyDescent="0.2">
      <c r="A20" t="s">
        <v>767</v>
      </c>
      <c r="B20" t="s">
        <v>768</v>
      </c>
      <c r="C20" t="s">
        <v>1036</v>
      </c>
      <c r="D20" t="s">
        <v>134</v>
      </c>
      <c r="E20" t="s">
        <v>769</v>
      </c>
      <c r="F20" t="s">
        <v>70</v>
      </c>
      <c r="G20" t="s">
        <v>71</v>
      </c>
      <c r="H20" t="s">
        <v>770</v>
      </c>
      <c r="I20" t="s">
        <v>73</v>
      </c>
      <c r="J20" t="s">
        <v>1037</v>
      </c>
      <c r="K20" t="s">
        <v>1038</v>
      </c>
      <c r="L20">
        <f>SUMIF(orders[CustomerID],customers__2[[#This Row],[CustomerID]],orders[[Order Sale ]])</f>
        <v>15033.66</v>
      </c>
    </row>
    <row r="21" spans="1:12" x14ac:dyDescent="0.2">
      <c r="A21" t="s">
        <v>525</v>
      </c>
      <c r="B21" t="s">
        <v>526</v>
      </c>
      <c r="C21" t="s">
        <v>1039</v>
      </c>
      <c r="D21" t="s">
        <v>150</v>
      </c>
      <c r="E21" t="s">
        <v>527</v>
      </c>
      <c r="F21" t="s">
        <v>528</v>
      </c>
      <c r="G21" t="s">
        <v>71</v>
      </c>
      <c r="H21" t="s">
        <v>529</v>
      </c>
      <c r="I21" t="s">
        <v>530</v>
      </c>
      <c r="J21" t="s">
        <v>1040</v>
      </c>
      <c r="K21" t="s">
        <v>1041</v>
      </c>
      <c r="L21">
        <f>SUMIF(orders[CustomerID],customers__2[[#This Row],[CustomerID]],orders[[Order Sale ]])</f>
        <v>113236.68</v>
      </c>
    </row>
    <row r="22" spans="1:12" x14ac:dyDescent="0.2">
      <c r="A22" t="s">
        <v>738</v>
      </c>
      <c r="B22" t="s">
        <v>739</v>
      </c>
      <c r="C22" t="s">
        <v>1042</v>
      </c>
      <c r="D22" t="s">
        <v>1043</v>
      </c>
      <c r="E22" t="s">
        <v>740</v>
      </c>
      <c r="F22" t="s">
        <v>645</v>
      </c>
      <c r="G22" t="s">
        <v>516</v>
      </c>
      <c r="H22" t="s">
        <v>741</v>
      </c>
      <c r="I22" t="s">
        <v>146</v>
      </c>
      <c r="J22" t="s">
        <v>1044</v>
      </c>
      <c r="K22" t="s">
        <v>71</v>
      </c>
      <c r="L22">
        <f>SUMIF(orders[CustomerID],customers__2[[#This Row],[CustomerID]],orders[[Order Sale ]])</f>
        <v>4438.9000000000005</v>
      </c>
    </row>
    <row r="23" spans="1:12" x14ac:dyDescent="0.2">
      <c r="A23" t="s">
        <v>1045</v>
      </c>
      <c r="B23" t="s">
        <v>1046</v>
      </c>
      <c r="C23" t="s">
        <v>1047</v>
      </c>
      <c r="D23" t="s">
        <v>235</v>
      </c>
      <c r="E23" t="s">
        <v>1048</v>
      </c>
      <c r="F23" t="s">
        <v>621</v>
      </c>
      <c r="G23" t="s">
        <v>71</v>
      </c>
      <c r="H23" t="s">
        <v>1049</v>
      </c>
      <c r="I23" t="s">
        <v>108</v>
      </c>
      <c r="J23" t="s">
        <v>1050</v>
      </c>
      <c r="K23" t="s">
        <v>1051</v>
      </c>
      <c r="L23">
        <f>SUMIF(orders[CustomerID],customers__2[[#This Row],[CustomerID]],orders[[Order Sale ]])</f>
        <v>0</v>
      </c>
    </row>
    <row r="24" spans="1:12" x14ac:dyDescent="0.2">
      <c r="A24" t="s">
        <v>817</v>
      </c>
      <c r="B24" t="s">
        <v>818</v>
      </c>
      <c r="C24" t="s">
        <v>1052</v>
      </c>
      <c r="D24" t="s">
        <v>1053</v>
      </c>
      <c r="E24" t="s">
        <v>819</v>
      </c>
      <c r="F24" t="s">
        <v>820</v>
      </c>
      <c r="G24" t="s">
        <v>71</v>
      </c>
      <c r="H24" t="s">
        <v>821</v>
      </c>
      <c r="I24" t="s">
        <v>206</v>
      </c>
      <c r="J24" t="s">
        <v>1054</v>
      </c>
      <c r="K24" t="s">
        <v>1055</v>
      </c>
      <c r="L24">
        <f>SUMIF(orders[CustomerID],customers__2[[#This Row],[CustomerID]],orders[[Order Sale ]])</f>
        <v>11666.9</v>
      </c>
    </row>
    <row r="25" spans="1:12" x14ac:dyDescent="0.2">
      <c r="A25" t="s">
        <v>551</v>
      </c>
      <c r="B25" t="s">
        <v>552</v>
      </c>
      <c r="C25" t="s">
        <v>1056</v>
      </c>
      <c r="D25" t="s">
        <v>220</v>
      </c>
      <c r="E25" t="s">
        <v>553</v>
      </c>
      <c r="F25" t="s">
        <v>554</v>
      </c>
      <c r="G25" t="s">
        <v>71</v>
      </c>
      <c r="H25" t="s">
        <v>555</v>
      </c>
      <c r="I25" t="s">
        <v>199</v>
      </c>
      <c r="J25" t="s">
        <v>1057</v>
      </c>
      <c r="K25" t="s">
        <v>71</v>
      </c>
      <c r="L25">
        <f>SUMIF(orders[CustomerID],customers__2[[#This Row],[CustomerID]],orders[[Order Sale ]])</f>
        <v>32555.55</v>
      </c>
    </row>
    <row r="26" spans="1:12" x14ac:dyDescent="0.2">
      <c r="A26" t="s">
        <v>566</v>
      </c>
      <c r="B26" t="s">
        <v>567</v>
      </c>
      <c r="C26" t="s">
        <v>1058</v>
      </c>
      <c r="D26" t="s">
        <v>95</v>
      </c>
      <c r="E26" t="s">
        <v>568</v>
      </c>
      <c r="F26" t="s">
        <v>569</v>
      </c>
      <c r="G26" t="s">
        <v>71</v>
      </c>
      <c r="H26" t="s">
        <v>570</v>
      </c>
      <c r="I26" t="s">
        <v>154</v>
      </c>
      <c r="J26" t="s">
        <v>1059</v>
      </c>
      <c r="K26" t="s">
        <v>1060</v>
      </c>
      <c r="L26">
        <f>SUMIF(orders[CustomerID],customers__2[[#This Row],[CustomerID]],orders[[Order Sale ]])</f>
        <v>28722.71</v>
      </c>
    </row>
    <row r="27" spans="1:12" x14ac:dyDescent="0.2">
      <c r="A27" t="s">
        <v>903</v>
      </c>
      <c r="B27" t="s">
        <v>904</v>
      </c>
      <c r="C27" t="s">
        <v>1061</v>
      </c>
      <c r="D27" t="s">
        <v>95</v>
      </c>
      <c r="E27" t="s">
        <v>905</v>
      </c>
      <c r="F27" t="s">
        <v>689</v>
      </c>
      <c r="G27" t="s">
        <v>71</v>
      </c>
      <c r="H27" t="s">
        <v>690</v>
      </c>
      <c r="I27" t="s">
        <v>206</v>
      </c>
      <c r="J27" t="s">
        <v>1062</v>
      </c>
      <c r="K27" t="s">
        <v>1063</v>
      </c>
      <c r="L27">
        <f>SUMIF(orders[CustomerID],customers__2[[#This Row],[CustomerID]],orders[[Order Sale ]])</f>
        <v>3172.16</v>
      </c>
    </row>
    <row r="28" spans="1:12" x14ac:dyDescent="0.2">
      <c r="A28" t="s">
        <v>828</v>
      </c>
      <c r="B28" t="s">
        <v>829</v>
      </c>
      <c r="C28" t="s">
        <v>1064</v>
      </c>
      <c r="D28" t="s">
        <v>86</v>
      </c>
      <c r="E28" t="s">
        <v>830</v>
      </c>
      <c r="F28" t="s">
        <v>831</v>
      </c>
      <c r="G28" t="s">
        <v>71</v>
      </c>
      <c r="H28" t="s">
        <v>832</v>
      </c>
      <c r="I28" t="s">
        <v>176</v>
      </c>
      <c r="J28" t="s">
        <v>1065</v>
      </c>
      <c r="K28" t="s">
        <v>1066</v>
      </c>
      <c r="L28">
        <f>SUMIF(orders[CustomerID],customers__2[[#This Row],[CustomerID]],orders[[Order Sale ]])</f>
        <v>1545.7</v>
      </c>
    </row>
    <row r="29" spans="1:12" x14ac:dyDescent="0.2">
      <c r="A29" t="s">
        <v>715</v>
      </c>
      <c r="B29" t="s">
        <v>716</v>
      </c>
      <c r="C29" t="s">
        <v>1067</v>
      </c>
      <c r="D29" t="s">
        <v>150</v>
      </c>
      <c r="E29" t="s">
        <v>717</v>
      </c>
      <c r="F29" t="s">
        <v>718</v>
      </c>
      <c r="G29" t="s">
        <v>71</v>
      </c>
      <c r="H29" t="s">
        <v>719</v>
      </c>
      <c r="I29" t="s">
        <v>720</v>
      </c>
      <c r="J29" t="s">
        <v>1068</v>
      </c>
      <c r="K29" t="s">
        <v>1069</v>
      </c>
      <c r="L29">
        <f>SUMIF(orders[CustomerID],customers__2[[#This Row],[CustomerID]],orders[[Order Sale ]])</f>
        <v>7151.55</v>
      </c>
    </row>
    <row r="30" spans="1:12" x14ac:dyDescent="0.2">
      <c r="A30" t="s">
        <v>775</v>
      </c>
      <c r="B30" t="s">
        <v>1070</v>
      </c>
      <c r="C30" t="s">
        <v>1071</v>
      </c>
      <c r="D30" t="s">
        <v>95</v>
      </c>
      <c r="E30" t="s">
        <v>777</v>
      </c>
      <c r="F30" t="s">
        <v>778</v>
      </c>
      <c r="G30" t="s">
        <v>71</v>
      </c>
      <c r="H30" t="s">
        <v>1072</v>
      </c>
      <c r="I30" t="s">
        <v>108</v>
      </c>
      <c r="J30" t="s">
        <v>1073</v>
      </c>
      <c r="K30" t="s">
        <v>1074</v>
      </c>
      <c r="L30">
        <f>SUMIF(orders[CustomerID],customers__2[[#This Row],[CustomerID]],orders[[Order Sale ]])</f>
        <v>836.7</v>
      </c>
    </row>
    <row r="31" spans="1:12" x14ac:dyDescent="0.2">
      <c r="A31" t="s">
        <v>662</v>
      </c>
      <c r="B31" t="s">
        <v>663</v>
      </c>
      <c r="C31" t="s">
        <v>1075</v>
      </c>
      <c r="D31" t="s">
        <v>150</v>
      </c>
      <c r="E31" t="s">
        <v>664</v>
      </c>
      <c r="F31" t="s">
        <v>665</v>
      </c>
      <c r="G31" t="s">
        <v>71</v>
      </c>
      <c r="H31" t="s">
        <v>666</v>
      </c>
      <c r="I31" t="s">
        <v>108</v>
      </c>
      <c r="J31" t="s">
        <v>1076</v>
      </c>
      <c r="K31" t="s">
        <v>71</v>
      </c>
      <c r="L31">
        <f>SUMIF(orders[CustomerID],customers__2[[#This Row],[CustomerID]],orders[[Order Sale ]])</f>
        <v>11830.1</v>
      </c>
    </row>
    <row r="32" spans="1:12" x14ac:dyDescent="0.2">
      <c r="A32" t="s">
        <v>833</v>
      </c>
      <c r="B32" t="s">
        <v>834</v>
      </c>
      <c r="C32" t="s">
        <v>1077</v>
      </c>
      <c r="D32" t="s">
        <v>1024</v>
      </c>
      <c r="E32" t="s">
        <v>835</v>
      </c>
      <c r="F32" t="s">
        <v>836</v>
      </c>
      <c r="G32" t="s">
        <v>516</v>
      </c>
      <c r="H32" t="s">
        <v>837</v>
      </c>
      <c r="I32" t="s">
        <v>146</v>
      </c>
      <c r="J32" t="s">
        <v>1078</v>
      </c>
      <c r="K32" t="s">
        <v>71</v>
      </c>
      <c r="L32">
        <f>SUMIF(orders[CustomerID],customers__2[[#This Row],[CustomerID]],orders[[Order Sale ]])</f>
        <v>8702.23</v>
      </c>
    </row>
    <row r="33" spans="1:12" x14ac:dyDescent="0.2">
      <c r="A33" t="s">
        <v>867</v>
      </c>
      <c r="B33" t="s">
        <v>868</v>
      </c>
      <c r="C33" t="s">
        <v>1079</v>
      </c>
      <c r="D33" t="s">
        <v>95</v>
      </c>
      <c r="E33" t="s">
        <v>869</v>
      </c>
      <c r="F33" t="s">
        <v>870</v>
      </c>
      <c r="G33" t="s">
        <v>191</v>
      </c>
      <c r="H33" t="s">
        <v>871</v>
      </c>
      <c r="I33" t="s">
        <v>82</v>
      </c>
      <c r="J33" t="s">
        <v>1080</v>
      </c>
      <c r="K33" t="s">
        <v>71</v>
      </c>
      <c r="L33">
        <f>SUMIF(orders[CustomerID],customers__2[[#This Row],[CustomerID]],orders[[Order Sale ]])</f>
        <v>19711.13</v>
      </c>
    </row>
    <row r="34" spans="1:12" x14ac:dyDescent="0.2">
      <c r="A34" t="s">
        <v>571</v>
      </c>
      <c r="B34" t="s">
        <v>572</v>
      </c>
      <c r="C34" t="s">
        <v>1081</v>
      </c>
      <c r="D34" t="s">
        <v>220</v>
      </c>
      <c r="E34" t="s">
        <v>573</v>
      </c>
      <c r="F34" t="s">
        <v>574</v>
      </c>
      <c r="G34" t="s">
        <v>575</v>
      </c>
      <c r="H34" t="s">
        <v>576</v>
      </c>
      <c r="I34" t="s">
        <v>524</v>
      </c>
      <c r="J34" t="s">
        <v>1082</v>
      </c>
      <c r="K34" t="s">
        <v>1083</v>
      </c>
      <c r="L34">
        <f>SUMIF(orders[CustomerID],customers__2[[#This Row],[CustomerID]],orders[[Order Sale ]])</f>
        <v>1488.7</v>
      </c>
    </row>
    <row r="35" spans="1:12" x14ac:dyDescent="0.2">
      <c r="A35" t="s">
        <v>484</v>
      </c>
      <c r="B35" t="s">
        <v>485</v>
      </c>
      <c r="C35" t="s">
        <v>1084</v>
      </c>
      <c r="D35" t="s">
        <v>235</v>
      </c>
      <c r="E35" t="s">
        <v>486</v>
      </c>
      <c r="F35" t="s">
        <v>487</v>
      </c>
      <c r="G35" t="s">
        <v>488</v>
      </c>
      <c r="H35" t="s">
        <v>489</v>
      </c>
      <c r="I35" t="s">
        <v>146</v>
      </c>
      <c r="J35" t="s">
        <v>1085</v>
      </c>
      <c r="K35" t="s">
        <v>1086</v>
      </c>
      <c r="L35">
        <f>SUMIF(orders[CustomerID],customers__2[[#This Row],[CustomerID]],orders[[Order Sale ]])</f>
        <v>34101.15</v>
      </c>
    </row>
    <row r="36" spans="1:12" x14ac:dyDescent="0.2">
      <c r="A36" t="s">
        <v>518</v>
      </c>
      <c r="B36" t="s">
        <v>519</v>
      </c>
      <c r="C36" t="s">
        <v>1087</v>
      </c>
      <c r="D36" t="s">
        <v>86</v>
      </c>
      <c r="E36" t="s">
        <v>520</v>
      </c>
      <c r="F36" t="s">
        <v>521</v>
      </c>
      <c r="G36" t="s">
        <v>522</v>
      </c>
      <c r="H36" t="s">
        <v>523</v>
      </c>
      <c r="I36" t="s">
        <v>524</v>
      </c>
      <c r="J36" t="s">
        <v>1088</v>
      </c>
      <c r="K36" t="s">
        <v>1089</v>
      </c>
      <c r="L36">
        <f>SUMIF(orders[CustomerID],customers__2[[#This Row],[CustomerID]],orders[[Order Sale ]])</f>
        <v>23611.579999999998</v>
      </c>
    </row>
    <row r="37" spans="1:12" x14ac:dyDescent="0.2">
      <c r="A37" t="s">
        <v>795</v>
      </c>
      <c r="B37" t="s">
        <v>796</v>
      </c>
      <c r="C37" t="s">
        <v>1090</v>
      </c>
      <c r="D37" t="s">
        <v>86</v>
      </c>
      <c r="E37" t="s">
        <v>797</v>
      </c>
      <c r="F37" t="s">
        <v>798</v>
      </c>
      <c r="G37" t="s">
        <v>191</v>
      </c>
      <c r="H37" t="s">
        <v>799</v>
      </c>
      <c r="I37" t="s">
        <v>82</v>
      </c>
      <c r="J37" t="s">
        <v>1091</v>
      </c>
      <c r="K37" t="s">
        <v>1092</v>
      </c>
      <c r="L37">
        <f>SUMIF(orders[CustomerID],customers__2[[#This Row],[CustomerID]],orders[[Order Sale ]])</f>
        <v>3063.2</v>
      </c>
    </row>
    <row r="38" spans="1:12" x14ac:dyDescent="0.2">
      <c r="A38" t="s">
        <v>651</v>
      </c>
      <c r="B38" t="s">
        <v>652</v>
      </c>
      <c r="C38" t="s">
        <v>1093</v>
      </c>
      <c r="D38" t="s">
        <v>1024</v>
      </c>
      <c r="E38" t="s">
        <v>653</v>
      </c>
      <c r="F38" t="s">
        <v>654</v>
      </c>
      <c r="G38" t="s">
        <v>655</v>
      </c>
      <c r="H38" t="s">
        <v>71</v>
      </c>
      <c r="I38" t="s">
        <v>656</v>
      </c>
      <c r="J38" t="s">
        <v>1094</v>
      </c>
      <c r="K38" t="s">
        <v>1095</v>
      </c>
      <c r="L38">
        <f>SUMIF(orders[CustomerID],customers__2[[#This Row],[CustomerID]],orders[[Order Sale ]])</f>
        <v>57317.390000000007</v>
      </c>
    </row>
    <row r="39" spans="1:12" x14ac:dyDescent="0.2">
      <c r="A39" t="s">
        <v>691</v>
      </c>
      <c r="B39" t="s">
        <v>692</v>
      </c>
      <c r="C39" t="s">
        <v>1096</v>
      </c>
      <c r="D39" t="s">
        <v>95</v>
      </c>
      <c r="E39" t="s">
        <v>693</v>
      </c>
      <c r="F39" t="s">
        <v>694</v>
      </c>
      <c r="G39" t="s">
        <v>695</v>
      </c>
      <c r="H39" t="s">
        <v>696</v>
      </c>
      <c r="I39" t="s">
        <v>73</v>
      </c>
      <c r="J39" t="s">
        <v>1097</v>
      </c>
      <c r="K39" t="s">
        <v>71</v>
      </c>
      <c r="L39">
        <f>SUMIF(orders[CustomerID],customers__2[[#This Row],[CustomerID]],orders[[Order Sale ]])</f>
        <v>6146.3</v>
      </c>
    </row>
    <row r="40" spans="1:12" x14ac:dyDescent="0.2">
      <c r="A40" t="s">
        <v>700</v>
      </c>
      <c r="B40" t="s">
        <v>701</v>
      </c>
      <c r="C40" t="s">
        <v>1098</v>
      </c>
      <c r="D40" t="s">
        <v>1024</v>
      </c>
      <c r="E40" t="s">
        <v>702</v>
      </c>
      <c r="F40" t="s">
        <v>703</v>
      </c>
      <c r="G40" t="s">
        <v>71</v>
      </c>
      <c r="H40" t="s">
        <v>704</v>
      </c>
      <c r="I40" t="s">
        <v>154</v>
      </c>
      <c r="J40" t="s">
        <v>1099</v>
      </c>
      <c r="K40" t="s">
        <v>71</v>
      </c>
      <c r="L40">
        <f>SUMIF(orders[CustomerID],customers__2[[#This Row],[CustomerID]],orders[[Order Sale ]])</f>
        <v>31745.75</v>
      </c>
    </row>
    <row r="41" spans="1:12" x14ac:dyDescent="0.2">
      <c r="A41" t="s">
        <v>911</v>
      </c>
      <c r="B41" t="s">
        <v>1100</v>
      </c>
      <c r="C41" t="s">
        <v>1101</v>
      </c>
      <c r="D41" t="s">
        <v>86</v>
      </c>
      <c r="E41" t="s">
        <v>1102</v>
      </c>
      <c r="F41" t="s">
        <v>914</v>
      </c>
      <c r="G41" t="s">
        <v>71</v>
      </c>
      <c r="H41" t="s">
        <v>915</v>
      </c>
      <c r="I41" t="s">
        <v>206</v>
      </c>
      <c r="J41" t="s">
        <v>1103</v>
      </c>
      <c r="K41" t="s">
        <v>1104</v>
      </c>
      <c r="L41">
        <f>SUMIF(orders[CustomerID],customers__2[[#This Row],[CustomerID]],orders[[Order Sale ]])</f>
        <v>1992.05</v>
      </c>
    </row>
    <row r="42" spans="1:12" x14ac:dyDescent="0.2">
      <c r="A42" t="s">
        <v>742</v>
      </c>
      <c r="B42" t="s">
        <v>1105</v>
      </c>
      <c r="C42" t="s">
        <v>1106</v>
      </c>
      <c r="D42" t="s">
        <v>150</v>
      </c>
      <c r="E42" t="s">
        <v>744</v>
      </c>
      <c r="F42" t="s">
        <v>745</v>
      </c>
      <c r="G42" t="s">
        <v>71</v>
      </c>
      <c r="H42" t="s">
        <v>746</v>
      </c>
      <c r="I42" t="s">
        <v>206</v>
      </c>
      <c r="J42" t="s">
        <v>1107</v>
      </c>
      <c r="K42" t="s">
        <v>1108</v>
      </c>
      <c r="L42">
        <f>SUMIF(orders[CustomerID],customers__2[[#This Row],[CustomerID]],orders[[Order Sale ]])</f>
        <v>10272.350000000002</v>
      </c>
    </row>
    <row r="43" spans="1:12" x14ac:dyDescent="0.2">
      <c r="A43" t="s">
        <v>850</v>
      </c>
      <c r="B43" t="s">
        <v>851</v>
      </c>
      <c r="C43" t="s">
        <v>1109</v>
      </c>
      <c r="D43" t="s">
        <v>1043</v>
      </c>
      <c r="E43" t="s">
        <v>1110</v>
      </c>
      <c r="F43" t="s">
        <v>853</v>
      </c>
      <c r="G43" t="s">
        <v>809</v>
      </c>
      <c r="H43" t="s">
        <v>854</v>
      </c>
      <c r="I43" t="s">
        <v>264</v>
      </c>
      <c r="J43" t="s">
        <v>1111</v>
      </c>
      <c r="K43" t="s">
        <v>1112</v>
      </c>
      <c r="L43">
        <f>SUMIF(orders[CustomerID],customers__2[[#This Row],[CustomerID]],orders[[Order Sale ]])</f>
        <v>522.5</v>
      </c>
    </row>
    <row r="44" spans="1:12" x14ac:dyDescent="0.2">
      <c r="A44" t="s">
        <v>845</v>
      </c>
      <c r="B44" t="s">
        <v>846</v>
      </c>
      <c r="C44" t="s">
        <v>1113</v>
      </c>
      <c r="D44" t="s">
        <v>95</v>
      </c>
      <c r="E44" t="s">
        <v>847</v>
      </c>
      <c r="F44" t="s">
        <v>848</v>
      </c>
      <c r="G44" t="s">
        <v>581</v>
      </c>
      <c r="H44" t="s">
        <v>849</v>
      </c>
      <c r="I44" t="s">
        <v>82</v>
      </c>
      <c r="J44" t="s">
        <v>1114</v>
      </c>
      <c r="K44" t="s">
        <v>1115</v>
      </c>
      <c r="L44">
        <f>SUMIF(orders[CustomerID],customers__2[[#This Row],[CustomerID]],orders[[Order Sale ]])</f>
        <v>357</v>
      </c>
    </row>
    <row r="45" spans="1:12" x14ac:dyDescent="0.2">
      <c r="A45" t="s">
        <v>613</v>
      </c>
      <c r="B45" t="s">
        <v>614</v>
      </c>
      <c r="C45" t="s">
        <v>1116</v>
      </c>
      <c r="D45" t="s">
        <v>86</v>
      </c>
      <c r="E45" t="s">
        <v>615</v>
      </c>
      <c r="F45" t="s">
        <v>616</v>
      </c>
      <c r="G45" t="s">
        <v>71</v>
      </c>
      <c r="H45" t="s">
        <v>617</v>
      </c>
      <c r="I45" t="s">
        <v>154</v>
      </c>
      <c r="J45" t="s">
        <v>1117</v>
      </c>
      <c r="K45" t="s">
        <v>1118</v>
      </c>
      <c r="L45">
        <f>SUMIF(orders[CustomerID],customers__2[[#This Row],[CustomerID]],orders[[Order Sale ]])</f>
        <v>21282.019999999997</v>
      </c>
    </row>
    <row r="46" spans="1:12" x14ac:dyDescent="0.2">
      <c r="A46" t="s">
        <v>882</v>
      </c>
      <c r="B46" t="s">
        <v>1119</v>
      </c>
      <c r="C46" t="s">
        <v>1120</v>
      </c>
      <c r="D46" t="s">
        <v>220</v>
      </c>
      <c r="E46" t="s">
        <v>884</v>
      </c>
      <c r="F46" t="s">
        <v>885</v>
      </c>
      <c r="G46" t="s">
        <v>886</v>
      </c>
      <c r="H46" t="s">
        <v>887</v>
      </c>
      <c r="I46" t="s">
        <v>82</v>
      </c>
      <c r="J46" t="s">
        <v>1121</v>
      </c>
      <c r="K46" t="s">
        <v>71</v>
      </c>
      <c r="L46">
        <f>SUMIF(orders[CustomerID],customers__2[[#This Row],[CustomerID]],orders[[Order Sale ]])</f>
        <v>3490.02</v>
      </c>
    </row>
    <row r="47" spans="1:12" x14ac:dyDescent="0.2">
      <c r="A47" t="s">
        <v>623</v>
      </c>
      <c r="B47" t="s">
        <v>624</v>
      </c>
      <c r="C47" t="s">
        <v>1122</v>
      </c>
      <c r="D47" t="s">
        <v>235</v>
      </c>
      <c r="E47" t="s">
        <v>625</v>
      </c>
      <c r="F47" t="s">
        <v>626</v>
      </c>
      <c r="G47" t="s">
        <v>627</v>
      </c>
      <c r="H47" t="s">
        <v>628</v>
      </c>
      <c r="I47" t="s">
        <v>524</v>
      </c>
      <c r="J47" t="s">
        <v>1123</v>
      </c>
      <c r="K47" t="s">
        <v>1124</v>
      </c>
      <c r="L47">
        <f>SUMIF(orders[CustomerID],customers__2[[#This Row],[CustomerID]],orders[[Order Sale ]])</f>
        <v>17825.060000000001</v>
      </c>
    </row>
    <row r="48" spans="1:12" x14ac:dyDescent="0.2">
      <c r="A48" t="s">
        <v>811</v>
      </c>
      <c r="B48" t="s">
        <v>812</v>
      </c>
      <c r="C48" t="s">
        <v>1125</v>
      </c>
      <c r="D48" t="s">
        <v>220</v>
      </c>
      <c r="E48" t="s">
        <v>813</v>
      </c>
      <c r="F48" t="s">
        <v>814</v>
      </c>
      <c r="G48" t="s">
        <v>815</v>
      </c>
      <c r="H48" t="s">
        <v>816</v>
      </c>
      <c r="I48" t="s">
        <v>524</v>
      </c>
      <c r="J48" t="s">
        <v>1126</v>
      </c>
      <c r="K48" t="s">
        <v>1127</v>
      </c>
      <c r="L48">
        <f>SUMIF(orders[CustomerID],customers__2[[#This Row],[CustomerID]],orders[[Order Sale ]])</f>
        <v>17889.550000000003</v>
      </c>
    </row>
    <row r="49" spans="1:12" x14ac:dyDescent="0.2">
      <c r="A49" t="s">
        <v>673</v>
      </c>
      <c r="B49" t="s">
        <v>674</v>
      </c>
      <c r="C49" t="s">
        <v>1128</v>
      </c>
      <c r="D49" t="s">
        <v>150</v>
      </c>
      <c r="E49" t="s">
        <v>675</v>
      </c>
      <c r="F49" t="s">
        <v>676</v>
      </c>
      <c r="G49" t="s">
        <v>191</v>
      </c>
      <c r="H49" t="s">
        <v>677</v>
      </c>
      <c r="I49" t="s">
        <v>82</v>
      </c>
      <c r="J49" t="s">
        <v>1129</v>
      </c>
      <c r="K49" t="s">
        <v>1130</v>
      </c>
      <c r="L49">
        <f>SUMIF(orders[CustomerID],customers__2[[#This Row],[CustomerID]],orders[[Order Sale ]])</f>
        <v>4258.6000000000004</v>
      </c>
    </row>
    <row r="50" spans="1:12" x14ac:dyDescent="0.2">
      <c r="A50" t="s">
        <v>594</v>
      </c>
      <c r="B50" t="s">
        <v>595</v>
      </c>
      <c r="C50" t="s">
        <v>1131</v>
      </c>
      <c r="D50" t="s">
        <v>95</v>
      </c>
      <c r="E50" t="s">
        <v>596</v>
      </c>
      <c r="F50" t="s">
        <v>597</v>
      </c>
      <c r="G50" t="s">
        <v>71</v>
      </c>
      <c r="H50" t="s">
        <v>598</v>
      </c>
      <c r="I50" t="s">
        <v>176</v>
      </c>
      <c r="J50" t="s">
        <v>1132</v>
      </c>
      <c r="K50" t="s">
        <v>1133</v>
      </c>
      <c r="L50">
        <f>SUMIF(orders[CustomerID],customers__2[[#This Row],[CustomerID]],orders[[Order Sale ]])</f>
        <v>7603.8499999999995</v>
      </c>
    </row>
    <row r="51" spans="1:12" x14ac:dyDescent="0.2">
      <c r="A51" t="s">
        <v>872</v>
      </c>
      <c r="B51" t="s">
        <v>873</v>
      </c>
      <c r="C51" t="s">
        <v>1134</v>
      </c>
      <c r="D51" t="s">
        <v>134</v>
      </c>
      <c r="E51" t="s">
        <v>874</v>
      </c>
      <c r="F51" t="s">
        <v>875</v>
      </c>
      <c r="G51" t="s">
        <v>71</v>
      </c>
      <c r="H51" t="s">
        <v>876</v>
      </c>
      <c r="I51" t="s">
        <v>500</v>
      </c>
      <c r="J51" t="s">
        <v>1135</v>
      </c>
      <c r="K51" t="s">
        <v>1136</v>
      </c>
      <c r="L51">
        <f>SUMIF(orders[CustomerID],customers__2[[#This Row],[CustomerID]],orders[[Order Sale ]])</f>
        <v>10430.58</v>
      </c>
    </row>
    <row r="52" spans="1:12" x14ac:dyDescent="0.2">
      <c r="A52" t="s">
        <v>726</v>
      </c>
      <c r="B52" t="s">
        <v>727</v>
      </c>
      <c r="C52" t="s">
        <v>1137</v>
      </c>
      <c r="D52" t="s">
        <v>1043</v>
      </c>
      <c r="E52" t="s">
        <v>728</v>
      </c>
      <c r="F52" t="s">
        <v>261</v>
      </c>
      <c r="G52" t="s">
        <v>262</v>
      </c>
      <c r="H52" t="s">
        <v>263</v>
      </c>
      <c r="I52" t="s">
        <v>264</v>
      </c>
      <c r="J52" t="s">
        <v>1138</v>
      </c>
      <c r="K52" t="s">
        <v>1139</v>
      </c>
      <c r="L52">
        <f>SUMIF(orders[CustomerID],customers__2[[#This Row],[CustomerID]],orders[[Order Sale ]])</f>
        <v>32203.9</v>
      </c>
    </row>
    <row r="53" spans="1:12" x14ac:dyDescent="0.2">
      <c r="A53" t="s">
        <v>603</v>
      </c>
      <c r="B53" t="s">
        <v>604</v>
      </c>
      <c r="C53" t="s">
        <v>1140</v>
      </c>
      <c r="D53" t="s">
        <v>1043</v>
      </c>
      <c r="E53" t="s">
        <v>605</v>
      </c>
      <c r="F53" t="s">
        <v>606</v>
      </c>
      <c r="G53" t="s">
        <v>71</v>
      </c>
      <c r="H53" t="s">
        <v>1141</v>
      </c>
      <c r="I53" t="s">
        <v>154</v>
      </c>
      <c r="J53" t="s">
        <v>1142</v>
      </c>
      <c r="K53" t="s">
        <v>71</v>
      </c>
      <c r="L53">
        <f>SUMIF(orders[CustomerID],customers__2[[#This Row],[CustomerID]],orders[[Order Sale ]])</f>
        <v>5042.2</v>
      </c>
    </row>
    <row r="54" spans="1:12" x14ac:dyDescent="0.2">
      <c r="A54" t="s">
        <v>860</v>
      </c>
      <c r="B54" t="s">
        <v>861</v>
      </c>
      <c r="C54" t="s">
        <v>1143</v>
      </c>
      <c r="D54" t="s">
        <v>1024</v>
      </c>
      <c r="E54" t="s">
        <v>862</v>
      </c>
      <c r="F54" t="s">
        <v>70</v>
      </c>
      <c r="G54" t="s">
        <v>71</v>
      </c>
      <c r="H54" t="s">
        <v>863</v>
      </c>
      <c r="I54" t="s">
        <v>73</v>
      </c>
      <c r="J54" t="s">
        <v>1144</v>
      </c>
      <c r="K54" t="s">
        <v>1145</v>
      </c>
      <c r="L54">
        <f>SUMIF(orders[CustomerID],customers__2[[#This Row],[CustomerID]],orders[[Order Sale ]])</f>
        <v>649</v>
      </c>
    </row>
    <row r="55" spans="1:12" x14ac:dyDescent="0.2">
      <c r="A55" t="s">
        <v>822</v>
      </c>
      <c r="B55" t="s">
        <v>823</v>
      </c>
      <c r="C55" t="s">
        <v>1146</v>
      </c>
      <c r="D55" t="s">
        <v>134</v>
      </c>
      <c r="E55" t="s">
        <v>824</v>
      </c>
      <c r="F55" t="s">
        <v>825</v>
      </c>
      <c r="G55" t="s">
        <v>71</v>
      </c>
      <c r="H55" t="s">
        <v>826</v>
      </c>
      <c r="I55" t="s">
        <v>827</v>
      </c>
      <c r="J55" t="s">
        <v>1147</v>
      </c>
      <c r="K55" t="s">
        <v>1148</v>
      </c>
      <c r="L55">
        <f>SUMIF(orders[CustomerID],customers__2[[#This Row],[CustomerID]],orders[[Order Sale ]])</f>
        <v>3460.2</v>
      </c>
    </row>
    <row r="56" spans="1:12" x14ac:dyDescent="0.2">
      <c r="A56" t="s">
        <v>667</v>
      </c>
      <c r="B56" t="s">
        <v>668</v>
      </c>
      <c r="C56" t="s">
        <v>1149</v>
      </c>
      <c r="D56" t="s">
        <v>86</v>
      </c>
      <c r="E56" t="s">
        <v>669</v>
      </c>
      <c r="F56" t="s">
        <v>670</v>
      </c>
      <c r="G56" t="s">
        <v>671</v>
      </c>
      <c r="H56" t="s">
        <v>672</v>
      </c>
      <c r="I56" t="s">
        <v>82</v>
      </c>
      <c r="J56" t="s">
        <v>1150</v>
      </c>
      <c r="K56" t="s">
        <v>1151</v>
      </c>
      <c r="L56">
        <f>SUMIF(orders[CustomerID],customers__2[[#This Row],[CustomerID]],orders[[Order Sale ]])</f>
        <v>16325.15</v>
      </c>
    </row>
    <row r="57" spans="1:12" x14ac:dyDescent="0.2">
      <c r="A57" t="s">
        <v>536</v>
      </c>
      <c r="B57" t="s">
        <v>537</v>
      </c>
      <c r="C57" t="s">
        <v>1152</v>
      </c>
      <c r="D57" t="s">
        <v>220</v>
      </c>
      <c r="E57" t="s">
        <v>538</v>
      </c>
      <c r="F57" t="s">
        <v>539</v>
      </c>
      <c r="G57" t="s">
        <v>71</v>
      </c>
      <c r="H57" t="s">
        <v>540</v>
      </c>
      <c r="I57" t="s">
        <v>154</v>
      </c>
      <c r="J57" t="s">
        <v>1153</v>
      </c>
      <c r="K57" t="s">
        <v>1154</v>
      </c>
      <c r="L57">
        <f>SUMIF(orders[CustomerID],customers__2[[#This Row],[CustomerID]],orders[[Order Sale ]])</f>
        <v>13157.5</v>
      </c>
    </row>
    <row r="58" spans="1:12" x14ac:dyDescent="0.2">
      <c r="A58" t="s">
        <v>1155</v>
      </c>
      <c r="B58" t="s">
        <v>1156</v>
      </c>
      <c r="C58" t="s">
        <v>1157</v>
      </c>
      <c r="D58" t="s">
        <v>220</v>
      </c>
      <c r="E58" t="s">
        <v>1158</v>
      </c>
      <c r="F58" t="s">
        <v>204</v>
      </c>
      <c r="G58" t="s">
        <v>71</v>
      </c>
      <c r="H58" t="s">
        <v>1159</v>
      </c>
      <c r="I58" t="s">
        <v>206</v>
      </c>
      <c r="J58" t="s">
        <v>1160</v>
      </c>
      <c r="K58" t="s">
        <v>1161</v>
      </c>
      <c r="L58">
        <f>SUMIF(orders[CustomerID],customers__2[[#This Row],[CustomerID]],orders[[Order Sale ]])</f>
        <v>0</v>
      </c>
    </row>
    <row r="59" spans="1:12" x14ac:dyDescent="0.2">
      <c r="A59" t="s">
        <v>697</v>
      </c>
      <c r="B59" t="s">
        <v>698</v>
      </c>
      <c r="C59" t="s">
        <v>1162</v>
      </c>
      <c r="D59" t="s">
        <v>86</v>
      </c>
      <c r="E59" t="s">
        <v>699</v>
      </c>
      <c r="F59" t="s">
        <v>534</v>
      </c>
      <c r="G59" t="s">
        <v>71</v>
      </c>
      <c r="H59" t="s">
        <v>1163</v>
      </c>
      <c r="I59" t="s">
        <v>535</v>
      </c>
      <c r="J59" t="s">
        <v>1164</v>
      </c>
      <c r="K59" t="s">
        <v>1165</v>
      </c>
      <c r="L59">
        <f>SUMIF(orders[CustomerID],customers__2[[#This Row],[CustomerID]],orders[[Order Sale ]])</f>
        <v>4242.2</v>
      </c>
    </row>
    <row r="60" spans="1:12" x14ac:dyDescent="0.2">
      <c r="A60" t="s">
        <v>747</v>
      </c>
      <c r="B60" t="s">
        <v>748</v>
      </c>
      <c r="C60" t="s">
        <v>1166</v>
      </c>
      <c r="D60" t="s">
        <v>150</v>
      </c>
      <c r="E60" t="s">
        <v>749</v>
      </c>
      <c r="F60" t="s">
        <v>750</v>
      </c>
      <c r="G60" t="s">
        <v>71</v>
      </c>
      <c r="H60" t="s">
        <v>751</v>
      </c>
      <c r="I60" t="s">
        <v>530</v>
      </c>
      <c r="J60" t="s">
        <v>1167</v>
      </c>
      <c r="K60" t="s">
        <v>1168</v>
      </c>
      <c r="L60">
        <f>SUMIF(orders[CustomerID],customers__2[[#This Row],[CustomerID]],orders[[Order Sale ]])</f>
        <v>26259.95</v>
      </c>
    </row>
    <row r="61" spans="1:12" x14ac:dyDescent="0.2">
      <c r="A61" t="s">
        <v>729</v>
      </c>
      <c r="B61" t="s">
        <v>730</v>
      </c>
      <c r="C61" t="s">
        <v>1169</v>
      </c>
      <c r="D61" t="s">
        <v>86</v>
      </c>
      <c r="E61" t="s">
        <v>731</v>
      </c>
      <c r="F61" t="s">
        <v>718</v>
      </c>
      <c r="G61" t="s">
        <v>71</v>
      </c>
      <c r="H61" t="s">
        <v>732</v>
      </c>
      <c r="I61" t="s">
        <v>720</v>
      </c>
      <c r="J61" t="s">
        <v>1170</v>
      </c>
      <c r="K61" t="s">
        <v>71</v>
      </c>
      <c r="L61">
        <f>SUMIF(orders[CustomerID],customers__2[[#This Row],[CustomerID]],orders[[Order Sale ]])</f>
        <v>5317.1</v>
      </c>
    </row>
    <row r="62" spans="1:12" x14ac:dyDescent="0.2">
      <c r="A62" t="s">
        <v>541</v>
      </c>
      <c r="B62" t="s">
        <v>542</v>
      </c>
      <c r="C62" t="s">
        <v>1171</v>
      </c>
      <c r="D62" t="s">
        <v>235</v>
      </c>
      <c r="E62" t="s">
        <v>543</v>
      </c>
      <c r="F62" t="s">
        <v>487</v>
      </c>
      <c r="G62" t="s">
        <v>488</v>
      </c>
      <c r="H62" t="s">
        <v>544</v>
      </c>
      <c r="I62" t="s">
        <v>146</v>
      </c>
      <c r="J62" t="s">
        <v>1172</v>
      </c>
      <c r="K62" t="s">
        <v>1173</v>
      </c>
      <c r="L62">
        <f>SUMIF(orders[CustomerID],customers__2[[#This Row],[CustomerID]],orders[[Order Sale ]])</f>
        <v>6973.6299999999992</v>
      </c>
    </row>
    <row r="63" spans="1:12" x14ac:dyDescent="0.2">
      <c r="A63" t="s">
        <v>785</v>
      </c>
      <c r="B63" t="s">
        <v>786</v>
      </c>
      <c r="C63" t="s">
        <v>1174</v>
      </c>
      <c r="D63" t="s">
        <v>1043</v>
      </c>
      <c r="E63" t="s">
        <v>787</v>
      </c>
      <c r="F63" t="s">
        <v>645</v>
      </c>
      <c r="G63" t="s">
        <v>516</v>
      </c>
      <c r="H63" t="s">
        <v>788</v>
      </c>
      <c r="I63" t="s">
        <v>146</v>
      </c>
      <c r="J63" t="s">
        <v>1175</v>
      </c>
      <c r="K63" t="s">
        <v>71</v>
      </c>
      <c r="L63">
        <f>SUMIF(orders[CustomerID],customers__2[[#This Row],[CustomerID]],orders[[Order Sale ]])</f>
        <v>30226.099999999995</v>
      </c>
    </row>
    <row r="64" spans="1:12" x14ac:dyDescent="0.2">
      <c r="A64" t="s">
        <v>589</v>
      </c>
      <c r="B64" t="s">
        <v>590</v>
      </c>
      <c r="C64" t="s">
        <v>1176</v>
      </c>
      <c r="D64" t="s">
        <v>235</v>
      </c>
      <c r="E64" t="s">
        <v>591</v>
      </c>
      <c r="F64" t="s">
        <v>592</v>
      </c>
      <c r="G64" t="s">
        <v>71</v>
      </c>
      <c r="H64" t="s">
        <v>1177</v>
      </c>
      <c r="I64" t="s">
        <v>154</v>
      </c>
      <c r="J64" t="s">
        <v>1178</v>
      </c>
      <c r="K64" t="s">
        <v>71</v>
      </c>
      <c r="L64">
        <f>SUMIF(orders[CustomerID],customers__2[[#This Row],[CustomerID]],orders[[Order Sale ]])</f>
        <v>117483.39000000001</v>
      </c>
    </row>
    <row r="65" spans="1:12" x14ac:dyDescent="0.2">
      <c r="A65" t="s">
        <v>842</v>
      </c>
      <c r="B65" t="s">
        <v>843</v>
      </c>
      <c r="C65" t="s">
        <v>1179</v>
      </c>
      <c r="D65" t="s">
        <v>86</v>
      </c>
      <c r="E65" t="s">
        <v>844</v>
      </c>
      <c r="F65" t="s">
        <v>825</v>
      </c>
      <c r="G65" t="s">
        <v>71</v>
      </c>
      <c r="H65" t="s">
        <v>826</v>
      </c>
      <c r="I65" t="s">
        <v>827</v>
      </c>
      <c r="J65" t="s">
        <v>1180</v>
      </c>
      <c r="K65" t="s">
        <v>1181</v>
      </c>
      <c r="L65">
        <f>SUMIF(orders[CustomerID],customers__2[[#This Row],[CustomerID]],orders[[Order Sale ]])</f>
        <v>2844.1000000000004</v>
      </c>
    </row>
    <row r="66" spans="1:12" x14ac:dyDescent="0.2">
      <c r="A66" t="s">
        <v>545</v>
      </c>
      <c r="B66" t="s">
        <v>546</v>
      </c>
      <c r="C66" t="s">
        <v>1182</v>
      </c>
      <c r="D66" t="s">
        <v>1183</v>
      </c>
      <c r="E66" t="s">
        <v>547</v>
      </c>
      <c r="F66" t="s">
        <v>548</v>
      </c>
      <c r="G66" t="s">
        <v>549</v>
      </c>
      <c r="H66" t="s">
        <v>550</v>
      </c>
      <c r="I66" t="s">
        <v>82</v>
      </c>
      <c r="J66" t="s">
        <v>1184</v>
      </c>
      <c r="K66" t="s">
        <v>1185</v>
      </c>
      <c r="L66">
        <f>SUMIF(orders[CustomerID],customers__2[[#This Row],[CustomerID]],orders[[Order Sale ]])</f>
        <v>52245.9</v>
      </c>
    </row>
    <row r="67" spans="1:12" x14ac:dyDescent="0.2">
      <c r="A67" t="s">
        <v>633</v>
      </c>
      <c r="B67" t="s">
        <v>634</v>
      </c>
      <c r="C67" t="s">
        <v>1186</v>
      </c>
      <c r="D67" t="s">
        <v>1024</v>
      </c>
      <c r="E67" t="s">
        <v>635</v>
      </c>
      <c r="F67" t="s">
        <v>636</v>
      </c>
      <c r="G67" t="s">
        <v>71</v>
      </c>
      <c r="H67" t="s">
        <v>637</v>
      </c>
      <c r="I67" t="s">
        <v>176</v>
      </c>
      <c r="J67" t="s">
        <v>1187</v>
      </c>
      <c r="K67" t="s">
        <v>1188</v>
      </c>
      <c r="L67">
        <f>SUMIF(orders[CustomerID],customers__2[[#This Row],[CustomerID]],orders[[Order Sale ]])</f>
        <v>7555.6</v>
      </c>
    </row>
    <row r="68" spans="1:12" x14ac:dyDescent="0.2">
      <c r="A68" t="s">
        <v>629</v>
      </c>
      <c r="B68" t="s">
        <v>630</v>
      </c>
      <c r="C68" t="s">
        <v>1189</v>
      </c>
      <c r="D68" t="s">
        <v>1053</v>
      </c>
      <c r="E68" t="s">
        <v>631</v>
      </c>
      <c r="F68" t="s">
        <v>487</v>
      </c>
      <c r="G68" t="s">
        <v>488</v>
      </c>
      <c r="H68" t="s">
        <v>632</v>
      </c>
      <c r="I68" t="s">
        <v>146</v>
      </c>
      <c r="J68" t="s">
        <v>1190</v>
      </c>
      <c r="K68" t="s">
        <v>71</v>
      </c>
      <c r="L68">
        <f>SUMIF(orders[CustomerID],customers__2[[#This Row],[CustomerID]],orders[[Order Sale ]])</f>
        <v>12924.4</v>
      </c>
    </row>
    <row r="69" spans="1:12" x14ac:dyDescent="0.2">
      <c r="A69" t="s">
        <v>507</v>
      </c>
      <c r="B69" t="s">
        <v>508</v>
      </c>
      <c r="C69" t="s">
        <v>1191</v>
      </c>
      <c r="D69" t="s">
        <v>150</v>
      </c>
      <c r="E69" t="s">
        <v>1192</v>
      </c>
      <c r="F69" t="s">
        <v>510</v>
      </c>
      <c r="G69" t="s">
        <v>71</v>
      </c>
      <c r="H69" t="s">
        <v>1193</v>
      </c>
      <c r="I69" t="s">
        <v>506</v>
      </c>
      <c r="J69" t="s">
        <v>1194</v>
      </c>
      <c r="K69" t="s">
        <v>71</v>
      </c>
      <c r="L69">
        <f>SUMIF(orders[CustomerID],customers__2[[#This Row],[CustomerID]],orders[[Order Sale ]])</f>
        <v>20033.2</v>
      </c>
    </row>
    <row r="70" spans="1:12" x14ac:dyDescent="0.2">
      <c r="A70" t="s">
        <v>618</v>
      </c>
      <c r="B70" t="s">
        <v>619</v>
      </c>
      <c r="C70" t="s">
        <v>1195</v>
      </c>
      <c r="D70" t="s">
        <v>235</v>
      </c>
      <c r="E70" t="s">
        <v>620</v>
      </c>
      <c r="F70" t="s">
        <v>621</v>
      </c>
      <c r="G70" t="s">
        <v>71</v>
      </c>
      <c r="H70" t="s">
        <v>622</v>
      </c>
      <c r="I70" t="s">
        <v>108</v>
      </c>
      <c r="J70" t="s">
        <v>1196</v>
      </c>
      <c r="K70" t="s">
        <v>1197</v>
      </c>
      <c r="L70">
        <f>SUMIF(orders[CustomerID],customers__2[[#This Row],[CustomerID]],orders[[Order Sale ]])</f>
        <v>1467.29</v>
      </c>
    </row>
    <row r="71" spans="1:12" x14ac:dyDescent="0.2">
      <c r="A71" t="s">
        <v>800</v>
      </c>
      <c r="B71" t="s">
        <v>801</v>
      </c>
      <c r="C71" t="s">
        <v>1198</v>
      </c>
      <c r="D71" t="s">
        <v>220</v>
      </c>
      <c r="E71" t="s">
        <v>802</v>
      </c>
      <c r="F71" t="s">
        <v>803</v>
      </c>
      <c r="G71" t="s">
        <v>71</v>
      </c>
      <c r="H71" t="s">
        <v>804</v>
      </c>
      <c r="I71" t="s">
        <v>184</v>
      </c>
      <c r="J71" t="s">
        <v>1199</v>
      </c>
      <c r="K71" t="s">
        <v>1200</v>
      </c>
      <c r="L71">
        <f>SUMIF(orders[CustomerID],customers__2[[#This Row],[CustomerID]],orders[[Order Sale ]])</f>
        <v>5735.1500000000005</v>
      </c>
    </row>
    <row r="72" spans="1:12" x14ac:dyDescent="0.2">
      <c r="A72" t="s">
        <v>705</v>
      </c>
      <c r="B72" t="s">
        <v>706</v>
      </c>
      <c r="C72" t="s">
        <v>1201</v>
      </c>
      <c r="D72" t="s">
        <v>86</v>
      </c>
      <c r="E72" t="s">
        <v>707</v>
      </c>
      <c r="F72" t="s">
        <v>708</v>
      </c>
      <c r="G72" t="s">
        <v>709</v>
      </c>
      <c r="H72" t="s">
        <v>710</v>
      </c>
      <c r="I72" t="s">
        <v>82</v>
      </c>
      <c r="J72" t="s">
        <v>1202</v>
      </c>
      <c r="K72" t="s">
        <v>71</v>
      </c>
      <c r="L72">
        <f>SUMIF(orders[CustomerID],customers__2[[#This Row],[CustomerID]],orders[[Order Sale ]])</f>
        <v>115673.39</v>
      </c>
    </row>
    <row r="73" spans="1:12" x14ac:dyDescent="0.2">
      <c r="A73" t="s">
        <v>758</v>
      </c>
      <c r="B73" t="s">
        <v>759</v>
      </c>
      <c r="C73" t="s">
        <v>1203</v>
      </c>
      <c r="D73" t="s">
        <v>150</v>
      </c>
      <c r="E73" t="s">
        <v>760</v>
      </c>
      <c r="F73" t="s">
        <v>70</v>
      </c>
      <c r="G73" t="s">
        <v>71</v>
      </c>
      <c r="H73" t="s">
        <v>761</v>
      </c>
      <c r="I73" t="s">
        <v>73</v>
      </c>
      <c r="J73" t="s">
        <v>1204</v>
      </c>
      <c r="K73" t="s">
        <v>1205</v>
      </c>
      <c r="L73">
        <f>SUMIF(orders[CustomerID],customers__2[[#This Row],[CustomerID]],orders[[Order Sale ]])</f>
        <v>17172.05</v>
      </c>
    </row>
    <row r="74" spans="1:12" x14ac:dyDescent="0.2">
      <c r="A74" t="s">
        <v>733</v>
      </c>
      <c r="B74" t="s">
        <v>734</v>
      </c>
      <c r="C74" t="s">
        <v>1206</v>
      </c>
      <c r="D74" t="s">
        <v>220</v>
      </c>
      <c r="E74" t="s">
        <v>735</v>
      </c>
      <c r="F74" t="s">
        <v>736</v>
      </c>
      <c r="G74" t="s">
        <v>71</v>
      </c>
      <c r="H74" t="s">
        <v>737</v>
      </c>
      <c r="I74" t="s">
        <v>230</v>
      </c>
      <c r="J74" t="s">
        <v>1207</v>
      </c>
      <c r="K74" t="s">
        <v>1208</v>
      </c>
      <c r="L74">
        <f>SUMIF(orders[CustomerID],customers__2[[#This Row],[CustomerID]],orders[[Order Sale ]])</f>
        <v>18138.45</v>
      </c>
    </row>
    <row r="75" spans="1:12" x14ac:dyDescent="0.2">
      <c r="A75" t="s">
        <v>907</v>
      </c>
      <c r="B75" t="s">
        <v>908</v>
      </c>
      <c r="C75" t="s">
        <v>1209</v>
      </c>
      <c r="D75" t="s">
        <v>95</v>
      </c>
      <c r="E75" t="s">
        <v>909</v>
      </c>
      <c r="F75" t="s">
        <v>204</v>
      </c>
      <c r="G75" t="s">
        <v>71</v>
      </c>
      <c r="H75" t="s">
        <v>910</v>
      </c>
      <c r="I75" t="s">
        <v>206</v>
      </c>
      <c r="J75" t="s">
        <v>1210</v>
      </c>
      <c r="K75" t="s">
        <v>1211</v>
      </c>
      <c r="L75">
        <f>SUMIF(orders[CustomerID],customers__2[[#This Row],[CustomerID]],orders[[Order Sale ]])</f>
        <v>2423.35</v>
      </c>
    </row>
    <row r="76" spans="1:12" x14ac:dyDescent="0.2">
      <c r="A76" t="s">
        <v>583</v>
      </c>
      <c r="B76" t="s">
        <v>584</v>
      </c>
      <c r="C76" t="s">
        <v>1212</v>
      </c>
      <c r="D76" t="s">
        <v>150</v>
      </c>
      <c r="E76" t="s">
        <v>585</v>
      </c>
      <c r="F76" t="s">
        <v>586</v>
      </c>
      <c r="G76" t="s">
        <v>587</v>
      </c>
      <c r="H76" t="s">
        <v>588</v>
      </c>
      <c r="I76" t="s">
        <v>82</v>
      </c>
      <c r="J76" t="s">
        <v>1213</v>
      </c>
      <c r="K76" t="s">
        <v>1214</v>
      </c>
      <c r="L76">
        <f>SUMIF(orders[CustomerID],customers__2[[#This Row],[CustomerID]],orders[[Order Sale ]])</f>
        <v>12489.7</v>
      </c>
    </row>
    <row r="77" spans="1:12" x14ac:dyDescent="0.2">
      <c r="A77" t="s">
        <v>495</v>
      </c>
      <c r="B77" t="s">
        <v>496</v>
      </c>
      <c r="C77" t="s">
        <v>1215</v>
      </c>
      <c r="D77" t="s">
        <v>235</v>
      </c>
      <c r="E77" t="s">
        <v>497</v>
      </c>
      <c r="F77" t="s">
        <v>498</v>
      </c>
      <c r="G77" t="s">
        <v>71</v>
      </c>
      <c r="H77" t="s">
        <v>499</v>
      </c>
      <c r="I77" t="s">
        <v>500</v>
      </c>
      <c r="J77" t="s">
        <v>1216</v>
      </c>
      <c r="K77" t="s">
        <v>1217</v>
      </c>
      <c r="L77">
        <f>SUMIF(orders[CustomerID],customers__2[[#This Row],[CustomerID]],orders[[Order Sale ]])</f>
        <v>24704.399999999998</v>
      </c>
    </row>
    <row r="78" spans="1:12" x14ac:dyDescent="0.2">
      <c r="A78" t="s">
        <v>682</v>
      </c>
      <c r="B78" t="s">
        <v>683</v>
      </c>
      <c r="C78" t="s">
        <v>1218</v>
      </c>
      <c r="D78" t="s">
        <v>95</v>
      </c>
      <c r="E78" t="s">
        <v>684</v>
      </c>
      <c r="F78" t="s">
        <v>676</v>
      </c>
      <c r="G78" t="s">
        <v>191</v>
      </c>
      <c r="H78" t="s">
        <v>685</v>
      </c>
      <c r="I78" t="s">
        <v>82</v>
      </c>
      <c r="J78" t="s">
        <v>1219</v>
      </c>
      <c r="K78" t="s">
        <v>71</v>
      </c>
      <c r="L78">
        <f>SUMIF(orders[CustomerID],customers__2[[#This Row],[CustomerID]],orders[[Order Sale ]])</f>
        <v>3361</v>
      </c>
    </row>
    <row r="79" spans="1:12" x14ac:dyDescent="0.2">
      <c r="A79" t="s">
        <v>893</v>
      </c>
      <c r="B79" t="s">
        <v>894</v>
      </c>
      <c r="C79" t="s">
        <v>1220</v>
      </c>
      <c r="D79" t="s">
        <v>1043</v>
      </c>
      <c r="E79" t="s">
        <v>895</v>
      </c>
      <c r="F79" t="s">
        <v>896</v>
      </c>
      <c r="G79" t="s">
        <v>897</v>
      </c>
      <c r="H79" t="s">
        <v>898</v>
      </c>
      <c r="I79" t="s">
        <v>82</v>
      </c>
      <c r="J79" t="s">
        <v>1221</v>
      </c>
      <c r="K79" t="s">
        <v>1222</v>
      </c>
      <c r="L79">
        <f>SUMIF(orders[CustomerID],customers__2[[#This Row],[CustomerID]],orders[[Order Sale ]])</f>
        <v>1947.24</v>
      </c>
    </row>
    <row r="80" spans="1:12" x14ac:dyDescent="0.2">
      <c r="A80" t="s">
        <v>479</v>
      </c>
      <c r="B80" t="s">
        <v>480</v>
      </c>
      <c r="C80" t="s">
        <v>1223</v>
      </c>
      <c r="D80" t="s">
        <v>95</v>
      </c>
      <c r="E80" t="s">
        <v>481</v>
      </c>
      <c r="F80" t="s">
        <v>482</v>
      </c>
      <c r="G80" t="s">
        <v>71</v>
      </c>
      <c r="H80" t="s">
        <v>483</v>
      </c>
      <c r="I80" t="s">
        <v>154</v>
      </c>
      <c r="J80" t="s">
        <v>1224</v>
      </c>
      <c r="K80" t="s">
        <v>1225</v>
      </c>
      <c r="L80">
        <f>SUMIF(orders[CustomerID],customers__2[[#This Row],[CustomerID]],orders[[Order Sale ]])</f>
        <v>4954</v>
      </c>
    </row>
    <row r="81" spans="1:12" x14ac:dyDescent="0.2">
      <c r="A81" t="s">
        <v>599</v>
      </c>
      <c r="B81" t="s">
        <v>600</v>
      </c>
      <c r="C81" t="s">
        <v>1226</v>
      </c>
      <c r="D81" t="s">
        <v>220</v>
      </c>
      <c r="E81" t="s">
        <v>601</v>
      </c>
      <c r="F81" t="s">
        <v>534</v>
      </c>
      <c r="G81" t="s">
        <v>71</v>
      </c>
      <c r="H81" t="s">
        <v>1163</v>
      </c>
      <c r="I81" t="s">
        <v>535</v>
      </c>
      <c r="J81" t="s">
        <v>1227</v>
      </c>
      <c r="K81" t="s">
        <v>71</v>
      </c>
      <c r="L81">
        <f>SUMIF(orders[CustomerID],customers__2[[#This Row],[CustomerID]],orders[[Order Sale ]])</f>
        <v>10812.150000000001</v>
      </c>
    </row>
    <row r="82" spans="1:12" x14ac:dyDescent="0.2">
      <c r="A82" t="s">
        <v>647</v>
      </c>
      <c r="B82" t="s">
        <v>1228</v>
      </c>
      <c r="C82" t="s">
        <v>1229</v>
      </c>
      <c r="D82" t="s">
        <v>86</v>
      </c>
      <c r="E82" t="s">
        <v>649</v>
      </c>
      <c r="F82" t="s">
        <v>645</v>
      </c>
      <c r="G82" t="s">
        <v>516</v>
      </c>
      <c r="H82" t="s">
        <v>650</v>
      </c>
      <c r="I82" t="s">
        <v>146</v>
      </c>
      <c r="J82" t="s">
        <v>1230</v>
      </c>
      <c r="K82" t="s">
        <v>1231</v>
      </c>
      <c r="L82">
        <f>SUMIF(orders[CustomerID],customers__2[[#This Row],[CustomerID]],orders[[Order Sale ]])</f>
        <v>7310.62</v>
      </c>
    </row>
    <row r="83" spans="1:12" x14ac:dyDescent="0.2">
      <c r="A83" t="s">
        <v>877</v>
      </c>
      <c r="B83" t="s">
        <v>1232</v>
      </c>
      <c r="C83" t="s">
        <v>1233</v>
      </c>
      <c r="D83" t="s">
        <v>1024</v>
      </c>
      <c r="E83" t="s">
        <v>879</v>
      </c>
      <c r="F83" t="s">
        <v>880</v>
      </c>
      <c r="G83" t="s">
        <v>581</v>
      </c>
      <c r="H83" t="s">
        <v>881</v>
      </c>
      <c r="I83" t="s">
        <v>82</v>
      </c>
      <c r="J83" t="s">
        <v>1234</v>
      </c>
      <c r="K83" t="s">
        <v>1235</v>
      </c>
      <c r="L83">
        <f>SUMIF(orders[CustomerID],customers__2[[#This Row],[CustomerID]],orders[[Order Sale ]])</f>
        <v>1571.1999999999998</v>
      </c>
    </row>
    <row r="84" spans="1:12" x14ac:dyDescent="0.2">
      <c r="A84" t="s">
        <v>780</v>
      </c>
      <c r="B84" t="s">
        <v>781</v>
      </c>
      <c r="C84" t="s">
        <v>1236</v>
      </c>
      <c r="D84" t="s">
        <v>150</v>
      </c>
      <c r="E84" t="s">
        <v>782</v>
      </c>
      <c r="F84" t="s">
        <v>783</v>
      </c>
      <c r="G84" t="s">
        <v>71</v>
      </c>
      <c r="H84" t="s">
        <v>784</v>
      </c>
      <c r="I84" t="s">
        <v>230</v>
      </c>
      <c r="J84" t="s">
        <v>1237</v>
      </c>
      <c r="K84" t="s">
        <v>1238</v>
      </c>
      <c r="L84">
        <f>SUMIF(orders[CustomerID],customers__2[[#This Row],[CustomerID]],orders[[Order Sale ]])</f>
        <v>16643.8</v>
      </c>
    </row>
    <row r="85" spans="1:12" x14ac:dyDescent="0.2">
      <c r="A85" t="s">
        <v>1239</v>
      </c>
      <c r="B85" t="s">
        <v>1240</v>
      </c>
      <c r="C85" t="s">
        <v>1241</v>
      </c>
      <c r="D85" t="s">
        <v>1240</v>
      </c>
      <c r="E85" t="s">
        <v>71</v>
      </c>
      <c r="F85" t="s">
        <v>71</v>
      </c>
      <c r="G85" t="s">
        <v>71</v>
      </c>
      <c r="H85" t="s">
        <v>71</v>
      </c>
      <c r="I85" t="s">
        <v>71</v>
      </c>
      <c r="J85" t="s">
        <v>71</v>
      </c>
      <c r="K85" t="s">
        <v>71</v>
      </c>
      <c r="L85">
        <f>SUMIF(orders[CustomerID],customers__2[[#This Row],[CustomerID]],orders[[Order Sale ]])</f>
        <v>0</v>
      </c>
    </row>
    <row r="86" spans="1:12" x14ac:dyDescent="0.2">
      <c r="A86" t="s">
        <v>1242</v>
      </c>
      <c r="B86" t="s">
        <v>1240</v>
      </c>
      <c r="C86" t="s">
        <v>1243</v>
      </c>
      <c r="D86" t="s">
        <v>1240</v>
      </c>
      <c r="E86" t="s">
        <v>71</v>
      </c>
      <c r="F86" t="s">
        <v>71</v>
      </c>
      <c r="G86" t="s">
        <v>71</v>
      </c>
      <c r="H86" t="s">
        <v>71</v>
      </c>
      <c r="I86" t="s">
        <v>71</v>
      </c>
      <c r="J86" t="s">
        <v>71</v>
      </c>
      <c r="K86" t="s">
        <v>71</v>
      </c>
      <c r="L86">
        <f>SUMIF(orders[CustomerID],customers__2[[#This Row],[CustomerID]],orders[[Order Sale ]])</f>
        <v>0</v>
      </c>
    </row>
    <row r="87" spans="1:12" x14ac:dyDescent="0.2">
      <c r="A87" t="s">
        <v>490</v>
      </c>
      <c r="B87" t="s">
        <v>491</v>
      </c>
      <c r="C87" t="s">
        <v>1244</v>
      </c>
      <c r="D87" t="s">
        <v>134</v>
      </c>
      <c r="E87" t="s">
        <v>492</v>
      </c>
      <c r="F87" t="s">
        <v>493</v>
      </c>
      <c r="G87" t="s">
        <v>71</v>
      </c>
      <c r="H87" t="s">
        <v>494</v>
      </c>
      <c r="I87" t="s">
        <v>206</v>
      </c>
      <c r="J87" t="s">
        <v>1245</v>
      </c>
      <c r="K87" t="s">
        <v>1246</v>
      </c>
      <c r="L87">
        <f>SUMIF(orders[CustomerID],customers__2[[#This Row],[CustomerID]],orders[[Order Sale ]])</f>
        <v>9937.1</v>
      </c>
    </row>
    <row r="88" spans="1:12" x14ac:dyDescent="0.2">
      <c r="A88" t="s">
        <v>474</v>
      </c>
      <c r="B88" t="s">
        <v>475</v>
      </c>
      <c r="C88" t="s">
        <v>1247</v>
      </c>
      <c r="D88" t="s">
        <v>235</v>
      </c>
      <c r="E88" t="s">
        <v>1248</v>
      </c>
      <c r="F88" t="s">
        <v>477</v>
      </c>
      <c r="G88" t="s">
        <v>71</v>
      </c>
      <c r="H88" t="s">
        <v>478</v>
      </c>
      <c r="I88" t="s">
        <v>206</v>
      </c>
      <c r="J88" t="s">
        <v>1249</v>
      </c>
      <c r="K88" t="s">
        <v>1250</v>
      </c>
      <c r="L88">
        <f>SUMIF(orders[CustomerID],customers__2[[#This Row],[CustomerID]],orders[[Order Sale ]])</f>
        <v>1480</v>
      </c>
    </row>
    <row r="89" spans="1:12" x14ac:dyDescent="0.2">
      <c r="A89" t="s">
        <v>657</v>
      </c>
      <c r="B89" t="s">
        <v>658</v>
      </c>
      <c r="C89" t="s">
        <v>1251</v>
      </c>
      <c r="D89" t="s">
        <v>86</v>
      </c>
      <c r="E89" t="s">
        <v>659</v>
      </c>
      <c r="F89" t="s">
        <v>660</v>
      </c>
      <c r="G89" t="s">
        <v>71</v>
      </c>
      <c r="H89" t="s">
        <v>661</v>
      </c>
      <c r="I89" t="s">
        <v>154</v>
      </c>
      <c r="J89" t="s">
        <v>1252</v>
      </c>
      <c r="K89" t="s">
        <v>1253</v>
      </c>
      <c r="L89">
        <f>SUMIF(orders[CustomerID],customers__2[[#This Row],[CustomerID]],orders[[Order Sale ]])</f>
        <v>10653.85</v>
      </c>
    </row>
    <row r="90" spans="1:12" x14ac:dyDescent="0.2">
      <c r="A90" t="s">
        <v>561</v>
      </c>
      <c r="B90" t="s">
        <v>562</v>
      </c>
      <c r="C90" t="s">
        <v>1254</v>
      </c>
      <c r="D90" t="s">
        <v>235</v>
      </c>
      <c r="E90" t="s">
        <v>563</v>
      </c>
      <c r="F90" t="s">
        <v>564</v>
      </c>
      <c r="G90" t="s">
        <v>71</v>
      </c>
      <c r="H90" t="s">
        <v>565</v>
      </c>
      <c r="I90" t="s">
        <v>248</v>
      </c>
      <c r="J90" t="s">
        <v>1255</v>
      </c>
      <c r="K90" t="s">
        <v>1255</v>
      </c>
      <c r="L90">
        <f>SUMIF(orders[CustomerID],customers__2[[#This Row],[CustomerID]],orders[[Order Sale ]])</f>
        <v>16617.099999999999</v>
      </c>
    </row>
    <row r="91" spans="1:12" x14ac:dyDescent="0.2">
      <c r="A91" t="s">
        <v>512</v>
      </c>
      <c r="B91" t="s">
        <v>513</v>
      </c>
      <c r="C91" t="s">
        <v>1256</v>
      </c>
      <c r="D91" t="s">
        <v>150</v>
      </c>
      <c r="E91" t="s">
        <v>514</v>
      </c>
      <c r="F91" t="s">
        <v>515</v>
      </c>
      <c r="G91" t="s">
        <v>516</v>
      </c>
      <c r="H91" t="s">
        <v>517</v>
      </c>
      <c r="I91" t="s">
        <v>146</v>
      </c>
      <c r="J91" t="s">
        <v>1257</v>
      </c>
      <c r="K91" t="s">
        <v>71</v>
      </c>
      <c r="L91">
        <f>SUMIF(orders[CustomerID],customers__2[[#This Row],[CustomerID]],orders[[Order Sale ]])</f>
        <v>6480.7</v>
      </c>
    </row>
    <row r="92" spans="1:12" x14ac:dyDescent="0.2">
      <c r="A92" t="s">
        <v>577</v>
      </c>
      <c r="B92" t="s">
        <v>578</v>
      </c>
      <c r="C92" t="s">
        <v>1258</v>
      </c>
      <c r="D92" t="s">
        <v>220</v>
      </c>
      <c r="E92" t="s">
        <v>1259</v>
      </c>
      <c r="F92" t="s">
        <v>580</v>
      </c>
      <c r="G92" t="s">
        <v>581</v>
      </c>
      <c r="H92" t="s">
        <v>1260</v>
      </c>
      <c r="I92" t="s">
        <v>82</v>
      </c>
      <c r="J92" t="s">
        <v>1261</v>
      </c>
      <c r="K92" t="s">
        <v>1262</v>
      </c>
      <c r="L92">
        <f>SUMIF(orders[CustomerID],customers__2[[#This Row],[CustomerID]],orders[[Order Sale ]])</f>
        <v>29073.45</v>
      </c>
    </row>
    <row r="93" spans="1:12" x14ac:dyDescent="0.2">
      <c r="A93" t="s">
        <v>888</v>
      </c>
      <c r="B93" t="s">
        <v>889</v>
      </c>
      <c r="C93" t="s">
        <v>1263</v>
      </c>
      <c r="D93" t="s">
        <v>1264</v>
      </c>
      <c r="E93" t="s">
        <v>890</v>
      </c>
      <c r="F93" t="s">
        <v>891</v>
      </c>
      <c r="G93" t="s">
        <v>71</v>
      </c>
      <c r="H93" t="s">
        <v>892</v>
      </c>
      <c r="I93" t="s">
        <v>248</v>
      </c>
      <c r="J93" t="s">
        <v>1265</v>
      </c>
      <c r="K93" t="s">
        <v>1265</v>
      </c>
      <c r="L93">
        <f>SUMIF(orders[CustomerID],customers__2[[#This Row],[CustomerID]],orders[[Order Sale ]])</f>
        <v>3161.35</v>
      </c>
    </row>
    <row r="94" spans="1:12" x14ac:dyDescent="0.2">
      <c r="A94" t="s">
        <v>789</v>
      </c>
      <c r="B94" t="s">
        <v>1266</v>
      </c>
      <c r="C94" t="s">
        <v>1267</v>
      </c>
      <c r="D94" t="s">
        <v>220</v>
      </c>
      <c r="E94" t="s">
        <v>791</v>
      </c>
      <c r="F94" t="s">
        <v>792</v>
      </c>
      <c r="G94" t="s">
        <v>71</v>
      </c>
      <c r="H94" t="s">
        <v>793</v>
      </c>
      <c r="I94" t="s">
        <v>794</v>
      </c>
      <c r="J94" t="s">
        <v>1268</v>
      </c>
      <c r="K94" t="s">
        <v>1268</v>
      </c>
      <c r="L94">
        <f>SUMIF(orders[CustomerID],customers__2[[#This Row],[CustomerID]],orders[[Order Sale ]])</f>
        <v>3531.95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DB58D-1642-C542-91D2-DA13E54127B1}">
  <dimension ref="A1:D9"/>
  <sheetViews>
    <sheetView workbookViewId="0">
      <selection activeCell="M28" sqref="M28"/>
    </sheetView>
  </sheetViews>
  <sheetFormatPr baseColWidth="10" defaultRowHeight="15" x14ac:dyDescent="0.2"/>
  <cols>
    <col min="1" max="1" width="12" bestFit="1" customWidth="1"/>
    <col min="2" max="2" width="14.83203125" bestFit="1" customWidth="1"/>
    <col min="3" max="3" width="45.1640625" bestFit="1" customWidth="1"/>
  </cols>
  <sheetData>
    <row r="1" spans="1:4" x14ac:dyDescent="0.2">
      <c r="A1" t="s">
        <v>306</v>
      </c>
      <c r="B1" t="s">
        <v>1269</v>
      </c>
      <c r="C1" t="s">
        <v>1270</v>
      </c>
      <c r="D1" t="s">
        <v>1304</v>
      </c>
    </row>
    <row r="2" spans="1:4" x14ac:dyDescent="0.2">
      <c r="A2">
        <v>1</v>
      </c>
      <c r="B2" t="s">
        <v>1271</v>
      </c>
      <c r="C2" t="s">
        <v>1272</v>
      </c>
      <c r="D2">
        <f>SUMIF(products[CategoryID],categories[[#This Row],[CategoryID]],products[[Product Sale ]])</f>
        <v>286526.95</v>
      </c>
    </row>
    <row r="3" spans="1:4" x14ac:dyDescent="0.2">
      <c r="A3">
        <v>2</v>
      </c>
      <c r="B3" t="s">
        <v>1273</v>
      </c>
      <c r="C3" t="s">
        <v>1274</v>
      </c>
      <c r="D3">
        <f>SUMIF(products[CategoryID],categories[[#This Row],[CategoryID]],products[[Product Sale ]])</f>
        <v>113694.75</v>
      </c>
    </row>
    <row r="4" spans="1:4" x14ac:dyDescent="0.2">
      <c r="A4">
        <v>3</v>
      </c>
      <c r="B4" t="s">
        <v>1275</v>
      </c>
      <c r="C4" t="s">
        <v>1276</v>
      </c>
      <c r="D4">
        <f>SUMIF(products[CategoryID],categories[[#This Row],[CategoryID]],products[[Product Sale ]])</f>
        <v>177099.10000000003</v>
      </c>
    </row>
    <row r="5" spans="1:4" x14ac:dyDescent="0.2">
      <c r="A5">
        <v>4</v>
      </c>
      <c r="B5" t="s">
        <v>1277</v>
      </c>
      <c r="C5" t="s">
        <v>1278</v>
      </c>
      <c r="D5">
        <f>SUMIF(products[CategoryID],categories[[#This Row],[CategoryID]],products[[Product Sale ]])</f>
        <v>251330.5</v>
      </c>
    </row>
    <row r="6" spans="1:4" x14ac:dyDescent="0.2">
      <c r="A6">
        <v>5</v>
      </c>
      <c r="B6" t="s">
        <v>1279</v>
      </c>
      <c r="C6" t="s">
        <v>1280</v>
      </c>
      <c r="D6">
        <f>SUMIF(products[CategoryID],categories[[#This Row],[CategoryID]],products[[Product Sale ]])</f>
        <v>100726.8</v>
      </c>
    </row>
    <row r="7" spans="1:4" x14ac:dyDescent="0.2">
      <c r="A7">
        <v>6</v>
      </c>
      <c r="B7" t="s">
        <v>1281</v>
      </c>
      <c r="C7" t="s">
        <v>1282</v>
      </c>
      <c r="D7">
        <f>SUMIF(products[CategoryID],categories[[#This Row],[CategoryID]],products[[Product Sale ]])</f>
        <v>178188.79999999999</v>
      </c>
    </row>
    <row r="8" spans="1:4" x14ac:dyDescent="0.2">
      <c r="A8">
        <v>7</v>
      </c>
      <c r="B8" t="s">
        <v>1283</v>
      </c>
      <c r="C8" t="s">
        <v>1284</v>
      </c>
      <c r="D8">
        <f>SUMIF(products[CategoryID],categories[[#This Row],[CategoryID]],products[[Product Sale ]])</f>
        <v>105268.6</v>
      </c>
    </row>
    <row r="9" spans="1:4" x14ac:dyDescent="0.2">
      <c r="A9">
        <v>8</v>
      </c>
      <c r="B9" t="s">
        <v>1285</v>
      </c>
      <c r="C9" t="s">
        <v>1286</v>
      </c>
      <c r="D9">
        <f>SUMIF(products[CategoryID],categories[[#This Row],[CategoryID]],products[[Product Sale ]])</f>
        <v>141623.09000000003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0CCAEF-2EC1-7C4C-B405-B868F59000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territories</vt:lpstr>
      <vt:lpstr>suppliers</vt:lpstr>
      <vt:lpstr>supplier_pivot</vt:lpstr>
      <vt:lpstr>shippers</vt:lpstr>
      <vt:lpstr>region</vt:lpstr>
      <vt:lpstr>products</vt:lpstr>
      <vt:lpstr>product_pivot</vt:lpstr>
      <vt:lpstr>orders</vt:lpstr>
      <vt:lpstr>Dashboard2</vt:lpstr>
      <vt:lpstr>Dashboard</vt:lpstr>
      <vt:lpstr>order_details (2)</vt:lpstr>
      <vt:lpstr>order_detail_pivot</vt:lpstr>
      <vt:lpstr>order_details</vt:lpstr>
      <vt:lpstr>employees</vt:lpstr>
      <vt:lpstr>employee_territory</vt:lpstr>
      <vt:lpstr>customers (2)</vt:lpstr>
      <vt:lpstr>categories</vt:lpstr>
      <vt:lpstr>order_details!Extract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BIPRANSHU BAGHEL - 123125104 - MITBLR</dc:creator>
  <cp:lastModifiedBy>BIPRANSHU BAGHEL - 123125104 - MITBLR</cp:lastModifiedBy>
  <dcterms:created xsi:type="dcterms:W3CDTF">2025-10-13T09:19:17Z</dcterms:created>
  <dcterms:modified xsi:type="dcterms:W3CDTF">2025-10-28T20:26:29Z</dcterms:modified>
</cp:coreProperties>
</file>